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84.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92.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87.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81.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82.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spreadsheetml.styles+xml" PartName="/xl/styles.xml"/>
  <Override ContentType="application/vnd.openxmlformats-officedocument.spreadsheetml.comments+xml" PartName="/xl/comments69.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51.xml"/>
  <Override ContentType="application/vnd.openxmlformats-officedocument.spreadsheetml.comments+xml" PartName="/xl/comments77.xml"/>
  <Override ContentType="application/vnd.openxmlformats-officedocument.spreadsheetml.comments+xml" PartName="/xl/comments9.xml"/>
  <Override ContentType="application/vnd.openxmlformats-officedocument.spreadsheetml.comments+xml" PartName="/xl/comments78.xml"/>
  <Override ContentType="application/vnd.openxmlformats-officedocument.spreadsheetml.comments+xml" PartName="/xl/comments43.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27.xml"/>
  <Override ContentType="application/vnd.openxmlformats-officedocument.spreadsheetml.comments+xml" PartName="/xl/comments52.xml"/>
  <Override ContentType="application/vnd.openxmlformats-officedocument.spreadsheetml.comments+xml" PartName="/xl/comments35.xml"/>
  <Override ContentType="application/vnd.openxmlformats-officedocument.spreadsheetml.comments+xml" PartName="/xl/comments61.xml"/>
  <Override ContentType="application/vnd.openxmlformats-officedocument.spreadsheetml.comments+xml" PartName="/xl/comments79.xml"/>
  <Override ContentType="application/vnd.openxmlformats-officedocument.spreadsheetml.comments+xml" PartName="/xl/comments44.xml"/>
  <Override ContentType="application/vnd.openxmlformats-officedocument.spreadsheetml.comments+xml" PartName="/xl/comments5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45.xml"/>
  <Override ContentType="application/vnd.openxmlformats-officedocument.spreadsheetml.comments+xml" PartName="/xl/comments70.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75.xml"/>
  <Override ContentType="application/vnd.openxmlformats-officedocument.spreadsheetml.comments+xml" PartName="/xl/comments62.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58.xml"/>
  <Override ContentType="application/vnd.openxmlformats-officedocument.spreadsheetml.comments+xml" PartName="/xl/comments82.xml"/>
  <Override ContentType="application/vnd.openxmlformats-officedocument.spreadsheetml.comments+xml" PartName="/xl/comments46.xml"/>
  <Override ContentType="application/vnd.openxmlformats-officedocument.spreadsheetml.comments+xml" PartName="/xl/comments33.xml"/>
  <Override ContentType="application/vnd.openxmlformats-officedocument.spreadsheetml.comments+xml" PartName="/xl/comments20.xml"/>
  <Override ContentType="application/vnd.openxmlformats-officedocument.spreadsheetml.comments+xml" PartName="/xl/comments50.xml"/>
  <Override ContentType="application/vnd.openxmlformats-officedocument.spreadsheetml.comments+xml" PartName="/xl/comments63.xml"/>
  <Override ContentType="application/vnd.openxmlformats-officedocument.spreadsheetml.comments+xml" PartName="/xl/comments76.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6.xml"/>
  <Override ContentType="application/vnd.openxmlformats-officedocument.spreadsheetml.comments+xml" PartName="/xl/comments81.xml"/>
  <Override ContentType="application/vnd.openxmlformats-officedocument.spreadsheetml.comments+xml" PartName="/xl/comments59.xml"/>
  <Override ContentType="application/vnd.openxmlformats-officedocument.spreadsheetml.comments+xml" PartName="/xl/comments21.xml"/>
  <Override ContentType="application/vnd.openxmlformats-officedocument.spreadsheetml.comments+xml" PartName="/xl/comments39.xml"/>
  <Override ContentType="application/vnd.openxmlformats-officedocument.spreadsheetml.comments+xml" PartName="/xl/comments64.xml"/>
  <Override ContentType="application/vnd.openxmlformats-officedocument.spreadsheetml.comments+xml" PartName="/xl/comments73.xml"/>
  <Override ContentType="application/vnd.openxmlformats-officedocument.spreadsheetml.comments+xml" PartName="/xl/comments30.xml"/>
  <Override ContentType="application/vnd.openxmlformats-officedocument.spreadsheetml.comments+xml" PartName="/xl/comments80.xml"/>
  <Override ContentType="application/vnd.openxmlformats-officedocument.spreadsheetml.comments+xml" PartName="/xl/comments13.xml"/>
  <Override ContentType="application/vnd.openxmlformats-officedocument.spreadsheetml.comments+xml" PartName="/xl/comments47.xml"/>
  <Override ContentType="application/vnd.openxmlformats-officedocument.spreadsheetml.comments+xml" PartName="/xl/comments4.xml"/>
  <Override ContentType="application/vnd.openxmlformats-officedocument.spreadsheetml.comments+xml" PartName="/xl/comments56.xml"/>
  <Override ContentType="application/vnd.openxmlformats-officedocument.spreadsheetml.comments+xml" PartName="/xl/comments14.xml"/>
  <Override ContentType="application/vnd.openxmlformats-officedocument.spreadsheetml.comments+xml" PartName="/xl/comments71.xml"/>
  <Override ContentType="application/vnd.openxmlformats-officedocument.spreadsheetml.comments+xml" PartName="/xl/comments65.xml"/>
  <Override ContentType="application/vnd.openxmlformats-officedocument.spreadsheetml.comments+xml" PartName="/xl/comments49.xml"/>
  <Override ContentType="application/vnd.openxmlformats-officedocument.spreadsheetml.comments+xml" PartName="/xl/comments74.xml"/>
  <Override ContentType="application/vnd.openxmlformats-officedocument.spreadsheetml.comments+xml" PartName="/xl/comments22.xml"/>
  <Override ContentType="application/vnd.openxmlformats-officedocument.spreadsheetml.comments+xml" PartName="/xl/comments48.xml"/>
  <Override ContentType="application/vnd.openxmlformats-officedocument.spreadsheetml.comments+xml" PartName="/xl/comments31.xml"/>
  <Override ContentType="application/vnd.openxmlformats-officedocument.spreadsheetml.comments+xml" PartName="/xl/comments66.xml"/>
  <Override ContentType="application/vnd.openxmlformats-officedocument.spreadsheetml.comments+xml" PartName="/xl/comments3.xml"/>
  <Override ContentType="application/vnd.openxmlformats-officedocument.spreadsheetml.comments+xml" PartName="/xl/comments83.xml"/>
  <Override ContentType="application/vnd.openxmlformats-officedocument.spreadsheetml.comments+xml" PartName="/xl/comments57.xml"/>
  <Override ContentType="application/vnd.openxmlformats-officedocument.spreadsheetml.comments+xml" PartName="/xl/comments40.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37.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54.xml"/>
  <Override ContentType="application/vnd.openxmlformats-officedocument.spreadsheetml.comments+xml" PartName="/xl/comments67.xml"/>
  <Override ContentType="application/vnd.openxmlformats-officedocument.spreadsheetml.comments+xml" PartName="/xl/comments41.xml"/>
  <Override ContentType="application/vnd.openxmlformats-officedocument.spreadsheetml.comments+xml" PartName="/xl/comments19.xml"/>
  <Override ContentType="application/vnd.openxmlformats-officedocument.spreadsheetml.comments+xml" PartName="/xl/comments84.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5.xml"/>
  <Override ContentType="application/vnd.openxmlformats-officedocument.spreadsheetml.comments+xml" PartName="/xl/comments60.xml"/>
  <Override ContentType="application/vnd.openxmlformats-officedocument.spreadsheetml.comments+xml" PartName="/xl/comments38.xml"/>
  <Override ContentType="application/vnd.openxmlformats-officedocument.spreadsheetml.comments+xml" PartName="/xl/comments12.xml"/>
  <Override ContentType="application/vnd.openxmlformats-officedocument.spreadsheetml.comments+xml" PartName="/xl/comments72.xml"/>
  <Override ContentType="application/vnd.openxmlformats-officedocument.spreadsheetml.comments+xml" PartName="/xl/comments1.xml"/>
  <Override ContentType="application/vnd.openxmlformats-officedocument.spreadsheetml.comments+xml" PartName="/xl/comments68.xml"/>
  <Override ContentType="application/vnd.openxmlformats-officedocument.spreadsheetml.comments+xml" PartName="/xl/comments55.xml"/>
  <Override ContentType="application/vnd.openxmlformats-officedocument.spreadsheetml.comments+xml" PartName="/xl/comments4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トップページ" sheetId="1" r:id="rId3"/>
    <sheet state="visible" name="1. Mario" sheetId="2" r:id="rId4"/>
    <sheet state="visible" name="2. DK" sheetId="3" r:id="rId5"/>
    <sheet state="visible" name="3. Link" sheetId="4" r:id="rId6"/>
    <sheet state="visible" name="4. Samus" sheetId="5" r:id="rId7"/>
    <sheet state="visible" name="4'. Dark Samus" sheetId="6" r:id="rId8"/>
    <sheet state="visible" name="5. Yoshi" sheetId="7" r:id="rId9"/>
    <sheet state="visible" name="6. Kirby" sheetId="8" r:id="rId10"/>
    <sheet state="visible" name="7. Fox" sheetId="9" r:id="rId11"/>
    <sheet state="visible" name="8. Pikachu" sheetId="10" r:id="rId12"/>
    <sheet state="visible" name="9. Luigi" sheetId="11" r:id="rId13"/>
    <sheet state="visible" name="10. ネス" sheetId="12" r:id="rId14"/>
    <sheet state="visible" name="11. Captain Falcon" sheetId="13" r:id="rId15"/>
    <sheet state="visible" name="12. Jigglypuff" sheetId="14" r:id="rId16"/>
    <sheet state="visible" name="13. Peach" sheetId="15" r:id="rId17"/>
    <sheet state="visible" name="13'. Daisy" sheetId="16" r:id="rId18"/>
    <sheet state="visible" name="14. Bowser" sheetId="17" r:id="rId19"/>
    <sheet state="visible" name="15. Ice Climbers" sheetId="18" r:id="rId20"/>
    <sheet state="visible" name="16. Sheik" sheetId="19" r:id="rId21"/>
    <sheet state="visible" name="17. Zelda" sheetId="20" r:id="rId22"/>
    <sheet state="visible" name="18. Dr. Mario" sheetId="21" r:id="rId23"/>
    <sheet state="visible" name="19. Pichu" sheetId="22" r:id="rId24"/>
    <sheet state="visible" name="20. Falco" sheetId="23" r:id="rId25"/>
    <sheet state="visible" name="21. Marth" sheetId="24" r:id="rId26"/>
    <sheet state="visible" name="21'. Lucina" sheetId="25" r:id="rId27"/>
    <sheet state="visible" name="22. Young Link" sheetId="26" r:id="rId28"/>
    <sheet state="visible" name="23. Ganondorf" sheetId="27" r:id="rId29"/>
    <sheet state="visible" name="24. Mewtwo" sheetId="28" r:id="rId30"/>
    <sheet state="visible" name="25. Roy" sheetId="29" r:id="rId31"/>
    <sheet state="visible" name="25'. Chrom" sheetId="30" r:id="rId32"/>
    <sheet state="visible" name="26. Mr. Game &amp; Watch" sheetId="31" r:id="rId33"/>
    <sheet state="visible" name="27. Meta Knight" sheetId="32" r:id="rId34"/>
    <sheet state="visible" name="28. Pit" sheetId="33" r:id="rId35"/>
    <sheet state="visible" name="28'. Dark Pit" sheetId="34" r:id="rId36"/>
    <sheet state="visible" name="29. Zero Suit Samus" sheetId="35" r:id="rId37"/>
    <sheet state="visible" name="30. Wario" sheetId="36" r:id="rId38"/>
    <sheet state="visible" name="31. Snake" sheetId="37" r:id="rId39"/>
    <sheet state="visible" name="32. Ike" sheetId="38" r:id="rId40"/>
    <sheet state="visible" name="33. Squirtle" sheetId="39" r:id="rId41"/>
    <sheet state="visible" name="34. Ivysaur" sheetId="40" r:id="rId42"/>
    <sheet state="visible" name="35. Charizard" sheetId="41" r:id="rId43"/>
    <sheet state="visible" name="36. Diddy Kong" sheetId="42" r:id="rId44"/>
    <sheet state="visible" name="37. Lucas" sheetId="43" r:id="rId45"/>
    <sheet state="visible" name="38. Sonic" sheetId="44" r:id="rId46"/>
    <sheet state="visible" name="39. King Dedede" sheetId="45" r:id="rId47"/>
    <sheet state="visible" name="40. Olimar" sheetId="46" r:id="rId48"/>
    <sheet state="visible" name="41. Lucario" sheetId="47" r:id="rId49"/>
    <sheet state="visible" name="42. R.O.B." sheetId="48" r:id="rId50"/>
    <sheet state="visible" name="43. Toon Link" sheetId="49" r:id="rId51"/>
    <sheet state="visible" name="44. Wolf" sheetId="50" r:id="rId52"/>
    <sheet state="visible" name="45. Villager" sheetId="51" r:id="rId53"/>
    <sheet state="visible" name="46. Mega Man" sheetId="52" r:id="rId54"/>
    <sheet state="visible" name="47. Wii Fit Trainer" sheetId="53" r:id="rId55"/>
    <sheet state="visible" name="48. Rosalina &amp; Luma" sheetId="54" r:id="rId56"/>
    <sheet state="visible" name="49. Little Mac" sheetId="55" r:id="rId57"/>
    <sheet state="visible" name="50. Greninja" sheetId="56" r:id="rId58"/>
    <sheet state="visible" name="51. Mii Brawler" sheetId="57" r:id="rId59"/>
    <sheet state="visible" name="52. Mii Swordfighter" sheetId="58" r:id="rId60"/>
    <sheet state="visible" name="53. Mii Gunner" sheetId="59" r:id="rId61"/>
    <sheet state="visible" name="54. Palutena" sheetId="60" r:id="rId62"/>
    <sheet state="visible" name="55. Pac-Man" sheetId="61" r:id="rId63"/>
    <sheet state="visible" name="56. Robin" sheetId="62" r:id="rId64"/>
    <sheet state="visible" name="57. Shulk" sheetId="63" r:id="rId65"/>
    <sheet state="visible" name="58. Bowser Jr." sheetId="64" r:id="rId66"/>
    <sheet state="visible" name="59. Duck Hunt" sheetId="65" r:id="rId67"/>
    <sheet state="visible" name="60. Ryu" sheetId="66" r:id="rId68"/>
    <sheet state="visible" name="60'. Ken" sheetId="67" r:id="rId69"/>
    <sheet state="visible" name="61. Cloud" sheetId="68" r:id="rId70"/>
    <sheet state="visible" name="62. Corrin" sheetId="69" r:id="rId71"/>
    <sheet state="visible" name="63. Bayonetta" sheetId="70" r:id="rId72"/>
    <sheet state="visible" name="64. Inkling" sheetId="71" r:id="rId73"/>
    <sheet state="visible" name="65. Ridley" sheetId="72" r:id="rId74"/>
    <sheet state="visible" name="66. Simon" sheetId="73" r:id="rId75"/>
    <sheet state="visible" name="66'. Richter" sheetId="74" r:id="rId76"/>
    <sheet state="visible" name="67. King K.Rool" sheetId="75" r:id="rId77"/>
    <sheet state="visible" name="68. Isabelle" sheetId="76" r:id="rId78"/>
    <sheet state="visible" name="69. Incineroar" sheetId="77" r:id="rId79"/>
    <sheet state="visible" name="70. Piranha PLant" sheetId="78" r:id="rId80"/>
    <sheet state="visible" name="71. Joker" sheetId="79" r:id="rId81"/>
    <sheet state="visible" name="72. Hero" sheetId="80" r:id="rId82"/>
    <sheet state="visible" name="Fighters" sheetId="81" r:id="rId83"/>
    <sheet state="visible" name="Actions  Attributes" sheetId="82" r:id="rId84"/>
    <sheet state="visible" name="Attributes" sheetId="83" r:id="rId85"/>
    <sheet state="visible" name="Aerial Attacks" sheetId="84" r:id="rId86"/>
    <sheet state="visible" name="Dodges" sheetId="85" r:id="rId87"/>
    <sheet state="visible" name="Ledge  Tech" sheetId="86" r:id="rId88"/>
    <sheet state="visible" name="Get-Ups" sheetId="87" r:id="rId89"/>
    <sheet state="visible" name="Tripping" sheetId="88" r:id="rId90"/>
    <sheet state="visible" name="Item Throws" sheetId="89" r:id="rId91"/>
    <sheet state="hidden" name="テンプレート" sheetId="90" r:id="rId92"/>
    <sheet state="hidden" name="コピー" sheetId="91" r:id="rId93"/>
    <sheet state="hidden" name="共通動作その他" sheetId="92" r:id="rId94"/>
  </sheets>
  <definedNames>
    <definedName localSheetId="54" name="回避">'49. Little Mac'!$104:$110</definedName>
    <definedName localSheetId="39" name="必殺技">'34. Ivysaur'!$52:$66</definedName>
    <definedName name="回避">'コピー'!$107:$113</definedName>
    <definedName localSheetId="41" name="必殺技">'36. Diddy Kong'!$58:$81</definedName>
    <definedName localSheetId="60" name="共通動作">'55. Pac-Man'!$108:$136</definedName>
    <definedName localSheetId="35" name="空中攻撃">'30. Wario'!$41:$52</definedName>
    <definedName localSheetId="53" name="地上攻撃">'48. Rosalina &amp; Luma'!$24:$57</definedName>
    <definedName localSheetId="76" name="つかみ・投げ">'69. Incineroar'!$85:$102</definedName>
    <definedName localSheetId="77" name="つかみ・投げ">'70. Piranha PLant'!$86:$100</definedName>
    <definedName localSheetId="73" name="行動フレーム・能力値">'66''. Richter'!$15:$22</definedName>
    <definedName localSheetId="52" name="つかみ・投げ">'47. Wii Fit Trainer'!$89:$103</definedName>
    <definedName localSheetId="34" name="空中攻撃">'29. Zero Suit Samus'!$45:$56</definedName>
    <definedName localSheetId="51" name="行動フレーム・能力値">'46. Mega Man'!$15:$22</definedName>
    <definedName localSheetId="56" name="共通動作">'51. Mii Brawler'!$148:$176</definedName>
    <definedName localSheetId="53" name="回避">'48. Rosalina &amp; Luma'!$109:$115</definedName>
    <definedName localSheetId="21" name="地上攻撃">'19. Pichu'!$24:$37</definedName>
    <definedName localSheetId="44" name="共通動作">'39. King Dedede'!$112:$140</definedName>
    <definedName localSheetId="54" name="共通動作">'49. Little Mac'!$112:$140</definedName>
    <definedName localSheetId="49" name="共通動作">'44. Wolf'!$95:$123</definedName>
    <definedName localSheetId="49" name="回避">'44. Wolf'!$87:$93</definedName>
    <definedName localSheetId="45" name="つかみ・投げ">'40. Olimar'!$120:$144</definedName>
    <definedName localSheetId="61" name="空中攻撃">'56. Robin'!$49:$69</definedName>
    <definedName localSheetId="74" name="回避">'67. King K.Rool'!$105:$111</definedName>
    <definedName localSheetId="73" name="必殺技">'66''. Richter'!$56:$72</definedName>
    <definedName localSheetId="70" name="地上攻撃">'64. Inkling'!$24:$50</definedName>
    <definedName localSheetId="38" name="行動フレーム・能力値">'33. Squirtle'!$15:$22</definedName>
    <definedName localSheetId="46" name="地上攻撃">'41. Lucario'!$31:$47</definedName>
    <definedName localSheetId="45" name="回避">'40. Olimar'!$146:$152</definedName>
    <definedName localSheetId="17" name="地上攻撃">'15. Ice Climbers'!$30:$41</definedName>
    <definedName localSheetId="62" name="つかみ・投げ">'57. Shulk'!$97:$111</definedName>
    <definedName localSheetId="45" name="共通動作">'40. Olimar'!$154:$182</definedName>
    <definedName localSheetId="77" name="共通動作">'70. Piranha PLant'!$110:$138</definedName>
    <definedName localSheetId="36" name="必殺技">'31. Snake'!$60:$86</definedName>
    <definedName localSheetId="62" name="必殺技">'57. Shulk'!$75:$95</definedName>
    <definedName localSheetId="51" name="回避">'46. Mega Man'!$111:$117</definedName>
    <definedName localSheetId="51" name="つかみ・投げ">'46. Mega Man'!$95:$109</definedName>
    <definedName localSheetId="72" name="共通動作">'66. Simon'!$97:$125</definedName>
    <definedName localSheetId="64" name="地上攻撃">'59. Duck Hunt'!$24:$45</definedName>
    <definedName localSheetId="63" name="地上攻撃">'58. Bowser Jr.'!$24:$46</definedName>
    <definedName localSheetId="61" name="回避">'56. Robin'!$113:$119</definedName>
    <definedName localSheetId="76" name="共通動作">'69. Incineroar'!$112:$140</definedName>
    <definedName localSheetId="46" name="必殺技">'41. Lucario'!$61:$78</definedName>
    <definedName localSheetId="74" name="地上攻撃">'67. King K.Rool'!$24:$47</definedName>
    <definedName localSheetId="46" name="行動フレーム・能力値">'41. Lucario'!$15:$22</definedName>
    <definedName localSheetId="45" name="行動フレーム・能力値">'40. Olimar'!$15:$22</definedName>
    <definedName localSheetId="56" name="必殺技">'51. Mii Brawler'!$54:$121</definedName>
    <definedName localSheetId="77" name="行動フレーム・能力値">'70. Piranha PLant'!$15:$22</definedName>
    <definedName localSheetId="63" name="必殺技">'58. Bowser Jr.'!$65:$87</definedName>
    <definedName localSheetId="55" name="つかみ・投げ">'50. Greninja'!$89:$103</definedName>
    <definedName localSheetId="49" name="必殺技">'44. Wolf'!$51:$67</definedName>
    <definedName localSheetId="40" name="行動フレーム・能力値">'35. Charizard'!$15:$22</definedName>
    <definedName localSheetId="72" name="回避">'66. Simon'!$89:$95</definedName>
    <definedName localSheetId="50" name="共通動作">'45. Villager'!$121:$149</definedName>
    <definedName localSheetId="54" name="空中攻撃">'49. Little Mac'!$46:$52</definedName>
    <definedName localSheetId="75" name="つかみ・投げ">'68. Isabelle'!$86:$100</definedName>
    <definedName localSheetId="62" name="回避">'57. Shulk'!$113:$119</definedName>
    <definedName localSheetId="54" name="行動フレーム・能力値">'49. Little Mac'!$15:$22</definedName>
    <definedName localSheetId="44" name="地上攻撃">'39. King Dedede'!$24:$43</definedName>
    <definedName localSheetId="55" name="必殺技">'50. Greninja'!$62:$87</definedName>
    <definedName localSheetId="62" name="共通動作">'57. Shulk'!$121:$149</definedName>
    <definedName localSheetId="44" name="必殺技">'39. King Dedede'!$55:$86</definedName>
    <definedName localSheetId="35" name="行動フレーム・能力値">'30. Wario'!$15:$22</definedName>
    <definedName localSheetId="46" name="つかみ・投げ">'41. Lucario'!$80:$94</definedName>
    <definedName localSheetId="41" name="行動フレーム・能力値">'36. Diddy Kong'!$15:$22</definedName>
    <definedName localSheetId="36" name="空中攻撃">'31. Snake'!$44:$58</definedName>
    <definedName localSheetId="57" name="行動フレーム・能力値">'52. Mii Swordfighter'!$15:$22</definedName>
    <definedName localSheetId="76" name="必殺技">'69. Incineroar'!$49:$83</definedName>
    <definedName localSheetId="57" name="共通動作">'52. Mii Swordfighter'!$141:$169</definedName>
    <definedName localSheetId="36" name="共通動作">'31. Snake'!$112:$140</definedName>
    <definedName localSheetId="38" name="必殺技">'33. Squirtle'!$57:$69</definedName>
    <definedName localSheetId="76" name="地上攻撃">'69. Incineroar'!$24:$37</definedName>
    <definedName localSheetId="43" name="共通動作">'38. Sonic'!$111:$139</definedName>
    <definedName localSheetId="43" name="行動フレーム・能力値">'38. Sonic'!$15:$22</definedName>
    <definedName localSheetId="35" name="地上攻撃">'30. Wario'!$24:$39</definedName>
    <definedName localSheetId="25" name="空中攻撃">'22. Young Link'!$44:$57</definedName>
    <definedName name="共通動作">'コピー'!$115:$143</definedName>
    <definedName localSheetId="60" name="回避">'55. Pac-Man'!$100:$106</definedName>
    <definedName localSheetId="61" name="行動フレーム・能力値">'56. Robin'!$15:$22</definedName>
    <definedName localSheetId="72" name="行動フレーム・能力値">'66. Simon'!$15:$22</definedName>
    <definedName localSheetId="76" name="回避">'69. Incineroar'!$104:$110</definedName>
    <definedName localSheetId="34" name="行動フレーム・能力値">'29. Zero Suit Samus'!$15:$22</definedName>
    <definedName localSheetId="70" name="回避">'64. Inkling'!$119:$125</definedName>
    <definedName localSheetId="59" name="行動フレーム・能力値">'54. Palutena'!$15:$22</definedName>
    <definedName localSheetId="49" name="空中攻撃">'44. Wolf'!$42:$49</definedName>
    <definedName localSheetId="74" name="つかみ・投げ">'67. King K.Rool'!$89:$103</definedName>
    <definedName localSheetId="76" name="空中攻撃">'69. Incineroar'!$39:$47</definedName>
    <definedName localSheetId="70" name="共通動作">'64. Inkling'!$127:$155</definedName>
    <definedName localSheetId="47" name="必殺技">'42. R.O.B.'!$53:$68</definedName>
    <definedName localSheetId="43" name="地上攻撃">'38. Sonic'!$24:$41</definedName>
    <definedName localSheetId="50" name="つかみ・投げ">'45. Villager'!$97:$111</definedName>
    <definedName localSheetId="71" name="行動フレーム・能力値">'65. Ridley'!$15:$22</definedName>
    <definedName localSheetId="75" name="空中攻撃">'68. Isabelle'!$40:$53</definedName>
    <definedName localSheetId="68" name="共通動作">'62. Corrin'!$104:$132</definedName>
    <definedName localSheetId="70" name="必殺技">'64. Inkling'!$64:$101</definedName>
    <definedName localSheetId="21" name="空中攻撃">'19. Pichu'!$39:$50</definedName>
    <definedName localSheetId="60" name="空中攻撃">'55. Pac-Man'!$43:$53</definedName>
    <definedName localSheetId="50" name="必殺技">'45. Villager'!$70:$95</definedName>
    <definedName localSheetId="71" name="空中攻撃">'65. Ridley'!$40:$51</definedName>
    <definedName localSheetId="52" name="地上攻撃">'47. Wii Fit Trainer'!$37:$51</definedName>
    <definedName localSheetId="58" name="つかみ・投げ">'53. Mii Gunner'!$102:$120</definedName>
    <definedName localSheetId="75" name="回避">'68. Isabelle'!$102:$108</definedName>
    <definedName name="地上攻撃">'コピー'!$24:$53</definedName>
    <definedName localSheetId="71" name="地上攻撃">'65. Ridley'!$24:$38</definedName>
    <definedName localSheetId="40" name="回避">'35. Charizard'!$84:$90</definedName>
    <definedName localSheetId="58" name="必殺技">'53. Mii Gunner'!$61:$98</definedName>
    <definedName localSheetId="39" name="地上攻撃">'34. Ivysaur'!$24:$40</definedName>
    <definedName localSheetId="71" name="共通動作">'65. Ridley'!$105:$133</definedName>
    <definedName localSheetId="49" name="つかみ・投げ">'44. Wolf'!$71:$85</definedName>
    <definedName localSheetId="25" name="回避">'22. Young Link'!$94:$100</definedName>
    <definedName localSheetId="38" name="つかみ・投げ">'33. Squirtle'!$71:$85</definedName>
    <definedName localSheetId="63" name="空中攻撃">'58. Bowser Jr.'!$48:$63</definedName>
    <definedName localSheetId="75" name="必殺技">'68. Isabelle'!$55:$84</definedName>
    <definedName localSheetId="37" name="空中攻撃">'32. Ike'!$43:$50</definedName>
    <definedName localSheetId="68" name="地上攻撃">'62. Corrin'!$24:$41</definedName>
    <definedName localSheetId="40" name="地上攻撃">'35. Charizard'!$24:$39</definedName>
    <definedName localSheetId="55" name="空中攻撃">'50. Greninja'!$47:$60</definedName>
    <definedName localSheetId="74" name="行動フレーム・能力値">'67. King K.Rool'!$15:$22</definedName>
    <definedName localSheetId="45" name="空中攻撃">'40. Olimar'!$75:$98</definedName>
    <definedName localSheetId="51" name="地上攻撃">'46. Mega Man'!$24:$52</definedName>
    <definedName localSheetId="60" name="つかみ・投げ">'55. Pac-Man'!$84:$98</definedName>
    <definedName localSheetId="70" name="つかみ・投げ">'64. Inkling'!$103:$117</definedName>
    <definedName localSheetId="44" name="つかみ・投げ">'39. King Dedede'!$88:$102</definedName>
    <definedName localSheetId="50" name="回避">'45. Villager'!$113:$119</definedName>
    <definedName localSheetId="38" name="共通動作">'33. Squirtle'!$95:$123</definedName>
    <definedName localSheetId="53" name="共通動作">'48. Rosalina &amp; Luma'!$117:$145</definedName>
    <definedName localSheetId="43" name="回避">'38. Sonic'!$103:$109</definedName>
    <definedName localSheetId="58" name="共通動作">'53. Mii Gunner'!$130:$158</definedName>
    <definedName localSheetId="39" name="空中攻撃">'34. Ivysaur'!$42:$50</definedName>
    <definedName localSheetId="73" name="空中攻撃">'66''. Richter'!$45:$54</definedName>
    <definedName localSheetId="44" name="空中攻撃">'39. King Dedede'!$45:$53</definedName>
    <definedName localSheetId="39" name="つかみ・投げ">'34. Ivysaur'!$68:$82</definedName>
    <definedName localSheetId="76" name="行動フレーム・能力値">'69. Incineroar'!$15:$22</definedName>
    <definedName localSheetId="47" name="空中攻撃">'42. R.O.B.'!$40:$51</definedName>
    <definedName localSheetId="43" name="つかみ・投げ">'38. Sonic'!$87:$101</definedName>
    <definedName localSheetId="62" name="空中攻撃">'57. Shulk'!$62:$73</definedName>
    <definedName localSheetId="43" name="空中攻撃">'38. Sonic'!$43:$55</definedName>
    <definedName localSheetId="45" name="地上攻撃">'40. Olimar'!$31:$73</definedName>
    <definedName localSheetId="34" name="必殺技">'29. Zero Suit Samus'!$58:$87</definedName>
    <definedName localSheetId="36" name="つかみ・投げ">'31. Snake'!$88:$102</definedName>
    <definedName localSheetId="64" name="必殺技">'59. Duck Hunt'!$62:$80</definedName>
    <definedName localSheetId="75" name="共通動作">'68. Isabelle'!$110:$138</definedName>
    <definedName localSheetId="50" name="行動フレーム・能力値">'45. Villager'!$15:$22</definedName>
    <definedName localSheetId="64" name="回避">'59. Duck Hunt'!$98:$104</definedName>
    <definedName localSheetId="61" name="共通動作">'56. Robin'!$121:$149</definedName>
    <definedName localSheetId="40" name="つかみ・投げ">'35. Charizard'!$68:$82</definedName>
    <definedName localSheetId="35" name="必殺技">'30. Wario'!$54:$92</definedName>
    <definedName localSheetId="77" name="地上攻撃">'70. Piranha PLant'!$24:$42</definedName>
    <definedName localSheetId="72" name="空中攻撃">'66. Simon'!$45:$54</definedName>
    <definedName localSheetId="46" name="共通動作">'41. Lucario'!$104:$132</definedName>
    <definedName localSheetId="60" name="行動フレーム・能力値">'55. Pac-Man'!$15:$22</definedName>
    <definedName localSheetId="25" name="必殺技">'22. Young Link'!$59:$76</definedName>
    <definedName localSheetId="34" name="回避">'29. Zero Suit Samus'!$105:$111</definedName>
    <definedName localSheetId="73" name="地上攻撃">'66''. Richter'!$24:$43</definedName>
    <definedName localSheetId="55" name="共通動作">'50. Greninja'!$113:$141</definedName>
    <definedName localSheetId="54" name="つかみ・投げ">'49. Little Mac'!$88:$102</definedName>
    <definedName localSheetId="39" name="行動フレーム・能力値">'34. Ivysaur'!$15:$22</definedName>
    <definedName localSheetId="63" name="行動フレーム・能力値">'58. Bowser Jr.'!$15:$22</definedName>
    <definedName localSheetId="38" name="空中攻撃">'33. Squirtle'!$44:$55</definedName>
    <definedName localSheetId="68" name="つかみ・投げ">'62. Corrin'!$80:$94</definedName>
    <definedName localSheetId="64" name="行動フレーム・能力値">'59. Duck Hunt'!$15:$22</definedName>
    <definedName localSheetId="53" name="行動フレーム・能力値">'48. Rosalina &amp; Luma'!$15:$22</definedName>
    <definedName localSheetId="25" name="行動フレーム・能力値">'22. Young Link'!$15:$22</definedName>
    <definedName localSheetId="70" name="行動フレーム・能力値">'64. Inkling'!$15:$22</definedName>
    <definedName localSheetId="45" name="必殺技">'40. Olimar'!$100:$118</definedName>
    <definedName localSheetId="25" name="地上攻撃">'22. Young Link'!$24:$42</definedName>
    <definedName localSheetId="58" name="行動フレーム・能力値">'53. Mii Gunner'!$15:$22</definedName>
    <definedName localSheetId="41" name="地上攻撃">'36. Diddy Kong'!$24:$46</definedName>
    <definedName localSheetId="21" name="回避">'19. Pichu'!$89:$95</definedName>
    <definedName localSheetId="57" name="空中攻撃">'52. Mii Swordfighter'!$40:$50</definedName>
    <definedName localSheetId="17" name="行動フレーム・能力値">'15. Ice Climbers'!$15:$22</definedName>
    <definedName localSheetId="17" name="必殺技">'15. Ice Climbers'!$51:$64</definedName>
    <definedName localSheetId="17" name="回避">'15. Ice Climbers'!$84:$90</definedName>
    <definedName localSheetId="53" name="必殺技">'48. Rosalina &amp; Luma'!$80:$91</definedName>
    <definedName localSheetId="68" name="行動フレーム・能力値">'62. Corrin'!$15:$22</definedName>
    <definedName localSheetId="59" name="空中攻撃">'54. Palutena'!$47:$55</definedName>
    <definedName localSheetId="56" name="行動フレーム・能力値">'51. Mii Brawler'!$15:$22</definedName>
    <definedName localSheetId="59" name="共通動作">'54. Palutena'!$96:$124</definedName>
    <definedName localSheetId="54" name="必殺技">'49. Little Mac'!$54:$86</definedName>
    <definedName localSheetId="53" name="空中攻撃">'48. Rosalina &amp; Luma'!$59:$78</definedName>
    <definedName localSheetId="75" name="行動フレーム・能力値">'68. Isabelle'!$15:$22</definedName>
    <definedName localSheetId="51" name="空中攻撃">'46. Mega Man'!$54:$78</definedName>
    <definedName localSheetId="74" name="必殺技">'67. King K.Rool'!$63:$87</definedName>
    <definedName name="空中攻撃">'コピー'!$55:$69</definedName>
    <definedName localSheetId="62" name="地上攻撃">'57. Shulk'!$40:$60</definedName>
    <definedName localSheetId="72" name="地上攻撃">'66. Simon'!$24:$43</definedName>
    <definedName localSheetId="25" name="つかみ・投げ">'22. Young Link'!$78:$92</definedName>
    <definedName localSheetId="34" name="共通動作">'29. Zero Suit Samus'!$113:$141</definedName>
    <definedName localSheetId="57" name="つかみ・投げ">'52. Mii Swordfighter'!$117:$131</definedName>
    <definedName localSheetId="17" name="空中攻撃">'15. Ice Climbers'!$43:$49</definedName>
    <definedName localSheetId="41" name="共通動作">'36. Diddy Kong'!$107:$135</definedName>
    <definedName localSheetId="58" name="回避">'53. Mii Gunner'!$122:$128</definedName>
    <definedName localSheetId="21" name="行動フレーム・能力値">'19. Pichu'!$15:$22</definedName>
    <definedName localSheetId="47" name="つかみ・投げ">'42. R.O.B.'!$70:$84</definedName>
    <definedName localSheetId="68" name="回避">'62. Corrin'!$96:$102</definedName>
    <definedName localSheetId="56" name="空中攻撃">'51. Mii Brawler'!$43:$52</definedName>
    <definedName localSheetId="35" name="つかみ・投げ">'30. Wario'!$94:$108</definedName>
    <definedName localSheetId="73" name="回避">'66''. Richter'!$90:$96</definedName>
    <definedName localSheetId="36" name="地上攻撃">'31. Snake'!$24:$42</definedName>
    <definedName localSheetId="21" name="必殺技">'19. Pichu'!$52:$71</definedName>
    <definedName localSheetId="64" name="つかみ・投げ">'59. Duck Hunt'!$82:$96</definedName>
    <definedName localSheetId="52" name="行動フレーム・能力値">'47. Wii Fit Trainer'!$15:$22</definedName>
    <definedName localSheetId="47" name="地上攻撃">'42. R.O.B.'!$24:$38</definedName>
    <definedName localSheetId="34" name="つかみ・投げ">'29. Zero Suit Samus'!$89:$103</definedName>
    <definedName localSheetId="57" name="回避">'52. Mii Swordfighter'!$133:$139</definedName>
    <definedName localSheetId="47" name="回避">'42. R.O.B.'!$86:$92</definedName>
    <definedName localSheetId="59" name="回避">'54. Palutena'!$88:$94</definedName>
    <definedName localSheetId="73" name="つかみ・投げ">'66''. Richter'!$74:$88</definedName>
    <definedName localSheetId="44" name="回避">'39. King Dedede'!$104:$110</definedName>
    <definedName localSheetId="37" name="共通動作">'32. Ike'!$101:$129</definedName>
    <definedName localSheetId="43" name="必殺技">'38. Sonic'!$57:$85</definedName>
    <definedName localSheetId="37" name="回避">'32. Ike'!$93:$99</definedName>
    <definedName localSheetId="57" name="必殺技">'52. Mii Swordfighter'!$52:$115</definedName>
    <definedName localSheetId="49" name="行動フレーム・能力値">'44. Wolf'!$15:$22</definedName>
    <definedName localSheetId="35" name="回避">'30. Wario'!$110:$116</definedName>
    <definedName localSheetId="74" name="共通動作">'67. King K.Rool'!$113:$141</definedName>
    <definedName localSheetId="46" name="回避">'41. Lucario'!$96:$102</definedName>
    <definedName localSheetId="38" name="回避">'33. Squirtle'!$87:$93</definedName>
    <definedName localSheetId="56" name="回避">'51. Mii Brawler'!$140:$146</definedName>
    <definedName localSheetId="61" name="必殺技">'56. Robin'!$71:$95</definedName>
    <definedName localSheetId="55" name="地上攻撃">'50. Greninja'!$24:$45</definedName>
    <definedName localSheetId="52" name="回避">'47. Wii Fit Trainer'!$105:$111</definedName>
    <definedName localSheetId="60" name="必殺技">'55. Pac-Man'!$55:$82</definedName>
    <definedName localSheetId="71" name="回避">'65. Ridley'!$97:$103</definedName>
    <definedName localSheetId="37" name="つかみ・投げ">'32. Ike'!$77:$91</definedName>
    <definedName localSheetId="37" name="行動フレーム・能力値">'32. Ike'!$15:$22</definedName>
    <definedName localSheetId="39" name="共通動作">'34. Ivysaur'!$92:$120</definedName>
    <definedName localSheetId="62" name="行動フレーム・能力値">'57. Shulk'!$15:$22</definedName>
    <definedName localSheetId="21" name="つかみ・投げ">'19. Pichu'!$73:$87</definedName>
    <definedName localSheetId="71" name="つかみ・投げ">'65. Ridley'!$81:$95</definedName>
    <definedName localSheetId="60" name="地上攻撃">'55. Pac-Man'!$24:$41</definedName>
    <definedName localSheetId="72" name="必殺技">'66. Simon'!$56:$71</definedName>
    <definedName localSheetId="36" name="回避">'31. Snake'!$104:$110</definedName>
    <definedName localSheetId="49" name="地上攻撃">'44. Wolf'!$24:$40</definedName>
    <definedName localSheetId="34" name="地上攻撃">'29. Zero Suit Samus'!$24:$42</definedName>
    <definedName localSheetId="51" name="必殺技">'46. Mega Man'!$80:$93</definedName>
    <definedName localSheetId="54" name="地上攻撃">'49. Little Mac'!$24:$44</definedName>
    <definedName localSheetId="57" name="地上攻撃">'52. Mii Swordfighter'!$24:$38</definedName>
    <definedName localSheetId="73" name="共通動作">'66''. Richter'!$98:$126</definedName>
    <definedName localSheetId="41" name="空中攻撃">'36. Diddy Kong'!$48:$55</definedName>
    <definedName localSheetId="61" name="つかみ・投げ">'56. Robin'!$97:$111</definedName>
    <definedName localSheetId="50" name="地上攻撃">'45. Villager'!$24:$45</definedName>
    <definedName localSheetId="17" name="共通動作">'15. Ice Climbers'!$92:$120</definedName>
    <definedName name="つかみ・投げ">'コピー'!$91:$105</definedName>
    <definedName localSheetId="41" name="つかみ・投げ">'36. Diddy Kong'!$83:$97</definedName>
    <definedName localSheetId="40" name="空中攻撃">'35. Charizard'!$41:$50</definedName>
    <definedName localSheetId="58" name="地上攻撃">'53. Mii Gunner'!$24:$46</definedName>
    <definedName localSheetId="37" name="地上攻撃">'32. Ike'!$24:$41</definedName>
    <definedName localSheetId="77" name="必殺技">'70. Piranha PLant'!$55:$84</definedName>
    <definedName localSheetId="38" name="地上攻撃">'33. Squirtle'!$24:$42</definedName>
    <definedName localSheetId="47" name="共通動作">'42. R.O.B.'!$94:$122</definedName>
    <definedName localSheetId="47" name="行動フレーム・能力値">'42. R.O.B.'!$15:$22</definedName>
    <definedName localSheetId="35" name="共通動作">'30. Wario'!$118:$146</definedName>
    <definedName localSheetId="21" name="共通動作">'19. Pichu'!$97:$125</definedName>
    <definedName localSheetId="44" name="行動フレーム・能力値">'39. King Dedede'!$15:$22</definedName>
    <definedName localSheetId="72" name="つかみ・投げ">'66. Simon'!$73:$87</definedName>
    <definedName name="行動フレーム・能力値">'コピー'!$15:$22</definedName>
    <definedName localSheetId="36" name="行動フレーム・能力値">'31. Snake'!$15:$22</definedName>
    <definedName localSheetId="56" name="つかみ・投げ">'51. Mii Brawler'!$124:$138</definedName>
    <definedName localSheetId="51" name="共通動作">'46. Mega Man'!$119:$147</definedName>
    <definedName localSheetId="70" name="空中攻撃">'64. Inkling'!$54:$62</definedName>
    <definedName localSheetId="40" name="共通動作">'35. Charizard'!$92:$120</definedName>
    <definedName localSheetId="77" name="空中攻撃">'70. Piranha PLant'!$45:$53</definedName>
    <definedName localSheetId="71" name="必殺技">'65. Ridley'!$53:$79</definedName>
    <definedName localSheetId="63" name="つかみ・投げ">'58. Bowser Jr.'!$89:$103</definedName>
    <definedName localSheetId="61" name="地上攻撃">'56. Robin'!$24:$47</definedName>
    <definedName localSheetId="68" name="必殺技">'62. Corrin'!$54:$78</definedName>
    <definedName localSheetId="64" name="空中攻撃">'59. Duck Hunt'!$47:$60</definedName>
    <definedName localSheetId="41" name="回避">'36. Diddy Kong'!$99:$105</definedName>
    <definedName localSheetId="74" name="空中攻撃">'67. King K.Rool'!$50:$61</definedName>
    <definedName localSheetId="77" name="回避">'70. Piranha PLant'!$102:$108</definedName>
    <definedName localSheetId="53" name="つかみ・投げ">'48. Rosalina &amp; Luma'!$93:$107</definedName>
    <definedName localSheetId="59" name="必殺技">'54. Palutena'!$57:$70</definedName>
    <definedName name="必殺技">'コピー'!$71:$89</definedName>
    <definedName localSheetId="52" name="共通動作">'47. Wii Fit Trainer'!$113:$141</definedName>
    <definedName localSheetId="64" name="共通動作">'59. Duck Hunt'!$106:$134</definedName>
    <definedName localSheetId="63" name="共通動作">'58. Bowser Jr.'!$113:$141</definedName>
    <definedName localSheetId="59" name="つかみ・投げ">'54. Palutena'!$72:$86</definedName>
    <definedName localSheetId="55" name="行動フレーム・能力値">'50. Greninja'!$15:$22</definedName>
    <definedName localSheetId="59" name="地上攻撃">'54. Palutena'!$24:$45</definedName>
    <definedName localSheetId="17" name="つかみ・投げ">'15. Ice Climbers'!$68:$82</definedName>
    <definedName localSheetId="50" name="空中攻撃">'45. Villager'!$47:$68</definedName>
    <definedName localSheetId="40" name="必殺技">'35. Charizard'!$52:$66</definedName>
    <definedName localSheetId="58" name="空中攻撃">'53. Mii Gunner'!$48:$59</definedName>
    <definedName localSheetId="25" name="共通動作">'22. Young Link'!$102:$130</definedName>
    <definedName localSheetId="68" name="空中攻撃">'62. Corrin'!$43:$52</definedName>
    <definedName localSheetId="39" name="回避">'34. Ivysaur'!$84:$90</definedName>
    <definedName localSheetId="75" name="地上攻撃">'68. Isabelle'!$24:$38</definedName>
    <definedName localSheetId="52" name="空中攻撃">'47. Wii Fit Trainer'!$53:$65</definedName>
    <definedName localSheetId="63" name="回避">'58. Bowser Jr.'!$105:$111</definedName>
    <definedName localSheetId="37" name="必殺技">'32. Ike'!$52:$75</definedName>
    <definedName localSheetId="55" name="回避">'50. Greninja'!$105:$111</definedName>
    <definedName localSheetId="46" name="空中攻撃">'41. Lucario'!$49:$59</definedName>
    <definedName localSheetId="52" name="必殺技">'47. Wii Fit Trainer'!$67:$87</definedName>
    <definedName localSheetId="56" name="地上攻撃">'51. Mii Brawler'!$24:$41</definedName>
    <definedName hidden="1" localSheetId="80" name="_xlnm._FilterDatabase">Fighters!$A$1:$V$83</definedName>
    <definedName hidden="1" localSheetId="81" name="_xlnm._FilterDatabase">'Actions  Attributes'!$A$1:$AG$84</definedName>
    <definedName hidden="1" localSheetId="82" name="_xlnm._FilterDatabase">Attributes!$A$1:$Y$84</definedName>
    <definedName hidden="1" localSheetId="84" name="_xlnm._FilterDatabase">Dodges!$A$2:$X$85</definedName>
    <definedName hidden="1" localSheetId="85" name="_xlnm._FilterDatabase">'Ledge  Tech'!$A$2:$V$85</definedName>
    <definedName hidden="1" localSheetId="86" name="_xlnm._FilterDatabase">'Get-Ups'!$A$2:$AD$85</definedName>
    <definedName hidden="1" localSheetId="87" name="_xlnm._FilterDatabase">Tripping!$A$2:$U$85</definedName>
    <definedName hidden="1" localSheetId="88" name="_xlnm._FilterDatabase">'Item Throws'!$A$2:$AC$84</definedName>
    <definedName hidden="1" localSheetId="83" name="_xlnm._FilterDatabase">'Aerial Attacks'!$A$2:$AA$85</definedName>
    <definedName hidden="1" localSheetId="91" name="_xlnm._FilterDatabase">'共通動作その他'!$A$2:$M$84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F68">
      <text>
        <t xml:space="preserve">タイマンにおけるダメージは、基礎ダメージの1.2倍となる。
なお、OP相殺がかかっていない場合はさらに1.05倍。</t>
      </text>
    </comment>
    <comment authorId="0" ref="C73">
      <text>
        <t xml:space="preserve">相手の重量によって全体フレーム等が変化する投げのことを「重量依存投げ」と呼ぶ。
相手の重量が大きいほど全体フレームも大きくなる。</t>
      </text>
    </comment>
    <comment authorId="0" ref="D73">
      <text>
        <t xml:space="preserve">重量依存有りの場合、体重100の敵に対しての持続フレームを記載。</t>
      </text>
    </comment>
    <comment authorId="0" ref="E73">
      <text>
        <t xml:space="preserve">重量依存有りの場合、体重100の敵に対しての全体フレームを記載。</t>
      </text>
    </comment>
    <comment authorId="0" ref="G73">
      <text>
        <t xml:space="preserve">タイマンにおけるダメージは、基礎ダメージの1.2倍となる。
なお、OP相殺がかかっていない場合はさらに1.05倍。</t>
      </text>
    </comment>
    <comment authorId="0" ref="G92">
      <text>
        <t xml:space="preserve">タイマンにおけるダメージは、基礎ダメージの1.2倍となる。
なお、OP相殺がかかっていない場合はさらに1.05倍。</t>
      </text>
    </comment>
  </commentList>
</comments>
</file>

<file path=xl/comments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J44">
      <text>
        <t xml:space="preserve">1-62 -&gt; 1-55 (2.0.0)</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F74">
      <text>
        <t xml:space="preserve">タイマンにおけるダメージは、基礎ダメージの1.2倍となる。
なお、OP相殺がかかっていない場合はさらに1.05倍。</t>
      </text>
    </comment>
    <comment authorId="0" ref="C79">
      <text>
        <t xml:space="preserve">重量依存有りの場合、体重100の敵に対しての全体フレームを記載。</t>
      </text>
    </comment>
    <comment authorId="0" ref="E79">
      <text>
        <t xml:space="preserve">重量依存有りの場合、体重100の敵に対しての全体フレームを記載。</t>
      </text>
    </comment>
    <comment authorId="0" ref="G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J54">
      <text>
        <t xml:space="preserve">11-46 -&gt; 11-42 (2.0.0)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C62">
      <text>
        <t xml:space="preserve">16-55  -&gt; 16-61 (2.0.0)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D77">
      <text>
        <t xml:space="preserve">59 -&gt; 61 (2.0.0)</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D88">
      <text>
        <t xml:space="preserve">53 -&gt; 47 (2.0.0)</t>
      </text>
    </comment>
    <comment authorId="0" ref="F94">
      <text>
        <t xml:space="preserve">タイマンにおけるダメージは、基礎ダメージの1.2倍となる。
なお、OP相殺がかかっていない場合はさらに1.05倍。</t>
      </text>
    </comment>
    <comment authorId="0" ref="C99">
      <text>
        <t xml:space="preserve">相手の重量によって全体フレーム等が変化する投げのことを「重量依存投げ」と呼ぶ。
相手の重量が大きいほど全体フレームも大きくなる。</t>
      </text>
    </comment>
    <comment authorId="0" ref="D99">
      <text>
        <t xml:space="preserve">重量依存有りの場合、体重100の敵に対しての持続フレームを記載。</t>
      </text>
    </comment>
    <comment authorId="0" ref="E99">
      <text>
        <t xml:space="preserve">重量依存有りの場合、体重100の敵に対しての全体フレームを記載。</t>
      </text>
    </comment>
    <comment authorId="0" ref="G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D88">
      <text>
        <t xml:space="preserve">53 -&gt; 47 (2.0.0)</t>
      </text>
    </comment>
    <comment authorId="0" ref="F94">
      <text>
        <t xml:space="preserve">タイマンにおけるダメージは、基礎ダメージの1.2倍となる。
なお、OP相殺がかかっていない場合はさらに1.05倍。</t>
      </text>
    </comment>
    <comment authorId="0" ref="C99">
      <text>
        <t xml:space="preserve">相手の重量によって全体フレーム等が変化する投げのことを「重量依存投げ」と呼ぶ。
相手の重量が大きいほど全体フレームも大きくなる。</t>
      </text>
    </comment>
    <comment authorId="0" ref="D99">
      <text>
        <t xml:space="preserve">重量依存有りの場合、体重100の敵に対しての持続フレームを記載。</t>
      </text>
    </comment>
    <comment authorId="0" ref="E99">
      <text>
        <t xml:space="preserve">重量依存有りの場合、体重100の敵に対しての全体フレームを記載。</t>
      </text>
    </comment>
    <comment authorId="0" ref="G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相手の重量によって全体フレーム等が変化する投げのことを「重量依存投げ」と呼ぶ。
相手の重量が大きいほど全体フレームも大きくなる。</t>
      </text>
    </comment>
    <comment authorId="0" ref="D76">
      <text>
        <t xml:space="preserve">重量依存有りの場合、体重100の敵に対しての持続フレームを記載。</t>
      </text>
    </comment>
    <comment authorId="0" ref="E76">
      <text>
        <t xml:space="preserve">重量依存有りの場合、体重100の敵に対しての全体フレームを記載。</t>
      </text>
    </comment>
    <comment authorId="0" ref="G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31">
      <text>
        <t xml:space="preserve">10 -&gt; 12 (2.0.0)</t>
      </text>
    </comment>
    <comment authorId="0" ref="E32">
      <text>
        <t xml:space="preserve">7 -&gt; 9 (2.0.0)</t>
      </text>
    </comment>
    <comment authorId="0" ref="E33">
      <text>
        <t xml:space="preserve">4 -&gt; 6 (2.0.0)</t>
      </text>
    </comment>
    <comment authorId="0" ref="D34">
      <text>
        <t xml:space="preserve">27 -&gt; 23 (2.0.0)</t>
      </text>
    </comment>
    <comment authorId="0" ref="C40">
      <text>
        <t xml:space="preserve">12 -&gt; 12-14 (3.0.0)</t>
      </text>
    </comment>
    <comment authorId="0" ref="C41">
      <text>
        <t xml:space="preserve">13-14 -&gt; 15-16 (3.0.0)</t>
      </text>
    </comment>
    <comment authorId="0" ref="C42">
      <text>
        <t xml:space="preserve">15-17 -&gt; 17 (3.0.0)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D48">
      <text>
        <t xml:space="preserve">62 -&gt; 54 (3.0.0)</t>
      </text>
    </comment>
    <comment authorId="0" ref="J48">
      <text>
        <t xml:space="preserve">5-55 -&gt; 5-50 (3.0.0)</t>
      </text>
    </comment>
    <comment authorId="0" ref="D57">
      <text>
        <t xml:space="preserve">39 -&gt; 37 (1.1.0)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E89">
      <text>
        <t xml:space="preserve">ワザに設定されている基礎ダメージ量。実際の試合で与えるダメージ量は、タイマン補正・OP補正・小ジャンプ補正などにより変化するので注意。</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R89">
      <text>
        <t xml:space="preserve">ワザが相殺するかどうか。</t>
      </text>
    </comment>
    <comment authorId="0" ref="S89">
      <text>
        <t xml:space="preserve">ワザが相殺したときに、相殺モーションに移行するかどうか。</t>
      </text>
    </comment>
    <comment authorId="0" ref="U89">
      <text>
        <t xml:space="preserve">いわゆる「地ダ(地上ダッシュ)」「空ダ(空中ダッシュ)」のこと。</t>
      </text>
    </comment>
    <comment authorId="0" ref="F95">
      <text>
        <t xml:space="preserve">タイマンにおけるダメージは、基礎ダメージの1.2倍となる。
なお、OP相殺がかかっていない場合はさらに1.05倍。</t>
      </text>
    </comment>
    <comment authorId="0" ref="C100">
      <text>
        <t xml:space="preserve">相手の重量によって全体フレーム等が変化する投げのことを「重量依存投げ」と呼ぶ。
相手の重量が大きいほど全体フレームも大きくなる。</t>
      </text>
    </comment>
    <comment authorId="0" ref="D100">
      <text>
        <t xml:space="preserve">重量依存有りの場合、体重100の敵に対しての持続フレームを記載。</t>
      </text>
    </comment>
    <comment authorId="0" ref="E100">
      <text>
        <t xml:space="preserve">重量依存有りの場合、体重100の敵に対しての全体フレームを記載。</t>
      </text>
    </comment>
    <comment authorId="0" ref="G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F107">
      <text>
        <t xml:space="preserve">0.8 -&gt; 1 (3.0.0)</t>
      </text>
    </comment>
    <comment authorId="0" ref="G120">
      <text>
        <t xml:space="preserve">タイマンにおけるダメージは、基礎ダメージの1.2倍となる。
なお、OP相殺がかかっていない場合はさらに1.05倍。</t>
      </text>
    </comment>
  </commentList>
</comments>
</file>

<file path=xl/comments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F83">
      <text>
        <t xml:space="preserve">タイマンにおけるダメージは、基礎ダメージの1.2倍となる。
なお、OP相殺がかかっていない場合はさらに1.05倍。</t>
      </text>
    </comment>
    <comment authorId="0" ref="C88">
      <text>
        <t xml:space="preserve">相手の重量によって全体フレーム等が変化する投げのことを「重量依存投げ」と呼ぶ。
相手の重量が大きいほど全体フレームも大きくなる。</t>
      </text>
    </comment>
    <comment authorId="0" ref="D88">
      <text>
        <t xml:space="preserve">重量依存有りの場合、体重100の敵に対しての持続フレームを記載。</t>
      </text>
    </comment>
    <comment authorId="0" ref="E88">
      <text>
        <t xml:space="preserve">重量依存有りの場合、体重100の敵に対しての全体フレームを記載。</t>
      </text>
    </comment>
    <comment authorId="0" ref="G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F77">
      <text>
        <t xml:space="preserve">タイマンにおけるダメージは、基礎ダメージの1.2倍となる。
なお、OP相殺がかかっていない場合はさらに1.05倍。</t>
      </text>
    </comment>
    <comment authorId="0" ref="C82">
      <text>
        <t xml:space="preserve">相手の重量によって全体フレーム等が変化する投げのことを「重量依存投げ」と呼ぶ。
相手の重量が大きいほど全体フレームも大きくなる。</t>
      </text>
    </comment>
    <comment authorId="0" ref="D82">
      <text>
        <t xml:space="preserve">重量依存有りの場合、体重100の敵に対しての持続フレームを記載。</t>
      </text>
    </comment>
    <comment authorId="0" ref="E82">
      <text>
        <t xml:space="preserve">重量依存有りの場合、体重100の敵に対しての全体フレームを記載。</t>
      </text>
    </comment>
    <comment authorId="0" ref="G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G101">
      <text>
        <t xml:space="preserve">タイマンにおけるダメージは、基礎ダメージの1.2倍となる。
なお、OP相殺がかかっていない場合はさらに1.05倍。</t>
      </text>
    </comment>
  </commentList>
</comments>
</file>

<file path=xl/comments1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3">
      <text>
        <t xml:space="preserve">ワザに設定されている基礎ダメージ量。実際の試合で与えるダメージ量は、タイマン補正・OP補正・小ジャンプ補正などにより変化するので注意。</t>
      </text>
    </comment>
    <comment authorId="0" ref="F43">
      <text>
        <t xml:space="preserve">タイマンにおけるダメージは、基礎ダメージの1.2倍となる。
なお、OP相殺がかかっていない場合はさらに1.05倍。</t>
      </text>
    </comment>
    <comment authorId="0" ref="G43">
      <text>
        <t xml:space="preserve">小ジャンプで空中攻撃を出すと、与えるダメージ量が0.85倍になる。タイマン補正も含めると、1.2 * 0.85で1.02倍。</t>
      </text>
    </comment>
    <comment authorId="0" ref="J43">
      <text>
        <t xml:space="preserve">着地隙が発生するフレーム区間のこと。</t>
      </text>
    </comment>
    <comment authorId="0" ref="O43">
      <text>
        <t xml:space="preserve">ワザに設定されているシールド削り値。通常のダメージに加え、この値だけシールドのHPが減少する。</t>
      </text>
    </comment>
    <comment authorId="0" ref="P43">
      <text>
        <t xml:space="preserve">ワザに設定されているヒットストップ倍率。電撃属性のワザはこの値が設定されていなくとも1.5倍となる。</t>
      </text>
    </comment>
    <comment authorId="0" ref="Q43">
      <text>
        <t xml:space="preserve">ワザに設定されているヒットストップずらしによる移動距離倍率。</t>
      </text>
    </comment>
    <comment authorId="0" ref="D49">
      <text>
        <t xml:space="preserve">29 -&gt; 26 (1.1.0)</t>
      </text>
    </comment>
    <comment authorId="0" ref="D53">
      <text>
        <t xml:space="preserve">57 -&gt; 52 (1.1.0?)</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D61">
      <text>
        <t xml:space="preserve">85 -&gt; 79 (2.0.0)</t>
      </text>
    </comment>
    <comment authorId="0" ref="D62">
      <text>
        <t xml:space="preserve">85 -&gt; 79 (2.0.0)</t>
      </text>
    </comment>
    <comment authorId="0" ref="D63">
      <text>
        <t xml:space="preserve">68 -&gt; 62 (2.0.0)</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8">
      <text>
        <t xml:space="preserve">タイマンにおけるダメージは、基礎ダメージの1.2倍となる。
なお、OP相殺がかかっていない場合はさらに1.05倍。</t>
      </text>
    </comment>
    <comment authorId="0" ref="C83">
      <text>
        <t xml:space="preserve">相手の重量によって全体フレーム等が変化する投げのことを「重量依存投げ」と呼ぶ。
相手の重量が大きいほど全体フレームも大きくなる。</t>
      </text>
    </comment>
    <comment authorId="0" ref="D83">
      <text>
        <t xml:space="preserve">重量依存有りの場合、体重100の敵に対しての持続フレームを記載。</t>
      </text>
    </comment>
    <comment authorId="0" ref="E83">
      <text>
        <t xml:space="preserve">重量依存有りの場合、体重100の敵に対しての全体フレームを記載。</t>
      </text>
    </comment>
    <comment authorId="0" ref="G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G102">
      <text>
        <t xml:space="preserve">タイマンにおけるダメージは、基礎ダメージの1.2倍となる。
なお、OP相殺がかかっていない場合はさらに1.05倍。</t>
      </text>
    </comment>
  </commentList>
</comments>
</file>

<file path=xl/comments1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J54">
      <text>
        <t xml:space="preserve">8-38 -&gt; 8-33 (2.0.0)</t>
      </text>
    </comment>
    <comment authorId="0" ref="D56">
      <text>
        <t xml:space="preserve">59 -&gt; 54 (1.1.0?)</t>
      </text>
    </comment>
    <comment authorId="0" ref="E56">
      <text>
        <t xml:space="preserve">12 -&gt; 14 (2.0.0)</t>
      </text>
    </comment>
    <comment authorId="0" ref="E57">
      <text>
        <t xml:space="preserve">12 -&gt; 10 (2.0.0)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80">
      <text>
        <t xml:space="preserve">タイマンにおけるダメージは、基礎ダメージの1.2倍となる。
なお、OP相殺がかかっていない場合はさらに1.05倍。</t>
      </text>
    </comment>
    <comment authorId="0" ref="C85">
      <text>
        <t xml:space="preserve">相手の重量によって全体フレーム等が変化する投げのことを「重量依存投げ」と呼ぶ。
相手の重量が大きいほど全体フレームも大きくなる。</t>
      </text>
    </comment>
    <comment authorId="0" ref="D85">
      <text>
        <t xml:space="preserve">重量依存有りの場合、体重100の敵に対しての持続フレームを記載。</t>
      </text>
    </comment>
    <comment authorId="0" ref="E85">
      <text>
        <t xml:space="preserve">重量依存有りの場合、体重100の敵に対しての全体フレームを記載。</t>
      </text>
    </comment>
    <comment authorId="0" ref="G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1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37">
      <text>
        <t xml:space="preserve">17-20 -&gt; 14-17 (3.1.0)</t>
      </text>
    </comment>
    <comment authorId="0" ref="D37">
      <text>
        <t xml:space="preserve">39 -&gt; 36 (3.1.0)</t>
      </text>
    </comment>
    <comment authorId="0" ref="H37">
      <text>
        <t xml:space="preserve">右足無敵：17-20F -&gt; 14-17F (3.1.0)</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G50">
      <text>
        <t xml:space="preserve">小ジャンプで空中攻撃を出すと、与えるダメージ量が0.85倍になる。タイマン補正も含めると、1.2 * 0.85で1.02倍。</t>
      </text>
    </comment>
    <comment authorId="0" ref="J50">
      <text>
        <t xml:space="preserve">着地隙が発生するフレーム区間のこと。</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H68">
      <text>
        <t xml:space="preserve">アーマー：1-6F -&gt; 1-5F (3.1.0)
耐久値：8% -&gt; 10% (3.1.0)</t>
      </text>
    </comment>
    <comment authorId="0" ref="C69">
      <text>
        <t xml:space="preserve">6-8 -&gt; 5-7 (3.1.0)</t>
      </text>
    </comment>
    <comment authorId="0" ref="D69">
      <text>
        <t xml:space="preserve">28 -&gt; 27 (3.1.0)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C77">
      <text>
        <t xml:space="preserve">15-17 -&gt; 15-18 (3.1.0)</t>
      </text>
    </comment>
    <comment authorId="0" ref="C78">
      <text>
        <t xml:space="preserve">18-25 -&gt; 19-25 (3.1.0)</t>
      </text>
    </comment>
    <comment authorId="0" ref="C80">
      <text>
        <t xml:space="preserve">16-18 -&gt; 16-20 (3.1.0)</t>
      </text>
    </comment>
    <comment authorId="0" ref="C81">
      <text>
        <t xml:space="preserve">21-26 -&gt; 19-26 (3.1.0)</t>
      </text>
    </comment>
    <comment authorId="0" ref="F86">
      <text>
        <t xml:space="preserve">タイマンにおけるダメージは、基礎ダメージの1.2倍となる。
なお、OP相殺がかかっていない場合はさらに1.05倍。</t>
      </text>
    </comment>
    <comment authorId="0" ref="C91">
      <text>
        <t xml:space="preserve">相手の重量によって全体フレーム等が変化する投げのことを「重量依存投げ」と呼ぶ。
相手の重量が大きいほど全体フレームも大きくなる。</t>
      </text>
    </comment>
    <comment authorId="0" ref="D91">
      <text>
        <t xml:space="preserve">重量依存有りの場合、体重100の敵に対しての持続フレームを記載。</t>
      </text>
    </comment>
    <comment authorId="0" ref="E91">
      <text>
        <t xml:space="preserve">重量依存有りの場合、体重100の敵に対しての全体フレームを記載。</t>
      </text>
    </comment>
    <comment authorId="0" ref="G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G110">
      <text>
        <t xml:space="preserve">タイマンにおけるダメージは、基礎ダメージの1.2倍となる。
なお、OP相殺がかかっていない場合はさらに1.05倍。</t>
      </text>
    </comment>
  </commentList>
</comments>
</file>

<file path=xl/comments1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D30">
      <text>
        <t xml:space="preserve">27 -&gt; 24 (2.0.0)</t>
      </text>
    </comment>
    <comment authorId="0" ref="E36">
      <text>
        <t xml:space="preserve">15/13 -&gt; 15 (2.0.0)</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C45">
      <text>
        <t xml:space="preserve">12-13 -&gt; 10-11 (2.0.0)</t>
      </text>
    </comment>
    <comment authorId="0" ref="D45">
      <text>
        <t xml:space="preserve">39 -&gt; 37 (2.0.0)</t>
      </text>
    </comment>
    <comment authorId="0" ref="J45">
      <text>
        <t xml:space="preserve">4-27 -&gt; 4-25 (2.0.0)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F64">
      <text>
        <t xml:space="preserve">タイマンにおけるダメージは、基礎ダメージの1.2倍となる。
なお、OP相殺がかかっていない場合はさらに1.05倍。</t>
      </text>
    </comment>
    <comment authorId="0" ref="C69">
      <text>
        <t xml:space="preserve">相手の重量によって全体フレーム等が変化する投げのことを「重量依存投げ」と呼ぶ。
相手の重量が大きいほど全体フレームも大きくなる。</t>
      </text>
    </comment>
    <comment authorId="0" ref="D69">
      <text>
        <t xml:space="preserve">重量依存有りの場合、体重100の敵に対しての持続フレームを記載。</t>
      </text>
    </comment>
    <comment authorId="0" ref="E69">
      <text>
        <t xml:space="preserve">重量依存有りの場合、体重100の敵に対しての全体フレームを記載。</t>
      </text>
    </comment>
    <comment authorId="0" ref="G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G88">
      <text>
        <t xml:space="preserve">タイマンにおけるダメージは、基礎ダメージの1.2倍となる。
なお、OP相殺がかかっていない場合はさらに1.05倍。</t>
      </text>
    </comment>
  </commentList>
</comments>
</file>

<file path=xl/comments1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D66">
      <text>
        <t xml:space="preserve">20 -&gt; 26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C70">
      <text>
        <t xml:space="preserve">Ver.  3.1.0で追加。
以前は11-27Fで同じ判定だったが、22-27Fの判定が新しく追加された。</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D74">
      <text>
        <t xml:space="preserve">36 -&gt; 39 (3.1.0)</t>
      </text>
    </comment>
    <comment authorId="0" ref="F87">
      <text>
        <t xml:space="preserve">タイマンにおけるダメージは、基礎ダメージの1.2倍となる。
なお、OP相殺がかかっていない場合はさらに1.05倍。</t>
      </text>
    </comment>
    <comment authorId="0" ref="C92">
      <text>
        <t xml:space="preserve">相手の重量によって全体フレーム等が変化する投げのことを「重量依存投げ」と呼ぶ。
相手の重量が大きいほど全体フレームも大きくなる。</t>
      </text>
    </comment>
    <comment authorId="0" ref="D92">
      <text>
        <t xml:space="preserve">重量依存有りの場合、体重100の敵に対しての持続フレームを記載。</t>
      </text>
    </comment>
    <comment authorId="0" ref="E92">
      <text>
        <t xml:space="preserve">重量依存有りの場合、体重100の敵に対しての全体フレームを記載。</t>
      </text>
    </comment>
    <comment authorId="0" ref="G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1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D66">
      <text>
        <t xml:space="preserve">20 -&gt; 26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C70">
      <text>
        <t xml:space="preserve">Ver.  3.1.0で追加。
以前は11-27Fで同じ判定だったが、22-27Fの判定が新しく追加された。</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D74">
      <text>
        <t xml:space="preserve">36 -&gt; 39 (3.1.0)</t>
      </text>
    </comment>
    <comment authorId="0" ref="F87">
      <text>
        <t xml:space="preserve">タイマンにおけるダメージは、基礎ダメージの1.2倍となる。
なお、OP相殺がかかっていない場合はさらに1.05倍。</t>
      </text>
    </comment>
    <comment authorId="0" ref="C92">
      <text>
        <t xml:space="preserve">相手の重量によって全体フレーム等が変化する投げのことを「重量依存投げ」と呼ぶ。
相手の重量が大きいほど全体フレームも大きくなる。</t>
      </text>
    </comment>
    <comment authorId="0" ref="D92">
      <text>
        <t xml:space="preserve">重量依存有りの場合、体重100の敵に対しての持続フレームを記載。</t>
      </text>
    </comment>
    <comment authorId="0" ref="E92">
      <text>
        <t xml:space="preserve">重量依存有りの場合、体重100の敵に対しての全体フレームを記載。</t>
      </text>
    </comment>
    <comment authorId="0" ref="G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1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27">
      <text>
        <t xml:space="preserve">6 -&gt; 7 (2.0.0)</t>
      </text>
    </comment>
    <comment authorId="0" ref="E30">
      <text>
        <t xml:space="preserve">12 -&gt; 13 (2.0.0)</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F77">
      <text>
        <t xml:space="preserve">タイマンにおけるダメージは、基礎ダメージの1.2倍となる。
なお、OP相殺がかかっていない場合はさらに1.05倍。</t>
      </text>
    </comment>
    <comment authorId="0" ref="C82">
      <text>
        <t xml:space="preserve">相手の重量によって全体フレーム等が変化する投げのことを「重量依存投げ」と呼ぶ。
相手の重量が大きいほど全体フレームも大きくなる。</t>
      </text>
    </comment>
    <comment authorId="0" ref="D82">
      <text>
        <t xml:space="preserve">重量依存有りの場合、体重100の敵に対しての持続フレームを記載。</t>
      </text>
    </comment>
    <comment authorId="0" ref="E82">
      <text>
        <t xml:space="preserve">重量依存有りの場合、体重100の敵に対しての全体フレームを記載。</t>
      </text>
    </comment>
    <comment authorId="0" ref="G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1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1">
      <text>
        <t xml:space="preserve">ワザに設定されている基礎ダメージ量。実際の試合で与えるダメージ量は、タイマン補正・OP補正・小ジャンプ補正などにより変化するので注意。</t>
      </text>
    </comment>
    <comment authorId="0" ref="F31">
      <text>
        <t xml:space="preserve">タイマンにおけるダメージは、基礎ダメージの1.2倍となる。
なお、OP相殺がかかっていない場合はさらに1.05倍。</t>
      </text>
    </comment>
    <comment authorId="0" ref="G31">
      <text>
        <t xml:space="preserve">未実装。計算式が判明次第、追加していく予定です。</t>
      </text>
    </comment>
    <comment authorId="0" ref="O31">
      <text>
        <t xml:space="preserve">ワザに設定されているシールド削り値。通常のダメージに加え、この値だけシールドのHPが減少する。</t>
      </text>
    </comment>
    <comment authorId="0" ref="P31">
      <text>
        <t xml:space="preserve">ワザに設定されているヒットストップ倍率。電撃属性のワザはこの値が設定されていなくとも1.5倍となる。</t>
      </text>
    </comment>
    <comment authorId="0" ref="Q31">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F69">
      <text>
        <t xml:space="preserve">タイマンにおけるダメージは、基礎ダメージの1.2倍となる。
なお、OP相殺がかかっていない場合はさらに1.05倍。</t>
      </text>
    </comment>
    <comment authorId="0" ref="C74">
      <text>
        <t xml:space="preserve">相手の重量によって全体フレーム等が変化する投げのことを「重量依存投げ」と呼ぶ。
相手の重量が大きいほど全体フレームも大きくなる。</t>
      </text>
    </comment>
    <comment authorId="0" ref="D74">
      <text>
        <t xml:space="preserve">重量依存有りの場合、体重100の敵に対しての持続フレームを記載。</t>
      </text>
    </comment>
    <comment authorId="0" ref="E74">
      <text>
        <t xml:space="preserve">重量依存有りの場合、体重100の敵に対しての全体フレームを記載。</t>
      </text>
    </comment>
    <comment authorId="0" ref="G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G93">
      <text>
        <t xml:space="preserve">タイマンにおけるダメージは、基礎ダメージの1.2倍となる。
なお、OP相殺がかかっていない場合はさらに1.05倍。</t>
      </text>
    </comment>
  </commentList>
</comments>
</file>

<file path=xl/comments1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D30">
      <text>
        <t xml:space="preserve">41 -&gt; 35 (3.0.0)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J51">
      <text>
        <t xml:space="preserve">4-46 -&gt; 4-43 (2.0.0)</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D64">
      <text>
        <t xml:space="preserve">地上 : 77 -&gt; 75 (2.0.0)
空中 : 86 -&gt; 84 (2.0.0)</t>
      </text>
    </comment>
    <comment authorId="0" ref="D67">
      <text>
        <t xml:space="preserve">39 -&gt; 37 (2.0.0)</t>
      </text>
    </comment>
    <comment authorId="0" ref="D69">
      <text>
        <t xml:space="preserve">49 -&gt; 47 (2.0.0)</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81">
      <text>
        <t xml:space="preserve">タイマンにおけるダメージは、基礎ダメージの1.2倍となる。
なお、OP相殺がかかっていない場合はさらに1.05倍。</t>
      </text>
    </comment>
    <comment authorId="0" ref="C86">
      <text>
        <t xml:space="preserve">相手の重量によって全体フレーム等が変化する投げのことを「重量依存投げ」と呼ぶ。
相手の重量が大きいほど全体フレームも大きくなる。</t>
      </text>
    </comment>
    <comment authorId="0" ref="D86">
      <text>
        <t xml:space="preserve">重量依存有りの場合、体重100の敵に対しての持続フレームを記載。</t>
      </text>
    </comment>
    <comment authorId="0" ref="E86">
      <text>
        <t xml:space="preserve">重量依存有りの場合、体重100の敵に対しての全体フレームを記載。</t>
      </text>
    </comment>
    <comment authorId="0" ref="G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1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80">
      <text>
        <t xml:space="preserve">タイマンにおけるダメージは、基礎ダメージの1.2倍となる。
なお、OP相殺がかかっていない場合はさらに1.05倍。</t>
      </text>
    </comment>
    <comment authorId="0" ref="C85">
      <text>
        <t xml:space="preserve">相手の重量によって全体フレーム等が変化する投げのことを「重量依存投げ」と呼ぶ。
相手の重量が大きいほど全体フレームも大きくなる。</t>
      </text>
    </comment>
    <comment authorId="0" ref="D85">
      <text>
        <t xml:space="preserve">重量依存有りの場合、体重100の敵に対しての持続フレームを記載。</t>
      </text>
    </comment>
    <comment authorId="0" ref="E85">
      <text>
        <t xml:space="preserve">重量依存有りの場合、体重100の敵に対しての全体フレームを記載。</t>
      </text>
    </comment>
    <comment authorId="0" ref="G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G104">
      <text>
        <t xml:space="preserve">タイマンにおけるダメージは、基礎ダメージの1.2倍となる。
なお、OP相殺がかかっていない場合はさらに1.05倍。</t>
      </text>
    </comment>
  </commentList>
</comments>
</file>

<file path=xl/comments2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C24">
      <text>
        <t xml:space="preserve">ドクターマリオの能力値は、「マリオがforのカスタム装備をつけている」という扱いで計算される。</t>
      </text>
    </comment>
    <comment authorId="0" ref="C26">
      <text>
        <t xml:space="preserve">地上抵抗含まず。</t>
      </text>
    </comment>
    <comment authorId="0" ref="C27">
      <text>
        <t xml:space="preserve">空中抵抗含む。</t>
      </text>
    </comment>
    <comment authorId="0" ref="E30">
      <text>
        <t xml:space="preserve">ワザに設定されている基礎ダメージ量。実際の試合で与えるダメージ量は、タイマン補正・OP補正・小ジャンプ補正などにより変化するので注意。</t>
      </text>
    </comment>
    <comment authorId="0" ref="F30">
      <text>
        <t xml:space="preserve">タイマンにおけるダメージは、基礎ダメージの1.2倍となる。
なお、OP相殺がかかっていない場合はさらに1.05倍。</t>
      </text>
    </comment>
    <comment authorId="0" ref="G30">
      <text>
        <t xml:space="preserve">未実装。計算式が判明次第、追加していく予定です。</t>
      </text>
    </comment>
    <comment authorId="0" ref="O30">
      <text>
        <t xml:space="preserve">ワザに設定されているシールド削り値。通常のダメージに加え、この値だけシールドのHPが減少する。</t>
      </text>
    </comment>
    <comment authorId="0" ref="P30">
      <text>
        <t xml:space="preserve">ワザに設定されているヒットストップ倍率。電撃属性のワザはこの値が設定されていなくとも1.5倍となる。</t>
      </text>
    </comment>
    <comment authorId="0" ref="Q30">
      <text>
        <t xml:space="preserve">ワザに設定されているヒットストップずらしによる移動距離倍率。</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相手の重量によって全体フレーム等が変化する投げのことを「重量依存投げ」と呼ぶ。
相手の重量が大きいほど全体フレームも大きくなる。</t>
      </text>
    </comment>
    <comment authorId="0" ref="D76">
      <text>
        <t xml:space="preserve">重量依存有りの場合、体重100の敵に対しての持続フレームを記載。</t>
      </text>
    </comment>
    <comment authorId="0" ref="E76">
      <text>
        <t xml:space="preserve">重量依存有りの場合、体重100の敵に対しての全体フレームを記載。</t>
      </text>
    </comment>
    <comment authorId="0" ref="G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2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H29">
      <text>
        <t xml:space="preserve">自傷：0.7% -&gt; 1.0% (3.1.0)</t>
      </text>
    </comment>
    <comment authorId="0" ref="D33">
      <text>
        <t xml:space="preserve">49 -&gt; 53 (3.1.0)</t>
      </text>
    </comment>
    <comment authorId="0" ref="H33">
      <text>
        <t xml:space="preserve">自傷：1.5% -&gt; 2.0% (3.1.0)</t>
      </text>
    </comment>
    <comment authorId="0" ref="H36">
      <text>
        <t xml:space="preserve">自傷：0.8% -&gt; 1.3% (3.1.0)</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R43">
      <text>
        <t xml:space="preserve">自傷：1.0% -&gt; 1.5% (3.1.0)</t>
      </text>
    </comment>
    <comment authorId="0" ref="R45">
      <text>
        <t xml:space="preserve">自傷：1.0% -&gt; 1.5% (3.1.0)</t>
      </text>
    </comment>
    <comment authorId="0" ref="R48">
      <text>
        <t xml:space="preserve">自傷：1.0% -&gt; 1.5% (3.1.0)</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H54">
      <text>
        <t xml:space="preserve">自傷：0.4% -&gt; 0.7% (3.1.0)</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H59">
      <text>
        <t xml:space="preserve">自傷：1.5% -&gt; 1.8% (3.1.0)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H63">
      <text>
        <t xml:space="preserve">自傷：0.6% -&gt; 0.9%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H68">
      <text>
        <t xml:space="preserve">自傷：3.0% -&gt; 3.5% (3.1.0)</t>
      </text>
    </comment>
    <comment authorId="0" ref="F74">
      <text>
        <t xml:space="preserve">タイマンにおけるダメージは、基礎ダメージの1.2倍となる。
なお、OP相殺がかかっていない場合はさらに1.05倍。</t>
      </text>
    </comment>
    <comment authorId="0" ref="C79">
      <text>
        <t xml:space="preserve">相手の重量によって全体フレーム等が変化する投げのことを「重量依存投げ」と呼ぶ。
相手の重量が大きいほど全体フレームも大きくなる。</t>
      </text>
    </comment>
    <comment authorId="0" ref="D79">
      <text>
        <t xml:space="preserve">重量依存有りの場合、体重100の敵に対しての持続フレームを記載。</t>
      </text>
    </comment>
    <comment authorId="0" ref="E79">
      <text>
        <t xml:space="preserve">重量依存有りの場合、体重100の敵に対しての全体フレームを記載。</t>
      </text>
    </comment>
    <comment authorId="0" ref="G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H80">
      <text>
        <t xml:space="preserve">自傷：0.5% -&gt; 0.8% (3.1.0)</t>
      </text>
    </comment>
    <comment authorId="0" ref="G98">
      <text>
        <t xml:space="preserve">タイマンにおけるダメージは、基礎ダメージの1.2倍となる。
なお、OP相殺がかかっていない場合はさらに1.05倍。</t>
      </text>
    </comment>
  </commentList>
</comments>
</file>

<file path=xl/comments2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相手の重量によって全体フレーム等が変化する投げのことを「重量依存投げ」と呼ぶ。
相手の重量が大きいほど全体フレームも大きくなる。</t>
      </text>
    </comment>
    <comment authorId="0" ref="D84">
      <text>
        <t xml:space="preserve">重量依存有りの場合、体重100の敵に対しての持続フレームを記載。</t>
      </text>
    </comment>
    <comment authorId="0" ref="E84">
      <text>
        <t xml:space="preserve">重量依存有りの場合、体重100の敵に対しての全体フレームを記載。</t>
      </text>
    </comment>
    <comment authorId="0" ref="G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2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F77">
      <text>
        <t xml:space="preserve">タイマンにおけるダメージは、基礎ダメージの1.2倍となる。
なお、OP相殺がかかっていない場合はさらに1.05倍。</t>
      </text>
    </comment>
    <comment authorId="0" ref="C82">
      <text>
        <t xml:space="preserve">相手の重量によって全体フレーム等が変化する投げのことを「重量依存投げ」と呼ぶ。
相手の重量が大きいほど全体フレームも大きくなる。</t>
      </text>
    </comment>
    <comment authorId="0" ref="D82">
      <text>
        <t xml:space="preserve">重量依存有りの場合、体重100の敵に対しての持続フレームを記載。</t>
      </text>
    </comment>
    <comment authorId="0" ref="E82">
      <text>
        <t xml:space="preserve">重量依存有りの場合、体重100の敵に対しての全体フレームを記載。</t>
      </text>
    </comment>
    <comment authorId="0" ref="G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G101">
      <text>
        <t xml:space="preserve">タイマンにおけるダメージは、基礎ダメージの1.2倍となる。
なお、OP相殺がかかっていない場合はさらに1.05倍。</t>
      </text>
    </comment>
  </commentList>
</comments>
</file>

<file path=xl/comments2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R50">
      <text>
        <t xml:space="preserve">ワザが相殺するかどうか。</t>
      </text>
    </comment>
    <comment authorId="0" ref="S50">
      <text>
        <t xml:space="preserve">ワザが相殺したときに、相殺モーションに移行するかどうか。</t>
      </text>
    </comment>
    <comment authorId="0" ref="U50">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F75">
      <text>
        <t xml:space="preserve">タイマンにおけるダメージは、基礎ダメージの1.2倍となる。
なお、OP相殺がかかっていない場合はさらに1.05倍。</t>
      </text>
    </comment>
    <comment authorId="0" ref="C80">
      <text>
        <t xml:space="preserve">相手の重量によって全体フレーム等が変化する投げのことを「重量依存投げ」と呼ぶ。
相手の重量が大きいほど全体フレームも大きくなる。</t>
      </text>
    </comment>
    <comment authorId="0" ref="D80">
      <text>
        <t xml:space="preserve">重量依存有りの場合、体重100の敵に対しての持続フレームを記載。</t>
      </text>
    </comment>
    <comment authorId="0" ref="E80">
      <text>
        <t xml:space="preserve">重量依存有りの場合、体重100の敵に対しての全体フレームを記載。</t>
      </text>
    </comment>
    <comment authorId="0" ref="G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G99">
      <text>
        <t xml:space="preserve">タイマンにおけるダメージは、基礎ダメージの1.2倍となる。
なお、OP相殺がかかっていない場合はさらに1.05倍。</t>
      </text>
    </comment>
  </commentList>
</comments>
</file>

<file path=xl/comments2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相手の重量によって全体フレーム等が変化する投げのことを「重量依存投げ」と呼ぶ。
相手の重量が大きいほど全体フレームも大きくなる。</t>
      </text>
    </comment>
    <comment authorId="0" ref="D84">
      <text>
        <t xml:space="preserve">重量依存有りの場合、体重100の敵に対しての持続フレームを記載。</t>
      </text>
    </comment>
    <comment authorId="0" ref="E84">
      <text>
        <t xml:space="preserve">重量依存有りの場合、体重100の敵に対しての全体フレームを記載。</t>
      </text>
    </comment>
    <comment authorId="0" ref="G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2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J45">
      <text>
        <t xml:space="preserve">7-54 -&gt; 7-44 (2.0.0)</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D62">
      <text>
        <t xml:space="preserve">40 -&gt; 37 (1.1.0?)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75">
      <text>
        <t xml:space="preserve">タイマンにおけるダメージは、基礎ダメージの1.2倍となる。
なお、OP相殺がかかっていない場合はさらに1.05倍。</t>
      </text>
    </comment>
    <comment authorId="0" ref="C80">
      <text>
        <t xml:space="preserve">相手の重量によって全体フレーム等が変化する投げのことを「重量依存投げ」と呼ぶ。
相手の重量が大きいほど全体フレームも大きくなる。</t>
      </text>
    </comment>
    <comment authorId="0" ref="D80">
      <text>
        <t xml:space="preserve">重量依存有りの場合、体重100の敵に対しての持続フレームを記載。</t>
      </text>
    </comment>
    <comment authorId="0" ref="E80">
      <text>
        <t xml:space="preserve">重量依存有りの場合、体重100の敵に対しての全体フレームを記載。</t>
      </text>
    </comment>
    <comment authorId="0" ref="G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G99">
      <text>
        <t xml:space="preserve">タイマンにおけるダメージは、基礎ダメージの1.2倍となる。
なお、OP相殺がかかっていない場合はさらに1.05倍。</t>
      </text>
    </comment>
  </commentList>
</comments>
</file>

<file path=xl/comments2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F17">
      <text>
        <t xml:space="preserve">77 -&gt; 79 (3.0.0)</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6">
      <text>
        <t xml:space="preserve">6-7 -&gt; 5-6 (3.0.0)</t>
      </text>
    </comment>
    <comment authorId="0" ref="D26">
      <text>
        <t xml:space="preserve">22 -&gt; 21 (3.0.0)</t>
      </text>
    </comment>
    <comment authorId="0" ref="H30">
      <text>
        <t xml:space="preserve">補正倍率：1.875倍 -&gt; 1.3倍 (2.0.0)</t>
      </text>
    </comment>
    <comment authorId="0" ref="E32">
      <text>
        <t xml:space="preserve">10/9/8 -&gt; 11/10/9 (3.0.0)</t>
      </text>
    </comment>
    <comment authorId="0" ref="E33">
      <text>
        <t xml:space="preserve">6/5/4.5/4.5 -&gt; 7/6/5.5/5.5 (3.0.0)</t>
      </text>
    </comment>
    <comment authorId="0" ref="E34">
      <text>
        <t xml:space="preserve">5/4/3 -&gt; 6/5/4 (3.0.0)</t>
      </text>
    </comment>
    <comment authorId="0" ref="D36">
      <text>
        <t xml:space="preserve">53? -&gt; 52 (1.1.0)</t>
      </text>
    </comment>
    <comment authorId="0" ref="C41">
      <text>
        <t xml:space="preserve">22-23 -&gt; 22-25 (4.0.0)</t>
      </text>
    </comment>
    <comment authorId="0" ref="D42">
      <text>
        <t xml:space="preserve">43 -&gt; 40 (4.0.0)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0">
      <text>
        <t xml:space="preserve">11/10/9 -&gt; 12/11/10 (3.0.0)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C60">
      <text>
        <t xml:space="preserve">12-15 -&gt; 10-13 (4.0.0)</t>
      </text>
    </comment>
    <comment authorId="0" ref="D60">
      <text>
        <t xml:space="preserve">44 -&gt; 42 (4.0.0)</t>
      </text>
    </comment>
    <comment authorId="0" ref="H60">
      <text>
        <t xml:space="preserve">反射：12-35F -&gt; 10-33F (4.0.0)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D66">
      <text>
        <t xml:space="preserve">47 -&gt; 52 (1.1.0)</t>
      </text>
    </comment>
    <comment authorId="0" ref="F69">
      <text>
        <t xml:space="preserve">タイマンにおけるダメージは、基礎ダメージの1.2倍となる。
なお、OP相殺がかかっていない場合はさらに1.05倍。</t>
      </text>
    </comment>
    <comment authorId="0" ref="C74">
      <text>
        <t xml:space="preserve">相手の重量によって全体フレーム等が変化する投げのことを「重量依存投げ」と呼ぶ。
相手の重量が大きいほど全体フレームも大きくなる。</t>
      </text>
    </comment>
    <comment authorId="0" ref="D74">
      <text>
        <t xml:space="preserve">重量依存有りの場合、体重100の敵に対しての持続フレームを記載。</t>
      </text>
    </comment>
    <comment authorId="0" ref="E74">
      <text>
        <t xml:space="preserve">重量依存有りの場合、体重100の敵に対しての全体フレームを記載。</t>
      </text>
    </comment>
    <comment authorId="0" ref="G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F78">
      <text>
        <t xml:space="preserve">10 -&gt; 11 (4.0.0)</t>
      </text>
    </comment>
    <comment authorId="0" ref="G93">
      <text>
        <t xml:space="preserve">タイマンにおけるダメージは、基礎ダメージの1.2倍となる。
なお、OP相殺がかかっていない場合はさらに1.05倍。</t>
      </text>
    </comment>
    <comment authorId="0" ref="C96">
      <text>
        <t xml:space="preserve">1-23 -&gt; 1-27 (3.0.0)</t>
      </text>
    </comment>
  </commentList>
</comments>
</file>

<file path=xl/comments2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J48">
      <text>
        <t xml:space="preserve">3-54 -&gt; 3-51 (2.0.0)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8">
      <text>
        <t xml:space="preserve">タイマンにおけるダメージは、基礎ダメージの1.2倍となる。
なお、OP相殺がかかっていない場合はさらに1.05倍。</t>
      </text>
    </comment>
    <comment authorId="0" ref="C83">
      <text>
        <t xml:space="preserve">相手の重量によって全体フレーム等が変化する投げのことを「重量依存投げ」と呼ぶ。
相手の重量が大きいほど全体フレームも大きくなる。</t>
      </text>
    </comment>
    <comment authorId="0" ref="D83">
      <text>
        <t xml:space="preserve">重量依存有りの場合、体重100の敵に対しての持続フレームを記載。</t>
      </text>
    </comment>
    <comment authorId="0" ref="E83">
      <text>
        <t xml:space="preserve">重量依存有りの場合、体重100の敵に対しての全体フレームを記載。</t>
      </text>
    </comment>
    <comment authorId="0" ref="G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G102">
      <text>
        <t xml:space="preserve">タイマンにおけるダメージは、基礎ダメージの1.2倍となる。
なお、OP相殺がかかっていない場合はさらに1.05倍。</t>
      </text>
    </comment>
  </commentList>
</comments>
</file>

<file path=xl/comments2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J48">
      <text>
        <t xml:space="preserve">3-54 -&gt; 3-51 (2.0.0)</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R51">
      <text>
        <t xml:space="preserve">ワザが相殺するかどうか。</t>
      </text>
    </comment>
    <comment authorId="0" ref="S51">
      <text>
        <t xml:space="preserve">ワザが相殺したときに、相殺モーションに移行するかどうか。</t>
      </text>
    </comment>
    <comment authorId="0" ref="U51">
      <text>
        <t xml:space="preserve">いわゆる「地ダ(地上ダッシュ)」「空ダ(空中ダッシュ)」のこと。</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F76">
      <text>
        <t xml:space="preserve">タイマンにおけるダメージは、基礎ダメージの1.2倍となる。
なお、OP相殺がかかっていない場合はさらに1.05倍。</t>
      </text>
    </comment>
    <comment authorId="0" ref="C81">
      <text>
        <t xml:space="preserve">相手の重量によって全体フレーム等が変化する投げのことを「重量依存投げ」と呼ぶ。
相手の重量が大きいほど全体フレームも大きくなる。</t>
      </text>
    </comment>
    <comment authorId="0" ref="D81">
      <text>
        <t xml:space="preserve">重量依存有りの場合、体重100の敵に対しての持続フレームを記載。</t>
      </text>
    </comment>
    <comment authorId="0" ref="E81">
      <text>
        <t xml:space="preserve">重量依存有りの場合、体重100の敵に対しての全体フレームを記載。</t>
      </text>
    </comment>
    <comment authorId="0" ref="G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G100">
      <text>
        <t xml:space="preserve">タイマンにおけるダメージは、基礎ダメージの1.2倍となる。
なお、OP相殺がかかっていない場合はさらに1.05倍。</t>
      </text>
    </comment>
  </commentList>
</comments>
</file>

<file path=xl/comments3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J55">
      <text>
        <t xml:space="preserve">6-52 -&gt; 6-49 (2.0.0)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6">
      <text>
        <t xml:space="preserve">タイマンにおけるダメージは、基礎ダメージの1.2倍となる。
なお、OP相殺がかかっていない場合はさらに1.05倍。</t>
      </text>
    </comment>
    <comment authorId="0" ref="C91">
      <text>
        <t xml:space="preserve">相手の重量によって全体フレーム等が変化する投げのことを「重量依存投げ」と呼ぶ。
相手の重量が大きいほど全体フレームも大きくなる。</t>
      </text>
    </comment>
    <comment authorId="0" ref="D91">
      <text>
        <t xml:space="preserve">重量依存有りの場合、体重100の敵に対しての持続フレームを記載。</t>
      </text>
    </comment>
    <comment authorId="0" ref="E91">
      <text>
        <t xml:space="preserve">重量依存有りの場合、体重100の敵に対しての全体フレームを記載。</t>
      </text>
    </comment>
    <comment authorId="0" ref="G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G110">
      <text>
        <t xml:space="preserve">タイマンにおけるダメージは、基礎ダメージの1.2倍となる。
なお、OP相殺がかかっていない場合はさらに1.05倍。</t>
      </text>
    </comment>
  </commentList>
</comments>
</file>

<file path=xl/comments3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D29">
      <text>
        <t xml:space="preserve">31 -&gt; 32 (1.1.0)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F82">
      <text>
        <t xml:space="preserve">タイマンにおけるダメージは、基礎ダメージの1.2倍となる。
なお、OP相殺がかかっていない場合はさらに1.05倍。</t>
      </text>
    </comment>
    <comment authorId="0" ref="C87">
      <text>
        <t xml:space="preserve">相手の重量によって全体フレーム等が変化する投げのことを「重量依存投げ」と呼ぶ。
相手の重量が大きいほど全体フレームも大きくなる。</t>
      </text>
    </comment>
    <comment authorId="0" ref="D87">
      <text>
        <t xml:space="preserve">重量依存有りの場合、体重100の敵に対しての持続フレームを記載。</t>
      </text>
    </comment>
    <comment authorId="0" ref="E87">
      <text>
        <t xml:space="preserve">重量依存有りの場合、体重100の敵に対しての全体フレームを記載。</t>
      </text>
    </comment>
    <comment authorId="0" ref="G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3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6">
      <text>
        <t xml:space="preserve">5-6 -&gt; 4-5 (4.0.0)</t>
      </text>
    </comment>
    <comment authorId="0" ref="D26">
      <text>
        <t xml:space="preserve">26 -&gt; 25 (4.0.0)</t>
      </text>
    </comment>
    <comment authorId="0" ref="H26">
      <text>
        <t xml:space="preserve">弱2移行：8-27F -&gt; 7-27F (4.0.0)
ホールド：17F目 -&gt; 16F目 (4.0.0)</t>
      </text>
    </comment>
    <comment authorId="0" ref="D34">
      <text>
        <t xml:space="preserve">34 -&gt; 32 (4.0.0)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I53">
      <text>
        <t xml:space="preserve">11 -&gt;. 8 (4.0.0)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相手の重量によって全体フレーム等が変化する投げのことを「重量依存投げ」と呼ぶ。
相手の重量が大きいほど全体フレームも大きくなる。</t>
      </text>
    </comment>
    <comment authorId="0" ref="D84">
      <text>
        <t xml:space="preserve">重量依存有りの場合、体重100の敵に対しての持続フレームを記載。</t>
      </text>
    </comment>
    <comment authorId="0" ref="E84">
      <text>
        <t xml:space="preserve">重量依存有りの場合、体重100の敵に対しての全体フレームを記載。</t>
      </text>
    </comment>
    <comment authorId="0" ref="G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3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6">
      <text>
        <t xml:space="preserve">5-6 -&gt; 4-5 (4.0.0)</t>
      </text>
    </comment>
    <comment authorId="0" ref="D26">
      <text>
        <t xml:space="preserve">26 -&gt; 25 (4.0.0)</t>
      </text>
    </comment>
    <comment authorId="0" ref="H26">
      <text>
        <t xml:space="preserve">弱2移行：8-27F -&gt; 7-27F (4.0.0)
ホールド：17F目 -&gt; 16F目 (4.0.0)</t>
      </text>
    </comment>
    <comment authorId="0" ref="D34">
      <text>
        <t xml:space="preserve">34 -&gt; 32 (4.0.0)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I53">
      <text>
        <t xml:space="preserve">11 -&gt; 8 (4.0.0)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D70">
      <text>
        <t xml:space="preserve">57 -&gt; 51 (3.1.0)</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相手の重量によって全体フレーム等が変化する投げのことを「重量依存投げ」と呼ぶ。
相手の重量が大きいほど全体フレームも大きくなる。</t>
      </text>
    </comment>
    <comment authorId="0" ref="D84">
      <text>
        <t xml:space="preserve">重量依存有りの場合、体重100の敵に対しての持続フレームを記載。</t>
      </text>
    </comment>
    <comment authorId="0" ref="E84">
      <text>
        <t xml:space="preserve">重量依存有りの場合、体重100の敵に対しての全体フレームを記載。</t>
      </text>
    </comment>
    <comment authorId="0" ref="G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E89">
      <text>
        <t xml:space="preserve">32 -&gt; 37 (1.1.0)</t>
      </text>
    </comment>
    <comment authorId="0" ref="G103">
      <text>
        <t xml:space="preserve">タイマンにおけるダメージは、基礎ダメージの1.2倍となる。
なお、OP相殺がかかっていない場合はさらに1.05倍。</t>
      </text>
    </comment>
  </commentList>
</comments>
</file>

<file path=xl/comments3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3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F95">
      <text>
        <t xml:space="preserve">タイマンにおけるダメージは、基礎ダメージの1.2倍となる。
なお、OP相殺がかかっていない場合はさらに1.05倍。</t>
      </text>
    </comment>
    <comment authorId="0" ref="C100">
      <text>
        <t xml:space="preserve">相手の重量によって全体フレーム等が変化する投げのことを「重量依存投げ」と呼ぶ。
相手の重量が大きいほど全体フレームも大きくなる。</t>
      </text>
    </comment>
    <comment authorId="0" ref="D100">
      <text>
        <t xml:space="preserve">重量依存有りの場合、体重100の敵に対しての持続フレームを記載。</t>
      </text>
    </comment>
    <comment authorId="0" ref="E100">
      <text>
        <t xml:space="preserve">重量依存有りの場合、体重100の敵に対しての全体フレームを記載。</t>
      </text>
    </comment>
    <comment authorId="0" ref="G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G119">
      <text>
        <t xml:space="preserve">タイマンにおけるダメージは、基礎ダメージの1.2倍となる。
なお、OP相殺がかかっていない場合はさらに1.05倍。</t>
      </text>
    </comment>
  </commentList>
</comments>
</file>

<file path=xl/comments3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33">
      <text>
        <t xml:space="preserve">6-7 -&gt; 6-8 (2.0.0)</t>
      </text>
    </comment>
    <comment authorId="0" ref="C34">
      <text>
        <t xml:space="preserve">8-13 -&gt; 9-13 (2.0.0)</t>
      </text>
    </comment>
    <comment authorId="0" ref="D37">
      <text>
        <t xml:space="preserve">50 -&gt; 54 (3.0.0)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9">
      <text>
        <t xml:space="preserve">タイマンにおけるダメージは、基礎ダメージの1.2倍となる。
なお、OP相殺がかかっていない場合はさらに1.05倍。</t>
      </text>
    </comment>
    <comment authorId="0" ref="C94">
      <text>
        <t xml:space="preserve">相手の重量によって全体フレーム等が変化する投げのことを「重量依存投げ」と呼ぶ。
相手の重量が大きいほど全体フレームも大きくなる。</t>
      </text>
    </comment>
    <comment authorId="0" ref="D94">
      <text>
        <t xml:space="preserve">重量依存有りの場合、体重100の敵に対しての持続フレームを記載。</t>
      </text>
    </comment>
    <comment authorId="0" ref="E94">
      <text>
        <t xml:space="preserve">重量依存有りの場合、体重100の敵に対しての全体フレームを記載。</t>
      </text>
    </comment>
    <comment authorId="0" ref="G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3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F78">
      <text>
        <t xml:space="preserve">タイマンにおけるダメージは、基礎ダメージの1.2倍となる。
なお、OP相殺がかかっていない場合はさらに1.05倍。</t>
      </text>
    </comment>
    <comment authorId="0" ref="C83">
      <text>
        <t xml:space="preserve">相手の重量によって全体フレーム等が変化する投げのことを「重量依存投げ」と呼ぶ。
相手の重量が大きいほど全体フレームも大きくなる。</t>
      </text>
    </comment>
    <comment authorId="0" ref="D83">
      <text>
        <t xml:space="preserve">重量依存有りの場合、体重100の敵に対しての持続フレームを記載。</t>
      </text>
    </comment>
    <comment authorId="0" ref="E83">
      <text>
        <t xml:space="preserve">重量依存有りの場合、体重100の敵に対しての全体フレームを記載。</t>
      </text>
    </comment>
    <comment authorId="0" ref="G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G102">
      <text>
        <t xml:space="preserve">タイマンにおけるダメージは、基礎ダメージの1.2倍となる。
なお、OP相殺がかかっていない場合はさらに1.05倍。</t>
      </text>
    </comment>
  </commentList>
</comments>
</file>

<file path=xl/comments3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33">
      <text>
        <t xml:space="preserve">8 -&gt; 9 (1.1.0)</t>
      </text>
    </comment>
    <comment authorId="0" ref="E45">
      <text>
        <t xml:space="preserve">ワザに設定されている基礎ダメージ量。実際の試合で与えるダメージ量は、タイマン補正・OP補正・小ジャンプ補正などにより変化するので注意。</t>
      </text>
    </comment>
    <comment authorId="0" ref="F45">
      <text>
        <t xml:space="preserve">タイマンにおけるダメージは、基礎ダメージの1.2倍となる。
なお、OP相殺がかかっていない場合はさらに1.05倍。</t>
      </text>
    </comment>
    <comment authorId="0" ref="G45">
      <text>
        <t xml:space="preserve">小ジャンプで空中攻撃を出すと、与えるダメージ量が0.85倍になる。タイマン補正も含めると、1.2 * 0.85で1.02倍。</t>
      </text>
    </comment>
    <comment authorId="0" ref="J45">
      <text>
        <t xml:space="preserve">着地隙が発生するフレーム区間のこと。</t>
      </text>
    </comment>
    <comment authorId="0" ref="O45">
      <text>
        <t xml:space="preserve">ワザに設定されているシールド削り値。通常のダメージに加え、この値だけシールドのHPが減少する。</t>
      </text>
    </comment>
    <comment authorId="0" ref="P45">
      <text>
        <t xml:space="preserve">ワザに設定されているヒットストップ倍率。電撃属性のワザはこの値が設定されていなくとも1.5倍となる。</t>
      </text>
    </comment>
    <comment authorId="0" ref="Q45">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72">
      <text>
        <t xml:space="preserve">タイマンにおけるダメージは、基礎ダメージの1.2倍となる。
なお、OP相殺がかかっていない場合はさらに1.05倍。</t>
      </text>
    </comment>
    <comment authorId="0" ref="C77">
      <text>
        <t xml:space="preserve">相手の重量によって全体フレーム等が変化する投げのことを「重量依存投げ」と呼ぶ。
相手の重量が大きいほど全体フレームも大きくなる。</t>
      </text>
    </comment>
    <comment authorId="0" ref="D77">
      <text>
        <t xml:space="preserve">重量依存有りの場合、体重100の敵に対しての持続フレームを記載。</t>
      </text>
    </comment>
    <comment authorId="0" ref="E77">
      <text>
        <t xml:space="preserve">重量依存有りの場合、体重100の敵に対しての全体フレームを記載。</t>
      </text>
    </comment>
    <comment authorId="0" ref="G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G96">
      <text>
        <t xml:space="preserve">タイマンにおけるダメージは、基礎ダメージの1.2倍となる。
なお、OP相殺がかかっていない場合はさらに1.05倍。</t>
      </text>
    </comment>
  </commentList>
</comments>
</file>

<file path=xl/comments3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3">
      <text>
        <t xml:space="preserve">ワザに設定されている基礎ダメージ量。実際の試合で与えるダメージ量は、タイマン補正・OP補正・小ジャンプ補正などにより変化するので注意。</t>
      </text>
    </comment>
    <comment authorId="0" ref="F43">
      <text>
        <t xml:space="preserve">タイマンにおけるダメージは、基礎ダメージの1.2倍となる。
なお、OP相殺がかかっていない場合はさらに1.05倍。</t>
      </text>
    </comment>
    <comment authorId="0" ref="G43">
      <text>
        <t xml:space="preserve">小ジャンプで空中攻撃を出すと、与えるダメージ量が0.85倍になる。タイマン補正も含めると、1.2 * 0.85で1.02倍。</t>
      </text>
    </comment>
    <comment authorId="0" ref="J43">
      <text>
        <t xml:space="preserve">着地隙が発生するフレーム区間のこと。</t>
      </text>
    </comment>
    <comment authorId="0" ref="O43">
      <text>
        <t xml:space="preserve">ワザに設定されているシールド削り値。通常のダメージに加え、この値だけシールドのHPが減少する。</t>
      </text>
    </comment>
    <comment authorId="0" ref="P43">
      <text>
        <t xml:space="preserve">ワザに設定されているヒットストップ倍率。電撃属性のワザはこの値が設定されていなくとも1.5倍となる。</t>
      </text>
    </comment>
    <comment authorId="0" ref="Q43">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C60">
      <text>
        <t xml:space="preserve">22-33 -&gt; 24-35 (4.0.0)</t>
      </text>
    </comment>
    <comment authorId="0" ref="D60">
      <text>
        <t xml:space="preserve">46 -&gt; 48 (4.0.0)</t>
      </text>
    </comment>
    <comment authorId="0" ref="C61">
      <text>
        <t xml:space="preserve">34-52 -&gt; 36-54 (4.0.0)</t>
      </text>
    </comment>
    <comment authorId="0" ref="C62">
      <text>
        <t xml:space="preserve">53-71 -&gt; 55-73 (4.0.0)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F69">
      <text>
        <t xml:space="preserve">タイマンにおけるダメージは、基礎ダメージの1.2倍となる。
なお、OP相殺がかかっていない場合はさらに1.05倍。</t>
      </text>
    </comment>
    <comment authorId="0" ref="C74">
      <text>
        <t xml:space="preserve">相手の重量によって全体フレーム等が変化する投げのことを「重量依存投げ」と呼ぶ。
相手の重量が大きいほど全体フレームも大きくなる。</t>
      </text>
    </comment>
    <comment authorId="0" ref="D74">
      <text>
        <t xml:space="preserve">重量依存有りの場合、体重100の敵に対しての持続フレームを記載。</t>
      </text>
    </comment>
    <comment authorId="0" ref="E74">
      <text>
        <t xml:space="preserve">重量依存有りの場合、体重100の敵に対しての全体フレームを記載。</t>
      </text>
    </comment>
    <comment authorId="0" ref="G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G93">
      <text>
        <t xml:space="preserve">タイマンにおけるダメージは、基礎ダメージの1.2倍となる。
なお、OP相殺がかかっていない場合はさらに1.05倍。</t>
      </text>
    </comment>
  </commentList>
</comments>
</file>

<file path=xl/comments4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29">
      <text>
        <t xml:space="preserve">11 -&gt; 13 (2.0.0)</t>
      </text>
    </comment>
    <comment authorId="0" ref="E30">
      <text>
        <t xml:space="preserve">8 -&gt; 10 (2.0.0)</t>
      </text>
    </comment>
    <comment authorId="0" ref="E42">
      <text>
        <t xml:space="preserve">ワザに設定されている基礎ダメージ量。実際の試合で与えるダメージ量は、タイマン補正・OP補正・小ジャンプ補正などにより変化するので注意。</t>
      </text>
    </comment>
    <comment authorId="0" ref="F42">
      <text>
        <t xml:space="preserve">タイマンにおけるダメージは、基礎ダメージの1.2倍となる。
なお、OP相殺がかかっていない場合はさらに1.05倍。</t>
      </text>
    </comment>
    <comment authorId="0" ref="G42">
      <text>
        <t xml:space="preserve">小ジャンプで空中攻撃を出すと、与えるダメージ量が0.85倍になる。タイマン補正も含めると、1.2 * 0.85で1.02倍。</t>
      </text>
    </comment>
    <comment authorId="0" ref="J42">
      <text>
        <t xml:space="preserve">着地隙が発生するフレーム区間のこと。</t>
      </text>
    </comment>
    <comment authorId="0" ref="O42">
      <text>
        <t xml:space="preserve">ワザに設定されているシールド削り値。通常のダメージに加え、この値だけシールドのHPが減少する。</t>
      </text>
    </comment>
    <comment authorId="0" ref="P42">
      <text>
        <t xml:space="preserve">ワザに設定されているヒットストップ倍率。電撃属性のワザはこの値が設定されていなくとも1.5倍となる。</t>
      </text>
    </comment>
    <comment authorId="0" ref="Q42">
      <text>
        <t xml:space="preserve">ワザに設定されているヒットストップずらしによる移動距離倍率。</t>
      </text>
    </comment>
    <comment authorId="0" ref="C43">
      <text>
        <t xml:space="preserve">8-19 -&gt; 8-20 (4.0.0)</t>
      </text>
    </comment>
    <comment authorId="0" ref="I43">
      <text>
        <t xml:space="preserve">13 -&gt; 10 (4.0.0)</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F69">
      <text>
        <t xml:space="preserve">タイマンにおけるダメージは、基礎ダメージの1.2倍となる。
なお、OP相殺がかかっていない場合はさらに1.05倍。</t>
      </text>
    </comment>
    <comment authorId="0" ref="C74">
      <text>
        <t xml:space="preserve">相手の重量によって全体フレーム等が変化する投げのことを「重量依存投げ」と呼ぶ。
相手の重量が大きいほど全体フレームも大きくなる。</t>
      </text>
    </comment>
    <comment authorId="0" ref="D74">
      <text>
        <t xml:space="preserve">重量依存有りの場合、体重100の敵に対しての持続フレームを記載。</t>
      </text>
    </comment>
    <comment authorId="0" ref="E74">
      <text>
        <t xml:space="preserve">重量依存有りの場合、体重100の敵に対しての全体フレームを記載。</t>
      </text>
    </comment>
    <comment authorId="0" ref="G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G93">
      <text>
        <t xml:space="preserve">タイマンにおけるダメージは、基礎ダメージの1.2倍となる。
なお、OP相殺がかかっていない場合はさらに1.05倍。</t>
      </text>
    </comment>
  </commentList>
</comments>
</file>

<file path=xl/comments4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9">
      <text>
        <t xml:space="preserve">9-10 -&gt; 8-9 (3.0.0)</t>
      </text>
    </comment>
    <comment authorId="0" ref="D29">
      <text>
        <t xml:space="preserve">42 -&gt; 40 (3.0.0)</t>
      </text>
    </comment>
    <comment authorId="0" ref="C30">
      <text>
        <t xml:space="preserve">18-19 -&gt; 16-17 (3.0.0)</t>
      </text>
    </comment>
    <comment authorId="0" ref="C31">
      <text>
        <t xml:space="preserve">24-25 -&gt; 22-23 (3.0.0)</t>
      </text>
    </comment>
    <comment authorId="0" ref="C32">
      <text>
        <t xml:space="preserve">10 -&gt; 10-11 (3.0.0)</t>
      </text>
    </comment>
    <comment authorId="0" ref="C34">
      <text>
        <t xml:space="preserve">11-13 -&gt; 13-14 (3.0.0)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J50">
      <text>
        <t xml:space="preserve">4-50 -&gt; 4-26 (2.0.0)</t>
      </text>
    </comment>
    <comment authorId="0" ref="D54">
      <text>
        <t xml:space="preserve">36 -&gt; 35 (3.1.0)</t>
      </text>
    </comment>
    <comment authorId="0" ref="E54">
      <text>
        <t xml:space="preserve">6 -&gt; 7 (3.0.0)</t>
      </text>
    </comment>
    <comment authorId="0" ref="I54">
      <text>
        <t xml:space="preserve">13 -&gt; 9 (3.1.0)</t>
      </text>
    </comment>
    <comment authorId="0" ref="C55">
      <text>
        <t xml:space="preserve">17-18 -&gt; 15-16 (3.1.0)</t>
      </text>
    </comment>
    <comment authorId="0" ref="D55">
      <text>
        <t xml:space="preserve">48 -&gt; 46 (3.1.0)</t>
      </text>
    </comment>
    <comment authorId="0" ref="J55">
      <text>
        <t xml:space="preserve">17-36 -&gt; 15-34 (3.1.0)</t>
      </text>
    </comment>
    <comment authorId="0" ref="C56">
      <text>
        <t xml:space="preserve">17 -&gt; 15 (3.1.0)</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H60">
      <text>
        <t xml:space="preserve">最大溜め：106F -&gt; 80F (3.1.0)
キャンセル：14-54F -&gt; 14-44F (3.1.0)</t>
      </text>
    </comment>
    <comment authorId="0" ref="C61">
      <text>
        <t xml:space="preserve">123 -&gt; 97 (3.1.0)</t>
      </text>
    </comment>
    <comment authorId="0" ref="D61">
      <text>
        <t xml:space="preserve">228 -&gt; 202 (3.1.0)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F84">
      <text>
        <t xml:space="preserve">タイマンにおけるダメージは、基礎ダメージの1.2倍となる。
なお、OP相殺がかかっていない場合はさらに1.05倍。</t>
      </text>
    </comment>
    <comment authorId="0" ref="C89">
      <text>
        <t xml:space="preserve">相手の重量によって全体フレーム等が変化する投げのことを「重量依存投げ」と呼ぶ。
相手の重量が大きいほど全体フレームも大きくなる。</t>
      </text>
    </comment>
    <comment authorId="0" ref="D89">
      <text>
        <t xml:space="preserve">重量依存有りの場合、体重100の敵に対しての持続フレームを記載。</t>
      </text>
    </comment>
    <comment authorId="0" ref="E89">
      <text>
        <t xml:space="preserve">重量依存有りの場合、体重100の敵に対しての全体フレームを記載。</t>
      </text>
    </comment>
    <comment authorId="0" ref="G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G108">
      <text>
        <t xml:space="preserve">タイマンにおけるダメージは、基礎ダメージの1.2倍となる。
なお、OP相殺がかかっていない場合はさらに1.05倍。</t>
      </text>
    </comment>
  </commentList>
</comments>
</file>

<file path=xl/comments4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9">
      <text>
        <t xml:space="preserve">13-15 -&gt; 13-17 (4.0.0)</t>
      </text>
    </comment>
    <comment authorId="0" ref="H37">
      <text>
        <t xml:space="preserve">全身無敵：1-4F -&gt; 1-7F (4.0.0)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D57">
      <text>
        <t xml:space="preserve">33 -&gt; 31 (4.0.0)</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H70">
      <text>
        <t xml:space="preserve">着地隙：22F -&gt; 19F (4.0.0)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F89">
      <text>
        <t xml:space="preserve">タイマンにおけるダメージは、基礎ダメージの1.2倍となる。
なお、OP相殺がかかっていない場合はさらに1.05倍。</t>
      </text>
    </comment>
    <comment authorId="0" ref="C94">
      <text>
        <t xml:space="preserve">相手の重量によって全体フレーム等が変化する投げのことを「重量依存投げ」と呼ぶ。
相手の重量が大きいほど全体フレームも大きくなる。</t>
      </text>
    </comment>
    <comment authorId="0" ref="D94">
      <text>
        <t xml:space="preserve">重量依存有りの場合、体重100の敵に対しての持続フレームを記載。</t>
      </text>
    </comment>
    <comment authorId="0" ref="E94">
      <text>
        <t xml:space="preserve">重量依存有りの場合、体重100の敵に対しての全体フレームを記載。</t>
      </text>
    </comment>
    <comment authorId="0" ref="G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4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I50">
      <text>
        <t xml:space="preserve">18 -&gt; 15 (2.0.0)</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8">
      <text>
        <t xml:space="preserve">タイマンにおけるダメージは、基礎ダメージの1.2倍となる。
なお、OP相殺がかかっていない場合はさらに1.05倍。</t>
      </text>
    </comment>
    <comment authorId="0" ref="C93">
      <text>
        <t xml:space="preserve">相手の重量によって全体フレーム等が変化する投げのことを「重量依存投げ」と呼ぶ。
相手の重量が大きいほど全体フレームも大きくなる。</t>
      </text>
    </comment>
    <comment authorId="0" ref="D93">
      <text>
        <t xml:space="preserve">重量依存有りの場合、体重100の敵に対しての持続フレームを記載。</t>
      </text>
    </comment>
    <comment authorId="0" ref="E93">
      <text>
        <t xml:space="preserve">重量依存有りの場合、体重100の敵に対しての全体フレームを記載。</t>
      </text>
    </comment>
    <comment authorId="0" ref="G93">
      <text>
        <t xml:space="preserve">タイマンにおけるダメージは、基礎ダメージの1.2倍となる。
なお、OP相殺がかかっていない場合はさらに1.05倍。</t>
      </text>
    </comment>
    <comment authorId="0" ref="O93">
      <text>
        <t xml:space="preserve">ワザに設定されているシールド削り値。通常のダメージに加え、この値だけシールドのHPが減少する。</t>
      </text>
    </comment>
    <comment authorId="0" ref="P93">
      <text>
        <t xml:space="preserve">ワザに設定されているヒットストップ倍率。電撃属性のワザはこの値が設定されていなくとも1.5倍となる。</t>
      </text>
    </comment>
    <comment authorId="0" ref="Q93">
      <text>
        <t xml:space="preserve">ワザに設定されているヒットストップずらしによる移動距離倍率。</t>
      </text>
    </comment>
    <comment authorId="0" ref="G112">
      <text>
        <t xml:space="preserve">タイマンにおけるダメージは、基礎ダメージの1.2倍となる。
なお、OP相殺がかかっていない場合はさらに1.05倍。</t>
      </text>
    </comment>
  </commentList>
</comments>
</file>

<file path=xl/comments4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F89">
      <text>
        <t xml:space="preserve">タイマンにおけるダメージは、基礎ダメージの1.2倍となる。
なお、OP相殺がかかっていない場合はさらに1.05倍。</t>
      </text>
    </comment>
    <comment authorId="0" ref="C94">
      <text>
        <t xml:space="preserve">相手の重量によって全体フレーム等が変化する投げのことを「重量依存投げ」と呼ぶ。
相手の重量が大きいほど全体フレームも大きくなる。</t>
      </text>
    </comment>
    <comment authorId="0" ref="D94">
      <text>
        <t xml:space="preserve">重量依存有りの場合、体重100の敵に対しての持続フレームを記載。</t>
      </text>
    </comment>
    <comment authorId="0" ref="E94">
      <text>
        <t xml:space="preserve">重量依存有りの場合、体重100の敵に対しての全体フレームを記載。</t>
      </text>
    </comment>
    <comment authorId="0" ref="G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4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2">
      <text>
        <t xml:space="preserve">ワザに設定されている基礎ダメージ量。実際の試合で与えるダメージ量は、タイマン補正・OP補正・小ジャンプ補正などにより変化するので注意。</t>
      </text>
    </comment>
    <comment authorId="0" ref="F32">
      <text>
        <t xml:space="preserve">タイマンにおけるダメージは、基礎ダメージの1.2倍となる。
なお、OP相殺がかかっていない場合はさらに1.05倍。</t>
      </text>
    </comment>
    <comment authorId="0" ref="G32">
      <text>
        <t xml:space="preserve">未実装。計算式が判明次第、追加していく予定です。</t>
      </text>
    </comment>
    <comment authorId="0" ref="O32">
      <text>
        <t xml:space="preserve">ワザに設定されているシールド削り値。通常のダメージに加え、この値だけシールドのHPが減少する。</t>
      </text>
    </comment>
    <comment authorId="0" ref="P32">
      <text>
        <t xml:space="preserve">ワザに設定されているヒットストップ倍率。電撃属性のワザはこの値が設定されていなくとも1.5倍となる。</t>
      </text>
    </comment>
    <comment authorId="0" ref="Q32">
      <text>
        <t xml:space="preserve">ワザに設定されているヒットストップずらしによる移動距離倍率。</t>
      </text>
    </comment>
    <comment authorId="0" ref="C42">
      <text>
        <t xml:space="preserve">11-14 -&gt; 11-12 (3.1.0)</t>
      </text>
    </comment>
    <comment authorId="0" ref="D42">
      <text>
        <t xml:space="preserve">39 -&gt; 42 (3.1.0)</t>
      </text>
    </comment>
    <comment authorId="0" ref="C46">
      <text>
        <t xml:space="preserve">15-20 -&gt; 13-19 (3.1.0)</t>
      </text>
    </comment>
    <comment authorId="0" ref="C49">
      <text>
        <t xml:space="preserve">15-19 -&gt; 13-18 (3.1.0)</t>
      </text>
    </comment>
    <comment authorId="0" ref="C50">
      <text>
        <t xml:space="preserve">19-29 -&gt; 20-29 (3.1.0)</t>
      </text>
    </comment>
    <comment authorId="0" ref="C53">
      <text>
        <t xml:space="preserve">18-24 -&gt; 19-24 (3.1.0)</t>
      </text>
    </comment>
    <comment authorId="0" ref="D54">
      <text>
        <t xml:space="preserve">36 -&gt; 39 (3.1.0)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G76">
      <text>
        <t xml:space="preserve">小ジャンプで空中攻撃を出すと、与えるダメージ量が0.85倍になる。タイマン補正も含めると、1.2 * 0.85で1.02倍。</t>
      </text>
    </comment>
    <comment authorId="0" ref="J76">
      <text>
        <t xml:space="preserve">着地隙が発生するフレーム区間のこと。</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E101">
      <text>
        <t xml:space="preserve">ワザに設定されている基礎ダメージ量。実際の試合で与えるダメージ量は、タイマン補正・OP補正・小ジャンプ補正などにより変化するので注意。</t>
      </text>
    </comment>
    <comment authorId="0" ref="F101">
      <text>
        <t xml:space="preserve">タイマンにおけるダメージは、基礎ダメージの1.2倍となる。
なお、OP相殺がかかっていない場合はさらに1.05倍。</t>
      </text>
    </comment>
    <comment authorId="0" ref="O101">
      <text>
        <t xml:space="preserve">ワザに設定されているシールド削り値。通常のダメージに加え、この値だけシールドのHPが減少する。</t>
      </text>
    </comment>
    <comment authorId="0" ref="P101">
      <text>
        <t xml:space="preserve">ワザに設定されているヒットストップ倍率。電撃属性のワザはこの値が設定されていなくとも1.5倍となる。</t>
      </text>
    </comment>
    <comment authorId="0" ref="Q101">
      <text>
        <t xml:space="preserve">ワザに設定されているヒットストップずらしによる移動距離倍率。</t>
      </text>
    </comment>
    <comment authorId="0" ref="R101">
      <text>
        <t xml:space="preserve">ワザが相殺するかどうか。</t>
      </text>
    </comment>
    <comment authorId="0" ref="S101">
      <text>
        <t xml:space="preserve">ワザが相殺したときに、相殺モーションに移行するかどうか。</t>
      </text>
    </comment>
    <comment authorId="0" ref="U101">
      <text>
        <t xml:space="preserve">いわゆる「地ダ(地上ダッシュ)」「空ダ(空中ダッシュ)」のこと。</t>
      </text>
    </comment>
    <comment authorId="0" ref="E105">
      <text>
        <t xml:space="preserve">ワザに設定されている基礎ダメージ量。実際の試合で与えるダメージ量は、タイマン補正・OP補正・小ジャンプ補正などにより変化するので注意。</t>
      </text>
    </comment>
    <comment authorId="0" ref="F105">
      <text>
        <t xml:space="preserve">タイマンにおけるダメージは、基礎ダメージの1.2倍となる。
なお、OP相殺がかかっていない場合はさらに1.05倍。</t>
      </text>
    </comment>
    <comment authorId="0" ref="O105">
      <text>
        <t xml:space="preserve">ワザに設定されているシールド削り値。通常のダメージに加え、この値だけシールドのHPが減少する。</t>
      </text>
    </comment>
    <comment authorId="0" ref="P105">
      <text>
        <t xml:space="preserve">ワザに設定されているヒットストップ倍率。電撃属性のワザはこの値が設定されていなくとも1.5倍となる。</t>
      </text>
    </comment>
    <comment authorId="0" ref="Q105">
      <text>
        <t xml:space="preserve">ワザに設定されているヒットストップずらしによる移動距離倍率。</t>
      </text>
    </comment>
    <comment authorId="0" ref="R105">
      <text>
        <t xml:space="preserve">ワザが相殺するかどうか。</t>
      </text>
    </comment>
    <comment authorId="0" ref="S105">
      <text>
        <t xml:space="preserve">ワザが相殺したときに、相殺モーションに移行するかどうか。</t>
      </text>
    </comment>
    <comment authorId="0" ref="U105">
      <text>
        <t xml:space="preserve">いわゆる「地ダ(地上ダッシュ)」「空ダ(空中ダッシュ)」のこと。</t>
      </text>
    </comment>
    <comment authorId="0" ref="E115">
      <text>
        <t xml:space="preserve">ワザに設定されている基礎ダメージ量。実際の試合で与えるダメージ量は、タイマン補正・OP補正・小ジャンプ補正などにより変化するので注意。</t>
      </text>
    </comment>
    <comment authorId="0" ref="F115">
      <text>
        <t xml:space="preserve">タイマンにおけるダメージは、基礎ダメージの1.2倍となる。
なお、OP相殺がかかっていない場合はさらに1.05倍。</t>
      </text>
    </comment>
    <comment authorId="0" ref="O115">
      <text>
        <t xml:space="preserve">ワザに設定されているシールド削り値。通常のダメージに加え、この値だけシールドのHPが減少する。</t>
      </text>
    </comment>
    <comment authorId="0" ref="P115">
      <text>
        <t xml:space="preserve">ワザに設定されているヒットストップ倍率。電撃属性のワザはこの値が設定されていなくとも1.5倍となる。</t>
      </text>
    </comment>
    <comment authorId="0" ref="Q115">
      <text>
        <t xml:space="preserve">ワザに設定されているヒットストップずらしによる移動距離倍率。</t>
      </text>
    </comment>
    <comment authorId="0" ref="R115">
      <text>
        <t xml:space="preserve">ワザが相殺するかどうか。</t>
      </text>
    </comment>
    <comment authorId="0" ref="S115">
      <text>
        <t xml:space="preserve">ワザが相殺したときに、相殺モーションに移行するかどうか。</t>
      </text>
    </comment>
    <comment authorId="0" ref="U115">
      <text>
        <t xml:space="preserve">いわゆる「地ダ(地上ダッシュ)」「空ダ(空中ダッシュ)」のこと。</t>
      </text>
    </comment>
    <comment authorId="0" ref="E117">
      <text>
        <t xml:space="preserve">ワザに設定されている基礎ダメージ量。実際の試合で与えるダメージ量は、タイマン補正・OP補正・小ジャンプ補正などにより変化するので注意。</t>
      </text>
    </comment>
    <comment authorId="0" ref="F117">
      <text>
        <t xml:space="preserve">タイマンにおけるダメージは、基礎ダメージの1.2倍となる。
なお、OP相殺がかかっていない場合はさらに1.05倍。</t>
      </text>
    </comment>
    <comment authorId="0" ref="O117">
      <text>
        <t xml:space="preserve">ワザに設定されているシールド削り値。通常のダメージに加え、この値だけシールドのHPが減少する。</t>
      </text>
    </comment>
    <comment authorId="0" ref="P117">
      <text>
        <t xml:space="preserve">ワザに設定されているヒットストップ倍率。電撃属性のワザはこの値が設定されていなくとも1.5倍となる。</t>
      </text>
    </comment>
    <comment authorId="0" ref="Q117">
      <text>
        <t xml:space="preserve">ワザに設定されているヒットストップずらしによる移動距離倍率。</t>
      </text>
    </comment>
    <comment authorId="0" ref="R117">
      <text>
        <t xml:space="preserve">ワザが相殺するかどうか。</t>
      </text>
    </comment>
    <comment authorId="0" ref="S117">
      <text>
        <t xml:space="preserve">ワザが相殺したときに、相殺モーションに移行するかどうか。</t>
      </text>
    </comment>
    <comment authorId="0" ref="U117">
      <text>
        <t xml:space="preserve">いわゆる「地ダ(地上ダッシュ)」「空ダ(空中ダッシュ)」のこと。</t>
      </text>
    </comment>
    <comment authorId="0" ref="F121">
      <text>
        <t xml:space="preserve">タイマンにおけるダメージは、基礎ダメージの1.2倍となる。
なお、OP相殺がかかっていない場合はさらに1.05倍。</t>
      </text>
    </comment>
    <comment authorId="0" ref="C126">
      <text>
        <t xml:space="preserve">相手の重量によって全体フレーム等が変化する投げのことを「重量依存投げ」と呼ぶ。
相手の重量が大きいほど全体フレームも大きくなる。</t>
      </text>
    </comment>
    <comment authorId="0" ref="D126">
      <text>
        <t xml:space="preserve">重量依存有りの場合、体重100の敵に対しての持続フレームを記載。</t>
      </text>
    </comment>
    <comment authorId="0" ref="E126">
      <text>
        <t xml:space="preserve">重量依存有りの場合、体重100の敵に対しての全体フレームを記載。</t>
      </text>
    </comment>
    <comment authorId="0" ref="G126">
      <text>
        <t xml:space="preserve">タイマンにおけるダメージは、基礎ダメージの1.2倍となる。
なお、OP相殺がかかっていない場合はさらに1.05倍。</t>
      </text>
    </comment>
    <comment authorId="0" ref="O126">
      <text>
        <t xml:space="preserve">ワザに設定されているシールド削り値。通常のダメージに加え、この値だけシールドのHPが減少する。</t>
      </text>
    </comment>
    <comment authorId="0" ref="P126">
      <text>
        <t xml:space="preserve">ワザに設定されているヒットストップ倍率。電撃属性のワザはこの値が設定されていなくとも1.5倍となる。</t>
      </text>
    </comment>
    <comment authorId="0" ref="Q126">
      <text>
        <t xml:space="preserve">ワザに設定されているヒットストップずらしによる移動距離倍率。</t>
      </text>
    </comment>
    <comment authorId="0" ref="G155">
      <text>
        <t xml:space="preserve">タイマンにおけるダメージは、基礎ダメージの1.2倍となる。
なお、OP相殺がかかっていない場合はさらに1.05倍。</t>
      </text>
    </comment>
  </commentList>
</comments>
</file>

<file path=xl/comments4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2">
      <text>
        <t xml:space="preserve">ワザに設定されている基礎ダメージ量。実際の試合で与えるダメージ量は、タイマン補正・OP補正・小ジャンプ補正などにより変化するので注意。</t>
      </text>
    </comment>
    <comment authorId="0" ref="F32">
      <text>
        <t xml:space="preserve">タイマンにおけるダメージは、基礎ダメージの1.2倍となる。
なお、OP相殺がかかっていない場合はさらに1.05倍。</t>
      </text>
    </comment>
    <comment authorId="0" ref="G32">
      <text>
        <t xml:space="preserve">未実装。計算式が判明次第、追加していく予定です。</t>
      </text>
    </comment>
    <comment authorId="0" ref="O32">
      <text>
        <t xml:space="preserve">ワザに設定されているシールド削り値。通常のダメージに加え、この値だけシールドのHPが減少する。</t>
      </text>
    </comment>
    <comment authorId="0" ref="P32">
      <text>
        <t xml:space="preserve">ワザに設定されているヒットストップ倍率。電撃属性のワザはこの値が設定されていなくとも1.5倍となる。</t>
      </text>
    </comment>
    <comment authorId="0" ref="Q32">
      <text>
        <t xml:space="preserve">ワザに設定されているヒットストップずらしによる移動距離倍率。</t>
      </text>
    </comment>
    <comment authorId="0" ref="D33">
      <text>
        <t xml:space="preserve">31 -&gt; 26 (3.1.0)</t>
      </text>
    </comment>
    <comment authorId="0" ref="D34">
      <text>
        <t xml:space="preserve">34 -&gt; 26 (3.1.0)</t>
      </text>
    </comment>
    <comment authorId="0" ref="D35">
      <text>
        <t xml:space="preserve">38 -&gt; 35 (3.1.0)</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G50">
      <text>
        <t xml:space="preserve">小ジャンプで空中攻撃を出すと、与えるダメージ量が0.85倍になる。タイマン補正も含めると、1.2 * 0.85で1.02倍。</t>
      </text>
    </comment>
    <comment authorId="0" ref="J50">
      <text>
        <t xml:space="preserve">着地隙が発生するフレーム区間のこと。</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D64">
      <text>
        <t xml:space="preserve">56 -&gt; 51 (3.1.0)</t>
      </text>
    </comment>
    <comment authorId="0" ref="D66">
      <text>
        <t xml:space="preserve">48 -&gt; 43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81">
      <text>
        <t xml:space="preserve">タイマンにおけるダメージは、基礎ダメージの1.2倍となる。
なお、OP相殺がかかっていない場合はさらに1.05倍。</t>
      </text>
    </comment>
    <comment authorId="0" ref="C86">
      <text>
        <t xml:space="preserve">相手の重量によって全体フレーム等が変化する投げのことを「重量依存投げ」と呼ぶ。
相手の重量が大きいほど全体フレームも大きくなる。</t>
      </text>
    </comment>
    <comment authorId="0" ref="D86">
      <text>
        <t xml:space="preserve">重量依存有りの場合、体重100の敵に対しての持続フレームを記載。</t>
      </text>
    </comment>
    <comment authorId="0" ref="E86">
      <text>
        <t xml:space="preserve">重量依存有りの場合、体重100の敵に対しての全体フレームを記載。</t>
      </text>
    </comment>
    <comment authorId="0" ref="G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4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F71">
      <text>
        <t xml:space="preserve">タイマンにおけるダメージは、基礎ダメージの1.2倍となる。
なお、OP相殺がかかっていない場合はさらに1.05倍。</t>
      </text>
    </comment>
    <comment authorId="0" ref="C76">
      <text>
        <t xml:space="preserve">相手の重量によって全体フレーム等が変化する投げのことを「重量依存投げ」と呼ぶ。
相手の重量が大きいほど全体フレームも大きくなる。</t>
      </text>
    </comment>
    <comment authorId="0" ref="D76">
      <text>
        <t xml:space="preserve">重量依存有りの場合、体重100の敵に対しての持続フレームを記載。</t>
      </text>
    </comment>
    <comment authorId="0" ref="E76">
      <text>
        <t xml:space="preserve">重量依存有りの場合、体重100の敵に対しての全体フレームを記載。</t>
      </text>
    </comment>
    <comment authorId="0" ref="G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G95">
      <text>
        <t xml:space="preserve">タイマンにおけるダメージは、基礎ダメージの1.2倍となる。
なお、OP相殺がかかっていない場合はさらに1.05倍。</t>
      </text>
    </comment>
  </commentList>
</comments>
</file>

<file path=xl/comments4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J44">
      <text>
        <t xml:space="preserve">4-50 -&gt; 4-38 (2.0.0)</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F79">
      <text>
        <t xml:space="preserve">タイマンにおけるダメージは、基礎ダメージの1.2倍となる。
なお、OP相殺がかかっていない場合はさらに1.05倍。</t>
      </text>
    </comment>
    <comment authorId="0" ref="C84">
      <text>
        <t xml:space="preserve">相手の重量によって全体フレーム等が変化する投げのことを「重量依存投げ」と呼ぶ。
相手の重量が大きいほど全体フレームも大きくなる。</t>
      </text>
    </comment>
    <comment authorId="0" ref="D84">
      <text>
        <t xml:space="preserve">重量依存有りの場合、体重100の敵に対しての持続フレームを記載。</t>
      </text>
    </comment>
    <comment authorId="0" ref="E84">
      <text>
        <t xml:space="preserve">重量依存有りの場合、体重100の敵に対しての全体フレームを記載。</t>
      </text>
    </comment>
    <comment authorId="0" ref="G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G103">
      <text>
        <t xml:space="preserve">タイマンにおけるダメージは、基礎ダメージの1.2倍となる。
なお、OP相殺がかかっていない場合はさらに1.05倍。</t>
      </text>
    </comment>
  </commentList>
</comments>
</file>

<file path=xl/comments4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3">
      <text>
        <t xml:space="preserve">ワザに設定されている基礎ダメージ量。実際の試合で与えるダメージ量は、タイマン補正・OP補正・小ジャンプ補正などにより変化するので注意。</t>
      </text>
    </comment>
    <comment authorId="0" ref="F43">
      <text>
        <t xml:space="preserve">タイマンにおけるダメージは、基礎ダメージの1.2倍となる。
なお、OP相殺がかかっていない場合はさらに1.05倍。</t>
      </text>
    </comment>
    <comment authorId="0" ref="G43">
      <text>
        <t xml:space="preserve">小ジャンプで空中攻撃を出すと、与えるダメージ量が0.85倍になる。タイマン補正も含めると、1.2 * 0.85で1.02倍。</t>
      </text>
    </comment>
    <comment authorId="0" ref="J43">
      <text>
        <t xml:space="preserve">着地隙が発生するフレーム区間のこと。</t>
      </text>
    </comment>
    <comment authorId="0" ref="O43">
      <text>
        <t xml:space="preserve">ワザに設定されているシールド削り値。通常のダメージに加え、この値だけシールドのHPが減少する。</t>
      </text>
    </comment>
    <comment authorId="0" ref="P43">
      <text>
        <t xml:space="preserve">ワザに設定されているヒットストップ倍率。電撃属性のワザはこの値が設定されていなくとも1.5倍となる。</t>
      </text>
    </comment>
    <comment authorId="0" ref="Q43">
      <text>
        <t xml:space="preserve">ワザに設定されているヒットストップずらしによる移動距離倍率。</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R52">
      <text>
        <t xml:space="preserve">ワザが相殺するかどうか。</t>
      </text>
    </comment>
    <comment authorId="0" ref="S52">
      <text>
        <t xml:space="preserve">ワザが相殺したときに、相殺モーションに移行するかどうか。</t>
      </text>
    </comment>
    <comment authorId="0" ref="U52">
      <text>
        <t xml:space="preserve">いわゆる「地ダ(地上ダッシュ)」「空ダ(空中ダッシュ)」のこと。</t>
      </text>
    </comment>
    <comment authorId="0" ref="D53">
      <text>
        <t xml:space="preserve">49 -&gt; 52 (3.1.0)</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C67">
      <text>
        <t xml:space="preserve">攻撃：7-9 -&gt; 6-8 (3.1.0)
反射：10-19 -&gt; 9-18 (3.1.0)</t>
      </text>
    </comment>
    <comment authorId="0" ref="D67">
      <text>
        <t xml:space="preserve">31 -&gt; 30 (3.1.0)</t>
      </text>
    </comment>
    <comment authorId="0" ref="H67">
      <text>
        <t xml:space="preserve">全身無敵：5-8F -&gt; 6-9F (3.1.0)
反射：10-19F -&gt; 9-18F (3.1.0)</t>
      </text>
    </comment>
    <comment authorId="0" ref="F72">
      <text>
        <t xml:space="preserve">タイマンにおけるダメージは、基礎ダメージの1.2倍となる。
なお、OP相殺がかかっていない場合はさらに1.05倍。</t>
      </text>
    </comment>
    <comment authorId="0" ref="C77">
      <text>
        <t xml:space="preserve">相手の重量によって全体フレーム等が変化する投げのことを「重量依存投げ」と呼ぶ。
相手の重量が大きいほど全体フレームも大きくなる。</t>
      </text>
    </comment>
    <comment authorId="0" ref="D77">
      <text>
        <t xml:space="preserve">重量依存有りの場合、体重100の敵に対しての持続フレームを記載。</t>
      </text>
    </comment>
    <comment authorId="0" ref="E77">
      <text>
        <t xml:space="preserve">重量依存有りの場合、体重100の敵に対しての全体フレームを記載。</t>
      </text>
    </comment>
    <comment authorId="0" ref="G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G96">
      <text>
        <t xml:space="preserve">タイマンにおけるダメージは、基礎ダメージの1.2倍となる。
なお、OP相殺がかかっていない場合はさらに1.05倍。</t>
      </text>
    </comment>
  </commentList>
</comments>
</file>

<file path=xl/comments5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F98">
      <text>
        <t xml:space="preserve">タイマンにおけるダメージは、基礎ダメージの1.2倍となる。
なお、OP相殺がかかっていない場合はさらに1.05倍。</t>
      </text>
    </comment>
    <comment authorId="0" ref="C103">
      <text>
        <t xml:space="preserve">相手の重量によって全体フレーム等が変化する投げのことを「重量依存投げ」と呼ぶ。
相手の重量が大きいほど全体フレームも大きくなる。</t>
      </text>
    </comment>
    <comment authorId="0" ref="D103">
      <text>
        <t xml:space="preserve">重量依存有りの場合、体重100の敵に対しての持続フレームを記載。</t>
      </text>
    </comment>
    <comment authorId="0" ref="E103">
      <text>
        <t xml:space="preserve">重量依存有りの場合、体重100の敵に対しての全体フレームを記載。</t>
      </text>
    </comment>
    <comment authorId="0" ref="G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G122">
      <text>
        <t xml:space="preserve">タイマンにおけるダメージは、基礎ダメージの1.2倍となる。
なお、OP相殺がかかっていない場合はさらに1.05倍。</t>
      </text>
    </comment>
  </commentList>
</comments>
</file>

<file path=xl/comments5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G55">
      <text>
        <t xml:space="preserve">小ジャンプで空中攻撃を出すと、与えるダメージ量が0.85倍になる。タイマン補正も含めると、1.2 * 0.85で1.02倍。</t>
      </text>
    </comment>
    <comment authorId="0" ref="J55">
      <text>
        <t xml:space="preserve">着地隙が発生するフレーム区間のこと。</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E89">
      <text>
        <t xml:space="preserve">ワザに設定されている基礎ダメージ量。実際の試合で与えるダメージ量は、タイマン補正・OP補正・小ジャンプ補正などにより変化するので注意。</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R89">
      <text>
        <t xml:space="preserve">ワザが相殺するかどうか。</t>
      </text>
    </comment>
    <comment authorId="0" ref="S89">
      <text>
        <t xml:space="preserve">ワザが相殺したときに、相殺モーションに移行するかどうか。</t>
      </text>
    </comment>
    <comment authorId="0" ref="U89">
      <text>
        <t xml:space="preserve">いわゆる「地ダ(地上ダッシュ)」「空ダ(空中ダッシュ)」のこと。</t>
      </text>
    </comment>
    <comment authorId="0" ref="E91">
      <text>
        <t xml:space="preserve">ワザに設定されている基礎ダメージ量。実際の試合で与えるダメージ量は、タイマン補正・OP補正・小ジャンプ補正などにより変化するので注意。</t>
      </text>
    </comment>
    <comment authorId="0" ref="F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R91">
      <text>
        <t xml:space="preserve">ワザが相殺するかどうか。</t>
      </text>
    </comment>
    <comment authorId="0" ref="S91">
      <text>
        <t xml:space="preserve">ワザが相殺したときに、相殺モーションに移行するかどうか。</t>
      </text>
    </comment>
    <comment authorId="0" ref="U91">
      <text>
        <t xml:space="preserve">いわゆる「地ダ(地上ダッシュ)」「空ダ(空中ダッシュ)」のこと。</t>
      </text>
    </comment>
    <comment authorId="0" ref="C92">
      <text>
        <t xml:space="preserve">7-* -&gt; 9-* (3.0.0)</t>
      </text>
    </comment>
    <comment authorId="0" ref="D92">
      <text>
        <t xml:space="preserve">33 -&gt; 35 (3.0.0)</t>
      </text>
    </comment>
    <comment authorId="0" ref="D93">
      <text>
        <t xml:space="preserve">53 -&gt; 55 (3.0.0)</t>
      </text>
    </comment>
    <comment authorId="0" ref="F96">
      <text>
        <t xml:space="preserve">タイマンにおけるダメージは、基礎ダメージの1.2倍となる。
なお、OP相殺がかかっていない場合はさらに1.05倍。</t>
      </text>
    </comment>
    <comment authorId="0" ref="C101">
      <text>
        <t xml:space="preserve">相手の重量によって全体フレーム等が変化する投げのことを「重量依存投げ」と呼ぶ。
相手の重量が大きいほど全体フレームも大きくなる。</t>
      </text>
    </comment>
    <comment authorId="0" ref="D101">
      <text>
        <t xml:space="preserve">重量依存有りの場合、体重100の敵に対しての持続フレームを記載。</t>
      </text>
    </comment>
    <comment authorId="0" ref="E101">
      <text>
        <t xml:space="preserve">重量依存有りの場合、体重100の敵に対しての全体フレームを記載。</t>
      </text>
    </comment>
    <comment authorId="0" ref="G101">
      <text>
        <t xml:space="preserve">タイマンにおけるダメージは、基礎ダメージの1.2倍となる。
なお、OP相殺がかかっていない場合はさらに1.05倍。</t>
      </text>
    </comment>
    <comment authorId="0" ref="O101">
      <text>
        <t xml:space="preserve">ワザに設定されているシールド削り値。通常のダメージに加え、この値だけシールドのHPが減少する。</t>
      </text>
    </comment>
    <comment authorId="0" ref="P101">
      <text>
        <t xml:space="preserve">ワザに設定されているヒットストップ倍率。電撃属性のワザはこの値が設定されていなくとも1.5倍となる。</t>
      </text>
    </comment>
    <comment authorId="0" ref="Q101">
      <text>
        <t xml:space="preserve">ワザに設定されているヒットストップずらしによる移動距離倍率。</t>
      </text>
    </comment>
    <comment authorId="0" ref="G120">
      <text>
        <t xml:space="preserve">タイマンにおけるダメージは、基礎ダメージの1.2倍となる。
なお、OP相殺がかかっていない場合はさらに1.05倍。</t>
      </text>
    </comment>
  </commentList>
</comments>
</file>

<file path=xl/comments5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C32">
      <text>
        <t xml:space="preserve">付加空中加速のみ。
基礎空中加速は変化なし。</t>
      </text>
    </comment>
    <comment authorId="0" ref="C34">
      <text>
        <t xml:space="preserve">急降下速度は変化なし。</t>
      </text>
    </comment>
    <comment authorId="0" ref="E38">
      <text>
        <t xml:space="preserve">ワザに設定されている基礎ダメージ量。実際の試合で与えるダメージ量は、タイマン補正・OP補正・小ジャンプ補正などにより変化するので注意。</t>
      </text>
    </comment>
    <comment authorId="0" ref="F38">
      <text>
        <t xml:space="preserve">タイマンにおけるダメージは、基礎ダメージの1.2倍となる。
なお、OP相殺がかかっていない場合はさらに1.05倍。</t>
      </text>
    </comment>
    <comment authorId="0" ref="G38">
      <text>
        <t xml:space="preserve">未実装。計算式が判明次第、追加していく予定です。</t>
      </text>
    </comment>
    <comment authorId="0" ref="O38">
      <text>
        <t xml:space="preserve">ワザに設定されているシールド削り値。通常のダメージに加え、この値だけシールドのHPが減少する。</t>
      </text>
    </comment>
    <comment authorId="0" ref="P38">
      <text>
        <t xml:space="preserve">ワザに設定されているヒットストップ倍率。電撃属性のワザはこの値が設定されていなくとも1.5倍となる。</t>
      </text>
    </comment>
    <comment authorId="0" ref="Q38">
      <text>
        <t xml:space="preserve">ワザに設定されているヒットストップずらしによる移動距離倍率。</t>
      </text>
    </comment>
    <comment authorId="0" ref="D43">
      <text>
        <t xml:space="preserve">42 -&gt; 38 (1.1.0)</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G54">
      <text>
        <t xml:space="preserve">小ジャンプで空中攻撃を出すと、与えるダメージ量が0.85倍になる。タイマン補正も含めると、1.2 * 0.85で1.02倍。</t>
      </text>
    </comment>
    <comment authorId="0" ref="J54">
      <text>
        <t xml:space="preserve">着地隙が発生するフレーム区間のこと。</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5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G60">
      <text>
        <t xml:space="preserve">小ジャンプで空中攻撃を出すと、与えるダメージ量が0.85倍になる。タイマン補正も含めると、1.2 * 0.85で1.02倍。</t>
      </text>
    </comment>
    <comment authorId="0" ref="J60">
      <text>
        <t xml:space="preserve">着地隙が発生するフレーム区間のこと。</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C61">
      <text>
        <t xml:space="preserve">10-19 -&gt; 9-19 (2.0.0)</t>
      </text>
    </comment>
    <comment authorId="0" ref="C63">
      <text>
        <t xml:space="preserve">8-9 -&gt; 7-9 (2.0.0)</t>
      </text>
    </comment>
    <comment authorId="0" ref="D65">
      <text>
        <t xml:space="preserve">59 -&gt; 54 (3.1.0)</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D82">
      <text>
        <t xml:space="preserve">39 -&gt; 34 (2.0.0)</t>
      </text>
    </comment>
    <comment authorId="0" ref="D84">
      <text>
        <t xml:space="preserve">25 -&gt; 21 (2.0.0)</t>
      </text>
    </comment>
    <comment authorId="0" ref="D85">
      <text>
        <t xml:space="preserve">27 -&gt; 23 (2.0.0)</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E88">
      <text>
        <t xml:space="preserve">ワザに設定されている基礎ダメージ量。実際の試合で与えるダメージ量は、タイマン補正・OP補正・小ジャンプ補正などにより変化するので注意。</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R88">
      <text>
        <t xml:space="preserve">ワザが相殺するかどうか。</t>
      </text>
    </comment>
    <comment authorId="0" ref="S88">
      <text>
        <t xml:space="preserve">ワザが相殺したときに、相殺モーションに移行するかどうか。</t>
      </text>
    </comment>
    <comment authorId="0" ref="U88">
      <text>
        <t xml:space="preserve">いわゆる「地ダ(地上ダッシュ)」「空ダ(空中ダッシュ)」のこと。</t>
      </text>
    </comment>
    <comment authorId="0" ref="E90">
      <text>
        <t xml:space="preserve">ワザに設定されている基礎ダメージ量。実際の試合で与えるダメージ量は、タイマン補正・OP補正・小ジャンプ補正などにより変化するので注意。</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R90">
      <text>
        <t xml:space="preserve">ワザが相殺するかどうか。</t>
      </text>
    </comment>
    <comment authorId="0" ref="S90">
      <text>
        <t xml:space="preserve">ワザが相殺したときに、相殺モーションに移行するかどうか。</t>
      </text>
    </comment>
    <comment authorId="0" ref="U90">
      <text>
        <t xml:space="preserve">いわゆる「地ダ(地上ダッシュ)」「空ダ(空中ダッシュ)」のこと。</t>
      </text>
    </comment>
    <comment authorId="0" ref="F94">
      <text>
        <t xml:space="preserve">タイマンにおけるダメージは、基礎ダメージの1.2倍となる。
なお、OP相殺がかかっていない場合はさらに1.05倍。</t>
      </text>
    </comment>
    <comment authorId="0" ref="C96">
      <text>
        <t xml:space="preserve">7-8 -&gt; 6-7 (3.1.0)</t>
      </text>
    </comment>
    <comment authorId="0" ref="C97">
      <text>
        <t xml:space="preserve">10-11 -&gt; 9-10 (3.1.0)</t>
      </text>
    </comment>
    <comment authorId="0" ref="C98">
      <text>
        <t xml:space="preserve">11-12 -&gt; 10-11 (3.1.0)</t>
      </text>
    </comment>
    <comment authorId="0" ref="C99">
      <text>
        <t xml:space="preserve">相手の重量によって全体フレーム等が変化する投げのことを「重量依存投げ」と呼ぶ。
相手の重量が大きいほど全体フレームも大きくなる。</t>
      </text>
    </comment>
    <comment authorId="0" ref="D99">
      <text>
        <t xml:space="preserve">重量依存有りの場合、体重100の敵に対しての持続フレームを記載。</t>
      </text>
    </comment>
    <comment authorId="0" ref="E99">
      <text>
        <t xml:space="preserve">重量依存有りの場合、体重100の敵に対しての全体フレームを記載。</t>
      </text>
    </comment>
    <comment authorId="0" ref="G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G118">
      <text>
        <t xml:space="preserve">タイマンにおけるダメージは、基礎ダメージの1.2倍となる。
なお、OP相殺がかかっていない場合はさらに1.05倍。</t>
      </text>
    </comment>
  </commentList>
</comments>
</file>

<file path=xl/comments5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D26">
      <text>
        <t xml:space="preserve">21 -&gt; 16 (3.1.0)</t>
      </text>
    </comment>
    <comment authorId="0" ref="D27">
      <text>
        <t xml:space="preserve">21 -&gt; 16 (3.1.0)</t>
      </text>
    </comment>
    <comment authorId="0" ref="H41">
      <text>
        <t xml:space="preserve">アーマー：8-11F -&gt; 8-13F (3.1.0)</t>
      </text>
    </comment>
    <comment authorId="0" ref="C42">
      <text>
        <t xml:space="preserve">11-14 -&gt; 11-13 (3.0.0)</t>
      </text>
    </comment>
    <comment authorId="0" ref="E47">
      <text>
        <t xml:space="preserve">ワザに設定されている基礎ダメージ量。実際の試合で与えるダメージ量は、タイマン補正・OP補正・小ジャンプ補正などにより変化するので注意。</t>
      </text>
    </comment>
    <comment authorId="0" ref="F47">
      <text>
        <t xml:space="preserve">タイマンにおけるダメージは、基礎ダメージの1.2倍となる。
なお、OP相殺がかかっていない場合はさらに1.05倍。</t>
      </text>
    </comment>
    <comment authorId="0" ref="G47">
      <text>
        <t xml:space="preserve">小ジャンプで空中攻撃を出すと、与えるダメージ量が0.85倍になる。タイマン補正も含めると、1.2 * 0.85で1.02倍。</t>
      </text>
    </comment>
    <comment authorId="0" ref="J47">
      <text>
        <t xml:space="preserve">着地隙が発生するフレーム区間のこと。</t>
      </text>
    </comment>
    <comment authorId="0" ref="O47">
      <text>
        <t xml:space="preserve">ワザに設定されているシールド削り値。通常のダメージに加え、この値だけシールドのHPが減少する。</t>
      </text>
    </comment>
    <comment authorId="0" ref="P47">
      <text>
        <t xml:space="preserve">ワザに設定されているヒットストップ倍率。電撃属性のワザはこの値が設定されていなくとも1.5倍となる。</t>
      </text>
    </comment>
    <comment authorId="0" ref="Q47">
      <text>
        <t xml:space="preserve">ワザに設定されているヒットストップずらしによる移動距離倍率。</t>
      </text>
    </comment>
    <comment authorId="0" ref="J48">
      <text>
        <t xml:space="preserve">1-24 -&gt; 1-15 (2.0.0)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D56">
      <text>
        <t xml:space="preserve">81 -&gt; 76 (3.1.0)</t>
      </text>
    </comment>
    <comment authorId="0" ref="D59">
      <text>
        <t xml:space="preserve">85 -&gt; 80 (3.1.0)</t>
      </text>
    </comment>
    <comment authorId="0" ref="D70">
      <text>
        <t xml:space="preserve">96 -&gt; 76 (3.1.0)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D85">
      <text>
        <t xml:space="preserve">地上：62 -&gt; 56 (3.1.0)
空中：61 -&gt; 56 (3.1.0)</t>
      </text>
    </comment>
    <comment authorId="0" ref="F89">
      <text>
        <t xml:space="preserve">タイマンにおけるダメージは、基礎ダメージの1.2倍となる。
なお、OP相殺がかかっていない場合はさらに1.05倍。</t>
      </text>
    </comment>
    <comment authorId="0" ref="C94">
      <text>
        <t xml:space="preserve">相手の重量によって全体フレーム等が変化する投げのことを「重量依存投げ」と呼ぶ。
相手の重量が大きいほど全体フレームも大きくなる。</t>
      </text>
    </comment>
    <comment authorId="0" ref="D94">
      <text>
        <t xml:space="preserve">重量依存有りの場合、体重100の敵に対しての持続フレームを記載。</t>
      </text>
    </comment>
    <comment authorId="0" ref="E94">
      <text>
        <t xml:space="preserve">重量依存有りの場合、体重100の敵に対しての全体フレームを記載。</t>
      </text>
    </comment>
    <comment authorId="0" ref="G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5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5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39">
      <text>
        <t xml:space="preserve">8-11 -&gt; 8-12 (2.0.0)</t>
      </text>
    </comment>
    <comment authorId="0" ref="H39">
      <text>
        <t xml:space="preserve">右足無敵 8-11F -&gt; 8-12F (2.0.0)</t>
      </text>
    </comment>
    <comment authorId="0" ref="C40">
      <text>
        <t xml:space="preserve">12-14 -&gt; 13-14 (2.0.0)</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I45">
      <text>
        <t xml:space="preserve">8 -&gt; 6 (2.0.0)</t>
      </text>
    </comment>
    <comment authorId="0" ref="I47">
      <text>
        <t xml:space="preserve">13 -&gt; 11 (1.1.0)</t>
      </text>
    </comment>
    <comment authorId="0" ref="I49">
      <text>
        <t xml:space="preserve">14 -&gt; 11 (2.0.0)</t>
      </text>
    </comment>
    <comment authorId="0" ref="E50">
      <text>
        <t xml:space="preserve">8 -&gt; 9 (2.0.0)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59">
      <text>
        <t xml:space="preserve">0.3/0.3/- -&gt; 0.4/0.4/3 (2.0.0)</t>
      </text>
    </comment>
    <comment authorId="0" ref="E60">
      <text>
        <t xml:space="preserve">0.3 -&gt; 0.4 (2.0.0)</t>
      </text>
    </comment>
    <comment authorId="0" ref="E61">
      <text>
        <t xml:space="preserve">0.4/0.4/- -&gt; 0.4/0..4/0.3 (3.1.0)</t>
      </text>
    </comment>
    <comment authorId="0" ref="E62">
      <text>
        <t xml:space="preserve">0.3 -&gt; 0.4 (2.0.0)</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D66">
      <text>
        <t xml:space="preserve">89 -&gt; 79 (2.0.0)</t>
      </text>
    </comment>
    <comment authorId="0" ref="D67">
      <text>
        <t xml:space="preserve">91 -&gt; 81 (2.0.0)</t>
      </text>
    </comment>
    <comment authorId="0" ref="D68">
      <text>
        <t xml:space="preserve">89 -&gt; 79 (2.0.0)</t>
      </text>
    </comment>
    <comment authorId="0" ref="D69">
      <text>
        <t xml:space="preserve">91 -&gt; 81 (2.0.0)</t>
      </text>
    </comment>
    <comment authorId="0" ref="E70">
      <text>
        <t xml:space="preserve">ワザに設定されている基礎ダメージ量。実際の試合で与えるダメージ量は、タイマン補正・OP補正・小ジャンプ補正などにより変化するので注意。</t>
      </text>
    </comment>
    <comment authorId="0" ref="F70">
      <text>
        <t xml:space="preserve">タイマンにおけるダメージは、基礎ダメージの1.2倍となる。
なお、OP相殺がかかっていない場合はさらに1.05倍。</t>
      </text>
    </comment>
    <comment authorId="0" ref="O70">
      <text>
        <t xml:space="preserve">ワザに設定されているシールド削り値。通常のダメージに加え、この値だけシールドのHPが減少する。</t>
      </text>
    </comment>
    <comment authorId="0" ref="P70">
      <text>
        <t xml:space="preserve">ワザに設定されているヒットストップ倍率。電撃属性のワザはこの値が設定されていなくとも1.5倍となる。</t>
      </text>
    </comment>
    <comment authorId="0" ref="Q70">
      <text>
        <t xml:space="preserve">ワザに設定されているヒットストップずらしによる移動距離倍率。</t>
      </text>
    </comment>
    <comment authorId="0" ref="R70">
      <text>
        <t xml:space="preserve">ワザが相殺するかどうか。</t>
      </text>
    </comment>
    <comment authorId="0" ref="S70">
      <text>
        <t xml:space="preserve">ワザが相殺したときに、相殺モーションに移行するかどうか。</t>
      </text>
    </comment>
    <comment authorId="0" ref="U70">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6">
      <text>
        <t xml:space="preserve">ワザに設定されている基礎ダメージ量。実際の試合で与えるダメージ量は、タイマン補正・OP補正・小ジャンプ補正などにより変化するので注意。</t>
      </text>
    </comment>
    <comment authorId="0" ref="F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R86">
      <text>
        <t xml:space="preserve">ワザが相殺するかどうか。</t>
      </text>
    </comment>
    <comment authorId="0" ref="S86">
      <text>
        <t xml:space="preserve">ワザが相殺したときに、相殺モーションに移行するかどうか。</t>
      </text>
    </comment>
    <comment authorId="0" ref="U86">
      <text>
        <t xml:space="preserve">いわゆる「地ダ(地上ダッシュ)」「空ダ(空中ダッシュ)」のこと。</t>
      </text>
    </comment>
    <comment authorId="0" ref="E91">
      <text>
        <t xml:space="preserve">ワザに設定されている基礎ダメージ量。実際の試合で与えるダメージ量は、タイマン補正・OP補正・小ジャンプ補正などにより変化するので注意。</t>
      </text>
    </comment>
    <comment authorId="0" ref="F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R91">
      <text>
        <t xml:space="preserve">ワザが相殺するかどうか。</t>
      </text>
    </comment>
    <comment authorId="0" ref="S91">
      <text>
        <t xml:space="preserve">ワザが相殺したときに、相殺モーションに移行するかどうか。</t>
      </text>
    </comment>
    <comment authorId="0" ref="U91">
      <text>
        <t xml:space="preserve">いわゆる「地ダ(地上ダッシュ)」「空ダ(空中ダッシュ)」のこと。</t>
      </text>
    </comment>
    <comment authorId="0" ref="E99">
      <text>
        <t xml:space="preserve">ワザに設定されている基礎ダメージ量。実際の試合で与えるダメージ量は、タイマン補正・OP補正・小ジャンプ補正などにより変化するので注意。</t>
      </text>
    </comment>
    <comment authorId="0" ref="F99">
      <text>
        <t xml:space="preserve">タイマンにおけるダメージは、基礎ダメージの1.2倍となる。
なお、OP相殺がかかっていない場合はさらに1.05倍。</t>
      </text>
    </comment>
    <comment authorId="0" ref="O99">
      <text>
        <t xml:space="preserve">ワザに設定されているシールド削り値。通常のダメージに加え、この値だけシールドのHPが減少する。</t>
      </text>
    </comment>
    <comment authorId="0" ref="P99">
      <text>
        <t xml:space="preserve">ワザに設定されているヒットストップ倍率。電撃属性のワザはこの値が設定されていなくとも1.5倍となる。</t>
      </text>
    </comment>
    <comment authorId="0" ref="Q99">
      <text>
        <t xml:space="preserve">ワザに設定されているヒットストップずらしによる移動距離倍率。</t>
      </text>
    </comment>
    <comment authorId="0" ref="R99">
      <text>
        <t xml:space="preserve">ワザが相殺するかどうか。</t>
      </text>
    </comment>
    <comment authorId="0" ref="S99">
      <text>
        <t xml:space="preserve">ワザが相殺したときに、相殺モーションに移行するかどうか。</t>
      </text>
    </comment>
    <comment authorId="0" ref="U99">
      <text>
        <t xml:space="preserve">いわゆる「地ダ(地上ダッシュ)」「空ダ(空中ダッシュ)」のこと。</t>
      </text>
    </comment>
    <comment authorId="0" ref="E102">
      <text>
        <t xml:space="preserve">ワザに設定されている基礎ダメージ量。実際の試合で与えるダメージ量は、タイマン補正・OP補正・小ジャンプ補正などにより変化するので注意。</t>
      </text>
    </comment>
    <comment authorId="0" ref="F102">
      <text>
        <t xml:space="preserve">タイマンにおけるダメージは、基礎ダメージの1.2倍となる。
なお、OP相殺がかかっていない場合はさらに1.05倍。</t>
      </text>
    </comment>
    <comment authorId="0" ref="O102">
      <text>
        <t xml:space="preserve">ワザに設定されているシールド削り値。通常のダメージに加え、この値だけシールドのHPが減少する。</t>
      </text>
    </comment>
    <comment authorId="0" ref="P102">
      <text>
        <t xml:space="preserve">ワザに設定されているヒットストップ倍率。電撃属性のワザはこの値が設定されていなくとも1.5倍となる。</t>
      </text>
    </comment>
    <comment authorId="0" ref="Q102">
      <text>
        <t xml:space="preserve">ワザに設定されているヒットストップずらしによる移動距離倍率。</t>
      </text>
    </comment>
    <comment authorId="0" ref="R102">
      <text>
        <t xml:space="preserve">ワザが相殺するかどうか。</t>
      </text>
    </comment>
    <comment authorId="0" ref="S102">
      <text>
        <t xml:space="preserve">ワザが相殺したときに、相殺モーションに移行するかどうか。</t>
      </text>
    </comment>
    <comment authorId="0" ref="U102">
      <text>
        <t xml:space="preserve">いわゆる「地ダ(地上ダッシュ)」「空ダ(空中ダッシュ)」のこと。</t>
      </text>
    </comment>
    <comment authorId="0" ref="E112">
      <text>
        <t xml:space="preserve">ワザに設定されている基礎ダメージ量。実際の試合で与えるダメージ量は、タイマン補正・OP補正・小ジャンプ補正などにより変化するので注意。</t>
      </text>
    </comment>
    <comment authorId="0" ref="F112">
      <text>
        <t xml:space="preserve">タイマンにおけるダメージは、基礎ダメージの1.2倍となる。
なお、OP相殺がかかっていない場合はさらに1.05倍。</t>
      </text>
    </comment>
    <comment authorId="0" ref="O112">
      <text>
        <t xml:space="preserve">ワザに設定されているシールド削り値。通常のダメージに加え、この値だけシールドのHPが減少する。</t>
      </text>
    </comment>
    <comment authorId="0" ref="P112">
      <text>
        <t xml:space="preserve">ワザに設定されているヒットストップ倍率。電撃属性のワザはこの値が設定されていなくとも1.5倍となる。</t>
      </text>
    </comment>
    <comment authorId="0" ref="Q112">
      <text>
        <t xml:space="preserve">ワザに設定されているヒットストップずらしによる移動距離倍率。</t>
      </text>
    </comment>
    <comment authorId="0" ref="R112">
      <text>
        <t xml:space="preserve">ワザが相殺するかどうか。</t>
      </text>
    </comment>
    <comment authorId="0" ref="S112">
      <text>
        <t xml:space="preserve">ワザが相殺したときに、相殺モーションに移行するかどうか。</t>
      </text>
    </comment>
    <comment authorId="0" ref="U112">
      <text>
        <t xml:space="preserve">いわゆる「地ダ(地上ダッシュ)」「空ダ(空中ダッシュ)」のこと。</t>
      </text>
    </comment>
    <comment authorId="0" ref="E118">
      <text>
        <t xml:space="preserve">ワザに設定されている基礎ダメージ量。実際の試合で与えるダメージ量は、タイマン補正・OP補正・小ジャンプ補正などにより変化するので注意。</t>
      </text>
    </comment>
    <comment authorId="0" ref="F118">
      <text>
        <t xml:space="preserve">タイマンにおけるダメージは、基礎ダメージの1.2倍となる。
なお、OP相殺がかかっていない場合はさらに1.05倍。</t>
      </text>
    </comment>
    <comment authorId="0" ref="O118">
      <text>
        <t xml:space="preserve">ワザに設定されているシールド削り値。通常のダメージに加え、この値だけシールドのHPが減少する。</t>
      </text>
    </comment>
    <comment authorId="0" ref="P118">
      <text>
        <t xml:space="preserve">ワザに設定されているヒットストップ倍率。電撃属性のワザはこの値が設定されていなくとも1.5倍となる。</t>
      </text>
    </comment>
    <comment authorId="0" ref="Q118">
      <text>
        <t xml:space="preserve">ワザに設定されているヒットストップずらしによる移動距離倍率。</t>
      </text>
    </comment>
    <comment authorId="0" ref="R118">
      <text>
        <t xml:space="preserve">ワザが相殺するかどうか。</t>
      </text>
    </comment>
    <comment authorId="0" ref="S118">
      <text>
        <t xml:space="preserve">ワザが相殺したときに、相殺モーションに移行するかどうか。</t>
      </text>
    </comment>
    <comment authorId="0" ref="U118">
      <text>
        <t xml:space="preserve">いわゆる「地ダ(地上ダッシュ)」「空ダ(空中ダッシュ)」のこと。</t>
      </text>
    </comment>
    <comment authorId="0" ref="F125">
      <text>
        <t xml:space="preserve">タイマンにおけるダメージは、基礎ダメージの1.2倍となる。
なお、OP相殺がかかっていない場合はさらに1.05倍。</t>
      </text>
    </comment>
    <comment authorId="0" ref="C130">
      <text>
        <t xml:space="preserve">相手の重量によって全体フレーム等が変化する投げのことを「重量依存投げ」と呼ぶ。
相手の重量が大きいほど全体フレームも大きくなる。</t>
      </text>
    </comment>
    <comment authorId="0" ref="D130">
      <text>
        <t xml:space="preserve">重量依存有りの場合、体重100の敵に対しての持続フレームを記載。</t>
      </text>
    </comment>
    <comment authorId="0" ref="E130">
      <text>
        <t xml:space="preserve">重量依存有りの場合、体重100の敵に対しての全体フレームを記載。</t>
      </text>
    </comment>
    <comment authorId="0" ref="G130">
      <text>
        <t xml:space="preserve">タイマンにおけるダメージは、基礎ダメージの1.2倍となる。
なお、OP相殺がかかっていない場合はさらに1.05倍。</t>
      </text>
    </comment>
    <comment authorId="0" ref="O130">
      <text>
        <t xml:space="preserve">ワザに設定されているシールド削り値。通常のダメージに加え、この値だけシールドのHPが減少する。</t>
      </text>
    </comment>
    <comment authorId="0" ref="P130">
      <text>
        <t xml:space="preserve">ワザに設定されているヒットストップ倍率。電撃属性のワザはこの値が設定されていなくとも1.5倍となる。</t>
      </text>
    </comment>
    <comment authorId="0" ref="Q130">
      <text>
        <t xml:space="preserve">ワザに設定されているヒットストップずらしによる移動距離倍率。</t>
      </text>
    </comment>
    <comment authorId="0" ref="G149">
      <text>
        <t xml:space="preserve">タイマンにおけるダメージは、基礎ダメージの1.2倍となる。
なお、OP相殺がかかっていない場合はさらに1.05倍。</t>
      </text>
    </comment>
  </commentList>
</comments>
</file>

<file path=xl/comments5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53">
      <text>
        <t xml:space="preserve">ワザに設定されている基礎ダメージ量。実際の試合で与えるダメージ量は、タイマン補正・OP補正・小ジャンプ補正などにより変化するので注意。</t>
      </text>
    </comment>
    <comment authorId="0" ref="F53">
      <text>
        <t xml:space="preserve">タイマンにおけるダメージは、基礎ダメージの1.2倍となる。
なお、OP相殺がかかっていない場合はさらに1.05倍。</t>
      </text>
    </comment>
    <comment authorId="0" ref="O53">
      <text>
        <t xml:space="preserve">ワザに設定されているシールド削り値。通常のダメージに加え、この値だけシールドのHPが減少する。</t>
      </text>
    </comment>
    <comment authorId="0" ref="P53">
      <text>
        <t xml:space="preserve">ワザに設定されているヒットストップ倍率。電撃属性のワザはこの値が設定されていなくとも1.5倍となる。</t>
      </text>
    </comment>
    <comment authorId="0" ref="Q53">
      <text>
        <t xml:space="preserve">ワザに設定されているヒットストップずらしによる移動距離倍率。</t>
      </text>
    </comment>
    <comment authorId="0" ref="R53">
      <text>
        <t xml:space="preserve">ワザが相殺するかどうか。</t>
      </text>
    </comment>
    <comment authorId="0" ref="S53">
      <text>
        <t xml:space="preserve">ワザが相殺したときに、相殺モーションに移行するかどうか。</t>
      </text>
    </comment>
    <comment authorId="0" ref="U53">
      <text>
        <t xml:space="preserve">いわゆる「地ダ(地上ダッシュ)」「空ダ(空中ダッシュ)」のこと。</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3">
      <text>
        <t xml:space="preserve">ワザに設定されている基礎ダメージ量。実際の試合で与えるダメージ量は、タイマン補正・OP補正・小ジャンプ補正などにより変化するので注意。</t>
      </text>
    </comment>
    <comment authorId="0" ref="F83">
      <text>
        <t xml:space="preserve">タイマンにおけるダメージは、基礎ダメージの1.2倍となる。
なお、OP相殺がかかっていない場合はさらに1.05倍。</t>
      </text>
    </comment>
    <comment authorId="0" ref="O83">
      <text>
        <t xml:space="preserve">ワザに設定されているシールド削り値。通常のダメージに加え、この値だけシールドのHPが減少する。</t>
      </text>
    </comment>
    <comment authorId="0" ref="P83">
      <text>
        <t xml:space="preserve">ワザに設定されているヒットストップ倍率。電撃属性のワザはこの値が設定されていなくとも1.5倍となる。</t>
      </text>
    </comment>
    <comment authorId="0" ref="Q83">
      <text>
        <t xml:space="preserve">ワザに設定されているヒットストップずらしによる移動距離倍率。</t>
      </text>
    </comment>
    <comment authorId="0" ref="R83">
      <text>
        <t xml:space="preserve">ワザが相殺するかどうか。</t>
      </text>
    </comment>
    <comment authorId="0" ref="S83">
      <text>
        <t xml:space="preserve">ワザが相殺したときに、相殺モーションに移行するかどうか。</t>
      </text>
    </comment>
    <comment authorId="0" ref="U83">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E101">
      <text>
        <t xml:space="preserve">ワザに設定されている基礎ダメージ量。実際の試合で与えるダメージ量は、タイマン補正・OP補正・小ジャンプ補正などにより変化するので注意。</t>
      </text>
    </comment>
    <comment authorId="0" ref="F101">
      <text>
        <t xml:space="preserve">タイマンにおけるダメージは、基礎ダメージの1.2倍となる。
なお、OP相殺がかかっていない場合はさらに1.05倍。</t>
      </text>
    </comment>
    <comment authorId="0" ref="O101">
      <text>
        <t xml:space="preserve">ワザに設定されているシールド削り値。通常のダメージに加え、この値だけシールドのHPが減少する。</t>
      </text>
    </comment>
    <comment authorId="0" ref="P101">
      <text>
        <t xml:space="preserve">ワザに設定されているヒットストップ倍率。電撃属性のワザはこの値が設定されていなくとも1.5倍となる。</t>
      </text>
    </comment>
    <comment authorId="0" ref="Q101">
      <text>
        <t xml:space="preserve">ワザに設定されているヒットストップずらしによる移動距離倍率。</t>
      </text>
    </comment>
    <comment authorId="0" ref="R101">
      <text>
        <t xml:space="preserve">ワザが相殺するかどうか。</t>
      </text>
    </comment>
    <comment authorId="0" ref="S101">
      <text>
        <t xml:space="preserve">ワザが相殺したときに、相殺モーションに移行するかどうか。</t>
      </text>
    </comment>
    <comment authorId="0" ref="U101">
      <text>
        <t xml:space="preserve">いわゆる「地ダ(地上ダッシュ)」「空ダ(空中ダッシュ)」のこと。</t>
      </text>
    </comment>
    <comment authorId="0" ref="E106">
      <text>
        <t xml:space="preserve">ワザに設定されている基礎ダメージ量。実際の試合で与えるダメージ量は、タイマン補正・OP補正・小ジャンプ補正などにより変化するので注意。</t>
      </text>
    </comment>
    <comment authorId="0" ref="F106">
      <text>
        <t xml:space="preserve">タイマンにおけるダメージは、基礎ダメージの1.2倍となる。
なお、OP相殺がかかっていない場合はさらに1.05倍。</t>
      </text>
    </comment>
    <comment authorId="0" ref="O106">
      <text>
        <t xml:space="preserve">ワザに設定されているシールド削り値。通常のダメージに加え、この値だけシールドのHPが減少する。</t>
      </text>
    </comment>
    <comment authorId="0" ref="P106">
      <text>
        <t xml:space="preserve">ワザに設定されているヒットストップ倍率。電撃属性のワザはこの値が設定されていなくとも1.5倍となる。</t>
      </text>
    </comment>
    <comment authorId="0" ref="Q106">
      <text>
        <t xml:space="preserve">ワザに設定されているヒットストップずらしによる移動距離倍率。</t>
      </text>
    </comment>
    <comment authorId="0" ref="R106">
      <text>
        <t xml:space="preserve">ワザが相殺するかどうか。</t>
      </text>
    </comment>
    <comment authorId="0" ref="S106">
      <text>
        <t xml:space="preserve">ワザが相殺したときに、相殺モーションに移行するかどうか。</t>
      </text>
    </comment>
    <comment authorId="0" ref="U106">
      <text>
        <t xml:space="preserve">いわゆる「地ダ(地上ダッシュ)」「空ダ(空中ダッシュ)」のこと。</t>
      </text>
    </comment>
    <comment authorId="0" ref="E108">
      <text>
        <t xml:space="preserve">ワザに設定されている基礎ダメージ量。実際の試合で与えるダメージ量は、タイマン補正・OP補正・小ジャンプ補正などにより変化するので注意。</t>
      </text>
    </comment>
    <comment authorId="0" ref="F108">
      <text>
        <t xml:space="preserve">タイマンにおけるダメージは、基礎ダメージの1.2倍となる。
なお、OP相殺がかかっていない場合はさらに1.05倍。</t>
      </text>
    </comment>
    <comment authorId="0" ref="O108">
      <text>
        <t xml:space="preserve">ワザに設定されているシールド削り値。通常のダメージに加え、この値だけシールドのHPが減少する。</t>
      </text>
    </comment>
    <comment authorId="0" ref="P108">
      <text>
        <t xml:space="preserve">ワザに設定されているヒットストップ倍率。電撃属性のワザはこの値が設定されていなくとも1.5倍となる。</t>
      </text>
    </comment>
    <comment authorId="0" ref="Q108">
      <text>
        <t xml:space="preserve">ワザに設定されているヒットストップずらしによる移動距離倍率。</t>
      </text>
    </comment>
    <comment authorId="0" ref="R108">
      <text>
        <t xml:space="preserve">ワザが相殺するかどうか。</t>
      </text>
    </comment>
    <comment authorId="0" ref="S108">
      <text>
        <t xml:space="preserve">ワザが相殺したときに、相殺モーションに移行するかどうか。</t>
      </text>
    </comment>
    <comment authorId="0" ref="U108">
      <text>
        <t xml:space="preserve">いわゆる「地ダ(地上ダッシュ)」「空ダ(空中ダッシュ)」のこと。</t>
      </text>
    </comment>
    <comment authorId="0" ref="F118">
      <text>
        <t xml:space="preserve">タイマンにおけるダメージは、基礎ダメージの1.2倍となる。
なお、OP相殺がかかっていない場合はさらに1.05倍。</t>
      </text>
    </comment>
    <comment authorId="0" ref="C123">
      <text>
        <t xml:space="preserve">相手の重量によって全体フレーム等が変化する投げのことを「重量依存投げ」と呼ぶ。
相手の重量が大きいほど全体フレームも大きくなる。</t>
      </text>
    </comment>
    <comment authorId="0" ref="D123">
      <text>
        <t xml:space="preserve">重量依存有りの場合、体重100の敵に対しての持続フレームを記載。</t>
      </text>
    </comment>
    <comment authorId="0" ref="E123">
      <text>
        <t xml:space="preserve">重量依存有りの場合、体重100の敵に対しての全体フレームを記載。</t>
      </text>
    </comment>
    <comment authorId="0" ref="G123">
      <text>
        <t xml:space="preserve">タイマンにおけるダメージは、基礎ダメージの1.2倍となる。
なお、OP相殺がかかっていない場合はさらに1.05倍。</t>
      </text>
    </comment>
    <comment authorId="0" ref="O123">
      <text>
        <t xml:space="preserve">ワザに設定されているシールド削り値。通常のダメージに加え、この値だけシールドのHPが減少する。</t>
      </text>
    </comment>
    <comment authorId="0" ref="P123">
      <text>
        <t xml:space="preserve">ワザに設定されているヒットストップ倍率。電撃属性のワザはこの値が設定されていなくとも1.5倍となる。</t>
      </text>
    </comment>
    <comment authorId="0" ref="Q123">
      <text>
        <t xml:space="preserve">ワザに設定されているヒットストップずらしによる移動距離倍率。</t>
      </text>
    </comment>
    <comment authorId="0" ref="G142">
      <text>
        <t xml:space="preserve">タイマンにおけるダメージは、基礎ダメージの1.2倍となる。
なお、OP相殺がかかっていない場合はさらに1.05倍。</t>
      </text>
    </comment>
  </commentList>
</comments>
</file>

<file path=xl/comments5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J51">
      <text>
        <t xml:space="preserve">1-48 -&gt; 1-43 (2.0.0)</t>
      </text>
    </comment>
    <comment authorId="0" ref="E62">
      <text>
        <t xml:space="preserve">ワザに設定されている基礎ダメージ量。実際の試合で与えるダメージ量は、タイマン補正・OP補正・小ジャンプ補正などにより変化するので注意。</t>
      </text>
    </comment>
    <comment authorId="0" ref="F62">
      <text>
        <t xml:space="preserve">タイマンにおけるダメージは、基礎ダメージの1.2倍となる。
なお、OP相殺がかかっていない場合はさらに1.05倍。</t>
      </text>
    </comment>
    <comment authorId="0" ref="O62">
      <text>
        <t xml:space="preserve">ワザに設定されているシールド削り値。通常のダメージに加え、この値だけシールドのHPが減少する。</t>
      </text>
    </comment>
    <comment authorId="0" ref="P62">
      <text>
        <t xml:space="preserve">ワザに設定されているヒットストップ倍率。電撃属性のワザはこの値が設定されていなくとも1.5倍となる。</t>
      </text>
    </comment>
    <comment authorId="0" ref="Q62">
      <text>
        <t xml:space="preserve">ワザに設定されているヒットストップずらしによる移動距離倍率。</t>
      </text>
    </comment>
    <comment authorId="0" ref="R62">
      <text>
        <t xml:space="preserve">ワザが相殺するかどうか。</t>
      </text>
    </comment>
    <comment authorId="0" ref="S62">
      <text>
        <t xml:space="preserve">ワザが相殺したときに、相殺モーションに移行するかどうか。</t>
      </text>
    </comment>
    <comment authorId="0" ref="U62">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D77">
      <text>
        <t xml:space="preserve">? -&gt; 70 (1.1.0)</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E88">
      <text>
        <t xml:space="preserve">ワザに設定されている基礎ダメージ量。実際の試合で与えるダメージ量は、タイマン補正・OP補正・小ジャンプ補正などにより変化するので注意。</t>
      </text>
    </comment>
    <comment authorId="0" ref="F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R88">
      <text>
        <t xml:space="preserve">ワザが相殺するかどうか。</t>
      </text>
    </comment>
    <comment authorId="0" ref="S88">
      <text>
        <t xml:space="preserve">ワザが相殺したときに、相殺モーションに移行するかどうか。</t>
      </text>
    </comment>
    <comment authorId="0" ref="U88">
      <text>
        <t xml:space="preserve">いわゆる「地ダ(地上ダッシュ)」「空ダ(空中ダッシュ)」のこと。</t>
      </text>
    </comment>
    <comment authorId="0" ref="E90">
      <text>
        <t xml:space="preserve">ワザに設定されている基礎ダメージ量。実際の試合で与えるダメージ量は、タイマン補正・OP補正・小ジャンプ補正などにより変化するので注意。</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R90">
      <text>
        <t xml:space="preserve">ワザが相殺するかどうか。</t>
      </text>
    </comment>
    <comment authorId="0" ref="S90">
      <text>
        <t xml:space="preserve">ワザが相殺したときに、相殺モーションに移行するかどうか。</t>
      </text>
    </comment>
    <comment authorId="0" ref="U90">
      <text>
        <t xml:space="preserve">いわゆる「地ダ(地上ダッシュ)」「空ダ(空中ダッシュ)」のこと。</t>
      </text>
    </comment>
    <comment authorId="0" ref="D91">
      <text>
        <t xml:space="preserve">40 -&gt; 38 (1.1.0)</t>
      </text>
    </comment>
    <comment authorId="0" ref="D92">
      <text>
        <t xml:space="preserve">17 -&gt; 15 (1.1.0)</t>
      </text>
    </comment>
    <comment authorId="0" ref="E94">
      <text>
        <t xml:space="preserve">ワザに設定されている基礎ダメージ量。実際の試合で与えるダメージ量は、タイマン補正・OP補正・小ジャンプ補正などにより変化するので注意。</t>
      </text>
    </comment>
    <comment authorId="0" ref="F94">
      <text>
        <t xml:space="preserve">タイマンにおけるダメージは、基礎ダメージの1.2倍となる。
なお、OP相殺がかかっていない場合はさらに1.05倍。</t>
      </text>
    </comment>
    <comment authorId="0" ref="O94">
      <text>
        <t xml:space="preserve">ワザに設定されているシールド削り値。通常のダメージに加え、この値だけシールドのHPが減少する。</t>
      </text>
    </comment>
    <comment authorId="0" ref="P94">
      <text>
        <t xml:space="preserve">ワザに設定されているヒットストップ倍率。電撃属性のワザはこの値が設定されていなくとも1.5倍となる。</t>
      </text>
    </comment>
    <comment authorId="0" ref="Q94">
      <text>
        <t xml:space="preserve">ワザに設定されているヒットストップずらしによる移動距離倍率。</t>
      </text>
    </comment>
    <comment authorId="0" ref="R94">
      <text>
        <t xml:space="preserve">ワザが相殺するかどうか。</t>
      </text>
    </comment>
    <comment authorId="0" ref="S94">
      <text>
        <t xml:space="preserve">ワザが相殺したときに、相殺モーションに移行するかどうか。</t>
      </text>
    </comment>
    <comment authorId="0" ref="U94">
      <text>
        <t xml:space="preserve">いわゆる「地ダ(地上ダッシュ)」「空ダ(空中ダッシュ)」のこと。</t>
      </text>
    </comment>
    <comment authorId="0" ref="E97">
      <text>
        <t xml:space="preserve">ワザに設定されている基礎ダメージ量。実際の試合で与えるダメージ量は、タイマン補正・OP補正・小ジャンプ補正などにより変化するので注意。</t>
      </text>
    </comment>
    <comment authorId="0" ref="F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R97">
      <text>
        <t xml:space="preserve">ワザが相殺するかどうか。</t>
      </text>
    </comment>
    <comment authorId="0" ref="S97">
      <text>
        <t xml:space="preserve">ワザが相殺したときに、相殺モーションに移行するかどうか。</t>
      </text>
    </comment>
    <comment authorId="0" ref="U97">
      <text>
        <t xml:space="preserve">いわゆる「地ダ(地上ダッシュ)」「空ダ(空中ダッシュ)」のこと。</t>
      </text>
    </comment>
    <comment authorId="0" ref="F103">
      <text>
        <t xml:space="preserve">タイマンにおけるダメージは、基礎ダメージの1.2倍となる。
なお、OP相殺がかかっていない場合はさらに1.05倍。</t>
      </text>
    </comment>
    <comment authorId="0" ref="C108">
      <text>
        <t xml:space="preserve">相手の重量によって全体フレーム等が変化する投げのことを「重量依存投げ」と呼ぶ。
相手の重量が大きいほど全体フレームも大きくなる。</t>
      </text>
    </comment>
    <comment authorId="0" ref="D108">
      <text>
        <t xml:space="preserve">重量依存有りの場合、体重100の敵に対しての持続フレームを記載。</t>
      </text>
    </comment>
    <comment authorId="0" ref="E108">
      <text>
        <t xml:space="preserve">重量依存有りの場合、体重100の敵に対しての全体フレームを記載。</t>
      </text>
    </comment>
    <comment authorId="0" ref="G108">
      <text>
        <t xml:space="preserve">タイマンにおけるダメージは、基礎ダメージの1.2倍となる。
なお、OP相殺がかかっていない場合はさらに1.05倍。</t>
      </text>
    </comment>
    <comment authorId="0" ref="O108">
      <text>
        <t xml:space="preserve">ワザに設定されているシールド削り値。通常のダメージに加え、この値だけシールドのHPが減少する。</t>
      </text>
    </comment>
    <comment authorId="0" ref="P108">
      <text>
        <t xml:space="preserve">ワザに設定されているヒットストップ倍率。電撃属性のワザはこの値が設定されていなくとも1.5倍となる。</t>
      </text>
    </comment>
    <comment authorId="0" ref="Q108">
      <text>
        <t xml:space="preserve">ワザに設定されているヒットストップずらしによる移動距離倍率。</t>
      </text>
    </comment>
    <comment authorId="0" ref="E114">
      <text>
        <t xml:space="preserve">49 -&gt; 51 (1.1.0?)</t>
      </text>
    </comment>
    <comment authorId="0" ref="E119">
      <text>
        <t xml:space="preserve">42 -&gt; 40 (1.1.0?)</t>
      </text>
    </comment>
    <comment authorId="0" ref="G131">
      <text>
        <t xml:space="preserve">タイマンにおけるダメージは、基礎ダメージの1.2倍となる。
なお、OP相殺がかかっていない場合はさらに1.05倍。</t>
      </text>
    </comment>
  </commentList>
</comments>
</file>

<file path=xl/comments5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E58">
      <text>
        <t xml:space="preserve">ワザに設定されている基礎ダメージ量。実際の試合で与えるダメージ量は、タイマン補正・OP補正・小ジャンプ補正などにより変化するので注意。</t>
      </text>
    </comment>
    <comment authorId="0" ref="F58">
      <text>
        <t xml:space="preserve">タイマンにおけるダメージは、基礎ダメージの1.2倍となる。
なお、OP相殺がかかっていない場合はさらに1.05倍。</t>
      </text>
    </comment>
    <comment authorId="0" ref="O58">
      <text>
        <t xml:space="preserve">ワザに設定されているシールド削り値。通常のダメージに加え、この値だけシールドのHPが減少する。</t>
      </text>
    </comment>
    <comment authorId="0" ref="P58">
      <text>
        <t xml:space="preserve">ワザに設定されているヒットストップ倍率。電撃属性のワザはこの値が設定されていなくとも1.5倍となる。</t>
      </text>
    </comment>
    <comment authorId="0" ref="Q58">
      <text>
        <t xml:space="preserve">ワザに設定されているヒットストップずらしによる移動距離倍率。</t>
      </text>
    </comment>
    <comment authorId="0" ref="R58">
      <text>
        <t xml:space="preserve">ワザが相殺するかどうか。</t>
      </text>
    </comment>
    <comment authorId="0" ref="S58">
      <text>
        <t xml:space="preserve">ワザが相殺したときに、相殺モーションに移行するかどうか。</t>
      </text>
    </comment>
    <comment authorId="0" ref="U58">
      <text>
        <t xml:space="preserve">いわゆる「地ダ(地上ダッシュ)」「空ダ(空中ダッシュ)」のこと。</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F73">
      <text>
        <t xml:space="preserve">タイマンにおけるダメージは、基礎ダメージの1.2倍となる。
なお、OP相殺がかかっていない場合はさらに1.05倍。</t>
      </text>
    </comment>
    <comment authorId="0" ref="C78">
      <text>
        <t xml:space="preserve">相手の重量によって全体フレーム等が変化する投げのことを「重量依存投げ」と呼ぶ。
相手の重量が大きいほど全体フレームも大きくなる。</t>
      </text>
    </comment>
    <comment authorId="0" ref="D78">
      <text>
        <t xml:space="preserve">重量依存有りの場合、体重100の敵に対しての持続フレームを記載。</t>
      </text>
    </comment>
    <comment authorId="0" ref="E78">
      <text>
        <t xml:space="preserve">重量依存有りの場合、体重100の敵に対しての全体フレームを記載。</t>
      </text>
    </comment>
    <comment authorId="0" ref="G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G97">
      <text>
        <t xml:space="preserve">タイマンにおけるダメージは、基礎ダメージの1.2倍となる。
なお、OP相殺がかかっていない場合はさらに1.05倍。</t>
      </text>
    </comment>
  </commentList>
</comments>
</file>

<file path=xl/comments6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J48">
      <text>
        <t xml:space="preserve">2-42 -&gt; 2-25 (2.0.0)</t>
      </text>
    </comment>
    <comment authorId="0" ref="J52">
      <text>
        <t xml:space="preserve">2-55 -&gt; 2-49 (2.0.0)</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85">
      <text>
        <t xml:space="preserve">タイマンにおけるダメージは、基礎ダメージの1.2倍となる。
なお、OP相殺がかかっていない場合はさらに1.05倍。</t>
      </text>
    </comment>
    <comment authorId="0" ref="C90">
      <text>
        <t xml:space="preserve">相手の重量によって全体フレーム等が変化する投げのことを「重量依存投げ」と呼ぶ。
相手の重量が大きいほど全体フレームも大きくなる。</t>
      </text>
    </comment>
    <comment authorId="0" ref="D90">
      <text>
        <t xml:space="preserve">重量依存有りの場合、体重100の敵に対しての持続フレームを記載。</t>
      </text>
    </comment>
    <comment authorId="0" ref="E90">
      <text>
        <t xml:space="preserve">重量依存有りの場合、体重100の敵に対しての全体フレームを記載。</t>
      </text>
    </comment>
    <comment authorId="0" ref="G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G109">
      <text>
        <t xml:space="preserve">タイマンにおけるダメージは、基礎ダメージの1.2倍となる。
なお、OP相殺がかかっていない場合はさらに1.05倍。</t>
      </text>
    </comment>
  </commentList>
</comments>
</file>

<file path=xl/comments6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G50">
      <text>
        <t xml:space="preserve">小ジャンプで空中攻撃を出すと、与えるダメージ量が0.85倍になる。タイマン補正も含めると、1.2 * 0.85で1.02倍。</t>
      </text>
    </comment>
    <comment authorId="0" ref="J50">
      <text>
        <t xml:space="preserve">着地隙が発生するフレーム区間のこと。</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9">
      <text>
        <t xml:space="preserve">ワザに設定されている基礎ダメージ量。実際の試合で与えるダメージ量は、タイマン補正・OP補正・小ジャンプ補正などにより変化するので注意。</t>
      </text>
    </comment>
    <comment authorId="0" ref="F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R79">
      <text>
        <t xml:space="preserve">ワザが相殺するかどうか。</t>
      </text>
    </comment>
    <comment authorId="0" ref="S79">
      <text>
        <t xml:space="preserve">ワザが相殺したときに、相殺モーションに移行するかどうか。</t>
      </text>
    </comment>
    <comment authorId="0" ref="U79">
      <text>
        <t xml:space="preserve">いわゆる「地ダ(地上ダッシュ)」「空ダ(空中ダッシュ)」のこと。</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E92">
      <text>
        <t xml:space="preserve">ワザに設定されている基礎ダメージ量。実際の試合で与えるダメージ量は、タイマン補正・OP補正・小ジャンプ補正などにより変化するので注意。</t>
      </text>
    </comment>
    <comment authorId="0" ref="F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R92">
      <text>
        <t xml:space="preserve">ワザが相殺するかどうか。</t>
      </text>
    </comment>
    <comment authorId="0" ref="S92">
      <text>
        <t xml:space="preserve">ワザが相殺したときに、相殺モーションに移行するかどうか。</t>
      </text>
    </comment>
    <comment authorId="0" ref="U92">
      <text>
        <t xml:space="preserve">いわゆる「地ダ(地上ダッシュ)」「空ダ(空中ダッシュ)」のこと。</t>
      </text>
    </comment>
    <comment authorId="0" ref="F98">
      <text>
        <t xml:space="preserve">タイマンにおけるダメージは、基礎ダメージの1.2倍となる。
なお、OP相殺がかかっていない場合はさらに1.05倍。</t>
      </text>
    </comment>
    <comment authorId="0" ref="C103">
      <text>
        <t xml:space="preserve">相手の重量によって全体フレーム等が変化する投げのことを「重量依存投げ」と呼ぶ。
相手の重量が大きいほど全体フレームも大きくなる。</t>
      </text>
    </comment>
    <comment authorId="0" ref="D103">
      <text>
        <t xml:space="preserve">重量依存有りの場合、体重100の敵に対しての持続フレームを記載。</t>
      </text>
    </comment>
    <comment authorId="0" ref="E103">
      <text>
        <t xml:space="preserve">重量依存有りの場合、体重100の敵に対しての全体フレームを記載。</t>
      </text>
    </comment>
    <comment authorId="0" ref="G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G122">
      <text>
        <t xml:space="preserve">タイマンにおけるダメージは、基礎ダメージの1.2倍となる。
なお、OP相殺がかかっていない場合はさらに1.05倍。</t>
      </text>
    </comment>
  </commentList>
</comments>
</file>

<file path=xl/comments6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33">
      <text>
        <t xml:space="preserve">別のパラメータにより、速度3以上になると加速が異常に遅くなるように設定されている。</t>
      </text>
    </comment>
    <comment authorId="0" ref="E34">
      <text>
        <t xml:space="preserve">別のパラメータにより、3を超えないように設定されている。</t>
      </text>
    </comment>
    <comment authorId="0" ref="D35">
      <text>
        <t xml:space="preserve">空中加速は変化なし。</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未実装。計算式が判明次第、追加していく予定です。</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G63">
      <text>
        <t xml:space="preserve">小ジャンプで空中攻撃を出すと、与えるダメージ量が0.85倍になる。タイマン補正も含めると、1.2 * 0.85で1.02倍。</t>
      </text>
    </comment>
    <comment authorId="0" ref="J63">
      <text>
        <t xml:space="preserve">着地隙が発生するフレーム区間のこと。</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J65">
      <text>
        <t xml:space="preserve">5-44 -&gt; 5-41 (2.0.0)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E90">
      <text>
        <t xml:space="preserve">ワザに設定されている基礎ダメージ量。実際の試合で与えるダメージ量は、タイマン補正・OP補正・小ジャンプ補正などにより変化するので注意。</t>
      </text>
    </comment>
    <comment authorId="0" ref="F90">
      <text>
        <t xml:space="preserve">タイマンにおけるダメージは、基礎ダメージの1.2倍となる。
なお、OP相殺がかかっていない場合はさらに1.05倍。</t>
      </text>
    </comment>
    <comment authorId="0" ref="O90">
      <text>
        <t xml:space="preserve">ワザに設定されているシールド削り値。通常のダメージに加え、この値だけシールドのHPが減少する。</t>
      </text>
    </comment>
    <comment authorId="0" ref="P90">
      <text>
        <t xml:space="preserve">ワザに設定されているヒットストップ倍率。電撃属性のワザはこの値が設定されていなくとも1.5倍となる。</t>
      </text>
    </comment>
    <comment authorId="0" ref="Q90">
      <text>
        <t xml:space="preserve">ワザに設定されているヒットストップずらしによる移動距離倍率。</t>
      </text>
    </comment>
    <comment authorId="0" ref="R90">
      <text>
        <t xml:space="preserve">ワザが相殺するかどうか。</t>
      </text>
    </comment>
    <comment authorId="0" ref="S90">
      <text>
        <t xml:space="preserve">ワザが相殺したときに、相殺モーションに移行するかどうか。</t>
      </text>
    </comment>
    <comment authorId="0" ref="U90">
      <text>
        <t xml:space="preserve">いわゆる「地ダ(地上ダッシュ)」「空ダ(空中ダッシュ)」のこと。</t>
      </text>
    </comment>
    <comment authorId="0" ref="F98">
      <text>
        <t xml:space="preserve">タイマンにおけるダメージは、基礎ダメージの1.2倍となる。
なお、OP相殺がかかっていない場合はさらに1.05倍。</t>
      </text>
    </comment>
    <comment authorId="0" ref="C103">
      <text>
        <t xml:space="preserve">相手の重量によって全体フレーム等が変化する投げのことを「重量依存投げ」と呼ぶ。
相手の重量が大きいほど全体フレームも大きくなる。</t>
      </text>
    </comment>
    <comment authorId="0" ref="D103">
      <text>
        <t xml:space="preserve">重量依存有りの場合、体重100の敵に対しての持続フレームを記載。</t>
      </text>
    </comment>
    <comment authorId="0" ref="E103">
      <text>
        <t xml:space="preserve">重量依存有りの場合、体重100の敵に対しての全体フレームを記載。</t>
      </text>
    </comment>
    <comment authorId="0" ref="G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G122">
      <text>
        <t xml:space="preserve">タイマンにおけるダメージは、基礎ダメージの1.2倍となる。
なお、OP相殺がかかっていない場合はさらに1.05倍。</t>
      </text>
    </comment>
  </commentList>
</comments>
</file>

<file path=xl/comments6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D36">
      <text>
        <t xml:space="preserve">32 -&gt; 30 (3.1.0)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C67">
      <text>
        <t xml:space="preserve">空中：43-102 -&gt; 37-96 (3.1.0)</t>
      </text>
    </comment>
    <comment authorId="0" ref="D67">
      <text>
        <t xml:space="preserve">空中：78 -&gt; 72 (3.1.0)</t>
      </text>
    </comment>
    <comment authorId="0" ref="C68">
      <text>
        <t xml:space="preserve">空中：103-222 -&gt; 97-216 (3.1.0)</t>
      </text>
    </comment>
    <comment authorId="0" ref="C69">
      <text>
        <t xml:space="preserve">空中：103-147 -&gt; 97-141 (3.1.0)</t>
      </text>
    </comment>
    <comment authorId="0" ref="D69">
      <text>
        <t xml:space="preserve">空中：138 -&gt; 132 (3.1.0)</t>
      </text>
    </comment>
    <comment authorId="0" ref="C70">
      <text>
        <t xml:space="preserve">空中：148-282 -&gt; 142-276 (3.1.0)</t>
      </text>
    </comment>
    <comment authorId="0" ref="E71">
      <text>
        <t xml:space="preserve">ワザに設定されている基礎ダメージ量。実際の試合で与えるダメージ量は、タイマン補正・OP補正・小ジャンプ補正などにより変化するので注意。</t>
      </text>
    </comment>
    <comment authorId="0" ref="F71">
      <text>
        <t xml:space="preserve">タイマンにおけるダメージは、基礎ダメージの1.2倍となる。
なお、OP相殺がかかっていない場合はさらに1.05倍。</t>
      </text>
    </comment>
    <comment authorId="0" ref="O71">
      <text>
        <t xml:space="preserve">ワザに設定されているシールド削り値。通常のダメージに加え、この値だけシールドのHPが減少する。</t>
      </text>
    </comment>
    <comment authorId="0" ref="P71">
      <text>
        <t xml:space="preserve">ワザに設定されているヒットストップ倍率。電撃属性のワザはこの値が設定されていなくとも1.5倍となる。</t>
      </text>
    </comment>
    <comment authorId="0" ref="Q71">
      <text>
        <t xml:space="preserve">ワザに設定されているヒットストップずらしによる移動距離倍率。</t>
      </text>
    </comment>
    <comment authorId="0" ref="R71">
      <text>
        <t xml:space="preserve">ワザが相殺するかどうか。</t>
      </text>
    </comment>
    <comment authorId="0" ref="S71">
      <text>
        <t xml:space="preserve">ワザが相殺したときに、相殺モーションに移行するかどうか。</t>
      </text>
    </comment>
    <comment authorId="0" ref="U71">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C79">
      <text>
        <t xml:space="preserve">21-55 -&gt; 21-50 (3.1.0)</t>
      </text>
    </comment>
    <comment authorId="0" ref="C80">
      <text>
        <t xml:space="preserve">56-57 -&gt; 51-52 (3.1.0)</t>
      </text>
    </comment>
    <comment authorId="0" ref="C81">
      <text>
        <t xml:space="preserve">8 -&gt; 8-9 (3.1.0)</t>
      </text>
    </comment>
    <comment authorId="0" ref="C82">
      <text>
        <t xml:space="preserve">13 -&gt; 13-14 (3.1.0)</t>
      </text>
    </comment>
    <comment authorId="0" ref="E84">
      <text>
        <t xml:space="preserve">ワザに設定されている基礎ダメージ量。実際の試合で与えるダメージ量は、タイマン補正・OP補正・小ジャンプ補正などにより変化するので注意。</t>
      </text>
    </comment>
    <comment authorId="0" ref="F84">
      <text>
        <t xml:space="preserve">タイマンにおけるダメージは、基礎ダメージの1.2倍となる。
なお、OP相殺がかかっていない場合はさらに1.05倍。</t>
      </text>
    </comment>
    <comment authorId="0" ref="O84">
      <text>
        <t xml:space="preserve">ワザに設定されているシールド削り値。通常のダメージに加え、この値だけシールドのHPが減少する。</t>
      </text>
    </comment>
    <comment authorId="0" ref="P84">
      <text>
        <t xml:space="preserve">ワザに設定されているヒットストップ倍率。電撃属性のワザはこの値が設定されていなくとも1.5倍となる。</t>
      </text>
    </comment>
    <comment authorId="0" ref="Q84">
      <text>
        <t xml:space="preserve">ワザに設定されているヒットストップずらしによる移動距離倍率。</t>
      </text>
    </comment>
    <comment authorId="0" ref="R84">
      <text>
        <t xml:space="preserve">ワザが相殺するかどうか。</t>
      </text>
    </comment>
    <comment authorId="0" ref="S84">
      <text>
        <t xml:space="preserve">ワザが相殺したときに、相殺モーションに移行するかどうか。</t>
      </text>
    </comment>
    <comment authorId="0" ref="U84">
      <text>
        <t xml:space="preserve">いわゆる「地ダ(地上ダッシュ)」「空ダ(空中ダッシュ)」のこと。</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G114">
      <text>
        <t xml:space="preserve">タイマンにおけるダメージは、基礎ダメージの1.2倍となる。
なお、OP相殺がかかっていない場合はさらに1.05倍。</t>
      </text>
    </comment>
  </commentList>
</comments>
</file>

<file path=xl/comments6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8">
      <text>
        <t xml:space="preserve">ワザに設定されている基礎ダメージ量。実際の試合で与えるダメージ量は、タイマン補正・OP補正・小ジャンプ補正などにより変化するので注意。</t>
      </text>
    </comment>
    <comment authorId="0" ref="F48">
      <text>
        <t xml:space="preserve">タイマンにおけるダメージは、基礎ダメージの1.2倍となる。
なお、OP相殺がかかっていない場合はさらに1.05倍。</t>
      </text>
    </comment>
    <comment authorId="0" ref="G48">
      <text>
        <t xml:space="preserve">小ジャンプで空中攻撃を出すと、与えるダメージ量が0.85倍になる。タイマン補正も含めると、1.2 * 0.85で1.02倍。</t>
      </text>
    </comment>
    <comment authorId="0" ref="J48">
      <text>
        <t xml:space="preserve">着地隙が発生するフレーム区間のこと。</t>
      </text>
    </comment>
    <comment authorId="0" ref="O48">
      <text>
        <t xml:space="preserve">ワザに設定されているシールド削り値。通常のダメージに加え、この値だけシールドのHPが減少する。</t>
      </text>
    </comment>
    <comment authorId="0" ref="P48">
      <text>
        <t xml:space="preserve">ワザに設定されているヒットストップ倍率。電撃属性のワザはこの値が設定されていなくとも1.5倍となる。</t>
      </text>
    </comment>
    <comment authorId="0" ref="Q48">
      <text>
        <t xml:space="preserve">ワザに設定されているヒットストップずらしによる移動距離倍率。</t>
      </text>
    </comment>
    <comment authorId="0" ref="I59">
      <text>
        <t xml:space="preserve">20 -&gt; 15 (1.1.0)</t>
      </text>
    </comment>
    <comment authorId="0" ref="E63">
      <text>
        <t xml:space="preserve">ワザに設定されている基礎ダメージ量。実際の試合で与えるダメージ量は、タイマン補正・OP補正・小ジャンプ補正などにより変化するので注意。</t>
      </text>
    </comment>
    <comment authorId="0" ref="F63">
      <text>
        <t xml:space="preserve">タイマンにおけるダメージは、基礎ダメージの1.2倍となる。
なお、OP相殺がかかっていない場合はさらに1.05倍。</t>
      </text>
    </comment>
    <comment authorId="0" ref="O63">
      <text>
        <t xml:space="preserve">ワザに設定されているシールド削り値。通常のダメージに加え、この値だけシールドのHPが減少する。</t>
      </text>
    </comment>
    <comment authorId="0" ref="P63">
      <text>
        <t xml:space="preserve">ワザに設定されているヒットストップ倍率。電撃属性のワザはこの値が設定されていなくとも1.5倍となる。</t>
      </text>
    </comment>
    <comment authorId="0" ref="Q63">
      <text>
        <t xml:space="preserve">ワザに設定されているヒットストップずらしによる移動距離倍率。</t>
      </text>
    </comment>
    <comment authorId="0" ref="R63">
      <text>
        <t xml:space="preserve">ワザが相殺するかどうか。</t>
      </text>
    </comment>
    <comment authorId="0" ref="S63">
      <text>
        <t xml:space="preserve">ワザが相殺したときに、相殺モーションに移行するかどうか。</t>
      </text>
    </comment>
    <comment authorId="0" ref="U63">
      <text>
        <t xml:space="preserve">いわゆる「地ダ(地上ダッシュ)」「空ダ(空中ダッシュ)」のこと。</t>
      </text>
    </comment>
    <comment authorId="0" ref="D64">
      <text>
        <t xml:space="preserve">45 -&gt; 41 (2.0.0)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D68">
      <text>
        <t xml:space="preserve">60 -&gt; 64 (2.0.0)</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F83">
      <text>
        <t xml:space="preserve">タイマンにおけるダメージは、基礎ダメージの1.2倍となる。
なお、OP相殺がかかっていない場合はさらに1.05倍。</t>
      </text>
    </comment>
    <comment authorId="0" ref="C88">
      <text>
        <t xml:space="preserve">相手の重量によって全体フレーム等が変化する投げのことを「重量依存投げ」と呼ぶ。
相手の重量が大きいほど全体フレームも大きくなる。</t>
      </text>
    </comment>
    <comment authorId="0" ref="D88">
      <text>
        <t xml:space="preserve">重量依存有りの場合、体重100の敵に対しての持続フレームを記載。</t>
      </text>
    </comment>
    <comment authorId="0" ref="E88">
      <text>
        <t xml:space="preserve">重量依存有りの場合、体重100の敵に対しての全体フレームを記載。</t>
      </text>
    </comment>
    <comment authorId="0" ref="G88">
      <text>
        <t xml:space="preserve">タイマンにおけるダメージは、基礎ダメージの1.2倍となる。
なお、OP相殺がかかっていない場合はさらに1.05倍。</t>
      </text>
    </comment>
    <comment authorId="0" ref="O88">
      <text>
        <t xml:space="preserve">ワザに設定されているシールド削り値。通常のダメージに加え、この値だけシールドのHPが減少する。</t>
      </text>
    </comment>
    <comment authorId="0" ref="P88">
      <text>
        <t xml:space="preserve">ワザに設定されているヒットストップ倍率。電撃属性のワザはこの値が設定されていなくとも1.5倍となる。</t>
      </text>
    </comment>
    <comment authorId="0" ref="Q88">
      <text>
        <t xml:space="preserve">ワザに設定されているヒットストップずらしによる移動距離倍率。</t>
      </text>
    </comment>
    <comment authorId="0" ref="G107">
      <text>
        <t xml:space="preserve">タイマンにおけるダメージは、基礎ダメージの1.2倍となる。
なお、OP相殺がかかっていない場合はさらに1.05倍。</t>
      </text>
    </comment>
  </commentList>
</comments>
</file>

<file path=xl/comments6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H29">
      <text>
        <t xml:space="preserve">キャンセル：7F目 -&gt; 11F目 (3.1.0)</t>
      </text>
    </comment>
    <comment authorId="0" ref="H30">
      <text>
        <t xml:space="preserve">キャンセル：7F目 -&gt; 12F目 (3.1.0)</t>
      </text>
    </comment>
    <comment authorId="0" ref="H37">
      <text>
        <t xml:space="preserve">キャンセル：14F目まで -&gt; 24F目まで (3.1.0)</t>
      </text>
    </comment>
    <comment authorId="0" ref="E49">
      <text>
        <t xml:space="preserve">ワザに設定されている基礎ダメージ量。実際の試合で与えるダメージ量は、タイマン補正・OP補正・小ジャンプ補正などにより変化するので注意。</t>
      </text>
    </comment>
    <comment authorId="0" ref="F49">
      <text>
        <t xml:space="preserve">タイマンにおけるダメージは、基礎ダメージの1.2倍となる。
なお、OP相殺がかかっていない場合はさらに1.05倍。</t>
      </text>
    </comment>
    <comment authorId="0" ref="G49">
      <text>
        <t xml:space="preserve">小ジャンプで空中攻撃を出すと、与えるダメージ量が0.85倍になる。タイマン補正も含めると、1.2 * 0.85で1.02倍。</t>
      </text>
    </comment>
    <comment authorId="0" ref="J49">
      <text>
        <t xml:space="preserve">着地隙が発生するフレーム区間のこと。</t>
      </text>
    </comment>
    <comment authorId="0" ref="O49">
      <text>
        <t xml:space="preserve">ワザに設定されているシールド削り値。通常のダメージに加え、この値だけシールドのHPが減少する。</t>
      </text>
    </comment>
    <comment authorId="0" ref="P49">
      <text>
        <t xml:space="preserve">ワザに設定されているヒットストップ倍率。電撃属性のワザはこの値が設定されていなくとも1.5倍となる。</t>
      </text>
    </comment>
    <comment authorId="0" ref="Q49">
      <text>
        <t xml:space="preserve">ワザに設定されているヒットストップずらしによる移動距離倍率。</t>
      </text>
    </comment>
    <comment authorId="0" ref="J52">
      <text>
        <t xml:space="preserve">3-40 -&gt; 3-37 (2.0.0)</t>
      </text>
    </comment>
    <comment authorId="0" ref="C55">
      <text>
        <t xml:space="preserve">6 -&gt; 6-7 (3.1.0)</t>
      </text>
    </comment>
    <comment authorId="0" ref="R55">
      <text>
        <t xml:space="preserve">左腕無敵：6-10F -&gt; 6-11F (3.1.0)</t>
      </text>
    </comment>
    <comment authorId="0" ref="C56">
      <text>
        <t xml:space="preserve">10 -&gt; 9-11 (3.1.0)</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R61">
      <text>
        <t xml:space="preserve">ワザが相殺するかどうか。</t>
      </text>
    </comment>
    <comment authorId="0" ref="S61">
      <text>
        <t xml:space="preserve">ワザが相殺したときに、相殺モーションに移行するかどうか。</t>
      </text>
    </comment>
    <comment authorId="0" ref="U61">
      <text>
        <t xml:space="preserve">いわゆる「地ダ(地上ダッシュ)」「空ダ(空中ダッシュ)」のこと。</t>
      </text>
    </comment>
    <comment authorId="0" ref="C62">
      <text>
        <t xml:space="preserve">13-19 -&gt; 12-18 (3.1.0)</t>
      </text>
    </comment>
    <comment authorId="0" ref="D62">
      <text>
        <t xml:space="preserve">57 -&gt; 56 (3.1.0)</t>
      </text>
    </comment>
    <comment authorId="0" ref="E62">
      <text>
        <t xml:space="preserve">6 -&gt; 7 (3.1.0)</t>
      </text>
    </comment>
    <comment authorId="0" ref="C63">
      <text>
        <t xml:space="preserve">20-75 -&gt; 19-82 (3.1.0)</t>
      </text>
    </comment>
    <comment authorId="0" ref="E63">
      <text>
        <t xml:space="preserve">6 -&gt; 7 (3.1.0)</t>
      </text>
    </comment>
    <comment authorId="0" ref="C64">
      <text>
        <t xml:space="preserve">13-18 -&gt; 12-17 (3.1.0)</t>
      </text>
    </comment>
    <comment authorId="0" ref="E64">
      <text>
        <t xml:space="preserve">6.5 -&gt; 7.5 (3.1.0)</t>
      </text>
    </comment>
    <comment authorId="0" ref="C65">
      <text>
        <t xml:space="preserve">19-67 -&gt; 18-67 (3.1.0)</t>
      </text>
    </comment>
    <comment authorId="0" ref="E65">
      <text>
        <t xml:space="preserve">6.5 -&gt; 7.5 (3.1.0)</t>
      </text>
    </comment>
    <comment authorId="0" ref="C66">
      <text>
        <t xml:space="preserve">13-17 -&gt; 12-16 (3.1.0)</t>
      </text>
    </comment>
    <comment authorId="0" ref="E66">
      <text>
        <t xml:space="preserve">7 -&gt; 8 (3.1.0)</t>
      </text>
    </comment>
    <comment authorId="0" ref="C67">
      <text>
        <t xml:space="preserve">18-60 -&gt; 17-50 (3.1.0)</t>
      </text>
    </comment>
    <comment authorId="0" ref="E67">
      <text>
        <t xml:space="preserve">7 -&gt; 8 (3.1.0)</t>
      </text>
    </comment>
    <comment authorId="0" ref="C68">
      <text>
        <t xml:space="preserve">13-22 -&gt; 12-21 (3.1.0)</t>
      </text>
    </comment>
    <comment authorId="0" ref="D68">
      <text>
        <t xml:space="preserve">57 -&gt; 56 (3.1.0)</t>
      </text>
    </comment>
    <comment authorId="0" ref="C69">
      <text>
        <t xml:space="preserve">23-68 -&gt; 22-77 (3.1.0)</t>
      </text>
    </comment>
    <comment authorId="0" ref="C70">
      <text>
        <t xml:space="preserve">13-21 -&gt; 12-20 (3.1.0)</t>
      </text>
    </comment>
    <comment authorId="0" ref="C71">
      <text>
        <t xml:space="preserve">22-61 -&gt; 21-61 (3.1.0)</t>
      </text>
    </comment>
    <comment authorId="0" ref="C72">
      <text>
        <t xml:space="preserve">13-20 -&gt; 13-19 (3.1.0)</t>
      </text>
    </comment>
    <comment authorId="0" ref="C73">
      <text>
        <t xml:space="preserve">21-55 -&gt; 20-46 (3.1.0)</t>
      </text>
    </comment>
    <comment authorId="0" ref="E74">
      <text>
        <t xml:space="preserve">5 -&gt; 7.3 (3.1.0)</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9">
      <text>
        <t xml:space="preserve">ワザに設定されている基礎ダメージ量。実際の試合で与えるダメージ量は、タイマン補正・OP補正・小ジャンプ補正などにより変化するので注意。</t>
      </text>
    </comment>
    <comment authorId="0" ref="F89">
      <text>
        <t xml:space="preserve">タイマンにおけるダメージは、基礎ダメージの1.2倍となる。
なお、OP相殺がかかっていない場合はさらに1.05倍。</t>
      </text>
    </comment>
    <comment authorId="0" ref="O89">
      <text>
        <t xml:space="preserve">ワザに設定されているシールド削り値。通常のダメージに加え、この値だけシールドのHPが減少する。</t>
      </text>
    </comment>
    <comment authorId="0" ref="P89">
      <text>
        <t xml:space="preserve">ワザに設定されているヒットストップ倍率。電撃属性のワザはこの値が設定されていなくとも1.5倍となる。</t>
      </text>
    </comment>
    <comment authorId="0" ref="Q89">
      <text>
        <t xml:space="preserve">ワザに設定されているヒットストップずらしによる移動距離倍率。</t>
      </text>
    </comment>
    <comment authorId="0" ref="R89">
      <text>
        <t xml:space="preserve">ワザが相殺するかどうか。</t>
      </text>
    </comment>
    <comment authorId="0" ref="S89">
      <text>
        <t xml:space="preserve">ワザが相殺したときに、相殺モーションに移行するかどうか。</t>
      </text>
    </comment>
    <comment authorId="0" ref="U89">
      <text>
        <t xml:space="preserve">いわゆる「地ダ(地上ダッシュ)」「空ダ(空中ダッシュ)」のこと。</t>
      </text>
    </comment>
    <comment authorId="0" ref="E100">
      <text>
        <t xml:space="preserve">ワザに設定されている基礎ダメージ量。実際の試合で与えるダメージ量は、タイマン補正・OP補正・小ジャンプ補正などにより変化するので注意。</t>
      </text>
    </comment>
    <comment authorId="0" ref="F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R100">
      <text>
        <t xml:space="preserve">ワザが相殺するかどうか。</t>
      </text>
    </comment>
    <comment authorId="0" ref="S100">
      <text>
        <t xml:space="preserve">ワザが相殺したときに、相殺モーションに移行するかどうか。</t>
      </text>
    </comment>
    <comment authorId="0" ref="U100">
      <text>
        <t xml:space="preserve">いわゆる「地ダ(地上ダッシュ)」「空ダ(空中ダッシュ)」のこと。</t>
      </text>
    </comment>
    <comment authorId="0" ref="F107">
      <text>
        <t xml:space="preserve">タイマンにおけるダメージは、基礎ダメージの1.2倍となる。
なお、OP相殺がかかっていない場合はさらに1.05倍。</t>
      </text>
    </comment>
    <comment authorId="0" ref="C112">
      <text>
        <t xml:space="preserve">相手の重量によって全体フレーム等が変化する投げのことを「重量依存投げ」と呼ぶ。
相手の重量が大きいほど全体フレームも大きくなる。</t>
      </text>
    </comment>
    <comment authorId="0" ref="D112">
      <text>
        <t xml:space="preserve">重量依存有りの場合、体重100の敵に対しての持続フレームを記載。</t>
      </text>
    </comment>
    <comment authorId="0" ref="E112">
      <text>
        <t xml:space="preserve">重量依存有りの場合、体重100の敵に対しての全体フレームを記載。</t>
      </text>
    </comment>
    <comment authorId="0" ref="G112">
      <text>
        <t xml:space="preserve">タイマンにおけるダメージは、基礎ダメージの1.2倍となる。
なお、OP相殺がかかっていない場合はさらに1.05倍。</t>
      </text>
    </comment>
    <comment authorId="0" ref="O112">
      <text>
        <t xml:space="preserve">ワザに設定されているシールド削り値。通常のダメージに加え、この値だけシールドのHPが減少する。</t>
      </text>
    </comment>
    <comment authorId="0" ref="P112">
      <text>
        <t xml:space="preserve">ワザに設定されているヒットストップ倍率。電撃属性のワザはこの値が設定されていなくとも1.5倍となる。</t>
      </text>
    </comment>
    <comment authorId="0" ref="Q112">
      <text>
        <t xml:space="preserve">ワザに設定されているヒットストップずらしによる移動距離倍率。</t>
      </text>
    </comment>
    <comment authorId="0" ref="G131">
      <text>
        <t xml:space="preserve">タイマンにおけるダメージは、基礎ダメージの1.2倍となる。
なお、OP相殺がかかっていない場合はさらに1.05倍。</t>
      </text>
    </comment>
  </commentList>
</comments>
</file>

<file path=xl/comments6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7">
      <text>
        <t xml:space="preserve">16 -&gt; 16-17 (3.1.0)</t>
      </text>
    </comment>
    <comment authorId="0" ref="E27">
      <text>
        <t xml:space="preserve">6 -&gt; 10 (3.1.0)</t>
      </text>
    </comment>
    <comment authorId="0" ref="H30">
      <text>
        <t xml:space="preserve">キャンセル：7F目 -&gt; 11F目 (3.1.0)</t>
      </text>
    </comment>
    <comment authorId="0" ref="H31">
      <text>
        <t xml:space="preserve">キャンセル：7F目 -&gt; 12F目 (3.1.0)</t>
      </text>
    </comment>
    <comment authorId="0" ref="H37">
      <text>
        <t xml:space="preserve">キャンセル：8-14F -&gt; 8-24F (3.1.0)</t>
      </text>
    </comment>
    <comment authorId="0" ref="E50">
      <text>
        <t xml:space="preserve">10 -&gt; 12 (3.1.0)</t>
      </text>
    </comment>
    <comment authorId="0" ref="E51">
      <text>
        <t xml:space="preserve">10 -&gt; 12 (3.1.0)</t>
      </text>
    </comment>
    <comment authorId="0" ref="E52">
      <text>
        <t xml:space="preserve">10 -&gt; 12 (3.1.0)</t>
      </text>
    </comment>
    <comment authorId="0" ref="E53">
      <text>
        <t xml:space="preserve">10 -&gt; 12 (3.1.0)</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G56">
      <text>
        <t xml:space="preserve">小ジャンプで空中攻撃を出すと、与えるダメージ量が0.85倍になる。タイマン補正も含めると、1.2 * 0.85で1.02倍。</t>
      </text>
    </comment>
    <comment authorId="0" ref="J56">
      <text>
        <t xml:space="preserve">着地隙が発生するフレーム区間のこと。</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J57">
      <text>
        <t xml:space="preserve">2-33 -&gt; 2-27 (2.0.0)</t>
      </text>
    </comment>
    <comment authorId="0" ref="J59">
      <text>
        <t xml:space="preserve">3-40 -&gt; 3-37 (2.0.0)</t>
      </text>
    </comment>
    <comment authorId="0" ref="R63">
      <text>
        <t xml:space="preserve">キャンセル：12F目 -&gt; 17F目 (3.1.0)</t>
      </text>
    </comment>
    <comment authorId="0" ref="E67">
      <text>
        <t xml:space="preserve">ワザに設定されている基礎ダメージ量。実際の試合で与えるダメージ量は、タイマン補正・OP補正・小ジャンプ補正などにより変化するので注意。</t>
      </text>
    </comment>
    <comment authorId="0" ref="F67">
      <text>
        <t xml:space="preserve">タイマンにおけるダメージは、基礎ダメージの1.2倍となる。
なお、OP相殺がかかっていない場合はさらに1.05倍。</t>
      </text>
    </comment>
    <comment authorId="0" ref="O67">
      <text>
        <t xml:space="preserve">ワザに設定されているシールド削り値。通常のダメージに加え、この値だけシールドのHPが減少する。</t>
      </text>
    </comment>
    <comment authorId="0" ref="P67">
      <text>
        <t xml:space="preserve">ワザに設定されているヒットストップ倍率。電撃属性のワザはこの値が設定されていなくとも1.5倍となる。</t>
      </text>
    </comment>
    <comment authorId="0" ref="Q67">
      <text>
        <t xml:space="preserve">ワザに設定されているヒットストップずらしによる移動距離倍率。</t>
      </text>
    </comment>
    <comment authorId="0" ref="R67">
      <text>
        <t xml:space="preserve">ワザが相殺するかどうか。</t>
      </text>
    </comment>
    <comment authorId="0" ref="S67">
      <text>
        <t xml:space="preserve">ワザが相殺したときに、相殺モーションに移行するかどうか。</t>
      </text>
    </comment>
    <comment authorId="0" ref="U67">
      <text>
        <t xml:space="preserve">いわゆる「地ダ(地上ダッシュ)」「空ダ(空中ダッシュ)」のこと。</t>
      </text>
    </comment>
    <comment authorId="0" ref="E74">
      <text>
        <t xml:space="preserve">ワザに設定されている基礎ダメージ量。実際の試合で与えるダメージ量は、タイマン補正・OP補正・小ジャンプ補正などにより変化するので注意。</t>
      </text>
    </comment>
    <comment authorId="0" ref="F74">
      <text>
        <t xml:space="preserve">タイマンにおけるダメージは、基礎ダメージの1.2倍となる。
なお、OP相殺がかかっていない場合はさらに1.05倍。</t>
      </text>
    </comment>
    <comment authorId="0" ref="O74">
      <text>
        <t xml:space="preserve">ワザに設定されているシールド削り値。通常のダメージに加え、この値だけシールドのHPが減少する。</t>
      </text>
    </comment>
    <comment authorId="0" ref="P74">
      <text>
        <t xml:space="preserve">ワザに設定されているヒットストップ倍率。電撃属性のワザはこの値が設定されていなくとも1.5倍となる。</t>
      </text>
    </comment>
    <comment authorId="0" ref="Q74">
      <text>
        <t xml:space="preserve">ワザに設定されているヒットストップずらしによる移動距離倍率。</t>
      </text>
    </comment>
    <comment authorId="0" ref="R74">
      <text>
        <t xml:space="preserve">ワザが相殺するかどうか。</t>
      </text>
    </comment>
    <comment authorId="0" ref="S74">
      <text>
        <t xml:space="preserve">ワザが相殺したときに、相殺モーションに移行するかどうか。</t>
      </text>
    </comment>
    <comment authorId="0" ref="U74">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95">
      <text>
        <t xml:space="preserve">ワザに設定されている基礎ダメージ量。実際の試合で与えるダメージ量は、タイマン補正・OP補正・小ジャンプ補正などにより変化するので注意。</t>
      </text>
    </comment>
    <comment authorId="0" ref="F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R95">
      <text>
        <t xml:space="preserve">ワザが相殺するかどうか。</t>
      </text>
    </comment>
    <comment authorId="0" ref="S95">
      <text>
        <t xml:space="preserve">ワザが相殺したときに、相殺モーションに移行するかどうか。</t>
      </text>
    </comment>
    <comment authorId="0" ref="U95">
      <text>
        <t xml:space="preserve">いわゆる「地ダ(地上ダッシュ)」「空ダ(空中ダッシュ)」のこと。</t>
      </text>
    </comment>
    <comment authorId="0" ref="F102">
      <text>
        <t xml:space="preserve">タイマンにおけるダメージは、基礎ダメージの1.2倍となる。
なお、OP相殺がかかっていない場合はさらに1.05倍。</t>
      </text>
    </comment>
    <comment authorId="0" ref="C107">
      <text>
        <t xml:space="preserve">相手の重量によって全体フレーム等が変化する投げのことを「重量依存投げ」と呼ぶ。
相手の重量が大きいほど全体フレームも大きくなる。</t>
      </text>
    </comment>
    <comment authorId="0" ref="D107">
      <text>
        <t xml:space="preserve">重量依存有りの場合、体重100の敵に対しての持続フレームを記載。</t>
      </text>
    </comment>
    <comment authorId="0" ref="E107">
      <text>
        <t xml:space="preserve">重量依存有りの場合、体重100の敵に対しての全体フレームを記載。</t>
      </text>
    </comment>
    <comment authorId="0" ref="G107">
      <text>
        <t xml:space="preserve">タイマンにおけるダメージは、基礎ダメージの1.2倍となる。
なお、OP相殺がかかっていない場合はさらに1.05倍。</t>
      </text>
    </comment>
    <comment authorId="0" ref="O107">
      <text>
        <t xml:space="preserve">ワザに設定されているシールド削り値。通常のダメージに加え、この値だけシールドのHPが減少する。</t>
      </text>
    </comment>
    <comment authorId="0" ref="P107">
      <text>
        <t xml:space="preserve">ワザに設定されているヒットストップ倍率。電撃属性のワザはこの値が設定されていなくとも1.5倍となる。</t>
      </text>
    </comment>
    <comment authorId="0" ref="Q107">
      <text>
        <t xml:space="preserve">ワザに設定されているヒットストップずらしによる移動距離倍率。</t>
      </text>
    </comment>
    <comment authorId="0" ref="G126">
      <text>
        <t xml:space="preserve">タイマンにおけるダメージは、基礎ダメージの1.2倍となる。
なお、OP相殺がかかっていない場合はさらに1.05倍。</t>
      </text>
    </comment>
  </commentList>
</comments>
</file>

<file path=xl/comments6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C35">
      <text>
        <t xml:space="preserve">急降下速度は変化なし。</t>
      </text>
    </comment>
    <comment authorId="0" ref="E39">
      <text>
        <t xml:space="preserve">ワザに設定されている基礎ダメージ量。実際の試合で与えるダメージ量は、タイマン補正・OP補正・小ジャンプ補正などにより変化するので注意。</t>
      </text>
    </comment>
    <comment authorId="0" ref="F39">
      <text>
        <t xml:space="preserve">タイマンにおけるダメージは、基礎ダメージの1.2倍となる。
なお、OP相殺がかかっていない場合はさらに1.05倍。</t>
      </text>
    </comment>
    <comment authorId="0" ref="G39">
      <text>
        <t xml:space="preserve">未実装。計算式が判明次第、追加していく予定です。</t>
      </text>
    </comment>
    <comment authorId="0" ref="O39">
      <text>
        <t xml:space="preserve">ワザに設定されているシールド削り値。通常のダメージに加え、この値だけシールドのHPが減少する。</t>
      </text>
    </comment>
    <comment authorId="0" ref="P39">
      <text>
        <t xml:space="preserve">ワザに設定されているヒットストップ倍率。電撃属性のワザはこの値が設定されていなくとも1.5倍となる。</t>
      </text>
    </comment>
    <comment authorId="0" ref="Q39">
      <text>
        <t xml:space="preserve">ワザに設定されているヒットストップずらしによる移動距離倍率。</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G59">
      <text>
        <t xml:space="preserve">小ジャンプで空中攻撃を出すと、与えるダメージ量が0.85倍になる。タイマン補正も含めると、1.2 * 0.85で1.02倍。</t>
      </text>
    </comment>
    <comment authorId="0" ref="J59">
      <text>
        <t xml:space="preserve">着地隙が発生するフレーム区間のこと。</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E96">
      <text>
        <t xml:space="preserve">ワザに設定されている基礎ダメージ量。実際の試合で与えるダメージ量は、タイマン補正・OP補正・小ジャンプ補正などにより変化するので注意。</t>
      </text>
    </comment>
    <comment authorId="0" ref="F96">
      <text>
        <t xml:space="preserve">タイマンにおけるダメージは、基礎ダメージの1.2倍となる。
なお、OP相殺がかかっていない場合はさらに1.05倍。</t>
      </text>
    </comment>
    <comment authorId="0" ref="O96">
      <text>
        <t xml:space="preserve">ワザに設定されているシールド削り値。通常のダメージに加え、この値だけシールドのHPが減少する。</t>
      </text>
    </comment>
    <comment authorId="0" ref="P96">
      <text>
        <t xml:space="preserve">ワザに設定されているヒットストップ倍率。電撃属性のワザはこの値が設定されていなくとも1.5倍となる。</t>
      </text>
    </comment>
    <comment authorId="0" ref="Q96">
      <text>
        <t xml:space="preserve">ワザに設定されているヒットストップずらしによる移動距離倍率。</t>
      </text>
    </comment>
    <comment authorId="0" ref="R96">
      <text>
        <t xml:space="preserve">ワザが相殺するかどうか。</t>
      </text>
    </comment>
    <comment authorId="0" ref="S96">
      <text>
        <t xml:space="preserve">ワザが相殺したときに、相殺モーションに移行するかどうか。</t>
      </text>
    </comment>
    <comment authorId="0" ref="U96">
      <text>
        <t xml:space="preserve">いわゆる「地ダ(地上ダッシュ)」「空ダ(空中ダッシュ)」のこと。</t>
      </text>
    </comment>
    <comment authorId="0" ref="E108">
      <text>
        <t xml:space="preserve">ワザに設定されている基礎ダメージ量。実際の試合で与えるダメージ量は、タイマン補正・OP補正・小ジャンプ補正などにより変化するので注意。</t>
      </text>
    </comment>
    <comment authorId="0" ref="F108">
      <text>
        <t xml:space="preserve">タイマンにおけるダメージは、基礎ダメージの1.2倍となる。
なお、OP相殺がかかっていない場合はさらに1.05倍。</t>
      </text>
    </comment>
    <comment authorId="0" ref="O108">
      <text>
        <t xml:space="preserve">ワザに設定されているシールド削り値。通常のダメージに加え、この値だけシールドのHPが減少する。</t>
      </text>
    </comment>
    <comment authorId="0" ref="P108">
      <text>
        <t xml:space="preserve">ワザに設定されているヒットストップ倍率。電撃属性のワザはこの値が設定されていなくとも1.5倍となる。</t>
      </text>
    </comment>
    <comment authorId="0" ref="Q108">
      <text>
        <t xml:space="preserve">ワザに設定されているヒットストップずらしによる移動距離倍率。</t>
      </text>
    </comment>
    <comment authorId="0" ref="R108">
      <text>
        <t xml:space="preserve">ワザが相殺するかどうか。</t>
      </text>
    </comment>
    <comment authorId="0" ref="S108">
      <text>
        <t xml:space="preserve">ワザが相殺したときに、相殺モーションに移行するかどうか。</t>
      </text>
    </comment>
    <comment authorId="0" ref="U108">
      <text>
        <t xml:space="preserve">いわゆる「地ダ(地上ダッシュ)」「空ダ(空中ダッシュ)」のこと。</t>
      </text>
    </comment>
    <comment authorId="0" ref="F119">
      <text>
        <t xml:space="preserve">タイマンにおけるダメージは、基礎ダメージの1.2倍となる。
なお、OP相殺がかかっていない場合はさらに1.05倍。</t>
      </text>
    </comment>
    <comment authorId="0" ref="C124">
      <text>
        <t xml:space="preserve">相手の重量によって全体フレーム等が変化する投げのことを「重量依存投げ」と呼ぶ。
相手の重量が大きいほど全体フレームも大きくなる。</t>
      </text>
    </comment>
    <comment authorId="0" ref="D124">
      <text>
        <t xml:space="preserve">重量依存有りの場合、体重100の敵に対しての持続フレームを記載。</t>
      </text>
    </comment>
    <comment authorId="0" ref="E124">
      <text>
        <t xml:space="preserve">重量依存有りの場合、体重100の敵に対しての全体フレームを記載。</t>
      </text>
    </comment>
    <comment authorId="0" ref="G124">
      <text>
        <t xml:space="preserve">タイマンにおけるダメージは、基礎ダメージの1.2倍となる。
なお、OP相殺がかかっていない場合はさらに1.05倍。</t>
      </text>
    </comment>
    <comment authorId="0" ref="O124">
      <text>
        <t xml:space="preserve">ワザに設定されているシールド削り値。通常のダメージに加え、この値だけシールドのHPが減少する。</t>
      </text>
    </comment>
    <comment authorId="0" ref="P124">
      <text>
        <t xml:space="preserve">ワザに設定されているヒットストップ倍率。電撃属性のワザはこの値が設定されていなくとも1.5倍となる。</t>
      </text>
    </comment>
    <comment authorId="0" ref="Q124">
      <text>
        <t xml:space="preserve">ワザに設定されているヒットストップずらしによる移動距離倍率。</t>
      </text>
    </comment>
    <comment authorId="0" ref="G144">
      <text>
        <t xml:space="preserve">タイマンにおけるダメージは、基礎ダメージの1.2倍となる。
なお、OP相殺がかかっていない場合はさらに1.05倍。</t>
      </text>
    </comment>
  </commentList>
</comments>
</file>

<file path=xl/comments6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40">
      <text>
        <t xml:space="preserve">13-15 -&gt; 13-17 (3.0.0)</t>
      </text>
    </comment>
    <comment authorId="0" ref="E44">
      <text>
        <t xml:space="preserve">ワザに設定されている基礎ダメージ量。実際の試合で与えるダメージ量は、タイマン補正・OP補正・小ジャンプ補正などにより変化するので注意。</t>
      </text>
    </comment>
    <comment authorId="0" ref="F44">
      <text>
        <t xml:space="preserve">タイマンにおけるダメージは、基礎ダメージの1.2倍となる。
なお、OP相殺がかかっていない場合はさらに1.05倍。</t>
      </text>
    </comment>
    <comment authorId="0" ref="G44">
      <text>
        <t xml:space="preserve">小ジャンプで空中攻撃を出すと、与えるダメージ量が0.85倍になる。タイマン補正も含めると、1.2 * 0.85で1.02倍。</t>
      </text>
    </comment>
    <comment authorId="0" ref="J44">
      <text>
        <t xml:space="preserve">着地隙が発生するフレーム区間のこと。</t>
      </text>
    </comment>
    <comment authorId="0" ref="O44">
      <text>
        <t xml:space="preserve">ワザに設定されているシールド削り値。通常のダメージに加え、この値だけシールドのHPが減少する。</t>
      </text>
    </comment>
    <comment authorId="0" ref="P44">
      <text>
        <t xml:space="preserve">ワザに設定されているヒットストップ倍率。電撃属性のワザはこの値が設定されていなくとも1.5倍となる。</t>
      </text>
    </comment>
    <comment authorId="0" ref="Q44">
      <text>
        <t xml:space="preserve">ワザに設定されているヒットストップずらしによる移動距離倍率。</t>
      </text>
    </comment>
    <comment authorId="0" ref="J45">
      <text>
        <t xml:space="preserve">6-49 -&gt; 6-46 (2.0.0)</t>
      </text>
    </comment>
    <comment authorId="0" ref="J50">
      <text>
        <t xml:space="preserve">4-39 -&gt; 4-37 (2.0.0)</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R55">
      <text>
        <t xml:space="preserve">ワザが相殺するかどうか。</t>
      </text>
    </comment>
    <comment authorId="0" ref="S55">
      <text>
        <t xml:space="preserve">ワザが相殺したときに、相殺モーションに移行するかどうか。</t>
      </text>
    </comment>
    <comment authorId="0" ref="U55">
      <text>
        <t xml:space="preserve">いわゆる「地ダ(地上ダッシュ)」「空ダ(空中ダッシュ)」のこと。</t>
      </text>
    </comment>
    <comment authorId="0" ref="C56">
      <text>
        <t xml:space="preserve">17-61 -&gt; 17-71 (3.0.0)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D64">
      <text>
        <t xml:space="preserve">15 -&gt; 13 (3.0.0)</t>
      </text>
    </comment>
    <comment authorId="0" ref="H64">
      <text>
        <t xml:space="preserve">移行：28F目 -&gt; 26F目 (3.0.0)</t>
      </text>
    </comment>
    <comment authorId="0" ref="D70">
      <text>
        <t xml:space="preserve">45 -&gt; 39 (4.0.0)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H73">
      <text>
        <t xml:space="preserve">全身無敵：10-17F -&gt; 7-17F (3.0.0)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1">
      <text>
        <t xml:space="preserve">タイマンにおけるダメージは、基礎ダメージの1.2倍となる。
なお、OP相殺がかかっていない場合はさらに1.05倍。</t>
      </text>
    </comment>
    <comment authorId="0" ref="C86">
      <text>
        <t xml:space="preserve">相手の重量によって全体フレーム等が変化する投げのことを「重量依存投げ」と呼ぶ。
相手の重量が大きいほど全体フレームも大きくなる。</t>
      </text>
    </comment>
    <comment authorId="0" ref="D86">
      <text>
        <t xml:space="preserve">重量依存有りの場合、体重100の敵に対しての持続フレームを記載。</t>
      </text>
    </comment>
    <comment authorId="0" ref="E86">
      <text>
        <t xml:space="preserve">重量依存有りの場合、体重100の敵に対しての全体フレームを記載。</t>
      </text>
    </comment>
    <comment authorId="0" ref="G86">
      <text>
        <t xml:space="preserve">タイマンにおけるダメージは、基礎ダメージの1.2倍となる。
なお、OP相殺がかかっていない場合はさらに1.05倍。</t>
      </text>
    </comment>
    <comment authorId="0" ref="O86">
      <text>
        <t xml:space="preserve">ワザに設定されているシールド削り値。通常のダメージに加え、この値だけシールドのHPが減少する。</t>
      </text>
    </comment>
    <comment authorId="0" ref="P86">
      <text>
        <t xml:space="preserve">ワザに設定されているヒットストップ倍率。電撃属性のワザはこの値が設定されていなくとも1.5倍となる。</t>
      </text>
    </comment>
    <comment authorId="0" ref="Q86">
      <text>
        <t xml:space="preserve">ワザに設定されているヒットストップずらしによる移動距離倍率。</t>
      </text>
    </comment>
    <comment authorId="0" ref="G105">
      <text>
        <t xml:space="preserve">タイマンにおけるダメージは、基礎ダメージの1.2倍となる。
なお、OP相殺がかかっていない場合はさらに1.05倍。</t>
      </text>
    </comment>
  </commentList>
</comments>
</file>

<file path=xl/comments6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26">
      <text>
        <t xml:space="preserve">9-11 -&gt; 9-12 (3.1.0)</t>
      </text>
    </comment>
    <comment authorId="0" ref="C49">
      <text>
        <t xml:space="preserve">26-27 -&gt; 26-28 (3.1.0)</t>
      </text>
    </comment>
    <comment authorId="0" ref="E52">
      <text>
        <t xml:space="preserve">ワザに設定されている基礎ダメージ量。実際の試合で与えるダメージ量は、タイマン補正・OP補正・小ジャンプ補正などにより変化するので注意。</t>
      </text>
    </comment>
    <comment authorId="0" ref="F52">
      <text>
        <t xml:space="preserve">タイマンにおけるダメージは、基礎ダメージの1.2倍となる。
なお、OP相殺がかかっていない場合はさらに1.05倍。</t>
      </text>
    </comment>
    <comment authorId="0" ref="G52">
      <text>
        <t xml:space="preserve">小ジャンプで空中攻撃を出すと、与えるダメージ量が0.85倍になる。タイマン補正も含めると、1.2 * 0.85で1.02倍。</t>
      </text>
    </comment>
    <comment authorId="0" ref="J52">
      <text>
        <t xml:space="preserve">着地隙が発生するフレーム区間のこと。</t>
      </text>
    </comment>
    <comment authorId="0" ref="O52">
      <text>
        <t xml:space="preserve">ワザに設定されているシールド削り値。通常のダメージに加え、この値だけシールドのHPが減少する。</t>
      </text>
    </comment>
    <comment authorId="0" ref="P52">
      <text>
        <t xml:space="preserve">ワザに設定されているヒットストップ倍率。電撃属性のワザはこの値が設定されていなくとも1.5倍となる。</t>
      </text>
    </comment>
    <comment authorId="0" ref="Q52">
      <text>
        <t xml:space="preserve">ワザに設定されているヒットストップずらしによる移動距離倍率。</t>
      </text>
    </comment>
    <comment authorId="0" ref="E73">
      <text>
        <t xml:space="preserve">ワザに設定されている基礎ダメージ量。実際の試合で与えるダメージ量は、タイマン補正・OP補正・小ジャンプ補正などにより変化するので注意。</t>
      </text>
    </comment>
    <comment authorId="0" ref="F73">
      <text>
        <t xml:space="preserve">タイマンにおけるダメージは、基礎ダメージの1.2倍となる。
なお、OP相殺がかかっていない場合はさらに1.05倍。</t>
      </text>
    </comment>
    <comment authorId="0" ref="O73">
      <text>
        <t xml:space="preserve">ワザに設定されているシールド削り値。通常のダメージに加え、この値だけシールドのHPが減少する。</t>
      </text>
    </comment>
    <comment authorId="0" ref="P73">
      <text>
        <t xml:space="preserve">ワザに設定されているヒットストップ倍率。電撃属性のワザはこの値が設定されていなくとも1.5倍となる。</t>
      </text>
    </comment>
    <comment authorId="0" ref="Q73">
      <text>
        <t xml:space="preserve">ワザに設定されているヒットストップずらしによる移動距離倍率。</t>
      </text>
    </comment>
    <comment authorId="0" ref="R73">
      <text>
        <t xml:space="preserve">ワザが相殺するかどうか。</t>
      </text>
    </comment>
    <comment authorId="0" ref="S73">
      <text>
        <t xml:space="preserve">ワザが相殺したときに、相殺モーションに移行するかどうか。</t>
      </text>
    </comment>
    <comment authorId="0" ref="U73">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E98">
      <text>
        <t xml:space="preserve">ワザに設定されている基礎ダメージ量。実際の試合で与えるダメージ量は、タイマン補正・OP補正・小ジャンプ補正などにより変化するので注意。</t>
      </text>
    </comment>
    <comment authorId="0" ref="F98">
      <text>
        <t xml:space="preserve">タイマンにおけるダメージは、基礎ダメージの1.2倍となる。
なお、OP相殺がかかっていない場合はさらに1.05倍。</t>
      </text>
    </comment>
    <comment authorId="0" ref="O98">
      <text>
        <t xml:space="preserve">ワザに設定されているシールド削り値。通常のダメージに加え、この値だけシールドのHPが減少する。</t>
      </text>
    </comment>
    <comment authorId="0" ref="P98">
      <text>
        <t xml:space="preserve">ワザに設定されているヒットストップ倍率。電撃属性のワザはこの値が設定されていなくとも1.5倍となる。</t>
      </text>
    </comment>
    <comment authorId="0" ref="Q98">
      <text>
        <t xml:space="preserve">ワザに設定されているヒットストップずらしによる移動距離倍率。</t>
      </text>
    </comment>
    <comment authorId="0" ref="R98">
      <text>
        <t xml:space="preserve">ワザが相殺するかどうか。</t>
      </text>
    </comment>
    <comment authorId="0" ref="S98">
      <text>
        <t xml:space="preserve">ワザが相殺したときに、相殺モーションに移行するかどうか。</t>
      </text>
    </comment>
    <comment authorId="0" ref="U98">
      <text>
        <t xml:space="preserve">いわゆる「地ダ(地上ダッシュ)」「空ダ(空中ダッシュ)」のこと。</t>
      </text>
    </comment>
    <comment authorId="0" ref="E106">
      <text>
        <t xml:space="preserve">ワザに設定されている基礎ダメージ量。実際の試合で与えるダメージ量は、タイマン補正・OP補正・小ジャンプ補正などにより変化するので注意。</t>
      </text>
    </comment>
    <comment authorId="0" ref="F106">
      <text>
        <t xml:space="preserve">タイマンにおけるダメージは、基礎ダメージの1.2倍となる。
なお、OP相殺がかかっていない場合はさらに1.05倍。</t>
      </text>
    </comment>
    <comment authorId="0" ref="O106">
      <text>
        <t xml:space="preserve">ワザに設定されているシールド削り値。通常のダメージに加え、この値だけシールドのHPが減少する。</t>
      </text>
    </comment>
    <comment authorId="0" ref="P106">
      <text>
        <t xml:space="preserve">ワザに設定されているヒットストップ倍率。電撃属性のワザはこの値が設定されていなくとも1.5倍となる。</t>
      </text>
    </comment>
    <comment authorId="0" ref="Q106">
      <text>
        <t xml:space="preserve">ワザに設定されているヒットストップずらしによる移動距離倍率。</t>
      </text>
    </comment>
    <comment authorId="0" ref="R106">
      <text>
        <t xml:space="preserve">ワザが相殺するかどうか。</t>
      </text>
    </comment>
    <comment authorId="0" ref="S106">
      <text>
        <t xml:space="preserve">ワザが相殺したときに、相殺モーションに移行するかどうか。</t>
      </text>
    </comment>
    <comment authorId="0" ref="U106">
      <text>
        <t xml:space="preserve">いわゆる「地ダ(地上ダッシュ)」「空ダ(空中ダッシュ)」のこと。</t>
      </text>
    </comment>
    <comment authorId="0" ref="C107">
      <text>
        <t xml:space="preserve">受付：8-21F -&gt; 8-27F (3.1.0)</t>
      </text>
    </comment>
    <comment authorId="0" ref="H107">
      <text>
        <t xml:space="preserve">WT：8-21F -&gt; 8-27F (3.1.0)
全身無敵：8-17F -&gt; 8-23F (3.1.0)
BW：18-29F -&gt; 24-35F (3.1.0)</t>
      </text>
    </comment>
    <comment authorId="0" ref="F111">
      <text>
        <t xml:space="preserve">タイマンにおけるダメージは、基礎ダメージの1.2倍となる。
なお、OP相殺がかかっていない場合はさらに1.05倍。</t>
      </text>
    </comment>
    <comment authorId="0" ref="C116">
      <text>
        <t xml:space="preserve">相手の重量によって全体フレーム等が変化する投げのことを「重量依存投げ」と呼ぶ。
相手の重量が大きいほど全体フレームも大きくなる。</t>
      </text>
    </comment>
    <comment authorId="0" ref="D116">
      <text>
        <t xml:space="preserve">重量依存有りの場合、体重100の敵に対しての持続フレームを記載。</t>
      </text>
    </comment>
    <comment authorId="0" ref="E116">
      <text>
        <t xml:space="preserve">重量依存有りの場合、体重100の敵に対しての全体フレームを記載。</t>
      </text>
    </comment>
    <comment authorId="0" ref="G116">
      <text>
        <t xml:space="preserve">タイマンにおけるダメージは、基礎ダメージの1.2倍となる。
なお、OP相殺がかかっていない場合はさらに1.05倍。</t>
      </text>
    </comment>
    <comment authorId="0" ref="O116">
      <text>
        <t xml:space="preserve">ワザに設定されているシールド削り値。通常のダメージに加え、この値だけシールドのHPが減少する。</t>
      </text>
    </comment>
    <comment authorId="0" ref="P116">
      <text>
        <t xml:space="preserve">ワザに設定されているヒットストップ倍率。電撃属性のワザはこの値が設定されていなくとも1.5倍となる。</t>
      </text>
    </comment>
    <comment authorId="0" ref="Q116">
      <text>
        <t xml:space="preserve">ワザに設定されているヒットストップずらしによる移動距離倍率。</t>
      </text>
    </comment>
    <comment authorId="0" ref="G135">
      <text>
        <t xml:space="preserve">タイマンにおけるダメージは、基礎ダメージの1.2倍となる。
なお、OP相殺がかかっていない場合はさらに1.05倍。</t>
      </text>
    </comment>
  </commentList>
</comments>
</file>

<file path=xl/comments70.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5">
      <text>
        <t xml:space="preserve">ワザに設定されている基礎ダメージ量。実際の試合で与えるダメージ量は、タイマン補正・OP補正・小ジャンプ補正などにより変化するので注意。</t>
      </text>
    </comment>
    <comment authorId="0" ref="F55">
      <text>
        <t xml:space="preserve">タイマンにおけるダメージは、基礎ダメージの1.2倍となる。
なお、OP相殺がかかっていない場合はさらに1.05倍。</t>
      </text>
    </comment>
    <comment authorId="0" ref="G55">
      <text>
        <t xml:space="preserve">小ジャンプで空中攻撃を出すと、与えるダメージ量が0.85倍になる。タイマン補正も含めると、1.2 * 0.85で1.02倍。</t>
      </text>
    </comment>
    <comment authorId="0" ref="J55">
      <text>
        <t xml:space="preserve">着地隙が発生するフレーム区間のこと。</t>
      </text>
    </comment>
    <comment authorId="0" ref="O55">
      <text>
        <t xml:space="preserve">ワザに設定されているシールド削り値。通常のダメージに加え、この値だけシールドのHPが減少する。</t>
      </text>
    </comment>
    <comment authorId="0" ref="P55">
      <text>
        <t xml:space="preserve">ワザに設定されているヒットストップ倍率。電撃属性のワザはこの値が設定されていなくとも1.5倍となる。</t>
      </text>
    </comment>
    <comment authorId="0" ref="Q55">
      <text>
        <t xml:space="preserve">ワザに設定されているヒットストップずらしによる移動距離倍率。</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E87">
      <text>
        <t xml:space="preserve">ワザに設定されている基礎ダメージ量。実際の試合で与えるダメージ量は、タイマン補正・OP補正・小ジャンプ補正などにより変化するので注意。</t>
      </text>
    </comment>
    <comment authorId="0" ref="F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R87">
      <text>
        <t xml:space="preserve">ワザが相殺するかどうか。</t>
      </text>
    </comment>
    <comment authorId="0" ref="S87">
      <text>
        <t xml:space="preserve">ワザが相殺したときに、相殺モーションに移行するかどうか。</t>
      </text>
    </comment>
    <comment authorId="0" ref="U87">
      <text>
        <t xml:space="preserve">いわゆる「地ダ(地上ダッシュ)」「空ダ(空中ダッシュ)」のこと。</t>
      </text>
    </comment>
    <comment authorId="0" ref="F104">
      <text>
        <t xml:space="preserve">タイマンにおけるダメージは、基礎ダメージの1.2倍となる。
なお、OP相殺がかかっていない場合はさらに1.05倍。</t>
      </text>
    </comment>
    <comment authorId="0" ref="C109">
      <text>
        <t xml:space="preserve">相手の重量によって全体フレーム等が変化する投げのことを「重量依存投げ」と呼ぶ。
相手の重量が大きいほど全体フレームも大きくなる。</t>
      </text>
    </comment>
    <comment authorId="0" ref="D109">
      <text>
        <t xml:space="preserve">重量依存有りの場合、体重100の敵に対しての持続フレームを記載。</t>
      </text>
    </comment>
    <comment authorId="0" ref="E109">
      <text>
        <t xml:space="preserve">重量依存有りの場合、体重100の敵に対しての全体フレームを記載。</t>
      </text>
    </comment>
    <comment authorId="0" ref="G109">
      <text>
        <t xml:space="preserve">タイマンにおけるダメージは、基礎ダメージの1.2倍となる。
なお、OP相殺がかかっていない場合はさらに1.05倍。</t>
      </text>
    </comment>
    <comment authorId="0" ref="O109">
      <text>
        <t xml:space="preserve">ワザに設定されているシールド削り値。通常のダメージに加え、この値だけシールドのHPが減少する。</t>
      </text>
    </comment>
    <comment authorId="0" ref="P109">
      <text>
        <t xml:space="preserve">ワザに設定されているヒットストップ倍率。電撃属性のワザはこの値が設定されていなくとも1.5倍となる。</t>
      </text>
    </comment>
    <comment authorId="0" ref="Q109">
      <text>
        <t xml:space="preserve">ワザに設定されているヒットストップずらしによる移動距離倍率。</t>
      </text>
    </comment>
    <comment authorId="0" ref="G128">
      <text>
        <t xml:space="preserve">タイマンにおけるダメージは、基礎ダメージの1.2倍となる。
なお、OP相殺がかかっていない場合はさらに1.05倍。</t>
      </text>
    </comment>
  </commentList>
</comments>
</file>

<file path=xl/comments71.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C37">
      <text>
        <t xml:space="preserve">12-16 -&gt; 12-17 (4.0.0)</t>
      </text>
    </comment>
    <comment authorId="0" ref="H37">
      <text>
        <t xml:space="preserve">右足先無敵：12-16F -&gt; 12-17F (4.0.0)</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E47">
      <text>
        <t xml:space="preserve">15 -&gt; 16 (4.0.0)</t>
      </text>
    </comment>
    <comment authorId="0" ref="E48">
      <text>
        <t xml:space="preserve">12/14 -&gt; 14/12 (4.0.0)</t>
      </text>
    </comment>
    <comment authorId="0" ref="E54">
      <text>
        <t xml:space="preserve">ワザに設定されている基礎ダメージ量。実際の試合で与えるダメージ量は、タイマン補正・OP補正・小ジャンプ補正などにより変化するので注意。</t>
      </text>
    </comment>
    <comment authorId="0" ref="F54">
      <text>
        <t xml:space="preserve">タイマンにおけるダメージは、基礎ダメージの1.2倍となる。
なお、OP相殺がかかっていない場合はさらに1.05倍。</t>
      </text>
    </comment>
    <comment authorId="0" ref="O54">
      <text>
        <t xml:space="preserve">ワザに設定されているシールド削り値。通常のダメージに加え、この値だけシールドのHPが減少する。</t>
      </text>
    </comment>
    <comment authorId="0" ref="P54">
      <text>
        <t xml:space="preserve">ワザに設定されているヒットストップ倍率。電撃属性のワザはこの値が設定されていなくとも1.5倍となる。</t>
      </text>
    </comment>
    <comment authorId="0" ref="Q54">
      <text>
        <t xml:space="preserve">ワザに設定されているヒットストップずらしによる移動距離倍率。</t>
      </text>
    </comment>
    <comment authorId="0" ref="R54">
      <text>
        <t xml:space="preserve">ワザが相殺するかどうか。</t>
      </text>
    </comment>
    <comment authorId="0" ref="S54">
      <text>
        <t xml:space="preserve">ワザが相殺したときに、相殺モーションに移行するかどうか。</t>
      </text>
    </comment>
    <comment authorId="0" ref="U54">
      <text>
        <t xml:space="preserve">いわゆる「地ダ(地上ダッシュ)」「空ダ(空中ダッシュ)」のこと。</t>
      </text>
    </comment>
    <comment authorId="0" ref="D55">
      <text>
        <t xml:space="preserve">57 -&gt; 55 (1.1.0?)</t>
      </text>
    </comment>
    <comment authorId="0" ref="D59">
      <text>
        <t xml:space="preserve">58 -&gt; 55 (1.1.0?)</t>
      </text>
    </comment>
    <comment authorId="0" ref="E60">
      <text>
        <t xml:space="preserve">ワザに設定されている基礎ダメージ量。実際の試合で与えるダメージ量は、タイマン補正・OP補正・小ジャンプ補正などにより変化するので注意。</t>
      </text>
    </comment>
    <comment authorId="0" ref="F60">
      <text>
        <t xml:space="preserve">タイマンにおけるダメージは、基礎ダメージの1.2倍となる。
なお、OP相殺がかかっていない場合はさらに1.05倍。</t>
      </text>
    </comment>
    <comment authorId="0" ref="O60">
      <text>
        <t xml:space="preserve">ワザに設定されているシールド削り値。通常のダメージに加え、この値だけシールドのHPが減少する。</t>
      </text>
    </comment>
    <comment authorId="0" ref="P60">
      <text>
        <t xml:space="preserve">ワザに設定されているヒットストップ倍率。電撃属性のワザはこの値が設定されていなくとも1.5倍となる。</t>
      </text>
    </comment>
    <comment authorId="0" ref="Q60">
      <text>
        <t xml:space="preserve">ワザに設定されているヒットストップずらしによる移動距離倍率。</t>
      </text>
    </comment>
    <comment authorId="0" ref="R60">
      <text>
        <t xml:space="preserve">ワザが相殺するかどうか。</t>
      </text>
    </comment>
    <comment authorId="0" ref="S60">
      <text>
        <t xml:space="preserve">ワザが相殺したときに、相殺モーションに移行するかどうか。</t>
      </text>
    </comment>
    <comment authorId="0" ref="U60">
      <text>
        <t xml:space="preserve">いわゆる「地ダ(地上ダッシュ)」「空ダ(空中ダッシュ)」のこと。</t>
      </text>
    </comment>
    <comment authorId="0" ref="D67">
      <text>
        <t xml:space="preserve">41 -&gt; 38 (4.0.0)</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C70">
      <text>
        <t xml:space="preserve">39-58 -&gt; 36-55 (4.0.0)</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F82">
      <text>
        <t xml:space="preserve">タイマンにおけるダメージは、基礎ダメージの1.2倍となる。
なお、OP相殺がかかっていない場合はさらに1.05倍。</t>
      </text>
    </comment>
    <comment authorId="0" ref="C87">
      <text>
        <t xml:space="preserve">相手の重量によって全体フレーム等が変化する投げのことを「重量依存投げ」と呼ぶ。
相手の重量が大きいほど全体フレームも大きくなる。</t>
      </text>
    </comment>
    <comment authorId="0" ref="D87">
      <text>
        <t xml:space="preserve">重量依存有りの場合、体重100の敵に対しての持続フレームを記載。</t>
      </text>
    </comment>
    <comment authorId="0" ref="E87">
      <text>
        <t xml:space="preserve">重量依存有りの場合、体重100の敵に対しての全体フレームを記載。</t>
      </text>
    </comment>
    <comment authorId="0" ref="G87">
      <text>
        <t xml:space="preserve">タイマンにおけるダメージは、基礎ダメージの1.2倍となる。
なお、OP相殺がかかっていない場合はさらに1.05倍。</t>
      </text>
    </comment>
    <comment authorId="0" ref="O87">
      <text>
        <t xml:space="preserve">ワザに設定されているシールド削り値。通常のダメージに加え、この値だけシールドのHPが減少する。</t>
      </text>
    </comment>
    <comment authorId="0" ref="P87">
      <text>
        <t xml:space="preserve">ワザに設定されているヒットストップ倍率。電撃属性のワザはこの値が設定されていなくとも1.5倍となる。</t>
      </text>
    </comment>
    <comment authorId="0" ref="Q87">
      <text>
        <t xml:space="preserve">ワザに設定されているヒットストップずらしによる移動距離倍率。</t>
      </text>
    </comment>
    <comment authorId="0" ref="G106">
      <text>
        <t xml:space="preserve">タイマンにおけるダメージは、基礎ダメージの1.2倍となる。
なお、OP相殺がかかっていない場合はさらに1.05倍。</t>
      </text>
    </comment>
  </commentList>
</comments>
</file>

<file path=xl/comments72.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F74">
      <text>
        <t xml:space="preserve">タイマンにおけるダメージは、基礎ダメージの1.2倍となる。
なお、OP相殺がかかっていない場合はさらに1.05倍。</t>
      </text>
    </comment>
    <comment authorId="0" ref="C79">
      <text>
        <t xml:space="preserve">相手の重量によって全体フレーム等が変化する投げのことを「重量依存投げ」と呼ぶ。
相手の重量が大きいほど全体フレームも大きくなる。</t>
      </text>
    </comment>
    <comment authorId="0" ref="D79">
      <text>
        <t xml:space="preserve">重量依存有りの場合、体重100の敵に対しての持続フレームを記載。</t>
      </text>
    </comment>
    <comment authorId="0" ref="E79">
      <text>
        <t xml:space="preserve">重量依存有りの場合、体重100の敵に対しての全体フレームを記載。</t>
      </text>
    </comment>
    <comment authorId="0" ref="G79">
      <text>
        <t xml:space="preserve">タイマンにおけるダメージは、基礎ダメージの1.2倍となる。
なお、OP相殺がかかっていない場合はさらに1.05倍。</t>
      </text>
    </comment>
    <comment authorId="0" ref="O79">
      <text>
        <t xml:space="preserve">ワザに設定されているシールド削り値。通常のダメージに加え、この値だけシールドのHPが減少する。</t>
      </text>
    </comment>
    <comment authorId="0" ref="P79">
      <text>
        <t xml:space="preserve">ワザに設定されているヒットストップ倍率。電撃属性のワザはこの値が設定されていなくとも1.5倍となる。</t>
      </text>
    </comment>
    <comment authorId="0" ref="Q79">
      <text>
        <t xml:space="preserve">ワザに設定されているヒットストップずらしによる移動距離倍率。</t>
      </text>
    </comment>
    <comment authorId="0" ref="G98">
      <text>
        <t xml:space="preserve">タイマンにおけるダメージは、基礎ダメージの1.2倍となる。
なお、OP相殺がかかっていない場合はさらに1.05倍。</t>
      </text>
    </comment>
  </commentList>
</comments>
</file>

<file path=xl/comments7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R59">
      <text>
        <t xml:space="preserve">ワザが相殺するかどうか。</t>
      </text>
    </comment>
    <comment authorId="0" ref="S59">
      <text>
        <t xml:space="preserve">ワザが相殺したときに、相殺モーションに移行するかどうか。</t>
      </text>
    </comment>
    <comment authorId="0" ref="U59">
      <text>
        <t xml:space="preserve">いわゆる「地ダ(地上ダッシュ)」「空ダ(空中ダッシュ)」のこと。</t>
      </text>
    </comment>
    <comment authorId="0" ref="E65">
      <text>
        <t xml:space="preserve">ワザに設定されている基礎ダメージ量。実際の試合で与えるダメージ量は、タイマン補正・OP補正・小ジャンプ補正などにより変化するので注意。</t>
      </text>
    </comment>
    <comment authorId="0" ref="F65">
      <text>
        <t xml:space="preserve">タイマンにおけるダメージは、基礎ダメージの1.2倍となる。
なお、OP相殺がかかっていない場合はさらに1.05倍。</t>
      </text>
    </comment>
    <comment authorId="0" ref="O65">
      <text>
        <t xml:space="preserve">ワザに設定されているシールド削り値。通常のダメージに加え、この値だけシールドのHPが減少する。</t>
      </text>
    </comment>
    <comment authorId="0" ref="P65">
      <text>
        <t xml:space="preserve">ワザに設定されているヒットストップ倍率。電撃属性のワザはこの値が設定されていなくとも1.5倍となる。</t>
      </text>
    </comment>
    <comment authorId="0" ref="Q65">
      <text>
        <t xml:space="preserve">ワザに設定されているヒットストップずらしによる移動距離倍率。</t>
      </text>
    </comment>
    <comment authorId="0" ref="R65">
      <text>
        <t xml:space="preserve">ワザが相殺するかどうか。</t>
      </text>
    </comment>
    <comment authorId="0" ref="S65">
      <text>
        <t xml:space="preserve">ワザが相殺したときに、相殺モーションに移行するかどうか。</t>
      </text>
    </comment>
    <comment authorId="0" ref="U65">
      <text>
        <t xml:space="preserve">いわゆる「地ダ(地上ダッシュ)」「空ダ(空中ダッシュ)」のこと。</t>
      </text>
    </comment>
    <comment authorId="0" ref="E69">
      <text>
        <t xml:space="preserve">ワザに設定されている基礎ダメージ量。実際の試合で与えるダメージ量は、タイマン補正・OP補正・小ジャンプ補正などにより変化するので注意。</t>
      </text>
    </comment>
    <comment authorId="0" ref="F69">
      <text>
        <t xml:space="preserve">タイマンにおけるダメージは、基礎ダメージの1.2倍となる。
なお、OP相殺がかかっていない場合はさらに1.05倍。</t>
      </text>
    </comment>
    <comment authorId="0" ref="O69">
      <text>
        <t xml:space="preserve">ワザに設定されているシールド削り値。通常のダメージに加え、この値だけシールドのHPが減少する。</t>
      </text>
    </comment>
    <comment authorId="0" ref="P69">
      <text>
        <t xml:space="preserve">ワザに設定されているヒットストップ倍率。電撃属性のワザはこの値が設定されていなくとも1.5倍となる。</t>
      </text>
    </comment>
    <comment authorId="0" ref="Q69">
      <text>
        <t xml:space="preserve">ワザに設定されているヒットストップずらしによる移動距離倍率。</t>
      </text>
    </comment>
    <comment authorId="0" ref="R69">
      <text>
        <t xml:space="preserve">ワザが相殺するかどうか。</t>
      </text>
    </comment>
    <comment authorId="0" ref="S69">
      <text>
        <t xml:space="preserve">ワザが相殺したときに、相殺モーションに移行するかどうか。</t>
      </text>
    </comment>
    <comment authorId="0" ref="U69">
      <text>
        <t xml:space="preserve">いわゆる「地ダ(地上ダッシュ)」「空ダ(空中ダッシュ)」のこと。</t>
      </text>
    </comment>
    <comment authorId="0" ref="F75">
      <text>
        <t xml:space="preserve">タイマンにおけるダメージは、基礎ダメージの1.2倍となる。
なお、OP相殺がかかっていない場合はさらに1.05倍。</t>
      </text>
    </comment>
    <comment authorId="0" ref="C80">
      <text>
        <t xml:space="preserve">相手の重量によって全体フレーム等が変化する投げのことを「重量依存投げ」と呼ぶ。
相手の重量が大きいほど全体フレームも大きくなる。</t>
      </text>
    </comment>
    <comment authorId="0" ref="D80">
      <text>
        <t xml:space="preserve">重量依存有りの場合、体重100の敵に対しての持続フレームを記載。</t>
      </text>
    </comment>
    <comment authorId="0" ref="E80">
      <text>
        <t xml:space="preserve">重量依存有りの場合、体重100の敵に対しての全体フレームを記載。</t>
      </text>
    </comment>
    <comment authorId="0" ref="G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G99">
      <text>
        <t xml:space="preserve">タイマンにおけるダメージは、基礎ダメージの1.2倍となる。
なお、OP相殺がかかっていない場合はさらに1.05倍。</t>
      </text>
    </comment>
  </commentList>
</comments>
</file>

<file path=xl/comments7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1">
      <text>
        <t xml:space="preserve">ワザに設定されている基礎ダメージ量。実際の試合で与えるダメージ量は、タイマン補正・OP補正・小ジャンプ補正などにより変化するので注意。</t>
      </text>
    </comment>
    <comment authorId="0" ref="F51">
      <text>
        <t xml:space="preserve">タイマンにおけるダメージは、基礎ダメージの1.2倍となる。
なお、OP相殺がかかっていない場合はさらに1.05倍。</t>
      </text>
    </comment>
    <comment authorId="0" ref="G51">
      <text>
        <t xml:space="preserve">小ジャンプで空中攻撃を出すと、与えるダメージ量が0.85倍になる。タイマン補正も含めると、1.2 * 0.85で1.02倍。</t>
      </text>
    </comment>
    <comment authorId="0" ref="J51">
      <text>
        <t xml:space="preserve">着地隙が発生するフレーム区間のこと。</t>
      </text>
    </comment>
    <comment authorId="0" ref="O51">
      <text>
        <t xml:space="preserve">ワザに設定されているシールド削り値。通常のダメージに加え、この値だけシールドのHPが減少する。</t>
      </text>
    </comment>
    <comment authorId="0" ref="P51">
      <text>
        <t xml:space="preserve">ワザに設定されているヒットストップ倍率。電撃属性のワザはこの値が設定されていなくとも1.5倍となる。</t>
      </text>
    </comment>
    <comment authorId="0" ref="Q51">
      <text>
        <t xml:space="preserve">ワザに設定されているヒットストップずらしによる移動距離倍率。</t>
      </text>
    </comment>
    <comment authorId="0" ref="D58">
      <text>
        <t xml:space="preserve">81 -&gt; 71 (3.0.0)</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82">
      <text>
        <t xml:space="preserve">ワザに設定されている基礎ダメージ量。実際の試合で与えるダメージ量は、タイマン補正・OP補正・小ジャンプ補正などにより変化するので注意。</t>
      </text>
    </comment>
    <comment authorId="0" ref="F82">
      <text>
        <t xml:space="preserve">タイマンにおけるダメージは、基礎ダメージの1.2倍となる。
なお、OP相殺がかかっていない場合はさらに1.05倍。</t>
      </text>
    </comment>
    <comment authorId="0" ref="O82">
      <text>
        <t xml:space="preserve">ワザに設定されているシールド削り値。通常のダメージに加え、この値だけシールドのHPが減少する。</t>
      </text>
    </comment>
    <comment authorId="0" ref="P82">
      <text>
        <t xml:space="preserve">ワザに設定されているヒットストップ倍率。電撃属性のワザはこの値が設定されていなくとも1.5倍となる。</t>
      </text>
    </comment>
    <comment authorId="0" ref="Q82">
      <text>
        <t xml:space="preserve">ワザに設定されているヒットストップずらしによる移動距離倍率。</t>
      </text>
    </comment>
    <comment authorId="0" ref="R82">
      <text>
        <t xml:space="preserve">ワザが相殺するかどうか。</t>
      </text>
    </comment>
    <comment authorId="0" ref="S82">
      <text>
        <t xml:space="preserve">ワザが相殺したときに、相殺モーションに移行するかどうか。</t>
      </text>
    </comment>
    <comment authorId="0" ref="U82">
      <text>
        <t xml:space="preserve">いわゆる「地ダ(地上ダッシュ)」「空ダ(空中ダッシュ)」のこと。</t>
      </text>
    </comment>
    <comment authorId="0" ref="D83">
      <text>
        <t xml:space="preserve">67 -&gt; 62 (3.0.0)</t>
      </text>
    </comment>
    <comment authorId="0" ref="D84">
      <text>
        <t xml:space="preserve">47 -&gt; 42 (3.0.0)</t>
      </text>
    </comment>
    <comment authorId="0" ref="D85">
      <text>
        <t xml:space="preserve">53 -&gt; 48 (3.0.0)</t>
      </text>
    </comment>
    <comment authorId="0" ref="D86">
      <text>
        <t xml:space="preserve">47 -&gt; 42 (3.0.0)</t>
      </text>
    </comment>
    <comment authorId="0" ref="D87">
      <text>
        <t xml:space="preserve">53 -&gt; 48 (3.0.0)</t>
      </text>
    </comment>
    <comment authorId="0" ref="F90">
      <text>
        <t xml:space="preserve">タイマンにおけるダメージは、基礎ダメージの1.2倍となる。
なお、OP相殺がかかっていない場合はさらに1.05倍。</t>
      </text>
    </comment>
    <comment authorId="0" ref="C95">
      <text>
        <t xml:space="preserve">相手の重量によって全体フレーム等が変化する投げのことを「重量依存投げ」と呼ぶ。
相手の重量が大きいほど全体フレームも大きくなる。</t>
      </text>
    </comment>
    <comment authorId="0" ref="D95">
      <text>
        <t xml:space="preserve">重量依存有りの場合、体重100の敵に対しての持続フレームを記載。</t>
      </text>
    </comment>
    <comment authorId="0" ref="E95">
      <text>
        <t xml:space="preserve">重量依存有りの場合、体重100の敵に対しての全体フレームを記載。</t>
      </text>
    </comment>
    <comment authorId="0" ref="G95">
      <text>
        <t xml:space="preserve">タイマンにおけるダメージは、基礎ダメージの1.2倍となる。
なお、OP相殺がかかっていない場合はさらに1.05倍。</t>
      </text>
    </comment>
    <comment authorId="0" ref="O95">
      <text>
        <t xml:space="preserve">ワザに設定されているシールド削り値。通常のダメージに加え、この値だけシールドのHPが減少する。</t>
      </text>
    </comment>
    <comment authorId="0" ref="P95">
      <text>
        <t xml:space="preserve">ワザに設定されているヒットストップ倍率。電撃属性のワザはこの値が設定されていなくとも1.5倍となる。</t>
      </text>
    </comment>
    <comment authorId="0" ref="Q95">
      <text>
        <t xml:space="preserve">ワザに設定されているヒットストップずらしによる移動距離倍率。</t>
      </text>
    </comment>
    <comment authorId="0" ref="H102">
      <text>
        <t xml:space="preserve">埋め時間の計算式 (1.2.1 -&gt; 2.0.0)
90 + 0.51 * (ヒット前のダメージ)
-&gt; 60 + 0.75 * (ヒット前のダメージ)</t>
      </text>
    </comment>
    <comment authorId="0" ref="G114">
      <text>
        <t xml:space="preserve">タイマンにおけるダメージは、基礎ダメージの1.2倍となる。
なお、OP相殺がかかっていない場合はさらに1.05倍。</t>
      </text>
    </comment>
  </commentList>
</comments>
</file>

<file path=xl/comments75.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D34">
      <text>
        <t xml:space="preserve">50? -&gt; 47 (1.1.0?)</t>
      </text>
    </comment>
    <comment authorId="0" ref="E41">
      <text>
        <t xml:space="preserve">ワザに設定されている基礎ダメージ量。実際の試合で与えるダメージ量は、タイマン補正・OP補正・小ジャンプ補正などにより変化するので注意。</t>
      </text>
    </comment>
    <comment authorId="0" ref="F41">
      <text>
        <t xml:space="preserve">タイマンにおけるダメージは、基礎ダメージの1.2倍となる。
なお、OP相殺がかかっていない場合はさらに1.05倍。</t>
      </text>
    </comment>
    <comment authorId="0" ref="G41">
      <text>
        <t xml:space="preserve">小ジャンプで空中攻撃を出すと、与えるダメージ量が0.85倍になる。タイマン補正も含めると、1.2 * 0.85で1.02倍。</t>
      </text>
    </comment>
    <comment authorId="0" ref="J41">
      <text>
        <t xml:space="preserve">着地隙が発生するフレーム区間のこと。</t>
      </text>
    </comment>
    <comment authorId="0" ref="O41">
      <text>
        <t xml:space="preserve">ワザに設定されているシールド削り値。通常のダメージに加え、この値だけシールドのHPが減少する。</t>
      </text>
    </comment>
    <comment authorId="0" ref="P41">
      <text>
        <t xml:space="preserve">ワザに設定されているヒットストップ倍率。電撃属性のワザはこの値が設定されていなくとも1.5倍となる。</t>
      </text>
    </comment>
    <comment authorId="0" ref="Q41">
      <text>
        <t xml:space="preserve">ワザに設定されているヒットストップずらしによる移動距離倍率。</t>
      </text>
    </comment>
    <comment authorId="0" ref="D42">
      <text>
        <t xml:space="preserve">35 -&gt; 33 (1.1.0?)</t>
      </text>
    </comment>
    <comment authorId="0" ref="J42">
      <text>
        <t xml:space="preserve">3-37 -&gt; 3-33 (2.0.0)</t>
      </text>
    </comment>
    <comment authorId="0" ref="I50">
      <text>
        <t xml:space="preserve">12 -&gt; 9 (1.1.0)</t>
      </text>
    </comment>
    <comment authorId="0" ref="I52">
      <text>
        <t xml:space="preserve">12 -&gt; 9 (1.1.0)</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4">
      <text>
        <t xml:space="preserve">ワザに設定されている基礎ダメージ量。実際の試合で与えるダメージ量は、タイマン補正・OP補正・小ジャンプ補正などにより変化するので注意。</t>
      </text>
    </comment>
    <comment authorId="0" ref="F64">
      <text>
        <t xml:space="preserve">タイマンにおけるダメージは、基礎ダメージの1.2倍となる。
なお、OP相殺がかかっていない場合はさらに1.05倍。</t>
      </text>
    </comment>
    <comment authorId="0" ref="O64">
      <text>
        <t xml:space="preserve">ワザに設定されているシールド削り値。通常のダメージに加え、この値だけシールドのHPが減少する。</t>
      </text>
    </comment>
    <comment authorId="0" ref="P64">
      <text>
        <t xml:space="preserve">ワザに設定されているヒットストップ倍率。電撃属性のワザはこの値が設定されていなくとも1.5倍となる。</t>
      </text>
    </comment>
    <comment authorId="0" ref="Q64">
      <text>
        <t xml:space="preserve">ワザに設定されているヒットストップずらしによる移動距離倍率。</t>
      </text>
    </comment>
    <comment authorId="0" ref="R64">
      <text>
        <t xml:space="preserve">ワザが相殺するかどうか。</t>
      </text>
    </comment>
    <comment authorId="0" ref="S64">
      <text>
        <t xml:space="preserve">ワザが相殺したときに、相殺モーションに移行するかどうか。</t>
      </text>
    </comment>
    <comment authorId="0" ref="U64">
      <text>
        <t xml:space="preserve">いわゆる「地ダ(地上ダッシュ)」「空ダ(空中ダッシュ)」のこと。</t>
      </text>
    </comment>
    <comment authorId="0" ref="C65">
      <text>
        <t xml:space="preserve">25-* -&gt; 21-* (4.0.0)</t>
      </text>
    </comment>
    <comment authorId="0" ref="D65">
      <text>
        <t xml:space="preserve">49 -&gt; 45 (4.0.0)</t>
      </text>
    </comment>
    <comment authorId="0" ref="H65">
      <text>
        <t xml:space="preserve">ワイヤー：22-23F -&gt; 18-19F (4.0.0)</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77">
      <text>
        <t xml:space="preserve">ワザに設定されている基礎ダメージ量。実際の試合で与えるダメージ量は、タイマン補正・OP補正・小ジャンプ補正などにより変化するので注意。</t>
      </text>
    </comment>
    <comment authorId="0" ref="F77">
      <text>
        <t xml:space="preserve">タイマンにおけるダメージは、基礎ダメージの1.2倍となる。
なお、OP相殺がかかっていない場合はさらに1.05倍。</t>
      </text>
    </comment>
    <comment authorId="0" ref="O77">
      <text>
        <t xml:space="preserve">ワザに設定されているシールド削り値。通常のダメージに加え、この値だけシールドのHPが減少する。</t>
      </text>
    </comment>
    <comment authorId="0" ref="P77">
      <text>
        <t xml:space="preserve">ワザに設定されているヒットストップ倍率。電撃属性のワザはこの値が設定されていなくとも1.5倍となる。</t>
      </text>
    </comment>
    <comment authorId="0" ref="Q77">
      <text>
        <t xml:space="preserve">ワザに設定されているヒットストップずらしによる移動距離倍率。</t>
      </text>
    </comment>
    <comment authorId="0" ref="R77">
      <text>
        <t xml:space="preserve">ワザが相殺するかどうか。</t>
      </text>
    </comment>
    <comment authorId="0" ref="S77">
      <text>
        <t xml:space="preserve">ワザが相殺したときに、相殺モーションに移行するかどうか。</t>
      </text>
    </comment>
    <comment authorId="0" ref="U77">
      <text>
        <t xml:space="preserve">いわゆる「地ダ(地上ダッシュ)」「空ダ(空中ダッシュ)」のこと。</t>
      </text>
    </comment>
    <comment authorId="0" ref="D80">
      <text>
        <t xml:space="preserve">31 -&gt; 26 (1.1.0?)</t>
      </text>
    </comment>
    <comment authorId="0" ref="C81">
      <text>
        <t xml:space="preserve">9-21 -&gt; 11-21 (4.0.0)</t>
      </text>
    </comment>
    <comment authorId="0" ref="C82">
      <text>
        <t xml:space="preserve">Rehit: 8 -&gt; 9 (4.0.0)</t>
      </text>
    </comment>
    <comment authorId="0" ref="F87">
      <text>
        <t xml:space="preserve">タイマンにおけるダメージは、基礎ダメージの1.2倍となる。
なお、OP相殺がかかっていない場合はさらに1.05倍。</t>
      </text>
    </comment>
    <comment authorId="0" ref="C92">
      <text>
        <t xml:space="preserve">相手の重量によって全体フレーム等が変化する投げのことを「重量依存投げ」と呼ぶ。
相手の重量が大きいほど全体フレームも大きくなる。</t>
      </text>
    </comment>
    <comment authorId="0" ref="D92">
      <text>
        <t xml:space="preserve">重量依存有りの場合、体重100の敵に対しての持続フレームを記載。</t>
      </text>
    </comment>
    <comment authorId="0" ref="E92">
      <text>
        <t xml:space="preserve">重量依存有りの場合、体重100の敵に対しての全体フレームを記載。</t>
      </text>
    </comment>
    <comment authorId="0" ref="G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76.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小ジャンプで空中攻撃を出すと、与えるダメージ量が0.85倍になる。タイマン補正も含めると、1.2 * 0.85で1.02倍。</t>
      </text>
    </comment>
    <comment authorId="0" ref="J40">
      <text>
        <t xml:space="preserve">着地隙が発生するフレーム区間のこと。</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J46">
      <text>
        <t xml:space="preserve">4-58 -&gt; 4-44 (2.0.0)</t>
      </text>
    </comment>
    <comment authorId="0" ref="E50">
      <text>
        <t xml:space="preserve">ワザに設定されている基礎ダメージ量。実際の試合で与えるダメージ量は、タイマン補正・OP補正・小ジャンプ補正などにより変化するので注意。</t>
      </text>
    </comment>
    <comment authorId="0" ref="F50">
      <text>
        <t xml:space="preserve">タイマンにおけるダメージは、基礎ダメージの1.2倍となる。
なお、OP相殺がかかっていない場合はさらに1.05倍。</t>
      </text>
    </comment>
    <comment authorId="0" ref="O50">
      <text>
        <t xml:space="preserve">ワザに設定されているシールド削り値。通常のダメージに加え、この値だけシールドのHPが減少する。</t>
      </text>
    </comment>
    <comment authorId="0" ref="P50">
      <text>
        <t xml:space="preserve">ワザに設定されているヒットストップ倍率。電撃属性のワザはこの値が設定されていなくとも1.5倍となる。</t>
      </text>
    </comment>
    <comment authorId="0" ref="Q50">
      <text>
        <t xml:space="preserve">ワザに設定されているヒットストップずらしによる移動距離倍率。</t>
      </text>
    </comment>
    <comment authorId="0" ref="R50">
      <text>
        <t xml:space="preserve">ワザが相殺するかどうか。</t>
      </text>
    </comment>
    <comment authorId="0" ref="S50">
      <text>
        <t xml:space="preserve">ワザが相殺したときに、相殺モーションに移行するかどうか。</t>
      </text>
    </comment>
    <comment authorId="0" ref="U50">
      <text>
        <t xml:space="preserve">いわゆる「地ダ(地上ダッシュ)」「空ダ(空中ダッシュ)」のこと。</t>
      </text>
    </comment>
    <comment authorId="0" ref="E57">
      <text>
        <t xml:space="preserve">ワザに設定されている基礎ダメージ量。実際の試合で与えるダメージ量は、タイマン補正・OP補正・小ジャンプ補正などにより変化するので注意。</t>
      </text>
    </comment>
    <comment authorId="0" ref="F57">
      <text>
        <t xml:space="preserve">タイマンにおけるダメージは、基礎ダメージの1.2倍となる。
なお、OP相殺がかかっていない場合はさらに1.05倍。</t>
      </text>
    </comment>
    <comment authorId="0" ref="O57">
      <text>
        <t xml:space="preserve">ワザに設定されているシールド削り値。通常のダメージに加え、この値だけシールドのHPが減少する。</t>
      </text>
    </comment>
    <comment authorId="0" ref="P57">
      <text>
        <t xml:space="preserve">ワザに設定されているヒットストップ倍率。電撃属性のワザはこの値が設定されていなくとも1.5倍となる。</t>
      </text>
    </comment>
    <comment authorId="0" ref="Q57">
      <text>
        <t xml:space="preserve">ワザに設定されているヒットストップずらしによる移動距離倍率。</t>
      </text>
    </comment>
    <comment authorId="0" ref="R57">
      <text>
        <t xml:space="preserve">ワザが相殺するかどうか。</t>
      </text>
    </comment>
    <comment authorId="0" ref="S57">
      <text>
        <t xml:space="preserve">ワザが相殺したときに、相殺モーションに移行するかどうか。</t>
      </text>
    </comment>
    <comment authorId="0" ref="U57">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E81">
      <text>
        <t xml:space="preserve">ワザに設定されている基礎ダメージ量。実際の試合で与えるダメージ量は、タイマン補正・OP補正・小ジャンプ補正などにより変化するので注意。</t>
      </text>
    </comment>
    <comment authorId="0" ref="F81">
      <text>
        <t xml:space="preserve">タイマンにおけるダメージは、基礎ダメージの1.2倍となる。
なお、OP相殺がかかっていない場合はさらに1.05倍。</t>
      </text>
    </comment>
    <comment authorId="0" ref="O81">
      <text>
        <t xml:space="preserve">ワザに設定されているシールド削り値。通常のダメージに加え、この値だけシールドのHPが減少する。</t>
      </text>
    </comment>
    <comment authorId="0" ref="P81">
      <text>
        <t xml:space="preserve">ワザに設定されているヒットストップ倍率。電撃属性のワザはこの値が設定されていなくとも1.5倍となる。</t>
      </text>
    </comment>
    <comment authorId="0" ref="Q81">
      <text>
        <t xml:space="preserve">ワザに設定されているヒットストップずらしによる移動距離倍率。</t>
      </text>
    </comment>
    <comment authorId="0" ref="R81">
      <text>
        <t xml:space="preserve">ワザが相殺するかどうか。</t>
      </text>
    </comment>
    <comment authorId="0" ref="S81">
      <text>
        <t xml:space="preserve">ワザが相殺したときに、相殺モーションに移行するかどうか。</t>
      </text>
    </comment>
    <comment authorId="0" ref="U81">
      <text>
        <t xml:space="preserve">いわゆる「地ダ(地上ダッシュ)」「空ダ(空中ダッシュ)」のこと。</t>
      </text>
    </comment>
    <comment authorId="0" ref="F86">
      <text>
        <t xml:space="preserve">タイマンにおけるダメージは、基礎ダメージの1.2倍となる。
なお、OP相殺がかかっていない場合はさらに1.05倍。</t>
      </text>
    </comment>
    <comment authorId="0" ref="C91">
      <text>
        <t xml:space="preserve">相手の重量によって全体フレーム等が変化する投げのことを「重量依存投げ」と呼ぶ。
相手の重量が大きいほど全体フレームも大きくなる。</t>
      </text>
    </comment>
    <comment authorId="0" ref="D91">
      <text>
        <t xml:space="preserve">重量依存有りの場合、体重100の敵に対しての持続フレームを記載。</t>
      </text>
    </comment>
    <comment authorId="0" ref="E91">
      <text>
        <t xml:space="preserve">重量依存有りの場合、体重100の敵に対しての全体フレームを記載。</t>
      </text>
    </comment>
    <comment authorId="0" ref="G91">
      <text>
        <t xml:space="preserve">タイマンにおけるダメージは、基礎ダメージの1.2倍となる。
なお、OP相殺がかかっていない場合はさらに1.05倍。</t>
      </text>
    </comment>
    <comment authorId="0" ref="O91">
      <text>
        <t xml:space="preserve">ワザに設定されているシールド削り値。通常のダメージに加え、この値だけシールドのHPが減少する。</t>
      </text>
    </comment>
    <comment authorId="0" ref="P91">
      <text>
        <t xml:space="preserve">ワザに設定されているヒットストップ倍率。電撃属性のワザはこの値が設定されていなくとも1.5倍となる。</t>
      </text>
    </comment>
    <comment authorId="0" ref="Q91">
      <text>
        <t xml:space="preserve">ワザに設定されているヒットストップずらしによる移動距離倍率。</t>
      </text>
    </comment>
    <comment authorId="0" ref="G113">
      <text>
        <t xml:space="preserve">タイマンにおけるダメージは、基礎ダメージの1.2倍となる。
なお、OP相殺がかかっていない場合はさらに1.05倍。</t>
      </text>
    </comment>
  </commentList>
</comments>
</file>

<file path=xl/comments77.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ステップ入力をしてから、完全に止まってシールドなどを出すことができるようになるまでのフレーム。</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46">
      <text>
        <t xml:space="preserve">ワザに設定されている基礎ダメージ量。実際の試合で与えるダメージ量は、タイマン補正・OP補正・小ジャンプ補正などにより変化するので注意。</t>
      </text>
    </comment>
    <comment authorId="0" ref="F46">
      <text>
        <t xml:space="preserve">タイマンにおけるダメージは、基礎ダメージの1.2倍となる。
なお、OP相殺がかかっていない場合はさらに1.05倍。</t>
      </text>
    </comment>
    <comment authorId="0" ref="G46">
      <text>
        <t xml:space="preserve">小ジャンプで空中攻撃を出すと、与えるダメージ量が0.85倍になる。タイマン補正も含めると、1.2 * 0.85で1.02倍。</t>
      </text>
    </comment>
    <comment authorId="0" ref="J46">
      <text>
        <t xml:space="preserve">着地隙が発生するフレーム区間のこと。</t>
      </text>
    </comment>
    <comment authorId="0" ref="O46">
      <text>
        <t xml:space="preserve">ワザに設定されているシールド削り値。通常のダメージに加え、この値だけシールドのHPが減少する。</t>
      </text>
    </comment>
    <comment authorId="0" ref="P46">
      <text>
        <t xml:space="preserve">ワザに設定されているヒットストップ倍率。電撃属性のワザはこの値が設定されていなくとも1.5倍となる。</t>
      </text>
    </comment>
    <comment authorId="0" ref="Q46">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R56">
      <text>
        <t xml:space="preserve">ワザが相殺するかどうか。</t>
      </text>
    </comment>
    <comment authorId="0" ref="S56">
      <text>
        <t xml:space="preserve">ワザが相殺したときに、相殺モーションに移行するかどうか。</t>
      </text>
    </comment>
    <comment authorId="0" ref="U56">
      <text>
        <t xml:space="preserve">いわゆる「地ダ(地上ダッシュ)」「空ダ(空中ダッシュ)」のこと。</t>
      </text>
    </comment>
    <comment authorId="0" ref="E66">
      <text>
        <t xml:space="preserve">ワザに設定されている基礎ダメージ量。実際の試合で与えるダメージ量は、タイマン補正・OP補正・小ジャンプ補正などにより変化するので注意。</t>
      </text>
    </comment>
    <comment authorId="0" ref="F66">
      <text>
        <t xml:space="preserve">タイマンにおけるダメージは、基礎ダメージの1.2倍となる。
なお、OP相殺がかかっていない場合はさらに1.05倍。</t>
      </text>
    </comment>
    <comment authorId="0" ref="O66">
      <text>
        <t xml:space="preserve">ワザに設定されているシールド削り値。通常のダメージに加え、この値だけシールドのHPが減少する。</t>
      </text>
    </comment>
    <comment authorId="0" ref="P66">
      <text>
        <t xml:space="preserve">ワザに設定されているヒットストップ倍率。電撃属性のワザはこの値が設定されていなくとも1.5倍となる。</t>
      </text>
    </comment>
    <comment authorId="0" ref="Q66">
      <text>
        <t xml:space="preserve">ワザに設定されているヒットストップずらしによる移動距離倍率。</t>
      </text>
    </comment>
    <comment authorId="0" ref="R66">
      <text>
        <t xml:space="preserve">ワザが相殺するかどうか。</t>
      </text>
    </comment>
    <comment authorId="0" ref="S66">
      <text>
        <t xml:space="preserve">ワザが相殺したときに、相殺モーションに移行するかどうか。</t>
      </text>
    </comment>
    <comment authorId="0" ref="U66">
      <text>
        <t xml:space="preserve">いわゆる「地ダ(地上ダッシュ)」「空ダ(空中ダッシュ)」のこと。</t>
      </text>
    </comment>
    <comment authorId="0" ref="C68">
      <text>
        <t xml:space="preserve">23-43 -&gt; 21-41 (4.0.0)</t>
      </text>
    </comment>
    <comment authorId="0" ref="C69">
      <text>
        <t xml:space="preserve">44-119 -&gt; 42-122 (4.0.0)</t>
      </text>
    </comment>
    <comment authorId="0" ref="C70">
      <text>
        <t xml:space="preserve">23-43 -&gt; 21-41 (4.0.0)</t>
      </text>
    </comment>
    <comment authorId="0" ref="C71">
      <text>
        <t xml:space="preserve">44-156 -&gt; 42-159 (4.0.0)</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8">
      <text>
        <t xml:space="preserve">ワザに設定されている基礎ダメージ量。実際の試合で与えるダメージ量は、タイマン補正・OP補正・小ジャンプ補正などにより変化するので注意。</t>
      </text>
    </comment>
    <comment authorId="0" ref="F78">
      <text>
        <t xml:space="preserve">タイマンにおけるダメージは、基礎ダメージの1.2倍となる。
なお、OP相殺がかかっていない場合はさらに1.05倍。</t>
      </text>
    </comment>
    <comment authorId="0" ref="O78">
      <text>
        <t xml:space="preserve">ワザに設定されているシールド削り値。通常のダメージに加え、この値だけシールドのHPが減少する。</t>
      </text>
    </comment>
    <comment authorId="0" ref="P78">
      <text>
        <t xml:space="preserve">ワザに設定されているヒットストップ倍率。電撃属性のワザはこの値が設定されていなくとも1.5倍となる。</t>
      </text>
    </comment>
    <comment authorId="0" ref="Q78">
      <text>
        <t xml:space="preserve">ワザに設定されているヒットストップずらしによる移動距離倍率。</t>
      </text>
    </comment>
    <comment authorId="0" ref="R78">
      <text>
        <t xml:space="preserve">ワザが相殺するかどうか。</t>
      </text>
    </comment>
    <comment authorId="0" ref="S78">
      <text>
        <t xml:space="preserve">ワザが相殺したときに、相殺モーションに移行するかどうか。</t>
      </text>
    </comment>
    <comment authorId="0" ref="U78">
      <text>
        <t xml:space="preserve">いわゆる「地ダ(地上ダッシュ)」「空ダ(空中ダッシュ)」のこと。</t>
      </text>
    </comment>
    <comment authorId="0" ref="H79">
      <text>
        <t xml:space="preserve">最大溜め：49F -&gt; 39F (4.0.0)</t>
      </text>
    </comment>
    <comment authorId="0" ref="C81">
      <text>
        <t xml:space="preserve">78-79 -&gt; 68-69 (4.0.0)</t>
      </text>
    </comment>
    <comment authorId="0" ref="D81">
      <text>
        <t xml:space="preserve">117 -&gt; 107 (4.0.0)</t>
      </text>
    </comment>
    <comment authorId="0" ref="D82">
      <text>
        <t xml:space="preserve">127 -&gt; 117 (4.0.0)</t>
      </text>
    </comment>
    <comment authorId="0" ref="C83">
      <text>
        <t xml:space="preserve">85-86 -&gt; 75-76 (4.0.0)</t>
      </text>
    </comment>
    <comment authorId="0" ref="D83">
      <text>
        <t xml:space="preserve">125 -&gt; 115 (4.0.0)</t>
      </text>
    </comment>
    <comment authorId="0" ref="D84">
      <text>
        <t xml:space="preserve">135 -&gt; 125 (4.0.0)</t>
      </text>
    </comment>
    <comment authorId="0" ref="F87">
      <text>
        <t xml:space="preserve">タイマンにおけるダメージは、基礎ダメージの1.2倍となる。
なお、OP相殺がかかっていない場合はさらに1.05倍。</t>
      </text>
    </comment>
    <comment authorId="0" ref="C92">
      <text>
        <t xml:space="preserve">相手の重量によって全体フレーム等が変化する投げのことを「重量依存投げ」と呼ぶ。
相手の重量が大きいほど全体フレームも大きくなる。</t>
      </text>
    </comment>
    <comment authorId="0" ref="D92">
      <text>
        <t xml:space="preserve">重量依存有りの場合、体重100の敵に対しての持続フレームを記載。</t>
      </text>
    </comment>
    <comment authorId="0" ref="E92">
      <text>
        <t xml:space="preserve">重量依存有りの場合、体重100の敵に対しての全体フレームを記載。</t>
      </text>
    </comment>
    <comment authorId="0" ref="G92">
      <text>
        <t xml:space="preserve">タイマンにおけるダメージは、基礎ダメージの1.2倍となる。
なお、OP相殺がかかっていない場合はさらに1.05倍。</t>
      </text>
    </comment>
    <comment authorId="0" ref="O92">
      <text>
        <t xml:space="preserve">ワザに設定されているシールド削り値。通常のダメージに加え、この値だけシールドのHPが減少する。</t>
      </text>
    </comment>
    <comment authorId="0" ref="P92">
      <text>
        <t xml:space="preserve">ワザに設定されているヒットストップ倍率。電撃属性のワザはこの値が設定されていなくとも1.5倍となる。</t>
      </text>
    </comment>
    <comment authorId="0" ref="Q92">
      <text>
        <t xml:space="preserve">ワザに設定されているヒットストップずらしによる移動距離倍率。</t>
      </text>
    </comment>
    <comment authorId="0" ref="G111">
      <text>
        <t xml:space="preserve">タイマンにおけるダメージは、基礎ダメージの1.2倍となる。
なお、OP相殺がかかっていない場合はさらに1.05倍。</t>
      </text>
    </comment>
  </commentList>
</comments>
</file>

<file path=xl/comments78.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G27">
      <text>
        <t xml:space="preserve">ジョーカーの攻撃と同時ガードによるガード硬直F</t>
      </text>
    </comment>
    <comment authorId="0" ref="G29">
      <text>
        <t xml:space="preserve">ジョーカーの攻撃と同時ガードによるガード硬直F</t>
      </text>
    </comment>
    <comment authorId="0" ref="G31">
      <text>
        <t xml:space="preserve">ジョーカーの攻撃と同時ガードによるガード硬直F</t>
      </text>
    </comment>
    <comment authorId="0" ref="G50">
      <text>
        <t xml:space="preserve">ジョーカーの攻撃と同時ガードによるガード硬直F</t>
      </text>
    </comment>
    <comment authorId="0" ref="G52">
      <text>
        <t xml:space="preserve">ジョーカーの攻撃と同時ガードによるガード硬直F</t>
      </text>
    </comment>
    <comment authorId="0" ref="G55">
      <text>
        <t xml:space="preserve">ジョーカーの攻撃と同時ガードによるガード硬直F</t>
      </text>
    </comment>
    <comment authorId="0" ref="G56">
      <text>
        <t xml:space="preserve">ジョーカーの攻撃と同時ガードによるガード硬直F</t>
      </text>
    </comment>
    <comment authorId="0" ref="E61">
      <text>
        <t xml:space="preserve">ワザに設定されている基礎ダメージ量。実際の試合で与えるダメージ量は、タイマン補正・OP補正・小ジャンプ補正などにより変化するので注意。</t>
      </text>
    </comment>
    <comment authorId="0" ref="F61">
      <text>
        <t xml:space="preserve">タイマンにおけるダメージは、基礎ダメージの1.2倍となる。
なお、OP相殺がかかっていない場合はさらに1.05倍。</t>
      </text>
    </comment>
    <comment authorId="0" ref="G61">
      <text>
        <t xml:space="preserve">小ジャンプで空中攻撃を出すと、与えるダメージ量が0.85倍になる。タイマン補正も含めると、1.2 * 0.85で1.02倍。</t>
      </text>
    </comment>
    <comment authorId="0" ref="J61">
      <text>
        <t xml:space="preserve">着地隙が発生しないフレーム区間のこと。※着地隙フラグFに変更予定</t>
      </text>
    </comment>
    <comment authorId="0" ref="O61">
      <text>
        <t xml:space="preserve">ワザに設定されているシールド削り値。通常のダメージに加え、この値だけシールドのHPが減少する。</t>
      </text>
    </comment>
    <comment authorId="0" ref="P61">
      <text>
        <t xml:space="preserve">ワザに設定されているヒットストップ倍率。電撃属性のワザはこの値が設定されていなくとも1.5倍となる。</t>
      </text>
    </comment>
    <comment authorId="0" ref="Q61">
      <text>
        <t xml:space="preserve">ワザに設定されているヒットストップずらしによる移動距離倍率。</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98">
      <text>
        <t xml:space="preserve">ワザに設定されている基礎ダメージ量。実際の試合で与えるダメージ量は、タイマン補正・OP補正・小ジャンプ補正などにより変化するので注意。</t>
      </text>
    </comment>
    <comment authorId="0" ref="F98">
      <text>
        <t xml:space="preserve">タイマンにおけるダメージは、基礎ダメージの1.2倍となる。
なお、OP相殺がかかっていない場合はさらに1.05倍。</t>
      </text>
    </comment>
    <comment authorId="0" ref="O98">
      <text>
        <t xml:space="preserve">ワザに設定されているシールド削り値。通常のダメージに加え、この値だけシールドのHPが減少する。</t>
      </text>
    </comment>
    <comment authorId="0" ref="P98">
      <text>
        <t xml:space="preserve">ワザに設定されているヒットストップ倍率。電撃属性のワザはこの値が設定されていなくとも1.5倍となる。</t>
      </text>
    </comment>
    <comment authorId="0" ref="Q98">
      <text>
        <t xml:space="preserve">ワザに設定されているヒットストップずらしによる移動距離倍率。</t>
      </text>
    </comment>
    <comment authorId="0" ref="R98">
      <text>
        <t xml:space="preserve">ワザが相殺するかどうか。</t>
      </text>
    </comment>
    <comment authorId="0" ref="S98">
      <text>
        <t xml:space="preserve">ワザが相殺したときに、相殺モーションに移行するかどうか。</t>
      </text>
    </comment>
    <comment authorId="0" ref="U98">
      <text>
        <t xml:space="preserve">いわゆる「地ダ(地上ダッシュ)」「空ダ(空中ダッシュ)」のこと。</t>
      </text>
    </comment>
    <comment authorId="0" ref="E104">
      <text>
        <t xml:space="preserve">ワザに設定されている基礎ダメージ量。実際の試合で与えるダメージ量は、タイマン補正・OP補正・小ジャンプ補正などにより変化するので注意。</t>
      </text>
    </comment>
    <comment authorId="0" ref="F104">
      <text>
        <t xml:space="preserve">タイマンにおけるダメージは、基礎ダメージの1.2倍となる。
なお、OP相殺がかかっていない場合はさらに1.05倍。</t>
      </text>
    </comment>
    <comment authorId="0" ref="O104">
      <text>
        <t xml:space="preserve">ワザに設定されているシールド削り値。通常のダメージに加え、この値だけシールドのHPが減少する。</t>
      </text>
    </comment>
    <comment authorId="0" ref="P104">
      <text>
        <t xml:space="preserve">ワザに設定されているヒットストップ倍率。電撃属性のワザはこの値が設定されていなくとも1.5倍となる。</t>
      </text>
    </comment>
    <comment authorId="0" ref="Q104">
      <text>
        <t xml:space="preserve">ワザに設定されているヒットストップずらしによる移動距離倍率。</t>
      </text>
    </comment>
    <comment authorId="0" ref="R104">
      <text>
        <t xml:space="preserve">ワザが相殺するかどうか。</t>
      </text>
    </comment>
    <comment authorId="0" ref="S104">
      <text>
        <t xml:space="preserve">ワザが相殺したときに、相殺モーションに移行するかどうか。</t>
      </text>
    </comment>
    <comment authorId="0" ref="U104">
      <text>
        <t xml:space="preserve">いわゆる「地ダ(地上ダッシュ)」「空ダ(空中ダッシュ)」のこと。</t>
      </text>
    </comment>
    <comment authorId="0" ref="E110">
      <text>
        <t xml:space="preserve">ワザに設定されている基礎ダメージ量。実際の試合で与えるダメージ量は、タイマン補正・OP補正・小ジャンプ補正などにより変化するので注意。</t>
      </text>
    </comment>
    <comment authorId="0" ref="F110">
      <text>
        <t xml:space="preserve">タイマンにおけるダメージは、基礎ダメージの1.2倍となる。
なお、OP相殺がかかっていない場合はさらに1.05倍。</t>
      </text>
    </comment>
    <comment authorId="0" ref="O110">
      <text>
        <t xml:space="preserve">ワザに設定されているシールド削り値。通常のダメージに加え、この値だけシールドのHPが減少する。</t>
      </text>
    </comment>
    <comment authorId="0" ref="P110">
      <text>
        <t xml:space="preserve">ワザに設定されているヒットストップ倍率。電撃属性のワザはこの値が設定されていなくとも1.5倍となる。</t>
      </text>
    </comment>
    <comment authorId="0" ref="Q110">
      <text>
        <t xml:space="preserve">ワザに設定されているヒットストップずらしによる移動距離倍率。</t>
      </text>
    </comment>
    <comment authorId="0" ref="R110">
      <text>
        <t xml:space="preserve">ワザが相殺するかどうか。</t>
      </text>
    </comment>
    <comment authorId="0" ref="S110">
      <text>
        <t xml:space="preserve">ワザが相殺したときに、相殺モーションに移行するかどうか。</t>
      </text>
    </comment>
    <comment authorId="0" ref="U110">
      <text>
        <t xml:space="preserve">いわゆる「地ダ(地上ダッシュ)」「空ダ(空中ダッシュ)」のこと。</t>
      </text>
    </comment>
    <comment authorId="0" ref="F119">
      <text>
        <t xml:space="preserve">タイマンにおけるダメージは、基礎ダメージの1.2倍となる。
なお、OP相殺がかかっていない場合はさらに1.05倍。</t>
      </text>
    </comment>
    <comment authorId="0" ref="C124">
      <text>
        <t xml:space="preserve">相手の重量によって全体フレーム等が変化する投げのことを「重量依存投げ」と呼ぶ。
相手の重量が大きいほど全体フレームも大きくなる。</t>
      </text>
    </comment>
    <comment authorId="0" ref="D124">
      <text>
        <t xml:space="preserve">重量依存有りの場合、体重100の敵に対しての持続フレームを記載。</t>
      </text>
    </comment>
    <comment authorId="0" ref="E124">
      <text>
        <t xml:space="preserve">重量依存有りの場合、体重100の敵に対しての全体フレームを記載。</t>
      </text>
    </comment>
    <comment authorId="0" ref="G124">
      <text>
        <t xml:space="preserve">タイマンにおけるダメージは、基礎ダメージの1.2倍となる。
なお、OP相殺がかかっていない場合はさらに1.05倍。</t>
      </text>
    </comment>
    <comment authorId="0" ref="O124">
      <text>
        <t xml:space="preserve">ワザに設定されているシールド削り値。通常のダメージに加え、この値だけシールドのHPが減少する。</t>
      </text>
    </comment>
    <comment authorId="0" ref="P124">
      <text>
        <t xml:space="preserve">ワザに設定されているヒットストップ倍率。電撃属性のワザはこの値が設定されていなくとも1.5倍となる。</t>
      </text>
    </comment>
    <comment authorId="0" ref="Q124">
      <text>
        <t xml:space="preserve">ワザに設定されているヒットストップずらしによる移動距離倍率。</t>
      </text>
    </comment>
    <comment authorId="0" ref="G143">
      <text>
        <t xml:space="preserve">タイマンにおけるダメージは、基礎ダメージの1.2倍となる。
なお、OP相殺がかかっていない場合はさらに1.05倍。</t>
      </text>
    </comment>
  </commentList>
</comments>
</file>

<file path=xl/comments79.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F26">
      <text>
        <t xml:space="preserve">1st: ケン
2nd: リュウ</t>
      </text>
    </comment>
    <comment authorId="0" ref="F27">
      <text>
        <t xml:space="preserve">1st: シュルク (疾)</t>
      </text>
    </comment>
    <comment authorId="0" ref="C29">
      <text>
        <t xml:space="preserve">追加走行加速のみ倍率がかかる。</t>
      </text>
    </comment>
    <comment authorId="0" ref="C32">
      <text>
        <t xml:space="preserve">追加空中加速のみ倍率がかかる。</t>
      </text>
    </comment>
    <comment authorId="0" ref="F32">
      <text>
        <t xml:space="preserve">1st: プリン</t>
      </text>
    </comment>
    <comment authorId="0" ref="F35">
      <text>
        <t xml:space="preserve">1st: シュルク (翔)
2nd: フォックス</t>
      </text>
    </comment>
    <comment authorId="0" ref="E40">
      <text>
        <t xml:space="preserve">ワザに設定されている基礎ダメージ量。実際の試合で与えるダメージ量は、タイマン補正・OP補正・小ジャンプ補正などにより変化するので注意。</t>
      </text>
    </comment>
    <comment authorId="0" ref="F40">
      <text>
        <t xml:space="preserve">タイマンにおけるダメージは、基礎ダメージの1.2倍となる。
なお、OP相殺がかかっていない場合はさらに1.05倍。</t>
      </text>
    </comment>
    <comment authorId="0" ref="G40">
      <text>
        <t xml:space="preserve">未実装。計算式が判明次第、追加していく予定です。</t>
      </text>
    </comment>
    <comment authorId="0" ref="O40">
      <text>
        <t xml:space="preserve">ワザに設定されているシールド削り値。通常のダメージに加え、この値だけシールドのHPが減少する。</t>
      </text>
    </comment>
    <comment authorId="0" ref="P40">
      <text>
        <t xml:space="preserve">ワザに設定されているヒットストップ倍率。電撃属性のワザはこの値が設定されていなくとも1.5倍となる。</t>
      </text>
    </comment>
    <comment authorId="0" ref="Q40">
      <text>
        <t xml:space="preserve">ワザに設定されているヒットストップずらしによる移動距離倍率。</t>
      </text>
    </comment>
    <comment authorId="0" ref="E59">
      <text>
        <t xml:space="preserve">ワザに設定されている基礎ダメージ量。実際の試合で与えるダメージ量は、タイマン補正・OP補正・小ジャンプ補正などにより変化するので注意。</t>
      </text>
    </comment>
    <comment authorId="0" ref="F59">
      <text>
        <t xml:space="preserve">タイマンにおけるダメージは、基礎ダメージの1.2倍となる。
なお、OP相殺がかかっていない場合はさらに1.05倍。</t>
      </text>
    </comment>
    <comment authorId="0" ref="G59">
      <text>
        <t xml:space="preserve">小ジャンプで空中攻撃を出すと、与えるダメージ量が0.85倍になる。タイマン補正も含めると、1.2 * 0.85で1.02倍。</t>
      </text>
    </comment>
    <comment authorId="0" ref="J59">
      <text>
        <t xml:space="preserve">着地隙が発生しないフレーム区間のこと。※着地隙フラグFに変更予定</t>
      </text>
    </comment>
    <comment authorId="0" ref="O59">
      <text>
        <t xml:space="preserve">ワザに設定されているシールド削り値。通常のダメージに加え、この値だけシールドのHPが減少する。</t>
      </text>
    </comment>
    <comment authorId="0" ref="P59">
      <text>
        <t xml:space="preserve">ワザに設定されているヒットストップ倍率。電撃属性のワザはこの値が設定されていなくとも1.5倍となる。</t>
      </text>
    </comment>
    <comment authorId="0" ref="Q59">
      <text>
        <t xml:space="preserve">ワザに設定されているヒットストップずらしによる移動距離倍率。</t>
      </text>
    </comment>
    <comment authorId="0" ref="E68">
      <text>
        <t xml:space="preserve">ワザに設定されている基礎ダメージ量。実際の試合で与えるダメージ量は、タイマン補正・OP補正・小ジャンプ補正などにより変化するので注意。</t>
      </text>
    </comment>
    <comment authorId="0" ref="F68">
      <text>
        <t xml:space="preserve">タイマンにおけるダメージは、基礎ダメージの1.2倍となる。
なお、OP相殺がかかっていない場合はさらに1.05倍。</t>
      </text>
    </comment>
    <comment authorId="0" ref="O68">
      <text>
        <t xml:space="preserve">ワザに設定されているシールド削り値。通常のダメージに加え、この値だけシールドのHPが減少する。</t>
      </text>
    </comment>
    <comment authorId="0" ref="P68">
      <text>
        <t xml:space="preserve">ワザに設定されているヒットストップ倍率。電撃属性のワザはこの値が設定されていなくとも1.5倍となる。</t>
      </text>
    </comment>
    <comment authorId="0" ref="Q68">
      <text>
        <t xml:space="preserve">ワザに設定されているヒットストップずらしによる移動距離倍率。</t>
      </text>
    </comment>
    <comment authorId="0" ref="R68">
      <text>
        <t xml:space="preserve">ワザが相殺するかどうか。</t>
      </text>
    </comment>
    <comment authorId="0" ref="S68">
      <text>
        <t xml:space="preserve">ワザが相殺したときに、相殺モーションに移行するかどうか。</t>
      </text>
    </comment>
    <comment authorId="0" ref="U68">
      <text>
        <t xml:space="preserve">いわゆる「地ダ(地上ダッシュ)」「空ダ(空中ダッシュ)」のこと。</t>
      </text>
    </comment>
    <comment authorId="0" ref="E76">
      <text>
        <t xml:space="preserve">ワザに設定されている基礎ダメージ量。実際の試合で与えるダメージ量は、タイマン補正・OP補正・小ジャンプ補正などにより変化するので注意。</t>
      </text>
    </comment>
    <comment authorId="0" ref="F76">
      <text>
        <t xml:space="preserve">タイマンにおけるダメージは、基礎ダメージの1.2倍となる。
なお、OP相殺がかかっていない場合はさらに1.05倍。</t>
      </text>
    </comment>
    <comment authorId="0" ref="O76">
      <text>
        <t xml:space="preserve">ワザに設定されているシールド削り値。通常のダメージに加え、この値だけシールドのHPが減少する。</t>
      </text>
    </comment>
    <comment authorId="0" ref="P76">
      <text>
        <t xml:space="preserve">ワザに設定されているヒットストップ倍率。電撃属性のワザはこの値が設定されていなくとも1.5倍となる。</t>
      </text>
    </comment>
    <comment authorId="0" ref="Q76">
      <text>
        <t xml:space="preserve">ワザに設定されているヒットストップずらしによる移動距離倍率。</t>
      </text>
    </comment>
    <comment authorId="0" ref="R76">
      <text>
        <t xml:space="preserve">ワザが相殺するかどうか。</t>
      </text>
    </comment>
    <comment authorId="0" ref="S76">
      <text>
        <t xml:space="preserve">ワザが相殺したときに、相殺モーションに移行するかどうか。</t>
      </text>
    </comment>
    <comment authorId="0" ref="U76">
      <text>
        <t xml:space="preserve">いわゆる「地ダ(地上ダッシュ)」「空ダ(空中ダッシュ)」のこと。</t>
      </text>
    </comment>
    <comment authorId="0" ref="E93">
      <text>
        <t xml:space="preserve">ワザに設定されている基礎ダメージ量。実際の試合で与えるダメージ量は、タイマン補正・OP補正・小ジャンプ補正などにより変化するので注意。</t>
      </text>
    </comment>
    <comment authorId="0" ref="F93">
      <text>
        <t xml:space="preserve">タイマンにおけるダメージは、基礎ダメージの1.2倍となる。
なお、OP相殺がかかっていない場合はさらに1.05倍。</t>
      </text>
    </comment>
    <comment authorId="0" ref="O93">
      <text>
        <t xml:space="preserve">ワザに設定されているシールド削り値。通常のダメージに加え、この値だけシールドのHPが減少する。</t>
      </text>
    </comment>
    <comment authorId="0" ref="P93">
      <text>
        <t xml:space="preserve">ワザに設定されているヒットストップ倍率。電撃属性のワザはこの値が設定されていなくとも1.5倍となる。</t>
      </text>
    </comment>
    <comment authorId="0" ref="Q93">
      <text>
        <t xml:space="preserve">ワザに設定されているヒットストップずらしによる移動距離倍率。</t>
      </text>
    </comment>
    <comment authorId="0" ref="R93">
      <text>
        <t xml:space="preserve">ワザが相殺するかどうか。</t>
      </text>
    </comment>
    <comment authorId="0" ref="S93">
      <text>
        <t xml:space="preserve">ワザが相殺したときに、相殺モーションに移行するかどうか。</t>
      </text>
    </comment>
    <comment authorId="0" ref="U93">
      <text>
        <t xml:space="preserve">いわゆる「地ダ(地上ダッシュ)」「空ダ(空中ダッシュ)」のこと。</t>
      </text>
    </comment>
    <comment authorId="0" ref="E100">
      <text>
        <t xml:space="preserve">ワザに設定されている基礎ダメージ量。実際の試合で与えるダメージ量は、タイマン補正・OP補正・小ジャンプ補正などにより変化するので注意。</t>
      </text>
    </comment>
    <comment authorId="0" ref="F100">
      <text>
        <t xml:space="preserve">タイマンにおけるダメージは、基礎ダメージの1.2倍となる。
なお、OP相殺がかかっていない場合はさらに1.05倍。</t>
      </text>
    </comment>
    <comment authorId="0" ref="O100">
      <text>
        <t xml:space="preserve">ワザに設定されているシールド削り値。通常のダメージに加え、この値だけシールドのHPが減少する。</t>
      </text>
    </comment>
    <comment authorId="0" ref="P100">
      <text>
        <t xml:space="preserve">ワザに設定されているヒットストップ倍率。電撃属性のワザはこの値が設定されていなくとも1.5倍となる。</t>
      </text>
    </comment>
    <comment authorId="0" ref="Q100">
      <text>
        <t xml:space="preserve">ワザに設定されているヒットストップずらしによる移動距離倍率。</t>
      </text>
    </comment>
    <comment authorId="0" ref="R100">
      <text>
        <t xml:space="preserve">ワザが相殺するかどうか。</t>
      </text>
    </comment>
    <comment authorId="0" ref="S100">
      <text>
        <t xml:space="preserve">ワザが相殺したときに、相殺モーションに移行するかどうか。</t>
      </text>
    </comment>
    <comment authorId="0" ref="U100">
      <text>
        <t xml:space="preserve">いわゆる「地ダ(地上ダッシュ)」「空ダ(空中ダッシュ)」のこと。</t>
      </text>
    </comment>
    <comment authorId="0" ref="E103">
      <text>
        <t xml:space="preserve">ワザに設定されている基礎ダメージ量。実際の試合で与えるダメージ量は、タイマン補正・OP補正・小ジャンプ補正などにより変化するので注意。</t>
      </text>
    </comment>
    <comment authorId="0" ref="F103">
      <text>
        <t xml:space="preserve">タイマンにおけるダメージは、基礎ダメージの1.2倍となる。
なお、OP相殺がかかっていない場合はさらに1.05倍。</t>
      </text>
    </comment>
    <comment authorId="0" ref="O103">
      <text>
        <t xml:space="preserve">ワザに設定されているシールド削り値。通常のダメージに加え、この値だけシールドのHPが減少する。</t>
      </text>
    </comment>
    <comment authorId="0" ref="P103">
      <text>
        <t xml:space="preserve">ワザに設定されているヒットストップ倍率。電撃属性のワザはこの値が設定されていなくとも1.5倍となる。</t>
      </text>
    </comment>
    <comment authorId="0" ref="Q103">
      <text>
        <t xml:space="preserve">ワザに設定されているヒットストップずらしによる移動距離倍率。</t>
      </text>
    </comment>
    <comment authorId="0" ref="R103">
      <text>
        <t xml:space="preserve">ワザが相殺するかどうか。</t>
      </text>
    </comment>
    <comment authorId="0" ref="S103">
      <text>
        <t xml:space="preserve">ワザが相殺したときに、相殺モーションに移行するかどうか。</t>
      </text>
    </comment>
    <comment authorId="0" ref="U103">
      <text>
        <t xml:space="preserve">いわゆる「地ダ(地上ダッシュ)」「空ダ(空中ダッシュ)」のこと。</t>
      </text>
    </comment>
    <comment authorId="0" ref="E129">
      <text>
        <t xml:space="preserve">ワザに設定されている基礎ダメージ量。実際の試合で与えるダメージ量は、タイマン補正・OP補正・小ジャンプ補正などにより変化するので注意。</t>
      </text>
    </comment>
    <comment authorId="0" ref="F129">
      <text>
        <t xml:space="preserve">タイマンにおけるダメージは、基礎ダメージの1.2倍となる。
なお、OP相殺がかかっていない場合はさらに1.05倍。</t>
      </text>
    </comment>
    <comment authorId="0" ref="O129">
      <text>
        <t xml:space="preserve">ワザに設定されているシールド削り値。通常のダメージに加え、この値だけシールドのHPが減少する。</t>
      </text>
    </comment>
    <comment authorId="0" ref="P129">
      <text>
        <t xml:space="preserve">ワザに設定されているヒットストップ倍率。電撃属性のワザはこの値が設定されていなくとも1.5倍となる。</t>
      </text>
    </comment>
    <comment authorId="0" ref="Q129">
      <text>
        <t xml:space="preserve">ワザに設定されているヒットストップずらしによる移動距離倍率。</t>
      </text>
    </comment>
    <comment authorId="0" ref="R129">
      <text>
        <t xml:space="preserve">ワザが相殺するかどうか。</t>
      </text>
    </comment>
    <comment authorId="0" ref="S129">
      <text>
        <t xml:space="preserve">ワザが相殺したときに、相殺モーションに移行するかどうか。</t>
      </text>
    </comment>
    <comment authorId="0" ref="U129">
      <text>
        <t xml:space="preserve">いわゆる「地ダ(地上ダッシュ)」「空ダ(空中ダッシュ)」のこと。</t>
      </text>
    </comment>
    <comment authorId="0" ref="F142">
      <text>
        <t xml:space="preserve">タイマンにおけるダメージは、基礎ダメージの1.2倍となる。
なお、OP相殺がかかっていない場合はさらに1.05倍。</t>
      </text>
    </comment>
    <comment authorId="0" ref="C147">
      <text>
        <t xml:space="preserve">重量依存有りの場合、体重100の敵に対しての持続フレームを記載。</t>
      </text>
    </comment>
    <comment authorId="0" ref="D147">
      <text>
        <t xml:space="preserve">重量依存有りの場合、体重100の敵に対しての全体フレームを記載。</t>
      </text>
    </comment>
    <comment authorId="0" ref="F147">
      <text>
        <t xml:space="preserve">タイマンにおけるダメージは、基礎ダメージの1.2倍となる。
なお、OP相殺がかかっていない場合はさらに1.05倍。</t>
      </text>
    </comment>
    <comment authorId="0" ref="O147">
      <text>
        <t xml:space="preserve">ワザに設定されているシールド削り値。通常のダメージに加え、この値だけシールドのHPが減少する。</t>
      </text>
    </comment>
    <comment authorId="0" ref="P147">
      <text>
        <t xml:space="preserve">ワザに設定されているヒットストップ倍率。電撃属性のワザはこの値が設定されていなくとも1.5倍となる。</t>
      </text>
    </comment>
    <comment authorId="0" ref="Q147">
      <text>
        <t xml:space="preserve">ワザに設定されているヒットストップずらしによる移動距離倍率。</t>
      </text>
    </comment>
    <comment authorId="0" ref="G166">
      <text>
        <t xml:space="preserve">タイマンにおけるダメージは、基礎ダメージの1.2倍となる。
なお、OP相殺がかかっていない場合はさらに1.05倍。</t>
      </text>
    </comment>
  </commentList>
</comments>
</file>

<file path=xl/comments80.xml><?xml version="1.0" encoding="utf-8"?>
<comments xmlns:r="http://schemas.openxmlformats.org/officeDocument/2006/relationships" xmlns="http://schemas.openxmlformats.org/spreadsheetml/2006/main">
  <authors>
    <author/>
  </authors>
  <commentList>
    <comment authorId="0" ref="T28">
      <text>
        <t xml:space="preserve">77 -&gt; 79 (3.0.0)</t>
      </text>
    </comment>
    <comment authorId="0" ref="O57">
      <text>
        <t xml:space="preserve">28 -&gt; 29 (3.1.0)
29 -&gt; 28 (4.0.0)</t>
      </text>
    </comment>
    <comment authorId="0" ref="P57">
      <text>
        <t xml:space="preserve">41 -&gt; 43 (3.1.0)
43 -&gt; 41 (4.0.0)</t>
      </text>
    </comment>
    <comment authorId="0" ref="Q57">
      <text>
        <t xml:space="preserve">20 -&gt; 21 (3.1.0)
21 -&gt; 20 (4.0.0)</t>
      </text>
    </comment>
    <comment authorId="0" ref="R57">
      <text>
        <t xml:space="preserve">30 -&gt; 31 (3.1.0)
31 -&gt; 30 (4.0.0)</t>
      </text>
    </comment>
    <comment authorId="0" ref="AB57">
      <text>
        <t xml:space="preserve">1.92 -&gt; 1.7 (3.1.0)
1.7 -&gt; 1.92 (4.0.0)</t>
      </text>
    </comment>
    <comment authorId="0" ref="AD57">
      <text>
        <t xml:space="preserve">3.072 -&gt; 2.72 (3.1.0)
2.72 -&gt; 3.072 (4.0.0)</t>
      </text>
    </comment>
  </commentList>
</comments>
</file>

<file path=xl/comments81.xml><?xml version="1.0" encoding="utf-8"?>
<comments xmlns:r="http://schemas.openxmlformats.org/officeDocument/2006/relationships" xmlns="http://schemas.openxmlformats.org/spreadsheetml/2006/main">
  <authors>
    <author/>
  </authors>
  <commentList>
    <comment authorId="0" ref="Q58">
      <text>
        <t xml:space="preserve">40 -&gt; 44 (3.1.0)</t>
      </text>
    </comment>
    <comment authorId="0" ref="U58">
      <text>
        <t xml:space="preserve">真横：70 -&gt; 75 (3.1.0)
真上：86 -&gt; 91 (3.1.0)
真下：58 -&gt; 64 (3.1.0)</t>
      </text>
    </comment>
  </commentList>
</comments>
</file>

<file path=xl/comments82.xml><?xml version="1.0" encoding="utf-8"?>
<comments xmlns:r="http://schemas.openxmlformats.org/officeDocument/2006/relationships" xmlns="http://schemas.openxmlformats.org/spreadsheetml/2006/main">
  <authors>
    <author/>
  </authors>
  <commentList>
    <comment authorId="0" ref="F29">
      <text>
        <t xml:space="preserve">1-23 -&gt; 1-27 (3.0.0)</t>
      </text>
    </comment>
  </commentList>
</comments>
</file>

<file path=xl/comments83.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小ジャンプでファイターが達する高さ。</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空中ジャンプでファイターが達する高さ。多段ジャンプのファイターは空中ジャンプの回数毎に高さが異なる場合が多い。</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G56">
      <text>
        <t xml:space="preserve">小ジャンプで空中攻撃を出すと、与えるダメージ量が0.85倍になる。タイマン補正も含めると、1.2 * 0.85で1.02倍。</t>
      </text>
    </comment>
    <comment authorId="0" ref="J56">
      <text>
        <t xml:space="preserve">着地隙が発生しないフレーム区間のこと。※着地隙フラグFに変更予定</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F92">
      <text>
        <t xml:space="preserve">タイマンにおけるダメージは、基礎ダメージの1.2倍となる。
なお、OP相殺がかかっていない場合はさらに1.05倍。</t>
      </text>
    </comment>
    <comment authorId="0" ref="C97">
      <text>
        <t xml:space="preserve">重量依存有りの場合、体重100の敵に対しての持続フレームを記載。</t>
      </text>
    </comment>
    <comment authorId="0" ref="D97">
      <text>
        <t xml:space="preserve">重量依存有りの場合、体重100の敵に対しての全体フレームを記載。</t>
      </text>
    </comment>
    <comment authorId="0" ref="F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G116">
      <text>
        <t xml:space="preserve">タイマンにおけるダメージは、基礎ダメージの1.2倍となる。
なお、OP相殺がかかっていない場合はさらに1.05倍。</t>
      </text>
    </comment>
  </commentList>
</comments>
</file>

<file path=xl/comments84.xml><?xml version="1.0" encoding="utf-8"?>
<comments xmlns:r="http://schemas.openxmlformats.org/officeDocument/2006/relationships" xmlns="http://schemas.openxmlformats.org/spreadsheetml/2006/main">
  <authors>
    <author/>
  </authors>
  <commentList>
    <comment authorId="0" ref="C17">
      <text>
        <t xml:space="preserve">地上ジャンプに要するフレーム数。この間にジャンプボタンを離すと小ジャンプになる。
なお、空中ジャンプは1F。</t>
      </text>
    </comment>
    <comment authorId="0" ref="E17">
      <text>
        <t xml:space="preserve">ファイターの体重。値が大きいほどふっとばされづらくなる。</t>
      </text>
    </comment>
    <comment authorId="0" ref="G17">
      <text>
        <t xml:space="preserve">平坦な地面で小ジャンプを行った際に滞空できるフレーム数。
ジャンプ踏切フレームは含めない。</t>
      </text>
    </comment>
    <comment authorId="0" ref="K17">
      <text>
        <t xml:space="preserve">ダッシュ（ステップの出始め）時におけるファイターの移動速度。
走行速度とは値が異なる場合も。</t>
      </text>
    </comment>
    <comment authorId="0" ref="M17">
      <text>
        <t xml:space="preserve">小ジャンプでファイターが達する高さ。</t>
      </text>
    </comment>
    <comment authorId="0" ref="C18">
      <text>
        <t xml:space="preserve">地上すれすれで急降下した場合のファイターの着地隙。
基本的には大着地となることが多い。</t>
      </text>
    </comment>
    <comment authorId="0" ref="E18">
      <text>
        <t xml:space="preserve">ファイターが達することのできる最大の歩行速度。</t>
      </text>
    </comment>
    <comment authorId="0" ref="G18">
      <text>
        <t xml:space="preserve">平坦な地面で大ジャンプを行った際に滞空できるフレーム数。
ジャンプ踏切フレームは含めない。</t>
      </text>
    </comment>
    <comment authorId="0" ref="K18">
      <text>
        <t xml:space="preserve">スティックを最大限倒した際における、1F毎の走行速度の増加量。
ダッシュ初速が走行速度よりも大きい場合はほぼ関係しない。</t>
      </text>
    </comment>
    <comment authorId="0" ref="M18">
      <text>
        <t xml:space="preserve">大ジャンプでファイターが達する高さ。</t>
      </text>
    </comment>
    <comment authorId="0" ref="C19">
      <text>
        <t xml:space="preserve">小着地にならなかった場合のファイターの着地隙。
基本的には大着地となることが多い。</t>
      </text>
    </comment>
    <comment authorId="0" ref="E19">
      <text>
        <t xml:space="preserve">ファイターが達することのできる最大の走行速度。
ダッシュ（ステップの出始め）時の速度とは異なる場合も。</t>
      </text>
    </comment>
    <comment authorId="0" ref="G19">
      <text>
        <t xml:space="preserve">平坦な地面で小ジャンプを行い、かつ最速で急降下を入力した際に滞空できるフレーム数。
ジャンプ踏切フレームは含めない。</t>
      </text>
    </comment>
    <comment authorId="0" ref="K19">
      <text>
        <t xml:space="preserve">ファイターが地上でスティックがニュートラルのとき、1F毎に移動速度がこの値だけ減少する。
ガードノックバック量などに影響する。</t>
      </text>
    </comment>
    <comment authorId="0" ref="M19">
      <text>
        <t xml:space="preserve">空中ジャンプでファイターが達する高さ。多段ジャンプのファイターは空中ジャンプの回数毎に高さが異なる場合が多い。</t>
      </text>
    </comment>
    <comment authorId="0" ref="C20">
      <text>
        <t xml:space="preserve">このフレームが終了した1F後からシールドを展開することが可能になる。
走行移行フレーム - 1と同じ。</t>
      </text>
    </comment>
    <comment authorId="0" ref="E20">
      <text>
        <t xml:space="preserve">ファイターが達することのできる最大の空中横移動速度。</t>
      </text>
    </comment>
    <comment authorId="0" ref="G20">
      <text>
        <t xml:space="preserve">平坦な地面で大ジャンプを行い、かつ最速で急降下を入力した際に滞空できるフレーム数。
ジャンプ踏切フレームは含めない。</t>
      </text>
    </comment>
    <comment authorId="0" ref="K20">
      <text>
        <t xml:space="preserve">スティックを最大限倒した際における、1F毎の空中速度の増加量。</t>
      </text>
    </comment>
    <comment authorId="0" ref="M20">
      <text>
        <t xml:space="preserve">崖ジャンプでファイターが達する高さ。</t>
      </text>
    </comment>
    <comment authorId="0" ref="C21">
      <text>
        <t xml:space="preserve">ステップ入力をしてから、弱攻撃などの行動を行うまでに必要なフレーム数。</t>
      </text>
    </comment>
    <comment authorId="0" ref="E21">
      <text>
        <t xml:space="preserve">急降下入力をしなかった場合に
ファイターが達することのできる最大の落下速度。
落下速度が大きいほど上方向への撃墜耐性も高くなる。</t>
      </text>
    </comment>
    <comment authorId="0" ref="K21">
      <text>
        <t xml:space="preserve">ファイターが空中でスティックがニュートラルのとき、1F毎に空中速度がこの値だけ減少する。</t>
      </text>
    </comment>
    <comment authorId="0" ref="E22">
      <text>
        <t xml:space="preserve">急降下入力が行われた場合のファイターの落下速度。入力1F目からこの速度になる。
なお、急降下中に空中攻撃を入力すると値は「落下速度」に変更される。</t>
      </text>
    </comment>
    <comment authorId="0" ref="K22">
      <text>
        <t xml:space="preserve">ファイターが空中にいるとき、1F毎に落下速度がこの値だけ増加する。
この値が高いと上方向への撃墜耐性がわずかに高くなるが、横方向への撃墜耐性はわずかに低くなる場合が多い。</t>
      </text>
    </comment>
    <comment authorId="0" ref="E25">
      <text>
        <t xml:space="preserve">ワザに設定されている基礎ダメージ量。実際の試合で与えるダメージ量は、タイマン補正・OP補正・小ジャンプ補正などにより変化するので注意。</t>
      </text>
    </comment>
    <comment authorId="0" ref="F25">
      <text>
        <t xml:space="preserve">タイマンにおけるダメージは、基礎ダメージの1.2倍となる。
なお、OP相殺がかかっていない場合はさらに1.05倍。</t>
      </text>
    </comment>
    <comment authorId="0" ref="G25">
      <text>
        <t xml:space="preserve">未実装。計算式が判明次第、追加していく予定です。</t>
      </text>
    </comment>
    <comment authorId="0" ref="O25">
      <text>
        <t xml:space="preserve">ワザに設定されているシールド削り値。通常のダメージに加え、この値だけシールドのHPが減少する。</t>
      </text>
    </comment>
    <comment authorId="0" ref="P25">
      <text>
        <t xml:space="preserve">ワザに設定されているヒットストップ倍率。電撃属性のワザはこの値が設定されていなくとも1.5倍となる。</t>
      </text>
    </comment>
    <comment authorId="0" ref="Q25">
      <text>
        <t xml:space="preserve">ワザに設定されているヒットストップずらしによる移動距離倍率。</t>
      </text>
    </comment>
    <comment authorId="0" ref="E56">
      <text>
        <t xml:space="preserve">ワザに設定されている基礎ダメージ量。実際の試合で与えるダメージ量は、タイマン補正・OP補正・小ジャンプ補正などにより変化するので注意。</t>
      </text>
    </comment>
    <comment authorId="0" ref="F56">
      <text>
        <t xml:space="preserve">タイマンにおけるダメージは、基礎ダメージの1.2倍となる。
なお、OP相殺がかかっていない場合はさらに1.05倍。</t>
      </text>
    </comment>
    <comment authorId="0" ref="G56">
      <text>
        <t xml:space="preserve">小ジャンプで空中攻撃を出すと、与えるダメージ量が0.85倍になる。タイマン補正も含めると、1.2 * 0.85で1.02倍。</t>
      </text>
    </comment>
    <comment authorId="0" ref="J56">
      <text>
        <t xml:space="preserve">着地隙が発生しないフレーム区間のこと。</t>
      </text>
    </comment>
    <comment authorId="0" ref="O56">
      <text>
        <t xml:space="preserve">ワザに設定されているシールド削り値。通常のダメージに加え、この値だけシールドのHPが減少する。</t>
      </text>
    </comment>
    <comment authorId="0" ref="P56">
      <text>
        <t xml:space="preserve">ワザに設定されているヒットストップ倍率。電撃属性のワザはこの値が設定されていなくとも1.5倍となる。</t>
      </text>
    </comment>
    <comment authorId="0" ref="Q56">
      <text>
        <t xml:space="preserve">ワザに設定されているヒットストップずらしによる移動距離倍率。</t>
      </text>
    </comment>
    <comment authorId="0" ref="E72">
      <text>
        <t xml:space="preserve">ワザに設定されている基礎ダメージ量。実際の試合で与えるダメージ量は、タイマン補正・OP補正・小ジャンプ補正などにより変化するので注意。</t>
      </text>
    </comment>
    <comment authorId="0" ref="F72">
      <text>
        <t xml:space="preserve">タイマンにおけるダメージは、基礎ダメージの1.2倍となる。
なお、OP相殺がかかっていない場合はさらに1.05倍。</t>
      </text>
    </comment>
    <comment authorId="0" ref="O72">
      <text>
        <t xml:space="preserve">ワザに設定されているシールド削り値。通常のダメージに加え、この値だけシールドのHPが減少する。</t>
      </text>
    </comment>
    <comment authorId="0" ref="P72">
      <text>
        <t xml:space="preserve">ワザに設定されているヒットストップ倍率。電撃属性のワザはこの値が設定されていなくとも1.5倍となる。</t>
      </text>
    </comment>
    <comment authorId="0" ref="Q72">
      <text>
        <t xml:space="preserve">ワザに設定されているヒットストップずらしによる移動距離倍率。</t>
      </text>
    </comment>
    <comment authorId="0" ref="R72">
      <text>
        <t xml:space="preserve">ワザが相殺するかどうか。</t>
      </text>
    </comment>
    <comment authorId="0" ref="S72">
      <text>
        <t xml:space="preserve">ワザが相殺したときに、相殺モーションに移行するかどうか。</t>
      </text>
    </comment>
    <comment authorId="0" ref="U72">
      <text>
        <t xml:space="preserve">いわゆる「地ダ(地上ダッシュ)」「空ダ(空中ダッシュ)」のこと。</t>
      </text>
    </comment>
    <comment authorId="0" ref="E75">
      <text>
        <t xml:space="preserve">ワザに設定されている基礎ダメージ量。実際の試合で与えるダメージ量は、タイマン補正・OP補正・小ジャンプ補正などにより変化するので注意。</t>
      </text>
    </comment>
    <comment authorId="0" ref="F75">
      <text>
        <t xml:space="preserve">タイマンにおけるダメージは、基礎ダメージの1.2倍となる。
なお、OP相殺がかかっていない場合はさらに1.05倍。</t>
      </text>
    </comment>
    <comment authorId="0" ref="O75">
      <text>
        <t xml:space="preserve">ワザに設定されているシールド削り値。通常のダメージに加え、この値だけシールドのHPが減少する。</t>
      </text>
    </comment>
    <comment authorId="0" ref="P75">
      <text>
        <t xml:space="preserve">ワザに設定されているヒットストップ倍率。電撃属性のワザはこの値が設定されていなくとも1.5倍となる。</t>
      </text>
    </comment>
    <comment authorId="0" ref="Q75">
      <text>
        <t xml:space="preserve">ワザに設定されているヒットストップずらしによる移動距離倍率。</t>
      </text>
    </comment>
    <comment authorId="0" ref="R75">
      <text>
        <t xml:space="preserve">ワザが相殺するかどうか。</t>
      </text>
    </comment>
    <comment authorId="0" ref="S75">
      <text>
        <t xml:space="preserve">ワザが相殺したときに、相殺モーションに移行するかどうか。</t>
      </text>
    </comment>
    <comment authorId="0" ref="U75">
      <text>
        <t xml:space="preserve">いわゆる「地ダ(地上ダッシュ)」「空ダ(空中ダッシュ)」のこと。</t>
      </text>
    </comment>
    <comment authorId="0" ref="E80">
      <text>
        <t xml:space="preserve">ワザに設定されている基礎ダメージ量。実際の試合で与えるダメージ量は、タイマン補正・OP補正・小ジャンプ補正などにより変化するので注意。</t>
      </text>
    </comment>
    <comment authorId="0" ref="F80">
      <text>
        <t xml:space="preserve">タイマンにおけるダメージは、基礎ダメージの1.2倍となる。
なお、OP相殺がかかっていない場合はさらに1.05倍。</t>
      </text>
    </comment>
    <comment authorId="0" ref="O80">
      <text>
        <t xml:space="preserve">ワザに設定されているシールド削り値。通常のダメージに加え、この値だけシールドのHPが減少する。</t>
      </text>
    </comment>
    <comment authorId="0" ref="P80">
      <text>
        <t xml:space="preserve">ワザに設定されているヒットストップ倍率。電撃属性のワザはこの値が設定されていなくとも1.5倍となる。</t>
      </text>
    </comment>
    <comment authorId="0" ref="Q80">
      <text>
        <t xml:space="preserve">ワザに設定されているヒットストップずらしによる移動距離倍率。</t>
      </text>
    </comment>
    <comment authorId="0" ref="R80">
      <text>
        <t xml:space="preserve">ワザが相殺するかどうか。</t>
      </text>
    </comment>
    <comment authorId="0" ref="S80">
      <text>
        <t xml:space="preserve">ワザが相殺したときに、相殺モーションに移行するかどうか。</t>
      </text>
    </comment>
    <comment authorId="0" ref="U80">
      <text>
        <t xml:space="preserve">いわゆる「地ダ(地上ダッシュ)」「空ダ(空中ダッシュ)」のこと。</t>
      </text>
    </comment>
    <comment authorId="0" ref="E85">
      <text>
        <t xml:space="preserve">ワザに設定されている基礎ダメージ量。実際の試合で与えるダメージ量は、タイマン補正・OP補正・小ジャンプ補正などにより変化するので注意。</t>
      </text>
    </comment>
    <comment authorId="0" ref="F85">
      <text>
        <t xml:space="preserve">タイマンにおけるダメージは、基礎ダメージの1.2倍となる。
なお、OP相殺がかかっていない場合はさらに1.05倍。</t>
      </text>
    </comment>
    <comment authorId="0" ref="O85">
      <text>
        <t xml:space="preserve">ワザに設定されているシールド削り値。通常のダメージに加え、この値だけシールドのHPが減少する。</t>
      </text>
    </comment>
    <comment authorId="0" ref="P85">
      <text>
        <t xml:space="preserve">ワザに設定されているヒットストップ倍率。電撃属性のワザはこの値が設定されていなくとも1.5倍となる。</t>
      </text>
    </comment>
    <comment authorId="0" ref="Q85">
      <text>
        <t xml:space="preserve">ワザに設定されているヒットストップずらしによる移動距離倍率。</t>
      </text>
    </comment>
    <comment authorId="0" ref="R85">
      <text>
        <t xml:space="preserve">ワザが相殺するかどうか。</t>
      </text>
    </comment>
    <comment authorId="0" ref="S85">
      <text>
        <t xml:space="preserve">ワザが相殺したときに、相殺モーションに移行するかどうか。</t>
      </text>
    </comment>
    <comment authorId="0" ref="U85">
      <text>
        <t xml:space="preserve">いわゆる「地ダ(地上ダッシュ)」「空ダ(空中ダッシュ)」のこと。</t>
      </text>
    </comment>
    <comment authorId="0" ref="F92">
      <text>
        <t xml:space="preserve">タイマンにおけるダメージは、基礎ダメージの1.2倍となる。
なお、OP相殺がかかっていない場合はさらに1.05倍。</t>
      </text>
    </comment>
    <comment authorId="0" ref="C97">
      <text>
        <t xml:space="preserve">相手の重量によって全体フレーム等が変化する投げのことを「重量依存投げ」と呼ぶ。
相手の重量が大きいほど全体フレームも大きくなる。</t>
      </text>
    </comment>
    <comment authorId="0" ref="D97">
      <text>
        <t xml:space="preserve">重量依存有りの場合、体重100の敵に対しての持続フレームを記載。</t>
      </text>
    </comment>
    <comment authorId="0" ref="E97">
      <text>
        <t xml:space="preserve">重量依存有りの場合、体重100の敵に対しての全体フレームを記載。</t>
      </text>
    </comment>
    <comment authorId="0" ref="G97">
      <text>
        <t xml:space="preserve">タイマンにおけるダメージは、基礎ダメージの1.2倍となる。
なお、OP相殺がかかっていない場合はさらに1.05倍。</t>
      </text>
    </comment>
    <comment authorId="0" ref="O97">
      <text>
        <t xml:space="preserve">ワザに設定されているシールド削り値。通常のダメージに加え、この値だけシールドのHPが減少する。</t>
      </text>
    </comment>
    <comment authorId="0" ref="P97">
      <text>
        <t xml:space="preserve">ワザに設定されているヒットストップ倍率。電撃属性のワザはこの値が設定されていなくとも1.5倍となる。</t>
      </text>
    </comment>
    <comment authorId="0" ref="Q97">
      <text>
        <t xml:space="preserve">ワザに設定されているヒットストップずらしによる移動距離倍率。</t>
      </text>
    </comment>
    <comment authorId="0" ref="G116">
      <text>
        <t xml:space="preserve">タイマンにおけるダメージは、基礎ダメージの1.2倍となる。
なお、OP相殺がかかっていない場合はさらに1.05倍。</t>
      </text>
    </comment>
  </commentList>
</comments>
</file>

<file path=xl/sharedStrings.xml><?xml version="1.0" encoding="utf-8"?>
<sst xmlns="http://schemas.openxmlformats.org/spreadsheetml/2006/main" count="42523" uniqueCount="6392">
  <si>
    <t>トップページ</t>
  </si>
  <si>
    <t>主な編集者</t>
  </si>
  <si>
    <t>Discord</t>
  </si>
  <si>
    <t>利用方法</t>
  </si>
  <si>
    <r>
      <t>・画面左下の＋ボタンの右、</t>
    </r>
    <r>
      <rPr>
        <color rgb="FFCC4125"/>
      </rPr>
      <t>「亖ボタン」</t>
    </r>
    <r>
      <t>から</t>
    </r>
    <r>
      <rPr>
        <color rgb="FFCC4125"/>
      </rPr>
      <t>各ファイターのページに飛ぶことができます。</t>
    </r>
    <r>
      <t xml:space="preserve">
・各ファイターページ上部にある</t>
    </r>
    <r>
      <rPr>
        <color rgb="FFCC4125"/>
      </rPr>
      <t>「＋ボタン」</t>
    </r>
    <r>
      <t>をクリックすることで、</t>
    </r>
    <r>
      <rPr>
        <color rgb="FFCC4125"/>
      </rPr>
      <t>詳細情報を開くことができます。</t>
    </r>
  </si>
  <si>
    <t>※初めての方は「必ず」読んでください</t>
  </si>
  <si>
    <t>最終更新</t>
  </si>
  <si>
    <t>Linkについて</t>
  </si>
  <si>
    <t>当スプレッドシートはLinkフリー、掲載内容も転載自由です（免責事項をよくお読みください）。
転載の際は引用元として当wikiの名前を挙げていただけると幸いです。</t>
  </si>
  <si>
    <t>免責事項</t>
  </si>
  <si>
    <r>
      <t xml:space="preserve">編集者は、当シートにコンテンツを掲載するにあたってその内容について細心の注意を払っておりますが、
コンテンツの内容が正確であるかどうか、最新のものであるかどうか等について保証をするものではなく、
</t>
    </r>
    <r>
      <rPr>
        <b/>
        <color rgb="FFCC4125"/>
      </rPr>
      <t>何らかの責任を負うものではありません。</t>
    </r>
    <r>
      <t xml:space="preserve">
また、編集者は通知することなく当シートに掲載した情報の訂正、修正、追加、中断、削除等をいつでも
行うことができるものとします。当シート、またはコンテンツのご利用により、万一何らかの不都合や
損害が発生したとしても、</t>
    </r>
    <r>
      <rPr>
        <b/>
        <color rgb="FFCC4125"/>
      </rPr>
      <t>責任は負いかねます</t>
    </r>
    <r>
      <t>のでご了承お願いいたします。</t>
    </r>
  </si>
  <si>
    <t>最終更新：</t>
  </si>
  <si>
    <t>連絡・報告など</t>
  </si>
  <si>
    <t>お手数ですが、誤りなどを発見した場合にはTwitterやDiscord等で編集者に知らせていただければ幸いです。
また、不明な点があった場合にも同様の方法で編集者にコンタクトしていただければ返信いたします。</t>
  </si>
  <si>
    <t>外部Link</t>
  </si>
  <si>
    <t>有志の方によるwiki。
キャラクター・アイテム・ステージ・ゲームモードなど、
幅広い情報を手に入れることができる。</t>
  </si>
  <si>
    <t>Actions Attributes</t>
  </si>
  <si>
    <t>Action Frames</t>
  </si>
  <si>
    <t>Attributes</t>
  </si>
  <si>
    <t>Ruben氏(@Ruben_dal)による計算サイト。
ヒットストップ・やられ硬直・硬直差などを逐一計算できる。</t>
  </si>
  <si>
    <t>Air Times</t>
  </si>
  <si>
    <t>2回</t>
  </si>
  <si>
    <t>シートの閲覧方法</t>
  </si>
  <si>
    <t>その他</t>
  </si>
  <si>
    <t>(M) 了解。</t>
  </si>
  <si>
    <t>(M) できれば共有アカウントを使いたくない（切り替えがめんどい）ですし所有者はDRAFIXさんでいい気はします、メンバーには所有権譲渡で</t>
  </si>
  <si>
    <t>-&gt; Discord自体の目的</t>
  </si>
  <si>
    <t>-&gt; Kurogane鯖のように質問などを受け付ける</t>
  </si>
  <si>
    <t>(M) 人手がたりなさそうだが、仕様変更点報告チャンネルみたいなのはできれば欲しい</t>
  </si>
  <si>
    <t>(D) Discordは表・裏の2窓体制に。表の方をKH風の自由投稿窓にして、報告やTwitterまとめなどのチャンネルを設ける</t>
  </si>
  <si>
    <t>(M) 上と同じで表・裏のDiscord統一でいい気がします</t>
  </si>
  <si>
    <t>(D) 限定チャンネルが疎外感を生むかと思っての提案でしたが、確かに管理や裏メンバー勧誘などを考えると一窓のほうが楽ですね。統一しちゃいましょう。</t>
  </si>
  <si>
    <t>・フレーム表以外の検証</t>
  </si>
  <si>
    <t>-&gt; 少なくともRuben氏はふっとび関連、Arthur氏はDodges関連はやるらしい</t>
  </si>
  <si>
    <t>(M) トレモを使って検証する場合、まずトレモに変な仕様がないかを調べる</t>
  </si>
  <si>
    <t>(M) 被らないように比較的細かいところを、まずはGrabs関連・Throws無敵・Throwsアーマー（Xのが復活してる様子）・Techあたり</t>
  </si>
  <si>
    <t>(M) 体験版までに「forのこいくち操作マニュアル」を作成し、新作で変更点がないかしらみつぶしに調べる</t>
  </si>
  <si>
    <t>(D) ガード・ジャスガ、小ジャンプ攻撃。</t>
  </si>
  <si>
    <t>(D) 検証に役立つワザと仕様の確認。2Fスキップ、1F発生弱、シールド発生など。</t>
  </si>
  <si>
    <t>(D) 隠し要素、モード詳細などはひとまず総合wikiのほうに任せる。</t>
  </si>
  <si>
    <t>(M) 一応マックのJab1は1F発生なの確認済です、でもデモ版か</t>
  </si>
  <si>
    <t>(M) 了解です。体験版出てから発売日までにできるだけ仕様関連は検証しときたいですね、本編発売されたら癖のありそうな新キャラとアイクラの仕様をまとめると思います</t>
  </si>
  <si>
    <t>・共用アカウントについて</t>
  </si>
  <si>
    <t>-&gt;共用のYoutubeアカウントが欲しいと思うが、どうか。</t>
  </si>
  <si>
    <t>(M) やはりGoogleアカウントの共有はめんどうなので、DRAFIXさんか自分のYoutubeチャンネルに共同管理者を招待する形が嬉しい</t>
  </si>
  <si>
    <t>(D) では後日私がチャンネルを開設して招待しましょう。今のところは検証wiki用の動画を上げる程度の利用を想定しています。</t>
  </si>
  <si>
    <t>Initial Dash</t>
  </si>
  <si>
    <t>Ground Attacks</t>
  </si>
  <si>
    <t>Active</t>
  </si>
  <si>
    <t>Duration</t>
  </si>
  <si>
    <t>Base Damage</t>
  </si>
  <si>
    <t>Damage (1v1)</t>
  </si>
  <si>
    <t>ガード硬直</t>
  </si>
  <si>
    <t>Comment</t>
  </si>
  <si>
    <t>Jab</t>
  </si>
  <si>
    <t>Jab1</t>
  </si>
  <si>
    <t>5-6</t>
  </si>
  <si>
    <t>24</t>
  </si>
  <si>
    <t>4</t>
  </si>
  <si>
    <t>5F</t>
  </si>
  <si>
    <t>8-28FはJab2に移行可能。</t>
  </si>
  <si>
    <r>
      <t>2</t>
    </r>
    <r>
      <rPr/>
      <t>-3</t>
    </r>
  </si>
  <si>
    <t>19
(6)</t>
  </si>
  <si>
    <t>Jab2</t>
  </si>
  <si>
    <t>4-5</t>
  </si>
  <si>
    <t>34</t>
  </si>
  <si>
    <t>6</t>
  </si>
  <si>
    <t>6F</t>
  </si>
  <si>
    <t>2.2</t>
  </si>
  <si>
    <t>2.64</t>
  </si>
  <si>
    <t>3F</t>
  </si>
  <si>
    <t>5-24FはJab2に移行可能。
空振り時にボタン長押しで7F目からJab1でキャンセル可能。</t>
  </si>
  <si>
    <t>Dash Attack</t>
  </si>
  <si>
    <t>9-12</t>
  </si>
  <si>
    <t>12</t>
  </si>
  <si>
    <t>11F</t>
  </si>
  <si>
    <t>Late</t>
  </si>
  <si>
    <t>2-3</t>
  </si>
  <si>
    <t>13-24</t>
  </si>
  <si>
    <t>9</t>
  </si>
  <si>
    <t>9F</t>
  </si>
  <si>
    <t>21</t>
  </si>
  <si>
    <t>FTilt</t>
  </si>
  <si>
    <t>Up-angled</t>
  </si>
  <si>
    <t>1.7</t>
  </si>
  <si>
    <t>7-9</t>
  </si>
  <si>
    <t>2.04</t>
  </si>
  <si>
    <t>6-24FはJab3に移行可能。</t>
  </si>
  <si>
    <t>左腕無敵：6-9F (All Angles)</t>
  </si>
  <si>
    <t>No Angle</t>
  </si>
  <si>
    <t>8</t>
  </si>
  <si>
    <t>8F</t>
  </si>
  <si>
    <t>Down Angled</t>
  </si>
  <si>
    <t>UpTilt</t>
  </si>
  <si>
    <t>Jab3</t>
  </si>
  <si>
    <t>3-4</t>
  </si>
  <si>
    <t>33</t>
  </si>
  <si>
    <t>5-11</t>
  </si>
  <si>
    <t>38</t>
  </si>
  <si>
    <t>8/9/10</t>
  </si>
  <si>
    <t>9.6/10.8/12</t>
  </si>
  <si>
    <t>8F/9F/10F</t>
  </si>
  <si>
    <t>右腕無敵：5-11F</t>
  </si>
  <si>
    <t>4.8</t>
  </si>
  <si>
    <t>DTilt</t>
  </si>
  <si>
    <t>6-7</t>
  </si>
  <si>
    <t>7/7/6</t>
  </si>
  <si>
    <t>8.4/8.4/7.2</t>
  </si>
  <si>
    <t>7F/7F/6F</t>
  </si>
  <si>
    <t>左腕無敵：5-7F</t>
  </si>
  <si>
    <t>FSmash</t>
  </si>
  <si>
    <t>22-23</t>
  </si>
  <si>
    <t>54</t>
  </si>
  <si>
    <t>22/21</t>
  </si>
  <si>
    <t>26.4/25.2</t>
  </si>
  <si>
    <t>14F/14F</t>
  </si>
  <si>
    <r>
      <rPr/>
      <t>6-</t>
    </r>
    <r>
      <t>9</t>
    </r>
  </si>
  <si>
    <t>頭・両腕無敵：20-26F
相殺モーションなし。
溜め開Initial：15F目</t>
  </si>
  <si>
    <t>37</t>
  </si>
  <si>
    <t>UpSmash</t>
  </si>
  <si>
    <t>14-15</t>
  </si>
  <si>
    <t>49</t>
  </si>
  <si>
    <t>19</t>
  </si>
  <si>
    <t>9.6</t>
  </si>
  <si>
    <t>14F</t>
  </si>
  <si>
    <t>13F</t>
  </si>
  <si>
    <t>頭・両腕無敵：12-15F
相殺モーションなし。
溜め開Initial：7F目</t>
  </si>
  <si>
    <t>ガード硬直補正倍率：1.875倍</t>
  </si>
  <si>
    <t>DSmash</t>
  </si>
  <si>
    <t>Initial</t>
  </si>
  <si>
    <t>11-12</t>
  </si>
  <si>
    <t>55</t>
  </si>
  <si>
    <t>17/17/14/14</t>
  </si>
  <si>
    <t>20.4/20.4/16.8/16.8</t>
  </si>
  <si>
    <t>11F/11F/10F/10F</t>
  </si>
  <si>
    <t>両腕無敵：11-14F
相殺モーションなし。
溜め開Initial：3F目</t>
  </si>
  <si>
    <t>13-14</t>
  </si>
  <si>
    <t>18/18/14/14</t>
  </si>
  <si>
    <t>21.6/21.6/16.8/16.8</t>
  </si>
  <si>
    <t>10-25</t>
  </si>
  <si>
    <t>12F/12F/10F/10F</t>
  </si>
  <si>
    <t>7.2</t>
  </si>
  <si>
    <t>All Angles</t>
  </si>
  <si>
    <t>5-7</t>
  </si>
  <si>
    <t>25</t>
  </si>
  <si>
    <t>7</t>
  </si>
  <si>
    <t>8.4</t>
  </si>
  <si>
    <t>7F</t>
  </si>
  <si>
    <t>Aerial Attacks</t>
  </si>
  <si>
    <r>
      <rPr/>
      <t>5-</t>
    </r>
    <r>
      <t>11</t>
    </r>
  </si>
  <si>
    <t>29</t>
  </si>
  <si>
    <t>5.5</t>
  </si>
  <si>
    <t>6.6</t>
  </si>
  <si>
    <r>
      <rPr/>
      <t>5-</t>
    </r>
    <r>
      <t>7</t>
    </r>
  </si>
  <si>
    <t>27</t>
  </si>
  <si>
    <t>7/5</t>
  </si>
  <si>
    <t>8.4/6</t>
  </si>
  <si>
    <t>7F/6F</t>
  </si>
  <si>
    <r>
      <rPr/>
      <t>15-</t>
    </r>
    <r>
      <t>17</t>
    </r>
  </si>
  <si>
    <t>47</t>
  </si>
  <si>
    <t>14.7/17.8</t>
  </si>
  <si>
    <t>17.64/21.36</t>
  </si>
  <si>
    <t>10F/12F</t>
  </si>
  <si>
    <t>先端のみ相殺モーションなし。
溜め開Initial：6F目</t>
  </si>
  <si>
    <r>
      <rPr/>
      <t>9-</t>
    </r>
    <r>
      <t>12</t>
    </r>
  </si>
  <si>
    <t>39</t>
  </si>
  <si>
    <t>14</t>
  </si>
  <si>
    <t>16.8</t>
  </si>
  <si>
    <t>10F</t>
  </si>
  <si>
    <t>頭無敵：9-12F
ぬるり判定消去：7-19F
溜め開Initial：7F目</t>
  </si>
  <si>
    <t>Hit 1</t>
  </si>
  <si>
    <r>
      <rPr/>
      <t>5-</t>
    </r>
    <r>
      <t>6</t>
    </r>
  </si>
  <si>
    <t>43</t>
  </si>
  <si>
    <t>10</t>
  </si>
  <si>
    <t>SH (1v1)</t>
  </si>
  <si>
    <t>溜め開Initial：3F目</t>
  </si>
  <si>
    <t>Non-Autocancel</t>
  </si>
  <si>
    <t>Hit 2</t>
  </si>
  <si>
    <t>14.4</t>
  </si>
  <si>
    <t>Landing Lag</t>
  </si>
  <si>
    <t>ベクトル</t>
  </si>
  <si>
    <t>KBG (R.E.)</t>
  </si>
  <si>
    <t>BKB (R.A.)</t>
  </si>
  <si>
    <t>FKB (R.F.)</t>
  </si>
  <si>
    <t>盾削り値</t>
  </si>
  <si>
    <t>ﾋｯﾄｽﾄｯﾌﾟ</t>
  </si>
  <si>
    <t>ずらし</t>
  </si>
  <si>
    <t>Nair</t>
  </si>
  <si>
    <r>
      <rPr/>
      <t>3-</t>
    </r>
    <r>
      <t>5</t>
    </r>
  </si>
  <si>
    <t>10-13</t>
  </si>
  <si>
    <t>45</t>
  </si>
  <si>
    <t>11</t>
  </si>
  <si>
    <t>8-9</t>
  </si>
  <si>
    <t>4F</t>
  </si>
  <si>
    <t>3</t>
  </si>
  <si>
    <t>11-35FはJab2に移行可能。
ボタン押しっぱなしでは15F目に移行。</t>
  </si>
  <si>
    <t>8-35FはJab3に移行可能。
ボタン押しっぱなしでは13F目に移行。</t>
  </si>
  <si>
    <t>3-38</t>
  </si>
  <si>
    <t>10-26</t>
  </si>
  <si>
    <t>20-23</t>
  </si>
  <si>
    <t>56</t>
  </si>
  <si>
    <t>14/13/12</t>
  </si>
  <si>
    <t>16.8/15.6/14.4</t>
  </si>
  <si>
    <t>17F/16F/15F</t>
  </si>
  <si>
    <r>
      <rPr/>
      <t>ガード硬直補正倍率：1.4倍</t>
    </r>
    <r>
      <t xml:space="preserve">
根本は相殺なし。</t>
    </r>
  </si>
  <si>
    <t>15</t>
  </si>
  <si>
    <t>13</t>
  </si>
  <si>
    <t>12F</t>
  </si>
  <si>
    <t>根本は相殺なし。</t>
  </si>
  <si>
    <t>16-19</t>
  </si>
  <si>
    <t>8-12</t>
  </si>
  <si>
    <t>35</t>
  </si>
  <si>
    <t>10-11</t>
  </si>
  <si>
    <t>30</t>
  </si>
  <si>
    <t>相殺なし。</t>
  </si>
  <si>
    <t>14-26</t>
  </si>
  <si>
    <t>横スマ1</t>
  </si>
  <si>
    <t>17-18</t>
  </si>
  <si>
    <t>50</t>
  </si>
  <si>
    <t>Fair</t>
  </si>
  <si>
    <t>7/14/7</t>
  </si>
  <si>
    <t>8.4/16.8/8.4</t>
  </si>
  <si>
    <t>6F/10F/6F</t>
  </si>
  <si>
    <t>22-40FはFSmash2に移行可能。
溜め開Initial：10F目</t>
  </si>
  <si>
    <t>18-20</t>
  </si>
  <si>
    <t>16</t>
  </si>
  <si>
    <t>6-27</t>
  </si>
  <si>
    <t>剣ビーム</t>
  </si>
  <si>
    <t>19-48</t>
  </si>
  <si>
    <t>5</t>
  </si>
  <si>
    <t>生成：17F
Linkの蓄積が0%のときのみ生成。
横スマ1がヒットすると消滅。
飛び道具。ガード硬直はスマッシュ扱い。</t>
  </si>
  <si>
    <t>剣ビーム, 最大</t>
  </si>
  <si>
    <t>79-126
(199-246)</t>
  </si>
  <si>
    <t>横スマ2</t>
  </si>
  <si>
    <t>60</t>
  </si>
  <si>
    <t>13/13/12/12</t>
  </si>
  <si>
    <t>15.6/15.6/14.4/14.4</t>
  </si>
  <si>
    <t>9F/9F/8F/8F</t>
  </si>
  <si>
    <t>77</t>
  </si>
  <si>
    <t>1-55</t>
  </si>
  <si>
    <t>Hit 3は相殺なし。
溜め開Initial：6F目</t>
  </si>
  <si>
    <t>Hit 1, Late</t>
  </si>
  <si>
    <t>25-28</t>
  </si>
  <si>
    <t>Hit 2, Late</t>
  </si>
  <si>
    <t>29-30</t>
  </si>
  <si>
    <t>Hit 3</t>
  </si>
  <si>
    <t>41-45</t>
  </si>
  <si>
    <t>11/11/10/9</t>
  </si>
  <si>
    <t>13.2/13.2/12/10.8</t>
  </si>
  <si>
    <t>8F/8F/7F/7F</t>
  </si>
  <si>
    <t>21-23</t>
  </si>
  <si>
    <t>15/13</t>
  </si>
  <si>
    <t>18/15.6</t>
  </si>
  <si>
    <t>15.3/13.26</t>
  </si>
  <si>
    <t>5F/5F</t>
  </si>
  <si>
    <t>12-13</t>
  </si>
  <si>
    <t>16/17/16/14</t>
  </si>
  <si>
    <t>19.2/20.4/19.2/16.8</t>
  </si>
  <si>
    <t>11F/11F/11F/10F</t>
  </si>
  <si>
    <t>溜め開Initial：5F目</t>
  </si>
  <si>
    <t>Bair</t>
  </si>
  <si>
    <t>7-8</t>
  </si>
  <si>
    <t>24-25</t>
  </si>
  <si>
    <t>12/12/11/10</t>
  </si>
  <si>
    <t>14.4/14.4/13.2/12</t>
  </si>
  <si>
    <t>8F/8F/8F/7F</t>
  </si>
  <si>
    <t>3-42</t>
  </si>
  <si>
    <t>Meteor</t>
  </si>
  <si>
    <t>17-20</t>
  </si>
  <si>
    <t>7-30</t>
  </si>
  <si>
    <t>9-16</t>
  </si>
  <si>
    <t>UpAir</t>
  </si>
  <si>
    <t>6-10</t>
  </si>
  <si>
    <r>
      <rPr/>
      <t>6-</t>
    </r>
    <r>
      <t>7</t>
    </r>
  </si>
  <si>
    <t>10.5</t>
  </si>
  <si>
    <t>6-18</t>
  </si>
  <si>
    <t>8-10</t>
  </si>
  <si>
    <r>
      <rPr/>
      <t>7</t>
    </r>
    <r>
      <t>-8</t>
    </r>
  </si>
  <si>
    <t>4-7</t>
  </si>
  <si>
    <t>6-25</t>
  </si>
  <si>
    <t>頭無敵：5-10F</t>
  </si>
  <si>
    <t>2-16</t>
  </si>
  <si>
    <t>11/9/9</t>
  </si>
  <si>
    <t>Dair</t>
  </si>
  <si>
    <t>Hit 1-5</t>
  </si>
  <si>
    <t>14-16</t>
  </si>
  <si>
    <t>16/13</t>
  </si>
  <si>
    <t>19.2/15.6</t>
  </si>
  <si>
    <t>16.32/13.26</t>
  </si>
  <si>
    <t>6F/5F</t>
  </si>
  <si>
    <t>5, 7, 9, 11, 13</t>
  </si>
  <si>
    <t>1.4</t>
  </si>
  <si>
    <t>2F</t>
  </si>
  <si>
    <t>13.2/10.8/10.8</t>
  </si>
  <si>
    <t>11.22/9.18/9.18</t>
  </si>
  <si>
    <t>4F/4F/4F</t>
  </si>
  <si>
    <t>3-49</t>
  </si>
  <si>
    <t>5-32</t>
  </si>
  <si>
    <t>Hit 6</t>
  </si>
  <si>
    <t>23</t>
  </si>
  <si>
    <t>4-35</t>
  </si>
  <si>
    <t>Landing</t>
  </si>
  <si>
    <t>1-2</t>
  </si>
  <si>
    <t>2</t>
  </si>
  <si>
    <t>9-31</t>
  </si>
  <si>
    <t>Special Moves</t>
  </si>
  <si>
    <t>NeutralB (ファイアボール)</t>
  </si>
  <si>
    <t>NeutralB (ジャイアントパンチ)</t>
  </si>
  <si>
    <t>16-17</t>
  </si>
  <si>
    <t>51</t>
  </si>
  <si>
    <t>1-52</t>
  </si>
  <si>
    <t xml:space="preserve">根本は相殺なし。                </t>
  </si>
  <si>
    <r>
      <rPr/>
      <t>6</t>
    </r>
    <r>
      <t>-8</t>
    </r>
  </si>
  <si>
    <t>1-28</t>
  </si>
  <si>
    <t>15-17</t>
  </si>
  <si>
    <r>
      <rPr/>
      <t>11</t>
    </r>
    <r>
      <t>-13</t>
    </r>
  </si>
  <si>
    <t>59</t>
  </si>
  <si>
    <t>相殺</t>
  </si>
  <si>
    <t>相殺ﾓｰｼｮﾝ</t>
  </si>
  <si>
    <t>飛び道具</t>
  </si>
  <si>
    <t>慣性反転</t>
  </si>
  <si>
    <t>向き反転</t>
  </si>
  <si>
    <t>Ground</t>
  </si>
  <si>
    <t>11-42</t>
  </si>
  <si>
    <t>Ground・Air</t>
  </si>
  <si>
    <t>14-40</t>
  </si>
  <si>
    <t>14-19</t>
  </si>
  <si>
    <t>18</t>
  </si>
  <si>
    <t>溜めなし</t>
  </si>
  <si>
    <t>10-64</t>
  </si>
  <si>
    <t>バウンド後は30F後に判定が復活。</t>
  </si>
  <si>
    <t>20-64</t>
  </si>
  <si>
    <t>バウンド</t>
  </si>
  <si>
    <t>19-20</t>
  </si>
  <si>
    <t>62</t>
  </si>
  <si>
    <t>NeutralB (弓矢)</t>
  </si>
  <si>
    <t>10 ~ 28</t>
  </si>
  <si>
    <t>12 ~ 33.6</t>
  </si>
  <si>
    <t>10F ~ 24F</t>
  </si>
  <si>
    <t>スーパーアーマー：11-20F (最大溜め, Ground)
スーパーアーマー：17-20F (最大溜め, Air)
左腕先無敵：4-20F (非最大溜め)
最大溜め：120F
溜め・キャンセル開Initial：8F目
キャンセルはAirジャンプのみ全体5F。
Dodges・シールド・Groundジャンプは全体4F。
慣性反転：5F目
相殺モーションなし。</t>
  </si>
  <si>
    <t>5F目</t>
  </si>
  <si>
    <t>溜め無し</t>
  </si>
  <si>
    <t>16-61
(19-64)</t>
  </si>
  <si>
    <t>Late1</t>
  </si>
  <si>
    <t>最大溜め</t>
  </si>
  <si>
    <t>44</t>
  </si>
  <si>
    <t>4 ~ 12</t>
  </si>
  <si>
    <t>4.8 ~ 14.4</t>
  </si>
  <si>
    <t>2F ~ 4F</t>
  </si>
  <si>
    <t>最大溜め：36F
溜め開Initial：16F目
溜め中からの最速発生は1F。
最大保持：180F</t>
  </si>
  <si>
    <t>SideB (ブーメラン)</t>
  </si>
  <si>
    <t>21-46</t>
  </si>
  <si>
    <t>Late2</t>
  </si>
  <si>
    <t>28/28/28/18</t>
  </si>
  <si>
    <t>47-86</t>
  </si>
  <si>
    <t>33.6/33.6/33.6/21.6</t>
  </si>
  <si>
    <t>SideB (スーパーマント)</t>
  </si>
  <si>
    <t>24F/24F/24F/16F</t>
  </si>
  <si>
    <t>行き</t>
  </si>
  <si>
    <t>Air</t>
  </si>
  <si>
    <t>27-36</t>
  </si>
  <si>
    <t>弾き入力でダメージ1.2倍 (行きのみ)。</t>
  </si>
  <si>
    <t>12-14
(反射：7-20F)</t>
  </si>
  <si>
    <t>6 ~ 24</t>
  </si>
  <si>
    <t>7.2 ~ 28.8</t>
  </si>
  <si>
    <t>6F ~ 21F</t>
  </si>
  <si>
    <t>行き, Late</t>
  </si>
  <si>
    <t>反射：7-20F
反射ダメージ倍率：1.5倍
反射速度倍率：1.0倍
飛び道具Late倍率：0.75倍
相殺なし。
崖つかまり(前)：2F目以降
崖つかまり(前後)：16F目以降</t>
  </si>
  <si>
    <t>37-*</t>
  </si>
  <si>
    <t>戻り</t>
  </si>
  <si>
    <t>*</t>
  </si>
  <si>
    <t>空振り, Ground</t>
  </si>
  <si>
    <t>空振り, Air</t>
  </si>
  <si>
    <t>22F</t>
  </si>
  <si>
    <t>キャッチ</t>
  </si>
  <si>
    <t>UpB (回転斬り)</t>
  </si>
  <si>
    <t>SideB (ドンキーヘッドバッド)</t>
  </si>
  <si>
    <t>UpB (スーパージャンプパンチ)</t>
  </si>
  <si>
    <t>対地</t>
  </si>
  <si>
    <t>20-21</t>
  </si>
  <si>
    <r>
      <rPr/>
      <t>3-</t>
    </r>
    <r>
      <t>6</t>
    </r>
  </si>
  <si>
    <t>76</t>
  </si>
  <si>
    <t>10/8</t>
  </si>
  <si>
    <t>全身無敵：3-6F
Landing Lag：30F
崖つかまり(前後)：14F目以降</t>
  </si>
  <si>
    <t>12/9.6</t>
  </si>
  <si>
    <t>14/11.2</t>
  </si>
  <si>
    <t>16.8/13.44</t>
  </si>
  <si>
    <t>13F/11F</t>
  </si>
  <si>
    <t>最大溜め：60F
最大ダメージ倍率：1.6倍
溜め開Initial：4F目
溜め中からの最速発生は4F。
Late3以外は相殺なし。</t>
  </si>
  <si>
    <t>10F/-</t>
  </si>
  <si>
    <t>1.4/1.4/1</t>
  </si>
  <si>
    <t>スーパーアーマー：5-14F
対地は埋め属性。
慣性反転：5F目
崖つかまり(前後)：2F目以降</t>
  </si>
  <si>
    <t>対空</t>
  </si>
  <si>
    <t>UpB (スピニングコング)</t>
  </si>
  <si>
    <t>9-13</t>
  </si>
  <si>
    <t>12/12/9.6</t>
  </si>
  <si>
    <t>14.4/14.4/11.52</t>
  </si>
  <si>
    <t>11F/11F/9F</t>
  </si>
  <si>
    <t>14-23</t>
  </si>
  <si>
    <t>9/9/7.2</t>
  </si>
  <si>
    <t>10.8/10.8/8.64</t>
  </si>
  <si>
    <t>9F/9F/7F</t>
  </si>
  <si>
    <t>連</t>
  </si>
  <si>
    <t>Late3</t>
  </si>
  <si>
    <t>24-39</t>
  </si>
  <si>
    <t>7/7/5.6</t>
  </si>
  <si>
    <t>8.4/8.4/6.72</t>
  </si>
  <si>
    <t>104</t>
  </si>
  <si>
    <t>スーパーアーマー：8-17F
右腕無敵：19-24F</t>
  </si>
  <si>
    <t>7-16
(Rehit: 2)</t>
  </si>
  <si>
    <t>0.6</t>
  </si>
  <si>
    <t>Hit 2-6</t>
  </si>
  <si>
    <t>25-27, 32-33, 
40-42, 49-50, 
55-58</t>
  </si>
  <si>
    <t xml:space="preserve">Landing Lag：30F
相殺なし。
崖つかまり(前)：15F目以降
崖つかまり(前後)：34F目以降
</t>
  </si>
  <si>
    <t>Hit 7</t>
  </si>
  <si>
    <t>4-6</t>
  </si>
  <si>
    <t>Hit 4</t>
  </si>
  <si>
    <t>Hit 5</t>
  </si>
  <si>
    <t>〆</t>
  </si>
  <si>
    <t>26-27</t>
  </si>
  <si>
    <t>31-32</t>
  </si>
  <si>
    <t>Hit 8</t>
  </si>
  <si>
    <t>38-39</t>
  </si>
  <si>
    <t>Hit 9</t>
  </si>
  <si>
    <t>47-49</t>
  </si>
  <si>
    <t>両腕無敵：10-38F
Landing Lag：42F (ポージング)
Landing Lag：38F (尻もち)
崖つかまり(前後)：14F目以降</t>
  </si>
  <si>
    <t>DownB (リモコンバクダン)</t>
  </si>
  <si>
    <t>Hit 2-13</t>
  </si>
  <si>
    <t>10-12, 13-14,
15-17, 18-19,
20-21, 22-24,
25-26, 27-29,
30-31, 32-33,
34-36, 37-38</t>
  </si>
  <si>
    <t>1</t>
  </si>
  <si>
    <t>取り出し</t>
  </si>
  <si>
    <t>生成: 17F</t>
  </si>
  <si>
    <t>Hit 14</t>
  </si>
  <si>
    <t>39-43</t>
  </si>
  <si>
    <t>DownB (ハンドスラップ)</t>
  </si>
  <si>
    <t>生成後1800F目に自動で爆発。
起爆は1F発生保障。
爆発は相殺なし。</t>
  </si>
  <si>
    <t>最短, Hit 1</t>
  </si>
  <si>
    <t>取り出しMiss</t>
  </si>
  <si>
    <t>15-16</t>
  </si>
  <si>
    <t>ガード硬直補正倍率：0.58倍
1ループ追加で+24F。
判定はGround only。壁などを貫通しない。
相殺なし。</t>
  </si>
  <si>
    <t>起爆</t>
  </si>
  <si>
    <t>最短, Hit 2</t>
  </si>
  <si>
    <t>Grabs and Throws</t>
  </si>
  <si>
    <t>DownB (ポンプ)</t>
  </si>
  <si>
    <t>19-21</t>
  </si>
  <si>
    <t>Landing Lag：10F
相殺なし。</t>
  </si>
  <si>
    <t>放水</t>
  </si>
  <si>
    <t>21-32, 26-37, 
31-42, 36-47, 
41-52, 46-57, 
51-62</t>
  </si>
  <si>
    <t>28-30</t>
  </si>
  <si>
    <t>Grabs攻撃</t>
  </si>
  <si>
    <t>67</t>
  </si>
  <si>
    <t>0</t>
  </si>
  <si>
    <t>1.3</t>
  </si>
  <si>
    <t>1.6</t>
  </si>
  <si>
    <t>Grabs</t>
  </si>
  <si>
    <t>On-Spot</t>
  </si>
  <si>
    <t>ダッシュ</t>
  </si>
  <si>
    <t>9-10</t>
  </si>
  <si>
    <t>42</t>
  </si>
  <si>
    <t>ふりむき</t>
  </si>
  <si>
    <t>11-13</t>
  </si>
  <si>
    <t>46</t>
  </si>
  <si>
    <t>Throws</t>
  </si>
  <si>
    <t>12-14</t>
  </si>
  <si>
    <t>41</t>
  </si>
  <si>
    <t>Weight Dep.</t>
  </si>
  <si>
    <t>最大溜め：80F
溜め・キャンセル開Initial：20F目
溜め中からの最速発生は2F。
相殺なし。</t>
  </si>
  <si>
    <t>前Throws</t>
  </si>
  <si>
    <t>リフティング</t>
  </si>
  <si>
    <t>打撃</t>
  </si>
  <si>
    <t>Throws無敵：1-15F (移行中)
ヘビーアーマー：80KB (待機中)</t>
  </si>
  <si>
    <r>
      <rPr/>
      <t>12-</t>
    </r>
    <r>
      <t>13</t>
    </r>
  </si>
  <si>
    <t>前Throws(リフ)</t>
  </si>
  <si>
    <t>2.5</t>
  </si>
  <si>
    <t>後Throws</t>
  </si>
  <si>
    <r>
      <rPr/>
      <t>12-</t>
    </r>
    <r>
      <t>13</t>
    </r>
  </si>
  <si>
    <t>36</t>
  </si>
  <si>
    <t>上Throws</t>
  </si>
  <si>
    <t>Throws無敵なし。</t>
  </si>
  <si>
    <r>
      <rPr/>
      <t>26-</t>
    </r>
    <r>
      <t>29</t>
    </r>
  </si>
  <si>
    <t>5/4</t>
  </si>
  <si>
    <t>6/4.8</t>
  </si>
  <si>
    <t>下Throws</t>
  </si>
  <si>
    <t>後Throws(リフ)</t>
  </si>
  <si>
    <r>
      <rPr/>
      <t>22-</t>
    </r>
    <r>
      <t>23</t>
    </r>
  </si>
  <si>
    <t>48</t>
  </si>
  <si>
    <t>Dodges</t>
  </si>
  <si>
    <t>Intangible</t>
  </si>
  <si>
    <t>上Throws(リフ)</t>
  </si>
  <si>
    <t>無敵 (ペナ最大)</t>
  </si>
  <si>
    <t>全体 (ペナ最大)</t>
  </si>
  <si>
    <t>13-39</t>
  </si>
  <si>
    <t>Ground Dodges</t>
  </si>
  <si>
    <t>打撃部分はThrows中の相手にはヒットしない。</t>
  </si>
  <si>
    <t>下Throws(リフ)</t>
  </si>
  <si>
    <t>17</t>
  </si>
  <si>
    <t>Forward</t>
  </si>
  <si>
    <t>Backward</t>
  </si>
  <si>
    <t>AirDodges</t>
  </si>
  <si>
    <t>Neutral</t>
  </si>
  <si>
    <t>Directional</t>
  </si>
  <si>
    <t>Common Actions</t>
  </si>
  <si>
    <t>Ledge Options</t>
  </si>
  <si>
    <t>崖つかまり</t>
  </si>
  <si>
    <t>-</t>
  </si>
  <si>
    <t>ジャンプ</t>
  </si>
  <si>
    <t>攻撃</t>
  </si>
  <si>
    <t>Tech</t>
  </si>
  <si>
    <t>あお向けダウン</t>
  </si>
  <si>
    <t>倒れ</t>
  </si>
  <si>
    <t>攻撃1</t>
  </si>
  <si>
    <t>攻撃2</t>
  </si>
  <si>
    <t>うつ伏せダウン</t>
  </si>
  <si>
    <t>転倒</t>
  </si>
  <si>
    <t>硬直(小)</t>
  </si>
  <si>
    <t>硬直(大)</t>
  </si>
  <si>
    <t>4'</t>
  </si>
  <si>
    <t>15-30FはJab2に移行可能。</t>
  </si>
  <si>
    <t>6-9</t>
  </si>
  <si>
    <t>14-18</t>
  </si>
  <si>
    <t>9/10/11</t>
  </si>
  <si>
    <t>10.8/12/13.2</t>
  </si>
  <si>
    <t>9F/10F/10F</t>
  </si>
  <si>
    <t>15-18</t>
  </si>
  <si>
    <t>6-8</t>
  </si>
  <si>
    <t>13/13/15</t>
  </si>
  <si>
    <t>15.6/15.6/18</t>
  </si>
  <si>
    <t>9F/9F/10F</t>
  </si>
  <si>
    <t>溜め開Initial：4F目</t>
  </si>
  <si>
    <t>12/12/14</t>
  </si>
  <si>
    <t>14.4/14.4/16.8</t>
  </si>
  <si>
    <t>10F10F/12F</t>
  </si>
  <si>
    <t>8F/8F/10F</t>
  </si>
  <si>
    <t>11/11/13.5</t>
  </si>
  <si>
    <t>13.2/13.2/16.2</t>
  </si>
  <si>
    <t>8F/8F/9F</t>
  </si>
  <si>
    <t>溜め開Initial：7F目</t>
  </si>
  <si>
    <t>23-24</t>
  </si>
  <si>
    <t>27-28</t>
  </si>
  <si>
    <t>6-30FはJab2に移行可能。
ボタン押しっぱなしでは16F目に移行。</t>
  </si>
  <si>
    <t>10-12</t>
  </si>
  <si>
    <t>40</t>
  </si>
  <si>
    <t>13-20</t>
  </si>
  <si>
    <t>8-15</t>
  </si>
  <si>
    <t>31</t>
  </si>
  <si>
    <t>5/4.5/4</t>
  </si>
  <si>
    <t>6/5.4/4.8</t>
  </si>
  <si>
    <t>6F/5F/5F</t>
  </si>
  <si>
    <t>52</t>
  </si>
  <si>
    <t>15.5/14</t>
  </si>
  <si>
    <t>18.6/16.8</t>
  </si>
  <si>
    <t>10F/10F</t>
  </si>
  <si>
    <t>頭無敵：12-16F
溜め開Initial：8F目</t>
  </si>
  <si>
    <t>8-11</t>
  </si>
  <si>
    <t>左足先無敵：11-13F
溜め開Initial：8F目</t>
  </si>
  <si>
    <t>10.2</t>
  </si>
  <si>
    <t>12/10</t>
  </si>
  <si>
    <t>14.4/12</t>
  </si>
  <si>
    <t>8F/7F</t>
  </si>
  <si>
    <t>8-34</t>
  </si>
  <si>
    <t>9.18</t>
  </si>
  <si>
    <t>16-22</t>
  </si>
  <si>
    <t>8.16</t>
  </si>
  <si>
    <t>3.06</t>
  </si>
  <si>
    <t>1-46</t>
  </si>
  <si>
    <t>Hit 2-4</t>
  </si>
  <si>
    <t>12-13,
18-19, 24-25</t>
  </si>
  <si>
    <t>1.632</t>
  </si>
  <si>
    <t>30-31</t>
  </si>
  <si>
    <t>5.1</t>
  </si>
  <si>
    <t>12/14</t>
  </si>
  <si>
    <t>14.4/16.8</t>
  </si>
  <si>
    <t>12.24/14.28</t>
  </si>
  <si>
    <t>3-37</t>
  </si>
  <si>
    <t>9-41</t>
  </si>
  <si>
    <t>11-14</t>
  </si>
  <si>
    <t>12-25</t>
  </si>
  <si>
    <t>16-20</t>
  </si>
  <si>
    <t>15/14</t>
  </si>
  <si>
    <t>18/16.8</t>
  </si>
  <si>
    <t>15.3/14.28</t>
  </si>
  <si>
    <t>3-33</t>
  </si>
  <si>
    <t>7-14
(Rehit: 3)</t>
  </si>
  <si>
    <t>1.326</t>
  </si>
  <si>
    <t>4-39</t>
  </si>
  <si>
    <t>4.08</t>
  </si>
  <si>
    <t>HIt 1</t>
  </si>
  <si>
    <t>3.5</t>
  </si>
  <si>
    <t>4-33</t>
  </si>
  <si>
    <t>14.28</t>
  </si>
  <si>
    <t>6-43</t>
  </si>
  <si>
    <t>Zair</t>
  </si>
  <si>
    <t>1.5</t>
  </si>
  <si>
    <t>1.8</t>
  </si>
  <si>
    <t>18-19</t>
  </si>
  <si>
    <t>ワイヤー崖つかまり：2-5F</t>
  </si>
  <si>
    <t>5-30</t>
  </si>
  <si>
    <t>3.6</t>
  </si>
  <si>
    <t>Hit 1-6</t>
  </si>
  <si>
    <t>16, 18, 20, 
22, 24, 26</t>
  </si>
  <si>
    <t>2.3</t>
  </si>
  <si>
    <t>NeutralB (チャージショット)</t>
  </si>
  <si>
    <t>14-49</t>
  </si>
  <si>
    <t>Hit 7-12</t>
  </si>
  <si>
    <t>28, 30, 32, 
34, 36, 38</t>
  </si>
  <si>
    <t>1.9</t>
  </si>
  <si>
    <t>Hit 13</t>
  </si>
  <si>
    <t>2.8</t>
  </si>
  <si>
    <t>Landing, Ground only</t>
  </si>
  <si>
    <t>16-74</t>
  </si>
  <si>
    <t>最大溜め：112F
溜め・キャンセル開Initial：14F目
溜め中からの最速発生は3F。
キャンセルはAirジャンプのみ全体5F。
Dodges・シールド・Groundジャンプは全体4F。
盾削り値：-2.5 ~ -12</t>
  </si>
  <si>
    <t>NeutralB (たまご産み)</t>
  </si>
  <si>
    <t>28</t>
  </si>
  <si>
    <t>SideB (ミサイル)</t>
  </si>
  <si>
    <t>Miss</t>
  </si>
  <si>
    <t>19-22</t>
  </si>
  <si>
    <t>ホーミングミサイル</t>
  </si>
  <si>
    <t>18-135</t>
  </si>
  <si>
    <t>4F目までに弾き入力でスーパーミサイル。
スーパーミサイルは47F目から加速。</t>
  </si>
  <si>
    <t>スーパーミサイル</t>
  </si>
  <si>
    <t>Success</t>
  </si>
  <si>
    <t>21-96</t>
  </si>
  <si>
    <t>57</t>
  </si>
  <si>
    <t>全身無敵：29-51F</t>
  </si>
  <si>
    <t>SideB (ごろごろたまご)</t>
  </si>
  <si>
    <t>61</t>
  </si>
  <si>
    <t>UpB (スクリューアタック)</t>
  </si>
  <si>
    <t>転がり</t>
  </si>
  <si>
    <t>31-*</t>
  </si>
  <si>
    <t>10+</t>
  </si>
  <si>
    <t>12+</t>
  </si>
  <si>
    <t>10F+</t>
  </si>
  <si>
    <t>ダメージは速度依存。
最大のDurationは239F。</t>
  </si>
  <si>
    <t>Cancel</t>
  </si>
  <si>
    <t>UpB (たまごThrows)</t>
  </si>
  <si>
    <t>全身無敵：3-6F (Ground)
全身無敵：3-4F (Air)
Landing Lag：24F
崖つかまり(前)：6F目以降
崖つかまり(前後)：30F目以降</t>
  </si>
  <si>
    <t>16-61</t>
  </si>
  <si>
    <t>崖つかまり(前後)：22F目以降</t>
  </si>
  <si>
    <t>Explosion</t>
  </si>
  <si>
    <t>1-3</t>
  </si>
  <si>
    <t>連1</t>
  </si>
  <si>
    <t>DownB (ヒップドロップ)</t>
  </si>
  <si>
    <t>7-11
(Rehit: 3)</t>
  </si>
  <si>
    <t>Hit 1, Ground only</t>
  </si>
  <si>
    <t>(77)</t>
  </si>
  <si>
    <t>崖つかまり(前後)：29F目以降 (Ground)
崖つかまり(前後)：18F目以降 (Air)</t>
  </si>
  <si>
    <t>連2</t>
  </si>
  <si>
    <t>12-14
(Rehit: 3)</t>
  </si>
  <si>
    <t>27-*</t>
  </si>
  <si>
    <t>連3</t>
  </si>
  <si>
    <t>15-24
(Rehit: 3)</t>
  </si>
  <si>
    <t>25-26</t>
  </si>
  <si>
    <t>19-*</t>
  </si>
  <si>
    <t>4-13</t>
  </si>
  <si>
    <t>5-10
(Rehit: 2)</t>
  </si>
  <si>
    <t>1/1/0.5</t>
  </si>
  <si>
    <t>11-26
(Rehit: 2)</t>
  </si>
  <si>
    <t>14-21
14-15</t>
  </si>
  <si>
    <t>16-23
16-17</t>
  </si>
  <si>
    <t>DownB (ボム)</t>
  </si>
  <si>
    <t>17-24
17-18</t>
  </si>
  <si>
    <t>ボム, Ground</t>
  </si>
  <si>
    <t>33-80</t>
  </si>
  <si>
    <t>ボム, Air</t>
  </si>
  <si>
    <t>爆風</t>
  </si>
  <si>
    <t>1-18</t>
  </si>
  <si>
    <t>ボムジャンプ</t>
  </si>
  <si>
    <t>17F目から8F硬直。</t>
  </si>
  <si>
    <t>15-22
15-17</t>
  </si>
  <si>
    <t>17-24
17-19</t>
  </si>
  <si>
    <t>18-25
18-20</t>
  </si>
  <si>
    <t>踏み</t>
  </si>
  <si>
    <t>6回</t>
  </si>
  <si>
    <t>39F</t>
  </si>
  <si>
    <t>53F</t>
  </si>
  <si>
    <t>26F</t>
  </si>
  <si>
    <t>36F</t>
  </si>
  <si>
    <t>15
(5)</t>
  </si>
  <si>
    <t>5-30FはJab2に移行可能。
空振り時にボタン長押しで6F目からJab1でキャンセル可能。</t>
  </si>
  <si>
    <t>4F目から百烈に移行可能。</t>
  </si>
  <si>
    <t>百裂, Initial</t>
  </si>
  <si>
    <t>百裂, 連</t>
  </si>
  <si>
    <t>3, 5, 7, 9, 
11, 13, 15, 17</t>
  </si>
  <si>
    <t>0.2</t>
  </si>
  <si>
    <t>ガード硬直補正倍率：7倍
最小8ヒット。
相殺なし。</t>
  </si>
  <si>
    <t>百裂, 〆</t>
  </si>
  <si>
    <t>9-17</t>
  </si>
  <si>
    <t>ぬるり判定消去：9-34F
相殺なし。</t>
  </si>
  <si>
    <t>18-26</t>
  </si>
  <si>
    <t>27-34</t>
  </si>
  <si>
    <t>5-8</t>
  </si>
  <si>
    <t>8/8/7</t>
  </si>
  <si>
    <t>9.6/9.6/8.4</t>
  </si>
  <si>
    <t>8F/8F/7F</t>
  </si>
  <si>
    <t>20</t>
  </si>
  <si>
    <t>右足無敵：4-10F</t>
  </si>
  <si>
    <t>13-15</t>
  </si>
  <si>
    <t>All Angles, Late</t>
  </si>
  <si>
    <t>15/15/14</t>
  </si>
  <si>
    <t>18/18/16.8</t>
  </si>
  <si>
    <t>10F/10F/10F</t>
  </si>
  <si>
    <t>右足無敵：12-17F
溜め開Initial：9F目</t>
  </si>
  <si>
    <t>19F</t>
  </si>
  <si>
    <t>14/14/13</t>
  </si>
  <si>
    <t>16.8/16.8/15.6</t>
  </si>
  <si>
    <t>10F/10F/9F</t>
  </si>
  <si>
    <t>13/13/12</t>
  </si>
  <si>
    <t>15.6/15.6/14.4</t>
  </si>
  <si>
    <t>9F/9F/8F</t>
  </si>
  <si>
    <t>10-14</t>
  </si>
  <si>
    <t>53</t>
  </si>
  <si>
    <t>両足無敵：5-14F
溜め開Initial：5F目</t>
  </si>
  <si>
    <t>15-22</t>
  </si>
  <si>
    <t>5-50</t>
  </si>
  <si>
    <t>12-15</t>
  </si>
  <si>
    <t>21-34</t>
  </si>
  <si>
    <t>10-40</t>
  </si>
  <si>
    <t>25-27</t>
  </si>
  <si>
    <t>3-31</t>
  </si>
  <si>
    <t>10-15</t>
  </si>
  <si>
    <t>10-21</t>
  </si>
  <si>
    <t>18-19, 21-22, 
24-25, 27-28, 
30-31</t>
  </si>
  <si>
    <t>18-47</t>
  </si>
  <si>
    <t>17
(5)</t>
  </si>
  <si>
    <t>5F目から百烈に移行可能。
ヒット時ボタン押しっぱなしで6F目に移行。</t>
  </si>
  <si>
    <t>NeutralB (すいこみ)</t>
  </si>
  <si>
    <t>3, 5, 7, 9, 11</t>
  </si>
  <si>
    <t>ガード硬直補正倍率：6倍
最小5ヒット。
相殺なし。</t>
  </si>
  <si>
    <t>すいこみ, 風</t>
  </si>
  <si>
    <t>14-48</t>
  </si>
  <si>
    <t>全身無敵：1-15F (敵すいこみ中)
すいこみ中は敵ファイターも全身無敵。
星のダメージは敵ファイター依存。
アイテム取得で1%回復。
爆発系アイテム取得で5%の自傷ダメージ。</t>
  </si>
  <si>
    <t>ガード硬直補正倍率：1.8倍</t>
  </si>
  <si>
    <t>すいこみ</t>
  </si>
  <si>
    <t>すいこみCancel</t>
  </si>
  <si>
    <t>のみこみ</t>
  </si>
  <si>
    <t>のみこみ, 星</t>
  </si>
  <si>
    <t>8-?</t>
  </si>
  <si>
    <t>3-5</t>
  </si>
  <si>
    <t>Groundはきだし</t>
  </si>
  <si>
    <t>6/6/7/8</t>
  </si>
  <si>
    <t>7.2/7.2/8.4/9.6</t>
  </si>
  <si>
    <t>6F/6F/7F/8F</t>
  </si>
  <si>
    <t>Airはきだし</t>
  </si>
  <si>
    <t>5/5/6/6</t>
  </si>
  <si>
    <t>6/6/7.2/7.2</t>
  </si>
  <si>
    <t>6F/6F/6F/6F</t>
  </si>
  <si>
    <t>はきだし, 星</t>
  </si>
  <si>
    <t>たべもの</t>
  </si>
  <si>
    <t>取得：11F</t>
  </si>
  <si>
    <t>小アイテム等</t>
  </si>
  <si>
    <t>相殺モーションなし。
溜め開Initial：5F目</t>
  </si>
  <si>
    <t>大アイテム</t>
  </si>
  <si>
    <t>85</t>
  </si>
  <si>
    <t>爆発系アイテム</t>
  </si>
  <si>
    <t>71</t>
  </si>
  <si>
    <t>SideB (ハンマー)</t>
  </si>
  <si>
    <t>14/14/12/12</t>
  </si>
  <si>
    <t>16.8/16.8/14.4/14.4</t>
  </si>
  <si>
    <t>10F/10F/8F/8F</t>
  </si>
  <si>
    <t>両足無敵：6-7F
溜め開Initial：3F目</t>
  </si>
  <si>
    <t>非最大溜め</t>
  </si>
  <si>
    <t>69</t>
  </si>
  <si>
    <t>19+</t>
  </si>
  <si>
    <t>22.8+</t>
  </si>
  <si>
    <t>17F+</t>
  </si>
  <si>
    <t>全身無敵：2-10F (Ground, 最大溜め)
アーマー：11-17F (Ground, 最大溜め)
最大溜め：120F
溜め開Initial：17F目
溜め中からの最速発生は11F。
ダメージ増加 = 溜めフレーム * 0.085
相殺なし。</t>
  </si>
  <si>
    <t>30F</t>
  </si>
  <si>
    <t>非最大, Hit 1</t>
  </si>
  <si>
    <t>28-29</t>
  </si>
  <si>
    <t>16+</t>
  </si>
  <si>
    <t>19.2+</t>
  </si>
  <si>
    <t>14F+</t>
  </si>
  <si>
    <t>非最大, Hit 2</t>
  </si>
  <si>
    <t>42-43</t>
  </si>
  <si>
    <t>24F</t>
  </si>
  <si>
    <t>UpB (ファイナルカッター)</t>
  </si>
  <si>
    <t>23-26</t>
  </si>
  <si>
    <t>4-31</t>
  </si>
  <si>
    <t>Landing Lag：30F
カッターは相殺なし。
崖つかまり(前)：33F目以降
(Ver. 3.0.0で36F目以降 -&gt; 33F目以降に変更)</t>
  </si>
  <si>
    <t>7-23</t>
  </si>
  <si>
    <t>Hit 2, Meteor</t>
  </si>
  <si>
    <t>41-49</t>
  </si>
  <si>
    <t>50-*</t>
  </si>
  <si>
    <t>カッター</t>
  </si>
  <si>
    <t>1-44</t>
  </si>
  <si>
    <t>Landing判定は1-26FにLandingした場合にのみ発生。</t>
  </si>
  <si>
    <t>カッター, Late</t>
  </si>
  <si>
    <t>3-17</t>
  </si>
  <si>
    <t>21-22</t>
  </si>
  <si>
    <t>DownB (ストーン)</t>
  </si>
  <si>
    <t>29-*</t>
  </si>
  <si>
    <t>(78)</t>
  </si>
  <si>
    <t>16F</t>
  </si>
  <si>
    <t>ヘビーアーマー：19-28F (Air, 25%)
ストーンHP：25%
HPを超えると攻撃判定 * 0.5のダメージを受ける。
Groundからは11F目にLanding。
相殺なし。</t>
  </si>
  <si>
    <t>9-11</t>
  </si>
  <si>
    <t>7-17</t>
  </si>
  <si>
    <t>9-24</t>
  </si>
  <si>
    <t>5-6, 8-9, 
11-12, 14-15, 
17-18, 20-21</t>
  </si>
  <si>
    <t>5-27</t>
  </si>
  <si>
    <t>NeutralB (ブラスター)</t>
  </si>
  <si>
    <t>1発追加毎に10F追加。
相殺なし。</t>
  </si>
  <si>
    <t>13-19</t>
  </si>
  <si>
    <t>20-32</t>
  </si>
  <si>
    <t>11-17</t>
  </si>
  <si>
    <t>18-30</t>
  </si>
  <si>
    <t>SideB (Foxイリュージョン)</t>
  </si>
  <si>
    <t>25-29
27-29</t>
  </si>
  <si>
    <t>55
(52)</t>
  </si>
  <si>
    <t>Landing Lag：16F
25-26Fの判定をガードされると、Durationが3F減少する。
最低空AirSideBは踏切込みで全体57F。
崖つかまり(前)：25F目以降</t>
  </si>
  <si>
    <t>72
(69)</t>
  </si>
  <si>
    <t>UpB (ファイアFox)</t>
  </si>
  <si>
    <t>45-46</t>
  </si>
  <si>
    <t>17
(6)</t>
  </si>
  <si>
    <t>Hit 1-7</t>
  </si>
  <si>
    <t>1.4/1.2/1</t>
  </si>
  <si>
    <t>20, 22, 24, 
26, 28, 30, 32</t>
  </si>
  <si>
    <t>(91)</t>
  </si>
  <si>
    <t>1.68/1.44/1.2</t>
  </si>
  <si>
    <t>3F/2F/2F</t>
  </si>
  <si>
    <t>ボタン長押しで7F目からJab1でキャンセル可能。
相殺なし。</t>
  </si>
  <si>
    <t>Landing Lag：20F
Hit 1-7は相殺なし。
崖つかまり(前後)：44F目以降</t>
  </si>
  <si>
    <t>打撃 1-9</t>
  </si>
  <si>
    <t>43-46</t>
  </si>
  <si>
    <t>17F</t>
  </si>
  <si>
    <r>
      <rPr/>
      <t>9-</t>
    </r>
    <r>
      <t xml:space="preserve">10, </t>
    </r>
    <r>
      <rPr/>
      <t>13-</t>
    </r>
    <r>
      <t xml:space="preserve">14, 
</t>
    </r>
    <r>
      <rPr/>
      <t>17-</t>
    </r>
    <r>
      <t xml:space="preserve">18, </t>
    </r>
    <r>
      <rPr/>
      <t>21-</t>
    </r>
    <r>
      <t xml:space="preserve">22, 
</t>
    </r>
    <r>
      <rPr/>
      <t>25-</t>
    </r>
    <r>
      <t xml:space="preserve">26, </t>
    </r>
    <r>
      <rPr/>
      <t>29-</t>
    </r>
    <r>
      <t xml:space="preserve">30, 
</t>
    </r>
    <r>
      <rPr/>
      <t>33-</t>
    </r>
    <r>
      <t xml:space="preserve">34, </t>
    </r>
    <r>
      <rPr/>
      <t>37</t>
    </r>
    <r>
      <t xml:space="preserve">-38, 
</t>
    </r>
    <r>
      <rPr/>
      <t>41-</t>
    </r>
    <r>
      <t>42</t>
    </r>
  </si>
  <si>
    <t>Hit 8, Late</t>
  </si>
  <si>
    <t>47-72</t>
  </si>
  <si>
    <t>DownB (リフレクター)</t>
  </si>
  <si>
    <t>打撃 10</t>
  </si>
  <si>
    <r>
      <rPr/>
      <t>56-</t>
    </r>
    <r>
      <t>57</t>
    </r>
  </si>
  <si>
    <t>最短</t>
  </si>
  <si>
    <t>3
(反射：4-23F)</t>
  </si>
  <si>
    <t>全身無敵：2-3F
反射：4-23F (最短)
相殺なし。</t>
  </si>
  <si>
    <t>58</t>
  </si>
  <si>
    <t>7-13</t>
  </si>
  <si>
    <t>26</t>
  </si>
  <si>
    <t>反射時</t>
  </si>
  <si>
    <t>19
(+13)</t>
  </si>
  <si>
    <t>反射ダメージ倍率：1.4倍
反射速度倍率：1.4倍
飛び道具Late倍率：1倍
モーションはDodges・ジャンプキャンセル可。</t>
  </si>
  <si>
    <t>Late以外相殺なし。
Lateは相殺モーションなし。
溜め開Initial：10F目</t>
  </si>
  <si>
    <t>17-19</t>
  </si>
  <si>
    <t>20-29</t>
  </si>
  <si>
    <t>14/13/13</t>
  </si>
  <si>
    <t>16.8/15.6/15.6</t>
  </si>
  <si>
    <t>10F/9F/9F</t>
  </si>
  <si>
    <t>Late2のみ相殺なし。
溜め開Initial：3F目</t>
  </si>
  <si>
    <t>8-9, 
11-12, 14-15, 
17-18, 20-21</t>
  </si>
  <si>
    <t>65</t>
  </si>
  <si>
    <t>相殺なし。
溜め開Initial：3F目</t>
  </si>
  <si>
    <t>Hit 1-3</t>
  </si>
  <si>
    <t>ブラスター</t>
  </si>
  <si>
    <t>3-6, 9-12, 
15-18</t>
  </si>
  <si>
    <t>17-38, 
20-41, 23-44</t>
  </si>
  <si>
    <t>ブラスターは相殺なし。</t>
  </si>
  <si>
    <t>1-36</t>
  </si>
  <si>
    <t>18-39, 
21-42, 24-45</t>
  </si>
  <si>
    <t>11-25
(Rehit: 3)</t>
  </si>
  <si>
    <t>26-?, 
29-?, 32-?</t>
  </si>
  <si>
    <t>5-31</t>
  </si>
  <si>
    <t>4-5, 8-9, 12-13,
16-17, 20-21</t>
  </si>
  <si>
    <t>4-37</t>
  </si>
  <si>
    <t>6/6/5</t>
  </si>
  <si>
    <t>7.2/7.2/6</t>
  </si>
  <si>
    <t>6.12/6.12/5.1</t>
  </si>
  <si>
    <t>3F/3F/3F</t>
  </si>
  <si>
    <t>4-17</t>
  </si>
  <si>
    <t>1-38</t>
  </si>
  <si>
    <t>16-26</t>
  </si>
  <si>
    <t>NeutralB (でんげき)</t>
  </si>
  <si>
    <t>電撃</t>
  </si>
  <si>
    <t>19-52</t>
  </si>
  <si>
    <t>6/5</t>
  </si>
  <si>
    <t>7.2/6</t>
  </si>
  <si>
    <t>3F/3F</t>
  </si>
  <si>
    <t>電撃, Late1</t>
  </si>
  <si>
    <t>53-85</t>
  </si>
  <si>
    <t>3F/2F</t>
  </si>
  <si>
    <t>電撃, Late2</t>
  </si>
  <si>
    <t>86-114</t>
  </si>
  <si>
    <t>4/3</t>
  </si>
  <si>
    <t>4.8/3.6</t>
  </si>
  <si>
    <t>2F/2F</t>
  </si>
  <si>
    <t>電撃弾</t>
  </si>
  <si>
    <t>19-116</t>
  </si>
  <si>
    <t>SideB (ロケットずつき)</t>
  </si>
  <si>
    <t>18-52</t>
  </si>
  <si>
    <t>74</t>
  </si>
  <si>
    <t>6.2 ~ 21.4</t>
  </si>
  <si>
    <t>7.44 ~ 25.68</t>
  </si>
  <si>
    <t>6F ~ 19F</t>
  </si>
  <si>
    <t>最大溜め：80F
溜め開Initial：14F目
スマッシュ入力で溜め時間+20Fから開Initial。
崖つかまり(前)：14F目以降 (発射後)
崖つかまり(前後)：41F目以降 (発射後)
崖つかまり(前後)：2F目以降 (衝突後)</t>
  </si>
  <si>
    <t>衝突後</t>
  </si>
  <si>
    <t>UpB (でんこうせっか)</t>
  </si>
  <si>
    <t>15-19</t>
  </si>
  <si>
    <t>(43)</t>
  </si>
  <si>
    <t>Landing Lag：24F
崖つかまり(前後)：16F目以降 (1回目)
崖つかまり(前後)：1F目以降 (2回目)</t>
  </si>
  <si>
    <t>1-33</t>
  </si>
  <si>
    <t>1-5
(+28)</t>
  </si>
  <si>
    <t>(57)</t>
  </si>
  <si>
    <t>DownB (かみなり)</t>
  </si>
  <si>
    <t>1-12</t>
  </si>
  <si>
    <t>稲妻</t>
  </si>
  <si>
    <t>13-15, 21-23</t>
  </si>
  <si>
    <t>86</t>
  </si>
  <si>
    <t>全身無敵：1-10F (接触, Ground)
全身無敵：1-8F (接触, Air)
雷雲生成：2F
平坦な地形でGroundから出した場合、34F目に接触。Durationは74F。
稲妻は相殺なし。
接触は相殺モーションなし。</t>
  </si>
  <si>
    <t>1-16</t>
  </si>
  <si>
    <t>稲妻, Late</t>
  </si>
  <si>
    <t>16-85, 24-93</t>
  </si>
  <si>
    <t>接触, Ground</t>
  </si>
  <si>
    <t>接触, Air</t>
  </si>
  <si>
    <t>1-20</t>
  </si>
  <si>
    <t>1-22</t>
  </si>
  <si>
    <t>1-19</t>
  </si>
  <si>
    <t>11-14, 15-18
19-22, 23-26</t>
  </si>
  <si>
    <t>1-24</t>
  </si>
  <si>
    <t>14F目から両者9F硬直。
21F目から敵のみ9F硬直。</t>
  </si>
  <si>
    <t>1-5</t>
  </si>
  <si>
    <t>1-9</t>
  </si>
  <si>
    <t>1-7</t>
  </si>
  <si>
    <t>18
(6)</t>
  </si>
  <si>
    <t>5-20FはJab2に移行可能。
ボタン長押しで7F目からJab1でキャンセル可能。</t>
  </si>
  <si>
    <t>6-30FはJab2に移行可能。</t>
  </si>
  <si>
    <t>Hit 1-4</t>
  </si>
  <si>
    <t>4, 8, 12, 16</t>
  </si>
  <si>
    <t>32</t>
  </si>
  <si>
    <t>5-10</t>
  </si>
  <si>
    <t>溜め開Initial：5F目
シフトでリアクション値やベクトルが変化。</t>
  </si>
  <si>
    <t>14/12</t>
  </si>
  <si>
    <t>16.8/14.4</t>
  </si>
  <si>
    <t>10F/8F</t>
  </si>
  <si>
    <t>頭無敵：9-13F
溜め開Initial：7F目</t>
  </si>
  <si>
    <t>下アピール</t>
  </si>
  <si>
    <t>OP相殺にはカウントされないが、OPボーナスのみ適用される。</t>
  </si>
  <si>
    <t>19
(7)</t>
  </si>
  <si>
    <t>5-30FはJab2に移行可能。
空振り時にボタン長押しで8F目からJab1でキャンセル可能。</t>
  </si>
  <si>
    <t>6-30FはJab3に移行可能。</t>
  </si>
  <si>
    <t>Hit 1, 対地</t>
  </si>
  <si>
    <t>5F/4F</t>
  </si>
  <si>
    <t>1/0</t>
  </si>
  <si>
    <t>3-35</t>
  </si>
  <si>
    <t>Hit 1, 対空</t>
  </si>
  <si>
    <t>7/3</t>
  </si>
  <si>
    <t>8.4/3.6</t>
  </si>
  <si>
    <t>6-31</t>
  </si>
  <si>
    <t>7-10</t>
  </si>
  <si>
    <t>2-20</t>
  </si>
  <si>
    <t>14/8</t>
  </si>
  <si>
    <t>16.8/9.6</t>
  </si>
  <si>
    <t>14.28/8.16</t>
  </si>
  <si>
    <t>11 (5)</t>
  </si>
  <si>
    <t>4.5/3</t>
  </si>
  <si>
    <t>5.4/3.6</t>
  </si>
  <si>
    <t>6F目からDTiltでキャンセル可能。</t>
  </si>
  <si>
    <t>21-22
(反射：18-30F)</t>
  </si>
  <si>
    <t>18/20/22</t>
  </si>
  <si>
    <t>21.6/24/26.4</t>
  </si>
  <si>
    <t>12F/13F/14F</t>
  </si>
  <si>
    <t>反射：18-30F
反射ダメージ倍率：2倍
反射速度倍率：2.5倍
飛び道具Late倍率：0.5倍
溜め開Initial：11F目</t>
  </si>
  <si>
    <t>3-32</t>
  </si>
  <si>
    <t>溜め</t>
  </si>
  <si>
    <t>8-13</t>
  </si>
  <si>
    <t>10-*
(Rehit: 4)</t>
  </si>
  <si>
    <t>溜め開Initial：10F目
相殺判定が「低優先度」。
相殺判定を持つすべての判定と相殺する。</t>
  </si>
  <si>
    <t>10-32</t>
  </si>
  <si>
    <t>12-*
(Rehit: 4)</t>
  </si>
  <si>
    <t>2-18</t>
  </si>
  <si>
    <t>溜め開Initial：12F目
相殺判定が「低優先度」。
相殺判定を持つすべての判定と相殺する。</t>
  </si>
  <si>
    <t>Backward1</t>
  </si>
  <si>
    <t>Backward2</t>
  </si>
  <si>
    <t>Forward1</t>
  </si>
  <si>
    <t>23-25</t>
  </si>
  <si>
    <t>Forward2</t>
  </si>
  <si>
    <t>6-23</t>
  </si>
  <si>
    <t>14-68</t>
  </si>
  <si>
    <t>1-48</t>
  </si>
  <si>
    <t>1-13FにLandingでモーション移行。
49-52FにLandingではLanding Lag8F。</t>
  </si>
  <si>
    <t>8-62
(8-29)</t>
  </si>
  <si>
    <t>5-12</t>
  </si>
  <si>
    <t>5-25</t>
  </si>
  <si>
    <t>17-45</t>
  </si>
  <si>
    <t>8-18
(Rehit: 5)</t>
  </si>
  <si>
    <t>46-66</t>
  </si>
  <si>
    <t>8-32</t>
  </si>
  <si>
    <t>連のみ相殺なし。</t>
  </si>
  <si>
    <t>SideB (Luigiロケット)</t>
  </si>
  <si>
    <t>22-60</t>
  </si>
  <si>
    <t>79</t>
  </si>
  <si>
    <t>10-24</t>
  </si>
  <si>
    <t>6 ~ 21</t>
  </si>
  <si>
    <t>7.2 ~ 25.2</t>
  </si>
  <si>
    <t>6F ~ 18F</t>
  </si>
  <si>
    <t>全身無敵：1-5F (発射, 最速で18-22F)
最大溜め：90F
溜め開Initial：17F目
スマッシュ入力で溜め時間20F目から開Initial。
溜め150Fで不発に移行。
暴発確率は10%。
壁突き刺さり確率は速度1.8以上のとき50%。
Landing Lag：39F (Ver. 3.0.0で41F -&gt; 39Fに変更)</t>
  </si>
  <si>
    <t>12-18</t>
  </si>
  <si>
    <t>8-14
(Rehit: 2)</t>
  </si>
  <si>
    <t>8-33</t>
  </si>
  <si>
    <t>3F目</t>
  </si>
  <si>
    <t>暴発, 最短</t>
  </si>
  <si>
    <t>20-22</t>
  </si>
  <si>
    <t>発射後</t>
  </si>
  <si>
    <t>20-40</t>
  </si>
  <si>
    <t>接触後, Ground</t>
  </si>
  <si>
    <t>接触後, Air</t>
  </si>
  <si>
    <t>不発</t>
  </si>
  <si>
    <t>NeutralB (PKフラッシュ)</t>
  </si>
  <si>
    <t>突き刺さり</t>
  </si>
  <si>
    <t>92</t>
  </si>
  <si>
    <t>44-48</t>
  </si>
  <si>
    <t>溜め後発生：14F
チャージ最小：14F
最大保持：92F
溜め開Initial：17F目
相殺なし。</t>
  </si>
  <si>
    <t>全身無敵：8-10F (Ground)
全身無敵：6-8F (Air)
Landing Lag：45F
崖つかまり(前)：11F目以降</t>
  </si>
  <si>
    <t>121-125</t>
  </si>
  <si>
    <t>142</t>
  </si>
  <si>
    <t>6F目</t>
  </si>
  <si>
    <t>SideB (PKファイヤー)</t>
  </si>
  <si>
    <t>9-23</t>
  </si>
  <si>
    <t>炎</t>
  </si>
  <si>
    <t>18-37</t>
  </si>
  <si>
    <t>18F</t>
  </si>
  <si>
    <t>Landing Lag：12F
着弾の1F後に発火。
火柱は相殺なし。</t>
  </si>
  <si>
    <t>火柱</t>
  </si>
  <si>
    <t>1-100
(Rehit: 7)</t>
  </si>
  <si>
    <t>DownB (Luigiサイクロン)</t>
  </si>
  <si>
    <t>UpB (PKサンダー)</t>
  </si>
  <si>
    <t>10-33
(Rehit: 6)</t>
  </si>
  <si>
    <t>2/2/2/0</t>
  </si>
  <si>
    <t>弾, 本体</t>
  </si>
  <si>
    <t>20-139</t>
  </si>
  <si>
    <t>全身無敵：4-8F (当たりあり, Ground)
全身無敵：1-7F (当たりあり, Air)
8F目にGroundから離れると無敵が永続。</t>
  </si>
  <si>
    <t>全身無敵：1-9F (体当たり)
頭無敵：10-32F (体当たり)
Landing Lag：24F
10Fまでは弾消失はなし。
激突モーション中は1回のみ再度UpB使用可能。
体当たりの本当ては相殺モーションなし。
崖つかまり(前後)：12F目以降 (弾消滅後)
崖つかまり(前)：2F目以降 (体当たり)</t>
  </si>
  <si>
    <t>弾, 尾</t>
  </si>
  <si>
    <t>弾消失</t>
  </si>
  <si>
    <t>体当たり</t>
  </si>
  <si>
    <t>1-10</t>
  </si>
  <si>
    <t>体当たり, Late</t>
  </si>
  <si>
    <t>14-20
14-15</t>
  </si>
  <si>
    <t>11-32</t>
  </si>
  <si>
    <t>16-22
16-17</t>
  </si>
  <si>
    <t>体当たり, 激突</t>
  </si>
  <si>
    <t>17-23
17-18</t>
  </si>
  <si>
    <t>DownB (サイマグネット)</t>
  </si>
  <si>
    <t>最速</t>
  </si>
  <si>
    <t>7-12
(27-32)</t>
  </si>
  <si>
    <t>吸収：7-15F（最短）
Groundのみ相殺なし。</t>
  </si>
  <si>
    <t>Cancel, 風</t>
  </si>
  <si>
    <t>吸収時</t>
  </si>
  <si>
    <t>16
(+9)</t>
  </si>
  <si>
    <t>回復倍率：1.6倍
最大回復量：30%
モーションはDodges・ジャンプキャンセル可。</t>
  </si>
  <si>
    <t>14F目から5F硬直。</t>
  </si>
  <si>
    <t>5-30FはJab2に移行可能。
空振り時にボタン長押しで7F目からJab1でキャンセル可能。</t>
  </si>
  <si>
    <t>18-28</t>
  </si>
  <si>
    <t>10-30FはJab3に移行可能。
7-9Fは百烈に移行可能。</t>
  </si>
  <si>
    <t>打撃, Hit 1-3</t>
  </si>
  <si>
    <t>5, 7, 9, 11,
13, 15, 17, 19</t>
  </si>
  <si>
    <t>ガード硬直補正倍率：9倍
最小8ヒット。
相殺なし。</t>
  </si>
  <si>
    <t>6-9, 10-13, 
14-17</t>
  </si>
  <si>
    <t>0.5</t>
  </si>
  <si>
    <t>打撃, Hit 4</t>
  </si>
  <si>
    <t>26-29</t>
  </si>
  <si>
    <t xml:space="preserve">ガード硬直補正倍率：1.875倍
                </t>
  </si>
  <si>
    <t>10-16</t>
  </si>
  <si>
    <t>9/9/10</t>
  </si>
  <si>
    <t>10.8/10.8/12</t>
  </si>
  <si>
    <t>8/8/9</t>
  </si>
  <si>
    <t>9.6/9.6/10.8</t>
  </si>
  <si>
    <t>14-17</t>
  </si>
  <si>
    <t>右足無敵：14-17F</t>
  </si>
  <si>
    <t>溜め開Initial：12F目
上Down Angledでベクトルとリアクション値が異なる。</t>
  </si>
  <si>
    <t>22</t>
  </si>
  <si>
    <t>7/12</t>
  </si>
  <si>
    <t>8.4/14.4</t>
  </si>
  <si>
    <t>6F/8F</t>
  </si>
  <si>
    <t>右足無敵：22-23F
左足無敵：28-29F
溜め開Initial：9F目</t>
  </si>
  <si>
    <t>溜め開Initial：12F目</t>
  </si>
  <si>
    <t>22/6</t>
  </si>
  <si>
    <t>26.4/7.2</t>
  </si>
  <si>
    <t>22.44/6.12</t>
  </si>
  <si>
    <t>7F/3F</t>
  </si>
  <si>
    <t>5-41</t>
  </si>
  <si>
    <t>15-30</t>
  </si>
  <si>
    <t>5-18</t>
  </si>
  <si>
    <t>10/9</t>
  </si>
  <si>
    <t>12/10.8</t>
  </si>
  <si>
    <t>10.2/9.18</t>
  </si>
  <si>
    <t>4F/4F</t>
  </si>
  <si>
    <t>1-23</t>
  </si>
  <si>
    <t>9/8</t>
  </si>
  <si>
    <t>10.8/9.6</t>
  </si>
  <si>
    <t>9.18/8.16</t>
  </si>
  <si>
    <t>16-18</t>
  </si>
  <si>
    <t>4-38</t>
  </si>
  <si>
    <t>NeutralB (ファルコンパンチ)</t>
  </si>
  <si>
    <t>53-57</t>
  </si>
  <si>
    <t>103</t>
  </si>
  <si>
    <t>反転</t>
  </si>
  <si>
    <t>62-66</t>
  </si>
  <si>
    <t>117</t>
  </si>
  <si>
    <t>SideB (ファルコンナックル)</t>
  </si>
  <si>
    <t>感知</t>
  </si>
  <si>
    <t>ヘビーアーマー：1-5F（10%, 攻撃）
相殺モーションなし。</t>
  </si>
  <si>
    <t>19-35</t>
  </si>
  <si>
    <t>Landing Lag：22F
崖つかまり(前後)：26F目以降 (Directional)
崖つかまり(前後)：8F目以降 (攻撃)</t>
  </si>
  <si>
    <t>UpB (ファルコンダイブ)</t>
  </si>
  <si>
    <t>特殊Grabs</t>
  </si>
  <si>
    <t>14-30</t>
  </si>
  <si>
    <t>Landing Lag：24F
崖つかまり(前)：20F目以降
崖つかまり(前後)：37F目以降</t>
  </si>
  <si>
    <t>14F目</t>
  </si>
  <si>
    <t>抱きつき</t>
  </si>
  <si>
    <t>リリース</t>
  </si>
  <si>
    <t>DownB (ファルコンキック)</t>
  </si>
  <si>
    <t>70</t>
  </si>
  <si>
    <t>19-25</t>
  </si>
  <si>
    <t>26-35</t>
  </si>
  <si>
    <t>Landing Lag：35F</t>
  </si>
  <si>
    <t>21-26</t>
  </si>
  <si>
    <t>27-29</t>
  </si>
  <si>
    <t>13'</t>
  </si>
  <si>
    <t>16
(11)</t>
  </si>
  <si>
    <t>8-30FはJab2に移行可能。
空振り時にボタン長押しで12F目からJab1でキャンセル可能。</t>
  </si>
  <si>
    <t>相殺モーションなし。</t>
  </si>
  <si>
    <t>8-20</t>
  </si>
  <si>
    <t>20-24</t>
  </si>
  <si>
    <t>溜め開Initial：9F目</t>
  </si>
  <si>
    <t>両足無敵：14-16F
溜め開Initial：5F目</t>
  </si>
  <si>
    <t>8-30</t>
  </si>
  <si>
    <t>4-27</t>
  </si>
  <si>
    <t>10-20</t>
  </si>
  <si>
    <t>7-30FはJab2に移行可能。
ボタン押しっぱなしでは14F目に移行。</t>
  </si>
  <si>
    <t>4-25</t>
  </si>
  <si>
    <t>ガード硬直補正倍率：2.9倍 (Hit 1のみ)</t>
  </si>
  <si>
    <t>9-21</t>
  </si>
  <si>
    <t>4-34</t>
  </si>
  <si>
    <t>Hit 1-8</t>
  </si>
  <si>
    <t>7-8, 10-11, 
13-14, 16-17, 
19-20, 22-23, 
25-26, 28-29</t>
  </si>
  <si>
    <t>7/7/8</t>
  </si>
  <si>
    <t>8.4/8.4/9.6</t>
  </si>
  <si>
    <t>7F/7F/8F</t>
  </si>
  <si>
    <t>8/10</t>
  </si>
  <si>
    <t>9.6/12</t>
  </si>
  <si>
    <t>8F/10F</t>
  </si>
  <si>
    <t>ハート部分のみ相殺なし。</t>
  </si>
  <si>
    <t>2-44</t>
  </si>
  <si>
    <t>フライパン</t>
  </si>
  <si>
    <t>溜め開Initial：6F目</t>
  </si>
  <si>
    <t>ゴルフクラブ</t>
  </si>
  <si>
    <t>テニスラケット</t>
  </si>
  <si>
    <t>13.5</t>
  </si>
  <si>
    <t>17/15/12/12</t>
  </si>
  <si>
    <t>20.4/18/14.4/14.4</t>
  </si>
  <si>
    <t>11F/10F/8F/8F</t>
  </si>
  <si>
    <t>頭・両腕無敵：14-20F
両脇部分のみ相殺なし。                
溜め開Initial：10F目</t>
  </si>
  <si>
    <t>10/12</t>
  </si>
  <si>
    <t>12/14.4</t>
  </si>
  <si>
    <t>7F/8F</t>
  </si>
  <si>
    <t>6-7, 10-11, 
14-15, 18-19,
22-12, 26-27</t>
  </si>
  <si>
    <t>(67)</t>
  </si>
  <si>
    <t>10 ~ 20</t>
  </si>
  <si>
    <t>12 ~ 24</t>
  </si>
  <si>
    <t>10F ~ 18F</t>
  </si>
  <si>
    <t>最大溜め：45F
溜め開Initial：16F目
Landing Lag：20F
ダメージ = INT(速度 * 1.5 * 3.4)
速度2以上で攻撃判定が発生。
崖つかまり(前後)：1F目以降 (転がり中)
崖つかまり(前)：40F目以降 (ヒット後)</t>
  </si>
  <si>
    <t>5-35</t>
  </si>
  <si>
    <t>9-19</t>
  </si>
  <si>
    <t>14/15</t>
  </si>
  <si>
    <t>16.8/18</t>
  </si>
  <si>
    <t>14.28/15.3</t>
  </si>
  <si>
    <r>
      <rPr/>
      <t>13</t>
    </r>
    <r>
      <t>-28</t>
    </r>
  </si>
  <si>
    <t>5-29</t>
  </si>
  <si>
    <t>5-40</t>
  </si>
  <si>
    <t>Hit 1, Late1</t>
  </si>
  <si>
    <t>Hit 2, Late2</t>
  </si>
  <si>
    <t>Hit 2, Late1</t>
  </si>
  <si>
    <t>12-13, 
18-19, 24-25</t>
  </si>
  <si>
    <t>2/1</t>
  </si>
  <si>
    <t>2.4/1.2</t>
  </si>
  <si>
    <t>2.04/1.02</t>
  </si>
  <si>
    <t>12-37</t>
  </si>
  <si>
    <t>崖つかまり(前)：30F目以降
崖つかまり(前後)：42F目以降</t>
  </si>
  <si>
    <t>NeutralB (キノピオガード)</t>
  </si>
  <si>
    <t>カウンター</t>
  </si>
  <si>
    <t>受付：9-34F</t>
  </si>
  <si>
    <t>全身無敵：8-10F
カウンター受付：9-34F</t>
  </si>
  <si>
    <t>3-16, 6-19, 
9-22, 12-25, 
15-28, 18-31</t>
  </si>
  <si>
    <t>7-30FはJab2に移行可能。
ボタン押しっぱなしでは14F目に移行。</t>
  </si>
  <si>
    <t>149</t>
  </si>
  <si>
    <t>全身無敵：1-3F
カウンター成立時に18F硬直。
反転時は敵のみ18F硬直。
相殺なし。</t>
  </si>
  <si>
    <t>攻撃, 反転</t>
  </si>
  <si>
    <t>15-28, 18-31, 
21-34, 24-37, 
27-40, 30-43</t>
  </si>
  <si>
    <t>SideB (ピーチボンバー)</t>
  </si>
  <si>
    <t>13-36
(13-27)</t>
  </si>
  <si>
    <t>87
(62)</t>
  </si>
  <si>
    <t>Landing Lag：34F
相殺なし。
カッコ内は平坦な地面上から出した際。
崖つかまり(前)：16F目以降</t>
  </si>
  <si>
    <t>花部分のみ相殺なし。</t>
  </si>
  <si>
    <t>4F目</t>
  </si>
  <si>
    <t>ヒット</t>
  </si>
  <si>
    <t>UpB (ピーチパラソル)</t>
  </si>
  <si>
    <t>Landing Lag：26F（傘・開）
Landing Lag：40F（傘・閉）
傘の最大展開フレーム：480F
傘を閉じる動作は全体15F。
崖つかまり(前)：17F目以降</t>
  </si>
  <si>
    <t>11-21
(Rehit: 5)</t>
  </si>
  <si>
    <t>判定はGround onlyヒット。
睡眠属性。
相殺なし。
崖つかまり(前後)：2F目以降</t>
  </si>
  <si>
    <t>22-27
(Rehit: 5)</t>
  </si>
  <si>
    <t>61-70</t>
  </si>
  <si>
    <t>傘</t>
  </si>
  <si>
    <t>8-*</t>
  </si>
  <si>
    <t>100-115</t>
  </si>
  <si>
    <t>DownB (野菜引っこ抜き)</t>
  </si>
  <si>
    <t>生成：1F</t>
  </si>
  <si>
    <t>どの蕪を引くかはランダム。
Neutral：約59.7%
ジト目：約10.2%
糸目：約8.53%
白目：約5.12%
笑顔：約5.12%
ウィンク：約6.83%
目が点：約1.71%
しわくちゃ：約1.71%
ボム兵：0.4%
どせいさん：0.6%</t>
  </si>
  <si>
    <t>5+</t>
  </si>
  <si>
    <t>6+</t>
  </si>
  <si>
    <t>3F+</t>
  </si>
  <si>
    <t>アイテム</t>
  </si>
  <si>
    <t>ジト目</t>
  </si>
  <si>
    <t>糸目</t>
  </si>
  <si>
    <t>空振り時</t>
  </si>
  <si>
    <t>白目</t>
  </si>
  <si>
    <r>
      <rPr/>
      <t>2</t>
    </r>
    <r>
      <t>-4</t>
    </r>
  </si>
  <si>
    <t>笑顔</t>
  </si>
  <si>
    <t>209</t>
  </si>
  <si>
    <t>ウィンク</t>
  </si>
  <si>
    <t>4F+</t>
  </si>
  <si>
    <t>目が点</t>
  </si>
  <si>
    <t>5F+</t>
  </si>
  <si>
    <t>しわくちゃ</t>
  </si>
  <si>
    <t>24+</t>
  </si>
  <si>
    <t>28.8+</t>
  </si>
  <si>
    <t>7F+</t>
  </si>
  <si>
    <t>ボム兵</t>
  </si>
  <si>
    <t>25+</t>
  </si>
  <si>
    <t>どせいさん</t>
  </si>
  <si>
    <t>全身無敵：1-27F
相殺なし。</t>
  </si>
  <si>
    <t>ヒット時</t>
  </si>
  <si>
    <t>186</t>
  </si>
  <si>
    <t>SideB (デイジーボンバー)</t>
  </si>
  <si>
    <t>34-35</t>
  </si>
  <si>
    <t>UpB (デイジーパラソル)</t>
  </si>
  <si>
    <r>
      <rPr/>
      <t>10-</t>
    </r>
    <r>
      <t>11</t>
    </r>
  </si>
  <si>
    <t>20F目から8F硬直。</t>
  </si>
  <si>
    <r>
      <rPr/>
      <t>60-</t>
    </r>
    <r>
      <t>61</t>
    </r>
  </si>
  <si>
    <t>左腕無敵：7-8F
9-30FはJab2に移行可能。</t>
  </si>
  <si>
    <t>右腕無敵：9-11F</t>
  </si>
  <si>
    <t>15-20</t>
  </si>
  <si>
    <t>ヘビーアーマー：7-9F (4%)
左腕無敵：10-14F</t>
  </si>
  <si>
    <t>11-16</t>
  </si>
  <si>
    <t>ヘビーアーマー：8-10F (4%)
右腕無敵：11-16F</t>
  </si>
  <si>
    <t>ヘビーアーマー：7-9F (4%)
右腕無敵：10-12F
左腕無敵：15-17F</t>
  </si>
  <si>
    <t>23/20</t>
  </si>
  <si>
    <t>27.6/24</t>
  </si>
  <si>
    <t>15F/13F</t>
  </si>
  <si>
    <t>ヘビーアーマー：17-21F (10%)
両足先端無敵：20-25F (当たりあり) 
本当ては相殺なし。
Lateは相殺モーションなし。              
溜め開Initial：4F</t>
  </si>
  <si>
    <t>24-27</t>
  </si>
  <si>
    <t>17/14</t>
  </si>
  <si>
    <t>20.4/16.8</t>
  </si>
  <si>
    <t>11F/10F</t>
  </si>
  <si>
    <t>16-23</t>
  </si>
  <si>
    <t>22/16/16</t>
  </si>
  <si>
    <t>26.4/19.2/19.2</t>
  </si>
  <si>
    <t>14F/11F/11F</t>
  </si>
  <si>
    <t>ヘビーアーマー：11-15F (8%)
胴体無敵：14-27F (当たりあり)
本当てのみ相殺モーションなし。
LandingはGround only。
溜め開Initial：10F</t>
  </si>
  <si>
    <t>ヘビーアーマー：5-11F (8%)
溜め開Initial：5F</t>
  </si>
  <si>
    <t>オプション</t>
  </si>
  <si>
    <t>入力遅延</t>
  </si>
  <si>
    <t>被ダメージ倍率</t>
  </si>
  <si>
    <t>1.05倍</t>
  </si>
  <si>
    <t>被ふっとび倍率</t>
  </si>
  <si>
    <t>ダメージ倍率
（Neutralワザ）</t>
  </si>
  <si>
    <t>0.75倍</t>
  </si>
  <si>
    <r>
      <rPr/>
      <t>8-</t>
    </r>
    <r>
      <t>29</t>
    </r>
  </si>
  <si>
    <t>4-40</t>
  </si>
  <si>
    <t>4-30FはJab2に移行可能。</t>
  </si>
  <si>
    <t>361/361/180/361</t>
  </si>
  <si>
    <t>30/30/15/15</t>
  </si>
  <si>
    <t>35/30/20/20</t>
  </si>
  <si>
    <r>
      <rPr/>
      <t>14-</t>
    </r>
    <r>
      <t>29</t>
    </r>
  </si>
  <si>
    <t>18-29</t>
  </si>
  <si>
    <t>361/361/361</t>
  </si>
  <si>
    <t>25/25/20</t>
  </si>
  <si>
    <t>35/35/25</t>
  </si>
  <si>
    <r>
      <rPr/>
      <t>11-</t>
    </r>
    <r>
      <t>14</t>
    </r>
  </si>
  <si>
    <t>13/12/11</t>
  </si>
  <si>
    <t>15.6/14.4/13.2</t>
  </si>
  <si>
    <t>13.26/12.24/11.22</t>
  </si>
  <si>
    <t>5F/5F/4F</t>
  </si>
  <si>
    <t>4-30</t>
  </si>
  <si>
    <t>3,.5, 7, 9, 11</t>
  </si>
  <si>
    <t>0.3</t>
  </si>
  <si>
    <t>ガード硬直補正倍率：9倍
最小5ヒット。
相殺なし。</t>
  </si>
  <si>
    <r>
      <rPr/>
      <t>9-</t>
    </r>
    <r>
      <t>11</t>
    </r>
  </si>
  <si>
    <t>3-30</t>
  </si>
  <si>
    <t>ガード硬直補正倍率：1.5倍</t>
  </si>
  <si>
    <r>
      <rPr/>
      <t>9-</t>
    </r>
    <r>
      <t>13</t>
    </r>
  </si>
  <si>
    <t>3-39</t>
  </si>
  <si>
    <t>頭無敵：3-13F</t>
  </si>
  <si>
    <t>84/86/78</t>
  </si>
  <si>
    <t>180/180/188</t>
  </si>
  <si>
    <r>
      <rPr/>
      <t>17-</t>
    </r>
    <r>
      <t>24</t>
    </r>
  </si>
  <si>
    <t>0/330/75</t>
  </si>
  <si>
    <t>30/28/40</t>
  </si>
  <si>
    <t>4.5</t>
  </si>
  <si>
    <t>70/70/90</t>
  </si>
  <si>
    <t>14-69</t>
  </si>
  <si>
    <t>頭・両手・両足無敵：14-60F
LandingはGround only。
Landingは相殺なし。</t>
  </si>
  <si>
    <t>10-30FはJab2に移行可能。
ボタン押しっぱなしでは13F目に移行。</t>
  </si>
  <si>
    <t>25-49</t>
  </si>
  <si>
    <t>26/45/80</t>
  </si>
  <si>
    <t>62/47/45</t>
  </si>
  <si>
    <t>1-6</t>
  </si>
  <si>
    <t>頭・両腕無敵：8-15F
溜め開Initial：7F目</t>
  </si>
  <si>
    <t>NeutralB (クッパブレス)</t>
  </si>
  <si>
    <t>溜め開Initial：2F目</t>
  </si>
  <si>
    <t>23-29, 30-36, 
37-43, 44-50</t>
  </si>
  <si>
    <t>300F発射で速度・サイズ最小。
700F経過で最大まで回復。
一定距離内で60F以内に4ヒット以上するとのけぞり発生。</t>
  </si>
  <si>
    <t>8-9, 11-12,
14-15, 17-18,
 20-21, 23-24</t>
  </si>
  <si>
    <t>0.8</t>
  </si>
  <si>
    <t>Hit 7のヒットストップ倍率は本体が2倍、オプションが2.8倍。</t>
  </si>
  <si>
    <t>ひるみなし</t>
  </si>
  <si>
    <t>30-34, 37-41, 
44-48, 51-22</t>
  </si>
  <si>
    <t>SideB (ダイビングプレス)</t>
  </si>
  <si>
    <r>
      <rPr/>
      <t>8-</t>
    </r>
    <r>
      <t>11</t>
    </r>
  </si>
  <si>
    <t>全身無敵：1-23F (ダイブ, 上昇)
Landingは上昇高度以上の落下で最大23.4%までダメージ増加。
上昇中の横Directional（加速度）
自：0.2235 - 0.0005 * 自% (最小で0.02)
敵：0.22 - 0.0007 * 敵% (最小で0.024)</t>
  </si>
  <si>
    <t>3-6</t>
  </si>
  <si>
    <t>ダイブ, 落下</t>
  </si>
  <si>
    <t>75-*</t>
  </si>
  <si>
    <t>12-17</t>
  </si>
  <si>
    <t>11/11/11/9</t>
  </si>
  <si>
    <t>ダイブ, Landing</t>
  </si>
  <si>
    <t>18+</t>
  </si>
  <si>
    <t>21.6+</t>
  </si>
  <si>
    <t>16F+</t>
  </si>
  <si>
    <t>溜め開Initial：8F目</t>
  </si>
  <si>
    <t>UpB (スピニングシェル)</t>
  </si>
  <si>
    <r>
      <rPr/>
      <t>9-</t>
    </r>
    <r>
      <t>11</t>
    </r>
  </si>
  <si>
    <t>4/4/3</t>
  </si>
  <si>
    <t>4.8/4.8/3.6</t>
  </si>
  <si>
    <t>4.08/4.08/3.06</t>
  </si>
  <si>
    <t>3F/3F/2F</t>
  </si>
  <si>
    <t>6-38
(Rehit: 5)</t>
  </si>
  <si>
    <t>81</t>
  </si>
  <si>
    <t>Landing Lag：36F
崖つかまり(前後)：9F目以降
Groundの連部分はTech不可 (Ver. 3.0.0以降)</t>
  </si>
  <si>
    <t>3.8/4.5</t>
  </si>
  <si>
    <t>4.56/5.4</t>
  </si>
  <si>
    <t>3.876/4.59</t>
  </si>
  <si>
    <t>44/43</t>
  </si>
  <si>
    <t>7.5/7.5/9.5</t>
  </si>
  <si>
    <t>9/9/11.4</t>
  </si>
  <si>
    <t>7.65/7.65/9.69</t>
  </si>
  <si>
    <t>3F/3F/4F</t>
  </si>
  <si>
    <t>Hit 2-11</t>
  </si>
  <si>
    <t>8-11, 12-15, 
16-19, 20-23, 
24-27, 28-31,
32-35, 36-39,
40-43, 44-47</t>
  </si>
  <si>
    <t>Hit 12</t>
  </si>
  <si>
    <t>48-51</t>
  </si>
  <si>
    <t>32/32/30</t>
  </si>
  <si>
    <t>DownB (クッパドロップ)</t>
  </si>
  <si>
    <t>7-14</t>
  </si>
  <si>
    <t>4-15
(Rehit: 4)</t>
  </si>
  <si>
    <r>
      <rPr/>
      <t>6-</t>
    </r>
    <r>
      <t>23</t>
    </r>
  </si>
  <si>
    <t>(96)</t>
  </si>
  <si>
    <t>Landing判定はGround only。
Ground, Hit 1は相殺なし。
崖つかまり(前後)：39F目以降 (Ground)
崖つかまり(前後)：32F目以降 (Air)</t>
  </si>
  <si>
    <t>4-43</t>
  </si>
  <si>
    <t>80/367</t>
  </si>
  <si>
    <t>80/100</t>
  </si>
  <si>
    <t>20/30</t>
  </si>
  <si>
    <t>33-*</t>
  </si>
  <si>
    <t>3-52</t>
  </si>
  <si>
    <t>19-33</t>
  </si>
  <si>
    <t>針</t>
  </si>
  <si>
    <t>11-15, 14-18, 
17-21, 20-24
23-27, 26-30</t>
  </si>
  <si>
    <t>Landing Lag：16F
溜め・キャンセル開Initial：8F目
溜め中からの最速発生は4F。
キャンセルはAirジャンプのみ全体5F。
Dodges・シールド・Groundジャンプは全体4F。
針投擲：11, 14, 17, 20, 23, 26F (6針)
相殺なし。</t>
  </si>
  <si>
    <t>打撃, Hit 1-7</t>
  </si>
  <si>
    <t>21-24, 25-28
29-32, 33-36
37-40, 41-44
45-48</t>
  </si>
  <si>
    <t>甲羅内無敵：16-49F
打撃, Hit 9はThrows中の相手にはヒットしない。</t>
  </si>
  <si>
    <t>打撃, Hit 8</t>
  </si>
  <si>
    <t>49-51</t>
  </si>
  <si>
    <t>針, Late</t>
  </si>
  <si>
    <t>16-19, 19-22
22-25, 25-28
28-31, 31-34</t>
  </si>
  <si>
    <t>打撃, Hit 9</t>
  </si>
  <si>
    <t>57-58</t>
  </si>
  <si>
    <t>6-29</t>
  </si>
  <si>
    <t>35-45</t>
  </si>
  <si>
    <r>
      <rPr/>
      <t>19-</t>
    </r>
    <r>
      <t>20</t>
    </r>
  </si>
  <si>
    <t>3-48</t>
  </si>
  <si>
    <t>オプションのみMeteor判定あり
(対空のみ, 12%)</t>
  </si>
  <si>
    <r>
      <rPr/>
      <t>8-</t>
    </r>
    <r>
      <t>11</t>
    </r>
  </si>
  <si>
    <t>16-</t>
  </si>
  <si>
    <t>75
(84)</t>
  </si>
  <si>
    <t>8-18</t>
  </si>
  <si>
    <t>7-11</t>
  </si>
  <si>
    <t>7-26</t>
  </si>
  <si>
    <t>12-51</t>
  </si>
  <si>
    <t>63</t>
  </si>
  <si>
    <t>1-53</t>
  </si>
  <si>
    <t>カッコ内はAirでのDuration。
Groundでは最短で39F目に起爆。
Airでは最短で38F目に起爆。
Explosion丸は投擲アイテム。生成1F。
爆発以外は相殺なし。
最大保持：70F
崖つかまり(前後)：2F目以降 (起爆後)</t>
  </si>
  <si>
    <t>起爆, 吸引</t>
  </si>
  <si>
    <t>29-46</t>
  </si>
  <si>
    <t>0 ~ 0.75</t>
  </si>
  <si>
    <t>0 ~ 0.9</t>
  </si>
  <si>
    <t>起爆, 爆発</t>
  </si>
  <si>
    <t>50-41</t>
  </si>
  <si>
    <t>12.6</t>
  </si>
  <si>
    <t>ハンマー</t>
  </si>
  <si>
    <t>生成Miss</t>
  </si>
  <si>
    <t>向き反転で出すと、オプションのみ向き反転しない。
相殺なし。</t>
  </si>
  <si>
    <t>氷塊</t>
  </si>
  <si>
    <t>19-?</t>
  </si>
  <si>
    <t>爆発</t>
  </si>
  <si>
    <t>36-38</t>
  </si>
  <si>
    <t>(95)</t>
  </si>
  <si>
    <t>Landing Lag：20F
全身無敵：14-54F (Ground)
全身無敵：19-54F (Air)
爆発は相殺なし。
崖つかまり(前後)：20F目以降</t>
  </si>
  <si>
    <t>2人, Hit 1-7</t>
  </si>
  <si>
    <t>10, 14, 18, 
23, 28, 34, 40</t>
  </si>
  <si>
    <t>出現</t>
  </si>
  <si>
    <r>
      <rPr/>
      <t>55-</t>
    </r>
    <r>
      <t>57</t>
    </r>
  </si>
  <si>
    <t>5/0</t>
  </si>
  <si>
    <t>6/0</t>
  </si>
  <si>
    <t>6F/0F</t>
  </si>
  <si>
    <t>45/361</t>
  </si>
  <si>
    <t>80/50</t>
  </si>
  <si>
    <t>18-24</t>
  </si>
  <si>
    <t>全身無敵削除。
Landing Lag：21F (Neutral)
Landing Lag：35F (攻撃)
Landing Lag：19F (バウンド)
崖つかまり(前)：16F目以降
崖つかまり(前後)：9F目以降 (バウンド後)</t>
  </si>
  <si>
    <t>Landing Lag：29F
崖つかまり(前後)：64F目以降 (2人)
崖つかまり(前後)：62F目以降 (1人)</t>
  </si>
  <si>
    <t>最遅</t>
  </si>
  <si>
    <r>
      <rPr/>
      <t>23-</t>
    </r>
    <r>
      <t>29</t>
    </r>
  </si>
  <si>
    <t>2人, Hit 8</t>
  </si>
  <si>
    <t>51-52</t>
  </si>
  <si>
    <t>バウンド, 最速</t>
  </si>
  <si>
    <t>22-28</t>
  </si>
  <si>
    <t>1人, Hit 1-10</t>
  </si>
  <si>
    <t>10, 13, 15, 
18, 21, 24, 
28, 32, 37, 42</t>
  </si>
  <si>
    <t>1人, Hit 11</t>
  </si>
  <si>
    <t>49-50</t>
  </si>
  <si>
    <t>16-33</t>
  </si>
  <si>
    <t>26-30</t>
  </si>
  <si>
    <t>Landing Lag：30F
相殺なし。
＜オプションのみ＞
全身無敵：1-15F
全身無敵：16-33F（当たりあり）
崖につかまってから（崖の2Fも含む）引き寄せ動作をするまで全身無敵。
崖つかまり(前後)：17F目以降 (オプション)
崖つかまり(前後)：17F目以降 (本体, オプション崖つかまり後)
崖つかまり(前後)：39F目以降 (本体, オプション崖Grabsミス時)
崖つかまり(前後)：22F目以降 (本体, 1人)</t>
  </si>
  <si>
    <t>15F目</t>
  </si>
  <si>
    <t>1人 (ミス)</t>
  </si>
  <si>
    <t>16-17, 21-22, 
26-27, 31-32, 
36-37, 41-42, 
46-47, 51-52, 
56-57</t>
  </si>
  <si>
    <t>84</t>
  </si>
  <si>
    <t>18-21, 23-26, 
28-31, 33-36, 
38-41, 43-46, 
48-51, 53-56, 
58-61</t>
  </si>
  <si>
    <t>22-24, 27-29, 
32-34, 37-39, 
42-44, 47-49, 
52-54, 57-59, 
62-64</t>
  </si>
  <si>
    <t>オプションにはThrows無敵はつかない。</t>
  </si>
  <si>
    <t>Jab1, Hit 1</t>
  </si>
  <si>
    <t>9-17Fは百烈に移行可能。
相殺なし。</t>
  </si>
  <si>
    <t>Jab1, Hit 2</t>
  </si>
  <si>
    <t>2, 4, 6, 8, 10, 
12, 14, 16</t>
  </si>
  <si>
    <t>ガード硬直補正倍率：8倍
最小8ヒット。
相殺なし。</t>
  </si>
  <si>
    <t>12/9</t>
  </si>
  <si>
    <t>14.4/10.8</t>
  </si>
  <si>
    <t>11F/9F</t>
  </si>
  <si>
    <t>10F/11F</t>
  </si>
  <si>
    <t>7-19</t>
  </si>
  <si>
    <t>16, 18, 20, 22</t>
  </si>
  <si>
    <t>相殺なし。
溜め開Initial：11F目</t>
  </si>
  <si>
    <t>9-23
(Rehit: 4)</t>
  </si>
  <si>
    <t>〆以外は相殺なし。
〆は相殺モーションなし。
溜め開Initial：4F目</t>
  </si>
  <si>
    <t>25-32
(Rehit: 4)</t>
  </si>
  <si>
    <t>Attributes倍率</t>
  </si>
  <si>
    <t>与ダメージ</t>
  </si>
  <si>
    <t>Ground速度</t>
  </si>
  <si>
    <t>Air Speed</t>
  </si>
  <si>
    <t>6-7, 10-11, 
14-15, 18-19</t>
  </si>
  <si>
    <t>2.5/1.5</t>
  </si>
  <si>
    <t>3/1.8</t>
  </si>
  <si>
    <t>2.55/1.53</t>
  </si>
  <si>
    <t>20/4/4/4</t>
  </si>
  <si>
    <t>24/4.8/4.8/4.8</t>
  </si>
  <si>
    <t>20.4/4.08/4.08/4.08</t>
  </si>
  <si>
    <t>7F/3F/3F/3F</t>
  </si>
  <si>
    <t>本当て部のみ相殺なし。</t>
  </si>
  <si>
    <t>8.232/
5.88</t>
  </si>
  <si>
    <t>9.8784/
7.056</t>
  </si>
  <si>
    <t>8F/6F</t>
  </si>
  <si>
    <t>3-44</t>
  </si>
  <si>
    <t>17.2872/
20.9328</t>
  </si>
  <si>
    <t>20.74464/
25.11936</t>
  </si>
  <si>
    <t>12F/14F</t>
  </si>
  <si>
    <t>根本のみ相殺なし。
溜め開Initial：6F目</t>
  </si>
  <si>
    <t>頭無敵：9-13F
ぬるり判定消去：7-19F
溜め開Initial：7F目</t>
  </si>
  <si>
    <t>5-53</t>
  </si>
  <si>
    <t>15-24</t>
  </si>
  <si>
    <t>5.1/4.08</t>
  </si>
  <si>
    <r>
      <rPr/>
      <t>3-</t>
    </r>
    <r>
      <t>10</t>
    </r>
  </si>
  <si>
    <t>11-27</t>
  </si>
  <si>
    <t>11-22
(Rehit: 4)</t>
  </si>
  <si>
    <t>全身無敵：4-13F
反射：5-41F
反射ダメージ倍率：1.25倍
反射速度倍率：1.4倍
飛び道具Late倍率：0.75倍
相殺なし。</t>
  </si>
  <si>
    <r>
      <rPr/>
      <t>6-</t>
    </r>
    <r>
      <t>8</t>
    </r>
  </si>
  <si>
    <t>44-47</t>
  </si>
  <si>
    <t>7/3.5</t>
  </si>
  <si>
    <t>8.4/4.2</t>
  </si>
  <si>
    <t>生成：13F目
最小保持：19F
最大保持：47F
溜め開Initial：31F目</t>
  </si>
  <si>
    <t>70-73</t>
  </si>
  <si>
    <t>97</t>
  </si>
  <si>
    <t>14/7</t>
  </si>
  <si>
    <t>16.8/8.4</t>
  </si>
  <si>
    <t>5F/3F</t>
  </si>
  <si>
    <t>6-34</t>
  </si>
  <si>
    <t>NeutralB (カプセル)</t>
  </si>
  <si>
    <t>(75)</t>
  </si>
  <si>
    <t>全身無敵：17-34F
Landing Lag：30F
相殺モーションなし。
崖つかまり(前後)：18F目以降</t>
  </si>
  <si>
    <t>35-36</t>
  </si>
  <si>
    <t>10/7</t>
  </si>
  <si>
    <t>12/8.4</t>
  </si>
  <si>
    <t>10F/7F</t>
  </si>
  <si>
    <t>17-21</t>
  </si>
  <si>
    <t>12/8</t>
  </si>
  <si>
    <t>14.4/9.6</t>
  </si>
  <si>
    <t>11F/8F</t>
  </si>
  <si>
    <t>22-46</t>
  </si>
  <si>
    <t>SideB (スーパーシーツ)</t>
  </si>
  <si>
    <t>溜め1</t>
  </si>
  <si>
    <t>4.7</t>
  </si>
  <si>
    <t>ファントムHPは3%から18%。
やられ判定出現は3F目から、ただし盾部は当たりあり無敵。
ゼルダ本体がダメージを受けるかファントムのHPが0になると崩壊する。
崩壊アニメーションは90F。
ファントムが画面外から消えた瞬間から再度使用可。
溜め2以降は風判定あり。
相殺なし。</t>
  </si>
  <si>
    <t>12-14
(反射：7-22F)</t>
  </si>
  <si>
    <t>反射：7-22F
反射ダメージ倍率：1.6倍
反射速度倍率：1.0倍
飛び道具Late倍率：0.75倍
相殺なし。
崖つかまり(前)：2F目以降
崖つかまり(前後)：16F目以降</t>
  </si>
  <si>
    <t>溜め2</t>
  </si>
  <si>
    <t>28-32</t>
  </si>
  <si>
    <t>溜め3, 段階1</t>
  </si>
  <si>
    <t>36-39</t>
  </si>
  <si>
    <t>8.5</t>
  </si>
  <si>
    <t>溜め3, 段階2</t>
  </si>
  <si>
    <t>40-43</t>
  </si>
  <si>
    <t>9.4</t>
  </si>
  <si>
    <t>溜め4, 段階1</t>
  </si>
  <si>
    <t>46-49</t>
  </si>
  <si>
    <t>11.3</t>
  </si>
  <si>
    <t>溜め4, 段階2</t>
  </si>
  <si>
    <t>53-56</t>
  </si>
  <si>
    <t>12.2</t>
  </si>
  <si>
    <t>溜め5, 最速</t>
  </si>
  <si>
    <t>57-67</t>
  </si>
  <si>
    <t>89</t>
  </si>
  <si>
    <t>14.1</t>
  </si>
  <si>
    <t>溜め5, 最遅</t>
  </si>
  <si>
    <t>127-137</t>
  </si>
  <si>
    <t>66</t>
  </si>
  <si>
    <t>Landing Lag：30F
崖つかまり(前)：11F目以降
崖つかまり(前後)：2-6F</t>
  </si>
  <si>
    <t>6-19</t>
  </si>
  <si>
    <t>DownB (ドクタートルネード)</t>
  </si>
  <si>
    <t>10, 14, 18, 
22, 26, 30</t>
  </si>
  <si>
    <t>ヘビーアーマー：5-9F (Ground, 10%)
Hit 1-6は相殺モーションなし。
Hit 7は相殺なし。</t>
  </si>
  <si>
    <t>40-41</t>
  </si>
  <si>
    <t>25-26, 31-32,
37-38, 43-44</t>
  </si>
  <si>
    <t>16
(6)</t>
  </si>
  <si>
    <t>1.2</t>
  </si>
  <si>
    <t>左足</t>
  </si>
  <si>
    <t>5-9</t>
  </si>
  <si>
    <t>自傷：1.0% (5F目)
転倒率100%。</t>
  </si>
  <si>
    <t>右足</t>
  </si>
  <si>
    <t>16-18, 19-21,
22-24, 25-27
28-30</t>
  </si>
  <si>
    <t>自傷：2.0% (16F目)
溜め開Initial：14F目
相殺なし。</t>
  </si>
  <si>
    <t>31-33</t>
  </si>
  <si>
    <t>両耳無敵：9-11F
溜め開Initial：5F目</t>
  </si>
  <si>
    <t>8-9, 11-12,
15-16, 19-20</t>
  </si>
  <si>
    <t>全身無敵：7-10F
自傷：1.3% (8F目)
溜め開Initial：5F目
相殺なし。</t>
  </si>
  <si>
    <t>3-9</t>
  </si>
  <si>
    <t>3-34</t>
  </si>
  <si>
    <t>10-27</t>
  </si>
  <si>
    <t>10-12, 
14-16, 18-20</t>
  </si>
  <si>
    <t>10-33</t>
  </si>
  <si>
    <t>自傷：1.5% (10F目)</t>
  </si>
  <si>
    <t>5-6, 11-12, 
15-16, 19-20, 
26-27</t>
  </si>
  <si>
    <t>5-37</t>
  </si>
  <si>
    <t>自傷：1.5% (5F目)</t>
  </si>
  <si>
    <t>4-9</t>
  </si>
  <si>
    <t>1-31</t>
  </si>
  <si>
    <t>両耳無敵：14-17F
自傷：1.5% (14F目)
自傷：0.5% (Landing1F目)</t>
  </si>
  <si>
    <t>18-39</t>
  </si>
  <si>
    <t>自傷：0.7% (18F目)</t>
  </si>
  <si>
    <t>40-60</t>
  </si>
  <si>
    <t>61-107</t>
  </si>
  <si>
    <t>Air, 電撃弾</t>
  </si>
  <si>
    <t>18-115</t>
  </si>
  <si>
    <t>17-52</t>
  </si>
  <si>
    <t>自傷：1.8% (17F目, 溜め無し)
最大溜め：150F
溜め開Initial：14F目
スマッシュ入力で溜め時間+20Fから開Initial。
崖つかまり(前)：12F目以降 (発射後)
崖つかまり(前後)：41F目以降 (発射後)
崖つかまり(前後)：2F目以降 (衝突後)</t>
  </si>
  <si>
    <t>28F</t>
  </si>
  <si>
    <t>UpB (こうそくいどう)</t>
  </si>
  <si>
    <t>Ground→Ground</t>
  </si>
  <si>
    <t>1回目</t>
  </si>
  <si>
    <t>29 (+24)</t>
  </si>
  <si>
    <t>自傷：0.9% (13F目, 1回目)
自傷：1.4% (30F目, 2回目)
Landing Lag：24F
崖つかまり(前後)：14F目以降 (1回目)
崖つかまり(前後)：1F目以降 (2回目)</t>
  </si>
  <si>
    <t>2回目</t>
  </si>
  <si>
    <t>46 (+24)</t>
  </si>
  <si>
    <t>Air→Ground</t>
  </si>
  <si>
    <t>20 (+24)</t>
  </si>
  <si>
    <t>37 (+24)</t>
  </si>
  <si>
    <t>9-11, 16-18</t>
  </si>
  <si>
    <t>自傷：3.5% (1F目, 接触)
全身無敵：1-10F (接触, Ground)
雷雲生成：2F目
平坦な地形でGroundから出した場合、26F目に接触。Durationは76F。
稲妻は相殺なし。
接触は相殺モーションなし。</t>
  </si>
  <si>
    <t>12-67, 19-74</t>
  </si>
  <si>
    <t>自傷：0.1% (1F目)</t>
  </si>
  <si>
    <t>11-14, 15-18,
19-22, 23-26</t>
  </si>
  <si>
    <t>自傷：0.8% (11F目)</t>
  </si>
  <si>
    <t>21'</t>
  </si>
  <si>
    <t>3/3/5/5</t>
  </si>
  <si>
    <t>3.6/3.6/6/6</t>
  </si>
  <si>
    <t>4F/4F/6F/6F</t>
  </si>
  <si>
    <t>11-30FはJab2に移行可能。</t>
  </si>
  <si>
    <t>4/4/6</t>
  </si>
  <si>
    <t>4.8/4.8/7.2</t>
  </si>
  <si>
    <t>5F/5F/6F</t>
  </si>
  <si>
    <t>10/9/9/12</t>
  </si>
  <si>
    <t>12/10.8/10.8/14.4</t>
  </si>
  <si>
    <t>14F/12F/12F/16F</t>
  </si>
  <si>
    <t>ガード硬直補正倍率：1.5倍
(16F目の10%と12%の判定以外)</t>
  </si>
  <si>
    <t>10F/12F/12F/11F</t>
  </si>
  <si>
    <t>9/9/12</t>
  </si>
  <si>
    <t>10.8/10.8/14.4</t>
  </si>
  <si>
    <t>9F/9F/11F</t>
  </si>
  <si>
    <t>6/5/5/9/6/9</t>
  </si>
  <si>
    <t>7.2/6/6/10.8/7.2/10.8</t>
  </si>
  <si>
    <t>6F/6F/6F/9F/6F/9F</t>
  </si>
  <si>
    <t>6/5/5/9</t>
  </si>
  <si>
    <t>7.2/6/6/10.8</t>
  </si>
  <si>
    <t>6F/6F/6F/9F</t>
  </si>
  <si>
    <t>7/10</t>
  </si>
  <si>
    <t>8.4/12</t>
  </si>
  <si>
    <t>7F/10F</t>
  </si>
  <si>
    <t>13/13/13/18</t>
  </si>
  <si>
    <t>15.6/15.6/15.6/21.6</t>
  </si>
  <si>
    <t>9F/9F/9F/12F</t>
  </si>
  <si>
    <t>1/1/1/0</t>
  </si>
  <si>
    <t>先端と胴体部分のみ相殺なし。
溜め開Initial：5F目</t>
  </si>
  <si>
    <t>13-17</t>
  </si>
  <si>
    <t>13/17/13</t>
  </si>
  <si>
    <t>15.6/20.4/15.6</t>
  </si>
  <si>
    <t>9F/11F/9F</t>
  </si>
  <si>
    <t>5-30FはJab2に移行可能。</t>
  </si>
  <si>
    <t>8/8/8/12</t>
  </si>
  <si>
    <t>9.6/9.6/9.6/14.4</t>
  </si>
  <si>
    <t>6F/6F/6F/8F</t>
  </si>
  <si>
    <t>12/12/12/17</t>
  </si>
  <si>
    <t>14.4/14.4/14.4/20.4</t>
  </si>
  <si>
    <t>8F/8F/8F/11F</t>
  </si>
  <si>
    <t>6F目から百烈に移行可能。</t>
  </si>
  <si>
    <t>3, 5, 7, 9, 11, 
13, 15, 17</t>
  </si>
  <si>
    <t>ガード硬直補正倍率：5倍
最低8ヒット。
相殺なし。</t>
  </si>
  <si>
    <t>3.5/3.5/5</t>
  </si>
  <si>
    <t>4.2/4.2/6</t>
  </si>
  <si>
    <t>3.57/3.57/5.1</t>
  </si>
  <si>
    <t>2F/2F/3F</t>
  </si>
  <si>
    <t>3.5/3.5</t>
  </si>
  <si>
    <t>4.2/4.2</t>
  </si>
  <si>
    <t>2-46</t>
  </si>
  <si>
    <t>3.5/3.5/2.7</t>
  </si>
  <si>
    <t>4.2/4.2/3.24</t>
  </si>
  <si>
    <t>12-16</t>
  </si>
  <si>
    <t>15-21</t>
  </si>
  <si>
    <t>7/7/9.5</t>
  </si>
  <si>
    <t>8.4/8.4/11.4</t>
  </si>
  <si>
    <t>7.14/7.14/9.69</t>
  </si>
  <si>
    <t>13/12/10.5</t>
  </si>
  <si>
    <t>15.6/14.4/12.6</t>
  </si>
  <si>
    <t>12F/11F/10F</t>
  </si>
  <si>
    <t>8/8/11.5</t>
  </si>
  <si>
    <t>9.6/9.6/13.8</t>
  </si>
  <si>
    <t>8.16/8.16/11.73</t>
  </si>
  <si>
    <t>4F/4F/5F</t>
  </si>
  <si>
    <t>本当て部のみ相殺なし。
Lateのみ相殺モーションなし。
溜め開Initial：10F目</t>
  </si>
  <si>
    <t>1-35</t>
  </si>
  <si>
    <t>9/9/12.5</t>
  </si>
  <si>
    <t>10.8/10.8/15</t>
  </si>
  <si>
    <t>9.18/9.18/12.75</t>
  </si>
  <si>
    <t>右足無敵：7-12F
左足無敵：13-18F
溜め開Initial：4F目</t>
  </si>
  <si>
    <t>13-18</t>
  </si>
  <si>
    <t>9.5/9.5/9.5/13</t>
  </si>
  <si>
    <t>11.4/11.4/11.4/15.6</t>
  </si>
  <si>
    <t>9.69/9.69/9.69/13.26</t>
  </si>
  <si>
    <t>4F/4F/4F/5F</t>
  </si>
  <si>
    <t>15/15/12/12</t>
  </si>
  <si>
    <t>18/18/14.4/14.4</t>
  </si>
  <si>
    <t>両足無敵：3-8F
溜め開Initial：2F目</t>
  </si>
  <si>
    <t>12.24/12.24/14.28</t>
  </si>
  <si>
    <t>5F/5F/5F</t>
  </si>
  <si>
    <t>3-54</t>
  </si>
  <si>
    <t>NeutralB (シールドブレイカー)</t>
  </si>
  <si>
    <t>All Angles, 
頭部</t>
  </si>
  <si>
    <t>9.2/10.35</t>
  </si>
  <si>
    <t>11.04/12.42</t>
  </si>
  <si>
    <t>8F/9F</t>
  </si>
  <si>
    <t>最大溜め：60F
溜め開Initial：12F目
溜め中からの最速発生は8F。
ダメージ (非最大)
 = Base Damage * (1 + (2.2 - 1) * (溜めF) / 60)
敵頭部にヒットさせるとダメージ1.15倍。
相殺なし。</t>
  </si>
  <si>
    <t>8/9</t>
  </si>
  <si>
    <t>9.6/10.8</t>
  </si>
  <si>
    <t>All Angles, 
最大, 頭部</t>
  </si>
  <si>
    <t>110</t>
  </si>
  <si>
    <t>25.3/27.6</t>
  </si>
  <si>
    <t>30.36/33.12</t>
  </si>
  <si>
    <t>19F/21F</t>
  </si>
  <si>
    <t>All Angles, 
最大溜め</t>
  </si>
  <si>
    <t>79-80</t>
  </si>
  <si>
    <t>22/24</t>
  </si>
  <si>
    <t>26.4/28.8</t>
  </si>
  <si>
    <t>7-25
(Rehit: 4)</t>
  </si>
  <si>
    <t>SideB (マーベラスコンビネーション)</t>
  </si>
  <si>
    <t>Ground
(Air)</t>
  </si>
  <si>
    <t>派生1</t>
  </si>
  <si>
    <t>39
(29)</t>
  </si>
  <si>
    <t>2.5/3/2.5</t>
  </si>
  <si>
    <t>3/3.6/3</t>
  </si>
  <si>
    <t>Groundは1-29Fに追加入力で派生2に移行。
Airは1-28Fに追加入力で派生2に移行。
最速移行は12F。
相殺なし。</t>
  </si>
  <si>
    <t>派生2, 上</t>
  </si>
  <si>
    <t>38
(40)</t>
  </si>
  <si>
    <r>
      <t xml:space="preserve">1-28Fに追加入力で派生3に移行。
最速移行は8F。
</t>
    </r>
    <r>
      <rPr/>
      <t>相殺なし。</t>
    </r>
  </si>
  <si>
    <t>派生2, 横</t>
  </si>
  <si>
    <r>
      <t xml:space="preserve">1-28Fに追加入力で派生3に移行。
最速移行は8F。
</t>
    </r>
    <r>
      <rPr/>
      <t>相殺なし。</t>
    </r>
  </si>
  <si>
    <t>4-19</t>
  </si>
  <si>
    <t>派生3, 上</t>
  </si>
  <si>
    <t>43
(46)</t>
  </si>
  <si>
    <t>3/4/3</t>
  </si>
  <si>
    <t>3.6/4.8/3.6</t>
  </si>
  <si>
    <t>4F/5F/4F</t>
  </si>
  <si>
    <r>
      <t xml:space="preserve">1-23Fに追加入力で派生4に移行。
最速移行は8F。
</t>
    </r>
    <r>
      <rPr/>
      <t>相殺なし。</t>
    </r>
  </si>
  <si>
    <t>派生3, 横</t>
  </si>
  <si>
    <r>
      <t xml:space="preserve">1-23Fに追加入力で派生4に移行。
最速移行は7F。
</t>
    </r>
    <r>
      <rPr/>
      <t>相殺なし。</t>
    </r>
  </si>
  <si>
    <t>4-22</t>
  </si>
  <si>
    <t>根本のみ相殺なし。</t>
  </si>
  <si>
    <t>本当て, 対地</t>
  </si>
  <si>
    <t>派生3, 下</t>
  </si>
  <si>
    <t>3/4</t>
  </si>
  <si>
    <t>3.6/4.8</t>
  </si>
  <si>
    <t>4F/5F</t>
  </si>
  <si>
    <r>
      <t xml:space="preserve">1-23Fに追加入力で派生4に移行。
最速移行は8F。
</t>
    </r>
    <r>
      <rPr/>
      <t>相殺なし。</t>
    </r>
  </si>
  <si>
    <t>派生4, 上</t>
  </si>
  <si>
    <t>44
(44)</t>
  </si>
  <si>
    <t>5/7/5/7</t>
  </si>
  <si>
    <t>6/8.4/6/8.4</t>
  </si>
  <si>
    <t>6F/7F/6F/7F</t>
  </si>
  <si>
    <t>派生4, 横</t>
  </si>
  <si>
    <t>55
(55)</t>
  </si>
  <si>
    <t>4/6/4</t>
  </si>
  <si>
    <t>4.8/7.2/4.8</t>
  </si>
  <si>
    <t>5F/6F/5F</t>
  </si>
  <si>
    <t>派生4, 下
Hit 1-4</t>
  </si>
  <si>
    <t>7, 10, 13, 16</t>
  </si>
  <si>
    <t>74
(74)</t>
  </si>
  <si>
    <t>2.4</t>
  </si>
  <si>
    <t>1/1/0</t>
  </si>
  <si>
    <t>4-29</t>
  </si>
  <si>
    <t>本当て, 対空</t>
  </si>
  <si>
    <t>派生4,  下
Hit 5</t>
  </si>
  <si>
    <t>4/5/4</t>
  </si>
  <si>
    <t>4.8/6/4.8</t>
  </si>
  <si>
    <t>5/5/0</t>
  </si>
  <si>
    <t>UpB (ドルフィンスラッシュ)</t>
  </si>
  <si>
    <t>13.2</t>
  </si>
  <si>
    <t>全身無敵：4-5F (Ground)
全身無敵：1-5F (Air)
Landing Lag：24F
相殺なし。
崖つかまり(前)：8F目以降</t>
  </si>
  <si>
    <t>7/7/11/11</t>
  </si>
  <si>
    <t>8.4/8.4/7.2/13.2/13.2</t>
  </si>
  <si>
    <t>7F/7F/6F/10F/10F</t>
  </si>
  <si>
    <t>1発追加毎に26F追加。
ボタンおしっぱなしでは、Ground Dodgesなどの先行入力を受け付けない。
相殺なし。</t>
  </si>
  <si>
    <t>DownB (カウンター)</t>
  </si>
  <si>
    <t>7-33</t>
  </si>
  <si>
    <t>1発追加毎に24F追加。
ボタンおしっぱなしでは、AirDodgesなどの先行入力を受け付けない。
相殺なし。</t>
  </si>
  <si>
    <t>SideB (ファルコビジョン)</t>
  </si>
  <si>
    <t>当身</t>
  </si>
  <si>
    <t>受付：6-27F</t>
  </si>
  <si>
    <t>64</t>
  </si>
  <si>
    <t>全身無敵：5-6F
カウンター受付：6-27F
カウンターダメージ倍率：1.2倍</t>
  </si>
  <si>
    <t>8+</t>
  </si>
  <si>
    <t>9.6+</t>
  </si>
  <si>
    <t>全身無敵：1-8F
カウンター成立時に20F硬直。
最低保証ダメージ：8%
相殺なし。</t>
  </si>
  <si>
    <t>18-21</t>
  </si>
  <si>
    <t>55
(50)</t>
  </si>
  <si>
    <t>Landing Lag：16F
18-21Fの判定をガードされると、Durationが5F減少する。
Ground18-21Fの判定をガードされると硬直差20F。ジャスガでは16F。
最低空AirSideBは踏切込みで全体52F。
崖つかまり(前)：18F目以降</t>
  </si>
  <si>
    <t>21-24</t>
  </si>
  <si>
    <t>66
(61)</t>
  </si>
  <si>
    <t>UpB (ファイアバード)</t>
  </si>
  <si>
    <t>(85)</t>
  </si>
  <si>
    <t>Landing Lag：18F
Hit 1-7は相殺なし。
崖つかまり(前後)：44F目以降</t>
  </si>
  <si>
    <t>Hit 9-15</t>
  </si>
  <si>
    <t>47, 49, 51, 
53, 55, 57, 59</t>
  </si>
  <si>
    <t>14F目から4F硬直。</t>
  </si>
  <si>
    <t>Hit 16</t>
  </si>
  <si>
    <t>DownB (リフレクターシュート)</t>
  </si>
  <si>
    <t>15F目から4F硬直。</t>
  </si>
  <si>
    <t>5-14
(反射：1-33F)</t>
  </si>
  <si>
    <t>反射ダメージ倍率：1.2倍
反射速度倍率：1.3倍
飛び道具Late倍率：0.8倍
相殺なし。</t>
  </si>
  <si>
    <t>15F目から5F硬直。</t>
  </si>
  <si>
    <t>18-44</t>
  </si>
  <si>
    <t>21-47</t>
  </si>
  <si>
    <t>3.325</t>
  </si>
  <si>
    <t>26-?</t>
  </si>
  <si>
    <t>4.75</t>
  </si>
  <si>
    <t>13-16</t>
  </si>
  <si>
    <t>10.925</t>
  </si>
  <si>
    <t>15F</t>
  </si>
  <si>
    <t>ガード硬直補正倍率：1.5倍
(16F目のID=0とID=3以外)</t>
  </si>
  <si>
    <t>7.6</t>
  </si>
  <si>
    <t>8.075</t>
  </si>
  <si>
    <t>胴体部分のみ相殺なし。
溜め開Initial：5F目</t>
  </si>
  <si>
    <t>14.25</t>
  </si>
  <si>
    <t>9.5</t>
  </si>
  <si>
    <t>4.275</t>
  </si>
  <si>
    <t>8.55</t>
  </si>
  <si>
    <t>11.875</t>
  </si>
  <si>
    <t>11.4</t>
  </si>
  <si>
    <t>12.35</t>
  </si>
  <si>
    <t>最大溜め：60F
溜め開Initial：12F目
溜め中からの最速発生は8F。
ダメージ (非最大)
 = 8.5 * (1 + (2.2 - 1) * (溜めF) / 60)
敵頭部にヒットさせるとダメージ1.15倍。
相殺なし。</t>
  </si>
  <si>
    <t>20F</t>
  </si>
  <si>
    <t>2.85</t>
  </si>
  <si>
    <r>
      <t xml:space="preserve">1-28Fに追加入力で派生3に移行。
最速移行は8F。
</t>
    </r>
    <r>
      <rPr/>
      <t>相殺なし。</t>
    </r>
  </si>
  <si>
    <r>
      <t xml:space="preserve">1-28Fに追加入力で派生3に移行。
最速移行は8F。
</t>
    </r>
    <r>
      <rPr/>
      <t>相殺なし。</t>
    </r>
  </si>
  <si>
    <r>
      <t xml:space="preserve">1-23Fに追加入力で派生4に移行。
最速移行は8F。
</t>
    </r>
    <r>
      <rPr/>
      <t>相殺なし。</t>
    </r>
  </si>
  <si>
    <r>
      <t xml:space="preserve">1-23Fに追加入力で派生4に移行。
最速移行は7F。
</t>
    </r>
    <r>
      <rPr/>
      <t>相殺なし。</t>
    </r>
  </si>
  <si>
    <r>
      <t xml:space="preserve">1-23Fに追加入力で派生4に移行。
最速移行は8F。
</t>
    </r>
    <r>
      <rPr/>
      <t>相殺なし。</t>
    </r>
  </si>
  <si>
    <t>5.7</t>
  </si>
  <si>
    <t>7, 10, 
13, 16</t>
  </si>
  <si>
    <t>7F/7F/10F/10F</t>
  </si>
  <si>
    <r>
      <rPr/>
      <t>全身無敵：5-6F</t>
    </r>
    <r>
      <t xml:space="preserve">
カウンター受付：6-27F
</t>
    </r>
    <r>
      <rPr/>
      <t>カウンターダメージ倍率：1.2倍</t>
    </r>
  </si>
  <si>
    <t xml:space="preserve">15F目から4F硬直。
</t>
  </si>
  <si>
    <t xml:space="preserve">15F目から5F硬直。
</t>
  </si>
  <si>
    <t>9-30FはJab2に移行可能。
ボタン押しっぱなしでは15F目に移行。</t>
  </si>
  <si>
    <t>12-30FはJab3に移行可能。
ボタン押しっぱなしでは13F目に移行。
8-11Fは百裂に移行可能。</t>
  </si>
  <si>
    <t>ガード硬直補正倍率：6倍
最低8ヒット。
相殺なし。</t>
  </si>
  <si>
    <t>11/10/11</t>
  </si>
  <si>
    <t>13.2/12/13.2</t>
  </si>
  <si>
    <t>ガード硬直補正倍率：1.3倍 (Lateのみ)</t>
  </si>
  <si>
    <t>12/11/12</t>
  </si>
  <si>
    <t>14.4/13.2/14.4</t>
  </si>
  <si>
    <t>11F/10F/11F</t>
  </si>
  <si>
    <t>9-14</t>
  </si>
  <si>
    <t>13/14/14</t>
  </si>
  <si>
    <t>15.6/16.8/16.8</t>
  </si>
  <si>
    <t>12F/13F/13F</t>
  </si>
  <si>
    <t>10/9/7</t>
  </si>
  <si>
    <t>12/10.8/8.4</t>
  </si>
  <si>
    <t>10F/9F/7F</t>
  </si>
  <si>
    <t>風判定</t>
  </si>
  <si>
    <t>6-52</t>
  </si>
  <si>
    <t>94</t>
  </si>
  <si>
    <t>先端爆風部分とLateは相殺なし。</t>
  </si>
  <si>
    <t>20-39FはFSmash2に移行可能。
溜め開Initial：10F目</t>
  </si>
  <si>
    <t>60-61</t>
  </si>
  <si>
    <t>21F</t>
  </si>
  <si>
    <t>12/10/12</t>
  </si>
  <si>
    <t>14.4/12/14.4</t>
  </si>
  <si>
    <t>8F/7F/8F</t>
  </si>
  <si>
    <t>62-63</t>
  </si>
  <si>
    <t>Hit 3は相殺なし。
溜め開Initial：6F目</t>
  </si>
  <si>
    <t>29-31</t>
  </si>
  <si>
    <t>25-29</t>
  </si>
  <si>
    <t>溜め開Initial：15F目</t>
  </si>
  <si>
    <t>8/7/8/8</t>
  </si>
  <si>
    <t>9.6/8.4/9.6/9.6</t>
  </si>
  <si>
    <t>20-25</t>
  </si>
  <si>
    <t>24/24/21</t>
  </si>
  <si>
    <t>28.8/28.8/25.2</t>
  </si>
  <si>
    <t>15F/15F/14F</t>
  </si>
  <si>
    <t>溜め開Initial：10F目</t>
  </si>
  <si>
    <t>13/10/13</t>
  </si>
  <si>
    <t>15.6/12/15.6</t>
  </si>
  <si>
    <t>9F/7F/9F</t>
  </si>
  <si>
    <t>12/9/12</t>
  </si>
  <si>
    <t>14.4/10.8/14.4</t>
  </si>
  <si>
    <t>ぬるり判定消去：19-38F
溜め開Initial：5F目</t>
  </si>
  <si>
    <t>35-38</t>
  </si>
  <si>
    <t>4-36</t>
  </si>
  <si>
    <t>5.25</t>
  </si>
  <si>
    <t>1-40</t>
  </si>
  <si>
    <t>19-26</t>
  </si>
  <si>
    <t>8.16/8.16/7.14</t>
  </si>
  <si>
    <t>4F/4F/3F</t>
  </si>
  <si>
    <t>17/18</t>
  </si>
  <si>
    <t>20.4/21.6</t>
  </si>
  <si>
    <t>17.34/18.36</t>
  </si>
  <si>
    <t>6F/6F</t>
  </si>
  <si>
    <t>7-44</t>
  </si>
  <si>
    <t>17/18.5/17</t>
  </si>
  <si>
    <t>20.4/22.2/20.4</t>
  </si>
  <si>
    <t>17.34/18.87/17.34</t>
  </si>
  <si>
    <t>6F/6F/6F</t>
  </si>
  <si>
    <t>7-21</t>
  </si>
  <si>
    <t>13/12</t>
  </si>
  <si>
    <t>5-55</t>
  </si>
  <si>
    <t>15.6/14.4</t>
  </si>
  <si>
    <t>13.26/12.24</t>
  </si>
  <si>
    <t>8-49</t>
  </si>
  <si>
    <t>12.24/10.2</t>
  </si>
  <si>
    <t>8/6</t>
  </si>
  <si>
    <t>9.6/7.2</t>
  </si>
  <si>
    <t>8.16/6.12</t>
  </si>
  <si>
    <t>4F/3F</t>
  </si>
  <si>
    <t>13-64</t>
  </si>
  <si>
    <t>19/17</t>
  </si>
  <si>
    <t>22.8/20.4</t>
  </si>
  <si>
    <t>19.38/17.34</t>
  </si>
  <si>
    <t>16-64</t>
  </si>
  <si>
    <t>11-18</t>
  </si>
  <si>
    <t>73</t>
  </si>
  <si>
    <t>ワイヤー崖つかまり：2-3F
相殺なし。</t>
  </si>
  <si>
    <t>NeutralB (魔人拳)</t>
  </si>
  <si>
    <t>アーマー：11-67F (Neutral)
アーマー：21-74F (反転)
反転入力受付：11F</t>
  </si>
  <si>
    <t>80-83</t>
  </si>
  <si>
    <t>127</t>
  </si>
  <si>
    <t>31F</t>
  </si>
  <si>
    <t>32F</t>
  </si>
  <si>
    <t>34F</t>
  </si>
  <si>
    <t>SideB (炎獄握)</t>
  </si>
  <si>
    <t>16-30</t>
  </si>
  <si>
    <t>アーマー：18-41F (叩きつけ)</t>
  </si>
  <si>
    <t>叩きつけ</t>
  </si>
  <si>
    <t>16-28</t>
  </si>
  <si>
    <t>Landing Lag：20F
崖つかまり(前後)：2F目以降</t>
  </si>
  <si>
    <t>UpB (雷神掌)</t>
  </si>
  <si>
    <t>14-28</t>
  </si>
  <si>
    <t>Landing Lag：30F
崖つかまり(前)：19F目以降
崖つかまり(前後)：38F目以降
抱きつきは4ヒット。</t>
  </si>
  <si>
    <t>34-36</t>
  </si>
  <si>
    <t>最大溜め：33F
溜め開Initial：14F目
溜めCancelからの最速発生は1F。
最大保持：180F</t>
  </si>
  <si>
    <t>DownB (烈鬼脚)</t>
  </si>
  <si>
    <t>16-35</t>
  </si>
  <si>
    <t>60
(68)</t>
  </si>
  <si>
    <t>14/16</t>
  </si>
  <si>
    <t>16.8/19.2</t>
  </si>
  <si>
    <t>13F/14F</t>
  </si>
  <si>
    <t>カッコ内はAirでモーションを終了したとき。
崖キャンセル：46-?F</t>
  </si>
  <si>
    <t>19-29</t>
  </si>
  <si>
    <t>7F目から百烈に移行可能。</t>
  </si>
  <si>
    <t>3, 6, 9, 12, 
15, 18, 21</t>
  </si>
  <si>
    <t>ガード硬直補正倍率：4倍
最小7ヒット。
相殺なし。</t>
  </si>
  <si>
    <t>弾き入力でダメージ1.2倍。
床などでバウンドするとダメージが1段階落ちる。</t>
  </si>
  <si>
    <t>30-82</t>
  </si>
  <si>
    <t>14F/11F</t>
  </si>
  <si>
    <t>ガード硬直補正倍率：1.3倍</t>
  </si>
  <si>
    <t>12-20</t>
  </si>
  <si>
    <t>6/4.5</t>
  </si>
  <si>
    <t>83-?</t>
  </si>
  <si>
    <t>7.2/5.4</t>
  </si>
  <si>
    <t>11/10/9</t>
  </si>
  <si>
    <t>13.2/12/10.8</t>
  </si>
  <si>
    <t>7/6/5.5/5.5</t>
  </si>
  <si>
    <t>8.4/7.2/6.6/6.6</t>
  </si>
  <si>
    <t>7F/6F/6F/6F</t>
  </si>
  <si>
    <t>6/5/4</t>
  </si>
  <si>
    <t>7.2/6/4.8</t>
  </si>
  <si>
    <t>6F/6F/5F</t>
  </si>
  <si>
    <t>16/20</t>
  </si>
  <si>
    <t>19.2/24</t>
  </si>
  <si>
    <t>11F/13F</t>
  </si>
  <si>
    <t>先端のみ相殺なし。
溜め開Initial：13F目</t>
  </si>
  <si>
    <t>68</t>
  </si>
  <si>
    <t>相殺モーションなし。
溜め開Initial：3F目</t>
  </si>
  <si>
    <t>9-47
(Rehit: 4)</t>
  </si>
  <si>
    <t>22-25</t>
  </si>
  <si>
    <t>相殺なし。
溜め開Initial：16F目</t>
  </si>
  <si>
    <t>7-8, 11-12, 
15-16, 19-20, 
23-24</t>
  </si>
  <si>
    <t>最大溜め：60F (Groundのみ)
最大ダメージ倍率：1.6倍
溜め開Initial：6F目
溜め中からの最速発生は4F。
連は相殺なし。</t>
  </si>
  <si>
    <t>1-45</t>
  </si>
  <si>
    <t>Landing Lag：24F
相殺なし。
崖つかまり(前)：20F目以降
崖つかまり(前後)：35F目以降</t>
  </si>
  <si>
    <t>13/11/9</t>
  </si>
  <si>
    <t>15.6/13.2/10.8</t>
  </si>
  <si>
    <t>13.26/11.22/9.18</t>
  </si>
  <si>
    <t>5F/4F/4F</t>
  </si>
  <si>
    <t>Hit 2-8</t>
  </si>
  <si>
    <t>12-13, 16-18,
19-20, 22-24, 
26-27, 31-33,
39-40</t>
  </si>
  <si>
    <t>47-51</t>
  </si>
  <si>
    <t>12/11/10</t>
  </si>
  <si>
    <t>14.4/13.2/12</t>
  </si>
  <si>
    <t>12.24/11.22/10.2</t>
  </si>
  <si>
    <t>4-41</t>
  </si>
  <si>
    <t>生成：17F</t>
  </si>
  <si>
    <t>爆発, Hit 1-4</t>
  </si>
  <si>
    <t>1, 3, 5, 7</t>
  </si>
  <si>
    <t>2+</t>
  </si>
  <si>
    <t>2.4+</t>
  </si>
  <si>
    <t>2F+</t>
  </si>
  <si>
    <t>NeutralB (シャドーボール)</t>
  </si>
  <si>
    <t>12-18
12-13</t>
  </si>
  <si>
    <t>15-21
15-16</t>
  </si>
  <si>
    <t>18-98</t>
  </si>
  <si>
    <t>最大溜め：120F
溜め・キャンセル開Initial：13F目
溜め中からの最速発生は6F。
キャンセルはAirジャンプのみ全体5F。
Dodges・シールド・Groundジャンプは全体4F。</t>
  </si>
  <si>
    <t>発射</t>
  </si>
  <si>
    <t>SideB (ねんりき)</t>
  </si>
  <si>
    <t>10-13
(反射：10-33F)</t>
  </si>
  <si>
    <t>反射：10-33F
反射ダメージ倍率：1.4倍
反射速度倍率：1.2倍
飛び道具Late倍率：1.25倍</t>
  </si>
  <si>
    <t>攻撃, Hit 1-7</t>
  </si>
  <si>
    <t>22, 24, 26, 28, 
30, 32, 34</t>
  </si>
  <si>
    <t>1.15</t>
  </si>
  <si>
    <t>Throws後の相手蓄積%によって硬直差が-1Fから+6Fまで変化する。150%で+6F。</t>
  </si>
  <si>
    <t>UpB (テレポート)</t>
  </si>
  <si>
    <t>(44)</t>
  </si>
  <si>
    <t>全身無敵：9-19F
Landing Lag：30F
崖つかまり(前後)：16F目以降</t>
  </si>
  <si>
    <t>DownB (かなしばり)</t>
  </si>
  <si>
    <t>全身無敵：10-16F
敵ファイターがGroundでMewtwoと異なる方向を向いている場合のみ、敵ファイターを「かなしばり」状態にする。
相殺なし。</t>
  </si>
  <si>
    <t>弾, Hit 1-5</t>
  </si>
  <si>
    <t>33-45, 40-52, 
47-59, 54-66, 
61-73</t>
  </si>
  <si>
    <t>25'</t>
  </si>
  <si>
    <t>7.5/7.5/4.8</t>
  </si>
  <si>
    <t>9/9/5.76</t>
  </si>
  <si>
    <t>8F/8F/5F</t>
  </si>
  <si>
    <t>13/9</t>
  </si>
  <si>
    <t>15.6/10.8</t>
  </si>
  <si>
    <t>15F/11F</t>
  </si>
  <si>
    <t>ガード硬直補正倍率：1.25倍</t>
  </si>
  <si>
    <t>12.5/9/8</t>
  </si>
  <si>
    <t>15/10.8/9.6</t>
  </si>
  <si>
    <t>12F/9F/8F</t>
  </si>
  <si>
    <t>12/12/12/7</t>
  </si>
  <si>
    <t>14.4/14.4/14.4/8.4</t>
  </si>
  <si>
    <t>11F/11F/11F/7F</t>
  </si>
  <si>
    <t>12/12/7</t>
  </si>
  <si>
    <t>14.4/14.4/8.4</t>
  </si>
  <si>
    <t>11F/11F/7F</t>
  </si>
  <si>
    <t>12/7</t>
  </si>
  <si>
    <t>14.4/8.4</t>
  </si>
  <si>
    <t>11F/7F</t>
  </si>
  <si>
    <t>11/6.5</t>
  </si>
  <si>
    <t>13.2/7.8</t>
  </si>
  <si>
    <t>20/17/12</t>
  </si>
  <si>
    <t>24/20.4/14.4</t>
  </si>
  <si>
    <t>13F/11F/8F</t>
  </si>
  <si>
    <t>右腕無敵：10-23F
溜め開Initial：5F目
相殺なし。</t>
  </si>
  <si>
    <t>15, 17, 19</t>
  </si>
  <si>
    <t>15/10/10</t>
  </si>
  <si>
    <t>18/12/12</t>
  </si>
  <si>
    <t>10F/7F/7F</t>
  </si>
  <si>
    <t>17/11/11</t>
  </si>
  <si>
    <t>20.4/13.2/13.2</t>
  </si>
  <si>
    <t>11F/8F/8F</t>
  </si>
  <si>
    <t>6/4/6</t>
  </si>
  <si>
    <t>7.2/4.8/7.2</t>
  </si>
  <si>
    <t>6.12/4.08/6.12</t>
  </si>
  <si>
    <t>8.5/8.5/5</t>
  </si>
  <si>
    <t>10.2/10.2/6</t>
  </si>
  <si>
    <t>8.67/8.67/5.1</t>
  </si>
  <si>
    <t>11/11/11/7</t>
  </si>
  <si>
    <t>13.2/13.2/13.2/8.4</t>
  </si>
  <si>
    <t>11.22/11.22/11.22/7.14</t>
  </si>
  <si>
    <t>4F/4F/4F/3F</t>
  </si>
  <si>
    <t>1-30</t>
  </si>
  <si>
    <t>12/12/9</t>
  </si>
  <si>
    <t>14.4/14.4/10.8</t>
  </si>
  <si>
    <t>12.24/12.24/9.18</t>
  </si>
  <si>
    <t>9/9/9/6</t>
  </si>
  <si>
    <t>10.8/10.8/10.8/7.2</t>
  </si>
  <si>
    <t>9.18/9.18/9.18/6.12</t>
  </si>
  <si>
    <t>15/15/10</t>
  </si>
  <si>
    <t>18/18/12</t>
  </si>
  <si>
    <t>15.3/15.3/10.2</t>
  </si>
  <si>
    <t>3-51</t>
  </si>
  <si>
    <t>NeutralB (エクスプロージョン)</t>
  </si>
  <si>
    <t>8F+</t>
  </si>
  <si>
    <t>最大溜め：240F
溜め開Initial・ふりむき：12F目
溜め状態からの発生は10F。
最大溜め時は10%の自傷ダメージ。
ふりむきはふりむき→ふりむきのみ全体24F。
相殺なし。</t>
  </si>
  <si>
    <t>261-265</t>
  </si>
  <si>
    <t>284</t>
  </si>
  <si>
    <t>50/36</t>
  </si>
  <si>
    <t>60/43.2</t>
  </si>
  <si>
    <t>42F/30F</t>
  </si>
  <si>
    <t>3/2/2</t>
  </si>
  <si>
    <t>3.6/2.4/2.4</t>
  </si>
  <si>
    <t>4F/3F/3F</t>
  </si>
  <si>
    <t>Groundは1-31Fに追加入力で派生2に移行。
Airは1-28Fに追加入力で派生2に移行。
最速移行は12F。
相殺なし。</t>
  </si>
  <si>
    <r>
      <t xml:space="preserve">1-36Fに追加入力で派生3に移行。  
最速移行は8F。
</t>
    </r>
    <r>
      <rPr/>
      <t>相殺なし。</t>
    </r>
  </si>
  <si>
    <r>
      <t xml:space="preserve">1-37Fに追加入力で派生3に移行。  
最速移行は8F。
</t>
    </r>
    <r>
      <rPr/>
      <t>相殺なし。</t>
    </r>
  </si>
  <si>
    <t>4/3/3</t>
  </si>
  <si>
    <t>4.8/3.6/3.6</t>
  </si>
  <si>
    <r>
      <t xml:space="preserve">1-36Fに追加入力で派生4に移行。
最速移行は8F。
</t>
    </r>
    <r>
      <rPr/>
      <t>相殺なし。</t>
    </r>
  </si>
  <si>
    <r>
      <t xml:space="preserve">1-36Fに追加入力で派生4に移行。
最速移行は7F。
</t>
    </r>
    <r>
      <rPr/>
      <t>相殺なし。</t>
    </r>
  </si>
  <si>
    <r>
      <t xml:space="preserve">1-36Fに追加入力で派生4に移行。
最速移行は8F。
</t>
    </r>
    <r>
      <rPr/>
      <t>相殺なし。</t>
    </r>
  </si>
  <si>
    <t>7/5/7/5</t>
  </si>
  <si>
    <t>8.4/6/8.4/6</t>
  </si>
  <si>
    <t>7F/6F/7F/6F</t>
  </si>
  <si>
    <t>58
(58)</t>
  </si>
  <si>
    <t>6/4/4</t>
  </si>
  <si>
    <t>7.2/4.8/4.8</t>
  </si>
  <si>
    <t>71
(65)</t>
  </si>
  <si>
    <t>5/3/3</t>
  </si>
  <si>
    <t>6/3.6/3.6</t>
  </si>
  <si>
    <t>6F/4F/4F</t>
  </si>
  <si>
    <t>UpB (ブレイザー)</t>
  </si>
  <si>
    <t>全身無敵：9F目 (Ground・Air)
アーマー：4-10F (Ground)
Landing Lag：30F
相殺なし。
崖つかまり(前)：24F目以降</t>
  </si>
  <si>
    <t>11-19
(Rehit: 3)</t>
  </si>
  <si>
    <t>1.1</t>
  </si>
  <si>
    <t>受付：8-29F</t>
  </si>
  <si>
    <t>全身無敵：7-9F
カウンター受付：8-29F
カウンターダメージ倍率：1.35倍</t>
  </si>
  <si>
    <t>全身無敵：1-6F
カウンター成立時に21F硬直。
最低保証ダメージ：8%
相殺なし。</t>
  </si>
  <si>
    <t>6.5</t>
  </si>
  <si>
    <t>10.45</t>
  </si>
  <si>
    <t>6.65</t>
  </si>
  <si>
    <t>9.025</t>
  </si>
  <si>
    <t>14.25/11.875</t>
  </si>
  <si>
    <t>17.1/14.25</t>
  </si>
  <si>
    <t>14.535/12.1125</t>
  </si>
  <si>
    <r>
      <t xml:space="preserve">1-36Fに追加入力で派生3に移行。  
最速移行は8F。
</t>
    </r>
    <r>
      <rPr/>
      <t>相殺なし。</t>
    </r>
  </si>
  <si>
    <r>
      <t xml:space="preserve">1-37Fに追加入力で派生3に移行。  
最速移行は8F。
</t>
    </r>
    <r>
      <rPr/>
      <t>相殺なし。</t>
    </r>
  </si>
  <si>
    <t>3.8</t>
  </si>
  <si>
    <r>
      <t xml:space="preserve">1-36Fに追加入力で派生4に移行。
最速移行は8F。
</t>
    </r>
    <r>
      <rPr/>
      <t>相殺なし。</t>
    </r>
  </si>
  <si>
    <r>
      <t xml:space="preserve">1-36Fに追加入力で派生4に移行。
最速移行は7F。
</t>
    </r>
    <r>
      <rPr/>
      <t>相殺なし。</t>
    </r>
  </si>
  <si>
    <t>4, 12, 19</t>
  </si>
  <si>
    <r>
      <t xml:space="preserve">1-36Fに追加入力で派生4に移行。
最速移行は8F。
</t>
    </r>
    <r>
      <rPr/>
      <t>相殺なし。</t>
    </r>
  </si>
  <si>
    <t>6.46</t>
  </si>
  <si>
    <t>ガード硬直補正倍率：10倍
最低3ヒット。
相殺なし。</t>
  </si>
  <si>
    <t>5.225</t>
  </si>
  <si>
    <t>ぬるり判定消去：6-38F</t>
  </si>
  <si>
    <t>10-19</t>
  </si>
  <si>
    <t>上B (翔流斬)</t>
  </si>
  <si>
    <t>両手無敵：1-39F</t>
  </si>
  <si>
    <t>Ground only</t>
  </si>
  <si>
    <t>攻撃判定はGround only。</t>
  </si>
  <si>
    <t>14/18/18</t>
  </si>
  <si>
    <t>16.8/21.6/21.6</t>
  </si>
  <si>
    <t>10F/12F/12F</t>
  </si>
  <si>
    <t>21-25</t>
  </si>
  <si>
    <t>全身無敵：21-25F (当たりあり)
溜め開Initial：16F目</t>
  </si>
  <si>
    <t>13/15/15</t>
  </si>
  <si>
    <t>15.6/18/18</t>
  </si>
  <si>
    <t>15%部分は埋め属性。
溜め開Initial：7F目</t>
  </si>
  <si>
    <t>アーマー：10-30F
Landingまでに6回以上連続で崖つかまりできない。
Landingは相殺モーションなし。
崖つかまり(前)：52F目以降</t>
  </si>
  <si>
    <t>39-47
(Rehit: 7)</t>
  </si>
  <si>
    <t>53-*</t>
  </si>
  <si>
    <t>1-4</t>
  </si>
  <si>
    <t>下B (カウンター)</t>
  </si>
  <si>
    <t>1-41</t>
  </si>
  <si>
    <t>爆発は飛び道具判定。
爆弾は地形に着弾、または44F目に爆発する。
爆発は相殺なし。</t>
  </si>
  <si>
    <t>1-2
(生成：14F)</t>
  </si>
  <si>
    <t>10-13,
14-17, 18-21</t>
  </si>
  <si>
    <t>10-37</t>
  </si>
  <si>
    <t>9-14
(Rehit: 6)</t>
  </si>
  <si>
    <t>1-43</t>
  </si>
  <si>
    <t>生成：8F目</t>
  </si>
  <si>
    <t>15-28
(Rehit: 6)</t>
  </si>
  <si>
    <t>29-35
(Rehit: 6)</t>
  </si>
  <si>
    <t>37-41</t>
  </si>
  <si>
    <t>6-49</t>
  </si>
  <si>
    <t>14-38</t>
  </si>
  <si>
    <t>NeutralB (シェフ)</t>
  </si>
  <si>
    <t>18-20
(35-37)</t>
  </si>
  <si>
    <t>21F目から追加入力受付。
1ループ毎に最小で17F追加。
最大で1度に4ループまで追加。
盾削り値：-1 (飛び道具)</t>
  </si>
  <si>
    <t>18-98
(35-115)</t>
  </si>
  <si>
    <t>SideB (ジャッジ)</t>
  </si>
  <si>
    <t>ジャッジ1</t>
  </si>
  <si>
    <t>同じ数字は連続して出ない。
ジャッジ7が出てから150Fのあいだは、再度ジャッジ7は出ない。
ジャッジ7はヒットさせた場合のみリンゴが3つ出現。
リンゴは1つにつき4%回復。</t>
  </si>
  <si>
    <t>ジャッジ2</t>
  </si>
  <si>
    <t>ジャッジ3</t>
  </si>
  <si>
    <t>ジャッジ4</t>
  </si>
  <si>
    <t>ジャッジ5
Hit 1-4</t>
  </si>
  <si>
    <t>16-18, 19-21, 
22-24, 25-27</t>
  </si>
  <si>
    <t>ジャッジ6</t>
  </si>
  <si>
    <t>ジャッジ7</t>
  </si>
  <si>
    <t>ジャッジ8</t>
  </si>
  <si>
    <t>ジャッジ9</t>
  </si>
  <si>
    <t>27F</t>
  </si>
  <si>
    <t>UpB (ファイア)</t>
  </si>
  <si>
    <t>全身無敵：5-13F
Landing Lag：7F (パラシュート)
Landing Lag：?F (落下)
Hit 1は相殺なし。
崖つかまり(前)：15F目以降</t>
  </si>
  <si>
    <t>10F目</t>
  </si>
  <si>
    <t>9-18</t>
  </si>
  <si>
    <t>DownB (オイルパニック)</t>
  </si>
  <si>
    <t>反射・吸収</t>
  </si>
  <si>
    <t>受付：6-30F</t>
  </si>
  <si>
    <t>吸収・反射：6-30F (Ground)
吸収・反射：6-29F (Air)</t>
  </si>
  <si>
    <t>受付：6-29F</t>
  </si>
  <si>
    <t>全身無敵：1-24F (反射・吸収時)
反射ダメージ倍率：1倍
反射速度倍率：0.8倍
飛び道具Late倍率：0.8倍</t>
  </si>
  <si>
    <t>反射・吸収時</t>
  </si>
  <si>
    <t>放出</t>
  </si>
  <si>
    <t>2-7</t>
  </si>
  <si>
    <t>16 ~ 48</t>
  </si>
  <si>
    <t>19.2 ~ 57.6</t>
  </si>
  <si>
    <t>ダメージ = ゲージ3つの合計 * 2
最低保証ダメージ：16%
ゲージ1つ分の上限：8%
10%以上の攻撃を吸収でゲージ2つ溜め。
20%以上の攻撃を吸収でゲージ3つ溜め。
相殺モーションなし。</t>
  </si>
  <si>
    <t>放出, Late1</t>
  </si>
  <si>
    <t>8-14</t>
  </si>
  <si>
    <t>放出, Late2</t>
  </si>
  <si>
    <t>15-26</t>
  </si>
  <si>
    <t>4回</t>
  </si>
  <si>
    <t>28'</t>
  </si>
  <si>
    <t>2, 5, 8, 11, 
14, 17, 20</t>
  </si>
  <si>
    <t>ガード硬直補正倍率：4倍
最低7ヒット。
相殺なし。</t>
  </si>
  <si>
    <t>FTilt1</t>
  </si>
  <si>
    <t>11-25FはFTilt2に移行可能。</t>
  </si>
  <si>
    <t>FTilt2</t>
  </si>
  <si>
    <t>7-27FはFTilt3に移行可能。</t>
  </si>
  <si>
    <t>FTilt3</t>
  </si>
  <si>
    <t>7/6</t>
  </si>
  <si>
    <t>8.4/7.2</t>
  </si>
  <si>
    <t>溜め開Initial：21F目</t>
  </si>
  <si>
    <t>6-39</t>
  </si>
  <si>
    <t>7.5</t>
  </si>
  <si>
    <t>2-43</t>
  </si>
  <si>
    <t>7-39</t>
  </si>
  <si>
    <t>NeutralB (マッハトルネイド)</t>
  </si>
  <si>
    <t>本当て</t>
  </si>
  <si>
    <t>12-21</t>
  </si>
  <si>
    <t>12/0</t>
  </si>
  <si>
    <t>14.4/0</t>
  </si>
  <si>
    <t>11F/0F</t>
  </si>
  <si>
    <t>Landing Lag：29F</t>
  </si>
  <si>
    <t>Late, 最短</t>
  </si>
  <si>
    <t>8/0</t>
  </si>
  <si>
    <t>9.6/0</t>
  </si>
  <si>
    <t>8F/0F</t>
  </si>
  <si>
    <t>SideB (ドリルラッシュ)</t>
  </si>
  <si>
    <t>26-32
(Rehit: 4)</t>
  </si>
  <si>
    <t>(98)</t>
  </si>
  <si>
    <t>Landing Lag：26F
相殺なし。
一定時間突進で崖から飛び出さない。
崖つかまり(前後)：47F目以降
崖つかまり(前後)：2F目以降 (バウンド後)</t>
  </si>
  <si>
    <t>33-69
(Rehit: 4)</t>
  </si>
  <si>
    <t>UpB (シャトルループ)</t>
  </si>
  <si>
    <t>Landing Lag：30F
相殺なし。
崖つかまり(後)：13F目以降
崖つかまり(前後)：21F目以降
崖つかまり(前後)：9F目以降 (Groundのみ)</t>
  </si>
  <si>
    <t>Hit 1, Late2</t>
  </si>
  <si>
    <t>22-27</t>
  </si>
  <si>
    <t>20-26</t>
  </si>
  <si>
    <t>DownB (ディメンジョンマント)</t>
  </si>
  <si>
    <t>全身無敵：12-39F (Directional)
全身無敵：12-32F (攻撃, Neutral・後)
全身無敵：12-29F (攻撃, 前)
20F目以降は崖から飛び出さない。
崖つかまり(前後)：35F目以降 (Directional)
崖つかまり(前後)：50F目以降 (攻撃)</t>
  </si>
  <si>
    <t>Ground（攻撃時）</t>
  </si>
  <si>
    <t>攻撃, Neutral</t>
  </si>
  <si>
    <t>攻撃, 前</t>
  </si>
  <si>
    <t>攻撃, 後</t>
  </si>
  <si>
    <t>Air（攻撃時）</t>
  </si>
  <si>
    <t>8-9
9</t>
  </si>
  <si>
    <t>7-27FはJab2に移行可能。
ボタン押しっぱなしでは16F目に移行。</t>
  </si>
  <si>
    <t>39-44</t>
  </si>
  <si>
    <t>打撃部分はThrows中の相手にはヒットしない。
打撃部分は相殺なし。</t>
  </si>
  <si>
    <t>11-27FはJab3に移行可能。
ボタン押しっぱなしでは17F目に移行。
7F目から百烈に移行可能。</t>
  </si>
  <si>
    <t>11-13, 17-19
23-25, 29-31
35-37, 41-43
47-49, 53-55
59-61</t>
  </si>
  <si>
    <t>ガード硬直補正倍率：3倍
最小8ヒット。
相殺なし。</t>
  </si>
  <si>
    <t>73-74</t>
  </si>
  <si>
    <t>75</t>
  </si>
  <si>
    <t>ガード硬直補正倍率：1.37倍</t>
  </si>
  <si>
    <t>12/12/10</t>
  </si>
  <si>
    <t>14.4/14.4/12</t>
  </si>
  <si>
    <t>4-5, 7-8, 
10-11, 13-14, 
16-17, 19-20,
22-23</t>
  </si>
  <si>
    <t>0.7</t>
  </si>
  <si>
    <t>1-27</t>
  </si>
  <si>
    <t>12.24/8.16</t>
  </si>
  <si>
    <t>12-13, 15-16, 
18-19, 21-22</t>
  </si>
  <si>
    <t>5-36</t>
  </si>
  <si>
    <t>7-35</t>
  </si>
  <si>
    <t>NeutralB (パルテナの神弓)</t>
  </si>
  <si>
    <t>横, 最速</t>
  </si>
  <si>
    <t>16-60</t>
  </si>
  <si>
    <t>3.2 ~ 8.6</t>
  </si>
  <si>
    <t>3.84 ~ 10.32</t>
  </si>
  <si>
    <t>2F ~ 3F</t>
  </si>
  <si>
    <t xml:space="preserve">最大溜め：60F
溜め開Initial：15F目
溜め状態からの発生は2F (横), 3F (上)。
ダメージ = 3.2 + 0.09 * 溜めフレーム
</t>
  </si>
  <si>
    <t>上, 最速</t>
  </si>
  <si>
    <t>18-62</t>
  </si>
  <si>
    <t>SideB (豪腕ダッシュアッパー)</t>
  </si>
  <si>
    <t>突進 (感知)</t>
  </si>
  <si>
    <t>アーマー：11-26F (突進)
反射：16-35F
反射ダメージ倍率：1倍
反射速度倍率：1倍
Landing Lag：30F
相殺モーションなし。
崖つかまり(前後)：2F目以降 (突進)
崖つかまり(前後)：2F目以降 (攻撃)</t>
  </si>
  <si>
    <t>2-4</t>
  </si>
  <si>
    <t>2-5</t>
  </si>
  <si>
    <t>UpB (飛翔の奇跡)</t>
  </si>
  <si>
    <t>全身無敵：9-19F (Ground)
全身無敵：15-19F (Air)
Landing Lag：40F
崖つかまり(前後)：25F目以降</t>
  </si>
  <si>
    <t>DownB (衛星ガーディアンズ)</t>
  </si>
  <si>
    <t>(反射：7-26F)</t>
  </si>
  <si>
    <t>最小保持：20F
最大保持：100F
シールド展開：7-26F (HP = 15%)
反射ダメージ倍率：1.5倍
反射速度倍率：1.7倍
飛び道具Late倍率：0.7倍</t>
  </si>
  <si>
    <t>破壊</t>
  </si>
  <si>
    <t>NeutralB (神弓シルバーリップ)</t>
  </si>
  <si>
    <t>16-55</t>
  </si>
  <si>
    <t>5.5 ~ 14.002</t>
  </si>
  <si>
    <t>6.6 ~ 16.8024‬</t>
  </si>
  <si>
    <t xml:space="preserve">最大溜め：60F
溜め開Initial：15F目
溜め状態からの発生は2F (横), 3F (上)。
ダメージ = 5.5 + 0.1417 * 溜めフレーム
</t>
  </si>
  <si>
    <t>18-57</t>
  </si>
  <si>
    <t>SideB (豪腕デンショッカー)</t>
  </si>
  <si>
    <t>ダメージ(1v1)</t>
  </si>
  <si>
    <t>アーマー：11-26F (突進)
反射：16-35F
反射ダメージ倍率：1倍
反射速度倍率：1倍
Landing Lag：30F
相殺モーションなし。
崖つかまり(前後)：2F目以降 (突進)
崖つかまり(前後)：2F目以降 (攻撃)</t>
  </si>
  <si>
    <t>23
(7)</t>
  </si>
  <si>
    <t>6-30FはJab2に移行可能。
空振り時にボタン長押しで8F目からJab1でキャンセル可能。</t>
  </si>
  <si>
    <t>8/8/6.5</t>
  </si>
  <si>
    <t>9.6/9.6/7.8</t>
  </si>
  <si>
    <t>22F目までに入力でシフト可能。
溜め開Initial：10F目</t>
  </si>
  <si>
    <t>Hit 2, All Angles</t>
  </si>
  <si>
    <t>26-28</t>
  </si>
  <si>
    <t>14, 17, 20,
23, 26</t>
  </si>
  <si>
    <t>溜め開Initial：16F目
相殺なし。</t>
  </si>
  <si>
    <t>10.2/12.24</t>
  </si>
  <si>
    <t>6-12</t>
  </si>
  <si>
    <t>4-49</t>
  </si>
  <si>
    <t>NeutralB (パラライザー)</t>
  </si>
  <si>
    <t>21-42</t>
  </si>
  <si>
    <t>最大溜め：22F
溜め開Initial：21F目
溜め状態からの発生は1F。
Landing Lag：20F</t>
  </si>
  <si>
    <t>43-88</t>
  </si>
  <si>
    <t>SideB (プラズマウィップ)</t>
  </si>
  <si>
    <t>1.2/2</t>
  </si>
  <si>
    <t>1.44/2.4</t>
  </si>
  <si>
    <t>2F/3F</t>
  </si>
  <si>
    <t>ワイヤー崖つかまり：20F目から
Hit 2の判定は同時ヒット可能。</t>
  </si>
  <si>
    <t>2/1.2</t>
  </si>
  <si>
    <t>HIt 3</t>
  </si>
  <si>
    <t>31-35</t>
  </si>
  <si>
    <t>派生, Hit 1</t>
  </si>
  <si>
    <t>30F目まで長押しで派生に移行。</t>
  </si>
  <si>
    <t>派生, Hit 2</t>
  </si>
  <si>
    <t>派生, Hit 3</t>
  </si>
  <si>
    <t>派生, Hit 4</t>
  </si>
  <si>
    <t>派生, Hit 5</t>
  </si>
  <si>
    <t>派生, Hit 6</t>
  </si>
  <si>
    <t>37-38</t>
  </si>
  <si>
    <t>派生, Hit 7</t>
  </si>
  <si>
    <t>派生, Hit 8</t>
  </si>
  <si>
    <t>46-47</t>
  </si>
  <si>
    <t>UpB (ブーストキック)</t>
  </si>
  <si>
    <t>Landing Lag：23F
崖つかまり(前)：16F目以降
崖つかまり(前後)：47F目以降</t>
  </si>
  <si>
    <t>10-14
(Rehit: 4)</t>
  </si>
  <si>
    <t>15-22
(Rehit: 4)</t>
  </si>
  <si>
    <t>〆1</t>
  </si>
  <si>
    <t>〆2</t>
  </si>
  <si>
    <t>32-33</t>
  </si>
  <si>
    <t>DownB (フリップジャンプ)</t>
  </si>
  <si>
    <t>11-30FはJab2に移行可能。
ボタン押しっぱなしでは21F目に移行。</t>
  </si>
  <si>
    <t>全身無敵：3-12F (Directional)
14F目から攻撃と踏みつけに移行可能。
Landing Lag：8F (Directional)
Landing Lag：35F (攻撃)
崖つかまり(前)：14F目以降
崖つかまり(前後)：20F目以降</t>
  </si>
  <si>
    <t>11/5</t>
  </si>
  <si>
    <t>13.2/6</t>
  </si>
  <si>
    <t>10F/6F</t>
  </si>
  <si>
    <t>攻撃, 対地</t>
  </si>
  <si>
    <t>13/11</t>
  </si>
  <si>
    <t>15.6/13.2</t>
  </si>
  <si>
    <t>12F/10F</t>
  </si>
  <si>
    <t>攻撃, 対空</t>
  </si>
  <si>
    <t>踏みつけ</t>
  </si>
  <si>
    <t>11-19</t>
  </si>
  <si>
    <t>頭無敵：8-14F
溜め開Initial：5F目</t>
  </si>
  <si>
    <t>15-25
15-17</t>
  </si>
  <si>
    <t>8-17</t>
  </si>
  <si>
    <t>17-26
17-19</t>
  </si>
  <si>
    <t>18-26
18-20</t>
  </si>
  <si>
    <t>18-27</t>
  </si>
  <si>
    <t>28-36</t>
  </si>
  <si>
    <t>4-12</t>
  </si>
  <si>
    <t>4-42</t>
  </si>
  <si>
    <t>3/3/6</t>
  </si>
  <si>
    <t>3.6/3.6/7.2</t>
  </si>
  <si>
    <t>3.06/3.06/6.12</t>
  </si>
  <si>
    <t>敵のみ</t>
  </si>
  <si>
    <t>27-42</t>
  </si>
  <si>
    <t>5-26</t>
  </si>
  <si>
    <t>5-33</t>
  </si>
  <si>
    <t>9, 11, 13, 
15, 17, 19</t>
  </si>
  <si>
    <t>3-41</t>
  </si>
  <si>
    <t>Hit 7は相殺なし。</t>
  </si>
  <si>
    <t>8-16</t>
  </si>
  <si>
    <t>全身無敵：2-17F (爆発系アイテム食べ時)
最小保持：12F
最大保持：60F
噛みつき1回で0.6%回復。
アイテム・飛び道具を食べると1%回復とワリオっぺのチャージ時間が90F追加。
たべもの系を食べると回復量1.5倍。
爆発系を食べると3%の自傷ダメージ。
爆発系アイテム食べ時の判定は相殺なし。
噛みつきのダメージはプレイヤー数依存。
ダメージ = 2 * (1 + 0.1 * (プレイヤー数 - 1))
2人対戦では2% (2.4%)、4人対戦では2.6%。</t>
  </si>
  <si>
    <t>最長</t>
  </si>
  <si>
    <t>8-64</t>
  </si>
  <si>
    <t>Cancel, Ground</t>
  </si>
  <si>
    <t>Cancel, Air</t>
  </si>
  <si>
    <t>噛みつき</t>
  </si>
  <si>
    <t>食べ(小)</t>
  </si>
  <si>
    <t>取得：10F目</t>
  </si>
  <si>
    <t>食べ(大)</t>
  </si>
  <si>
    <t>取得：25F目</t>
  </si>
  <si>
    <t>食べ(たべもの)</t>
  </si>
  <si>
    <t>食べ(爆発系)</t>
  </si>
  <si>
    <t>突進</t>
  </si>
  <si>
    <t>20-*</t>
  </si>
  <si>
    <t>ヘビーアーマー：20KB (乗車中)
バイクHP：18%
ガード時は攻撃側にのみガードストップ補正がかからない。
突進とウイリー終了は相殺なし。
ウィリー保持：最大40F
乗車中にバイクを破壊されると、6%のダメージを受ける。</t>
  </si>
  <si>
    <t>ウイリー開Initial</t>
  </si>
  <si>
    <t>8.3</t>
  </si>
  <si>
    <t>ウイリー</t>
  </si>
  <si>
    <t>13-*</t>
  </si>
  <si>
    <t>ウイリー終了</t>
  </si>
  <si>
    <t>ターン</t>
  </si>
  <si>
    <t>1-?</t>
  </si>
  <si>
    <t>ターン, Late</t>
  </si>
  <si>
    <t>?</t>
  </si>
  <si>
    <t>21-*</t>
  </si>
  <si>
    <t>3.5/2.5</t>
  </si>
  <si>
    <t>4.2/3</t>
  </si>
  <si>
    <t>再乗車</t>
  </si>
  <si>
    <t>乗り捨て</t>
  </si>
  <si>
    <t>壁激突</t>
  </si>
  <si>
    <t>アピール</t>
  </si>
  <si>
    <r>
      <rPr/>
      <t>6-</t>
    </r>
    <r>
      <t>7</t>
    </r>
  </si>
  <si>
    <t>Landing Lag：20F
崖つかまり(前後)：9F目以降</t>
  </si>
  <si>
    <t>Hit 2-5</t>
  </si>
  <si>
    <t>8-11, 12-15, 
16-19, 20-23</t>
  </si>
  <si>
    <t>1/1.2/1.3/1.4/1.5</t>
  </si>
  <si>
    <t>2F/2F/3F/3F/3F</t>
  </si>
  <si>
    <t>15
(6)</t>
  </si>
  <si>
    <t>6-30FはJab2に移行可能。
空振り時にボタン長押しで7F目からJab1でキャンセル可能。</t>
  </si>
  <si>
    <t>7-30FはJab3に移行可能。</t>
  </si>
  <si>
    <t>11/9</t>
  </si>
  <si>
    <t>13.2/10.8</t>
  </si>
  <si>
    <t>10F/9F</t>
  </si>
  <si>
    <t>両腕・頭無敵：5-12F</t>
  </si>
  <si>
    <t>10-31FはFTilt2に移行可能。</t>
  </si>
  <si>
    <t>9/11/10</t>
  </si>
  <si>
    <t>10.8/13.2/12</t>
  </si>
  <si>
    <r>
      <rPr/>
      <t>16-</t>
    </r>
    <r>
      <t>18</t>
    </r>
  </si>
  <si>
    <t>14.5</t>
  </si>
  <si>
    <t>41-43</t>
  </si>
  <si>
    <t>溜め開Initial：39F目
相殺なし。</t>
  </si>
  <si>
    <t>打ち上げ
Ground only</t>
  </si>
  <si>
    <t>生成：35F
Hit 1は溜め開Initial前に判定あり。爆発部は溜めに応じて速度が増加、ダメージは変化なし。
ガード硬直計算は直接攻撃扱い。
弾はシールドには接触しない。
ファイター接触2F目、ステージ接触1F目に判定出現。
溜め開Initial：25F目</t>
  </si>
  <si>
    <t>1-5
(36-40)</t>
  </si>
  <si>
    <t>2+?</t>
  </si>
  <si>
    <t>生成：26F目 (上アピール)
生成：28F目 (横アピール)
生成：28F目 (下アピール)</t>
  </si>
  <si>
    <t/>
  </si>
  <si>
    <r>
      <rPr>
        <color rgb="FF000000"/>
      </rPr>
      <t>アーマー：5-10F (溜め最大)</t>
    </r>
    <r>
      <t xml:space="preserve">
</t>
    </r>
    <r>
      <rPr>
        <color rgb="FF000000"/>
      </rPr>
      <t xml:space="preserve">溜め1到達：15秒 (溜め1最大でダメ1.3倍)
溜め2到達：55秒 (溜め2最大でダメ1.5倍)
溜め最大：110秒
溜め無しは転倒率100%。
すべて相殺なし。
</t>
    </r>
  </si>
  <si>
    <r>
      <rPr/>
      <t>10-</t>
    </r>
    <r>
      <t>11</t>
    </r>
  </si>
  <si>
    <t>12+/10+</t>
  </si>
  <si>
    <t>14.4+/12+</t>
  </si>
  <si>
    <t>11F+/10F+</t>
  </si>
  <si>
    <r>
      <rPr/>
      <t>5-</t>
    </r>
    <r>
      <t>8</t>
    </r>
  </si>
  <si>
    <t>20+</t>
  </si>
  <si>
    <t>18F+</t>
  </si>
  <si>
    <t>溜め最大</t>
  </si>
  <si>
    <t>14/15/15</t>
  </si>
  <si>
    <t>16.8/18/18</t>
  </si>
  <si>
    <t>14.28/15.3/15.3</t>
  </si>
  <si>
    <t>4-62</t>
  </si>
  <si>
    <t>14.28/16.32</t>
  </si>
  <si>
    <t>5F/6F</t>
  </si>
  <si>
    <t>2-39</t>
  </si>
  <si>
    <t>9/10</t>
  </si>
  <si>
    <t>10.8/12</t>
  </si>
  <si>
    <t>9.18/10.2</t>
  </si>
  <si>
    <t>23F</t>
  </si>
  <si>
    <t>溜め最大, Late</t>
  </si>
  <si>
    <t>11-26</t>
  </si>
  <si>
    <t>13-23</t>
  </si>
  <si>
    <t>2-52</t>
  </si>
  <si>
    <t>NeutralB (手榴弾)</t>
  </si>
  <si>
    <t>生成</t>
  </si>
  <si>
    <t>Ground：21
Air：19</t>
  </si>
  <si>
    <t>生成150F目に自動で爆発。
爆発は相殺なし。
ダメージは手榴弾の速度依存。
スネーク側にヒットする爆発のLateは1F。</t>
  </si>
  <si>
    <t>15-46</t>
  </si>
  <si>
    <t>投擲, Neutral</t>
  </si>
  <si>
    <t>投擲：8F</t>
  </si>
  <si>
    <t>投擲, 手前</t>
  </si>
  <si>
    <t>投擲：9F</t>
  </si>
  <si>
    <t>投擲, 奥</t>
  </si>
  <si>
    <t>投擲：10F</t>
  </si>
  <si>
    <t>手榴弾, 投擲</t>
  </si>
  <si>
    <t>1-*</t>
  </si>
  <si>
    <t>0.6+</t>
  </si>
  <si>
    <t>0.72+</t>
  </si>
  <si>
    <t>手榴弾, 爆発</t>
  </si>
  <si>
    <t>9+</t>
  </si>
  <si>
    <t>10.8+</t>
  </si>
  <si>
    <t>SideB (リモコンミサイル)</t>
  </si>
  <si>
    <t>22-29</t>
  </si>
  <si>
    <t>ニキータ, Initial</t>
  </si>
  <si>
    <t>42-73</t>
  </si>
  <si>
    <t>ニキータHP：20%
ニキータはシールドには接触しない。
ファイター接触2F目、ステージ接触1F目に爆発の攻撃判定出現。
ニキータがダメージを受けると60F後に判定復活。
相殺なし。</t>
  </si>
  <si>
    <t>ニキータ</t>
  </si>
  <si>
    <t>74-*</t>
  </si>
  <si>
    <t>ニキータ, 落下</t>
  </si>
  <si>
    <t>Cancel・ヒット</t>
  </si>
  <si>
    <t>UpB (サイファー)</t>
  </si>
  <si>
    <t>サイファー</t>
  </si>
  <si>
    <t>1-*
(生成：7F)</t>
  </si>
  <si>
    <t>ヘビーアーマー：7-*F (7%)
47F目から下入力・Aerial Attacks・Special Moves・AirDodges・アイテムThrowsでキャンセル可能。
最大で90FのあいだサイファーでDirectional可能。
サイファーHP：13%
サイファーは敵にヒットすると消滅。
相殺なし。
崖つかまり(前)：48F目以降</t>
  </si>
  <si>
    <t>DownB (C4爆弾)</t>
  </si>
  <si>
    <t>設置</t>
  </si>
  <si>
    <t>生成：21F</t>
  </si>
  <si>
    <t>DownB入力後1602F目に自動で爆発。
ガード硬直計算は直接攻撃扱い。
ファイターに貼り付いているC4は、最短120Fの間隔で近くにいるファイターへDirectionalする。
780Fのあいだ同じファイターに連続で貼り付いた場合、自動で剥がれ落ちる。
ダメージを受けた場合にも、4%?の確率で剥がれ落ちる。
相殺なし。</t>
  </si>
  <si>
    <t>設置, しゃがみ</t>
  </si>
  <si>
    <t>生成：16F</t>
  </si>
  <si>
    <t>貼り付け, 敵</t>
  </si>
  <si>
    <t>生成：10F</t>
  </si>
  <si>
    <t>貼り付け, 壁</t>
  </si>
  <si>
    <t>起爆, しゃがみ</t>
  </si>
  <si>
    <t>Throws後の敵蓄積%によって硬直差が-4Fから+6Fまで変化する。170%で+6F。</t>
  </si>
  <si>
    <t>23
(15)</t>
  </si>
  <si>
    <t>9-30FはJab2に移行可能。
空振り時にボタン長押しで16F目からJab1でキャンセル可能。</t>
  </si>
  <si>
    <t>9-30FはJab3に移行可能。</t>
  </si>
  <si>
    <t>14/14/11</t>
  </si>
  <si>
    <t>16.8/16.8/13.2</t>
  </si>
  <si>
    <t>15F/15F/10F</t>
  </si>
  <si>
    <t>ガード硬直補正倍率：1.2倍 (11%部分以外)
本当てのみ相殺モーションなし。</t>
  </si>
  <si>
    <t>83</t>
  </si>
  <si>
    <t>溜め開Initial：25F目</t>
  </si>
  <si>
    <t>33-35</t>
  </si>
  <si>
    <t>22/22/19</t>
  </si>
  <si>
    <t>26.4/26.4/22.8</t>
  </si>
  <si>
    <t>14F/14F/13F</t>
  </si>
  <si>
    <t>衝撃, Ground only</t>
  </si>
  <si>
    <t>11-15</t>
  </si>
  <si>
    <t>11.5</t>
  </si>
  <si>
    <t>2-41</t>
  </si>
  <si>
    <t>6-50</t>
  </si>
  <si>
    <t>5-47</t>
  </si>
  <si>
    <r>
      <rPr/>
      <t>30</t>
    </r>
    <r>
      <t>-36
30-34</t>
    </r>
  </si>
  <si>
    <t>78</t>
  </si>
  <si>
    <t>スーパーアーマー：6-10F (溜めCancel後, 溜め中・大)
溜め中：120-179F
溜め大：180F (最大30F保持可能)
溜め開Initial：20F目
溜めCancelからの最速発生は11F。
ダメージ (溜め小) = 10 + 溜めフレーム * 0.133
溜め大は10%(1on1補正無視)の自傷ダメージ。
相殺なし。</t>
  </si>
  <si>
    <t>溜め中</t>
  </si>
  <si>
    <t>150-154</t>
  </si>
  <si>
    <t>198</t>
  </si>
  <si>
    <t>35/28/26</t>
  </si>
  <si>
    <t>30F/24F/22F</t>
  </si>
  <si>
    <t>溜め中, Late</t>
  </si>
  <si>
    <t>154-159</t>
  </si>
  <si>
    <t>31/25</t>
  </si>
  <si>
    <t>26F/22F</t>
  </si>
  <si>
    <t>溜め大</t>
  </si>
  <si>
    <t>210-214</t>
  </si>
  <si>
    <t>258</t>
  </si>
  <si>
    <r>
      <t>35</t>
    </r>
    <r>
      <rPr/>
      <t>/28/26</t>
    </r>
  </si>
  <si>
    <t>溜め大, Late1</t>
  </si>
  <si>
    <t>214-218</t>
  </si>
  <si>
    <t>溜め大, Late2</t>
  </si>
  <si>
    <t>218-221</t>
  </si>
  <si>
    <t>27/22</t>
  </si>
  <si>
    <t>23F/19F</t>
  </si>
  <si>
    <t>ダッシュ (感知)</t>
  </si>
  <si>
    <t>最大溜め：70F
溜め開Initial：15F目
ダメージ = 6 + 溜めフレーム * 0.1
崖つかまり(前後)：2F目以降 (溜めCancel後)
崖つかまり(前後)：13F目以降 (斬り動作後)</t>
  </si>
  <si>
    <t>斬り</t>
  </si>
  <si>
    <t>2-3
(+14)</t>
  </si>
  <si>
    <t>6 ~ 13</t>
  </si>
  <si>
    <t>7.2 ~ 15.6</t>
  </si>
  <si>
    <t>6F ~ 12F</t>
  </si>
  <si>
    <t>スーパーアーマー：5-35F
Landingまでに6回以上連続で崖つかまりできない。
Landing Lag：36F
剣1, 剣2は相殺なし。
崖つかまり(前)：59F目以降</t>
  </si>
  <si>
    <t>剣1</t>
  </si>
  <si>
    <t>16-36</t>
  </si>
  <si>
    <t>剣2</t>
  </si>
  <si>
    <t>44-54
(Rehit: 7)</t>
  </si>
  <si>
    <t>落下, 対地</t>
  </si>
  <si>
    <t>61-*</t>
  </si>
  <si>
    <t>落下, 対空</t>
  </si>
  <si>
    <t>10-30FはJab3に移行可能。</t>
  </si>
  <si>
    <t>受付：9-33F</t>
  </si>
  <si>
    <r>
      <rPr>
        <color rgb="FF000000"/>
      </rPr>
      <t>全身無敵：8-15F
頭無敵：16-33F
カウンター受付：9-33F</t>
    </r>
    <r>
      <t xml:space="preserve">
</t>
    </r>
    <r>
      <rPr>
        <color rgb="FF000000"/>
      </rPr>
      <t>カウンターダメージ倍率：1.2倍</t>
    </r>
  </si>
  <si>
    <t>ガード硬直補正倍率：1.45倍 (本当てのみ)</t>
  </si>
  <si>
    <r>
      <rPr/>
      <t>5</t>
    </r>
    <r>
      <t>-6</t>
    </r>
  </si>
  <si>
    <t>全身無敵：1-5F
カウンター保証ダメージ：10%
相殺なし。</t>
  </si>
  <si>
    <t>しっぽ無敵：1-8F</t>
  </si>
  <si>
    <t>溜め開Initial：6F目
Hit 1は相殺なし。
Hit 2は相殺モーションなし。</t>
  </si>
  <si>
    <t>Hit 2, Late3</t>
  </si>
  <si>
    <t>ダメージ</t>
  </si>
  <si>
    <t>Hit 2, Late4</t>
  </si>
  <si>
    <t>Hit 2, Late5</t>
  </si>
  <si>
    <r>
      <rPr/>
      <t>5</t>
    </r>
    <r>
      <t>-7</t>
    </r>
  </si>
  <si>
    <r>
      <rPr/>
      <t>20</t>
    </r>
    <r>
      <t>-21</t>
    </r>
  </si>
  <si>
    <r>
      <rPr/>
      <t>35</t>
    </r>
    <r>
      <t>-39</t>
    </r>
  </si>
  <si>
    <t>5-34</t>
  </si>
  <si>
    <t>5-14
(Rehit: 2)</t>
  </si>
  <si>
    <t>5-21</t>
  </si>
  <si>
    <t>2-19</t>
  </si>
  <si>
    <t>6-20
(Rehit: 3)</t>
  </si>
  <si>
    <t>NeutralB (みずでっぽう)</t>
  </si>
  <si>
    <t>26-45, 30-49,
33-52, 37-56, 
40-59, 43-62</t>
  </si>
  <si>
    <t xml:space="preserve">最大溜め：45F
溜め・キャンセル開Initial：20F目
溜め中からの最速発生は7F。
相殺なし。    </t>
  </si>
  <si>
    <t>SideB (からにこもる)</t>
  </si>
  <si>
    <t>最短, Ground</t>
  </si>
  <si>
    <t>22-41</t>
  </si>
  <si>
    <t>全身無敵：22-41F (当たりあり)
ダメージは速度依存。
最長で20F追加。
相殺なし。</t>
  </si>
  <si>
    <t>最短, Air</t>
  </si>
  <si>
    <t>80</t>
  </si>
  <si>
    <t>ヒット後</t>
  </si>
  <si>
    <t>踏まれ</t>
  </si>
  <si>
    <t>164</t>
  </si>
  <si>
    <t>UpB (たきのぼり)</t>
  </si>
  <si>
    <t>9-41
(Rehit: 5)</t>
  </si>
  <si>
    <t>27
(19)</t>
  </si>
  <si>
    <t>8F目から弱百裂に移行可能。
空振り時にボタン長押しで20F目からJab1でキャンセル可能。
相殺なし。</t>
  </si>
  <si>
    <t>Landing Lag：30F
相殺なし。
崖つかまり(前)：19F目以降
崖つかまり(前後)：46F目以降</t>
  </si>
  <si>
    <t>43-44</t>
  </si>
  <si>
    <t>ガード硬直補正倍率：3倍
最低7ヒット。</t>
  </si>
  <si>
    <t>DownB (ポケモンチェンジ)</t>
  </si>
  <si>
    <t>4-11</t>
  </si>
  <si>
    <t>全身無敵：1-25F
トレーナーがDirectional以外のモーションをとっているあいだは使用不可。
ポケモンチェンジの後は142F目から。</t>
  </si>
  <si>
    <t>12-19</t>
  </si>
  <si>
    <t>10, 12, 14,
16, 18, 20</t>
  </si>
  <si>
    <t>溜め開Initial：10F目
頭部分に相殺なし。</t>
  </si>
  <si>
    <t>蕾無敵：26-29F
溜め開Initial：8F目</t>
  </si>
  <si>
    <t>8/10/12</t>
  </si>
  <si>
    <t>9.6/12/14.4</t>
  </si>
  <si>
    <t>6F/7F/8F</t>
  </si>
  <si>
    <t>7-26
(Rehit: 3)</t>
  </si>
  <si>
    <t>7-42</t>
  </si>
  <si>
    <t>蕾無敵：12-13F</t>
  </si>
  <si>
    <t>NeutralB (タネマシンガン)</t>
  </si>
  <si>
    <t>本体, Hit 1</t>
  </si>
  <si>
    <t>Ground：79
Air：66</t>
  </si>
  <si>
    <t>タネは最小4 + 1発。最大10 + 1発。
1発追加毎に+6F。
相殺なし。</t>
  </si>
  <si>
    <t>本体, Hit 2</t>
  </si>
  <si>
    <t>13-35</t>
  </si>
  <si>
    <t>タネ</t>
  </si>
  <si>
    <t>13-15, 19-21, 
25-27, 31-33</t>
  </si>
  <si>
    <t>タネ, Late</t>
  </si>
  <si>
    <t>16-20, 22-26, 
28-32, 35-39</t>
  </si>
  <si>
    <t>タネ, 〆</t>
  </si>
  <si>
    <t>SideB (はっぱカッター)</t>
  </si>
  <si>
    <t>24-35</t>
  </si>
  <si>
    <t>弾き入力で速度上昇。
発射角度はランダム。</t>
  </si>
  <si>
    <t>36-54</t>
  </si>
  <si>
    <t>55-73</t>
  </si>
  <si>
    <t>UpB (つるのムチ)</t>
  </si>
  <si>
    <t>11/13</t>
  </si>
  <si>
    <t>13.2/15.6</t>
  </si>
  <si>
    <t>ワイヤー崖つかまり：13F目
相殺モーションなし。
崖つかまり(前)：25F目以降</t>
  </si>
  <si>
    <t>18F目から7F硬直。</t>
  </si>
  <si>
    <t>3回</t>
  </si>
  <si>
    <t>7-29FはJab2に移行可能。
ボタン押しっぱなしでは16F目に移行。</t>
  </si>
  <si>
    <t>8-29FはJab3に移行可能。
ボタン押しっぱなしでは17F目に移行。</t>
  </si>
  <si>
    <t>11/11/7/11/7</t>
  </si>
  <si>
    <t>13.2/13.2/8.4/13.2/8.4</t>
  </si>
  <si>
    <t>10F/10F/7F/10F/7F</t>
  </si>
  <si>
    <t>無敵：20-24F
(右腕・右翼・右足・しっぽ以外)
溜め開Initial：16F目</t>
  </si>
  <si>
    <t>19/16.4</t>
  </si>
  <si>
    <t>22.8/19.68</t>
  </si>
  <si>
    <t>6F目の判定はGround only。
溜め開Initial：3F目</t>
  </si>
  <si>
    <t>12/9/9/9</t>
  </si>
  <si>
    <t>14.4/10.8/10.8/10.8</t>
  </si>
  <si>
    <t>12.24/9.18/9.18/9.18</t>
  </si>
  <si>
    <t>5F/4F/4F/4F</t>
  </si>
  <si>
    <t>13/12/12</t>
  </si>
  <si>
    <t>15.6/14.4/14.4</t>
  </si>
  <si>
    <t>13.26/12.24/12.24</t>
  </si>
  <si>
    <t>14/11</t>
  </si>
  <si>
    <t>16.8/13.2</t>
  </si>
  <si>
    <t>14.28/11.22</t>
  </si>
  <si>
    <t>16/14/11/11</t>
  </si>
  <si>
    <t>19.2/16.8/13.2/13.2</t>
  </si>
  <si>
    <t>16.32/14.28/11.22/11.22</t>
  </si>
  <si>
    <t>6F/5F/4F/4F</t>
  </si>
  <si>
    <t>頭無敵：11-15F</t>
  </si>
  <si>
    <t>6-41</t>
  </si>
  <si>
    <t>NeutralB (かえんほうしゃ)</t>
  </si>
  <si>
    <t xml:space="preserve">19-22, 26-29, 
33-36, 40-43 </t>
  </si>
  <si>
    <t>360F発射で速度・サイズ最小。
600F経過で最大まで回復。
一定距離内で60F以内に4ヒット以上するとのけぞり発生。</t>
  </si>
  <si>
    <t>最短, Late1</t>
  </si>
  <si>
    <t>23-25, 30-32, 
37-39, 44-46</t>
  </si>
  <si>
    <t>最短, Late2</t>
  </si>
  <si>
    <t>26-32, 33-39, 
40-46, 47-53</t>
  </si>
  <si>
    <t>SideB (フレアドライブ)</t>
  </si>
  <si>
    <t>23-52</t>
  </si>
  <si>
    <t>101</t>
  </si>
  <si>
    <t>ヘビーアーマー：23-52F (15%)
自傷ダメージ5% (23F目)
自傷ダメージ1% * 5 (爆発移行後)
突進は相殺モーションなし。
爆発は相殺なし。
崖つかまり(前)：54F目以降 (爆発)</t>
  </si>
  <si>
    <t>UpB (そらをとぶ)</t>
  </si>
  <si>
    <t>スーパーアーマー：4-15F
Landing Lag：30F
崖つかまり(前後)：22F目以降</t>
  </si>
  <si>
    <t>16-26
(Rehit: 3)</t>
  </si>
  <si>
    <r>
      <rPr/>
      <t>52-</t>
    </r>
    <r>
      <t>58</t>
    </r>
  </si>
  <si>
    <t>24-48
(Rehit: 6)</t>
  </si>
  <si>
    <t>19
(9)</t>
  </si>
  <si>
    <t>6-30FはJab2に移行可能。
空振り時にボタン長押しで10F目からJab1でキャンセル可能。</t>
  </si>
  <si>
    <t>All Angles, Late1</t>
  </si>
  <si>
    <t>All Angles, Late2</t>
  </si>
  <si>
    <t>6-11</t>
  </si>
  <si>
    <t>11/11/9</t>
  </si>
  <si>
    <t>13.2/13.2/10.8</t>
  </si>
  <si>
    <t>19-23</t>
  </si>
  <si>
    <t>4-26</t>
  </si>
  <si>
    <t>3-25</t>
  </si>
  <si>
    <t>3-19</t>
  </si>
  <si>
    <t>1-26</t>
  </si>
  <si>
    <t>15-34</t>
  </si>
  <si>
    <t>カス当て</t>
  </si>
  <si>
    <t>19
(14)</t>
  </si>
  <si>
    <t>5-30FはJab2に移行可能。
空振り時にボタン長押しで15F目からJab1でキャンセル可能。</t>
  </si>
  <si>
    <t>NeutralB (ピーナッツ・ポップガン)</t>
  </si>
  <si>
    <t>5-30FはJab3に移行可能。</t>
  </si>
  <si>
    <t>9/13</t>
  </si>
  <si>
    <t>10.8/15.6</t>
  </si>
  <si>
    <t>9F/12F</t>
  </si>
  <si>
    <t>16-*</t>
  </si>
  <si>
    <t>3+</t>
  </si>
  <si>
    <t>3.6+</t>
  </si>
  <si>
    <t>最大溜め：80F
溜め・キャンセル開Initial：14F目
溜め中からの最速発生は3F。
14-44Fのあいだのみキャンセル可能。
発射・投擲フレームでヒットすると追加攻撃(2%)が発生する。
相殺なし。</t>
  </si>
  <si>
    <t>最大溜め, 爆発</t>
  </si>
  <si>
    <t>7.5/11</t>
  </si>
  <si>
    <t>9/13.2</t>
  </si>
  <si>
    <t>先端のみ相殺なし。</t>
  </si>
  <si>
    <t>202</t>
  </si>
  <si>
    <t>SideB (モンキーフリップ)</t>
  </si>
  <si>
    <t>Hit 2, Late以外相殺なし。</t>
  </si>
  <si>
    <t>14-15
(反射：11-19F)</t>
  </si>
  <si>
    <t>反射：11-19F
反射ダメージ倍率：1.5倍
反射速度倍率：1.5倍
飛び道具Late倍率：0.7倍
相殺なし。
溜め開Initial：8F目</t>
  </si>
  <si>
    <t>Grabs, 対地</t>
  </si>
  <si>
    <t>18-36</t>
  </si>
  <si>
    <t>最速移行は12F目から。
Landing Lag：26F (移行前)
Landing Lag：18F (キック)
崖つかまり(前)：13F目以降 (移行前のみ)</t>
  </si>
  <si>
    <t>98</t>
  </si>
  <si>
    <t>Grabs, 対空</t>
  </si>
  <si>
    <t>全身無敵：1-7F (当たりあり, 溜めなし時)
全身無敵：1-4F (当たりあり, 溜めCancel後)
上半身無敵：15-29F 
Late4, Late5は対空のみ。
Hit 1は相殺なし。
溜め開Initial：5F目</t>
  </si>
  <si>
    <t>キック</t>
  </si>
  <si>
    <t>30-32</t>
  </si>
  <si>
    <t>33-37</t>
  </si>
  <si>
    <t>キック, Late</t>
  </si>
  <si>
    <t>11-25</t>
  </si>
  <si>
    <t>38-42</t>
  </si>
  <si>
    <t>拘束</t>
  </si>
  <si>
    <t>43-47</t>
  </si>
  <si>
    <t>11, 29</t>
  </si>
  <si>
    <t>ジャンプ派生後は再度SideB使用可能。</t>
  </si>
  <si>
    <t>48-52</t>
  </si>
  <si>
    <t>53-54</t>
  </si>
  <si>
    <t>攻撃, 打撃</t>
  </si>
  <si>
    <t>攻撃, Throws</t>
  </si>
  <si>
    <t>相殺なし。
溜め開Initial：6F目</t>
  </si>
  <si>
    <t>ジャンプ, 打撃</t>
  </si>
  <si>
    <t>ジャンプ, Throws</t>
  </si>
  <si>
    <t>39-41</t>
  </si>
  <si>
    <t>UpB (バレルジェット)</t>
  </si>
  <si>
    <t>最大溜め：60F
溜め開Initial：8F目
溜め中からの最速発生は1F。
ヘビーアーマー：30KB (溜め中)
Landing Lag：30F
飛行攻撃は相殺なし。
爆発移行時に5%の自傷ダメージ。
崖つかまり(前後)：2F目以降 (溜めCancel後)</t>
  </si>
  <si>
    <t>7-21
(Rehit: 5)</t>
  </si>
  <si>
    <t>17-35</t>
  </si>
  <si>
    <t>バレル, 飛行</t>
  </si>
  <si>
    <t>1+</t>
  </si>
  <si>
    <t>1.2+</t>
  </si>
  <si>
    <t>バレル, 爆発</t>
  </si>
  <si>
    <t>やられ</t>
  </si>
  <si>
    <t>DownB (バナナのかわ)</t>
  </si>
  <si>
    <t>9/12.5</t>
  </si>
  <si>
    <t>10.8/15</t>
  </si>
  <si>
    <t>9.18/12.75</t>
  </si>
  <si>
    <t>生成：20F</t>
  </si>
  <si>
    <t>自分のバナナ以外のアイテムを所持しているときは、14F目にアイテムをリリースする。
自分のバナナを所持しているときは、11F目にリリースしてMissモーションをとる。
バナナはガード硬直補正なし。(1倍)
相殺なし。</t>
  </si>
  <si>
    <t>2-33</t>
  </si>
  <si>
    <t>12.5</t>
  </si>
  <si>
    <t>9/12/7</t>
  </si>
  <si>
    <t>10.8/14.4/8.4</t>
  </si>
  <si>
    <t>9.18/12.24/7.14</t>
  </si>
  <si>
    <t>4F/5F/3F</t>
  </si>
  <si>
    <t>対空, Late</t>
  </si>
  <si>
    <t>9/7</t>
  </si>
  <si>
    <t>10.8/8.4</t>
  </si>
  <si>
    <t>9.18/7.14</t>
  </si>
  <si>
    <t>10-12, 
18-20, 26-28</t>
  </si>
  <si>
    <t>5/3</t>
  </si>
  <si>
    <t>6/3.6</t>
  </si>
  <si>
    <t>6F/4F</t>
  </si>
  <si>
    <t>10-29</t>
  </si>
  <si>
    <t>ワイヤー崖つかまり：7F目</t>
  </si>
  <si>
    <t>13-21</t>
  </si>
  <si>
    <t>NeutralB (PKフリーズ)</t>
  </si>
  <si>
    <t>最小保持：20F
最大保持：72F (最大溜めは69F)
溜め開Initial：17F目
溜め中からの最速発生は5F。
ダメージ = INT(6 + 溜めフレーム * 0.255)
相殺なし。</t>
  </si>
  <si>
    <t>92-95</t>
  </si>
  <si>
    <t>115</t>
  </si>
  <si>
    <t>(5-8)</t>
  </si>
  <si>
    <t>消失</t>
  </si>
  <si>
    <t>21-38</t>
  </si>
  <si>
    <t>Landing Lag：19F
火柱は相殺なし。</t>
  </si>
  <si>
    <t>7/4</t>
  </si>
  <si>
    <t>8.4/4.8</t>
  </si>
  <si>
    <t>20-139
(Rehit: 48)</t>
  </si>
  <si>
    <t>全身無敵：1-9F (突進)
Landing Lag：30F
激突モーション中は1回のみ再度UpB使用可能。
突進, Hit 1-11は相殺モーションなし。
崖つかまり(前後)：12F目以降 (弾消滅後)
崖つかまり(前)：2F目以降 (体当たり)</t>
  </si>
  <si>
    <t>20-139
(Rehit: 6)</t>
  </si>
  <si>
    <t>0.75</t>
  </si>
  <si>
    <t>弾消失, 壁</t>
  </si>
  <si>
    <t>弾消失, 時間切れ</t>
  </si>
  <si>
    <t>突進, Hit 1</t>
  </si>
  <si>
    <t>(60)</t>
  </si>
  <si>
    <t>突進, Hit 2-6</t>
  </si>
  <si>
    <t>4-5, 6-7,
8-9, 10-11,
12-13</t>
  </si>
  <si>
    <t>突進, Hit 7-11</t>
  </si>
  <si>
    <t>14-15, 17-18,
20-21, 23-24,
26-27</t>
  </si>
  <si>
    <t>突進, Hit 12</t>
  </si>
  <si>
    <t>突進, 激突</t>
  </si>
  <si>
    <t>最短, 風</t>
  </si>
  <si>
    <t>吸収：7-18F（最短）
相殺なし。</t>
  </si>
  <si>
    <t>最短, 攻撃</t>
  </si>
  <si>
    <t>19
(+9)</t>
  </si>
  <si>
    <t>回復倍率：2倍
最大回復量：30%
モーションはDodges・ジャンプキャンセル可。</t>
  </si>
  <si>
    <t>12-17
12-13</t>
  </si>
  <si>
    <t>14-19
14-15</t>
  </si>
  <si>
    <t>15-20
15-16</t>
  </si>
  <si>
    <t>7-24FはJab2に移行可能。
空振り時にボタン長押しで10F目からJab1でキャンセル可能。</t>
  </si>
  <si>
    <t>ガード硬直補正倍率：1.57倍 (Lateのみ)</t>
  </si>
  <si>
    <t>9-20</t>
  </si>
  <si>
    <t>All Angles, Hit 1</t>
  </si>
  <si>
    <t>ぬるり判定消去：1-25F (All Angles)</t>
  </si>
  <si>
    <t>All Angles, Hit 2</t>
  </si>
  <si>
    <t>7/5/5</t>
  </si>
  <si>
    <t>8.4/6/6</t>
  </si>
  <si>
    <t>7F/6F/6F</t>
  </si>
  <si>
    <t>ぬるり判定消去：3-7F</t>
  </si>
  <si>
    <t>溜め開Initial：13F目</t>
  </si>
  <si>
    <t>全身無敵：18-20F
Hit 2-7は相殺なし。
溜め開Initial：14F目</t>
  </si>
  <si>
    <t>Hit 2-7</t>
  </si>
  <si>
    <t>21, 23, 25, 
27, 29, 31</t>
  </si>
  <si>
    <t>33-34</t>
  </si>
  <si>
    <t>5回</t>
  </si>
  <si>
    <t>1-47</t>
  </si>
  <si>
    <t>20-38</t>
  </si>
  <si>
    <t>5-15</t>
  </si>
  <si>
    <t>7.14/5.1</t>
  </si>
  <si>
    <t>ガード硬直補正倍率：0.5倍
最小保持：12 (+3) F
最大保持：79 (+3) F
ホーミングで最大13Fまでダッシュ時間延長。</t>
  </si>
  <si>
    <t>82-97</t>
  </si>
  <si>
    <t>126</t>
  </si>
  <si>
    <t>激突</t>
  </si>
  <si>
    <t>ホップ, Ground</t>
  </si>
  <si>
    <t>1-32</t>
  </si>
  <si>
    <t>全身無敵：1-6F (溜めCancel後, Groundのみ)
無敵はスピンジャンプ・ターン移行でCancel。
溜め開Initial：8F目
最小溜め：9F (17F目にCancel)
最大溜め：40F
溜め最大時間：120F
最大ダッシュ時間：110F
ジャンプは攻撃、または11F目からAirジャンプでキャンセル可能。
崖つかまり(前後)：41F目以降 (ジャンプのみ)</t>
  </si>
  <si>
    <t>ダッシュ, Ground</t>
  </si>
  <si>
    <t>7 ~ 10.9125?</t>
  </si>
  <si>
    <t>8.4 ~ 13.095?</t>
  </si>
  <si>
    <t>ダッシュ, Air</t>
  </si>
  <si>
    <t>7 ~ 11.2</t>
  </si>
  <si>
    <t>8.4 ~ 13.44</t>
  </si>
  <si>
    <t>ダッシュ, 
Ground, 最終</t>
  </si>
  <si>
    <t>壁激突, Ground</t>
  </si>
  <si>
    <t>ダッシュ終了, 
最小</t>
  </si>
  <si>
    <t>ダッシュ終了, 
最大</t>
  </si>
  <si>
    <t>4-*</t>
  </si>
  <si>
    <t>全身無敵：5-7F
Landing Lag：10F
崖つかまり(前)：12F目以降</t>
  </si>
  <si>
    <t>1-*
(Rehit: 2)</t>
  </si>
  <si>
    <t>1 ~ 2.425?</t>
  </si>
  <si>
    <t>1.2 ~ 2.91?</t>
  </si>
  <si>
    <t>溜め開Initial：12F目
溜めCancelからの最速発生は1F。
溜め最大時間：180F
最大ダッシュ時間：110F
ダッシュ, Airは一定以上の溜めで最初の1Fのみダメージ2.5%
ジャンプは攻撃、または11F目からAirジャンプでキャンセル可能。
崖つかまり(前後)：41F目以降 (ジャンプのみ)</t>
  </si>
  <si>
    <t>1-*
(Rehit: 2~5)</t>
  </si>
  <si>
    <t>1.5/2.5</t>
  </si>
  <si>
    <t>1.8/3</t>
  </si>
  <si>
    <t>ジャンプ, 
Neutral</t>
  </si>
  <si>
    <t>ジャンプ,
On-Spot</t>
  </si>
  <si>
    <t>13-30FはJab2に移行可能。
ボタン押しっぱなしでは23F目に移行。</t>
  </si>
  <si>
    <t>18F目からは百烈に移行可能。</t>
  </si>
  <si>
    <t>3, 6, 9, 12,
15, 18, 21</t>
  </si>
  <si>
    <t>ガード硬直補正倍率：5倍
最小7ヒット。
相殺なし。</t>
  </si>
  <si>
    <t>28-41</t>
  </si>
  <si>
    <t>12-21
(Rehit: 4/4/3/3)</t>
  </si>
  <si>
    <t>頭・左腕無敵：7-13F</t>
  </si>
  <si>
    <t>18-41
(Rehit: 8)</t>
  </si>
  <si>
    <t>対空, 押し出し</t>
  </si>
  <si>
    <t>0/0/16</t>
  </si>
  <si>
    <t>0/0/19.2</t>
  </si>
  <si>
    <t>相殺なし。
Ver. 3.0.0で本当て→衝撃波が連続ヒットしなくなった。
溜め開Initial：34F目</t>
  </si>
  <si>
    <t>18.5/25</t>
  </si>
  <si>
    <t>22.2/30</t>
  </si>
  <si>
    <t>12F/16F</t>
  </si>
  <si>
    <t>衝撃波, Ground only</t>
  </si>
  <si>
    <t>17-24</t>
  </si>
  <si>
    <t>16/16/16/10</t>
  </si>
  <si>
    <t>19.2/19.2/19.2/12</t>
  </si>
  <si>
    <t>相殺なし。
溜め開Initial：7F目</t>
  </si>
  <si>
    <t>14-22</t>
  </si>
  <si>
    <t>9-29</t>
  </si>
  <si>
    <t>5-39</t>
  </si>
  <si>
    <t>10, 12, 14, 
16, 18, 20, 22</t>
  </si>
  <si>
    <t>22-24</t>
  </si>
  <si>
    <t>15/15/8</t>
  </si>
  <si>
    <t>18/18/9.6</t>
  </si>
  <si>
    <t>15.3/15.3/8.16</t>
  </si>
  <si>
    <t>7-43</t>
  </si>
  <si>
    <t>17-58</t>
  </si>
  <si>
    <r>
      <t xml:space="preserve">すいこみ後200Fではきだし移行。
</t>
    </r>
    <r>
      <rPr/>
      <t>敵吸い込み中は全身無敵。 (1-15F)</t>
    </r>
    <r>
      <t xml:space="preserve">
回復系アイテムは回復量1.5倍。
爆発系アイテム取得で5%のダメージ。
はきだした星のダメージはファイター依存。</t>
    </r>
  </si>
  <si>
    <t>20-58</t>
  </si>
  <si>
    <t>72</t>
  </si>
  <si>
    <t>はきだし</t>
  </si>
  <si>
    <t>6-*</t>
  </si>
  <si>
    <t>はきだし, 飛び道具</t>
  </si>
  <si>
    <t>14-</t>
  </si>
  <si>
    <t>SideB (ゴルドーThrows)</t>
  </si>
  <si>
    <t>スマッシュ入力可能。
ゴルドー生成：6F目
ゴルドーは2%以上の攻撃で反射可能。
壁に刺さる確率は50%。200F目に消滅。
4回バウンドで消滅。
ゴルドーは相殺なし。
盾削り値：-8.4 (吸い込み後のみ)
盾削り値：-6.2 (Late1, 吸い込み後は-7.5)
盾削り値：-5.5 (Late2, 吸い込み後は-6.6)
盾削り値：-4.7 (Late3, 吸い込み後は-5.7)</t>
  </si>
  <si>
    <t>ゴルドー</t>
  </si>
  <si>
    <t>29-58</t>
  </si>
  <si>
    <t>ゴルドー, Late1</t>
  </si>
  <si>
    <t>59-88</t>
  </si>
  <si>
    <t>ゴルドー, Late2</t>
  </si>
  <si>
    <t>89-118</t>
  </si>
  <si>
    <t>ゴルドー, Late3</t>
  </si>
  <si>
    <t>119-159</t>
  </si>
  <si>
    <t>ゴルドー, 壁</t>
  </si>
  <si>
    <t>跳ね返し</t>
  </si>
  <si>
    <t>跳ね返し：29F</t>
  </si>
  <si>
    <t>UpB (スーパーデデデジャンプ)</t>
  </si>
  <si>
    <t>落下</t>
  </si>
  <si>
    <t>69-*</t>
  </si>
  <si>
    <t>アーマー：22-34F, 69-76F
全身無敵：18-21F
両足先無敵：69F～
28F目からキャンセル可能。
Landing Lag：60F (Neutral)
Landing Lag：30F (尻もち)
Landing Lag：110F (キャンセルモーション中)
Landingは相殺なし。
崖つかまり(前後)：19F目以降 (ジャンプ)
崖つかまり(前後)：21F目以降 (キャンセル)</t>
  </si>
  <si>
    <t>星</t>
  </si>
  <si>
    <t>DownB (ジェットハンマー)</t>
  </si>
  <si>
    <t>14.4+</t>
  </si>
  <si>
    <t>11F+</t>
  </si>
  <si>
    <t>溜めCancelからヘビーアーマー：1-14F(14%)(Groundのみ)
最大溜め：120F
追加ダメージ = 溜めフレーム * 0.15
溜め開Initial：18F
溜めCancelからの最速発生は10F。
100%までは30F毎に1%の自傷ダメージ。
相殺なし。</t>
  </si>
  <si>
    <t>40/30</t>
  </si>
  <si>
    <t>48/36</t>
  </si>
  <si>
    <t>34F/26F</t>
  </si>
  <si>
    <t>Jump Squad</t>
  </si>
  <si>
    <t>11+</t>
  </si>
  <si>
    <t>13.2+</t>
  </si>
  <si>
    <t>ピクミン</t>
  </si>
  <si>
    <t>32/22</t>
  </si>
  <si>
    <t>38.4/26.4</t>
  </si>
  <si>
    <t>27F/19F</t>
  </si>
  <si>
    <t>攻撃ダメ倍率</t>
  </si>
  <si>
    <t>Throwsダメ倍率</t>
  </si>
  <si>
    <t>HP</t>
  </si>
  <si>
    <t>赤</t>
  </si>
  <si>
    <t>1.4倍</t>
  </si>
  <si>
    <t>0.8倍</t>
  </si>
  <si>
    <t>6%</t>
  </si>
  <si>
    <t>泳げる時間が短い。
炎属性のダメージを受けない。</t>
  </si>
  <si>
    <t>黄</t>
  </si>
  <si>
    <t>1.0倍</t>
  </si>
  <si>
    <t>判定のサイズが1.5倍。
電撃属性のダメージを受けない。</t>
  </si>
  <si>
    <t>青</t>
  </si>
  <si>
    <t>1.7倍</t>
  </si>
  <si>
    <t>8%</t>
  </si>
  <si>
    <t>泳げる時間が長い。
水属性のダメージを受けない。</t>
  </si>
  <si>
    <t>白</t>
  </si>
  <si>
    <t>5%</t>
  </si>
  <si>
    <t>GrabsのDirectional距離が大きい。
SideBひっつき、Grabs攻撃のダメージが高い。</t>
  </si>
  <si>
    <t>紫</t>
  </si>
  <si>
    <t>1.6倍</t>
  </si>
  <si>
    <t>11%</t>
  </si>
  <si>
    <t>GrabsとスマッシュのDirectional距離が小さい。</t>
  </si>
  <si>
    <t>24F目から8F硬直。</t>
  </si>
  <si>
    <t>7-20FはJab2に移行可能。
ボタン押しっぱなしでは16F目に移行。</t>
  </si>
  <si>
    <t>Jab1, Late</t>
  </si>
  <si>
    <t>3/4/4</t>
  </si>
  <si>
    <t>3.6/4.8/4.8</t>
  </si>
  <si>
    <t>4F/5F/5F</t>
  </si>
  <si>
    <t>6, 8,
10, 12, 14</t>
  </si>
  <si>
    <t>Hit 6, 対空のみ</t>
  </si>
  <si>
    <t>溜め開Initial：7F目
Late2, 紫のカッコ内は平坦な地面で出した際のActive。Ver. 3.1.0で速度を設定するタイミングが変更されたことで、22F目に紫ピクミンがLandingしてしまうようになった。
11F目に本当てしたときの不利F (OP1.05倍)
ヒット時：-13/-9/-17/-19/-11
対ガード：-13/-12/-17/-19/-11</t>
  </si>
  <si>
    <t>黄青</t>
  </si>
  <si>
    <t>Late1, 赤</t>
  </si>
  <si>
    <t>Late1, 黄青</t>
  </si>
  <si>
    <t>Late1, 白</t>
  </si>
  <si>
    <t>Late1, 紫</t>
  </si>
  <si>
    <t>Late2, 赤</t>
  </si>
  <si>
    <t>Late2, 黄青</t>
  </si>
  <si>
    <t>Late2, 白</t>
  </si>
  <si>
    <t>Late2, 紫</t>
  </si>
  <si>
    <t>19-24
(19-21)</t>
  </si>
  <si>
    <t>本当て, 赤</t>
  </si>
  <si>
    <t>溜め開Initial：5F目
12F目に本当てしたときの不利F (OP1.05倍)
ヒット時：-10/-6/-14/-15/-8
対ガード：-10/-9/-14/-16/-8</t>
  </si>
  <si>
    <t>本当て, 黄青</t>
  </si>
  <si>
    <t>本当て, 白</t>
  </si>
  <si>
    <t>本当て, 紫</t>
  </si>
  <si>
    <t>カス当て, 赤</t>
  </si>
  <si>
    <t>カス当て, 黄青</t>
  </si>
  <si>
    <t>カス当て, 白</t>
  </si>
  <si>
    <t>カス当て, 紫</t>
  </si>
  <si>
    <t>Late, 赤</t>
  </si>
  <si>
    <t>17-22</t>
  </si>
  <si>
    <t>Late, 黄青</t>
  </si>
  <si>
    <t>Late, 白</t>
  </si>
  <si>
    <t>Late, 紫</t>
  </si>
  <si>
    <t>溜め開Initial：7F目
10F目に本当てしたときの不利F (OP1.05倍)
ヒット時：-13/-9/-16/-17/-11
対ガード：-13/-12/-16/-17/-11</t>
  </si>
  <si>
    <t>7-8, 11-12, 
15-16, 19-20</t>
  </si>
  <si>
    <t>11.9</t>
  </si>
  <si>
    <t>6-30</t>
  </si>
  <si>
    <t>15.12</t>
  </si>
  <si>
    <t>6-35</t>
  </si>
  <si>
    <t>10.8</t>
  </si>
  <si>
    <t>Meteor, 赤</t>
  </si>
  <si>
    <t>Meteor, 黄青</t>
  </si>
  <si>
    <t>Meteor, 白</t>
  </si>
  <si>
    <t>Meteor, 紫</t>
  </si>
  <si>
    <t>非Meteor, 赤</t>
  </si>
  <si>
    <t>非Meteor, 黄青</t>
  </si>
  <si>
    <t>非Meteor, 白</t>
  </si>
  <si>
    <t>非Meteor, 紫</t>
  </si>
  <si>
    <t>NeutralB (ピクミンひっこ抜き)</t>
  </si>
  <si>
    <t>ひっこ抜き</t>
  </si>
  <si>
    <t>SideB (ピクミンThrows)</t>
  </si>
  <si>
    <t>投擲, 紫以外</t>
  </si>
  <si>
    <t>9-127</t>
  </si>
  <si>
    <t>紫以外は判定に触れるとピクミンがファイターに付着する。</t>
  </si>
  <si>
    <t>投擲, 紫</t>
  </si>
  <si>
    <t>9-107</t>
  </si>
  <si>
    <t>投擲, Miss</t>
  </si>
  <si>
    <t>ひっつき, 赤青黄</t>
  </si>
  <si>
    <t>18-*</t>
  </si>
  <si>
    <t>ひっつき, 白</t>
  </si>
  <si>
    <t>投擲2, 赤</t>
  </si>
  <si>
    <t>9.1</t>
  </si>
  <si>
    <t>マスターハンドなどのエネミーにのみヒットする。</t>
  </si>
  <si>
    <t>投擲2, 青黄</t>
  </si>
  <si>
    <t>投擲2, 白</t>
  </si>
  <si>
    <t>5.2</t>
  </si>
  <si>
    <t>投擲2, 紫</t>
  </si>
  <si>
    <t>10.4</t>
  </si>
  <si>
    <t>UpB (羽ピクミン)</t>
  </si>
  <si>
    <t>Landing Lag：19F (飛行)
Landing Lag：30F (尻もち)
Groundでは飛行30F目から、Airでは飛行20F目からAerial Attacksでキャンセル可能。
崖つかまり(前後)：2F目以降</t>
  </si>
  <si>
    <t>DownB (ピクミン整列)</t>
  </si>
  <si>
    <t>アーマー：2-7F</t>
  </si>
  <si>
    <t>Grabs打撃はピクミンの色によらず一定。</t>
  </si>
  <si>
    <t>12-23
12-15</t>
  </si>
  <si>
    <t>41, 41, 47, 56</t>
  </si>
  <si>
    <t>Durationはそれぞれピクミン0, 1, 2, 3匹。</t>
  </si>
  <si>
    <t>49, 49, 57, 67</t>
  </si>
  <si>
    <t>44, 44, 51, 60</t>
  </si>
  <si>
    <t>打撃, 全</t>
  </si>
  <si>
    <t>ダメージは先頭のピクミンの色で決定。
Throws4種ともピクミンの数でダメージが変化。
ピクミン2匹：ダメージ 1.1倍
ピクミン3匹：ダメージ 1.2倍</t>
  </si>
  <si>
    <t>Throws, 黄白紫</t>
  </si>
  <si>
    <t>Throws, 赤</t>
  </si>
  <si>
    <t>5.6</t>
  </si>
  <si>
    <t>Throws, 青</t>
  </si>
  <si>
    <t>打撃には赤・青のThrows倍率がかからない。</t>
  </si>
  <si>
    <t>5.4</t>
  </si>
  <si>
    <t>打撃, 赤黄青</t>
  </si>
  <si>
    <t>23-30</t>
  </si>
  <si>
    <t>打撃には赤・青のThrows倍率がかからず、白・紫の攻撃倍率がかかる。赤の攻撃倍率はかからない。</t>
  </si>
  <si>
    <t>打撃, 白</t>
  </si>
  <si>
    <t>打撃, 紫</t>
  </si>
  <si>
    <t>波導補正</t>
  </si>
  <si>
    <t>ランク-1以下</t>
  </si>
  <si>
    <t>ランク±0</t>
  </si>
  <si>
    <t>ランク+1</t>
  </si>
  <si>
    <t>ランク+2</t>
  </si>
  <si>
    <t>0.66倍</t>
  </si>
  <si>
    <t>1.125倍</t>
  </si>
  <si>
    <t>1倍</t>
  </si>
  <si>
    <t>0.915倍</t>
  </si>
  <si>
    <t>0.83倍</t>
  </si>
  <si>
    <t>12-30FはJab2に移行可能。</t>
  </si>
  <si>
    <t>8-30FはJab3に移行可能。</t>
  </si>
  <si>
    <t>8.5/10</t>
  </si>
  <si>
    <t>10.2/12</t>
  </si>
  <si>
    <t>6/7</t>
  </si>
  <si>
    <t>7.2/8.4</t>
  </si>
  <si>
    <t>6F/7F</t>
  </si>
  <si>
    <t>Hit 2は相殺なし。</t>
  </si>
  <si>
    <t>6-13</t>
  </si>
  <si>
    <t>5/5/6</t>
  </si>
  <si>
    <t>6/6/7.2</t>
  </si>
  <si>
    <t>Hit 1は相殺なし。
溜め開Initial：12F目</t>
  </si>
  <si>
    <t>2-27</t>
  </si>
  <si>
    <t>14/13</t>
  </si>
  <si>
    <t>16.8/15.6</t>
  </si>
  <si>
    <t>14.28/13.26</t>
  </si>
  <si>
    <t>2-28</t>
  </si>
  <si>
    <t>2-24</t>
  </si>
  <si>
    <t>NeutralB (はどうだん)</t>
  </si>
  <si>
    <t>0.69</t>
  </si>
  <si>
    <t>最大溜め：70F
溜め開Initial：9F目
保持状態からの最速発生は9F。
キャンセルはAirジャンプのみ全体5F。
Dodges・シールド・Groundジャンプは全体4F。
溜め判定は相殺なし。</t>
  </si>
  <si>
    <t>17-76</t>
  </si>
  <si>
    <t>6.9</t>
  </si>
  <si>
    <t>17.25</t>
  </si>
  <si>
    <t>(9-68)</t>
  </si>
  <si>
    <t>SideB (はっけい)</t>
  </si>
  <si>
    <t>Grabs攻撃はThrows中の相手にはヒットしない。
Grabs攻撃は相殺なし。</t>
  </si>
  <si>
    <t>波導</t>
  </si>
  <si>
    <t>11.88/5.4</t>
  </si>
  <si>
    <t>14.256/6.48</t>
  </si>
  <si>
    <t>UpB (しんそく)</t>
  </si>
  <si>
    <t>(74)</t>
  </si>
  <si>
    <t>Landing Lag：40F
入射角が57度以上でバウンドモーション。
Airでは57度未満でWall Clingに移行可能。
相殺モーションなし。
崖つかまり(前後)：31F目以降</t>
  </si>
  <si>
    <t>DownB (かげぶんしん)</t>
  </si>
  <si>
    <t>受付：5-24F</t>
  </si>
  <si>
    <t>全身無敵：4-13F
カウンター受付：5-24F</t>
  </si>
  <si>
    <t>17-28</t>
  </si>
  <si>
    <t>全身無敵：1-29F</t>
  </si>
  <si>
    <t>20
(13)</t>
  </si>
  <si>
    <t>11-30FはJab2に移行可能。
空振り時にボタン長押しで14F目からJab1でキャンセル可能。</t>
  </si>
  <si>
    <t>7/8/8/10</t>
  </si>
  <si>
    <t>8.4/9.6/9.6/12</t>
  </si>
  <si>
    <t>7F/8F/8F/10F</t>
  </si>
  <si>
    <t>5/6/6</t>
  </si>
  <si>
    <t>6/7.2/7.2</t>
  </si>
  <si>
    <t>15/11.5/6</t>
  </si>
  <si>
    <t>18/13.8/7.2</t>
  </si>
  <si>
    <t>10F/8F/5F</t>
  </si>
  <si>
    <t>先端のみ相殺なし。
溜め開Initial：7F目</t>
  </si>
  <si>
    <t>Hit 1はGround only。相殺モーションなし。
Hit 2は相殺なし。
溜め開Initial：8F目</t>
  </si>
  <si>
    <t>3.5/3</t>
  </si>
  <si>
    <t>4.2/3.6</t>
  </si>
  <si>
    <t>14-32</t>
  </si>
  <si>
    <t>7.5/9.5</t>
  </si>
  <si>
    <t>9/11.4</t>
  </si>
  <si>
    <t>7.65/9.69</t>
  </si>
  <si>
    <t>3F/4F</t>
  </si>
  <si>
    <t>24-32</t>
  </si>
  <si>
    <t>9/7.5</t>
  </si>
  <si>
    <t>10.8/9</t>
  </si>
  <si>
    <t>9.18/7.65</t>
  </si>
  <si>
    <t>7, 9, 13, 17</t>
  </si>
  <si>
    <t>1-39</t>
  </si>
  <si>
    <t>12/11</t>
  </si>
  <si>
    <t>14.4/13.2</t>
  </si>
  <si>
    <t>12.24/11.22</t>
  </si>
  <si>
    <t>Late, 対地</t>
  </si>
  <si>
    <t>22-26</t>
  </si>
  <si>
    <t>Late, 対空</t>
  </si>
  <si>
    <t>8/11</t>
  </si>
  <si>
    <t>9.6/13.2</t>
  </si>
  <si>
    <t>8.16/11.22</t>
  </si>
  <si>
    <t>NeutralB (ロボビーム)</t>
  </si>
  <si>
    <t>本体</t>
  </si>
  <si>
    <t>ゲーム開Initial時は300Fチャージされている。
溜め1：160F
溜め2：860F
相殺なし。</t>
  </si>
  <si>
    <t>ビーム小</t>
  </si>
  <si>
    <t>25-43</t>
  </si>
  <si>
    <t>ビーム大</t>
  </si>
  <si>
    <t>25-66</t>
  </si>
  <si>
    <t>SideB (アームスピン)</t>
  </si>
  <si>
    <t>最短, 連</t>
  </si>
  <si>
    <t>13-37
(Rehit: 5)</t>
  </si>
  <si>
    <t>反射：13-37F (最短)
反射ダメージ倍率：1.5倍
反射速度倍率：1.3倍
飛び道具Late倍率：1倍
相殺モーションなし。</t>
  </si>
  <si>
    <t>最短, 〆</t>
  </si>
  <si>
    <t>最長, 連</t>
  </si>
  <si>
    <t>13-59
(Rehit: 5)</t>
  </si>
  <si>
    <t>106</t>
  </si>
  <si>
    <t>UpB (ロボバーナー)</t>
  </si>
  <si>
    <t>全身無敵：2-4F (Groundのみ)
崖つかまり(前後)：2F目以降</t>
  </si>
  <si>
    <t>DownB (ジャイロ)</t>
  </si>
  <si>
    <t>投擲, 最速</t>
  </si>
  <si>
    <t>9-*</t>
  </si>
  <si>
    <t xml:space="preserve">最大溜め：90F
溜め開Initial：7F目
保持状態からの最速発生は3F。
</t>
  </si>
  <si>
    <t>投擲</t>
  </si>
  <si>
    <t>埋め属性。
埋め時間 = 30 + 0.4 * (ヒット前のダメージ)</t>
  </si>
  <si>
    <t>8-24FはJab2に移行可能。
ボタン押しっぱなしでは14F目に移行。</t>
  </si>
  <si>
    <t>9-24FはJab3に移行可能。
ボタン押しっぱなしでは15F目に移行。</t>
  </si>
  <si>
    <t>8/6/8</t>
  </si>
  <si>
    <t>9.6/7.2/9.6</t>
  </si>
  <si>
    <t>8F/6F/8F</t>
  </si>
  <si>
    <t>根本は相殺モーションなし。</t>
  </si>
  <si>
    <t>ぬるり判定消去：13-17F
根本は相殺なし。
溜め開Initial：9F目</t>
  </si>
  <si>
    <t>根本は相殺なし。
溜め開Initial：5F目</t>
  </si>
  <si>
    <t>3-40</t>
  </si>
  <si>
    <t>6-46</t>
  </si>
  <si>
    <t>17-25</t>
  </si>
  <si>
    <t>6-64</t>
  </si>
  <si>
    <t>Landingの風判定はGround only。</t>
  </si>
  <si>
    <t>26-64</t>
  </si>
  <si>
    <t>Landing, 風判定</t>
  </si>
  <si>
    <t>0/0/5</t>
  </si>
  <si>
    <t>0/0/6</t>
  </si>
  <si>
    <t>0F/0F/6F</t>
  </si>
  <si>
    <t>ワイヤー崖つかまり：2-5F
相殺なし。</t>
  </si>
  <si>
    <t>NeutralB (勇者の弓)</t>
  </si>
  <si>
    <t>18-77</t>
  </si>
  <si>
    <t>最大溜め：43F
溜め開Initial：18F目
溜めからの最速発生は1F。</t>
  </si>
  <si>
    <t>37-77</t>
  </si>
  <si>
    <t>78-226?</t>
  </si>
  <si>
    <t>6-17
(Rehit: 4)</t>
  </si>
  <si>
    <t>最大溜め：60F
最大ダメージ倍率：1.6倍
溜め開Initial：4F目
溜めからの発生は3F。
〆以外は相殺なし。</t>
  </si>
  <si>
    <t>18-47
(Rehit: 5)</t>
  </si>
  <si>
    <t>Landing Lag：30F
相殺なし。
崖つかまり(前)：20F目以降
崖つかまり(前後)：35F目以降</t>
  </si>
  <si>
    <t>DownB (バクダン)</t>
  </si>
  <si>
    <t>生成300F目に爆発。
相殺なし。</t>
  </si>
  <si>
    <t>バクダン</t>
  </si>
  <si>
    <t>4+?</t>
  </si>
  <si>
    <t>4.8+</t>
  </si>
  <si>
    <t>21
(10)</t>
  </si>
  <si>
    <t>7-24FはJab2に移行可能。
空振り時にボタン長押しで11F目からJab1でキャンセル可能。</t>
  </si>
  <si>
    <t>7-24FはJab3に移行可能。</t>
  </si>
  <si>
    <t>10/8/9/10</t>
  </si>
  <si>
    <t>12/9.6/10.8/12</t>
  </si>
  <si>
    <t>10F/8F/9F/10F</t>
  </si>
  <si>
    <t>出Initialめ下側(10%)のみ相殺なし。</t>
  </si>
  <si>
    <t>相殺モーションなし。
溜め開Initial：4F目</t>
  </si>
  <si>
    <t>14/16/16</t>
  </si>
  <si>
    <t>16.8/19.2/19.2</t>
  </si>
  <si>
    <t>10F/11F/11F</t>
  </si>
  <si>
    <t>12/14/14</t>
  </si>
  <si>
    <t>14.4/16.8/16.8</t>
  </si>
  <si>
    <t>8F/10F/10F</t>
  </si>
  <si>
    <t>7-38</t>
  </si>
  <si>
    <t>1-29</t>
  </si>
  <si>
    <t>11/13/15</t>
  </si>
  <si>
    <t>13.2/15.6/18</t>
  </si>
  <si>
    <t>11.22/13.26/15.3</t>
  </si>
  <si>
    <t>13/15</t>
  </si>
  <si>
    <t>15.6/18</t>
  </si>
  <si>
    <t>13.26/15.3</t>
  </si>
  <si>
    <t>NeutralB (クローブラスター)</t>
  </si>
  <si>
    <t>銃口</t>
  </si>
  <si>
    <t>弾は相殺なし。</t>
  </si>
  <si>
    <t>弾</t>
  </si>
  <si>
    <t>16-21</t>
  </si>
  <si>
    <t>弾, Late1</t>
  </si>
  <si>
    <t>22-35</t>
  </si>
  <si>
    <t>弾, Late2</t>
  </si>
  <si>
    <t>36-50</t>
  </si>
  <si>
    <t>SideB (ウルフフラッシュ)</t>
  </si>
  <si>
    <t>Landing Lag：29F
Hit 2は相殺なし。
崖つかまり(前後)：26F目以降</t>
  </si>
  <si>
    <t>Hit 2, 対地</t>
  </si>
  <si>
    <t>Hit 2, 対空</t>
  </si>
  <si>
    <t>20/15</t>
  </si>
  <si>
    <t>24/18</t>
  </si>
  <si>
    <t>UpB (ウルフシュート)</t>
  </si>
  <si>
    <t>(66)</t>
  </si>
  <si>
    <t>Landing Lag：36F
連以外は相殺なし。
崖つかまり(前後)：27F目以降</t>
  </si>
  <si>
    <t>27-32
(Rehit: 2)</t>
  </si>
  <si>
    <t>〆, Ground</t>
  </si>
  <si>
    <t>〆, Air</t>
  </si>
  <si>
    <t>6-8
(反射：9-18F)</t>
  </si>
  <si>
    <t>全身無敵：5-8F
反射：9-18F (最短)
相殺なし。</t>
  </si>
  <si>
    <t>18
(+12)</t>
  </si>
  <si>
    <t>反射ダメージ倍率：1.5倍
反射速度倍率：1.8倍
飛び道具Late倍率：0.5倍
相殺なし。
モーションはDodges・ジャンプキャンセル可。</t>
  </si>
  <si>
    <t>25F目から13F硬直。</t>
  </si>
  <si>
    <t>6-22FはJab2に移行可能。
押しっぱなしで8F目からJab1に移行。
2ループ目以降、7F目からJab1, 〆に移行。</t>
  </si>
  <si>
    <t>Jab1, 〆</t>
  </si>
  <si>
    <t>5F目からJab1に移行可能。
押しっぱなしで7F目からJab1に移行。
2ループ目以降、7F目からJab2, 〆に移行。</t>
  </si>
  <si>
    <t>Jab2, 〆</t>
  </si>
  <si>
    <t>飛び道具判定。
植木鉢が地面などに触れると攻撃判定消失。
カッコ内は平坦な地形で出した場合。</t>
  </si>
  <si>
    <t>15-68
(15-23)</t>
  </si>
  <si>
    <t>7-18</t>
  </si>
  <si>
    <t>25-30
(25-29)</t>
  </si>
  <si>
    <t>生成：20F
飛び道具判定。
ボールが地面などに触れると攻撃判定消失。
カッコ内は平坦な地形で出した場合。
溜め開Initial：17F目</t>
  </si>
  <si>
    <t>31-144</t>
  </si>
  <si>
    <t>Hit 1以外は飛び道具判定。
Hit 1はGround only。
溜め開Initial：8F目</t>
  </si>
  <si>
    <t>17-18, 21-22, 
25-26, 29-30</t>
  </si>
  <si>
    <t>埋め判定はともにGround only。
相殺モーションなし。
溜め開Initial：4F目</t>
  </si>
  <si>
    <t>3-10</t>
  </si>
  <si>
    <t>3-26</t>
  </si>
  <si>
    <t>11-23</t>
  </si>
  <si>
    <t>3-29</t>
  </si>
  <si>
    <t>飛び道具判定。</t>
  </si>
  <si>
    <t>蕪1</t>
  </si>
  <si>
    <t>6-38</t>
  </si>
  <si>
    <t>蕪の数はランダムで決まる。
蕪3：40%
蕪2：30%
蕪1：30%</t>
  </si>
  <si>
    <t>蕪2</t>
  </si>
  <si>
    <t>蕪3</t>
  </si>
  <si>
    <t>蕪1, Late</t>
  </si>
  <si>
    <t>8-21</t>
  </si>
  <si>
    <t>蕪2, Late</t>
  </si>
  <si>
    <t>蕪3, Late</t>
  </si>
  <si>
    <t>16-29</t>
  </si>
  <si>
    <t>しまう, Miss</t>
  </si>
  <si>
    <t>受付：8-23F</t>
  </si>
  <si>
    <t>全身無敵：5-23F (モーション移行で無敵消去)
しまい判定：8-23F
しまい攻撃倍率：1.9倍
しまうがSuccessした瞬間から、しまう, Successモーションに移行する。</t>
  </si>
  <si>
    <t>しまう, Success</t>
  </si>
  <si>
    <t>しまう：15F</t>
  </si>
  <si>
    <t>1-14Fに攻撃を受けると必ずアイテムを落とす。飛び道具の場合消滅する。</t>
  </si>
  <si>
    <t>しまう, 
アイテム所持中</t>
  </si>
  <si>
    <t>1-14Fに攻撃を受けると所持中のアイテムはしまわれない。アイテムを落とす確率はNeutralと同様。</t>
  </si>
  <si>
    <t>とり出す</t>
  </si>
  <si>
    <t>とり出し：15F</t>
  </si>
  <si>
    <t>バナナのかわやカプセルなど。
1-14Fに攻撃を受けると必ずアイテムを落とす。</t>
  </si>
  <si>
    <t>Throwsる</t>
  </si>
  <si>
    <t>飛び道具・サッカーボールなど。
1-8Fに攻撃を受けると必ずアイテムを落とす。飛び道具の場合消滅する。</t>
  </si>
  <si>
    <t>Throwsる2</t>
  </si>
  <si>
    <t>投擲：24F</t>
  </si>
  <si>
    <t>タル・箱など。
1-23Fに攻撃を受けると必ずアイテムを落とす。</t>
  </si>
  <si>
    <t>使う</t>
  </si>
  <si>
    <t>使用：17F</t>
  </si>
  <si>
    <t>たべもの・フランクリンバッヂなど。
1-16Fに攻撃を受けると必ずアイテムを落とす。</t>
  </si>
  <si>
    <t>SideB (ハニワくんロケット)</t>
  </si>
  <si>
    <t>ハニワ</t>
  </si>
  <si>
    <r>
      <rPr/>
      <t>52-</t>
    </r>
    <r>
      <t>116</t>
    </r>
  </si>
  <si>
    <t>ハニワ生成：1F
ハニワHP：12%
16F目まで長押しでハニワ乗りに移行。
ハニワ乗り時はダメージ倍率2.2倍。
ハニワは16F目から壁接触などで爆発可能。
生成モーション17-29F、もしくはハニワ乗り中にハニワが爆発した場合モーションがキャンセルされ、1F後から行動を開Initialできる。
爆発は相殺なし。</t>
  </si>
  <si>
    <t>ハニワ, Late</t>
  </si>
  <si>
    <t>117-176</t>
  </si>
  <si>
    <t>1-2
(+15)</t>
  </si>
  <si>
    <t>乗り, Landing</t>
  </si>
  <si>
    <t>UpB (バルーントリップ)</t>
  </si>
  <si>
    <t>最大飛行時間：360F
飛行時間は接地1F毎に0.6Fずつ回復。
風船のHP：4%
Landing Lag：20F (風船)
Landing Lag：30F (尻もち)
崖つかまり(前後)：7F目以降</t>
  </si>
  <si>
    <t>DownB (タネ植え / 水やり / 伐採)</t>
  </si>
  <si>
    <t>タネ植え</t>
  </si>
  <si>
    <r>
      <rPr/>
      <t>芽生成：14F
芽は840Fで消失。
水が地面などに触れると攻撃判定消失。</t>
    </r>
    <r>
      <t xml:space="preserve">
</t>
    </r>
    <r>
      <rPr/>
      <t xml:space="preserve">
木は600Fで消失。HPは30%。</t>
    </r>
    <r>
      <t xml:space="preserve">
木がバウンド後に地面などに触れると攻撃判定消失。</t>
    </r>
  </si>
  <si>
    <t>水やり</t>
  </si>
  <si>
    <t>水</t>
  </si>
  <si>
    <t>5-20</t>
  </si>
  <si>
    <t>木</t>
  </si>
  <si>
    <t>木, Late</t>
  </si>
  <si>
    <t>19-39</t>
  </si>
  <si>
    <t>※</t>
  </si>
  <si>
    <t>伐採</t>
  </si>
  <si>
    <t>斧</t>
  </si>
  <si>
    <t>斧, 木</t>
  </si>
  <si>
    <t>倒木</t>
  </si>
  <si>
    <t>14-*</t>
  </si>
  <si>
    <t>倒木, バウンド</t>
  </si>
  <si>
    <t>アイテム取得：14-18F</t>
  </si>
  <si>
    <t>アイテム取得：16-20F</t>
  </si>
  <si>
    <t>アイテム取得：17-21F</t>
  </si>
  <si>
    <t>17F目から6F硬直。</t>
  </si>
  <si>
    <t>弱
(FTilt)</t>
  </si>
  <si>
    <t>7
(-)</t>
  </si>
  <si>
    <t>35
(33)</t>
  </si>
  <si>
    <t>弾は飛び道具判定。</t>
  </si>
  <si>
    <t>弾1</t>
  </si>
  <si>
    <t>弾1, Late1</t>
  </si>
  <si>
    <t>弾1, Late2</t>
  </si>
  <si>
    <t>19
(-)</t>
  </si>
  <si>
    <t>47
(45)</t>
  </si>
  <si>
    <t>弾2</t>
  </si>
  <si>
    <t>弾2, Late1</t>
  </si>
  <si>
    <t>弾2, Late2</t>
  </si>
  <si>
    <t>本体, Hit 3</t>
  </si>
  <si>
    <t>31
(-)</t>
  </si>
  <si>
    <t>59
(57)</t>
  </si>
  <si>
    <t>弾3</t>
  </si>
  <si>
    <t>31-34</t>
  </si>
  <si>
    <t>弾3, Late1</t>
  </si>
  <si>
    <t>弾3, Late2</t>
  </si>
  <si>
    <t>39-54</t>
  </si>
  <si>
    <t>8, 11, 14, 17, 
20, 23, 26</t>
  </si>
  <si>
    <t>ガード硬直補正倍率：2.1倍 (Hit 8のみ)</t>
  </si>
  <si>
    <t>52
(70)</t>
  </si>
  <si>
    <t>全身無敵：5-7F
Landing Lag：21F
カッコ内は平坦な地形上でのDuration。
Late1以外は相殺なし。</t>
  </si>
  <si>
    <t>両足先無敵：3-12F
ぬるり判定消去：3-21F
相殺なし。</t>
  </si>
  <si>
    <t>19-42</t>
  </si>
  <si>
    <t>ガード硬直補正倍率：0.232倍 (0.32 * 0.725)
相殺なし。飛び道具判定。
溜め開Initial：10F目</t>
  </si>
  <si>
    <t>79-108
(199-222)</t>
  </si>
  <si>
    <t>114
(234)</t>
  </si>
  <si>
    <t>14.95</t>
  </si>
  <si>
    <t>Hit 2-6の胴体部分以外相殺なし。
溜め開Initial：5F目</t>
  </si>
  <si>
    <t>11-12, 15-16, 
19-20, 23-24, 
27-28</t>
  </si>
  <si>
    <t>相殺なし。
溜め開Initial：5F目</t>
  </si>
  <si>
    <t>20-33</t>
  </si>
  <si>
    <r>
      <rPr/>
      <t>7-</t>
    </r>
    <r>
      <t>9</t>
    </r>
  </si>
  <si>
    <r>
      <rPr/>
      <t>9-</t>
    </r>
    <r>
      <t>11</t>
    </r>
  </si>
  <si>
    <t>8.5/8/8</t>
  </si>
  <si>
    <t>10.2/9.6/9.6</t>
  </si>
  <si>
    <t>8.67/8.16/8.16</t>
  </si>
  <si>
    <t>11-18
(Rehit: 3)</t>
  </si>
  <si>
    <t>2-50</t>
  </si>
  <si>
    <t>飛び道具判定。
相殺なし。</t>
  </si>
  <si>
    <t>19-32
(Rehit: 5)</t>
  </si>
  <si>
    <t>33-55
(Rehit: 5)</t>
  </si>
  <si>
    <t>56-61</t>
  </si>
  <si>
    <t>5-54</t>
  </si>
  <si>
    <t>16-64
(Rehit: 7)</t>
  </si>
  <si>
    <t>アイテム化したメタルブレードは、75%の確率で突き刺さる。
アイテム化前は100%。</t>
  </si>
  <si>
    <t>18-66
(Rehit: 7)</t>
  </si>
  <si>
    <t>付着</t>
  </si>
  <si>
    <t>20-69</t>
  </si>
  <si>
    <r>
      <t xml:space="preserve">付着してから120F後に爆発。
</t>
    </r>
    <r>
      <rPr/>
      <t>爆発は相殺なし。</t>
    </r>
  </si>
  <si>
    <t>爆発, 連</t>
  </si>
  <si>
    <t>1-19
(Rehit: 5)</t>
  </si>
  <si>
    <t>爆発, 〆</t>
  </si>
  <si>
    <t>全身無敵：7-10F
ラッシュコイル生成：1F
ラッシュコイル存在時間：?F
崖つかまり(前後)：18F目以降</t>
  </si>
  <si>
    <t>展開</t>
  </si>
  <si>
    <t>9-*
(Rehit: 11)</t>
  </si>
  <si>
    <t>最長76F目に自動発射。
Ver. 3.0.0で最長81F目 -&gt; 76F目に変更。
Ver. 3.0.0でアイテムが投擲できなくなった。</t>
  </si>
  <si>
    <t>12-61
(Rehit: 11)</t>
  </si>
  <si>
    <t>57F</t>
  </si>
  <si>
    <t>16F目から7F硬直。</t>
  </si>
  <si>
    <t>29F</t>
  </si>
  <si>
    <t>41F</t>
  </si>
  <si>
    <t>腹式呼吸 能力倍率 (最速時)</t>
  </si>
  <si>
    <t>能力</t>
  </si>
  <si>
    <t>倍率</t>
  </si>
  <si>
    <t>実数値</t>
  </si>
  <si>
    <t>順位</t>
  </si>
  <si>
    <t>1.25</t>
  </si>
  <si>
    <t>被ダメージ</t>
  </si>
  <si>
    <t>0.9</t>
  </si>
  <si>
    <t>Walk Accel</t>
  </si>
  <si>
    <t>0.252</t>
  </si>
  <si>
    <t>33rd</t>
  </si>
  <si>
    <t>Walk Speed</t>
  </si>
  <si>
    <t>8th</t>
  </si>
  <si>
    <t>Initial Dash Speed</t>
  </si>
  <si>
    <t>1.13</t>
  </si>
  <si>
    <t>Ground抵抗</t>
  </si>
  <si>
    <t>3rd</t>
  </si>
  <si>
    <t>Air加速</t>
  </si>
  <si>
    <t>1.06</t>
  </si>
  <si>
    <t>14th</t>
  </si>
  <si>
    <t>Fall Speed</t>
  </si>
  <si>
    <t>49th</t>
  </si>
  <si>
    <t>重力</t>
  </si>
  <si>
    <t>26th</t>
  </si>
  <si>
    <t>25
(9)</t>
  </si>
  <si>
    <t>9-24FはJab2に移行可能。
空振り時にボタン長押しで10F目からJab1でキャンセル可能。</t>
  </si>
  <si>
    <t>Jab1, Forward下</t>
  </si>
  <si>
    <t>9-24FはJab3に移行可能。</t>
  </si>
  <si>
    <t>ガード硬直補正倍率：1.3倍（本当て）
ガード硬直補正倍率：1.8倍（Late）</t>
  </si>
  <si>
    <t>右腕無敵：3-12F</t>
  </si>
  <si>
    <t>13.5/12</t>
  </si>
  <si>
    <t>16.2/14.4</t>
  </si>
  <si>
    <t>12F/11F</t>
  </si>
  <si>
    <t>ぬるり判定消去：8-12F</t>
  </si>
  <si>
    <t>18/15/15</t>
  </si>
  <si>
    <t>21.6/18/18</t>
  </si>
  <si>
    <t>12F/10F/10F</t>
  </si>
  <si>
    <t>全身無敵：12-15F
ぬるり判定消去：12-15F
相殺モーションなし。
溜め開Initial：5F目</t>
  </si>
  <si>
    <t>11/8/8</t>
  </si>
  <si>
    <t>13.2/9.6/9.6</t>
  </si>
  <si>
    <t>8F/6F/6F</t>
  </si>
  <si>
    <t>6-32</t>
  </si>
  <si>
    <t>12/12/10/12</t>
  </si>
  <si>
    <t>14.4/14.4/12/14.4</t>
  </si>
  <si>
    <t>12.24/12.24/10.2/12.24</t>
  </si>
  <si>
    <t>5F/5F/4F/5F</t>
  </si>
  <si>
    <t>12.24/12.24/23</t>
  </si>
  <si>
    <t>7.5/7.5/6</t>
  </si>
  <si>
    <t>7.65/7.65/6.12</t>
  </si>
  <si>
    <t>13.5/11/9</t>
  </si>
  <si>
    <t>16.2/13.2/10.8</t>
  </si>
  <si>
    <t>13.77/11.22/9.18</t>
  </si>
  <si>
    <t>1-34</t>
  </si>
  <si>
    <t>保持, 風判定</t>
  </si>
  <si>
    <t>最大溜め：85F
溜め・キャンセル開Initial：18F目
溜め中からの最速発生は4F。
キャンセルはAirジャンプのみ全体5F。
Dodges・シールド・Groundジャンプは全体4F。
最大溜め放出で2%回復。</t>
  </si>
  <si>
    <t>21-92</t>
  </si>
  <si>
    <t>サッカーボール</t>
  </si>
  <si>
    <t>10F目からキャンセル可能。
ボール生成：1F
ボールの存在時間は生成してから170F。
地形にバウンドすると20F、ヒットする・ガードされると30F減少。
ボールは相殺なし。
Landing Lag：9F (Neutral)
Landing Lag：15F (キャンセル)
崖つかまり(前後)：11F目以降
崖つかまり(前後)：12F目以降 (ヘディング派生後)</t>
  </si>
  <si>
    <r>
      <rPr/>
      <t>15-</t>
    </r>
    <r>
      <t>16</t>
    </r>
  </si>
  <si>
    <t>最速, Late</t>
  </si>
  <si>
    <t>9-30FはJab2に移行可能。</t>
  </si>
  <si>
    <t>Jab1, チコ</t>
  </si>
  <si>
    <r>
      <rPr/>
      <t>31-</t>
    </r>
    <r>
      <t>32</t>
    </r>
  </si>
  <si>
    <t>最遅, Late</t>
  </si>
  <si>
    <r>
      <rPr/>
      <t>30-</t>
    </r>
    <r>
      <t>31</t>
    </r>
  </si>
  <si>
    <t>32-34</t>
  </si>
  <si>
    <t>13-30FはJab3に移行可能。
12F目から百烈に移行可能。</t>
  </si>
  <si>
    <t>Jab2, チコ</t>
  </si>
  <si>
    <t>Jab3, チコ</t>
  </si>
  <si>
    <t>5-52
(Rehit: 17)</t>
  </si>
  <si>
    <t>3, 6, 9, 12</t>
  </si>
  <si>
    <t>ガード硬直補正倍率：5倍
最小4ヒット。
相殺なし。</t>
  </si>
  <si>
    <t>百裂, 連, チコ</t>
  </si>
  <si>
    <t>1, 4, 7, 10</t>
  </si>
  <si>
    <t>0.1</t>
  </si>
  <si>
    <t>最小4ヒット。
相殺なし。</t>
  </si>
  <si>
    <t>百裂, 〆, チコ</t>
  </si>
  <si>
    <t>チコ</t>
  </si>
  <si>
    <t>7.5/7.5/6.5</t>
  </si>
  <si>
    <t>9/9/7.8</t>
  </si>
  <si>
    <t>Landing Lag：30F
上昇時間は45F。
相殺なし。
崖つかまり(前後)：7F目以降</t>
  </si>
  <si>
    <t>ロゼッタ頭無敵：4-10F
ロゼッタの判定は相殺なし。</t>
  </si>
  <si>
    <t>チコ, Late1</t>
  </si>
  <si>
    <t>チコ, Late2</t>
  </si>
  <si>
    <t xml:space="preserve">効果時間：470 ~ 590F
与ダメ倍率：1.2 ~ 1.25倍
被ダメ倍率：0.9倍 (固定)
蓄積ダメージ回復量：1 ~ 2%
その他の能力についてはページ上部参照。
</t>
  </si>
  <si>
    <t>All Angles, チコ</t>
  </si>
  <si>
    <t>ロゼッタ頭無敵：7-16F
溜め開Initial：4F目</t>
  </si>
  <si>
    <t>チコ, Late</t>
  </si>
  <si>
    <t>Hit 1, チコ</t>
  </si>
  <si>
    <t>Hit 2, チコ</t>
  </si>
  <si>
    <t>36-37</t>
  </si>
  <si>
    <t>8/10/10</t>
  </si>
  <si>
    <t>9.6/12/12</t>
  </si>
  <si>
    <t>8.16/10.2/10.2</t>
  </si>
  <si>
    <t>7/8/8</t>
  </si>
  <si>
    <t>8.4/9.6/9.6</t>
  </si>
  <si>
    <t>7.14/8.16/8.16</t>
  </si>
  <si>
    <t>3F/4F/4F</t>
  </si>
  <si>
    <t>10-20
(Rehit: 3)</t>
  </si>
  <si>
    <t>ロゼッタの判定は相殺なし。</t>
  </si>
  <si>
    <t>2-49</t>
  </si>
  <si>
    <t>Ver. 2.0.0からロゼッタの17F目の判定がMeteorに。
ロゼッタの判定は相殺なし。</t>
  </si>
  <si>
    <t>18-22</t>
  </si>
  <si>
    <t>26-32</t>
  </si>
  <si>
    <t>NeutralB (チコシュート)</t>
  </si>
  <si>
    <t>10-23</t>
  </si>
  <si>
    <t>最大溜め：70F
溜め開Initial：7F目
保持中からの最速発生は4F。
相殺なし。</t>
  </si>
  <si>
    <t>4-20</t>
  </si>
  <si>
    <t>呼び寄せ, 風</t>
  </si>
  <si>
    <t>SideB (スターピース)</t>
  </si>
  <si>
    <t>10-24, 16-30, 
22-36</t>
  </si>
  <si>
    <t>10-30FはJab3に移行可能。
5-9Fは百烈に移行可能。</t>
  </si>
  <si>
    <t>UpB (ギャラクシージャンプ)</t>
  </si>
  <si>
    <t>Jab2の10-14Fで派生すると、モーション速度が変わる。DurationはJab1→Jab2派生タイミングで最小15Fまで変化。 (Ver. 3.1.0から)</t>
  </si>
  <si>
    <t>2, 4, 6, 8,
10, 12, 14,
16, 18, 20</t>
  </si>
  <si>
    <t>最低10ヒット。
相殺なし。</t>
  </si>
  <si>
    <t>風, Ground only</t>
  </si>
  <si>
    <t>風判定はダウン中の相手にヒットしない。</t>
  </si>
  <si>
    <t>4-10</t>
  </si>
  <si>
    <t>Landing Lag：30F
崖つかまり(前)：23F目以降
崖つかまり(前後)：30F目以降</t>
  </si>
  <si>
    <t>ぬるり判定消去：1-5F
相殺モーションなし。</t>
  </si>
  <si>
    <t>DownB (アイテムキャプチャー)</t>
  </si>
  <si>
    <t>20/18</t>
  </si>
  <si>
    <t>24/21.6</t>
  </si>
  <si>
    <t>13F/12F</t>
  </si>
  <si>
    <t>アーマー：8-15F (Up-angled)
アーマー：8-15F (No Angle)
アーマー：9-15F (Down Angled)
溜め開Initial：5F目</t>
  </si>
  <si>
    <t>アーマー：8-13F
溜め開Initial：7F目</t>
  </si>
  <si>
    <t>アーマー：7-10F,  15-17F
ぬるり判定消去：7-12F, 15-21F
溜め開Initial：6F目</t>
  </si>
  <si>
    <t>(5-39)</t>
  </si>
  <si>
    <t>引き寄せ：5-39F</t>
  </si>
  <si>
    <t>1-15</t>
  </si>
  <si>
    <t>5/4/4</t>
  </si>
  <si>
    <t>6/4.8/4.8</t>
  </si>
  <si>
    <t>5.1/4.08/4.08</t>
  </si>
  <si>
    <t>6.12/4.08/4.08</t>
  </si>
  <si>
    <t>NeutralB (気合いストレート / K.O.アッパーカット)</t>
  </si>
  <si>
    <t>溜め無し, Initial</t>
  </si>
  <si>
    <t>12 ~ 29</t>
  </si>
  <si>
    <t>14.4 ~ 34.8</t>
  </si>
  <si>
    <t>ヘビーアーマー：8% (溜め中)
ヘビーアーマー：14% (最大溜め攻撃中)
最小保持：32F
最大保持：119F
最大溜め：86F
保持状態からの最速発生は4F。
最大溜め以外は相殺モーションなし。
41F目からガード・Dodgesでキャンセル可能。</t>
  </si>
  <si>
    <t>38-41</t>
  </si>
  <si>
    <t>10 ~ 26</t>
  </si>
  <si>
    <t>12 ~ 31.2</t>
  </si>
  <si>
    <t>溜め無し, Late</t>
  </si>
  <si>
    <t>42-49</t>
  </si>
  <si>
    <t>8 ~ 24</t>
  </si>
  <si>
    <t>9.6 ~ 28.8</t>
  </si>
  <si>
    <t>反転, Initial</t>
  </si>
  <si>
    <t>10 ~ 27</t>
  </si>
  <si>
    <t>12 ~ 32.4</t>
  </si>
  <si>
    <t>42-45</t>
  </si>
  <si>
    <t>8 ~ 22</t>
  </si>
  <si>
    <t>9.6 ~ 26.4</t>
  </si>
  <si>
    <t>反転, Late</t>
  </si>
  <si>
    <t>46-53</t>
  </si>
  <si>
    <t>6 ~ 18</t>
  </si>
  <si>
    <t>7.2 ~ 21.6</t>
  </si>
  <si>
    <t>123-142</t>
  </si>
  <si>
    <t>231</t>
  </si>
  <si>
    <t>反転. 最大溜め</t>
  </si>
  <si>
    <t>127-146</t>
  </si>
  <si>
    <t>235</t>
  </si>
  <si>
    <t>10 ~ 19</t>
  </si>
  <si>
    <t>12 ~ 22.8</t>
  </si>
  <si>
    <t>40-42</t>
  </si>
  <si>
    <t>8 ~ 15</t>
  </si>
  <si>
    <t>9.6 ~ 18</t>
  </si>
  <si>
    <t>87</t>
  </si>
  <si>
    <t>8 ~ 17</t>
  </si>
  <si>
    <t>9.6 ~ 20.4</t>
  </si>
  <si>
    <t>44-46</t>
  </si>
  <si>
    <t>122-132</t>
  </si>
  <si>
    <t>126-136</t>
  </si>
  <si>
    <t>K.O. ｱｯﾊﾟｰｶｯﾄ</t>
  </si>
  <si>
    <t>9-11
9</t>
  </si>
  <si>
    <t>アーマー：8-9F
ガード不可。</t>
  </si>
  <si>
    <t>ガード可能。</t>
  </si>
  <si>
    <t>SideB (ジョルトブロー)</t>
  </si>
  <si>
    <t>7 ~ 24</t>
  </si>
  <si>
    <t>全身無敵：1-3F (Groundのみ)
腰・両足無敵：4-17F (Groundのみ)
風判定・部分無敵は攻撃移行で消滅。
移行は最短で8F目から。25F目には強制移行。
崖つかまり(前後)：2F目以降 (攻撃移行後)</t>
  </si>
  <si>
    <t>UpB (ライジングアッパーカット)</t>
  </si>
  <si>
    <t>全身無敵：1-3F
Landing Lag：30F
崖つかまり(前後)：24F目以降</t>
  </si>
  <si>
    <t>7-22
(Rehit: 4)</t>
  </si>
  <si>
    <t>6-21
(Rehit: 4)</t>
  </si>
  <si>
    <t>DownB (スリッピングカウンター)</t>
  </si>
  <si>
    <t>受付：5-27F</t>
  </si>
  <si>
    <t>全身無敵：4-5F
カウンター受付：5-27F
カウンターダメージ倍率：1.3倍</t>
  </si>
  <si>
    <t>全身無敵：1-20F
カウンター保証ダメージ：10%
相殺なし。
崖つかまり(前後)：46F目以降</t>
  </si>
  <si>
    <t>2, 5, 8, 11, 
14, 17</t>
  </si>
  <si>
    <t>ガード硬直補正倍率：4倍
最小6ヒット。
相殺なし。</t>
  </si>
  <si>
    <t>7.3</t>
  </si>
  <si>
    <t>Hit 1のみ相殺モーションなし。
溜め開Initial：9F目</t>
  </si>
  <si>
    <t>13/13/11/11</t>
  </si>
  <si>
    <t>15.6/15.6/13.2/13.2</t>
  </si>
  <si>
    <t>30-73
(Rehit: 3)</t>
  </si>
  <si>
    <t>109</t>
  </si>
  <si>
    <t>常にOPボーナス。
相殺なし。</t>
  </si>
  <si>
    <t>10-39</t>
  </si>
  <si>
    <t>7-8, 10-11, 
13-14, 16-17</t>
  </si>
  <si>
    <t>20-45</t>
  </si>
  <si>
    <t>NeutralB (みずしゅりけん)</t>
  </si>
  <si>
    <t>20-35</t>
  </si>
  <si>
    <t>3 ~ 11</t>
  </si>
  <si>
    <t>3.6 ~ 13.2</t>
  </si>
  <si>
    <t>最大溜め：40F
溜め開Initial：15F目
溜め中からの最速発生は6F。</t>
  </si>
  <si>
    <t>最大溜め, 連</t>
  </si>
  <si>
    <t>60-95
(Rehit: 6)</t>
  </si>
  <si>
    <t>最大溜め, 〆</t>
  </si>
  <si>
    <t>96</t>
  </si>
  <si>
    <t>SideB (かげうち)</t>
  </si>
  <si>
    <t>全身無敵：9-17F (最速)
最小保持：5F
最大保持：90F</t>
  </si>
  <si>
    <t>UpB (ハイドロポンプ)</t>
  </si>
  <si>
    <t>1回目, Hit 1</t>
  </si>
  <si>
    <t>19-34</t>
  </si>
  <si>
    <t>Landing Lag：32F
相殺なし。
崖つかまり(前後)：18F目以降</t>
  </si>
  <si>
    <t>1回目, Hit 2</t>
  </si>
  <si>
    <t>2回目, Hit 1</t>
  </si>
  <si>
    <t>30-45</t>
  </si>
  <si>
    <t>2回目, Hit 2</t>
  </si>
  <si>
    <t>35-50</t>
  </si>
  <si>
    <t>DownB (みがわり)</t>
  </si>
  <si>
    <t>受付：8-34F</t>
  </si>
  <si>
    <t>全身無敵：7-17F (カウンター)
頭・左足先無敵：18-34F  (カウンター)</t>
  </si>
  <si>
    <t>攻撃, 無・横</t>
  </si>
  <si>
    <t>40-55</t>
  </si>
  <si>
    <t>全身無敵：1-56F (攻撃)
相殺なし。</t>
  </si>
  <si>
    <t>攻撃, 上</t>
  </si>
  <si>
    <t>攻撃, 下</t>
  </si>
  <si>
    <t>40-54</t>
  </si>
  <si>
    <t>45/270</t>
  </si>
  <si>
    <t>攻撃, 斜め上</t>
  </si>
  <si>
    <t>攻撃, 斜め下</t>
  </si>
  <si>
    <t>15F目から7F硬直。</t>
  </si>
  <si>
    <t>5F目からは百烈に移行可能。</t>
  </si>
  <si>
    <t>3, 5, 7, 9, 11, 
13, 15, 17, 19</t>
  </si>
  <si>
    <t>最小9ヒット。
相殺なし。</t>
  </si>
  <si>
    <t>10-17</t>
  </si>
  <si>
    <t>右足無敵：8-12F
溜め開Initial：4F目</t>
  </si>
  <si>
    <t>9-35FはJab2に移行可能。
ボタン押しっぱなしでは15F目に移行。</t>
  </si>
  <si>
    <t>9-35FはJab3に移行可能。
ボタン押しっぱなしでは15F目に移行。</t>
  </si>
  <si>
    <t>ガード硬直補正倍率：1.6倍</t>
  </si>
  <si>
    <t>3-36</t>
  </si>
  <si>
    <t>ガード硬直補正倍率：0.7倍</t>
  </si>
  <si>
    <t>14/15/16</t>
  </si>
  <si>
    <t>16.8/18/19.2</t>
  </si>
  <si>
    <t>10F/10F/11F</t>
  </si>
  <si>
    <t>根本は相殺なし。
溜め開Initial：10F目</t>
  </si>
  <si>
    <t>相殺モーションなし。
溜め開Initial：10F目</t>
  </si>
  <si>
    <t>2-22</t>
  </si>
  <si>
    <t>NeutralB1 (鉄球Throws)</t>
  </si>
  <si>
    <t>28-*
(28-59)</t>
  </si>
  <si>
    <t>バウンド毎にダメージ倍率0.75倍。</t>
  </si>
  <si>
    <t>NeutralB2 (閃光マッハパンチ)</t>
  </si>
  <si>
    <t>11-29</t>
  </si>
  <si>
    <t>Ground, Air</t>
  </si>
  <si>
    <t>Hit 1-4, 対地</t>
  </si>
  <si>
    <t>15, 19, 22, 25</t>
  </si>
  <si>
    <t>14-37
(Rehit: 5)</t>
  </si>
  <si>
    <t>0.4/0.4/3</t>
  </si>
  <si>
    <t>0.48/0.48/3.6</t>
  </si>
  <si>
    <t>2F/2F/4F</t>
  </si>
  <si>
    <t>Hit 5がヒットでHit 6-21動作へ移行。
Hit 20, 21がヒットでHit 22動作へ移行。
攻撃ヒット後は常に全身当たりあり無敵の上、つかまれない。
連途中でも攻撃がヒットしなかった場合無敵とモーションCancel。
相殺なし。</t>
  </si>
  <si>
    <t>5-49</t>
  </si>
  <si>
    <t>Landingは相殺なし。</t>
  </si>
  <si>
    <t>Hit 1-4, 対空</t>
  </si>
  <si>
    <t>0.4</t>
  </si>
  <si>
    <t>NeutralB1 (トルネードショット)</t>
  </si>
  <si>
    <t>Hit 6-21</t>
  </si>
  <si>
    <t>2, 4, 6, 8, 10, 
12, 14, 16, 18, 
20, 22, 24, 26, 
28, 30, 32
(+28)</t>
  </si>
  <si>
    <t>58
(+28)</t>
  </si>
  <si>
    <t>Hit 22</t>
  </si>
  <si>
    <t>10
(+60)</t>
  </si>
  <si>
    <t>37
(+60)</t>
  </si>
  <si>
    <t>45
(+60)</t>
  </si>
  <si>
    <t>20-37</t>
  </si>
  <si>
    <t>NeutralB3 (爆裂サイドキック)</t>
  </si>
  <si>
    <t>38-55</t>
  </si>
  <si>
    <t>56-71</t>
  </si>
  <si>
    <t>50-52</t>
  </si>
  <si>
    <t>25/23</t>
  </si>
  <si>
    <t>30/27.6</t>
  </si>
  <si>
    <t>NeutralB2 (光手裏剣)</t>
  </si>
  <si>
    <t>22F/20F</t>
  </si>
  <si>
    <t>スーパーアーマー：40-52F (Neutral)
スーパーアーマー：42-54F (反転)
相殺なし。</t>
  </si>
  <si>
    <t>2%部分はノーリアクション。</t>
  </si>
  <si>
    <t>21-28</t>
  </si>
  <si>
    <t>29-36</t>
  </si>
  <si>
    <t>52-54</t>
  </si>
  <si>
    <t>28/26</t>
  </si>
  <si>
    <t>33.6/31.2</t>
  </si>
  <si>
    <t>24F/22F</t>
  </si>
  <si>
    <t>37-50</t>
  </si>
  <si>
    <t>NeutralB3 (ラピッドスラッシュ)</t>
  </si>
  <si>
    <t>21.25/19.55</t>
  </si>
  <si>
    <t>25.5/23.46</t>
  </si>
  <si>
    <t>19F/17F</t>
  </si>
  <si>
    <t>23.8/22.1</t>
  </si>
  <si>
    <t>28.56/26.52</t>
  </si>
  <si>
    <t>21F/19F</t>
  </si>
  <si>
    <t>SideB1 (瞬発百裂キック)</t>
  </si>
  <si>
    <t>最速, Hit 1-4</t>
  </si>
  <si>
    <t>最大溜め：50F
最大ダメージ倍率：2.4倍
溜め開Initial：12F目
溜め中からの最速発生は6F。
相殺なし。</t>
  </si>
  <si>
    <t>感知, Hit 1</t>
  </si>
  <si>
    <t>ふっとばし力倍率：最大1.12倍 (50% ~ 150%)
Landing Lag：40F (Miss)
Landing Lag：30F (ヒット後)
Ground版連続ヒット部分のMeteorはTech不可。
感知, Hit 1とHit 7は相殺なし。
Hit 2-6は相殺モーションなし。
崖つかまり(前後)：31F目以降 (Directional)
崖つかまり(前後)：49F目以降 (攻撃移行後)</t>
  </si>
  <si>
    <t>最速, Hit 5</t>
  </si>
  <si>
    <t>4-5, 8-10, 13, 
15-16, 18-19</t>
  </si>
  <si>
    <t>Hit 7, Ground</t>
  </si>
  <si>
    <t>最速, Hit 6</t>
  </si>
  <si>
    <t>44-45</t>
  </si>
  <si>
    <t>SideB1 (変則急襲斬り)</t>
  </si>
  <si>
    <t>Hit 7, Air</t>
  </si>
  <si>
    <t>SideB2 (燃焼ドロップキック)</t>
  </si>
  <si>
    <t>25-60</t>
  </si>
  <si>
    <t>崖つかまり(前)：39F目以降
崖つかまり(前後)：62F目以降</t>
  </si>
  <si>
    <t>ヒット後は平坦な地形上では全体44F。
崖つかまり(前)：19F目以降 
崖つかまり(前)：1F目, 20F目以降 (ヒット後)</t>
  </si>
  <si>
    <t>ヒット, Landing</t>
  </si>
  <si>
    <t>SideB3 (スープレックス)</t>
  </si>
  <si>
    <t>30-65</t>
  </si>
  <si>
    <t>SideB2 (疾風突き)</t>
  </si>
  <si>
    <t>最大溜め：70F
最大保持：250F
溜め開Initial：8F目
溜めからの感知発生は1F。
Landing Lag：29F (Air59F目以降)
ダメージ = 8 + 0.15 * 溜めフレーム
崖つかまり(前後)：2F目以降 (溜めCancel後)</t>
  </si>
  <si>
    <t>Landing Lag：15F (Miss)
ヘビーアーマー：1F~ (11.99%, Throws動作中)
ダイブ, 上昇・降下部分はGrabs中の相手にヒットしない。
相殺なし。
崖つかまり(前後)：2F目以降</t>
  </si>
  <si>
    <t>8 ~ 18.5</t>
  </si>
  <si>
    <t>9.6 ~ 22.2</t>
  </si>
  <si>
    <t>8F ~ 16F</t>
  </si>
  <si>
    <t>ダイブ, 拘束</t>
  </si>
  <si>
    <t>11-24</t>
  </si>
  <si>
    <t>ダイブ, 上昇</t>
  </si>
  <si>
    <t>ダイブ, 降下</t>
  </si>
  <si>
    <t>47-*</t>
  </si>
  <si>
    <t>SideB3 (チャクラム)</t>
  </si>
  <si>
    <t>UpB1 (天地キック)</t>
  </si>
  <si>
    <t>18-89
(Rehit: 8)</t>
  </si>
  <si>
    <t>上下入力で打ち分け可能。</t>
  </si>
  <si>
    <t>弾き</t>
  </si>
  <si>
    <t>18-40</t>
  </si>
  <si>
    <t>UpB1 (ロケット下突き)</t>
  </si>
  <si>
    <t>上昇</t>
  </si>
  <si>
    <t>Landing Lag：21F (派生なし)
Landing Lag：29F (派生あり)
28-34Fに追加入力でモーション移行。
崖つかまり(前後)：15F目以降
崖つかまり(前)：1F目以降 (派生後)</t>
  </si>
  <si>
    <t>3-*</t>
  </si>
  <si>
    <t>UpB2 (昇天スピンキック)</t>
  </si>
  <si>
    <t>全身無敵：5-12F
Landing Lag：44F
Landingは相殺なし。
崖つかまり(前後)：20F目以降</t>
  </si>
  <si>
    <t>Hit 1 (Ground)</t>
  </si>
  <si>
    <t>降り</t>
  </si>
  <si>
    <t>42-*</t>
  </si>
  <si>
    <t>腰・両足無敵：8-37F
Landing Lag：26F
Hit 6は相殺なし。
崖つかまり(前)：17F目以降
崖つかまり(前後)：33F目以降</t>
  </si>
  <si>
    <t>UpB2 (ソードダッシュ)</t>
  </si>
  <si>
    <t>Hit 1 (Air)</t>
  </si>
  <si>
    <t>UpB3 (突き上げアッパーカット)</t>
  </si>
  <si>
    <t>Landing Lag：20F
Hit 1は相殺なし。
Hit 2-7の根本は相殺なし。
崖つかまり(前後)：20F目以降</t>
  </si>
  <si>
    <t>3-4, 6-7, 
9-10, 12-13, 
15</t>
  </si>
  <si>
    <t>左手無敵：3-7F
Landing Lag：30F
崖つかまり(前)：12F目以降
崖つかまり(前後)：23F目以降</t>
  </si>
  <si>
    <t>19-20, 22-23,
25-26, 28-29,
31-32</t>
  </si>
  <si>
    <t>DownB1 (くい打ちヘッドバット)</t>
  </si>
  <si>
    <t>UpB3 (回転斬り)</t>
  </si>
  <si>
    <t>(93)</t>
  </si>
  <si>
    <t>GroundのDurationは平坦な地形のとき。
Initialは相殺なし。
崖つかまり(前)：32F目以降 (Ground)
崖つかまり(前)：24F目以降 (Air)</t>
  </si>
  <si>
    <t>Initial, Late1</t>
  </si>
  <si>
    <t>Initial, Late2</t>
  </si>
  <si>
    <t>14/13/10</t>
  </si>
  <si>
    <t>16.8/15.6/12</t>
  </si>
  <si>
    <t>Meteor, 対地</t>
  </si>
  <si>
    <t>Meteor, 対空1</t>
  </si>
  <si>
    <t>31-33
(Rehit: 1)</t>
  </si>
  <si>
    <t>13F/12F/10F</t>
  </si>
  <si>
    <t>最大溜め：60F
最大ダメージ倍率：1.4倍
溜め開Initial：5F目
溜め中からの最速発生は4F。
Late3以外は相殺なし。</t>
  </si>
  <si>
    <t>Meteor, 対空2</t>
  </si>
  <si>
    <t>34-*
(Rehit: 2)</t>
  </si>
  <si>
    <t>23-*</t>
  </si>
  <si>
    <t>12/11/8</t>
  </si>
  <si>
    <t>14.4/13.2/9.6</t>
  </si>
  <si>
    <t>Meteor, 対空</t>
  </si>
  <si>
    <t>23-*
(Rehit: 2)</t>
  </si>
  <si>
    <t>11F/10F/8F</t>
  </si>
  <si>
    <t>DownB2 (反転キック)</t>
  </si>
  <si>
    <t>9/9/7</t>
  </si>
  <si>
    <t>10.8/10.8/8.4</t>
  </si>
  <si>
    <t>25-40</t>
  </si>
  <si>
    <t>7/7/5</t>
  </si>
  <si>
    <t>8.4/8.4/6</t>
  </si>
  <si>
    <t>全身無敵：2-4F (Directional)
17F目から攻撃に移行可能。
Landing Lag：29F (Directional) (Ver. 1.1.0?: 39F -&gt; 29F)
Landing Lag：37F (攻撃) (Ver. 1.1.0?: 47F -&gt; 37F)
崖つかまり(前)：14F目以降 (Directionalのみ)
崖つかまり(前後)：20F目以降 (Directionalのみ)</t>
  </si>
  <si>
    <t>Landing Lag：30F
相殺なし。
崖つかまり(前)：13F目以降
崖つかまり(前後)：33F目以降</t>
  </si>
  <si>
    <t>踏みつけ, 対地</t>
  </si>
  <si>
    <t>1-2
(+27)</t>
  </si>
  <si>
    <t>踏みつけ, 対空</t>
  </si>
  <si>
    <t>DownB3 (カウンターThrows)</t>
  </si>
  <si>
    <t>47-48</t>
  </si>
  <si>
    <t>受付：6-23F</t>
  </si>
  <si>
    <t>DownB1 (カウンター)</t>
  </si>
  <si>
    <t>カウンター受付：6-23F
全身無敵：5-6F
飛び道具はカウンターできない。</t>
  </si>
  <si>
    <t>全身無敵：1-47F (モーション移行でCancel)</t>
  </si>
  <si>
    <t>Throws, 打撃</t>
  </si>
  <si>
    <t>当たりあり全身無敵：1-17F
カウンターダメージ倍率：1.5倍
カウンター (Throws部分)保証ダメージ：14%
17F目から5F硬直。
打撃部分はThrows中の相手にはヒットしない。
打撃部分は相殺なし。</t>
  </si>
  <si>
    <t>当身, Ground</t>
  </si>
  <si>
    <t>受付：6-25F</t>
  </si>
  <si>
    <t>14+</t>
  </si>
  <si>
    <t>16.8+</t>
  </si>
  <si>
    <t>全身無敵：5-6F
カウンター受付：6-25F</t>
  </si>
  <si>
    <t>当身, Air</t>
  </si>
  <si>
    <t>カウンター, 
Ground</t>
  </si>
  <si>
    <t>全身無敵：1-23F
カウンター成立時に敵は29Fの相殺モーションをとる。
カウンターダメージ倍率：1.5倍
カウンター保証ダメージ：8%
相殺なし。</t>
  </si>
  <si>
    <t>カウンター, 
Air</t>
  </si>
  <si>
    <t>DownB2 (リバーススラッシュ)</t>
  </si>
  <si>
    <t>16-17
(反射：8-24F)</t>
  </si>
  <si>
    <t>攻撃判定は反転属性。反転判定がヒット・ガードされてから2-11Fは全身無敵。
反射ダメージ倍率：1.8倍
反射速度倍率：1.5倍
飛び道具Late倍率：1.0倍
相殺なし。
崖つかまり(前)：2F目以降
崖つかまり(前後)：19F目以降</t>
  </si>
  <si>
    <t>DownB3 (ジェットスタッブ)</t>
  </si>
  <si>
    <t>13F目から6F硬直。</t>
  </si>
  <si>
    <t>15/12</t>
  </si>
  <si>
    <t>18/14.4</t>
  </si>
  <si>
    <t>10/13</t>
  </si>
  <si>
    <t>12/15.6</t>
  </si>
  <si>
    <t>25-32</t>
  </si>
  <si>
    <t>7.5/10</t>
  </si>
  <si>
    <t>14F目から8F硬直。</t>
  </si>
  <si>
    <t>27-31</t>
  </si>
  <si>
    <t>5.5/8</t>
  </si>
  <si>
    <t>6.6/9.6</t>
  </si>
  <si>
    <t>8-30FはJab2に移行可能。
空振り時にボタン長押しで10F目からJab1でキャンセル可能。</t>
  </si>
  <si>
    <t>11-35FはJab3に移行可能。</t>
  </si>
  <si>
    <t>Jab3, Hit 1</t>
  </si>
  <si>
    <t>Jab3, Hit 2</t>
  </si>
  <si>
    <t>17-38
(Rehit: 4)</t>
  </si>
  <si>
    <t>相殺なし。
溜め開Initial：6F目</t>
  </si>
  <si>
    <t>11-57</t>
  </si>
  <si>
    <t>18-32
(Rehit: 3)</t>
  </si>
  <si>
    <t>10/15/15</t>
  </si>
  <si>
    <t>12/18/18</t>
  </si>
  <si>
    <t>10.2/15.3/15.3</t>
  </si>
  <si>
    <t>4-53</t>
  </si>
  <si>
    <t>8/12/12</t>
  </si>
  <si>
    <t>9.6/14.4/14.4</t>
  </si>
  <si>
    <t>8.16/12.24/12.24</t>
  </si>
  <si>
    <t>NeutralB1 (ガンナーチャージ)</t>
  </si>
  <si>
    <t>15-73</t>
  </si>
  <si>
    <t xml:space="preserve">最大溜め：120F
溜め・キャンセル開Initial：13F目
溜め中からの最速発生は3F。
キャンセルはAirジャンプのみ全体5F。
Dodges・シールド・Groundジャンプは全体4F。
</t>
  </si>
  <si>
    <t>(3-61)</t>
  </si>
  <si>
    <t>NeutralB2 (ラピッドショット)</t>
  </si>
  <si>
    <t>1発追加毎に24F追加。
相殺なし。</t>
  </si>
  <si>
    <t>NeutralB3 (グレネードランチャー)</t>
  </si>
  <si>
    <t>最速, 感知</t>
  </si>
  <si>
    <t>32-109</t>
  </si>
  <si>
    <t>2回バウンドすると爆発。
110F目に自動爆発。
爆発は相殺なし。</t>
  </si>
  <si>
    <t>最速, 爆発 (連)</t>
  </si>
  <si>
    <t>1-17
(Rehit: 5)</t>
  </si>
  <si>
    <t>最速, 爆発 (〆)</t>
  </si>
  <si>
    <t>SideB1 (フレイムピラー)</t>
  </si>
  <si>
    <t>21-40</t>
  </si>
  <si>
    <t>火柱は相殺なし。
盾削り値：-1.1 (火柱, 連)
盾削り値：-1.4 (火柱, 〆)</t>
  </si>
  <si>
    <t>火柱, 連</t>
  </si>
  <si>
    <t>1-30
(Rehit: 8)</t>
  </si>
  <si>
    <t>火柱, 〆</t>
  </si>
  <si>
    <t>31-40</t>
  </si>
  <si>
    <t>SideB2 (ステルスボム)</t>
  </si>
  <si>
    <t>12.136</t>
  </si>
  <si>
    <t>生成：13F目
最小保持：20F
最大保持：50F
溜め開Initial：32F目
溜め中からの最速発生は5F。</t>
  </si>
  <si>
    <t>66-68</t>
  </si>
  <si>
    <t>100</t>
  </si>
  <si>
    <t>18.04</t>
  </si>
  <si>
    <t>SideB3 (ミサイル)</t>
  </si>
  <si>
    <t>ホーミング
ミサイル</t>
  </si>
  <si>
    <t>27-120</t>
  </si>
  <si>
    <t>Activeが終了すると爆発して消える (攻撃判定は無い)。
盾削り値：-4.3 (ホーミングミサイル)
盾削り値：-9.5 (スーパーミサイル)</t>
  </si>
  <si>
    <t>スーパー
ミサイル</t>
  </si>
  <si>
    <t>23-92</t>
  </si>
  <si>
    <t>UpB1 (ボトムシュート)</t>
  </si>
  <si>
    <t>Landing Lag：18F
崖つかまり(前)：15F目以降</t>
  </si>
  <si>
    <t>UpB2 (キャノンジャンプキック)</t>
  </si>
  <si>
    <t>全身無敵：6F目 (Ground)
Landing Lag：28F
崖つかまり(前後)：2-9F, 36F目以降
崖つかまり(前)：17F目以降</t>
  </si>
  <si>
    <t>UpB3 (アームロケット)</t>
  </si>
  <si>
    <t>Landing Lag：14F
崖つかまり(前後)：9F目以降</t>
  </si>
  <si>
    <t>DownB1 (リフレクター)</t>
  </si>
  <si>
    <t>反射：4-23F (最短)
相殺なし。</t>
  </si>
  <si>
    <t>19
(+15)</t>
  </si>
  <si>
    <t>反射ダメージ倍率：1.5倍
反射速度倍率：1.9倍
飛び道具Late倍率：1.0倍
モーションはDodges・ジャンプキャンセル可。</t>
  </si>
  <si>
    <t>DownB2 (グラウンドボム)</t>
  </si>
  <si>
    <t>ボム</t>
  </si>
  <si>
    <t>18-133</t>
  </si>
  <si>
    <t>134F目に自動で爆発。
2発目を生成した瞬間、1発目が爆発。
ガード硬直補正倍率：3.75倍 (ボム判定のみ)
相殺なし。
盾削り値：1 (ボム)
盾削り値：-0.5 (爆発)</t>
  </si>
  <si>
    <t>DownB3 (アブソーバー)</t>
  </si>
  <si>
    <t>7-11
(吸収：7-17F)</t>
  </si>
  <si>
    <t>吸収：7-17F（最短）
相殺なし。</t>
  </si>
  <si>
    <t>Cancel, 風判定</t>
  </si>
  <si>
    <t>17
(+9)</t>
  </si>
  <si>
    <r>
      <rPr/>
      <t>6</t>
    </r>
    <r>
      <t>-7</t>
    </r>
  </si>
  <si>
    <r>
      <rPr/>
      <t>10</t>
    </r>
    <r>
      <t>-11</t>
    </r>
  </si>
  <si>
    <t>弾は相殺なし。
NeutralはLate部分がヒット。</t>
  </si>
  <si>
    <t>弾, Late</t>
  </si>
  <si>
    <t>22-43</t>
  </si>
  <si>
    <t>弾, Hit 1</t>
  </si>
  <si>
    <t>弾, Hit 1 (Late)</t>
  </si>
  <si>
    <t>20-41</t>
  </si>
  <si>
    <t>弾, Hit 2</t>
  </si>
  <si>
    <t>弾, Hit 2 (Late)</t>
  </si>
  <si>
    <t>30-51</t>
  </si>
  <si>
    <t>7-30FはJab2に移行可能。
空振り時にボタン長押しで10F目からJab1でキャンセル可能。</t>
  </si>
  <si>
    <t>10-11, 19-20, 
28-29</t>
  </si>
  <si>
    <t>左腕無敵：7-10F</t>
  </si>
  <si>
    <t>16/15</t>
  </si>
  <si>
    <t>19.2/18</t>
  </si>
  <si>
    <t>モンスター部分のみ相殺モーションなし。
溜め開Initial：5F目</t>
  </si>
  <si>
    <t>Hit 2, 相殺モーションなし。
溜め開Initial：5F目</t>
  </si>
  <si>
    <t>相殺モーションなし。
溜め開Initial：3F目</t>
  </si>
  <si>
    <t>7.65</t>
  </si>
  <si>
    <t>2-25</t>
  </si>
  <si>
    <t>11.8</t>
  </si>
  <si>
    <t>9-35</t>
  </si>
  <si>
    <t>2-31</t>
  </si>
  <si>
    <t>10F目から百烈に移行可能。</t>
  </si>
  <si>
    <t>6-7, 13-14, 
20-21</t>
  </si>
  <si>
    <t>ガード硬直補正倍率：7倍
最低7ヒット。
相殺なし。</t>
  </si>
  <si>
    <t>NeutralB (フルーツターゲット)</t>
  </si>
  <si>
    <t>頭・胸無敵：5-6F (当たりあり)
盾・左腕無敵：5-16F (当たりあり)
相殺なし。</t>
  </si>
  <si>
    <t>右腕先無敵：14-35F
相殺モーションなし。</t>
  </si>
  <si>
    <t>8-22
(Rehit: 3)</t>
  </si>
  <si>
    <t>前動作</t>
  </si>
  <si>
    <t>溜め・キャンセル開Initial：8F目
キャンセルはAirジャンプのみ全体5F。
Dodges・シールド・Groundジャンプは全体4F。
バウンド一定回数で判定消失。
ヒット後32Fで消滅。
(Ver. 2.0.0で30Fから32Fに変更。)
生成
チェリー：8F目
イチゴ：20F目
オレンジ：32F目
リンゴ：52F目
メロン：72F目
ボス・ギャラクシアン：92F目
ベル：112F目
カギ：132F目</t>
  </si>
  <si>
    <t>14-27</t>
  </si>
  <si>
    <t>チェリー</t>
  </si>
  <si>
    <t>12-61</t>
  </si>
  <si>
    <t>4.3</t>
  </si>
  <si>
    <t>相殺なし。
溜め開Initial：11F目</t>
  </si>
  <si>
    <t>ストロベリー</t>
  </si>
  <si>
    <t>オレンジ</t>
  </si>
  <si>
    <t>12-59</t>
  </si>
  <si>
    <t>風判定, Late</t>
  </si>
  <si>
    <t>26-31</t>
  </si>
  <si>
    <t>アップル</t>
  </si>
  <si>
    <t>12-191</t>
  </si>
  <si>
    <t>メロン</t>
  </si>
  <si>
    <t>12-131</t>
  </si>
  <si>
    <t>16/12/9</t>
  </si>
  <si>
    <t>19.2/14.4/10.8</t>
  </si>
  <si>
    <t>11F/8F/7F</t>
  </si>
  <si>
    <t>相殺なし。
溜め開Initial：13F目</t>
  </si>
  <si>
    <t>ボスギャラクシアン</t>
  </si>
  <si>
    <t>12-141</t>
  </si>
  <si>
    <t>30-35</t>
  </si>
  <si>
    <t>13/9/7</t>
  </si>
  <si>
    <t>15.6/10.8/8.4</t>
  </si>
  <si>
    <t>9F/7F/6F</t>
  </si>
  <si>
    <t>ベル</t>
  </si>
  <si>
    <t>12-111</t>
  </si>
  <si>
    <t>鍵</t>
  </si>
  <si>
    <t>12-49</t>
  </si>
  <si>
    <t>SideB (パワーエサ)</t>
  </si>
  <si>
    <t>相殺なし。
溜め開Initial：14F目</t>
  </si>
  <si>
    <t>最速, 突進1</t>
  </si>
  <si>
    <t>24-37</t>
  </si>
  <si>
    <t>93</t>
  </si>
  <si>
    <t>4+</t>
  </si>
  <si>
    <t>スーパーアーマー：1-8F  (エサ取得後)
エサ展開：最小23F, 最大42F
最大展開ではNeutralは61F目にエサ取得。
突進1は35F経過で中断。
突進2は最大で12Fまでダッシュ時間延長。
相殺なし。
パワーエサにダメージを受けるとエサ落下。
落下したパワーエサを取得すると2%回復。
崖つかまり(前後)：5F目以降 (エサ取得後)</t>
  </si>
  <si>
    <t>最速, エサ取得</t>
  </si>
  <si>
    <t>最速, 突進2</t>
  </si>
  <si>
    <t>39-58</t>
  </si>
  <si>
    <t>7.2+</t>
  </si>
  <si>
    <t>6F+</t>
  </si>
  <si>
    <t>5-27
(Rehit: 4)</t>
  </si>
  <si>
    <t>UpB (パックジャンプ)</t>
  </si>
  <si>
    <t>生成：1F
Landing Lag：30F
ジャンプ追加毎にダメージ1.2倍。
4回以上連続で崖つかまりできない。
崖つかまり(前後)：5F目以降</t>
  </si>
  <si>
    <t>4-23</t>
  </si>
  <si>
    <t>DownB (消火栓)</t>
  </si>
  <si>
    <t>頭・胸無敵：7F目 (当たりあり)
盾・左腕無敵：7-10F (当たりあり)</t>
  </si>
  <si>
    <t>10-22
(Rehit: 3)</t>
  </si>
  <si>
    <t>消火栓生成</t>
  </si>
  <si>
    <t>生成：9F</t>
  </si>
  <si>
    <t>消火栓は「受けたダメージの整数部分の和」が13以上になるとふっとぶ。
小数点以下はふっとびのしきい値に関係しない。
消火栓は接地後400Fで消滅。
水は接地後90F目と240F目に放出。
ふっとび後は4回バウンドで消滅。</t>
  </si>
  <si>
    <t>消火栓</t>
  </si>
  <si>
    <t>3-47</t>
  </si>
  <si>
    <t>ふっとび</t>
  </si>
  <si>
    <t>水, 横</t>
  </si>
  <si>
    <t>NeutralB (オート照準)</t>
  </si>
  <si>
    <t>水, 縦</t>
  </si>
  <si>
    <t>12-18
19-26
27-33</t>
  </si>
  <si>
    <t>14-21
22-29
30-35</t>
  </si>
  <si>
    <t>15-22
23-29
30-36</t>
  </si>
  <si>
    <t>照準</t>
  </si>
  <si>
    <t>24-48, 30-54, 
36-60</t>
  </si>
  <si>
    <t>SideB (爆炎)</t>
  </si>
  <si>
    <t>28-55
(Rehit: 5)</t>
  </si>
  <si>
    <t>16-17, 24-25, 
32-33</t>
  </si>
  <si>
    <t>全身無敵：16-32F
Landing Lag：22F
崖つかまり(前後)：22F目以降</t>
  </si>
  <si>
    <t>DownB (カウンター / 反射盤)</t>
  </si>
  <si>
    <t>受付：7-34F</t>
  </si>
  <si>
    <t>全身無敵：6-12F
カウンター・反射受付：7-34F</t>
  </si>
  <si>
    <t>全身無敵：1-6F
カウンターダメージ倍率：1.3倍
カウンター保証ダメージ：10%
相殺なし。</t>
  </si>
  <si>
    <t>反射</t>
  </si>
  <si>
    <t>反射：1-4F</t>
  </si>
  <si>
    <t>反射ダメージ倍率：1.4倍
反射速度倍率：1.25倍
飛び道具Late倍率：1.0倍</t>
  </si>
  <si>
    <t>反射盤, 風判定</t>
  </si>
  <si>
    <t>2-11</t>
  </si>
  <si>
    <t>9-30FはJab2に移行可能。
ボタン押しっぱなしでは17F目に移行。</t>
  </si>
  <si>
    <t>11-30FはJab3に移行可能。
7-9Fは百烈に移行可能。
ヒット時ボタン押しっぱなしで9F目にJab3移行。</t>
  </si>
  <si>
    <t>3, 6, 9, 12, 
15, 18, 21, 
24, 27, 30</t>
  </si>
  <si>
    <t>ガード硬直補正倍率：3倍
最低10ヒット。
相殺なし。</t>
  </si>
  <si>
    <t>6-14</t>
  </si>
  <si>
    <t>サンダー</t>
  </si>
  <si>
    <t>サンダーのみ相殺なし。
38F目にサンダーソード放棄。
溜め開Initial：7F目</t>
  </si>
  <si>
    <t>サンダー, Late</t>
  </si>
  <si>
    <t>19-27</t>
  </si>
  <si>
    <t>青銅</t>
  </si>
  <si>
    <t>サンダー, Initial</t>
  </si>
  <si>
    <t>15/10</t>
  </si>
  <si>
    <t>18/12</t>
  </si>
  <si>
    <t>サンダーのみ相殺なし。
39F目にサンダーソード放棄。
溜め開Initial：6F目</t>
  </si>
  <si>
    <t>17-32</t>
  </si>
  <si>
    <t>サンダーのみ相殺なし。
サンダー, Lateの剣部分はGround only。
37F目にサンダーソード放棄。
溜め開Initial：4F目</t>
  </si>
  <si>
    <t>サンダー, 電気</t>
  </si>
  <si>
    <t>23-28</t>
  </si>
  <si>
    <t>サンダー, Hit 1</t>
  </si>
  <si>
    <t>42F目にサンダーソード放棄。
青銅相殺なし。
サンダーLateのみ相殺なし。</t>
  </si>
  <si>
    <t>サンダー, Hit 2</t>
  </si>
  <si>
    <t>青銅, Hit 1</t>
  </si>
  <si>
    <t>青銅, Hit 2</t>
  </si>
  <si>
    <t>28F目にサンダーソード放棄。
サンダーLateのみ相殺なし。</t>
  </si>
  <si>
    <t>27F目にサンダーソード放棄。
サンダーLateのみ相殺なし。</t>
  </si>
  <si>
    <t>7.8</t>
  </si>
  <si>
    <t>2-47</t>
  </si>
  <si>
    <t>33F目にサンダーソード放棄。
サンダーLateのみ相殺なし。</t>
  </si>
  <si>
    <t>37F</t>
  </si>
  <si>
    <t>青銅, Late</t>
  </si>
  <si>
    <t>16-24</t>
  </si>
  <si>
    <t>NeutralB (サンダー)</t>
  </si>
  <si>
    <t>15-29</t>
  </si>
  <si>
    <t>溜め30Fでエルサンダー。
溜め80Fでギガサンダー。
溜め140Fでトロン。
溜まり切らずに中断した場合、その段階の最初にリセット。
溜め・キャンセル開Initial：8F目
溜め中からの最速発生は8F (トロンは23F)。
キャンセルはAirジャンプのみ全体5F。
Dodges・シールド・Groundジャンプは全体4F。</t>
  </si>
  <si>
    <t>エルサンダー</t>
  </si>
  <si>
    <t>15-56</t>
  </si>
  <si>
    <t>ギガサンダー</t>
  </si>
  <si>
    <t>50F</t>
  </si>
  <si>
    <t>15-84</t>
  </si>
  <si>
    <t>1-16
(Rehit: 4)</t>
  </si>
  <si>
    <t>トロン</t>
  </si>
  <si>
    <t>23-92
(Rehit: 4)</t>
  </si>
  <si>
    <t>2.6</t>
  </si>
  <si>
    <t>SideB (ギガファイアー)</t>
  </si>
  <si>
    <t>17-61</t>
  </si>
  <si>
    <t>炎弾以外は相殺なし。</t>
  </si>
  <si>
    <t>1-19
(Rehit: 8)</t>
  </si>
  <si>
    <t>20-49
(Rehit: 8)</t>
  </si>
  <si>
    <t>UpB (エルウインド)</t>
  </si>
  <si>
    <t>Landing Lag：25F
崖つかまり(前)：29F目以降
崖つかまり(後)：39F目以降</t>
  </si>
  <si>
    <t>13-31</t>
  </si>
  <si>
    <t>33-55</t>
  </si>
  <si>
    <t>接地, 風判定</t>
  </si>
  <si>
    <t>ウィンドなし</t>
  </si>
  <si>
    <t>DownB (リザイア)</t>
  </si>
  <si>
    <t>全身無敵：15-18F (特殊Grabs)
拘束の判定フレームは2人対戦時。人数に応じて間隔が減少する。
崖つかまり(前後)：32F目以降</t>
  </si>
  <si>
    <t>25, 33, 41, ...</t>
  </si>
  <si>
    <t>モナドアーツ　Attributes倍率</t>
  </si>
  <si>
    <t>翔</t>
  </si>
  <si>
    <t>疾</t>
  </si>
  <si>
    <t>盾</t>
  </si>
  <si>
    <t>斬</t>
  </si>
  <si>
    <t>撃</t>
  </si>
  <si>
    <t>効果時間</t>
  </si>
  <si>
    <t>6秒</t>
  </si>
  <si>
    <t>8秒</t>
  </si>
  <si>
    <t>10秒</t>
  </si>
  <si>
    <t>クールダウン</t>
  </si>
  <si>
    <t>18秒</t>
  </si>
  <si>
    <t>16秒</t>
  </si>
  <si>
    <t>14秒</t>
  </si>
  <si>
    <t>ふっとばし</t>
  </si>
  <si>
    <t>0.65</t>
  </si>
  <si>
    <t>1.7
(実数値: 1.935)</t>
  </si>
  <si>
    <t>0.6
(実数値: 0.693)</t>
  </si>
  <si>
    <t>Run Speed</t>
  </si>
  <si>
    <t>2
(実数値: 3.344)</t>
  </si>
  <si>
    <t>0.6
(実数値: 1.0032)</t>
  </si>
  <si>
    <t>2
(実数値: 3)</t>
  </si>
  <si>
    <t>0.7
(実数値: 1.309)</t>
  </si>
  <si>
    <t>1.7
(実数値: 1.8921)</t>
  </si>
  <si>
    <t>1.4
(実数値: 1.5582)</t>
  </si>
  <si>
    <t>0.6
(実数値: 0.6678)</t>
  </si>
  <si>
    <t>1.4
(実数値: 2.212)</t>
  </si>
  <si>
    <t>ジャンプ初速</t>
  </si>
  <si>
    <t>1.5 (UpB1高度)
1.7 (重力)
1.3 (崖ジャンプ)</t>
  </si>
  <si>
    <t>2.0 (付加走行加速)
2.0 (Ground抵抗)
1.4 (付加Air加速)
1.2 (重力)
1.5 (DA速度)</t>
  </si>
  <si>
    <t>2.0 (ｼｰﾙﾄﾞHP)
2.0 (ｼｰﾙﾄﾞ回復)
0.6 (付加走行加速)
0.6 (付加Air加速)
0.7 (DA速度)</t>
  </si>
  <si>
    <t>25
(13)</t>
  </si>
  <si>
    <t>13-30FはJab3に移行可能。</t>
  </si>
  <si>
    <t>Jab3, Late</t>
  </si>
  <si>
    <t>4.2</t>
  </si>
  <si>
    <t>12.5/11</t>
  </si>
  <si>
    <t>15/13.2</t>
  </si>
  <si>
    <t>13.5/13.5/13.5/12</t>
  </si>
  <si>
    <t>16.2/16.2/16.2/14.4</t>
  </si>
  <si>
    <t>12F/12F/12F/11F</t>
  </si>
  <si>
    <t>10/10/9/9</t>
  </si>
  <si>
    <t>12/12/10.8/10.8</t>
  </si>
  <si>
    <t>10F/10F/9F9F</t>
  </si>
  <si>
    <t>9.5/9.5/9.5/7.5</t>
  </si>
  <si>
    <t>11.4/11.4/11.4/9</t>
  </si>
  <si>
    <t>9F/9F/9F/8F</t>
  </si>
  <si>
    <t>上下, Hit 1
(無, Hit 1)</t>
  </si>
  <si>
    <t>14-16
(14-15)</t>
  </si>
  <si>
    <t>Hit 1のLateはNo Angleのみ14-15F。
溜め開Initial：9F目</t>
  </si>
  <si>
    <t>13/11.5</t>
  </si>
  <si>
    <t>15.6/13.8</t>
  </si>
  <si>
    <t>9F/8F</t>
  </si>
  <si>
    <t>Hit 1のみ相殺なし。
溜め開Initial：11F目</t>
  </si>
  <si>
    <t>30-33</t>
  </si>
  <si>
    <t>82</t>
  </si>
  <si>
    <t>14/14/14/11</t>
  </si>
  <si>
    <t>16.8/16.8/16.8/13.2</t>
  </si>
  <si>
    <t>10F/10F/10F/8F</t>
  </si>
  <si>
    <t>12/12/12/10</t>
  </si>
  <si>
    <t>14.4/14.4/14.4/12</t>
  </si>
  <si>
    <t>10/10/10/8</t>
  </si>
  <si>
    <t>12/12/12/9.6</t>
  </si>
  <si>
    <t>7F/7F/7F/6F</t>
  </si>
  <si>
    <t>8/8/8/6</t>
  </si>
  <si>
    <t>9.6/9.6/9.6/7.2</t>
  </si>
  <si>
    <t>6F/6F/6F/5F</t>
  </si>
  <si>
    <t>41-42</t>
  </si>
  <si>
    <t>6/6/6/4</t>
  </si>
  <si>
    <t>7.2/7.2/7.2/4.8</t>
  </si>
  <si>
    <t>5F/5F/5F/4F</t>
  </si>
  <si>
    <t>13-30</t>
  </si>
  <si>
    <t>8.5/8.5/7.5</t>
  </si>
  <si>
    <t>10.2/10.2/9</t>
  </si>
  <si>
    <t>8.67/8.67/7.65</t>
  </si>
  <si>
    <t>3-53</t>
  </si>
  <si>
    <t>8.16/8.16/6.63</t>
  </si>
  <si>
    <t>12.5/8.5</t>
  </si>
  <si>
    <t>15/10.2</t>
  </si>
  <si>
    <t>12.75/8.67</t>
  </si>
  <si>
    <t>4-52</t>
  </si>
  <si>
    <t>24-26</t>
  </si>
  <si>
    <t>10.5/8</t>
  </si>
  <si>
    <t>12.6/9.6</t>
  </si>
  <si>
    <t>10.71/8.16</t>
  </si>
  <si>
    <t>19
(11)</t>
  </si>
  <si>
    <t>7-30FはJab2に移行可能。
空振り時にボタン長押しで12F目からJab1でキャンセル可能。</t>
  </si>
  <si>
    <t>百裂, 連1</t>
  </si>
  <si>
    <t>3, 9, 15, 
21, 27</t>
  </si>
  <si>
    <t>ガード硬直補正倍率：8倍
最低各5ヒットずつ。
相殺なし。</t>
  </si>
  <si>
    <t>11.5/10.5</t>
  </si>
  <si>
    <t>13.8/12.6</t>
  </si>
  <si>
    <t>11.73/10.71</t>
  </si>
  <si>
    <t>百裂, 連2</t>
  </si>
  <si>
    <t>6, 12, 18, 
24, 30</t>
  </si>
  <si>
    <t>11.5/11.5/10.5</t>
  </si>
  <si>
    <t>13.8/13.8/12.6</t>
  </si>
  <si>
    <t>11.73/11.73/10.71</t>
  </si>
  <si>
    <t>8-12
(Rehit: 3)</t>
  </si>
  <si>
    <t>NeutralB (モナドアーツ)</t>
  </si>
  <si>
    <t>13-20
(Rehit: 3)</t>
  </si>
  <si>
    <t>6/8</t>
  </si>
  <si>
    <t>7.2/9.6</t>
  </si>
  <si>
    <t>ガード硬直補正倍率：1.2倍 (Hit 1, Hit 2のみ)
OP補正が1.05倍のときのみガード硬直フレームが4Fになる。</t>
  </si>
  <si>
    <t>モナド決定</t>
  </si>
  <si>
    <t>全身無敵：1-14F (モーション移行でCancel)
Neutral選択では30F目にモナド決定。
11Fボタン長押しでダイヤル式選択、最速では4Fでモナド決定。</t>
  </si>
  <si>
    <t>All Angles, 連</t>
  </si>
  <si>
    <t>SideB (バックスラッシュ)</t>
  </si>
  <si>
    <t>All Angles, 〆</t>
  </si>
  <si>
    <t>35-37</t>
  </si>
  <si>
    <t>Initial, Ground only</t>
  </si>
  <si>
    <t>溜め開Initial：5F目
18F目は同時ヒット可能。</t>
  </si>
  <si>
    <t>9-18
(Rehit: 3)</t>
  </si>
  <si>
    <t>連, 最終</t>
  </si>
  <si>
    <t>崖つかまり(前)：49F目以降</t>
  </si>
  <si>
    <t>Initial, 背面</t>
  </si>
  <si>
    <t>16/14</t>
  </si>
  <si>
    <t>19.2/16.8</t>
  </si>
  <si>
    <t>14F/13F</t>
  </si>
  <si>
    <t>24-*</t>
  </si>
  <si>
    <t>10/10/10/9</t>
  </si>
  <si>
    <t>12/12/12/10.8</t>
  </si>
  <si>
    <t>10F/10F/10F/9F</t>
  </si>
  <si>
    <t>落下, 背面</t>
  </si>
  <si>
    <t>16/16/16/14</t>
  </si>
  <si>
    <t>19.2/19.2/19.2/16.8</t>
  </si>
  <si>
    <t>14F/14F/14F/13F</t>
  </si>
  <si>
    <t>Landing, 背面</t>
  </si>
  <si>
    <t>14F/12F</t>
  </si>
  <si>
    <t>6.5/8.5</t>
  </si>
  <si>
    <t>7.8/10.2</t>
  </si>
  <si>
    <t>6.63/8.67</t>
  </si>
  <si>
    <t>UpB (エアスラッシュ)</t>
  </si>
  <si>
    <t>7-41</t>
  </si>
  <si>
    <t>5.5/7</t>
  </si>
  <si>
    <t>6.6/8.4</t>
  </si>
  <si>
    <t>5.61/7.14</t>
  </si>
  <si>
    <t>3.5/5</t>
  </si>
  <si>
    <t>4.2/6</t>
  </si>
  <si>
    <t>3.57/5.1</t>
  </si>
  <si>
    <t>11.22/9.18</t>
  </si>
  <si>
    <t>20-42Fに追加入力でモーション移行。
Landing Lag：30F
崖つかまり(前)：21F目以降 (派生なし)
崖つかまり(前後)：31F目以降 (派生なし)
崖つかまり(前後)：29F目以降 (派生後)</t>
  </si>
  <si>
    <t>9F目</t>
  </si>
  <si>
    <t>Landing判定はGround only。
Landingは相殺モーションなし。</t>
  </si>
  <si>
    <t>18-23</t>
  </si>
  <si>
    <t>派生</t>
  </si>
  <si>
    <t>9-10
(+19)</t>
  </si>
  <si>
    <t>DownB (ビジョン)</t>
  </si>
  <si>
    <t>12-29</t>
  </si>
  <si>
    <t>10.2/8.16</t>
  </si>
  <si>
    <t>受付：7-41F</t>
  </si>
  <si>
    <t>2-15</t>
  </si>
  <si>
    <r>
      <rPr/>
      <t>全身無敵：6-7F</t>
    </r>
    <r>
      <t xml:space="preserve">
カウンター受付：7-41F (最大)
カウンター受付：7-11F (最小)
カウンターダメージ倍率：1.3倍</t>
    </r>
  </si>
  <si>
    <t>15-38
(Rehit: 3)</t>
  </si>
  <si>
    <t>45-47</t>
  </si>
  <si>
    <t>10+/9+</t>
  </si>
  <si>
    <t>12+/10.8+</t>
  </si>
  <si>
    <t>全身無敵：1-45F
最低保証ダメージ：10%/9%
相殺なし。</t>
  </si>
  <si>
    <t>13+/10+</t>
  </si>
  <si>
    <t>15.6+/12+</t>
  </si>
  <si>
    <t>全身無敵：1-36F
最低保証ダメージ：13%/10%
相殺なし。</t>
  </si>
  <si>
    <t>2-54</t>
  </si>
  <si>
    <t>0/1</t>
  </si>
  <si>
    <t>全身無敵：6-7F
カウンター受付：7-41F (最大)
カウンター受付：7-11F (最小)
カウンターダメージ倍率：1.3倍</t>
  </si>
  <si>
    <t>全身無敵：9-44F
最低保証ダメージ：10%/9%
相殺なし。</t>
  </si>
  <si>
    <t>Landingは相殺モーションなし。</t>
  </si>
  <si>
    <t>37-96</t>
  </si>
  <si>
    <t>最大溜め：60F
溜め開Initial：34F目
溜め中からの最速発生は4F。
崖つかまり(前後)：2F目以降 (発射後)</t>
  </si>
  <si>
    <t>97-216</t>
  </si>
  <si>
    <t>97-141</t>
  </si>
  <si>
    <t>132</t>
  </si>
  <si>
    <t>最大溜め, Late</t>
  </si>
  <si>
    <t>142-276</t>
  </si>
  <si>
    <t>ヘビーアーマー：8% (ダッシュ中, クラウンのみ)
26Fからジャンプキャンセル可能。
ダッシュのダメージは速度依存。
ダッシュは相殺なし。
スピンは相殺モーションなし。</t>
  </si>
  <si>
    <t>スピン</t>
  </si>
  <si>
    <t>3-14</t>
  </si>
  <si>
    <t>17-*</t>
  </si>
  <si>
    <t>5-14</t>
  </si>
  <si>
    <t>崖端ジャンプ</t>
  </si>
  <si>
    <t>クラウン</t>
  </si>
  <si>
    <t>21-50</t>
  </si>
  <si>
    <t>全身無敵：3-30F (Dodges)
クラウン無敵：16F～ (Landing・崖でCancel)
Landing Lag：26F (Neutral)
Landing Lag：37F (ハンマー)
Landing Lag：28F (ハンマー, 急降下)
Landing Lag：33F (Dodges)
クラウン本体は相殺なし
崖つかまり(前後)：29F目以降</t>
  </si>
  <si>
    <t>ハンマー, Hit 1</t>
  </si>
  <si>
    <t>14F/10F</t>
  </si>
  <si>
    <t>ハンマー, Hit 2</t>
  </si>
  <si>
    <t>生成：13F</t>
  </si>
  <si>
    <t>生成：13F
セット後31F目から歩行、攻撃判定出現。
相殺なし。</t>
  </si>
  <si>
    <t>接触</t>
  </si>
  <si>
    <t>43-*</t>
  </si>
  <si>
    <r>
      <rPr/>
      <t>14-</t>
    </r>
    <r>
      <t>15</t>
    </r>
  </si>
  <si>
    <t>16-49
(Rehit: 5)</t>
  </si>
  <si>
    <t>7-30FはJab2に移行可能。</t>
  </si>
  <si>
    <t>溜めに応じてX距離増加。Y座標はランダム。
相殺モーションなし。
溜め開Initial：6F目</t>
  </si>
  <si>
    <t>60'</t>
  </si>
  <si>
    <t>相殺モーションなし。
溜め開Initial：6F目</t>
  </si>
  <si>
    <t>9-37</t>
  </si>
  <si>
    <t>6-45</t>
  </si>
  <si>
    <t>10/6.5</t>
  </si>
  <si>
    <t>12/7.8</t>
  </si>
  <si>
    <t>10.2/6.63</t>
  </si>
  <si>
    <t>10/12.5</t>
  </si>
  <si>
    <t>12/15</t>
  </si>
  <si>
    <t>10.2/12.75</t>
  </si>
  <si>
    <t>4-44</t>
  </si>
  <si>
    <t>NeutralB (トリックショット)</t>
  </si>
  <si>
    <t>缶</t>
  </si>
  <si>
    <t>生成：1F
レチクル以外は相殺なし。
怯えモーション：31F
崖つかまり(前後)：41F目以降</t>
  </si>
  <si>
    <t>レチクル</t>
  </si>
  <si>
    <t>SideB (クレー射撃)</t>
  </si>
  <si>
    <t>クレー</t>
  </si>
  <si>
    <t>生成：1F
クレーがヒットした後または?F経過後にボタン入力のよる射撃でExplosion。
32F目からボタン入力で射撃可能。
ボタン入力から27F経過で再度射撃可能。
Explosionは相殺なし。
怯えモーション：31F
崖つかまり(前後)：49F目以降</t>
  </si>
  <si>
    <t>Explosion1</t>
  </si>
  <si>
    <t>Explosion2</t>
  </si>
  <si>
    <t>Explosion3</t>
  </si>
  <si>
    <t>UpB (ダックジャンプ)</t>
  </si>
  <si>
    <t>Landing Lag：30F
崖つかまり(前後)：7F目以降</t>
  </si>
  <si>
    <t>DownB (ワイルドガンマン)</t>
  </si>
  <si>
    <t>ボス</t>
  </si>
  <si>
    <t>生成：6F
相殺なし。</t>
  </si>
  <si>
    <t>黒服</t>
  </si>
  <si>
    <t>ソンブレロ</t>
  </si>
  <si>
    <t>ヒゲ</t>
  </si>
  <si>
    <t>ノッポ</t>
  </si>
  <si>
    <t>91</t>
  </si>
  <si>
    <t>打撃部分はThrows中の相手にはヒットしない。
23F目から8F硬直。</t>
  </si>
  <si>
    <t>Jab1 (強)</t>
  </si>
  <si>
    <r>
      <rPr/>
      <t>9</t>
    </r>
    <r>
      <t>-10</t>
    </r>
  </si>
  <si>
    <t>6F目までにボタンを離すとJab1 (弱)へ移行。</t>
  </si>
  <si>
    <t>Jab1 (強), 密着</t>
  </si>
  <si>
    <t>12/12/12/8</t>
  </si>
  <si>
    <t>14.4/14.4/14.4/9.6</t>
  </si>
  <si>
    <t>11F/11F/11F/8F</t>
  </si>
  <si>
    <t>頭・胸・両腕無敵：4-10F
Special Movesキャンセル：20F目まで</t>
  </si>
  <si>
    <t>Jab1 (弱)</t>
  </si>
  <si>
    <r>
      <rPr/>
      <t>2</t>
    </r>
    <r>
      <t>-3</t>
    </r>
  </si>
  <si>
    <t>7F目からJab1でキャンセル可能。
ヒット・ガードのみ6-23FはJab2に移行可能。
Special Movesキャンセル：11F目まで</t>
  </si>
  <si>
    <r>
      <rPr/>
      <t>3</t>
    </r>
    <r>
      <t>-4</t>
    </r>
  </si>
  <si>
    <t>ヒット・ガードのみ6-24FはJab3に移行可能。
Special Movesキャンセル：12F目まで</t>
  </si>
  <si>
    <r>
      <rPr/>
      <t>8</t>
    </r>
    <r>
      <t>-10</t>
    </r>
  </si>
  <si>
    <r>
      <rPr/>
      <t>7</t>
    </r>
    <r>
      <t>-9</t>
    </r>
  </si>
  <si>
    <t>強, Hit 1</t>
  </si>
  <si>
    <t>6F目までにボタンを離すとFTilt (弱)へ移行。
相殺モーションなし。</t>
  </si>
  <si>
    <t>強, Hit 2</t>
  </si>
  <si>
    <t>弱</t>
  </si>
  <si>
    <r>
      <rPr/>
      <t>8</t>
    </r>
    <r>
      <t>-11</t>
    </r>
  </si>
  <si>
    <t>6.8</t>
  </si>
  <si>
    <t>左足無敵：6-11F</t>
  </si>
  <si>
    <t>弱, 密着</t>
  </si>
  <si>
    <t>Special Movesキャンセル：24F目まで</t>
  </si>
  <si>
    <t>強</t>
  </si>
  <si>
    <t>頭・胸・両腕無敵：4-10F
6F目までにボタンを離すとUpTilt (弱)へ移行。                    
Special Movesキャンセル：20F目まで</t>
  </si>
  <si>
    <t>強, Late</t>
  </si>
  <si>
    <r>
      <t>8-</t>
    </r>
    <r>
      <rPr/>
      <t>11</t>
    </r>
  </si>
  <si>
    <r>
      <rPr/>
      <t>3</t>
    </r>
    <r>
      <t>-6</t>
    </r>
  </si>
  <si>
    <t>14
(7)</t>
  </si>
  <si>
    <t>8F目からUpTiltでキャンセル可能。
Special Movesキャンセル：7F目まで</t>
  </si>
  <si>
    <t>7/5.5</t>
  </si>
  <si>
    <t>8.4/6.6</t>
  </si>
  <si>
    <t>6F目までにボタンを離すとDTilt (弱)へ移行。              
Special Movesキャンセル：19F目まで</t>
  </si>
  <si>
    <t>8F目からDTiltでキャンセル可能。
Special Movesキャンセル：9F目まで</t>
  </si>
  <si>
    <r>
      <rPr/>
      <t>15</t>
    </r>
    <r>
      <t>-17</t>
    </r>
  </si>
  <si>
    <t>16/16/17.5</t>
  </si>
  <si>
    <t>19.2/19.2/21</t>
  </si>
  <si>
    <t>11F/11F/12F</t>
  </si>
  <si>
    <t>右腕無敵：9-12F
溜め開Initial：7F目</t>
  </si>
  <si>
    <r>
      <rPr/>
      <t>5</t>
    </r>
    <r>
      <t>-6</t>
    </r>
  </si>
  <si>
    <t>16/12/12</t>
  </si>
  <si>
    <t>19.2/14.4/14.4</t>
  </si>
  <si>
    <r>
      <rPr/>
      <t>4</t>
    </r>
    <r>
      <t>-6</t>
    </r>
  </si>
  <si>
    <t>Special Movesキャンセル：13F目まで</t>
  </si>
  <si>
    <t>7-31</t>
  </si>
  <si>
    <t>14/9</t>
  </si>
  <si>
    <t>16.8/10.8</t>
  </si>
  <si>
    <t>14.28/9.18</t>
  </si>
  <si>
    <t>Special Movesキャンセル：14F目まで</t>
  </si>
  <si>
    <r>
      <rPr/>
      <t>8</t>
    </r>
    <r>
      <t>-9</t>
    </r>
  </si>
  <si>
    <t>Special Movesキャンセル：17F目まで</t>
  </si>
  <si>
    <t>2-17</t>
  </si>
  <si>
    <t>左腕無敵：6-11F
Special Movesキャンセル：15F目まで</t>
  </si>
  <si>
    <r>
      <rPr/>
      <t>8</t>
    </r>
    <r>
      <t>-12</t>
    </r>
  </si>
  <si>
    <t>15/11</t>
  </si>
  <si>
    <t>18/13.2</t>
  </si>
  <si>
    <t>15.3/11.22</t>
  </si>
  <si>
    <t>NeutralB (波動拳)</t>
  </si>
  <si>
    <t>波動拳</t>
  </si>
  <si>
    <t>7
(8.75)</t>
  </si>
  <si>
    <t>8.4
(10.5)</t>
  </si>
  <si>
    <t>3F
(4F)</t>
  </si>
  <si>
    <t>コマンドダメージ倍率：1.25倍
右向き時に↓↘→(236) + 攻撃・必殺ボタン
Neutral：1-5Fにボタンリリース
長押し1：6-12Fにボタンリリース
長押し2：13F～にボタンリリース</t>
  </si>
  <si>
    <t>弱, Late</t>
  </si>
  <si>
    <t>19-82</t>
  </si>
  <si>
    <t>中</t>
  </si>
  <si>
    <t>7.5
(9.375)</t>
  </si>
  <si>
    <t>9
(11.25)</t>
  </si>
  <si>
    <t>中, Late</t>
  </si>
  <si>
    <t>18-67</t>
  </si>
  <si>
    <t>8
(10)</t>
  </si>
  <si>
    <t>9.6
(12)</t>
  </si>
  <si>
    <t>17-50</t>
  </si>
  <si>
    <t>灼熱波動拳</t>
  </si>
  <si>
    <t>連, 弱</t>
  </si>
  <si>
    <t>12-21
(Rehit: 1)</t>
  </si>
  <si>
    <t>右向き時に←↙↓↘→(41236)
もしくは↙↓↘(123) + 攻撃・必殺ボタン
Neutral：1-5Fにボタンリリース
長押し1：6-12Fにボタンリリース
長押し2：13F～にボタンリリース
連続部分4回ヒット後, 自動で〆に派生。</t>
  </si>
  <si>
    <t>連, 弱・Late</t>
  </si>
  <si>
    <t>22-77
(Rehit: 1)</t>
  </si>
  <si>
    <t>連, 中</t>
  </si>
  <si>
    <t>12-20
(Rehit: 1)</t>
  </si>
  <si>
    <t>連, 中・Late</t>
  </si>
  <si>
    <t>21-61
(Rehit: 1)</t>
  </si>
  <si>
    <t>連, 強</t>
  </si>
  <si>
    <t>12-19
(Rehit: 1)</t>
  </si>
  <si>
    <t>連, 強・Late</t>
  </si>
  <si>
    <t>20-46
(Rehit: 1)</t>
  </si>
  <si>
    <t>SideB (竜巻旋風脚)</t>
  </si>
  <si>
    <t>Initial, 共通</t>
  </si>
  <si>
    <t>9
(10.44)</t>
  </si>
  <si>
    <t>10.8
(12.528)</t>
  </si>
  <si>
    <t>9F
(10F)</t>
  </si>
  <si>
    <t>コマンドダメージ倍率：1.16倍
右向き時に↓↙←(214) + 攻撃・必殺ボタン
左足先無敵：13F～
Neutral：1-6Fにボタンリリース
長押し1：7-12Fにボタンリリース
長押し2：13F～にボタンリリース
相殺モーションなし。
崖つかまり(前後)：14F目以降</t>
  </si>
  <si>
    <t>弱, 前</t>
  </si>
  <si>
    <t>弱, 後</t>
  </si>
  <si>
    <t>8
(9.28)</t>
  </si>
  <si>
    <t>9.6
(11.136)</t>
  </si>
  <si>
    <t>8F
(9F)</t>
  </si>
  <si>
    <t>中, 前</t>
  </si>
  <si>
    <t>13-15, 
29-31, 45-47</t>
  </si>
  <si>
    <t>90</t>
  </si>
  <si>
    <t>10
(11.6)</t>
  </si>
  <si>
    <t>12
(13.92)</t>
  </si>
  <si>
    <t>10F
(11F)</t>
  </si>
  <si>
    <t>中, 後</t>
  </si>
  <si>
    <t>21-23, 
37-39, 53-55</t>
  </si>
  <si>
    <t>9.5
(11.02)</t>
  </si>
  <si>
    <t>11.4
(13.224)</t>
  </si>
  <si>
    <t>強, 前</t>
  </si>
  <si>
    <t>11
(12.76)</t>
  </si>
  <si>
    <t>13.2
(15.312)</t>
  </si>
  <si>
    <t>10F
(12F)</t>
  </si>
  <si>
    <t>強, 後</t>
  </si>
  <si>
    <t>13-15, 29-31</t>
  </si>
  <si>
    <t>21-23, 37-39</t>
  </si>
  <si>
    <t>7
(8.12)</t>
  </si>
  <si>
    <t>8.4
(9.744)</t>
  </si>
  <si>
    <t>7F
(8F)</t>
  </si>
  <si>
    <t>8.5
(9.86)</t>
  </si>
  <si>
    <t>10.2
(11.832)</t>
  </si>
  <si>
    <t>UpB (昇竜拳)</t>
  </si>
  <si>
    <t>Initial, 弱</t>
  </si>
  <si>
    <t>13
(15.6)</t>
  </si>
  <si>
    <t>15.6
(18.72)</t>
  </si>
  <si>
    <t>12F
(14F)</t>
  </si>
  <si>
    <t>コマンドダメージ倍率：1.2倍
右向き時に→↓↘(623) + 攻撃・必殺ボタン
もしくは→↘→(636) + 攻撃・必殺ボタン
もしくは↘→↘(363) + 攻撃・必殺ボタン
全身無敵：5F目 (Neutral)
全身無敵：4-6F (コマンド)
右腕無敵：1-14F (コマンド)
Landing Lag：22F (Neutral)
Landing Lag：15F (コマンド)
Neutral：1-3Fにボタンリリース
長押し1：4-5Fにボタンリリース
長押し2：6F～にボタンリリース
相殺なし。
崖つかまり(前後)：21F目以降</t>
  </si>
  <si>
    <t>Initial, 中</t>
  </si>
  <si>
    <t>14
(16.8)</t>
  </si>
  <si>
    <t>16.8
(20.16)</t>
  </si>
  <si>
    <t>13F
(15F)</t>
  </si>
  <si>
    <t>Initial, 強</t>
  </si>
  <si>
    <t>15
(18)</t>
  </si>
  <si>
    <t>18
(21.6)</t>
  </si>
  <si>
    <t>14F
(16F)</t>
  </si>
  <si>
    <t>Late1, 共通</t>
  </si>
  <si>
    <t>12
(14.4)</t>
  </si>
  <si>
    <t>14.4
(17.28)</t>
  </si>
  <si>
    <t>11F
(13F)</t>
  </si>
  <si>
    <t>Jab1 (強), Hit 1</t>
  </si>
  <si>
    <t>Late2, 共通</t>
  </si>
  <si>
    <t>7
(8.4)</t>
  </si>
  <si>
    <t>8.4
(10.08)</t>
  </si>
  <si>
    <t>Jab1 (強), Hit 2</t>
  </si>
  <si>
    <t>10
(12)</t>
  </si>
  <si>
    <t>DownB (セービングアタック)</t>
  </si>
  <si>
    <r>
      <rPr/>
      <t>7-</t>
    </r>
    <r>
      <t>9</t>
    </r>
  </si>
  <si>
    <t>5/10</t>
  </si>
  <si>
    <t>6/12</t>
  </si>
  <si>
    <t>6F/10F</t>
  </si>
  <si>
    <t xml:space="preserve">6F目までにボタンを離すとFTilt (弱)へ移行。  </t>
  </si>
  <si>
    <t>溜め1, 最速</t>
  </si>
  <si>
    <r>
      <rPr/>
      <t>8-</t>
    </r>
    <r>
      <t>11</t>
    </r>
  </si>
  <si>
    <t>溜め2移行：31Fチャージ
溜め3移行：59Fチャージ
溜め中からの発生は11F。
ヘビーアーマー：1-*F (14 ~ 28%まで増加)
溜めを途中でCancelするとヘビーアーマー消滅。
溜め3のみヘビーアーマー継続（1-70F）。
ステップキャンセル：26-59F
攻撃ヒット・シールドヒット後も可能。
キャンセル入力は12F以内にスティック2回。
溜め3はガード不可。
相殺モーションなし。</t>
  </si>
  <si>
    <t>Special Movesキャンセル：8-24F</t>
  </si>
  <si>
    <t>溜め2, 最速</t>
  </si>
  <si>
    <t>頭・胸・両腕無敵：4-10F
6F目までにボタンを離すとUpTilt (弱)へ移行。        
Special Movesキャンセル：20F目まで</t>
  </si>
  <si>
    <t>溜め3</t>
  </si>
  <si>
    <t>70-71</t>
  </si>
  <si>
    <t>114</t>
  </si>
  <si>
    <r>
      <rPr/>
      <t>3-</t>
    </r>
    <r>
      <t>6</t>
    </r>
  </si>
  <si>
    <t>キャンセル, 全</t>
  </si>
  <si>
    <t>6F目までにボタンを離すとDTilt (弱)へ移行。               
Special Movesキャンセル：19F目まで</t>
  </si>
  <si>
    <r>
      <rPr/>
      <t>2-</t>
    </r>
    <r>
      <t>3</t>
    </r>
  </si>
  <si>
    <t>12/16</t>
  </si>
  <si>
    <t>14.4/19.2</t>
  </si>
  <si>
    <t>8F/11F</t>
  </si>
  <si>
    <r>
      <rPr/>
      <t>5-</t>
    </r>
    <r>
      <t>6</t>
    </r>
  </si>
  <si>
    <t>鉈落とし蹴り</t>
  </si>
  <si>
    <t>右向き時に→↓ + 攻撃ボタン(632+A)で出すコマンド専用ワザ。
13F目までボタンホールドで稲妻に派生。
ガード硬直補正倍率：1.25倍 (稲妻かかと割り)</t>
  </si>
  <si>
    <t>稲妻かかと割り
派生あり</t>
  </si>
  <si>
    <t>大外回し蹴り</t>
  </si>
  <si>
    <t>派生なし</t>
  </si>
  <si>
    <t>右向き時に←↓→ + 攻撃ボタン(41236+A)で出すコマンド専用ワザ。
10F目までボタンホールドで稲妻に派生。
右足無敵：9-10F
ガード硬直補正倍率：1.25倍 (稲妻かかと割り)</t>
  </si>
  <si>
    <t>25-30</t>
  </si>
  <si>
    <t>右足先無敵：25-30F
打撃部分はThrows中の相手にはヒットしない。</t>
  </si>
  <si>
    <t>6.5/8</t>
  </si>
  <si>
    <t>7.8/9.6</t>
  </si>
  <si>
    <t>6.63/8.16</t>
  </si>
  <si>
    <t>Special Movesキャンセル：15F目まで</t>
  </si>
  <si>
    <t>4/6.5</t>
  </si>
  <si>
    <t>4.8/7.8</t>
  </si>
  <si>
    <t>4.08/6.63</t>
  </si>
  <si>
    <t>Special Movesキャンセル：16F目まで</t>
  </si>
  <si>
    <t>4.5
(5.625)</t>
  </si>
  <si>
    <t>5.4
(6.75)</t>
  </si>
  <si>
    <t>3F
(3F)</t>
  </si>
  <si>
    <t>20-75</t>
  </si>
  <si>
    <t>5
(6.25)</t>
  </si>
  <si>
    <t>6
(7.5)</t>
  </si>
  <si>
    <t>19-67</t>
  </si>
  <si>
    <t>5.5
(6.875)</t>
  </si>
  <si>
    <t>6.6
(8.25)</t>
  </si>
  <si>
    <t>18-60</t>
  </si>
  <si>
    <t>共通, Hit 1</t>
  </si>
  <si>
    <t>3
(3.48)</t>
  </si>
  <si>
    <t>3.6
(4.176)</t>
  </si>
  <si>
    <t>4F
(4F)</t>
  </si>
  <si>
    <t>コマンドダメージ倍率：1.16倍
右向き時に↓↙←(214) + 攻撃・必殺ボタン
左足先無敵：13-42F (Airのみ)
Neutral：1-6Fにボタンリリース
長押し1：7-12Fにボタンリリース
長押し2：13F～にボタンリリース
相殺モーションなし。
崖つかまり(前後)：14F目以降</t>
  </si>
  <si>
    <t>弱, Hit 2</t>
  </si>
  <si>
    <t>13-14, 18-19</t>
  </si>
  <si>
    <t>中, Hit 2-4</t>
  </si>
  <si>
    <t>13-14, 18-19, 
23-24, 28-29, 
33-34, 38-39</t>
  </si>
  <si>
    <t>強, Hit 2-4</t>
  </si>
  <si>
    <t>2
(2.32)</t>
  </si>
  <si>
    <t>2.4
(2.784)</t>
  </si>
  <si>
    <t>コマンドダメージ倍率：1.2倍
右向き時に→↓↘(623) + 攻撃・必殺ボタン
もしくは→↘→(636) + 攻撃・必殺ボタン
もしくは↘→↘(363) + 攻撃・必殺ボタン
全身無敵：5F目 (Neutral)
全身無敵：4-6F (コマンド)
右腕無敵：1-14F (コマンド)
Landing Lag：16F (Neutral)
Landing Lag：12F (コマンド)
Neutral：1-2Fにボタンリリース
長押し1：3-4Fにボタンリリース
長押し2：5F～にボタンリリース
強, Hit 1以外は相殺なし。
崖つかまり(前後)：21F目以降</t>
  </si>
  <si>
    <t>中, Hit 1</t>
  </si>
  <si>
    <t>8
(9.6)</t>
  </si>
  <si>
    <t>9.6
(11.52)</t>
  </si>
  <si>
    <t>中, Hit 2</t>
  </si>
  <si>
    <t>6
(7.2)</t>
  </si>
  <si>
    <t>7.2
(8.64)</t>
  </si>
  <si>
    <t>6F
(7F)</t>
  </si>
  <si>
    <t>2.2
(2.64)</t>
  </si>
  <si>
    <t>2.64
(3.168)</t>
  </si>
  <si>
    <t>強, Hit 3</t>
  </si>
  <si>
    <t>6.5
(7.8)</t>
  </si>
  <si>
    <t>7.8
(9.36)</t>
  </si>
  <si>
    <t>49F</t>
  </si>
  <si>
    <t>27-32</t>
  </si>
  <si>
    <t>右足先無敵：27-32F
打撃部分はThrows中の相手にはヒットしない。</t>
  </si>
  <si>
    <t>リミットブレイク　能力倍率</t>
  </si>
  <si>
    <t>0.181125</t>
  </si>
  <si>
    <t>64th</t>
  </si>
  <si>
    <t>13th</t>
  </si>
  <si>
    <t>5th</t>
  </si>
  <si>
    <t>走行加速</t>
  </si>
  <si>
    <t>17th</t>
  </si>
  <si>
    <t>31st</t>
  </si>
  <si>
    <t>4th</t>
  </si>
  <si>
    <t>Air抵抗</t>
  </si>
  <si>
    <t>35th</t>
  </si>
  <si>
    <t>12th</t>
  </si>
  <si>
    <t>28th</t>
  </si>
  <si>
    <t>29
(15)</t>
  </si>
  <si>
    <t>8-30FはJab2に移行可能。
空振り時にボタン長押しで16F目からJab1でキャンセル可能。</t>
  </si>
  <si>
    <t>左足無敵：7-17F</t>
  </si>
  <si>
    <t>3/2/4</t>
  </si>
  <si>
    <t>3.6/2.4/4.8</t>
  </si>
  <si>
    <t>12/13/13/11</t>
  </si>
  <si>
    <t>14.4/15.6/15.6/13.2</t>
  </si>
  <si>
    <t>8F/9F/9F/8F</t>
  </si>
  <si>
    <t>14.28/13.26/13.26</t>
  </si>
  <si>
    <t>2/2/1/1</t>
  </si>
  <si>
    <t>5-45</t>
  </si>
  <si>
    <t>1.5/1.2</t>
  </si>
  <si>
    <t>14-39</t>
  </si>
  <si>
    <t>NeutralB (破晄撃)</t>
  </si>
  <si>
    <t>盾削り値：-3.2 (Air)
盾削り値：-2.4 (Air, Late)</t>
  </si>
  <si>
    <t>18-35</t>
  </si>
  <si>
    <t>Ground, Late</t>
  </si>
  <si>
    <t>36-68</t>
  </si>
  <si>
    <t>6.4</t>
  </si>
  <si>
    <t>Air, Late</t>
  </si>
  <si>
    <t>リミット</t>
  </si>
  <si>
    <t>16-63</t>
  </si>
  <si>
    <t>全身無敵：10-17F
相殺なし。</t>
  </si>
  <si>
    <t>Ground, Explosion(連)</t>
  </si>
  <si>
    <t>1-27
(Rehit: 6)</t>
  </si>
  <si>
    <t>Ground, Explosion(〆)</t>
  </si>
  <si>
    <t>Air, Explosion(連)</t>
  </si>
  <si>
    <t>Air, Explosion(〆)</t>
  </si>
  <si>
    <t>SideB (凶斬り)</t>
  </si>
  <si>
    <t>派生1 &gt; 2受付：16-29F
派生2 &gt; 3受付：14-29F
派生2は相殺なし。</t>
  </si>
  <si>
    <t>1/0.5</t>
  </si>
  <si>
    <t>派生2</t>
  </si>
  <si>
    <t>派生3, Hit 1</t>
  </si>
  <si>
    <t>派生3, Hit 2</t>
  </si>
  <si>
    <t>派生3, Hit 3</t>
  </si>
  <si>
    <t>全身無敵：6-11F
Hit 4をガードした場合、Hit 5をジャスガできるのは36-38F目Cancelのみ。
34, 35F目CancelはジャスガMiss。
相殺モーションなし。</t>
  </si>
  <si>
    <t>UpB (クライムハザード)</t>
  </si>
  <si>
    <t>Landing Lag：20F (派生なし)
Landing Lag：26F (派生あり)
派生受付：20-26F
Hit 1, 2は相殺モーションなし。
派生とLandingは相殺なし。
崖つかまり(前後)：2-6F, 28F目以降
崖つかまり(前)：23F目以降 (派生後)</t>
  </si>
  <si>
    <t>派生, 下降</t>
  </si>
  <si>
    <t>12-*</t>
  </si>
  <si>
    <t>全身無敵：5-12F
Landing Lag：20F (派生なし)
Landing Lag：26F (派生あり)
派生受付：33-39F
Hit 1, 2は相殺モーションなし。
派生とLandingは相殺なし。
崖つかまり(前)：2F目以降
崖つかまり(前後)：2-6F, 12F目以降
崖つかまり(前)：23F目以降 (派生後)</t>
  </si>
  <si>
    <t>DownB (リミットチャージ / 画竜点睛)</t>
  </si>
  <si>
    <t>2/2/2.5</t>
  </si>
  <si>
    <t>2.4/2.4/3</t>
  </si>
  <si>
    <t>11-30FはJab3に移行可能。
8-9Fは百烈に移行可能。</t>
  </si>
  <si>
    <t>リミットチャージ</t>
  </si>
  <si>
    <t>3, 7, 11, 15</t>
  </si>
  <si>
    <t>ガード硬直補正倍率：8倍
相殺なし。</t>
  </si>
  <si>
    <t>溜め開Initial：7F目
最大溜め：400F</t>
  </si>
  <si>
    <t>12, 14,
16, 18, 20</t>
  </si>
  <si>
    <t>9F/9F/9F/6F</t>
  </si>
  <si>
    <t>キャンセル</t>
  </si>
  <si>
    <t>画竜点睛</t>
  </si>
  <si>
    <t>12-*
(Rehit: 5)</t>
  </si>
  <si>
    <t>溜め部分は相殺なし。
ガード時は攻撃側にのみガードストップ補正がかからない。
溜め開Initial：9F目</t>
  </si>
  <si>
    <t>12/11/15.2</t>
  </si>
  <si>
    <t>14.4/13.2/18.24</t>
  </si>
  <si>
    <t>13/13/15/10</t>
  </si>
  <si>
    <t>15.6/15.6/18/12</t>
  </si>
  <si>
    <t>9F/9F/10F/7F</t>
  </si>
  <si>
    <t>11/9/14</t>
  </si>
  <si>
    <t>13.2/10.8/16.8</t>
  </si>
  <si>
    <t>8F/7F/10F</t>
  </si>
  <si>
    <t>Ground, 風判定</t>
  </si>
  <si>
    <t>24-28</t>
  </si>
  <si>
    <t>Air, 風判定</t>
  </si>
  <si>
    <t>8-19</t>
  </si>
  <si>
    <t>7-12</t>
  </si>
  <si>
    <t>打撃2</t>
  </si>
  <si>
    <t>12-28
(Rehit: 2)</t>
  </si>
  <si>
    <t>12-40</t>
  </si>
  <si>
    <t>17F目から10F硬直。</t>
  </si>
  <si>
    <t>NeutralB (竜穿射)</t>
  </si>
  <si>
    <t>弾, 溜め無し</t>
  </si>
  <si>
    <t>17-71</t>
  </si>
  <si>
    <t>4 ~ 9</t>
  </si>
  <si>
    <t>4.8 ~ 10.8</t>
  </si>
  <si>
    <t>最大溜め：30F (弾)
最大溜め：31F (噛み)
溜め開Initial：10F目 (弾)
溜め開Initial：9F目 (噛み, 発射後)
溜め中からの最速発生は8F(弾),  7F(噛み)</t>
  </si>
  <si>
    <t>噛み, 溜め無し</t>
  </si>
  <si>
    <t>10 ~ 18</t>
  </si>
  <si>
    <t>12 ~ 21.6</t>
  </si>
  <si>
    <t>10F ~ 16F</t>
  </si>
  <si>
    <t>弾, 最大溜め</t>
  </si>
  <si>
    <t>47-89</t>
  </si>
  <si>
    <t>122</t>
  </si>
  <si>
    <t>噛み, 最大溜め</t>
  </si>
  <si>
    <t>85-86</t>
  </si>
  <si>
    <t>SideB (跳槍突)</t>
  </si>
  <si>
    <t>ホップ</t>
  </si>
  <si>
    <t>移行可能：5-69F
Landing Lag：15F</t>
  </si>
  <si>
    <t>ホップ突き刺し</t>
  </si>
  <si>
    <t>4
(+4)</t>
  </si>
  <si>
    <t>7/15</t>
  </si>
  <si>
    <t>8.4/18</t>
  </si>
  <si>
    <t>7F/14F</t>
  </si>
  <si>
    <t>Landing Lag：22F
ガードされて地面に突き刺さらなかった場合、カムイ側にのみガードストップ補正がかからない。</t>
  </si>
  <si>
    <t>突き刺し</t>
  </si>
  <si>
    <t>8/15</t>
  </si>
  <si>
    <t>9.6/18</t>
  </si>
  <si>
    <t>8F/14F</t>
  </si>
  <si>
    <t>Groundジャンプから出す場合3F待つ必要あり。
ガードされて地面に突き刺さらなかった場合、カムイ側にのみガードストップ補正がかからない。
Landing Lag：22F</t>
  </si>
  <si>
    <t>突き刺し後</t>
  </si>
  <si>
    <t>スティック倒しっぱなしでは26F目から移行。</t>
  </si>
  <si>
    <t>Landing Lag：31F
崖つかまり(前)：14F目以降</t>
  </si>
  <si>
    <t>攻撃, 前, Late</t>
  </si>
  <si>
    <t>攻撃, 後, Initial</t>
  </si>
  <si>
    <t>Landing Lag：31F
崖つかまり(前)：17F目以降</t>
  </si>
  <si>
    <t>14-21</t>
  </si>
  <si>
    <t>攻撃, 後, Late</t>
  </si>
  <si>
    <t>全身無敵：2-7F</t>
  </si>
  <si>
    <t>On-SpotCancel</t>
  </si>
  <si>
    <t>最大突き刺し時間：119F
崖つかまり(前)：2F目以降</t>
  </si>
  <si>
    <t>UpB (翔竜翼)</t>
  </si>
  <si>
    <t>4.5/0</t>
  </si>
  <si>
    <t>5.4/0</t>
  </si>
  <si>
    <t>5F/0F</t>
  </si>
  <si>
    <t>全身無敵：7-17F
Landing Lag：30F
崖つかまり(前)：24F目以降
崖つかまり(前後)：32F目以降</t>
  </si>
  <si>
    <t>20-28
(Rehit: 2)</t>
  </si>
  <si>
    <t>DownB (反竜穿)</t>
  </si>
  <si>
    <t>15-26FはJab2に移行可能。</t>
  </si>
  <si>
    <t>13-31FはJab3に移行可能。</t>
  </si>
  <si>
    <t>受付：7-26F</t>
  </si>
  <si>
    <t>全身無敵：6-7F
左足先無敵：8-26F (Airのみ)
カウンター受付：7-26F
カウンターダメージ倍率：1.2倍</t>
  </si>
  <si>
    <t>17F目から百烈に移行可能。</t>
  </si>
  <si>
    <t>全身無敵：1-51F
最低保障ダメージ：10%
相殺なし。</t>
  </si>
  <si>
    <t>ガード硬直補正倍率：15倍
最小4ヒット、最大12ヒット。
相殺なし。</t>
  </si>
  <si>
    <t>百裂, 〆, Hit 1</t>
  </si>
  <si>
    <t>百裂, 〆, Hit 2</t>
  </si>
  <si>
    <t>FTilt1, 対地</t>
  </si>
  <si>
    <t>16-31FはFTilt2に移行可能。</t>
  </si>
  <si>
    <t>FTilt1, 対空</t>
  </si>
  <si>
    <t>16-39FはFTilt3に移行可能。</t>
  </si>
  <si>
    <t>10%部分はThrows中の相手にはヒットしない。</t>
  </si>
  <si>
    <t>5/6</t>
  </si>
  <si>
    <t>6/7.2</t>
  </si>
  <si>
    <t>6.5/12</t>
  </si>
  <si>
    <t>7.8/14.4</t>
  </si>
  <si>
    <t>12%部分はThrows中の相手にはヒットしない。</t>
  </si>
  <si>
    <t>Ground Attacksにのみ低優先度の相殺発生。
ガード時は攻撃側にのみガードストップ補正がかからない。
相殺モーションなし。
溜め開Initial：3F目</t>
  </si>
  <si>
    <t>Ground Attacksにのみ低優先度の相殺発生。
ガード時は攻撃側にのみガードストップ補正がかからない。
相殺モーションなし。
溜め開Initial：7F目</t>
  </si>
  <si>
    <t>Ground Attacksにのみ低優先度の相殺発生。
ガード時は攻撃側にのみガードストップ補正がかからない。
相殺モーションなし。
溜め開Initial：9F目</t>
  </si>
  <si>
    <t>18-25</t>
  </si>
  <si>
    <t>26-36</t>
  </si>
  <si>
    <t>26-46</t>
  </si>
  <si>
    <t>1-54</t>
  </si>
  <si>
    <t>派生3</t>
  </si>
  <si>
    <t>26-56</t>
  </si>
  <si>
    <t>1-64</t>
  </si>
  <si>
    <t>派生4</t>
  </si>
  <si>
    <t>26-66</t>
  </si>
  <si>
    <t>1-74</t>
  </si>
  <si>
    <t>Fair1</t>
  </si>
  <si>
    <t>13-36FはFair2に移行可能。
バレットアーツに派生した場合のLanding Lagは18F。</t>
  </si>
  <si>
    <t>Fair2</t>
  </si>
  <si>
    <t>3.3</t>
  </si>
  <si>
    <t>13-36FはFair3に移行可能。
バレットアーツに派生した場合のLanding Lagは18F。
Fair1で派生していた場合も同様。</t>
  </si>
  <si>
    <t>Fair3</t>
  </si>
  <si>
    <t>バレットアーツに派生した場合のLanding Lagは18F。
Fair1, 2で派生していた場合も同様。</t>
  </si>
  <si>
    <t>13/10</t>
  </si>
  <si>
    <t>15.6/12</t>
  </si>
  <si>
    <t>13.26/10.2</t>
  </si>
  <si>
    <t>バレットアーツに派生した場合のLanding Lagは16F。</t>
  </si>
  <si>
    <t>21-32</t>
  </si>
  <si>
    <t>21-43</t>
  </si>
  <si>
    <t>21-54</t>
  </si>
  <si>
    <t>3-59</t>
  </si>
  <si>
    <t>21-65</t>
  </si>
  <si>
    <t>3-70</t>
  </si>
  <si>
    <t>7/8/9</t>
  </si>
  <si>
    <t>8.4/9.6/10.8</t>
  </si>
  <si>
    <t>7.14/8.16/9.18</t>
  </si>
  <si>
    <t>17-49</t>
  </si>
  <si>
    <t>25-35</t>
  </si>
  <si>
    <t>NeutralB (バレットクライマックス)</t>
  </si>
  <si>
    <t>非最大溜め,
Hit 1-4</t>
  </si>
  <si>
    <t>17-26, 22-31, 
32-41, 37-46</t>
  </si>
  <si>
    <t>1.35</t>
  </si>
  <si>
    <t>最大溜め：40F
最大保持：95F
溜め開Initial：16F目
溜め中からの最速発生は2F。
盾削り値：-0.3 (非最大溜め), -0.6 (最大溜め)</t>
  </si>
  <si>
    <t>2.7</t>
  </si>
  <si>
    <t>2-11, 7-16, 
17-26, 22-31</t>
  </si>
  <si>
    <t>SideB (ヒールスライド / アフターバーナーキック)</t>
  </si>
  <si>
    <t>派生無1</t>
  </si>
  <si>
    <t>48 ~ 71</t>
  </si>
  <si>
    <t>25F目まで長押しでバレットアーツに派生。
32F目まで長押しで派生有に移行。
19-39Fは壁激突に移行可能。
バレットアーツ部分以外がガードされると派生中断。
派生無しのDurationは、シールドされたor攻撃がヒットしたフレーム + 33と72のうち小さい方。
派生, 蹴り以外は相殺なし。</t>
  </si>
  <si>
    <t>派生無2</t>
  </si>
  <si>
    <t>派生無3</t>
  </si>
  <si>
    <t>19-24</t>
  </si>
  <si>
    <t>派生無4</t>
  </si>
  <si>
    <t>25-39</t>
  </si>
  <si>
    <t>派生有1</t>
  </si>
  <si>
    <t>派生有2</t>
  </si>
  <si>
    <t>派生有3</t>
  </si>
  <si>
    <t>派生有4</t>
  </si>
  <si>
    <t>25-34</t>
  </si>
  <si>
    <t>派生有5</t>
  </si>
  <si>
    <t>35-42</t>
  </si>
  <si>
    <t>派生有, 蹴り</t>
  </si>
  <si>
    <t>51-55</t>
  </si>
  <si>
    <t>上昇1</t>
  </si>
  <si>
    <t>相殺なし。
6F目までに下入力で下降へ移行。
7-19Fは壁激突に移行可能。
崖つかまり(前)：21F目以降</t>
  </si>
  <si>
    <t>上昇2</t>
  </si>
  <si>
    <t>上昇3</t>
  </si>
  <si>
    <t>上昇4</t>
  </si>
  <si>
    <t>下降</t>
  </si>
  <si>
    <t>8-24</t>
  </si>
  <si>
    <t>8-24Fは壁激突に移行可能。
25F目までにLandingでLandingモーションへ移行。
下降, LandingはGround only。
相殺なし。
崖つかまり(前)：26F目以降</t>
  </si>
  <si>
    <t>下降, Landing</t>
  </si>
  <si>
    <t>UpB (ウィッチツイスト)</t>
  </si>
  <si>
    <t>31
(44)</t>
  </si>
  <si>
    <t>Initialのみ相殺なし。
カッコ内はバレットアーツに派生した場合。
崖つかまり(前)：27F目以降
崖つかまり(前後)：33F目以降</t>
  </si>
  <si>
    <t>中間1</t>
  </si>
  <si>
    <t>11-14
(Rehit: 3)</t>
  </si>
  <si>
    <t>中間2</t>
  </si>
  <si>
    <t>15-19
(Rehit: 3)</t>
  </si>
  <si>
    <t>中間3</t>
  </si>
  <si>
    <t>20-25
(Rehit: 3)</t>
  </si>
  <si>
    <t>〆, 1回目</t>
  </si>
  <si>
    <t>〆, 2回目</t>
  </si>
  <si>
    <t>DownB (ウィッチタイム)</t>
  </si>
  <si>
    <t>受付：8-27F</t>
  </si>
  <si>
    <t>ウィッチタイム受付：8-27F
全身無敵：8-23F
バットウィズイン：24-35F</t>
  </si>
  <si>
    <t>全身無敵：1-61F</t>
  </si>
  <si>
    <t>1, 4</t>
  </si>
  <si>
    <t>0.6, 0.7</t>
  </si>
  <si>
    <t>0.72, 0.84</t>
  </si>
  <si>
    <t>バットウィズイン</t>
  </si>
  <si>
    <t xml:space="preserve"> </t>
  </si>
  <si>
    <t>バレットアーツ</t>
  </si>
  <si>
    <t>射撃移行</t>
  </si>
  <si>
    <t>Active(最短)</t>
  </si>
  <si>
    <t>全体(最短)</t>
  </si>
  <si>
    <t>Active(最長)</t>
  </si>
  <si>
    <t>11-30FはJab3に移行可能。
8-10Fは百裂に移行可能。</t>
  </si>
  <si>
    <t>全体(最長)</t>
  </si>
  <si>
    <t>ガード硬直補正倍率：6倍
最小8ヒット。
ペイント量：1ヒット毎に10
インク消費：1発毎に2
相殺なし。</t>
  </si>
  <si>
    <t>ペイント量：10
インク消費：0?
相殺なし。</t>
  </si>
  <si>
    <t>14, 21, 28, 35, 42, 49, 56, 63, 70, 77</t>
  </si>
  <si>
    <t>99</t>
  </si>
  <si>
    <t>15, 22, 29, 36, 43, 50, 57, 64, 71, 78</t>
  </si>
  <si>
    <t>溜め開Initial：6F目
ペイント量：100/120
インク消費：10</t>
  </si>
  <si>
    <t>18, 25, 32, 39, 46, 53, 60, 67, 74, 81</t>
  </si>
  <si>
    <t>インク切れ</t>
  </si>
  <si>
    <t>溜め開Initial：4F目
ペイント量：120 (Hit 2)
インク消費：30</t>
  </si>
  <si>
    <t>10/6</t>
  </si>
  <si>
    <t>16, 23, 30, 37, 44, 51, 58, 65, 72, 79</t>
  </si>
  <si>
    <t>12/7.2</t>
  </si>
  <si>
    <t>7F/5F</t>
  </si>
  <si>
    <t>28, 35, 42, 49, 56, 63, 70, 77, 84, 91</t>
  </si>
  <si>
    <t>溜め開Initial：3F目
ペイント量：
150 (Hit 1)
120 (Hit 1, Late)
130 (Hit 2)
100 (Hit 2, Late)
インク消費：20</t>
  </si>
  <si>
    <t>13, 20, 27, 34, 41, 48, 55, 62, 69, 76</t>
  </si>
  <si>
    <t>12, 19, 26, 33, 40, 47, 54, 61, 68, 75</t>
  </si>
  <si>
    <t>インク補給</t>
  </si>
  <si>
    <t>補給：3-14F</t>
  </si>
  <si>
    <t>以下の行動から派生。
・シールド中にSpecial Movesボタン
・インク切れ時にNeutral or 下Special Moves
インク補給量：1F毎に1.5
最大補給時間：180F (全体211F)</t>
  </si>
  <si>
    <t>前</t>
  </si>
  <si>
    <t>20, 27, 34, 41, 48, 55, 62, 69, 76, 83</t>
  </si>
  <si>
    <t>後</t>
  </si>
  <si>
    <t>23, 30, 37, 44, 51, 58, 65, 72, 79, 86</t>
  </si>
  <si>
    <t>22, 29, 36, 43, 50, 57, 64, 71, 78, 85</t>
  </si>
  <si>
    <t>25, 32, 39, 46, 53, 60, 67, 74, 81, 88</t>
  </si>
  <si>
    <t>31, 38, 45, 52, 59, 66, 73, 80, 87, 94</t>
  </si>
  <si>
    <t>26, 29, 33</t>
  </si>
  <si>
    <t>2-26</t>
  </si>
  <si>
    <t>26, 29, 33, 36, 40, 43</t>
  </si>
  <si>
    <t>26, 29, 33, 36, 40, 43, 47, 50, 54</t>
  </si>
  <si>
    <t>26, 29, 33, 36, 40, 43, 47, 50, 54, 57, 61, 64</t>
  </si>
  <si>
    <t>11, 18, 25, 32, 39, 46, 53, 60, 67 ,74</t>
  </si>
  <si>
    <t>Fair3,</t>
  </si>
  <si>
    <t>10/7.5</t>
  </si>
  <si>
    <t>21, 28, 35, 42, 49, 56, 63, 70, 77, 84</t>
  </si>
  <si>
    <t>10.2/7.65</t>
  </si>
  <si>
    <t>20, 23, 27</t>
  </si>
  <si>
    <t>7-29</t>
  </si>
  <si>
    <t>20, 23, 27, 30, 34, 37</t>
  </si>
  <si>
    <t>20, 23, 27, 30, 34, 37, 41, 44, 48, 51</t>
  </si>
  <si>
    <t>20, 23, 27, 30, 34, 37, 41, 44, 48, 51, 58, 62, 65</t>
  </si>
  <si>
    <t>7, 14, 21, 28, 35, 42, 49, 56, 63, 70</t>
  </si>
  <si>
    <t>SideB</t>
  </si>
  <si>
    <t>25, 33, 40</t>
  </si>
  <si>
    <t>Air, 上昇</t>
  </si>
  <si>
    <t>18, 25, 32, 39, 46</t>
  </si>
  <si>
    <t>21, 28, 35, 42, 49</t>
  </si>
  <si>
    <t>UpB</t>
  </si>
  <si>
    <t>NeutralB (スプラシューター)</t>
  </si>
  <si>
    <t>12, 16-19, 
20-25, 24-33</t>
  </si>
  <si>
    <t>ペイント量：1発毎に12
インク消費：1発毎に1.5
相殺なし。</t>
  </si>
  <si>
    <t>SideB (スプラローラー)</t>
  </si>
  <si>
    <t>歩行</t>
  </si>
  <si>
    <t>16-*
(Rehit: 40)</t>
  </si>
  <si>
    <t>歩行時のダメージは速度に応じて変化。
Air走行の判定は埋め属性ではない。
埋め判定は倒れ状態の敵にヒットしない。
ガード時は攻撃側にのみガードストップ補正がかからない。
インク切れ後は一定速度に達するまで(?)、しばらく判定が続く。
31F目からキャンセル可。
ペイント量：
60 (歩行)
100 (走行)
120 (ダッシュ)
インク消費：4F毎に3
Ground・AirともにGround Attacksにのみ相殺発生。
相殺モーションなし。</t>
  </si>
  <si>
    <t>走行（埋め）</t>
  </si>
  <si>
    <t>走行</t>
  </si>
  <si>
    <t>35 (+30)</t>
  </si>
  <si>
    <t>17 (+30)</t>
  </si>
  <si>
    <t>UpB (スーパージャンプ)</t>
  </si>
  <si>
    <t>Landing Lag：40F
すべて飛び道具判定。
インク切れ時でも使用可能。
ペイント量：50 (非Late), 40 (Late)
インク消費：0
崖つかまり(前後)：13F目以降</t>
  </si>
  <si>
    <t>Initial, Late</t>
  </si>
  <si>
    <t>7-30FはJab2に移行可能。
ボタン押しっぱなしでは17F目に移行。</t>
  </si>
  <si>
    <t>Landing, Late</t>
  </si>
  <si>
    <t>DownB (スプラッシュボム)</t>
  </si>
  <si>
    <t>30/25</t>
  </si>
  <si>
    <t>11-30FはJab3に移行可能。
ボタン押しっぱなしでは19F目に移行。
9-10Fは百裂に移行可能。</t>
  </si>
  <si>
    <t xml:space="preserve">溜めなし：ボタン1-3F
溜め1：ボタン6-14F（4, 5FはDuration不変）
溜め2：ボタン15-22F
溜め3：ボタン23-27F（26 ,27Fは攻撃F不変）
最大溜め：ボタン28F-
最大ダメージ15%。
溜め2からモーション変化。
溜めなし, 溜め1はThrowsてから90F目に自動爆発。
溜め2, 3, 最大はThrowsてから120F目に自動爆発。
ペイント量：110 ~ 170
インク消費：30
</t>
  </si>
  <si>
    <t>47+</t>
  </si>
  <si>
    <t>28+</t>
  </si>
  <si>
    <t>51+</t>
  </si>
  <si>
    <t>36+(≦39)-</t>
  </si>
  <si>
    <t>59+</t>
  </si>
  <si>
    <t>39-</t>
  </si>
  <si>
    <t>9 ~ 15</t>
  </si>
  <si>
    <t>10.8 ~ 18</t>
  </si>
  <si>
    <t>4F ~ 5F</t>
  </si>
  <si>
    <t>3, 6, 9,
12, 15, 18</t>
  </si>
  <si>
    <t>ガード硬直補正倍率：5倍
最低6ヒット。</t>
  </si>
  <si>
    <t>19, 38-</t>
  </si>
  <si>
    <t>53+</t>
  </si>
  <si>
    <t>36+(&lt;40)-</t>
  </si>
  <si>
    <t>61+</t>
  </si>
  <si>
    <t>10/10/13</t>
  </si>
  <si>
    <t>12/12/15.6</t>
  </si>
  <si>
    <t>10F/10F/12F</t>
  </si>
  <si>
    <t>50/55</t>
  </si>
  <si>
    <t>1/1.3</t>
  </si>
  <si>
    <t>7/9/7/7</t>
  </si>
  <si>
    <t>8.4/10.8/8.4/8.4</t>
  </si>
  <si>
    <t>7F/9F/7F/7F</t>
  </si>
  <si>
    <t>頭・右腕無敵：8-9F
右翼無敵：8-12F</t>
  </si>
  <si>
    <t>130/110/130/130</t>
  </si>
  <si>
    <t>6/9</t>
  </si>
  <si>
    <t>7.2/10.8</t>
  </si>
  <si>
    <t>6F/9F</t>
  </si>
  <si>
    <t>78/80</t>
  </si>
  <si>
    <t>溜め開Initial：6F目
相殺なし。</t>
  </si>
  <si>
    <t>右足先無敵：12-17F
溜め開Initial：7F目</t>
  </si>
  <si>
    <t>インク切れ時は打撃部なし。
ペイント量：80
インク消費：10</t>
  </si>
  <si>
    <t>9/12/9</t>
  </si>
  <si>
    <t>10.8/14.4/10.8</t>
  </si>
  <si>
    <t>9.18/12.24/9.18</t>
  </si>
  <si>
    <t>3-27</t>
  </si>
  <si>
    <t>1/1.2/1</t>
  </si>
  <si>
    <t>5/8/5</t>
  </si>
  <si>
    <t>13F目から7F硬直。</t>
  </si>
  <si>
    <t>6/9.6/6</t>
  </si>
  <si>
    <t>5.1/8.16/5.1</t>
  </si>
  <si>
    <t>3F/4F/3F</t>
  </si>
  <si>
    <t>5.1/3.06/3.06</t>
  </si>
  <si>
    <t>35/40/45/55</t>
  </si>
  <si>
    <t>35/40/40</t>
  </si>
  <si>
    <t>7.14/5.1/5.1</t>
  </si>
  <si>
    <t>87/90/90</t>
  </si>
  <si>
    <t>1.2/1</t>
  </si>
  <si>
    <t>1-37</t>
  </si>
  <si>
    <t>14.28/12.24</t>
  </si>
  <si>
    <t>86/90</t>
  </si>
  <si>
    <t>62/64</t>
  </si>
  <si>
    <t>1/1.4</t>
  </si>
  <si>
    <t>11-40</t>
  </si>
  <si>
    <t>NeutralB (リドリーブレス)</t>
  </si>
  <si>
    <t>最大溜め：27F
溜め開Initial：16F目
溜め中からの最速発生は14F。
弾数増加は溜め7F, 13F, 20F, 26F。
最大溜めは27Fだが、計算に使われるのは26。
ダメージ = 4.5 * (1 + 0.25 * (溜めF) / 26)
頭部のダメージを受けると、溜めフレーム数によって8 ~ 20%のダメージを受ける。相手の攻撃判定のダメージやふっとばしは無視。</t>
  </si>
  <si>
    <t>溜めなし, Late</t>
  </si>
  <si>
    <t>59-78</t>
  </si>
  <si>
    <t>56-85, 64-93, 
72-101, 80-109,
88-117</t>
  </si>
  <si>
    <t>5.6682692</t>
  </si>
  <si>
    <t>86-105,
94-113, 
102-121,
110-129, 
118-137</t>
  </si>
  <si>
    <t>4.4086542</t>
  </si>
  <si>
    <t>頭やられ</t>
  </si>
  <si>
    <t>SideB (グラビングスクラッチ)</t>
  </si>
  <si>
    <t>22-34</t>
  </si>
  <si>
    <t>引き摺り, Initialは相殺モーションなし。
引き摺り, 連は相殺なし。
壁リリースは4F目から12F硬直。
崖つかまり(前)：29F目以降</t>
  </si>
  <si>
    <t>引き摺り, Initial</t>
  </si>
  <si>
    <t>引き摺り, 連</t>
  </si>
  <si>
    <t>17, 22, 26, 
30, 34, ...</t>
  </si>
  <si>
    <t>崖端リリース</t>
  </si>
  <si>
    <t>壁リリース</t>
  </si>
  <si>
    <t>GrabsCancel</t>
  </si>
  <si>
    <t>UpB (リドリーチャージ)</t>
  </si>
  <si>
    <t>両翼無敵：39-58F (前)
両翼無敵：39-58F (後)
両翼無敵：37-60F (上)
Landing Lag：32F (尻もち)
相殺モーションなし。
崖つかまり(前後)：40F目以降 (前)
崖つかまり(前後)：40F目以降 (後)
崖つかまり(前後)：38F目以降 (上)
崖つかまり(前後)：41F目以降 (下)
崖つかまり(前)：35F目以降 (前, 激突)
崖つかまり(前後)：31F目以降 (後, 激突)</t>
  </si>
  <si>
    <t>前, Landing</t>
  </si>
  <si>
    <t>上</t>
  </si>
  <si>
    <t>37-60</t>
  </si>
  <si>
    <t>下</t>
  </si>
  <si>
    <t>40-62</t>
  </si>
  <si>
    <t>295/44</t>
  </si>
  <si>
    <t>75/50</t>
  </si>
  <si>
    <t>50/85</t>
  </si>
  <si>
    <t>1/0.8</t>
  </si>
  <si>
    <t>下, Landing</t>
  </si>
  <si>
    <t>DownB (デススタッブ)</t>
  </si>
  <si>
    <t>スタブのズームイン中は当たりあり無敵。
ガード硬直補正倍率：0.2倍 (40%部のみ)
40%部は倒れ中の相手にヒットしない。
相殺モーションなし。</t>
  </si>
  <si>
    <t>スタブ, Hit 1</t>
  </si>
  <si>
    <t>スタブ, Hit 2</t>
  </si>
  <si>
    <t>18F目から4F硬直。</t>
  </si>
  <si>
    <t>11-30FはJab2に移行可能。
ボタン押しっぱなしでは9F目に鞭ホールドへ移行。</t>
  </si>
  <si>
    <t>5-10Fは百裂に移行可能。</t>
  </si>
  <si>
    <t>66'</t>
  </si>
  <si>
    <t>3, 6, 9, 12, 
15, 18</t>
  </si>
  <si>
    <t>ガード硬直補正倍率：5倍
最小6ヒット。</t>
  </si>
  <si>
    <t>鞭ホールド</t>
  </si>
  <si>
    <t>(Rehit: 13)</t>
  </si>
  <si>
    <t>2/1.5/1</t>
  </si>
  <si>
    <t>2.4/1.8/1.2</t>
  </si>
  <si>
    <t>Jab1もしくはFTiltから派生可能。
相殺モーションなし。</t>
  </si>
  <si>
    <t>10-11, 13-14, 
16-17, 19-20
22-23</t>
  </si>
  <si>
    <t>12/10/2</t>
  </si>
  <si>
    <t>14.4/12/2.4</t>
  </si>
  <si>
    <t>11F/10F/3F</t>
  </si>
  <si>
    <t>相殺モーションなし。
ボタン押しっぱなしでは25F目に鞭ホールドへ移行。</t>
  </si>
  <si>
    <t>10-22</t>
  </si>
  <si>
    <t>10/2</t>
  </si>
  <si>
    <t>12/2.4</t>
  </si>
  <si>
    <t>10F/3F</t>
  </si>
  <si>
    <t>DTilt1</t>
  </si>
  <si>
    <t>重量100としてふっとびを計算。
3-27FはDTilt2に移行可能。</t>
  </si>
  <si>
    <t>DTilt2</t>
  </si>
  <si>
    <t>43
(57)</t>
  </si>
  <si>
    <t>Landing Lag：25F
ぬるり判定消去：6-28F
相殺なし。
カッコ内は平坦な地形での数値。</t>
  </si>
  <si>
    <t>DTilt2, Late</t>
  </si>
  <si>
    <t>20-28</t>
  </si>
  <si>
    <t>18/16/14</t>
  </si>
  <si>
    <t>21.6/19.2/16.8</t>
  </si>
  <si>
    <t>溜め開Initial：6F目
相殺モーションなし。</t>
  </si>
  <si>
    <t>溜め開Initial：3F目
相殺モーションなし。</t>
  </si>
  <si>
    <t>16/14/12</t>
  </si>
  <si>
    <t>19.2/16.8/14.4</t>
  </si>
  <si>
    <t>8-9, 11-12, 
14-15, 17-18, 
20-21, 23-24</t>
  </si>
  <si>
    <t>連部分は重量100としてふっとびを計算。</t>
  </si>
  <si>
    <t>5F/4F/2F</t>
  </si>
  <si>
    <t>ワイヤー崖つかまり：13-14F</t>
  </si>
  <si>
    <t>12-27</t>
  </si>
  <si>
    <t>4-46</t>
  </si>
  <si>
    <t>15-36</t>
  </si>
  <si>
    <t>NeutralB (斧)</t>
  </si>
  <si>
    <t>30-97</t>
  </si>
  <si>
    <t xml:space="preserve">ガード硬直補正倍率：1.1倍              </t>
  </si>
  <si>
    <t>SideB (クロス)</t>
  </si>
  <si>
    <t>Neutral, 行き</t>
  </si>
  <si>
    <t>19-64</t>
  </si>
  <si>
    <t>行きと戻りで最大2 Hit。</t>
  </si>
  <si>
    <t>Neutral, 戻り</t>
  </si>
  <si>
    <t>65-179</t>
  </si>
  <si>
    <t>弾き, 行き</t>
  </si>
  <si>
    <t>19-74</t>
  </si>
  <si>
    <t>弾き, 戻り</t>
  </si>
  <si>
    <t>75-184</t>
  </si>
  <si>
    <t>UpB (アッパー)</t>
  </si>
  <si>
    <t>全身無敵：5-6F
Landing Lag：26F
Initial・連部分は重量100としてふっとびを計算。
Initial部分は相殺モーションなし。
連・〆部分は相殺なし。
崖つかまり(前後)：2-7F
崖つかまり(前)：10F目以降</t>
  </si>
  <si>
    <t>9-20
(Rehit: 3)</t>
  </si>
  <si>
    <t>DownB (聖水)</t>
  </si>
  <si>
    <t>ビン</t>
  </si>
  <si>
    <t>発生：18F</t>
  </si>
  <si>
    <t>平坦な地形でGroundから出すと、32Fから炎の攻撃判定発生。
炎は相殺なし。</t>
  </si>
  <si>
    <t>1-5
(Rehit: 3)</t>
  </si>
  <si>
    <t>炎, Late</t>
  </si>
  <si>
    <t>6-55
(Rehit: 8)</t>
  </si>
  <si>
    <t>23F目から10F硬直。</t>
  </si>
  <si>
    <t>361/361/361/180</t>
  </si>
  <si>
    <t>20/20/15/20</t>
  </si>
  <si>
    <t>25/25/15</t>
  </si>
  <si>
    <t>30/30/20</t>
  </si>
  <si>
    <t>10/367
40/367</t>
  </si>
  <si>
    <t>55/70
50/70</t>
  </si>
  <si>
    <t>75/100</t>
  </si>
  <si>
    <t>65/55</t>
  </si>
  <si>
    <t>74/80/80</t>
  </si>
  <si>
    <t>88/82</t>
  </si>
  <si>
    <t>61/60</t>
  </si>
  <si>
    <t>367/367/93/88
367/367/93/88</t>
  </si>
  <si>
    <t>55/55/55/55
45/45/65/65</t>
  </si>
  <si>
    <t>12.24/10.2/2.04</t>
  </si>
  <si>
    <t>全身無敵：5-6F
Landing Lag：26F
Initial・連部分は重量100としてふっとびを計算。
Initial部分は相殺モーションなし。
連・〆部分は相殺なし。
崖つかまり(前後)：2-7F
崖つかまり(前)：10F目以降</t>
  </si>
  <si>
    <t>24
(15)</t>
  </si>
  <si>
    <t>7-30FはJab2に移行可能。
空振り時にボタン長押しで16F目からJab1でキャンセル可能。</t>
  </si>
  <si>
    <t>9-31FはJab3に移行可能。</t>
  </si>
  <si>
    <t>腹部アーマー：7-28F
ガード硬直補正倍率：1.15倍 (本当てのみ)
相殺なし。</t>
  </si>
  <si>
    <t>腹部アーマー：5-11F</t>
  </si>
  <si>
    <t>左腕無敵：4-9F</t>
  </si>
  <si>
    <t>6.8/8.2</t>
  </si>
  <si>
    <t>8.16/9.84</t>
  </si>
  <si>
    <t>Hit 1, 対空のみ</t>
  </si>
  <si>
    <t>対地の8%部分は埋め属性。</t>
  </si>
  <si>
    <t>Hit 2, Ground only</t>
  </si>
  <si>
    <t>8/7</t>
  </si>
  <si>
    <t>9.6/8.4</t>
  </si>
  <si>
    <t>Hit 2, 対空のみ</t>
  </si>
  <si>
    <t>19.95/17.325</t>
  </si>
  <si>
    <t>23.94/20.79</t>
  </si>
  <si>
    <t>19/16.5</t>
  </si>
  <si>
    <t>22.8/19.8</t>
  </si>
  <si>
    <t>19.57/16.995</t>
  </si>
  <si>
    <t>23.484/20.394</t>
  </si>
  <si>
    <t>頭無敵：6-11F
腹部アーマー：6-21F
溜め開Initial：3F目</t>
  </si>
  <si>
    <t>腹部アーマー：8-21F
溜め開Initial：2F目</t>
  </si>
  <si>
    <t>横アピール</t>
  </si>
  <si>
    <t>腹部アーマー：9-20F</t>
  </si>
  <si>
    <t>腹部アーマー：6-30F
相殺なし。</t>
  </si>
  <si>
    <t>9-30</t>
  </si>
  <si>
    <t>8.16/10.2</t>
  </si>
  <si>
    <t>14.5/19</t>
  </si>
  <si>
    <t>17.4/22.8</t>
  </si>
  <si>
    <t>14.79/19.38</t>
  </si>
  <si>
    <t>5F/7F</t>
  </si>
  <si>
    <t>3-69</t>
  </si>
  <si>
    <t>腹部アーマー：7-20F
頭無敵：7-13F</t>
  </si>
  <si>
    <t>腹部アーマー：14-25F</t>
  </si>
  <si>
    <t>NeutralB (パイレーツキャノン)</t>
  </si>
  <si>
    <t>派生なし, 弾</t>
  </si>
  <si>
    <t>30-150</t>
  </si>
  <si>
    <t>弾を発射した場合は50F目からボタンホールドで吸い込みに派生。
弾が存在する場合は30F目からボタンホールドで吸い込みに派生。
最小吸い込み時間：30F
最大吸い込み時間：120F (1.2.1以前は300F)
吸い込み中の弾やファイターにも9%の攻撃判定あり。
吸い込まれているファイターは全身無敵。
発射されたファイターには18%の攻撃判定あり。
発射されたファイターは全身無敵。
1-34F (発射, 前)
1-35F (発射, 上)
1-33F (発射, 後)</t>
  </si>
  <si>
    <t>吸い込み, 風</t>
  </si>
  <si>
    <t>7-36</t>
  </si>
  <si>
    <t>吸い込み</t>
  </si>
  <si>
    <t>吸い込み, Cancel</t>
  </si>
  <si>
    <t>再発射, 前,
弾</t>
  </si>
  <si>
    <t>再発射, 前,
ファイター</t>
  </si>
  <si>
    <t>再発射, 上,
弾</t>
  </si>
  <si>
    <t>再発射, 上,
ファイター</t>
  </si>
  <si>
    <t>再発射, 後,
弾</t>
  </si>
  <si>
    <t>再発射, 後,
ファイター</t>
  </si>
  <si>
    <t>SideB (クラウンスロー)</t>
  </si>
  <si>
    <t>ヘビーアーマー(6%)：6-63F
合計6%(1v1補正込み)までのダメージを耐えられる。</t>
  </si>
  <si>
    <t>王冠, 行き</t>
  </si>
  <si>
    <t>27-64
(Rehit: 44)</t>
  </si>
  <si>
    <t>王冠, 戻り</t>
  </si>
  <si>
    <t>65-*
(Rehit: 44)</t>
  </si>
  <si>
    <t>UpB (フライングバックパック)</t>
  </si>
  <si>
    <t>11-108
(Rehit: 15)</t>
  </si>
  <si>
    <t>Landing Lag：30F
判定部は飛び道具。相手にのみHSがかかる。
相殺なし。
崖つかまり(前後)：12F目以降</t>
  </si>
  <si>
    <t>DownB (ボディカウンター)</t>
  </si>
  <si>
    <t>受付：5-28F</t>
  </si>
  <si>
    <t>カウンター・反射受付：5-28F
全身無敵：4-15F</t>
  </si>
  <si>
    <t>12+/8.4+</t>
  </si>
  <si>
    <t>14+/10.08+</t>
  </si>
  <si>
    <t>11F+/8F+</t>
  </si>
  <si>
    <t>カウンター倍率：1.5倍
全身無敵：1-7F (当たりあり, Neutral)
全身無敵：1-14F (当たりあり, 反転)
最低保障ダメージ：12%/8.4%
成立時25F硬直。
相殺なし。</t>
  </si>
  <si>
    <t>カウンター,
反転</t>
  </si>
  <si>
    <t>反射後の飛び道具と同じダメージと、0.7倍ダメージの攻撃判定を生成。
全身無敵：1-7F (当たりあり, Neutral)
全身無敵：1-14F (当たりあり, 反転)
反射ダメージ倍率：1.5倍
反射速度倍率：2.0倍
飛び道具Late倍率：1.0倍</t>
  </si>
  <si>
    <t>反射, 反転</t>
  </si>
  <si>
    <t>47F目から20F硬直。</t>
  </si>
  <si>
    <t>埋め属性。
埋め時間 = 60 + 0.75 * (ヒット前のダメージ)</t>
  </si>
  <si>
    <t>19
(12)</t>
  </si>
  <si>
    <t>空振り時にボタン長押しで13F目からJab1でキャンセル可能。</t>
  </si>
  <si>
    <t>飛び道具判定。
地面衝突後は攻撃判定なし。
カッコ内は平坦な地形での数値。</t>
  </si>
  <si>
    <t>15-68
(15-21)</t>
  </si>
  <si>
    <t>13/8</t>
  </si>
  <si>
    <t>15.6/9.6</t>
  </si>
  <si>
    <t>12F/8F</t>
  </si>
  <si>
    <t>本当て根本以外は相殺なし。
溜め開Initial：6F目</t>
  </si>
  <si>
    <t>Hit 1は相殺なし。
飛び道具判定。
溜め開Initial：8F目</t>
  </si>
  <si>
    <t>8-25</t>
  </si>
  <si>
    <t>蕪2のみ。</t>
  </si>
  <si>
    <t>8-31</t>
  </si>
  <si>
    <t>16-31</t>
  </si>
  <si>
    <t>NeutralB (しまう / とり出す)</t>
  </si>
  <si>
    <t>SideB (つりざお)</t>
  </si>
  <si>
    <t>ワイヤー崖つかまり：18-19F
240F目に自動でリール戻しに移行。
Throwsのダメージは速度依存。最大で10%増加。
特殊Grabs判定はガード可能。硬直はなし。
ファイター引き寄せ前に12F硬直。
アイテム引き寄せ前に6F硬直。</t>
  </si>
  <si>
    <t>引き寄せ</t>
  </si>
  <si>
    <t>リール戻し</t>
  </si>
  <si>
    <t>Throws, 前</t>
  </si>
  <si>
    <t>Throws, 後</t>
  </si>
  <si>
    <t>Throws, 上</t>
  </si>
  <si>
    <t>Throws, 下, 打撃</t>
  </si>
  <si>
    <t>Throws, 下, Throws</t>
  </si>
  <si>
    <t>8.5+</t>
  </si>
  <si>
    <t>10.2+</t>
  </si>
  <si>
    <t>Grabs外し</t>
  </si>
  <si>
    <t>アイテム取得</t>
  </si>
  <si>
    <t>取得：10F</t>
  </si>
  <si>
    <t>Landing Lag：20F (風船)
Landing Lag：30F (尻もち)
崖つかまり(前後)：7F目以降</t>
  </si>
  <si>
    <t>DownB (しかけハニワくん)</t>
  </si>
  <si>
    <t>埋め</t>
  </si>
  <si>
    <t>生成：30F</t>
  </si>
  <si>
    <t>タネHP：8%
ハニワHP：12%
タネが破壊されると爆発。
埋められたハニワは598F経過で消滅。
打ち上げ時はハニワ生成1F。50Fで消滅。
相殺なし。</t>
  </si>
  <si>
    <t>打ち上げ</t>
  </si>
  <si>
    <t>9-21
(Rehit: 8)</t>
  </si>
  <si>
    <t>22-50
(Rehit: 9)</t>
  </si>
  <si>
    <t>8-24FはJab2に移行可能。</t>
  </si>
  <si>
    <t>13-32FはJab3に移行可能。</t>
  </si>
  <si>
    <t>ぬるり判定消去：8-18F</t>
  </si>
  <si>
    <t>頭無敵：6-11F</t>
  </si>
  <si>
    <t>右足無敵：8-11F
左足無敵：9-11F
ぬるり判定消去：7-11F</t>
  </si>
  <si>
    <t>敵ヒット時</t>
  </si>
  <si>
    <t>両腕無敵：13-18F
溜め開Initial：6F目</t>
  </si>
  <si>
    <t>ぬるり判定消去：1-19F
溜め開Initial：2F目</t>
  </si>
  <si>
    <t>7-25</t>
  </si>
  <si>
    <t>12/13</t>
  </si>
  <si>
    <t>14.4/15.6</t>
  </si>
  <si>
    <t>12.24/13.26</t>
  </si>
  <si>
    <t>7-45</t>
  </si>
  <si>
    <t>11.22/13.26</t>
  </si>
  <si>
    <t>8.16/9.18</t>
  </si>
  <si>
    <t>NeutralB (DDラリアット)</t>
  </si>
  <si>
    <t>16/12</t>
  </si>
  <si>
    <t>19.2/14.4</t>
  </si>
  <si>
    <t>全身無敵：5-6F (当たりあり, Groundのみ)
両腕無敵：7-57F (当たりあり, Groundのみ)
右腕と左腕でダメージが異なる。
右向き時では、常に左腕の方がダメージが高い。
相殺なし。</t>
  </si>
  <si>
    <t>37-44</t>
  </si>
  <si>
    <t>50-51</t>
  </si>
  <si>
    <t>9F/7F</t>
  </si>
  <si>
    <t>Hit 4, Late</t>
  </si>
  <si>
    <t>56-57</t>
  </si>
  <si>
    <t>SideB (ロープスイング)</t>
  </si>
  <si>
    <t>風判定1</t>
  </si>
  <si>
    <t>ヘビーアーマー：1F~ (11.99%, Throws動作中)
ラリアット・ショルダー・MissモーションのDurationは敵ファイターの大きさや慣性の乗り方によって変動。派生可能タイミングも同様。
崖つかまり(前後)：16F目以降</t>
  </si>
  <si>
    <t>風判定2</t>
  </si>
  <si>
    <t>18-34</t>
  </si>
  <si>
    <t>ラリアット, 風</t>
  </si>
  <si>
    <t>ラリアット</t>
  </si>
  <si>
    <t>ショルダー, 風</t>
  </si>
  <si>
    <t>ショルダー</t>
  </si>
  <si>
    <t>UpB (クロスチョップ)</t>
  </si>
  <si>
    <t>Hit 1, Initial, 対地</t>
  </si>
  <si>
    <t>ヘビーアーマー：4-15F (11.99%)
両腕無敵：13-26F
Landing Lag：35F
判定ありのLanding時は最短全体61F。
Hit 2以外は相殺なし。
崖つかまり(前)：14-26F, 38F目以降
崖つかまり(前後)：21-26F
崖つかまり(前後)：17F目以降 (バウンド後)</t>
  </si>
  <si>
    <t>2F目</t>
  </si>
  <si>
    <t>Hit 1, Initial, 対空</t>
  </si>
  <si>
    <t>3/5/4</t>
  </si>
  <si>
    <t>3.6/6/4.8</t>
  </si>
  <si>
    <t>Hit 1, Late3</t>
  </si>
  <si>
    <t>Hit 1, Late4</t>
  </si>
  <si>
    <t>Hit 2, Initial</t>
  </si>
  <si>
    <t>Hit 2, 対空1</t>
  </si>
  <si>
    <t>Hit 2, 対空2</t>
  </si>
  <si>
    <t>Hit 2, 対空3</t>
  </si>
  <si>
    <t>Hit 2, 対空4</t>
  </si>
  <si>
    <t>Hit 2, 対空5</t>
  </si>
  <si>
    <t>-58</t>
  </si>
  <si>
    <t>(61)</t>
  </si>
  <si>
    <t>9/5.5</t>
  </si>
  <si>
    <t>10.8/6.6</t>
  </si>
  <si>
    <t>9F/6F</t>
  </si>
  <si>
    <t>DownB (リベンジ)</t>
  </si>
  <si>
    <t>受付：3-22F</t>
  </si>
  <si>
    <t>カウンター受付：3-22F</t>
  </si>
  <si>
    <t>全身無敵：1-13F
敵攻撃判定の0.4倍のダメージを受ける。
相殺なし。</t>
  </si>
  <si>
    <t>打撃, Late1</t>
  </si>
  <si>
    <t>33-41</t>
  </si>
  <si>
    <t>打撃, Late2</t>
  </si>
  <si>
    <t>42-47</t>
  </si>
  <si>
    <t>打撃, Late3</t>
  </si>
  <si>
    <t>48-56</t>
  </si>
  <si>
    <t>25F目から14F硬直。</t>
  </si>
  <si>
    <t>23F目から12F硬直。</t>
  </si>
  <si>
    <t>5-26FはJab2に移行可能。
空振り時にボタン長押しで7F目からJab1でキャンセル可能。</t>
  </si>
  <si>
    <t>10-26FはJab3に移行可能。
7-9Fは百裂に移行可能。</t>
  </si>
  <si>
    <t>4.4</t>
  </si>
  <si>
    <t>ガード硬直補正倍率：9倍
最低4ヒット。</t>
  </si>
  <si>
    <t>3.4</t>
  </si>
  <si>
    <t>12-27FはFTilt2に移行可能。
上下歯無敵：7-8F</t>
  </si>
  <si>
    <t>7/7/7/9</t>
  </si>
  <si>
    <t>7F/7F/7F/9F</t>
  </si>
  <si>
    <t>頭部無敵：8-15F</t>
  </si>
  <si>
    <t>15/15/19</t>
  </si>
  <si>
    <t>22.8/18</t>
  </si>
  <si>
    <t>10F/10F/13F</t>
  </si>
  <si>
    <t>頭部無敵：16-17F
溜め開Initial：6F目</t>
  </si>
  <si>
    <t>頭部無敵：12-18F
溜め開Initial：7F目</t>
  </si>
  <si>
    <t>踏まれ攻撃</t>
  </si>
  <si>
    <t>5-6
(+7)</t>
  </si>
  <si>
    <t>11
(+7)</t>
  </si>
  <si>
    <t>頭部無敵：3-6F
踏み台動作：7F</t>
  </si>
  <si>
    <t>8-17
(Rehit: 3)</t>
  </si>
  <si>
    <t>9/11</t>
  </si>
  <si>
    <t>5-42</t>
  </si>
  <si>
    <t>2-21</t>
  </si>
  <si>
    <t>NeutralB (シューリンガン)</t>
  </si>
  <si>
    <t>生成：8F目
バウンドでダメージ倍率0.85倍。
出Initialめはガード硬直補正なし。(1倍)
相殺なし。</t>
  </si>
  <si>
    <t>保持</t>
  </si>
  <si>
    <t>22-*</t>
  </si>
  <si>
    <t>吹き飛ばし, 前</t>
  </si>
  <si>
    <t>1-14</t>
  </si>
  <si>
    <t>15-*</t>
  </si>
  <si>
    <t>吹き飛ばし, 後</t>
  </si>
  <si>
    <t>飲み込み</t>
  </si>
  <si>
    <t>保持Cancel</t>
  </si>
  <si>
    <t>SideB (ポイズンブレス)</t>
  </si>
  <si>
    <t>12-28</t>
  </si>
  <si>
    <t>生成：20F目
最大溜め：75F
溜め・キャンセル開Initial：11F目
溜め中からの最速発生は13F。
キャンセルはAirジャンプのみ全体5F。
Dodges・シールド・Groundジャンプは全体2F。
最大溜めでない連2の1.2%攻撃判定は、攻撃力が変わらない。
Activeはタイマン時のもの。試合に参加している人数が増えるとLateフレームが減少。
相殺なし。</t>
  </si>
  <si>
    <t>溜めなし, 連1</t>
  </si>
  <si>
    <t>21-41
(Rehit: 4)</t>
  </si>
  <si>
    <t>1.2/0.6</t>
  </si>
  <si>
    <t>1.44/0.72</t>
  </si>
  <si>
    <t>溜めなし, 連2</t>
  </si>
  <si>
    <t>42-122
(Rehit: 4)</t>
  </si>
  <si>
    <t>最大溜め, 連1</t>
  </si>
  <si>
    <t>2.8/1.6</t>
  </si>
  <si>
    <t>3.36/1.92</t>
  </si>
  <si>
    <t>最大溜め, 連2</t>
  </si>
  <si>
    <t>42-159
(Rehit: 7)</t>
  </si>
  <si>
    <t>UpB (リーフローター)</t>
  </si>
  <si>
    <t>Landing Lag(小)：16F
Landing Lag(大)：20F
崖つかまり(前後)：2F目以降</t>
  </si>
  <si>
    <t>15
(Rehit: 6)</t>
  </si>
  <si>
    <t>16-55
(Rehit: 6)</t>
  </si>
  <si>
    <t>56-62
(Rehit: 6)</t>
  </si>
  <si>
    <t>4/0.8</t>
  </si>
  <si>
    <t>4.8/0.96</t>
  </si>
  <si>
    <t>5F/2F</t>
  </si>
  <si>
    <t>連4</t>
  </si>
  <si>
    <t>63-67
(Rehit: 6)</t>
  </si>
  <si>
    <t>DownB (ロングレンジパックン)</t>
  </si>
  <si>
    <t>溜めなし, 最速</t>
  </si>
  <si>
    <t>最大溜め：39F
溜め開Initial：18F目
溜め中からの最速発生は2F。
頭部無敵(発射)：3-*F  
頭部無敵(噛みつき)：1-2F 
(溜めなし最遅で21-26F)
ヘビーアーマー(15%)：18-*F
 (溜めなし最遅で18-26F)
アーマー中に受けるダメージと、噛みつきまでの首が受けるダメージはNeutralの0.8倍。
敵を感知の場合+1F。
一定以上の角度で硬直増。
相殺モーションなし。</t>
  </si>
  <si>
    <t>溜めなし, 最遅</t>
  </si>
  <si>
    <t>最大溜め, 最速</t>
  </si>
  <si>
    <t>68-69</t>
  </si>
  <si>
    <t>107</t>
  </si>
  <si>
    <t>18.2</t>
  </si>
  <si>
    <t>最大溜め(横), 
最速</t>
  </si>
  <si>
    <t>最大溜め, 最遅</t>
  </si>
  <si>
    <t>75-76</t>
  </si>
  <si>
    <t>最大溜め(横), 
最遅</t>
  </si>
  <si>
    <t>125</t>
  </si>
  <si>
    <t>Attributesその他</t>
  </si>
  <si>
    <t># of jumps</t>
  </si>
  <si>
    <t>19F目から8F硬直。
打撃部分はThrows中の相手にはヒットしない。</t>
  </si>
  <si>
    <t>打撃, Hit 1-2</t>
  </si>
  <si>
    <t>20, 30</t>
  </si>
  <si>
    <t>Weight</t>
  </si>
  <si>
    <t>SH AirTime</t>
  </si>
  <si>
    <t>大J初速</t>
  </si>
  <si>
    <t>Crawl</t>
  </si>
  <si>
    <t>Soft Landing</t>
  </si>
  <si>
    <t>FH AirTime</t>
  </si>
  <si>
    <t>大J高度</t>
  </si>
  <si>
    <t>Wall Jump</t>
  </si>
  <si>
    <t>Hard Landing</t>
  </si>
  <si>
    <t>SHFF AirTime</t>
  </si>
  <si>
    <t>小J高度</t>
  </si>
  <si>
    <t>Wall Cling</t>
  </si>
  <si>
    <t>FHFF AirTime</t>
  </si>
  <si>
    <t>AirJ高度</t>
  </si>
  <si>
    <t>Single Dash</t>
  </si>
  <si>
    <t>FastFall Speed</t>
  </si>
  <si>
    <t>7-24FはJab2に移行可能。
アルセーヌの判定は相殺なし。</t>
  </si>
  <si>
    <t>Jab1, アルセーヌ</t>
  </si>
  <si>
    <t>11-24FはJab3に移行可能。
アルセーヌの判定は相殺なし。</t>
  </si>
  <si>
    <t>Jab2, アルセーヌ</t>
  </si>
  <si>
    <t>アルセーヌの判定は相殺なし。</t>
  </si>
  <si>
    <t>Jab3, アルセーヌ</t>
  </si>
  <si>
    <t>3.1</t>
  </si>
  <si>
    <t xml:space="preserve">ガード硬直補正倍率：1.1倍 (アルセーヌのみ)
</t>
  </si>
  <si>
    <t>Hit 2, アルセーヌ</t>
  </si>
  <si>
    <t>アルセーヌ召喚中は、ジョーカーのHit 2のLateも13-19Fになる。
ガード硬直補正倍率：2倍 (アルセーヌのみ)
アルセーヌの判定は相殺なし。</t>
  </si>
  <si>
    <t>All Angles, Hit 2, 
アルセーヌ</t>
  </si>
  <si>
    <t>8-9
(Rehit: 3)</t>
  </si>
  <si>
    <t>アルセーヌ召喚中は、ジョーカーの〆判定はなくなる。
Initial→連, 連→〆でRehit継続。
ジョーカーとアルセーヌ間はRehit非共有。
相殺なし。</t>
  </si>
  <si>
    <t>10-19
(Rehit: 3)</t>
  </si>
  <si>
    <t>連, アルセーヌ</t>
  </si>
  <si>
    <t>〆, アルセーヌ</t>
  </si>
  <si>
    <t>3.9</t>
  </si>
  <si>
    <t>ガード硬直補正倍率：1.5倍 (アルセーヌ召喚時のみ)
アルセーヌの判定は相殺なし。</t>
  </si>
  <si>
    <t>displayNum</t>
  </si>
  <si>
    <t>アルセーヌ</t>
  </si>
  <si>
    <t>ja_JP</t>
  </si>
  <si>
    <t>en_US</t>
  </si>
  <si>
    <t>file</t>
  </si>
  <si>
    <t>series</t>
  </si>
  <si>
    <t>colorCode</t>
  </si>
  <si>
    <t>サムネ</t>
  </si>
  <si>
    <t>アルセーヌ召喚中は、ジョーカーのLateも16-19Fになる。
ガード硬直補正倍率：1.25倍 (アルセーヌ召喚時のみ)
溜め開Initial：6F目</t>
  </si>
  <si>
    <t>fontType</t>
  </si>
  <si>
    <t>sheetName</t>
  </si>
  <si>
    <t>nameNeutralB</t>
  </si>
  <si>
    <t>nameSideB</t>
  </si>
  <si>
    <t>nameUpB</t>
  </si>
  <si>
    <t>nameDowNeutralB</t>
  </si>
  <si>
    <t>No.</t>
  </si>
  <si>
    <t>Chr ID</t>
  </si>
  <si>
    <t>CSS</t>
  </si>
  <si>
    <t>File</t>
  </si>
  <si>
    <t>右腕無敵：10-14F (アルセーヌ召還中のみ)
ガード硬直補正倍率：1.25倍 (アルセーヌ時のみ)
アルセーヌの判定は相殺なし。
溜め開Initial：5F目</t>
  </si>
  <si>
    <t>マリオ</t>
  </si>
  <si>
    <t>MARIO</t>
  </si>
  <si>
    <t>mario</t>
  </si>
  <si>
    <t>#ec2320</t>
  </si>
  <si>
    <t>https://i.imgur.com/TraYZoX.png</t>
  </si>
  <si>
    <t>Hit 2とアルセーヌの判定は相殺なし。
ガード硬直補正倍率：1.33倍 (Hit 2, アルセーヌ)
溜め開Initial：6F目</t>
  </si>
  <si>
    <t>Hit 1, アルセーヌ</t>
  </si>
  <si>
    <t>ファイアボール</t>
  </si>
  <si>
    <t>スーパーマント</t>
  </si>
  <si>
    <t>スーパージャンプパンチ</t>
  </si>
  <si>
    <t>ポンプ</t>
  </si>
  <si>
    <t>特殊モーション</t>
  </si>
  <si>
    <t>アルセーヌ召還</t>
  </si>
  <si>
    <t>全身無敵：2-62F (召還)
全身無敵：2-72F (帰還)
モーション移行後最大3Fまで全身無敵継続。</t>
  </si>
  <si>
    <t>アルセーヌ帰還</t>
  </si>
  <si>
    <t>ドンキーコング</t>
  </si>
  <si>
    <t>DONKEY KONG</t>
  </si>
  <si>
    <t>donkey_kong</t>
  </si>
  <si>
    <t>donkeykong</t>
  </si>
  <si>
    <t>#007d1e</t>
  </si>
  <si>
    <t>https://i.imgur.com/ryWeBkS.png</t>
  </si>
  <si>
    <t>ジャイアントパンチ</t>
  </si>
  <si>
    <t>ドンキーヘッドバッド</t>
  </si>
  <si>
    <t>スピニングコング</t>
  </si>
  <si>
    <t>ハンドスラップ</t>
  </si>
  <si>
    <t>donkey</t>
  </si>
  <si>
    <t>リンク</t>
  </si>
  <si>
    <t>LINK</t>
  </si>
  <si>
    <t>link</t>
  </si>
  <si>
    <t>zelda</t>
  </si>
  <si>
    <t>#5bb8d4</t>
  </si>
  <si>
    <t>https://i.imgur.com/ryYhpyb.png</t>
  </si>
  <si>
    <t>弓矢</t>
  </si>
  <si>
    <t>ブーメラン</t>
  </si>
  <si>
    <t>回転斬り</t>
  </si>
  <si>
    <t>リモコンバクダン</t>
  </si>
  <si>
    <t>ピオリム　能力倍率</t>
  </si>
  <si>
    <t>サムス</t>
  </si>
  <si>
    <t>SAMUS</t>
  </si>
  <si>
    <t>samus</t>
  </si>
  <si>
    <t>metroid</t>
  </si>
  <si>
    <t>#fe8116</t>
  </si>
  <si>
    <t>https://i.imgur.com/v3OyX23.png</t>
  </si>
  <si>
    <t>0.48</t>
  </si>
  <si>
    <t>チャージショット</t>
  </si>
  <si>
    <t>ミサイル</t>
  </si>
  <si>
    <t>スクリューアタック</t>
  </si>
  <si>
    <t>1.96</t>
  </si>
  <si>
    <t>ダークサムス</t>
  </si>
  <si>
    <t>DARK SAMUS</t>
  </si>
  <si>
    <t>dark_samus</t>
  </si>
  <si>
    <t>2nd</t>
  </si>
  <si>
    <t>#32474a</t>
  </si>
  <si>
    <t>https://i.imgur.com/HXUqa68.png</t>
  </si>
  <si>
    <t>4.324</t>
  </si>
  <si>
    <t>1st</t>
  </si>
  <si>
    <t>0.214</t>
  </si>
  <si>
    <t>4.232</t>
  </si>
  <si>
    <t>2.1</t>
  </si>
  <si>
    <t>0.231</t>
  </si>
  <si>
    <t>samusd</t>
  </si>
  <si>
    <t>ヨッシー</t>
  </si>
  <si>
    <t>0.1225</t>
  </si>
  <si>
    <t>YOSHI</t>
  </si>
  <si>
    <t>yoshi</t>
  </si>
  <si>
    <t>#00a920</t>
  </si>
  <si>
    <t>2.121</t>
  </si>
  <si>
    <t>2.355</t>
  </si>
  <si>
    <t>3.14</t>
  </si>
  <si>
    <t>0.1175</t>
  </si>
  <si>
    <t>22nd</t>
  </si>
  <si>
    <t>https://i.imgur.com/DtbEru5.png</t>
  </si>
  <si>
    <t>ジャンプ高度</t>
  </si>
  <si>
    <t>Egg Lay</t>
  </si>
  <si>
    <t>Egg Roll</t>
  </si>
  <si>
    <t>たまごThrows</t>
  </si>
  <si>
    <t>Yoshi Bomb</t>
  </si>
  <si>
    <t>younglink</t>
  </si>
  <si>
    <t>カービィ</t>
  </si>
  <si>
    <t>KIRBY</t>
  </si>
  <si>
    <t>kirby</t>
  </si>
  <si>
    <t>#f2c0c4</t>
  </si>
  <si>
    <t>https://i.imgur.com/Tlh7tUW.png</t>
  </si>
  <si>
    <t>ファイナルカッター</t>
  </si>
  <si>
    <t>9-30FはJab2に移行可能。
ボタン押しっぱなしでは13F目に移行。</t>
  </si>
  <si>
    <t>ストーン</t>
  </si>
  <si>
    <t>フォックス</t>
  </si>
  <si>
    <t>FOX</t>
  </si>
  <si>
    <t>fox</t>
  </si>
  <si>
    <t>starfox</t>
  </si>
  <si>
    <t>#f59d26</t>
  </si>
  <si>
    <t>https://i.imgur.com/D6V4YgY.png</t>
  </si>
  <si>
    <t>9-30FはJab3に移行可能。
ボタン押しっぱなしでは13F目に移行。</t>
  </si>
  <si>
    <t>Foxイリュージョン</t>
  </si>
  <si>
    <t>ファイアFox</t>
  </si>
  <si>
    <t>リフレクター</t>
  </si>
  <si>
    <t>ピカチュウ</t>
  </si>
  <si>
    <t>PIKACHU</t>
  </si>
  <si>
    <t>pikachu</t>
  </si>
  <si>
    <t>pokemon</t>
  </si>
  <si>
    <t>#fddd05</t>
  </si>
  <si>
    <t>https://i.imgur.com/76qy60s.png</t>
  </si>
  <si>
    <t>でんげき</t>
  </si>
  <si>
    <t>ロケットずつき</t>
  </si>
  <si>
    <t>でんこうせっか</t>
  </si>
  <si>
    <t>かみなり</t>
  </si>
  <si>
    <t>ルイージ</t>
  </si>
  <si>
    <t>LUIGI</t>
  </si>
  <si>
    <t>luigi</t>
  </si>
  <si>
    <t>#4ebc56</t>
  </si>
  <si>
    <t>https://i.imgur.com/uqfJw6J.png</t>
  </si>
  <si>
    <t>頭・左腕・左脚無敵：9F目 (当たりあり)
左腕無敵：10-11F  (当たりあり)
相殺モーションなし。</t>
  </si>
  <si>
    <t>Luigiロケット</t>
  </si>
  <si>
    <t>Luigiサイクロン</t>
  </si>
  <si>
    <t>ネス</t>
  </si>
  <si>
    <t>NESS</t>
  </si>
  <si>
    <t>ness</t>
  </si>
  <si>
    <t>mother</t>
  </si>
  <si>
    <t>#de413d</t>
  </si>
  <si>
    <t>10.8/13.2</t>
  </si>
  <si>
    <t>https://i.imgur.com/2Gtqid2.png</t>
  </si>
  <si>
    <t>9F/10F</t>
  </si>
  <si>
    <t>PKフラッシュ</t>
  </si>
  <si>
    <t>PKファイヤー</t>
  </si>
  <si>
    <t>PKサンダー</t>
  </si>
  <si>
    <t>サイマグネット</t>
  </si>
  <si>
    <t>キャプテン・ファルコン</t>
  </si>
  <si>
    <t>CAPTAIN FALCON</t>
  </si>
  <si>
    <t>captain_falcon</t>
  </si>
  <si>
    <t>f-zero</t>
  </si>
  <si>
    <t>#6b56b1</t>
  </si>
  <si>
    <t>18/18/16</t>
  </si>
  <si>
    <t>21.6/21.6/19.2</t>
  </si>
  <si>
    <t>12F/12F/11F</t>
  </si>
  <si>
    <t>https://i.imgur.com/GopnQpR.png</t>
  </si>
  <si>
    <t>ファルコンパンチ</t>
  </si>
  <si>
    <t>ファルコンナックル</t>
  </si>
  <si>
    <t>会心の一撃</t>
  </si>
  <si>
    <t>ファルコンダイブ</t>
  </si>
  <si>
    <t>ファルコンキック</t>
  </si>
  <si>
    <t>captain</t>
  </si>
  <si>
    <t>プリン</t>
  </si>
  <si>
    <t>JIGGLYPUFF</t>
  </si>
  <si>
    <t>purin</t>
  </si>
  <si>
    <t>#efadbb</t>
  </si>
  <si>
    <t>https://i.imgur.com/jj9pXk2.png</t>
  </si>
  <si>
    <t>36/36/32</t>
  </si>
  <si>
    <t>43.2/43.2/38.4</t>
  </si>
  <si>
    <t>22F/22F/20F</t>
  </si>
  <si>
    <t>ころがる</t>
  </si>
  <si>
    <t>はたく</t>
  </si>
  <si>
    <t>うたう</t>
  </si>
  <si>
    <t>ねむる</t>
  </si>
  <si>
    <t>ピーチ</t>
  </si>
  <si>
    <t>PEACH</t>
  </si>
  <si>
    <t>peach</t>
  </si>
  <si>
    <t>#fe7ea2</t>
  </si>
  <si>
    <t>https://i.imgur.com/Dqrmk5i.png</t>
  </si>
  <si>
    <t>キノピオガード</t>
  </si>
  <si>
    <t>ピーチボンバー</t>
  </si>
  <si>
    <t>ピーチパラソル</t>
  </si>
  <si>
    <t>野菜引っこ抜き</t>
  </si>
  <si>
    <t>デイジー</t>
  </si>
  <si>
    <t>DAISY</t>
  </si>
  <si>
    <t>daisy</t>
  </si>
  <si>
    <t>#f5bf2d</t>
  </si>
  <si>
    <t>https://i.imgur.com/Jh7rNYP.png</t>
  </si>
  <si>
    <t>28/32/32</t>
  </si>
  <si>
    <t>33.6/38.4/38.4</t>
  </si>
  <si>
    <t>18F/20F/20F</t>
  </si>
  <si>
    <t>デイジーボンバー</t>
  </si>
  <si>
    <t>11/13/13</t>
  </si>
  <si>
    <t>デイジーパラソル</t>
  </si>
  <si>
    <t>13.2/15.6/15.6</t>
  </si>
  <si>
    <t>8F/9F/9F</t>
  </si>
  <si>
    <t>クッパ</t>
  </si>
  <si>
    <t>BOWSER</t>
  </si>
  <si>
    <t>koopa</t>
  </si>
  <si>
    <t>#44745e</t>
  </si>
  <si>
    <t>https://i.imgur.com/WLfuyTs.png</t>
  </si>
  <si>
    <t>22/26/26</t>
  </si>
  <si>
    <t>26.4/31.2/31.2</t>
  </si>
  <si>
    <t>14F/17F/17F</t>
  </si>
  <si>
    <t>クッパブレス</t>
  </si>
  <si>
    <t>ダイビングプレス</t>
  </si>
  <si>
    <t>スピニングシェル</t>
  </si>
  <si>
    <t>クッパドロップ</t>
  </si>
  <si>
    <t>アイスクライマー</t>
  </si>
  <si>
    <t>ICE CLIMBERS</t>
  </si>
  <si>
    <t>ice_climber</t>
  </si>
  <si>
    <t>iceclimber</t>
  </si>
  <si>
    <t>#72eaed</t>
  </si>
  <si>
    <t>https://i.imgur.com/RuhMEGG.png</t>
  </si>
  <si>
    <t>アイスショット</t>
  </si>
  <si>
    <t>トルネードハンマー</t>
  </si>
  <si>
    <t>ゴムジャンプ</t>
  </si>
  <si>
    <t>ブリザード</t>
  </si>
  <si>
    <t>popo</t>
  </si>
  <si>
    <t>シーク</t>
  </si>
  <si>
    <t>SHEIK</t>
  </si>
  <si>
    <t>sheik</t>
  </si>
  <si>
    <t>#756fd0</t>
  </si>
  <si>
    <t>https://i.imgur.com/PtO8nvd.png</t>
  </si>
  <si>
    <t>仕込針</t>
  </si>
  <si>
    <t>Explosion丸</t>
  </si>
  <si>
    <t>浮身</t>
  </si>
  <si>
    <t>跳魚</t>
  </si>
  <si>
    <t>ゼルダ</t>
  </si>
  <si>
    <t>ZELDA</t>
  </si>
  <si>
    <t>#ee7a9f</t>
  </si>
  <si>
    <t>https://i.imgur.com/aeW4jDP.png</t>
  </si>
  <si>
    <t>10/12/12</t>
  </si>
  <si>
    <t>12/14.4/14.4</t>
  </si>
  <si>
    <t>10.2/12.24/12.24</t>
  </si>
  <si>
    <t>ネールの愛</t>
  </si>
  <si>
    <t>ディンの炎</t>
  </si>
  <si>
    <t>フロルの風</t>
  </si>
  <si>
    <t>ファントムアタック</t>
  </si>
  <si>
    <t>ドクターマリオ</t>
  </si>
  <si>
    <t>DR. MARIO</t>
  </si>
  <si>
    <t>dr_mario</t>
  </si>
  <si>
    <t>12.24/14.28/14.28</t>
  </si>
  <si>
    <t>#b3b3b3</t>
  </si>
  <si>
    <t>3-46</t>
  </si>
  <si>
    <t>https://i.imgur.com/rYo9mOk.png</t>
  </si>
  <si>
    <t>2-29</t>
  </si>
  <si>
    <t>カプセル</t>
  </si>
  <si>
    <t>スーパーシーツ</t>
  </si>
  <si>
    <t>ドクタートルネード</t>
  </si>
  <si>
    <t>mariod</t>
  </si>
  <si>
    <t>ピチュー</t>
  </si>
  <si>
    <t>PICHU</t>
  </si>
  <si>
    <t>pichu</t>
  </si>
  <si>
    <t>#fafd8a</t>
  </si>
  <si>
    <t>https://i.imgur.com/qYQZQlN.png</t>
  </si>
  <si>
    <t>こうそくいどう</t>
  </si>
  <si>
    <t>ファルコ</t>
  </si>
  <si>
    <t>FALCO</t>
  </si>
  <si>
    <t>falco</t>
  </si>
  <si>
    <t>#464ec2</t>
  </si>
  <si>
    <t>https://i.imgur.com/LyoLSFh.png</t>
  </si>
  <si>
    <t>NeutralB (メラ / メラミ / メラゾーマ)</t>
  </si>
  <si>
    <t>ファルコビジョン</t>
  </si>
  <si>
    <t>ファイアバード</t>
  </si>
  <si>
    <t>リフレクターシュート</t>
  </si>
  <si>
    <t>マルス</t>
  </si>
  <si>
    <t>MARTH</t>
  </si>
  <si>
    <t>marth</t>
  </si>
  <si>
    <t>fireemblem</t>
  </si>
  <si>
    <t>#5da8c8</t>
  </si>
  <si>
    <t>https://i.imgur.com/u5texFO.png</t>
  </si>
  <si>
    <t>シールドブレイカー</t>
  </si>
  <si>
    <t>マーベラスコンビネーション</t>
  </si>
  <si>
    <t>ドルフィンスラッシュ</t>
  </si>
  <si>
    <t>ルキナ</t>
  </si>
  <si>
    <t>LUCINA</t>
  </si>
  <si>
    <t>lucina</t>
  </si>
  <si>
    <t>#7ea6c7</t>
  </si>
  <si>
    <t>https://i.imgur.com/TMrGk7T.png</t>
  </si>
  <si>
    <t>メラ</t>
  </si>
  <si>
    <t>5-18
(Rehit: 4)</t>
  </si>
  <si>
    <t>10-39
(+7)</t>
  </si>
  <si>
    <t>43
(+7)</t>
  </si>
  <si>
    <t>消費MP：6 (メラ)
消費MP：16 (メラミ)
消費MP：36 (メラゾーマ)
前動作：7F
キャンセル動作：5F
溜め18Fでメラミ。
溜め82Fでメラゾーマ。
溜まり切らずに中断した場合、その段階の最初にリセット。</t>
  </si>
  <si>
    <t>こどもリンク</t>
  </si>
  <si>
    <t>YOUNG LINK</t>
  </si>
  <si>
    <t>young_link</t>
  </si>
  <si>
    <t>#70a174</t>
  </si>
  <si>
    <t>https://i.imgur.com/a2KHL8I.png</t>
  </si>
  <si>
    <t>40-65</t>
  </si>
  <si>
    <t>炎の弓矢</t>
  </si>
  <si>
    <t>メラミ</t>
  </si>
  <si>
    <t>爆弾</t>
  </si>
  <si>
    <t>11-56
(+7)</t>
  </si>
  <si>
    <t>51
(+7)</t>
  </si>
  <si>
    <t>ガノンドロフ</t>
  </si>
  <si>
    <t>GANONDORF</t>
  </si>
  <si>
    <t>ganondorf</t>
  </si>
  <si>
    <t>#4f0f0f</t>
  </si>
  <si>
    <t>https://i.imgur.com/0XUnwMD.png</t>
  </si>
  <si>
    <t>メラゾーマ</t>
  </si>
  <si>
    <t>火球</t>
  </si>
  <si>
    <t>16-73</t>
  </si>
  <si>
    <t>魔人拳</t>
  </si>
  <si>
    <t>炎獄握</t>
  </si>
  <si>
    <t>雷神掌</t>
  </si>
  <si>
    <t>烈鬼脚</t>
  </si>
  <si>
    <t>ganon</t>
  </si>
  <si>
    <t>ミュウツー</t>
  </si>
  <si>
    <t>MEWTWO</t>
  </si>
  <si>
    <t>mewtwo</t>
  </si>
  <si>
    <t>#7974a4</t>
  </si>
  <si>
    <t>Explosion, 連</t>
  </si>
  <si>
    <t>1-18
(Rehit: 6/-)</t>
  </si>
  <si>
    <t>https://i.imgur.com/yOpWwBh.png</t>
  </si>
  <si>
    <t>3/10</t>
  </si>
  <si>
    <t>3.6/12</t>
  </si>
  <si>
    <t>2F/4F</t>
  </si>
  <si>
    <t>Explosion, 〆</t>
  </si>
  <si>
    <t>3/8</t>
  </si>
  <si>
    <t>3.6/9.6</t>
  </si>
  <si>
    <t>SideB (デイン / ライデイン / ギガデイン)</t>
  </si>
  <si>
    <t>シャドーボール</t>
  </si>
  <si>
    <t>ねんりき</t>
  </si>
  <si>
    <t>テレポート</t>
  </si>
  <si>
    <t>かなしばり</t>
  </si>
  <si>
    <t>ロイ</t>
  </si>
  <si>
    <t>ROY</t>
  </si>
  <si>
    <t>roy</t>
  </si>
  <si>
    <t>#852924</t>
  </si>
  <si>
    <t>https://i.imgur.com/P3iV82y.png</t>
  </si>
  <si>
    <t>デイン</t>
  </si>
  <si>
    <t>エクスプロージョン</t>
  </si>
  <si>
    <t>ブレイザー</t>
  </si>
  <si>
    <t>9
(+7)</t>
  </si>
  <si>
    <t>38
(+7)</t>
  </si>
  <si>
    <t>クロム</t>
  </si>
  <si>
    <t>CHROM</t>
  </si>
  <si>
    <t>chrom</t>
  </si>
  <si>
    <t>#3d4960</t>
  </si>
  <si>
    <t>消費MP：8
前動作：7F
溜め1-8Fでデイン。
初段5%部分を当てると6F後、
初段3%部分を当てると4F後に落雷発生。
MP切れ以外すべて相殺なし。</t>
  </si>
  <si>
    <t>https://i.imgur.com/kgMkCEz.png</t>
  </si>
  <si>
    <t>翔流斬</t>
  </si>
  <si>
    <t>落雷</t>
  </si>
  <si>
    <t>1-8</t>
  </si>
  <si>
    <t>9/5/2.5</t>
  </si>
  <si>
    <t>10.8/6/3</t>
  </si>
  <si>
    <t>Mr.ゲーム&amp;ウォッチ</t>
  </si>
  <si>
    <t>4F/3F/2F</t>
  </si>
  <si>
    <t>MR. GAME &amp; WATCH</t>
  </si>
  <si>
    <t>mr_game_and_watch</t>
  </si>
  <si>
    <t>gamewatch</t>
  </si>
  <si>
    <t>#bcbcbc</t>
  </si>
  <si>
    <t>https://i.imgur.com/uB3EhTN.png</t>
  </si>
  <si>
    <t>MP切れ</t>
  </si>
  <si>
    <t>9-11
(+7)</t>
  </si>
  <si>
    <t>ライデイン</t>
  </si>
  <si>
    <t>10-15
(+16)</t>
  </si>
  <si>
    <t>50
(+16)</t>
  </si>
  <si>
    <t>消費MP：18
溜め9-25Fでライデイン。
初段ヒット後4F後に落雷発生。
相殺なし。</t>
  </si>
  <si>
    <t>シェフ</t>
  </si>
  <si>
    <t>ジャッジ</t>
  </si>
  <si>
    <t>ファイア</t>
  </si>
  <si>
    <t>オイルパニック</t>
  </si>
  <si>
    <t>メタナイト</t>
  </si>
  <si>
    <t>META KNIGHT</t>
  </si>
  <si>
    <t>meta_knight</t>
  </si>
  <si>
    <t>#464664</t>
  </si>
  <si>
    <t>14/10/5</t>
  </si>
  <si>
    <t>16.8/12/6</t>
  </si>
  <si>
    <t>5F/4F/3F</t>
  </si>
  <si>
    <t>https://i.imgur.com/XrDc8YA.png</t>
  </si>
  <si>
    <t>ギガデイン</t>
  </si>
  <si>
    <t>落雷1</t>
  </si>
  <si>
    <t>消費MP：42 (34F目)
ヘビーアーマー：1-34F (15%, 直撃)
落雷1が自身に直撃するとモーション移行。
Groundでは50F目に直撃、全体126F。
Hit 4が敵にヒットすると、
ヒットストップ終了4F後に落雷2発生。
落雷1, 直撃Hit 1, 直撃Hit 4 (8%), 落雷2は相殺なし。
直撃Hit 2, Hit 3, Hit 4 (12%/10%)は相殺モーションなし。
ガード硬直倍率：0.3倍 (Hit 4, 32F目)</t>
  </si>
  <si>
    <t>マッハトルネイド</t>
  </si>
  <si>
    <t>ドリルラッシュ</t>
  </si>
  <si>
    <t>シャトルループ</t>
  </si>
  <si>
    <t>落雷1, Late</t>
  </si>
  <si>
    <t>ディメンジョンマント</t>
  </si>
  <si>
    <t>45-*</t>
  </si>
  <si>
    <t>metaknight</t>
  </si>
  <si>
    <t>ピット</t>
  </si>
  <si>
    <t>PIT</t>
  </si>
  <si>
    <t>pit</t>
  </si>
  <si>
    <t>palutena</t>
  </si>
  <si>
    <t>アルセーヌの判定は相殺なし。
アルセーヌ召喚中は、ジョーカーの判定も15-16Fは相殺なしになる。</t>
  </si>
  <si>
    <t>#ebebeb</t>
  </si>
  <si>
    <t>直撃, Hit 1</t>
  </si>
  <si>
    <t>https://i.imgur.com/XJC3JKB.png</t>
  </si>
  <si>
    <t>直撃, Hit 2</t>
  </si>
  <si>
    <t>直撃, Hit 3</t>
  </si>
  <si>
    <t>パルテナの神弓</t>
  </si>
  <si>
    <t>豪腕ダッシュアッパー</t>
  </si>
  <si>
    <t>飛翔の奇跡</t>
  </si>
  <si>
    <t>衛星ガーディアンズ</t>
  </si>
  <si>
    <t>直撃, Hit 4</t>
  </si>
  <si>
    <t>ブラックピット</t>
  </si>
  <si>
    <t>DARK PIT</t>
  </si>
  <si>
    <t>black_pit</t>
  </si>
  <si>
    <t>12/10/8</t>
  </si>
  <si>
    <t>#252434</t>
  </si>
  <si>
    <t>14.4/12/9.6</t>
  </si>
  <si>
    <t>https://i.imgur.com/5DsIl5b.png</t>
  </si>
  <si>
    <t>直撃, Hit 4, Late1</t>
  </si>
  <si>
    <t>直撃, Hit 4, Late2</t>
  </si>
  <si>
    <t>神弓シルバーリップ</t>
  </si>
  <si>
    <t>豪腕デンショッカー</t>
  </si>
  <si>
    <t>pitb</t>
  </si>
  <si>
    <t>ゼロスーツサムス</t>
  </si>
  <si>
    <t>ZERO SUIT SAMUS</t>
  </si>
  <si>
    <t>zero_suit_samus</t>
  </si>
  <si>
    <t>#67b8cf</t>
  </si>
  <si>
    <t>落雷2</t>
  </si>
  <si>
    <t>https://i.imgur.com/q44qlDE.png</t>
  </si>
  <si>
    <t>16/12/6</t>
  </si>
  <si>
    <t>19.2/14.4/9.6</t>
  </si>
  <si>
    <t>非直撃, MP切れ</t>
  </si>
  <si>
    <t>102</t>
  </si>
  <si>
    <t>パラライザー</t>
  </si>
  <si>
    <t>UpB (バギ / バギマ / バギクロス)</t>
  </si>
  <si>
    <t>プラズマウィップ</t>
  </si>
  <si>
    <t>ブーストキック</t>
  </si>
  <si>
    <t>フリップジャンプ</t>
  </si>
  <si>
    <t>szerosuit</t>
  </si>
  <si>
    <t>ワリオ</t>
  </si>
  <si>
    <t>WARIO</t>
  </si>
  <si>
    <t>wario</t>
  </si>
  <si>
    <t>#fde51b</t>
  </si>
  <si>
    <t>https://i.imgur.com/nf4I6qz.png</t>
  </si>
  <si>
    <t>バギ</t>
  </si>
  <si>
    <t>4-27
(+3)</t>
  </si>
  <si>
    <t>消費MP：5
前動作：3F
溜め1-9Fでバギ。
Landing Lag：12F
相殺なし。</t>
  </si>
  <si>
    <t>不可</t>
  </si>
  <si>
    <t>ワリオかみつき</t>
  </si>
  <si>
    <t>ワリオバイク</t>
  </si>
  <si>
    <t>コークスクリュー</t>
  </si>
  <si>
    <t>ワリオっぺ</t>
  </si>
  <si>
    <t>バギマ</t>
  </si>
  <si>
    <t>6-25
(+3)
(Rehit: 7)</t>
  </si>
  <si>
    <t>ガン</t>
  </si>
  <si>
    <t>消費MP：9
溜め10-27Fでバギマ。
Landing Lag：23F</t>
  </si>
  <si>
    <t>スネーク</t>
  </si>
  <si>
    <t>SNAKE</t>
  </si>
  <si>
    <t>snake</t>
  </si>
  <si>
    <t>metalgear</t>
  </si>
  <si>
    <t>#658198</t>
  </si>
  <si>
    <t>https://i.imgur.com/MZGCT1o.png</t>
  </si>
  <si>
    <t>Neutral射撃</t>
  </si>
  <si>
    <t>5/3/1</t>
  </si>
  <si>
    <t>26-38</t>
  </si>
  <si>
    <t>バギクロス</t>
  </si>
  <si>
    <t>39-88
(Rehit: 10)</t>
  </si>
  <si>
    <t>手榴弾</t>
  </si>
  <si>
    <t>リモコンミサイル</t>
  </si>
  <si>
    <t>C4爆弾</t>
  </si>
  <si>
    <t>消費MP：18
Landing Lag：29F</t>
  </si>
  <si>
    <t>アイク</t>
  </si>
  <si>
    <t>IKE</t>
  </si>
  <si>
    <t>ike</t>
  </si>
  <si>
    <t>#2d3a9f</t>
  </si>
  <si>
    <t>https://i.imgur.com/Kek87TR.png</t>
  </si>
  <si>
    <t>89-90</t>
  </si>
  <si>
    <t>Landing Lag：12F</t>
  </si>
  <si>
    <t>噴火</t>
  </si>
  <si>
    <t>居合い斬り</t>
  </si>
  <si>
    <t>天空</t>
  </si>
  <si>
    <t>DownB (コマンド選択・共通)</t>
  </si>
  <si>
    <t>ゼニガメ</t>
  </si>
  <si>
    <t>SQUIRTLE</t>
  </si>
  <si>
    <t>#a8e9fd</t>
  </si>
  <si>
    <t>https://i.imgur.com/hrQci7t.png</t>
  </si>
  <si>
    <t>みずでっぽう</t>
  </si>
  <si>
    <t>共通動作</t>
  </si>
  <si>
    <t>からにこもる</t>
  </si>
  <si>
    <t>たきのぼり</t>
  </si>
  <si>
    <t>ポケモンチェンジ</t>
  </si>
  <si>
    <t>pzenigame</t>
  </si>
  <si>
    <t>フシギソウ</t>
  </si>
  <si>
    <t>IVYSAUR</t>
  </si>
  <si>
    <t>#215b18</t>
  </si>
  <si>
    <t>https://i.imgur.com/1KtAYsC.png</t>
  </si>
  <si>
    <t>最大選択時間：8秒（6秒でカーソル点滅）
キャンセル開Initial・コマンド決定：20F目から
キャンセル動作：5F
キャンセル後、40Fはコマンド選択不可。
ギラ・ベギラマ、イオ・イオナズン、ザキ・ザラキは同時に出現しない。</t>
  </si>
  <si>
    <t>タネマシンガン</t>
  </si>
  <si>
    <t>はっぱカッター</t>
  </si>
  <si>
    <t>つるのムチ</t>
  </si>
  <si>
    <t>pfushigisou</t>
  </si>
  <si>
    <t>リザードン</t>
  </si>
  <si>
    <t>CHARIZARD</t>
  </si>
  <si>
    <t>#ed8b5d</t>
  </si>
  <si>
    <t>https://i.imgur.com/WMmghnM.png</t>
  </si>
  <si>
    <t>DownB (コマンド選択・攻撃)</t>
  </si>
  <si>
    <t>6F/4F/2F</t>
  </si>
  <si>
    <t>全身無敵：4-13F (Ground前Dodges, ペナルティ無)
全身無敵：5-14F (Ground後Dodges, ペナルティ無)
全身無敵：5-16F (Air前Dodges, ペナルティ無)
全身無敵：5-16F (Air後Dodges, ペナルティ無)
全身無敵：1-6F (ジャンプ直下射撃)
Landing Lag：10F (Neutral射撃/Dodges射撃/Air直下射撃)
Landing Lag：20F (乱れ撃ち)
DodgesペナルティはNeutralDodgesと共有。
ペナルティに応じて全体F増加・無敵F減少。
一連の動作でDodgesは最大で4回まで。
押しっぱなし派生までに1度入力で連打派生。
派生タイミング (ガン, 連打/押しっぱなし)
Neutral→Neutral・前・後：26F目/31F目
GroundNeutral→ジャンプ直下射撃：26F目
Ground前→全：33F目
Ground後→全：39F目
AirNeutral→乱れ撃ち：14F目/17F目
AirNeutral→Air直下射撃：14F目/17F目
Air前→全：33F目
Air後→全：39F目
派生タイミング (ガンスペシャル, 連打/押しっぱなし)
GroundNeutral→Neutral・前・後：31F目/36F目
GroundNeutral→ジャンプ直下射撃：31F目
Ground前→全：41F目
Ground後→全：44F目
AirNeutral→Neutral・前・後：29F目/32F目
AirNeutral→乱れ撃ち：15F目/18F目
AirNeutral→Air直下射撃：15F目/18F目
Air前→全：37F目
Air後→全：41F目
相殺なし。</t>
  </si>
  <si>
    <t>かえんほうしゃ</t>
  </si>
  <si>
    <t>フレアドライブ</t>
  </si>
  <si>
    <t>そらをとぶ</t>
  </si>
  <si>
    <t>plizardon</t>
  </si>
  <si>
    <t>ディディーコング</t>
  </si>
  <si>
    <t>DIDDY KONG</t>
  </si>
  <si>
    <t>diddy_kong</t>
  </si>
  <si>
    <t>#a94338</t>
  </si>
  <si>
    <t>https://i.imgur.com/dlgFlt8.png</t>
  </si>
  <si>
    <t>ギラ</t>
  </si>
  <si>
    <t>消費MP：8
炎は相殺なし。</t>
  </si>
  <si>
    <t>前Dodges射撃</t>
  </si>
  <si>
    <t>39+</t>
  </si>
  <si>
    <t>6/4/2</t>
  </si>
  <si>
    <t>ピーナッツ・ポップガン</t>
  </si>
  <si>
    <t>モンキーフリップ</t>
  </si>
  <si>
    <t>バレルジェット</t>
  </si>
  <si>
    <t>バナナのかわ</t>
  </si>
  <si>
    <t>diddy</t>
  </si>
  <si>
    <t>リュカ</t>
  </si>
  <si>
    <t>LUCAS</t>
  </si>
  <si>
    <t>lucas</t>
  </si>
  <si>
    <t>#edd261</t>
  </si>
  <si>
    <t>https://i.imgur.com/Qb66a92.png</t>
  </si>
  <si>
    <t>6F/5F/3F</t>
  </si>
  <si>
    <t>後Dodges射撃</t>
  </si>
  <si>
    <t>45+</t>
  </si>
  <si>
    <t>PKフリーズ</t>
  </si>
  <si>
    <t>ベギラマ</t>
  </si>
  <si>
    <t>ソニック</t>
  </si>
  <si>
    <t>SONIC</t>
  </si>
  <si>
    <t>sonic</t>
  </si>
  <si>
    <t>6-17</t>
  </si>
  <si>
    <t>#5764db</t>
  </si>
  <si>
    <t>https://i.imgur.com/C7AD5zx.png</t>
  </si>
  <si>
    <t>ジャンプ直下射撃
(Groundジャンプ)</t>
  </si>
  <si>
    <t>10, 17, 24, 31</t>
  </si>
  <si>
    <t>消費MP：20
炎は相殺なし。</t>
  </si>
  <si>
    <t>3/0.8</t>
  </si>
  <si>
    <t>4F/2F</t>
  </si>
  <si>
    <t>ホーミングアタック</t>
  </si>
  <si>
    <t>スピンダッシュ</t>
  </si>
  <si>
    <t>スJigglypuffグジャンプ</t>
  </si>
  <si>
    <t>スピンチャージ</t>
  </si>
  <si>
    <t>乱れ撃ち
(Air上入力)</t>
  </si>
  <si>
    <t>12, 15, 18, 
24, 27, 30, 
36, 39, 42, 
48, 51, 54
(, 60, 63, 66...)</t>
  </si>
  <si>
    <t>69
(+48)</t>
  </si>
  <si>
    <t>デデデ</t>
  </si>
  <si>
    <t>KING DEDEDE</t>
  </si>
  <si>
    <t>dedede</t>
  </si>
  <si>
    <t>#eaea68</t>
  </si>
  <si>
    <t>https://i.imgur.com/Khzjm5O.png</t>
  </si>
  <si>
    <t>イオ</t>
  </si>
  <si>
    <t>消費MP：9
40F目に自動で爆発。
接触して起爆した場合はLateが1-20F。
爆発は相殺なし。</t>
  </si>
  <si>
    <t>Air直下射撃
(Air下入力)</t>
  </si>
  <si>
    <t>ゴルドーThrows</t>
  </si>
  <si>
    <t>スーパーデデデジャンプ</t>
  </si>
  <si>
    <t>ジェットハンマー</t>
  </si>
  <si>
    <t>ピクミン&amp;オリマー</t>
  </si>
  <si>
    <t>OLIMAR</t>
  </si>
  <si>
    <t>pikmin_and_olimar</t>
  </si>
  <si>
    <t>pikmin</t>
  </si>
  <si>
    <t>#ccefb0</t>
  </si>
  <si>
    <t>https://i.imgur.com/EMfkRVZ.png</t>
  </si>
  <si>
    <t>1-21</t>
  </si>
  <si>
    <t>7, 21, 35
(, 49, 63, 77)</t>
  </si>
  <si>
    <t>48
(+36)</t>
  </si>
  <si>
    <t>ピクミンひっこ抜き</t>
  </si>
  <si>
    <t>ピクミンThrows</t>
  </si>
  <si>
    <t>羽ピクミン</t>
  </si>
  <si>
    <t>ピクミン整列</t>
  </si>
  <si>
    <t>4/1.2</t>
  </si>
  <si>
    <t>ルカリオ</t>
  </si>
  <si>
    <t>LUCARIO</t>
  </si>
  <si>
    <t>lucario</t>
  </si>
  <si>
    <t>#5885c0</t>
  </si>
  <si>
    <t>イオナズン</t>
  </si>
  <si>
    <t>https://i.imgur.com/t1XgsKo.png</t>
  </si>
  <si>
    <t>6-28</t>
  </si>
  <si>
    <t>消費MP：37
29F目に自動で爆発。
接触して起爆した場合はLateが1-15, 16-39F。
吸引・爆発は相殺なし。</t>
  </si>
  <si>
    <t>はどうだん</t>
  </si>
  <si>
    <t>はっけい</t>
  </si>
  <si>
    <t>しんそく</t>
  </si>
  <si>
    <t>かげぶんしん</t>
  </si>
  <si>
    <t>ロボット</t>
  </si>
  <si>
    <t>R.O.B.</t>
  </si>
  <si>
    <t>robot</t>
  </si>
  <si>
    <t>famicomrobot</t>
  </si>
  <si>
    <t>#b2b8bd</t>
  </si>
  <si>
    <t>https://i.imgur.com/apwLRfp.png</t>
  </si>
  <si>
    <t>吸引</t>
  </si>
  <si>
    <t>ガンスペシャル</t>
  </si>
  <si>
    <t>17-40</t>
  </si>
  <si>
    <t>Neutral射撃
(Ground)</t>
  </si>
  <si>
    <t>26/21</t>
  </si>
  <si>
    <t>31.2/25.2</t>
  </si>
  <si>
    <t>ロボビーム</t>
  </si>
  <si>
    <t>アームスピン</t>
  </si>
  <si>
    <t>ロボバーナー</t>
  </si>
  <si>
    <t>ジャイロ</t>
  </si>
  <si>
    <t>トゥーンリンク</t>
  </si>
  <si>
    <t>TOON LINK</t>
  </si>
  <si>
    <t>toon_link</t>
  </si>
  <si>
    <t>#8ce689</t>
  </si>
  <si>
    <t>ラリホー</t>
  </si>
  <si>
    <t>https://i.imgur.com/qYcXjav.png</t>
  </si>
  <si>
    <t>6-55</t>
  </si>
  <si>
    <t>6/3/1</t>
  </si>
  <si>
    <t>消費MP：16
相殺なし。</t>
  </si>
  <si>
    <t>勇者の弓</t>
  </si>
  <si>
    <t>toonlink</t>
  </si>
  <si>
    <t>ウルフ</t>
  </si>
  <si>
    <t>18, 24</t>
  </si>
  <si>
    <t>WOLF</t>
  </si>
  <si>
    <t>wolf</t>
  </si>
  <si>
    <t>かえん斬り</t>
  </si>
  <si>
    <t>#757575</t>
  </si>
  <si>
    <t>https://i.imgur.com/Sv9BAaB.png</t>
  </si>
  <si>
    <t>22/17</t>
  </si>
  <si>
    <t>26.4/20.4</t>
  </si>
  <si>
    <t>19F/15F</t>
  </si>
  <si>
    <t>消費MP：12
相殺モーションなし。</t>
  </si>
  <si>
    <t>マヒャド斬り</t>
  </si>
  <si>
    <t>17/13</t>
  </si>
  <si>
    <t>20.4/15.6</t>
  </si>
  <si>
    <t>15F/12F</t>
  </si>
  <si>
    <t>Neutral射撃
(Air)</t>
  </si>
  <si>
    <t>消費MP：11
相殺モーションなし。</t>
  </si>
  <si>
    <t>クローブラスター</t>
  </si>
  <si>
    <t>ウルフフラッシュ</t>
  </si>
  <si>
    <t>ウルフシュート</t>
  </si>
  <si>
    <t>むらびと</t>
  </si>
  <si>
    <t>VILLAGER</t>
  </si>
  <si>
    <t>murabito</t>
  </si>
  <si>
    <t>doubutsu</t>
  </si>
  <si>
    <t>#24aa72</t>
  </si>
  <si>
    <t>https://i.imgur.com/F1IQGOF.png</t>
  </si>
  <si>
    <t>まじん斬り</t>
  </si>
  <si>
    <t>37-40</t>
  </si>
  <si>
    <t>35/35/30</t>
  </si>
  <si>
    <t>42/42/36</t>
  </si>
  <si>
    <t>30F/30F/26F</t>
  </si>
  <si>
    <t>消費MP：15
35%部分は確定でシールドブレイク。</t>
  </si>
  <si>
    <t>しまう / とり出す</t>
  </si>
  <si>
    <t>ハニワくんロケット</t>
  </si>
  <si>
    <t>バルーントリップ</t>
  </si>
  <si>
    <t>タネ植え / 水やり / 伐採</t>
  </si>
  <si>
    <t>メタル斬り</t>
  </si>
  <si>
    <t>ロックマン</t>
  </si>
  <si>
    <t>MEGA MAN</t>
  </si>
  <si>
    <t>rockman</t>
  </si>
  <si>
    <t>#4e77db</t>
  </si>
  <si>
    <t>19, 25</t>
  </si>
  <si>
    <t>消費MP：6
メタル化した敵がいるときは出現レート4倍。</t>
  </si>
  <si>
    <t>https://i.imgur.com/sMihSwj.png</t>
  </si>
  <si>
    <t>ザキ</t>
  </si>
  <si>
    <t>6-125</t>
  </si>
  <si>
    <t>消費MP：10</t>
  </si>
  <si>
    <t>メタルブレード</t>
  </si>
  <si>
    <t>クラッシュボム</t>
  </si>
  <si>
    <t>ラッシュコイル</t>
  </si>
  <si>
    <t>リーフシールド</t>
  </si>
  <si>
    <t>Wii Fit トレーナー</t>
  </si>
  <si>
    <t>ザラキ</t>
  </si>
  <si>
    <t>Wii Fit TRAINER</t>
  </si>
  <si>
    <t>wii_fit_trainer</t>
  </si>
  <si>
    <t>wii_fit</t>
  </si>
  <si>
    <t>#e1e0dc</t>
  </si>
  <si>
    <t>https://i.imgur.com/AOIqP6S.png</t>
  </si>
  <si>
    <t>45+
(40+)</t>
  </si>
  <si>
    <t>23-33</t>
  </si>
  <si>
    <t>7/4/2</t>
  </si>
  <si>
    <t>消費MP：30
風判定は相殺なし。</t>
  </si>
  <si>
    <t>太陽礼拝</t>
  </si>
  <si>
    <t>ヘディング</t>
  </si>
  <si>
    <t>燃焼フープダンス</t>
  </si>
  <si>
    <t>腹式呼吸</t>
  </si>
  <si>
    <t>wiifit</t>
  </si>
  <si>
    <t>ロゼッタ&amp;チコ</t>
  </si>
  <si>
    <t>ROSALINA &amp; LUMA</t>
  </si>
  <si>
    <t>rosetta_and_chiko</t>
  </si>
  <si>
    <t>#86ded1</t>
  </si>
  <si>
    <t>7F/5F/3F</t>
  </si>
  <si>
    <t>https://i.imgur.com/SbhEIJC.png</t>
  </si>
  <si>
    <t>マダンテ</t>
  </si>
  <si>
    <t>23-32
(Rehit: 9)</t>
  </si>
  <si>
    <t>チコシュート</t>
  </si>
  <si>
    <t>151</t>
  </si>
  <si>
    <t>スターピース</t>
  </si>
  <si>
    <t>ギャラクシージャンプ</t>
  </si>
  <si>
    <t>アイテムキャプチャー</t>
  </si>
  <si>
    <t>rosetta</t>
  </si>
  <si>
    <t>リトル・マック</t>
  </si>
  <si>
    <t>LITTLE MAC</t>
  </si>
  <si>
    <t>little_mac</t>
  </si>
  <si>
    <t>消費MP：残りの全MP
消費したMPに応じてダメージと判定の大きさも変化する。
最小ダメージ：0.2倍
最小範囲：0.4倍
ガード硬直倍率：1倍
相殺なし。</t>
  </si>
  <si>
    <t>punch_out</t>
  </si>
  <si>
    <t>#5d8f72</t>
  </si>
  <si>
    <t>https://i.imgur.com/mQbbIWM.png</t>
  </si>
  <si>
    <t>27, 33</t>
  </si>
  <si>
    <t>気合いストレート / K.O.アッパーカット</t>
  </si>
  <si>
    <t>ジョルトブロー</t>
  </si>
  <si>
    <t>ライジングアッパーカット</t>
  </si>
  <si>
    <t>スリッピングカウンター</t>
  </si>
  <si>
    <t>littlemac</t>
  </si>
  <si>
    <t>33-42
(Rehit: 9)</t>
  </si>
  <si>
    <t>ゲッコウガ</t>
  </si>
  <si>
    <t>GRENINJA</t>
  </si>
  <si>
    <t>gekkouga</t>
  </si>
  <si>
    <t>#1a1e54</t>
  </si>
  <si>
    <t>49+
(46+)</t>
  </si>
  <si>
    <t>https://i.imgur.com/OIY8153.png</t>
  </si>
  <si>
    <t>43-52
(Rehit: 9)</t>
  </si>
  <si>
    <t>53-62
(Rehit: 9)</t>
  </si>
  <si>
    <t>みずしゅりけん</t>
  </si>
  <si>
    <t>かげうち</t>
  </si>
  <si>
    <t>ハイドロポンプ</t>
  </si>
  <si>
    <t>みがわり</t>
  </si>
  <si>
    <t>連5</t>
  </si>
  <si>
    <t>63-100
(Rehit: 9)</t>
  </si>
  <si>
    <t>格闘Mii</t>
  </si>
  <si>
    <t>Mii BRAWLER</t>
  </si>
  <si>
    <t>mii</t>
  </si>
  <si>
    <t>#cc4242</t>
  </si>
  <si>
    <t>https://i.imgur.com/3wCOOdU.png</t>
  </si>
  <si>
    <t>29, 35</t>
  </si>
  <si>
    <t>101-112</t>
  </si>
  <si>
    <t>メガンテ</t>
  </si>
  <si>
    <t>45-50</t>
  </si>
  <si>
    <t>鉄球Throws / 閃光マッハパンチ / 爆裂サイドキック</t>
  </si>
  <si>
    <t>瞬発百裂キック / 燃焼ドロップキック / スープレックス</t>
  </si>
  <si>
    <t>天地キック / 昇天スピンキック / 突き上げアッパーカット</t>
  </si>
  <si>
    <t>消費MP：1
全身無敵：1-43F
41F目から1/20倍スロー。
スロー時、実時間で40F経過後(43F目)に自滅。
ガード不可。相殺なし。</t>
  </si>
  <si>
    <t>くい打ちヘッドバット / 反転キック / カウンターThrows</t>
  </si>
  <si>
    <t>miifighter</t>
  </si>
  <si>
    <t>剣術Mii</t>
  </si>
  <si>
    <t>Mii SWORDFIGHTER</t>
  </si>
  <si>
    <t>#5d6fc4</t>
  </si>
  <si>
    <t>https://i.imgur.com/823S1Im.png</t>
  </si>
  <si>
    <t>50/35</t>
  </si>
  <si>
    <t>60/42</t>
  </si>
  <si>
    <t>DownB (コマンド選択・補助)</t>
  </si>
  <si>
    <t>トルネードショット / 光手裏剣 / ラピッドスラッシュ</t>
  </si>
  <si>
    <t>変則急襲斬り / 疾風突き / チャクラム</t>
  </si>
  <si>
    <t>ロケット下突き / ソードダッシュ / 回転斬り</t>
  </si>
  <si>
    <t>カウンター / リバーススラッシュ / ジェットスタッブ</t>
  </si>
  <si>
    <t>miiswordsman</t>
  </si>
  <si>
    <t>射撃Mii</t>
  </si>
  <si>
    <t>13, 20, 27</t>
  </si>
  <si>
    <t>Mii GUNNER</t>
  </si>
  <si>
    <t>#ebb253</t>
  </si>
  <si>
    <t>https://i.imgur.com/T3YlvJc.png</t>
  </si>
  <si>
    <t>ガンナーチャージ / ラピッドショット / グレネードランチャー</t>
  </si>
  <si>
    <t>フレイムピラー / ステルスボム / ミサイル</t>
  </si>
  <si>
    <t>ボトムシュート / キャノンジャンプキック / アームロケット</t>
  </si>
  <si>
    <t>リフレクター / グラウンドボム / アブソーバー</t>
  </si>
  <si>
    <t>miigunner</t>
  </si>
  <si>
    <t>パルテナ</t>
  </si>
  <si>
    <t>PALUTENA</t>
  </si>
  <si>
    <t>#91e5c1</t>
  </si>
  <si>
    <t>https://i.imgur.com/I9lusQ6.png</t>
  </si>
  <si>
    <t>ためる</t>
  </si>
  <si>
    <t>オート照準</t>
  </si>
  <si>
    <t>爆炎</t>
  </si>
  <si>
    <t>カウンター / 反射盤</t>
  </si>
  <si>
    <t>消費MP：14
与ダメージ倍率：1.2倍
与ふっとばし倍率：1.2倍
シールド削り倍率：1.65倍</t>
  </si>
  <si>
    <t>パックマン</t>
  </si>
  <si>
    <t>PAC-MAN</t>
  </si>
  <si>
    <t>pac_man</t>
  </si>
  <si>
    <t>pacman</t>
  </si>
  <si>
    <t>#fbe36b</t>
  </si>
  <si>
    <t>https://i.imgur.com/qXl7Vos.png</t>
  </si>
  <si>
    <t>バイキルト</t>
  </si>
  <si>
    <t>消費MP：16
効果時間：12秒
被ダメージ倍率：1.2倍
与ダメージ倍率：1.6倍
与ふっとばし倍率：1.1倍</t>
  </si>
  <si>
    <t>フルーツターゲット</t>
  </si>
  <si>
    <t>パワーエサ</t>
  </si>
  <si>
    <t>パックジャンプ</t>
  </si>
  <si>
    <t>ピオリム</t>
  </si>
  <si>
    <t>ルフレ</t>
  </si>
  <si>
    <t>ROBIN</t>
  </si>
  <si>
    <t>消費MP：13
効果時間：10秒
被ふっとばし倍率：1.1倍
その他の能力上昇はページ上部参照。</t>
  </si>
  <si>
    <t>reflet</t>
  </si>
  <si>
    <t>#212227</t>
  </si>
  <si>
    <t>https://i.imgur.com/uqELQkx.png</t>
  </si>
  <si>
    <t>14, 28
(, 42, 56, 70)</t>
  </si>
  <si>
    <t>1.6/0.8</t>
  </si>
  <si>
    <t>アストロン</t>
  </si>
  <si>
    <t>342</t>
  </si>
  <si>
    <t>消費MP：6
全身無敵：15-313F (当たりあり)
相殺なし。</t>
  </si>
  <si>
    <t>ギガファイアー</t>
  </si>
  <si>
    <t>エルウインド</t>
  </si>
  <si>
    <t>リザイア</t>
  </si>
  <si>
    <t>シュルク</t>
  </si>
  <si>
    <t>SHULK</t>
  </si>
  <si>
    <t>shulk</t>
  </si>
  <si>
    <t>xenoblade</t>
  </si>
  <si>
    <t>#a02f3a</t>
  </si>
  <si>
    <t>44 (, 80)</t>
  </si>
  <si>
    <t>https://i.imgur.com/8WOMjSa.png</t>
  </si>
  <si>
    <t>モナドアーツ</t>
  </si>
  <si>
    <t>バックスラッシュ</t>
  </si>
  <si>
    <t>エアスラッシュ</t>
  </si>
  <si>
    <t>ビジョン</t>
  </si>
  <si>
    <t>クッパ Jr.</t>
  </si>
  <si>
    <t>BOWSER JR.</t>
  </si>
  <si>
    <t>koopa_jr</t>
  </si>
  <si>
    <t>#59bf38</t>
  </si>
  <si>
    <t>https://i.imgur.com/RDU6nK8.png</t>
  </si>
  <si>
    <t>マホカンタ</t>
  </si>
  <si>
    <t>クラウンキャノン</t>
  </si>
  <si>
    <t>カートダッシュ</t>
  </si>
  <si>
    <t>自爆ジャンプ</t>
  </si>
  <si>
    <t>メカクッパ</t>
  </si>
  <si>
    <t>反射：6-?F</t>
  </si>
  <si>
    <t>koopajr</t>
  </si>
  <si>
    <t>ダックハント</t>
  </si>
  <si>
    <t>消費MP：14
効果時間：12秒
反射ダメージ倍率：1.5倍
反射速度倍率：1.4倍
飛び道具Late倍率：1.1倍</t>
  </si>
  <si>
    <t>DUCK HUNT</t>
  </si>
  <si>
    <t>duck_hunt</t>
  </si>
  <si>
    <t>duckhunt</t>
  </si>
  <si>
    <t>#b9613b</t>
  </si>
  <si>
    <t>https://i.imgur.com/mjHR6fO.png</t>
  </si>
  <si>
    <t>トリックショット</t>
  </si>
  <si>
    <t>クレー射撃</t>
  </si>
  <si>
    <t>ダックジャンプ</t>
  </si>
  <si>
    <t>ホイミ</t>
  </si>
  <si>
    <t>ワイルドガンマン</t>
  </si>
  <si>
    <t>リュウ</t>
  </si>
  <si>
    <t>RYU</t>
  </si>
  <si>
    <t>ryu</t>
  </si>
  <si>
    <t>streetfighter</t>
  </si>
  <si>
    <t>#7c797b</t>
  </si>
  <si>
    <t>https://i.imgur.com/csjXrhS.png</t>
  </si>
  <si>
    <t>エイハ</t>
  </si>
  <si>
    <t>16-42</t>
  </si>
  <si>
    <t>回復：6F</t>
  </si>
  <si>
    <t>消費MP：7
蓄積ダメージを11%回復。
1ストックに2回使用すると出現しなくなる。</t>
  </si>
  <si>
    <t>竜巻旋風脚</t>
  </si>
  <si>
    <t>昇竜拳</t>
  </si>
  <si>
    <t>セービングアタック</t>
  </si>
  <si>
    <t>ケン</t>
  </si>
  <si>
    <t>KEN</t>
  </si>
  <si>
    <t>ken</t>
  </si>
  <si>
    <t>#d0504d</t>
  </si>
  <si>
    <t>https://i.imgur.com/K6gSctY.png</t>
  </si>
  <si>
    <t>ルーラ</t>
  </si>
  <si>
    <t>降下</t>
  </si>
  <si>
    <t>消費MP：8
全身無敵：31-*F (上昇)
トータルでは30 + 上昇時間 + 40 + 17F。
横撃墜ラインに近いときは出現レート3倍。</t>
  </si>
  <si>
    <t>クラウド</t>
  </si>
  <si>
    <t>CLOUD</t>
  </si>
  <si>
    <t>cloud</t>
  </si>
  <si>
    <t>finalfantasy</t>
  </si>
  <si>
    <t>#3f4044</t>
  </si>
  <si>
    <t>https://i.imgur.com/Vri6vY2.png</t>
  </si>
  <si>
    <t>天井衝突</t>
  </si>
  <si>
    <t>破晄撃</t>
  </si>
  <si>
    <t>凶斬り</t>
  </si>
  <si>
    <t>クライムハザード</t>
  </si>
  <si>
    <t>リミットチャージ / 画竜点睛</t>
  </si>
  <si>
    <t>カムイ</t>
  </si>
  <si>
    <t>CORRIN</t>
  </si>
  <si>
    <t>kamui</t>
  </si>
  <si>
    <t>#7e93c9</t>
  </si>
  <si>
    <t>https://i.imgur.com/NHaz9Op.png</t>
  </si>
  <si>
    <t>パルプンテ</t>
  </si>
  <si>
    <t>消費MP：4
効果時間：7.5秒
6.10%：眠り・透明・お花・毒・スロー
6.10%：MP全消失
5.49%：ミニ化
4.88%：巨大化
3.96%：MP全回復
1.52%：ホイミ・アストロン
1.22%：無敵（スター）
0.91%：メガンテ
2.44%：その他のコマンドじゅもん</t>
  </si>
  <si>
    <t>竜穿射</t>
  </si>
  <si>
    <t>跳槍突</t>
  </si>
  <si>
    <t>翔竜翼</t>
  </si>
  <si>
    <t>反竜穿</t>
  </si>
  <si>
    <t>ベヨネッタ</t>
  </si>
  <si>
    <t>BAYONETTA</t>
  </si>
  <si>
    <t>bayonetta</t>
  </si>
  <si>
    <t>#202020</t>
  </si>
  <si>
    <t>https://i.imgur.com/81CRGT8.png</t>
  </si>
  <si>
    <t>弾ヒット後にExplosion。
攻撃被弾後、45F毎に1%のダメージ * 8回</t>
  </si>
  <si>
    <t>バレットクライマックス</t>
  </si>
  <si>
    <t>ヒールスライド / アフターバーナーキック</t>
  </si>
  <si>
    <t>ウィッチツイスト</t>
  </si>
  <si>
    <t>ウィッチタイム</t>
  </si>
  <si>
    <t>インクリング</t>
  </si>
  <si>
    <t>INKLING</t>
  </si>
  <si>
    <t>inkling</t>
  </si>
  <si>
    <t>splatoon</t>
  </si>
  <si>
    <t>#ee9426</t>
  </si>
  <si>
    <t>https://i.imgur.com/pQf13oC.png</t>
  </si>
  <si>
    <t>スプラシューター</t>
  </si>
  <si>
    <t>スプラローラー</t>
  </si>
  <si>
    <t>スーパージャンプ</t>
  </si>
  <si>
    <t>スプラッシュボム</t>
  </si>
  <si>
    <t>リドリー</t>
  </si>
  <si>
    <t>RIDLEY</t>
  </si>
  <si>
    <t>ridley</t>
  </si>
  <si>
    <t>#483849</t>
  </si>
  <si>
    <t>https://i.imgur.com/fQ7mIBK.png</t>
  </si>
  <si>
    <t>エイガオン</t>
  </si>
  <si>
    <t>リドリーブレス</t>
  </si>
  <si>
    <t>グラビングスクラッチ</t>
  </si>
  <si>
    <t>リドリーチャージ</t>
  </si>
  <si>
    <t>デススタッブ</t>
  </si>
  <si>
    <t>16-32</t>
  </si>
  <si>
    <t>シモン</t>
  </si>
  <si>
    <t>SIMON</t>
  </si>
  <si>
    <t>simon</t>
  </si>
  <si>
    <t>dracula</t>
  </si>
  <si>
    <t>#8e4038</t>
  </si>
  <si>
    <t>https://i.imgur.com/OSDH9kD.png</t>
  </si>
  <si>
    <t>弾ヒットか地形に衝突後にExplosion。
攻撃被弾後、40F毎に1.5%のダメージ * 8回</t>
  </si>
  <si>
    <t>クロス</t>
  </si>
  <si>
    <t>アッパー</t>
  </si>
  <si>
    <t>聖水</t>
  </si>
  <si>
    <t>リヒター</t>
  </si>
  <si>
    <t>RICHTER</t>
  </si>
  <si>
    <t>richter</t>
  </si>
  <si>
    <t>#05709d</t>
  </si>
  <si>
    <t>https://i.imgur.com/I7IRdL5.png</t>
  </si>
  <si>
    <t>1-15
(Rehit: 5)</t>
  </si>
  <si>
    <t>16-27</t>
  </si>
  <si>
    <t>18F目から9F硬直。</t>
  </si>
  <si>
    <t>キングクルール</t>
  </si>
  <si>
    <t>KING K. ROOL</t>
  </si>
  <si>
    <t>king_k_rool</t>
  </si>
  <si>
    <t>#485f43</t>
  </si>
  <si>
    <t>https://i.imgur.com/guy6EYW.png</t>
  </si>
  <si>
    <t>パイレーツキャノン</t>
  </si>
  <si>
    <t>クラウンスロー</t>
  </si>
  <si>
    <t>フライングバックパック</t>
  </si>
  <si>
    <t>ボディカウンター</t>
  </si>
  <si>
    <t>krool</t>
  </si>
  <si>
    <t>しずえ</t>
  </si>
  <si>
    <t>ISABELLE</t>
  </si>
  <si>
    <t>shizue</t>
  </si>
  <si>
    <t>#ffdc45</t>
  </si>
  <si>
    <t>https://i.imgur.com/zdFZI6Q.png</t>
  </si>
  <si>
    <t>ワイヤーアクション</t>
  </si>
  <si>
    <t>Ground, ワイヤー</t>
  </si>
  <si>
    <t>つりざお</t>
  </si>
  <si>
    <t>しかけハニワくん</t>
  </si>
  <si>
    <t xml:space="preserve">ファイター引き寄せ前に12F硬直。
アイテム引き寄せ前に6F硬直。
相殺なし。
ワイヤー崖つかまり(上)：12-13F
ワイヤー崖つかまり(横)：14-15F
崖つかまり(前)：25F目以降
</t>
  </si>
  <si>
    <t>ガオガエン</t>
  </si>
  <si>
    <t>INCINEROAR</t>
  </si>
  <si>
    <t>gaogaen</t>
  </si>
  <si>
    <t>#c84134</t>
  </si>
  <si>
    <t>https://i.imgur.com/4YoXfgu.png</t>
  </si>
  <si>
    <t>8F目</t>
  </si>
  <si>
    <t>Ground, Throws</t>
  </si>
  <si>
    <t>DDラリアット</t>
  </si>
  <si>
    <t>ロープスイング</t>
  </si>
  <si>
    <t>クロスチョップ</t>
  </si>
  <si>
    <t>リベンジ</t>
  </si>
  <si>
    <t>パックンフラワー</t>
  </si>
  <si>
    <t>PIRANHA PLANT</t>
  </si>
  <si>
    <t>packun_flower</t>
  </si>
  <si>
    <t>#1a7f2e</t>
  </si>
  <si>
    <t>https://i.imgur.com/yuSiKGJ.png</t>
  </si>
  <si>
    <t>シューリンガン</t>
  </si>
  <si>
    <t>ポイズンブレス</t>
  </si>
  <si>
    <t>リーフローター</t>
  </si>
  <si>
    <t>ロングレンジパックン</t>
  </si>
  <si>
    <t>packun</t>
  </si>
  <si>
    <t>ジョーカー</t>
  </si>
  <si>
    <t>JOKER</t>
  </si>
  <si>
    <t>joker</t>
  </si>
  <si>
    <t>persona</t>
  </si>
  <si>
    <t>#b20101</t>
  </si>
  <si>
    <t>https://i.imgur.com/wSuNlPd.png</t>
  </si>
  <si>
    <t>ガン / ガンスペシャル</t>
  </si>
  <si>
    <t>エイハ / エイガオン</t>
  </si>
  <si>
    <t>ワイヤーアクション / 反逆の翼</t>
  </si>
  <si>
    <t>反逆ガード / テトラカーン / マカラカーン</t>
  </si>
  <si>
    <t>勇者</t>
  </si>
  <si>
    <t>HERO</t>
  </si>
  <si>
    <t>hero</t>
  </si>
  <si>
    <t>#d7bef4</t>
  </si>
  <si>
    <t>https://i.imgur.com/spUFQGQ.png</t>
  </si>
  <si>
    <t>メラ / メラミ / メラゾーマ</t>
  </si>
  <si>
    <t>デイン / ライデイン / ギガデイン</t>
  </si>
  <si>
    <t>バギ / バギマ / バギクロス</t>
  </si>
  <si>
    <t>コマンド選択</t>
  </si>
  <si>
    <t>brave</t>
  </si>
  <si>
    <t>バンジョー&amp;カズーイ</t>
  </si>
  <si>
    <t>BANJO &amp; KAZOOIE</t>
  </si>
  <si>
    <t>反逆の翼</t>
  </si>
  <si>
    <t>全身無敵：1-25F (Ground)
全身無敵：3-25F (Air)
Landing Lag：30F
崖つかまり(前後)：17F目以降</t>
  </si>
  <si>
    <t>DLC4</t>
  </si>
  <si>
    <t>DLC5</t>
  </si>
  <si>
    <t>取得フレーム</t>
  </si>
  <si>
    <t>反逆ガード</t>
  </si>
  <si>
    <t>受付：3-19F</t>
  </si>
  <si>
    <t>最大保持：60F
ガード中に受けるダメージ：0.4倍</t>
  </si>
  <si>
    <t>反撃</t>
  </si>
  <si>
    <t>小アイテム</t>
  </si>
  <si>
    <t>キャラクター</t>
  </si>
  <si>
    <t>歩き</t>
  </si>
  <si>
    <t>全身無敵：1-14F
相殺なし。</t>
  </si>
  <si>
    <t>テトラカーン
マカラカーン</t>
  </si>
  <si>
    <t>アイテム投擲</t>
  </si>
  <si>
    <t>受付：4-31F</t>
  </si>
  <si>
    <t>全身無敵：3-4F</t>
  </si>
  <si>
    <t>投擲フレーム</t>
  </si>
  <si>
    <t>カウンター倍率：1.6倍
全身無敵：1-8F
最低保障ダメージ：12%
成立時17F硬直。
相殺なし。</t>
  </si>
  <si>
    <t>反射：1-29F</t>
  </si>
  <si>
    <t>左腕無敵：1-29F
反射ダメージ倍率：1.6倍
反射速度倍率：1.9倍
飛び道具Late倍率：0.7倍</t>
  </si>
  <si>
    <t>Mario</t>
  </si>
  <si>
    <t>Ground投擲</t>
  </si>
  <si>
    <t>Donkey Kong</t>
  </si>
  <si>
    <t>Link</t>
  </si>
  <si>
    <t>On-Spot捨て</t>
  </si>
  <si>
    <t>Samus</t>
  </si>
  <si>
    <t>Dark Samus</t>
  </si>
  <si>
    <t>Yoshi</t>
  </si>
  <si>
    <t>Air投擲</t>
  </si>
  <si>
    <t>Kirby</t>
  </si>
  <si>
    <t>普:39
翔:39
疾:27
盾:34</t>
  </si>
  <si>
    <t>普:53
翔:71
疾:36
盾:44</t>
  </si>
  <si>
    <t>普:27
翔:27
疾:18
盾:22</t>
  </si>
  <si>
    <t>普:36
翔:52
疾:24
盾:29</t>
  </si>
  <si>
    <t>Fox</t>
  </si>
  <si>
    <t>Pikachu</t>
  </si>
  <si>
    <t>Luigi</t>
  </si>
  <si>
    <t>Ness</t>
  </si>
  <si>
    <t>Captain Falcon</t>
  </si>
  <si>
    <t>Jigglypuff</t>
  </si>
  <si>
    <t>Peach</t>
  </si>
  <si>
    <t>Daisy</t>
  </si>
  <si>
    <t>Bowser</t>
  </si>
  <si>
    <t>Ice Climbers</t>
  </si>
  <si>
    <t>踏み台ジャンプ</t>
  </si>
  <si>
    <t>Sheik</t>
  </si>
  <si>
    <t>Zelda</t>
  </si>
  <si>
    <t>Dr. Mario</t>
  </si>
  <si>
    <t>Ground踏まれ</t>
  </si>
  <si>
    <t>Ground硬直</t>
  </si>
  <si>
    <t>Pichu</t>
  </si>
  <si>
    <t>Falco</t>
  </si>
  <si>
    <t>Air踏まれ</t>
  </si>
  <si>
    <t>Marth</t>
  </si>
  <si>
    <t>Lucina</t>
  </si>
  <si>
    <t>Young Link</t>
  </si>
  <si>
    <t>Ganondorf</t>
  </si>
  <si>
    <t>Air落下</t>
  </si>
  <si>
    <t>Mewtwo</t>
  </si>
  <si>
    <t>倒れダメージ</t>
  </si>
  <si>
    <t>Roy</t>
  </si>
  <si>
    <t>Chrom</t>
  </si>
  <si>
    <t>あお向け倒れ</t>
  </si>
  <si>
    <t>モーション大</t>
  </si>
  <si>
    <t>Mr. Game and Watch</t>
  </si>
  <si>
    <t>Meta Knight</t>
  </si>
  <si>
    <t>うつ伏せ倒れ</t>
  </si>
  <si>
    <t>Pit</t>
  </si>
  <si>
    <t>Dark Pit</t>
  </si>
  <si>
    <t>Zero Suit Samus</t>
  </si>
  <si>
    <t>Wario</t>
  </si>
  <si>
    <t>Snake</t>
  </si>
  <si>
    <t>Ike</t>
  </si>
  <si>
    <t>Squirtle</t>
  </si>
  <si>
    <t>Ivysaur</t>
  </si>
  <si>
    <t>Charizard</t>
  </si>
  <si>
    <t>Diddy Kong</t>
  </si>
  <si>
    <t>Lucas</t>
  </si>
  <si>
    <t>Sonic</t>
  </si>
  <si>
    <t>King Dedede</t>
  </si>
  <si>
    <t>Olimar</t>
  </si>
  <si>
    <t>Lucario</t>
  </si>
  <si>
    <t>Toon Link</t>
  </si>
  <si>
    <t>Wolf</t>
  </si>
  <si>
    <t>Villager</t>
  </si>
  <si>
    <t>Mega Man</t>
  </si>
  <si>
    <t>Wii Fit Trainer</t>
  </si>
  <si>
    <t>Neutral：39
腹式：32</t>
  </si>
  <si>
    <t>Neutral：57
腹式：51</t>
  </si>
  <si>
    <t>Neutral：29
腹式：23</t>
  </si>
  <si>
    <t>Neutral：41
腹式：39</t>
  </si>
  <si>
    <t>Rosalina and Luma</t>
  </si>
  <si>
    <t>Little Mac</t>
  </si>
  <si>
    <t>Greninja</t>
  </si>
  <si>
    <t>Mii Brawler</t>
  </si>
  <si>
    <t>1.92</t>
  </si>
  <si>
    <t>3.072</t>
  </si>
  <si>
    <t>Mii Swordsman</t>
  </si>
  <si>
    <t>Mii Gunner</t>
  </si>
  <si>
    <t>Palutena</t>
  </si>
  <si>
    <t>Robin</t>
  </si>
  <si>
    <t>Shulk</t>
  </si>
  <si>
    <t>普：37
翔：37
疾：25
盾：33</t>
  </si>
  <si>
    <t>普：50
翔：68
疾：34
盾：42</t>
  </si>
  <si>
    <t>普：26
翔：26
疾：17
盾：23</t>
  </si>
  <si>
    <t>普：36
翔：50
疾：23
盾：28</t>
  </si>
  <si>
    <t>Bowser Jr.</t>
  </si>
  <si>
    <t>Duck Hunt</t>
  </si>
  <si>
    <t>Ryu</t>
  </si>
  <si>
    <t>Ken</t>
  </si>
  <si>
    <t>Cloud</t>
  </si>
  <si>
    <t>Neutral：37
LB：33</t>
  </si>
  <si>
    <t>Neutral：49
LB：46</t>
  </si>
  <si>
    <t>Neutral：26
LB：23</t>
  </si>
  <si>
    <t>Neutral：34
LB：33</t>
  </si>
  <si>
    <t>Corrin</t>
  </si>
  <si>
    <t>Bayonetta</t>
  </si>
  <si>
    <t>Inkling</t>
  </si>
  <si>
    <t>Ridley</t>
  </si>
  <si>
    <t>Simon</t>
  </si>
  <si>
    <t>Richter</t>
  </si>
  <si>
    <t>ぬるり落下</t>
  </si>
  <si>
    <t>King K. Roll</t>
  </si>
  <si>
    <t>Isabelle</t>
  </si>
  <si>
    <t>Incineroar</t>
  </si>
  <si>
    <t>Piranha Plant</t>
  </si>
  <si>
    <t>Joker</t>
  </si>
  <si>
    <t>Hero</t>
  </si>
  <si>
    <t>Banjo &amp; Kazooie</t>
  </si>
  <si>
    <t>オートキャンセル</t>
  </si>
  <si>
    <t>ナナ</t>
  </si>
  <si>
    <t>発生</t>
  </si>
  <si>
    <t>全体</t>
  </si>
  <si>
    <t>On-SpotDodges</t>
  </si>
  <si>
    <t>ForwardDodges</t>
  </si>
  <si>
    <t>BackwardDodges</t>
  </si>
  <si>
    <t>NeutralAirDodges</t>
  </si>
  <si>
    <t>DirectionalAirDodges</t>
  </si>
  <si>
    <t>25 (20)</t>
  </si>
  <si>
    <t>4-15</t>
  </si>
  <si>
    <t>5-16</t>
  </si>
  <si>
    <t>3-21</t>
  </si>
  <si>
    <t>6-20</t>
  </si>
  <si>
    <t>真横：87
真上：116
真下：71</t>
  </si>
  <si>
    <t>26 (21)</t>
  </si>
  <si>
    <t>4-32</t>
  </si>
  <si>
    <t>真横：82
真上：109
真下：66</t>
  </si>
  <si>
    <t>真横：82
真上：108
真下：69</t>
  </si>
  <si>
    <t>4-18</t>
  </si>
  <si>
    <t>真横：96
真上：130
真下：80</t>
  </si>
  <si>
    <t>真横：97
真上：130
真下：79</t>
  </si>
  <si>
    <t>真横：102
真上：141
真下：82</t>
  </si>
  <si>
    <t>6-15</t>
  </si>
  <si>
    <t>23 (18)</t>
  </si>
  <si>
    <t>4-14</t>
  </si>
  <si>
    <t>5-24</t>
  </si>
  <si>
    <t>真横：64
真上：75
真下：54</t>
  </si>
  <si>
    <t>3-16</t>
  </si>
  <si>
    <t>6-16</t>
  </si>
  <si>
    <t>24 (19)</t>
  </si>
  <si>
    <t>真横：85
真上：109
真下：69</t>
  </si>
  <si>
    <t>真横：96
真上：127
真下：81</t>
  </si>
  <si>
    <t>真横：99
真上：134
真下：77</t>
  </si>
  <si>
    <t>真横：72
真上：94
真下：62</t>
  </si>
  <si>
    <t>真横：122
真上：174
真下：102</t>
  </si>
  <si>
    <t>真横：103
真上：141
真下：86</t>
  </si>
  <si>
    <t>3-18</t>
  </si>
  <si>
    <t>28 (23)</t>
  </si>
  <si>
    <t>4-16</t>
  </si>
  <si>
    <t>5-17</t>
  </si>
  <si>
    <t>9-15</t>
  </si>
  <si>
    <t>真横：75
真上：95
真下：63</t>
  </si>
  <si>
    <t>3-28</t>
  </si>
  <si>
    <t>6-26</t>
  </si>
  <si>
    <t>真横：96
真上：129
真下：81</t>
  </si>
  <si>
    <t>真横：74
真上：93
真下：63</t>
  </si>
  <si>
    <t>真横：96
真上：129
真下：77</t>
  </si>
  <si>
    <t>真横：70
真上：88
真下：60</t>
  </si>
  <si>
    <t>5-19</t>
  </si>
  <si>
    <t>真横：73
真上：94
真下：61</t>
  </si>
  <si>
    <t>真横：85
真上：116
真下：69</t>
  </si>
  <si>
    <t>真横：76
真上：100
真下：63</t>
  </si>
  <si>
    <t>真横：79
真上：103
真下：66</t>
  </si>
  <si>
    <t>6-24</t>
  </si>
  <si>
    <t>真横：85
真上：114
真下：70</t>
  </si>
  <si>
    <t>真横：74
真上：97
真下：62</t>
  </si>
  <si>
    <t>真横：100
真上：132
真下：84</t>
  </si>
  <si>
    <t>真横：80
真上：101
真下：66</t>
  </si>
  <si>
    <t>真横：89
真上：119
真下：73</t>
  </si>
  <si>
    <t>真横：77
真上：98
真下：65</t>
  </si>
  <si>
    <t>真横：82
真上：104
真下：66</t>
  </si>
  <si>
    <t>4-28</t>
  </si>
  <si>
    <t>真横：81
真上：108
真下：64</t>
  </si>
  <si>
    <t>7-28</t>
  </si>
  <si>
    <t>真横：82
真上：108
真下：66</t>
  </si>
  <si>
    <t>真横：90
真上：114
真下：79</t>
  </si>
  <si>
    <t>真横：93
真上：124
真下：76</t>
  </si>
  <si>
    <t>3-22</t>
  </si>
  <si>
    <t>6-21</t>
  </si>
  <si>
    <t>真横：85
真上：107
真下：70</t>
  </si>
  <si>
    <t>真横：74
真上：96
真下：62</t>
  </si>
  <si>
    <t>真横：95
真上：126
真下：75</t>
  </si>
  <si>
    <t>真横：81
真上：107
真下：66</t>
  </si>
  <si>
    <t>7-22</t>
  </si>
  <si>
    <t>真横：72
真上：96
真下：58</t>
  </si>
  <si>
    <t>真横：96
真上：132
真下：78</t>
  </si>
  <si>
    <t>真横：81
真上：108
真下：65</t>
  </si>
  <si>
    <t>真横：83
真上：111
真下：68</t>
  </si>
  <si>
    <t>真横：93
真上：123
真下：76</t>
  </si>
  <si>
    <t>真横：73
真上：93
真下：61</t>
  </si>
  <si>
    <t>真横：96
真上：128
真下：80</t>
  </si>
  <si>
    <t>真横：76
真上：98
真下：63</t>
  </si>
  <si>
    <t>真横：96
真上：124
真下：80</t>
  </si>
  <si>
    <t>真横：105
真上：144
真下：86</t>
  </si>
  <si>
    <t>真横：72
真上：89
真下：62</t>
  </si>
  <si>
    <t>真横：71
真上：85
真下：60</t>
  </si>
  <si>
    <t>真横：75
真上：91
真下：64</t>
  </si>
  <si>
    <t>真横：84
真上：107
真下：69</t>
  </si>
  <si>
    <t>真横：87
真上：114
真下：73</t>
  </si>
  <si>
    <t>真横：82
真上：105
真下：70</t>
  </si>
  <si>
    <t>真横：95
真上：130
真下：78</t>
  </si>
  <si>
    <t>真横：86
真上：114
真下：73</t>
  </si>
  <si>
    <t>On-Spot上がり</t>
  </si>
  <si>
    <t>真横：83
真上：107
真下：68</t>
  </si>
  <si>
    <t>Dodges上がり</t>
  </si>
  <si>
    <t>真横：82
真上：108
真下：67</t>
  </si>
  <si>
    <t>真横：83
真上：113
真下：66</t>
  </si>
  <si>
    <t>ジャンプ上がり</t>
  </si>
  <si>
    <t>攻撃上がり</t>
  </si>
  <si>
    <t>真横：80
真上：102
真下：67</t>
  </si>
  <si>
    <t>On-SpotTech</t>
  </si>
  <si>
    <t>真横：79
真上：104
真下：64</t>
  </si>
  <si>
    <t>ForwardTech</t>
  </si>
  <si>
    <t>真横：81
真上：107
真下：67</t>
  </si>
  <si>
    <t>BackwardTech</t>
  </si>
  <si>
    <t>7-16</t>
  </si>
  <si>
    <t>8-29</t>
  </si>
  <si>
    <t>真横：84
真上：112
真下：68</t>
  </si>
  <si>
    <t>真横：78
真上：103
真下：64</t>
  </si>
  <si>
    <t>真横：76
真上：104
真下：62</t>
  </si>
  <si>
    <t>真横：78
真上：102
真下：64</t>
  </si>
  <si>
    <t>真横：97
真上：133
真下：80</t>
  </si>
  <si>
    <t>真横：76
真上：96
真下：63</t>
  </si>
  <si>
    <t>真横：69
真上：88
真下：58</t>
  </si>
  <si>
    <t>真横：79
真上：100
真下：67</t>
  </si>
  <si>
    <t>33 (27)</t>
  </si>
  <si>
    <t>真横：83
真上：109
真下：69</t>
  </si>
  <si>
    <t>1-25</t>
  </si>
  <si>
    <t>38 (30)</t>
  </si>
  <si>
    <t>横：96
上：128
下：80</t>
  </si>
  <si>
    <t>1-11</t>
  </si>
  <si>
    <t>あお向け/うつ伏せ</t>
  </si>
  <si>
    <t>転倒(小)</t>
  </si>
  <si>
    <t>転倒(大)</t>
  </si>
  <si>
    <t>On-Spot拾い</t>
  </si>
  <si>
    <t>歩き拾い</t>
  </si>
  <si>
    <t>?-?FはJab2に移行可能。
ボタン押しっぱなしでは?F目に移行。
空振り時にボタン長押しで?F目からJab1でキャンセル可能。</t>
  </si>
  <si>
    <t>?-?FはJab3に移行可能。
ボタン押しっぱなしでは?F目に移行。
空振り時にボタン長押しで?F目からJab1でキャンセル可能。</t>
  </si>
  <si>
    <t>Up-angled(Late)</t>
  </si>
  <si>
    <t>Down Angled(Late)</t>
  </si>
  <si>
    <t>溜め開Initial：F目</t>
  </si>
  <si>
    <t>1.5/3</t>
  </si>
  <si>
    <t>Landing Lag：
崖つかまり(前)：
崖つかまり(前後)：</t>
  </si>
  <si>
    <t>こどもLink</t>
  </si>
  <si>
    <t>ゼロスーツSamus</t>
  </si>
  <si>
    <t>トゥーンLink</t>
  </si>
  <si>
    <t>60’</t>
  </si>
  <si>
    <t>{oldValue=-}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</si>
</sst>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yyyy/MM/dd H:mm:ss"/>
    <numFmt numFmtId="165" formatCode="General"/>
    <numFmt numFmtId="166" formatCode="m-d"/>
    <numFmt numFmtId="167" formatCode="m/d"/>
    <numFmt numFmtId="168" formatCode="yy/m/d"/>
    <numFmt numFmtId="169" formatCode="yyyy/mm/dd h:mm:ss"/>
    <numFmt numFmtId="170" formatCode="[$¥-411]#,##0.00"/>
  </numFmts>
  <fonts count="318">
    <font>
      <sz val="10.0"/>
      <color rgb="FF000000"/>
      <name val="Arial"/>
    </font>
    <font>
      <b/>
      <sz val="10.0"/>
      <color rgb="FF000000"/>
      <name val="Arial"/>
    </font>
    <font/>
    <font>
      <sz val="10.0"/>
      <color rgb="FF007D1E"/>
      <name val="Sawarabi Mincho"/>
    </font>
    <font>
      <b/>
      <sz val="50.0"/>
      <color rgb="FFFFFFFF"/>
      <name val="Kosugi Maru"/>
    </font>
    <font>
      <b/>
      <sz val="10.0"/>
      <color rgb="FF007D1E"/>
      <name val="Sawarabi Mincho"/>
    </font>
    <font>
      <sz val="10.0"/>
      <color rgb="FFEC2320"/>
      <name val="Kosugi Maru"/>
    </font>
    <font>
      <b/>
      <sz val="10.0"/>
      <color rgb="FFEC2320"/>
      <name val="Kosugi Maru"/>
    </font>
    <font>
      <b/>
      <sz val="18.0"/>
      <color rgb="FF434343"/>
      <name val="Kosugi Maru"/>
    </font>
    <font>
      <b/>
      <sz val="20.0"/>
      <color rgb="FFFFFFFF"/>
      <name val="Sawarabi Mincho"/>
    </font>
    <font>
      <b/>
      <sz val="20.0"/>
      <color rgb="FFFFFFFF"/>
      <name val="Kosugi Maru"/>
    </font>
    <font>
      <color rgb="FF007D1E"/>
      <name val="Sawarabi Mincho"/>
    </font>
    <font>
      <color rgb="FFEC2320"/>
      <name val="Kosugi Maru"/>
    </font>
    <font>
      <b/>
      <u/>
      <sz val="15.0"/>
      <color rgb="FF434343"/>
      <name val="Open Sans"/>
    </font>
    <font>
      <b/>
      <u/>
      <sz val="24.0"/>
      <color rgb="FFFFFFFF"/>
      <name val="Open Sans"/>
    </font>
    <font>
      <b/>
      <u/>
      <sz val="25.0"/>
      <color rgb="FFFFFFFF"/>
      <name val="Open Sans"/>
    </font>
    <font>
      <b/>
      <u/>
      <sz val="25.0"/>
      <color rgb="FFFFFFFF"/>
      <name val="Open Sans"/>
    </font>
    <font>
      <b/>
      <sz val="25.0"/>
      <color rgb="FFFFFFFF"/>
      <name val="Open Sans"/>
    </font>
    <font>
      <b/>
      <u/>
      <sz val="25.0"/>
      <color rgb="FFFFFFFF"/>
      <name val="Open Sans"/>
    </font>
    <font>
      <color rgb="FFFFFFFF"/>
      <name val="Kosugi Maru"/>
    </font>
    <font>
      <b/>
      <u/>
      <sz val="18.0"/>
      <color rgb="FFCC4125"/>
      <name val="Kosugi Maru"/>
    </font>
    <font>
      <color rgb="FFFFFFFF"/>
      <name val="Sawarabi Mincho"/>
    </font>
    <font>
      <b/>
      <sz val="12.0"/>
      <name val="Kosugi Maru"/>
    </font>
    <font>
      <sz val="10.0"/>
      <color rgb="FFFFFFFF"/>
      <name val="Sawarabi Mincho"/>
    </font>
    <font>
      <sz val="10.0"/>
      <color rgb="FFFFFFFF"/>
      <name val="Kosugi Maru"/>
    </font>
    <font>
      <b/>
      <sz val="24.0"/>
      <color rgb="FF434343"/>
      <name val="Kosugi Maru"/>
    </font>
    <font>
      <b/>
      <sz val="24.0"/>
      <name val="Kosugi Maru"/>
    </font>
    <font>
      <b/>
      <sz val="14.0"/>
      <color rgb="FFFFFFFF"/>
      <name val="Kosugi Maru"/>
    </font>
    <font>
      <b/>
      <sz val="14.0"/>
      <color rgb="FFFFFFFF"/>
      <name val="Sawarabi Mincho"/>
    </font>
    <font>
      <b/>
      <u/>
      <sz val="14.0"/>
      <name val="Kosugi Maru"/>
    </font>
    <font>
      <sz val="11.0"/>
      <name val="Kosugi Maru"/>
    </font>
    <font>
      <b/>
      <sz val="18.0"/>
      <color rgb="FFFFFFFF"/>
      <name val="Sawarabi Mincho"/>
    </font>
    <font>
      <b/>
      <sz val="18.0"/>
      <color rgb="FFFFFFFF"/>
      <name val="Kosugi Maru"/>
    </font>
    <font>
      <b/>
      <sz val="10.0"/>
      <name val="Arial"/>
    </font>
    <font>
      <b/>
      <u/>
      <sz val="14.0"/>
      <name val="Kosugi Maru"/>
    </font>
    <font>
      <b/>
      <u/>
      <sz val="15.0"/>
      <name val="Kosugi Maru"/>
    </font>
    <font>
      <b/>
      <sz val="10.0"/>
      <color rgb="FFFDDD05"/>
      <name val="Arial"/>
    </font>
    <font>
      <sz val="10.0"/>
      <color rgb="FFFDDD05"/>
      <name val="Arial"/>
    </font>
    <font>
      <color rgb="FFFDDD05"/>
      <name val="Arial"/>
    </font>
    <font>
      <name val="Arial"/>
    </font>
    <font>
      <sz val="10.0"/>
      <name val="Arial"/>
    </font>
    <font>
      <b/>
      <u/>
      <sz val="12.0"/>
      <color rgb="FF0000FF"/>
      <name val="Kosugi Maru"/>
    </font>
    <font>
      <b/>
      <sz val="12.0"/>
      <name val="Arial"/>
    </font>
    <font>
      <sz val="12.0"/>
      <name val="Kosugi Maru"/>
    </font>
    <font>
      <sz val="12.0"/>
      <name val="Arial"/>
    </font>
    <font>
      <b/>
      <u/>
      <sz val="12.0"/>
      <color rgb="FF0000FF"/>
      <name val="Kosugi Maru"/>
    </font>
    <font>
      <sz val="11.0"/>
      <color rgb="FF000000"/>
      <name val="Inconsolata"/>
    </font>
    <font>
      <b/>
      <u/>
      <sz val="12.0"/>
      <color rgb="FF0000FF"/>
      <name val="Kosugi Maru"/>
    </font>
    <font>
      <b/>
      <sz val="11.0"/>
      <color rgb="FF000000"/>
      <name val="Arial"/>
    </font>
    <font>
      <b/>
      <sz val="10.0"/>
      <color rgb="FFDD7E6B"/>
      <name val="Arial"/>
    </font>
    <font>
      <b/>
      <sz val="10.0"/>
      <color rgb="FF1155CC"/>
      <name val="Arial"/>
    </font>
    <font>
      <sz val="10.0"/>
      <color rgb="FF5BB8D4"/>
      <name val="Sawarabi Mincho"/>
    </font>
    <font>
      <b/>
      <sz val="10.0"/>
      <color rgb="FF5BB8D4"/>
      <name val="Sawarabi Mincho"/>
    </font>
    <font>
      <b/>
      <sz val="20.0"/>
      <color rgb="FF000000"/>
      <name val="Sawarabi Mincho"/>
    </font>
    <font>
      <color rgb="FF5BB8D4"/>
      <name val="Sawarabi Mincho"/>
    </font>
    <font>
      <color rgb="FF000000"/>
      <name val="Sawarabi Mincho"/>
    </font>
    <font>
      <sz val="10.0"/>
      <color rgb="FF000000"/>
      <name val="Sawarabi Mincho"/>
    </font>
    <font>
      <b/>
      <sz val="14.0"/>
      <color rgb="FF000000"/>
      <name val="Sawarabi Mincho"/>
    </font>
    <font>
      <b/>
      <sz val="18.0"/>
      <color rgb="FF000000"/>
      <name val="Sawarabi Mincho"/>
    </font>
    <font>
      <sz val="10.0"/>
      <color rgb="FFFFFFFF"/>
      <name val="Arial"/>
    </font>
    <font>
      <b/>
      <sz val="10.0"/>
      <color rgb="FFFFFFFF"/>
      <name val="Arial"/>
    </font>
    <font>
      <b/>
      <sz val="9.0"/>
      <color rgb="FFFFFFFF"/>
      <name val="Arial"/>
    </font>
    <font>
      <b/>
      <sz val="9.0"/>
      <name val="Arial"/>
    </font>
    <font>
      <color rgb="FF000000"/>
      <name val="Arial"/>
    </font>
    <font>
      <sz val="10.0"/>
      <color rgb="FF999999"/>
      <name val="Arial"/>
    </font>
    <font>
      <b/>
      <color rgb="FF000000"/>
      <name val="Arial"/>
    </font>
    <font>
      <b/>
      <sz val="12.0"/>
      <color rgb="FFFFFFFF"/>
      <name val="Arial"/>
    </font>
    <font>
      <b/>
      <sz val="8.0"/>
      <color rgb="FFFFFFFF"/>
      <name val="Arial"/>
    </font>
    <font>
      <b/>
      <color rgb="FF999999"/>
      <name val="Arial"/>
    </font>
    <font>
      <color rgb="FF999999"/>
      <name val="Arial"/>
    </font>
    <font>
      <color rgb="FF999999"/>
    </font>
    <font>
      <b/>
      <color rgb="FFFFFFFF"/>
      <name val="Arial"/>
    </font>
    <font>
      <sz val="10.0"/>
      <color rgb="FFFE8116"/>
      <name val="Sawarabi Mincho"/>
    </font>
    <font>
      <b/>
      <sz val="10.0"/>
      <color rgb="FFFE8116"/>
      <name val="Sawarabi Mincho"/>
    </font>
    <font>
      <sz val="10.0"/>
      <color rgb="FF32474A"/>
      <name val="Sawarabi Mincho"/>
    </font>
    <font>
      <b/>
      <sz val="10.0"/>
      <color rgb="FF32474A"/>
      <name val="Sawarabi Mincho"/>
    </font>
    <font>
      <color rgb="FFFE8116"/>
      <name val="Sawarabi Mincho"/>
    </font>
    <font>
      <sz val="10.0"/>
      <color rgb="FF00A920"/>
      <name val="Kosugi Maru"/>
    </font>
    <font>
      <color rgb="FF32474A"/>
      <name val="Sawarabi Mincho"/>
    </font>
    <font>
      <b/>
      <sz val="10.0"/>
      <color rgb="FF00A920"/>
      <name val="Kosugi Maru"/>
    </font>
    <font>
      <color rgb="FF00A920"/>
      <name val="Kosugi Maru"/>
    </font>
    <font>
      <sz val="10.0"/>
      <color rgb="FFF2C0C4"/>
      <name val="Kosugi Maru"/>
    </font>
    <font>
      <b/>
      <sz val="10.0"/>
      <color rgb="FFF2C0C4"/>
      <name val="Kosugi Maru"/>
    </font>
    <font>
      <b/>
      <sz val="20.0"/>
      <color rgb="FF000000"/>
      <name val="Kosugi Maru"/>
    </font>
    <font>
      <color rgb="FFF2C0C4"/>
      <name val="Kosugi Maru"/>
    </font>
    <font>
      <color rgb="FF000000"/>
      <name val="Kosugi Maru"/>
    </font>
    <font>
      <sz val="10.0"/>
      <color rgb="FF000000"/>
      <name val="Kosugi Maru"/>
    </font>
    <font>
      <b/>
      <sz val="14.0"/>
      <color rgb="FF000000"/>
      <name val="Kosugi Maru"/>
    </font>
    <font>
      <b/>
      <sz val="18.0"/>
      <color rgb="FF000000"/>
      <name val="Kosugi Maru"/>
    </font>
    <font>
      <sz val="10.0"/>
      <color rgb="FFF59D26"/>
      <name val="Sawarabi Mincho"/>
    </font>
    <font>
      <b/>
      <sz val="10.0"/>
      <color rgb="FFF59D26"/>
      <name val="Sawarabi Mincho"/>
    </font>
    <font>
      <color rgb="FFF59D26"/>
      <name val="Sawarabi Mincho"/>
    </font>
    <font>
      <sz val="10.0"/>
      <color rgb="FFFDDD05"/>
      <name val="Kosugi Maru"/>
    </font>
    <font>
      <b/>
      <sz val="10.0"/>
      <color rgb="FFFDDD05"/>
      <name val="Kosugi Maru"/>
    </font>
    <font>
      <color rgb="FFFDDD05"/>
      <name val="Kosugi Maru"/>
    </font>
    <font>
      <sz val="10.0"/>
      <color rgb="FF4EBC56"/>
      <name val="Kosugi Maru"/>
    </font>
    <font>
      <b/>
      <sz val="10.0"/>
      <color rgb="FF4EBC56"/>
      <name val="Kosugi Maru"/>
    </font>
    <font>
      <color rgb="FF4EBC56"/>
      <name val="Kosugi Maru"/>
    </font>
    <font>
      <sz val="10.0"/>
      <color rgb="FFDE413D"/>
      <name val="Kosugi Maru"/>
    </font>
    <font>
      <b/>
      <sz val="10.0"/>
      <color rgb="FFDE413D"/>
      <name val="Kosugi Maru"/>
    </font>
    <font>
      <color rgb="FFDE413D"/>
      <name val="Kosugi Maru"/>
    </font>
    <font>
      <sz val="10.0"/>
      <color rgb="FF6B56B1"/>
      <name val="Sawarabi Mincho"/>
    </font>
    <font>
      <b/>
      <sz val="10.0"/>
      <color rgb="FF6B56B1"/>
      <name val="Sawarabi Mincho"/>
    </font>
    <font>
      <color rgb="FF6B56B1"/>
      <name val="Sawarabi Mincho"/>
    </font>
    <font>
      <b/>
      <sz val="10.0"/>
      <color rgb="FFFFFFFF"/>
      <name val="Kosugi Maru"/>
    </font>
    <font>
      <color rgb="FFFFFFFF"/>
      <name val="Arial"/>
    </font>
    <font>
      <sz val="10.0"/>
      <color rgb="FFEFADBB"/>
      <name val="Kosugi Maru"/>
    </font>
    <font>
      <sz val="10.0"/>
      <color rgb="FFFE7EA2"/>
      <name val="Kosugi Maru"/>
    </font>
    <font>
      <b/>
      <sz val="10.0"/>
      <color rgb="FFFE7EA2"/>
      <name val="Kosugi Maru"/>
    </font>
    <font>
      <b/>
      <sz val="10.0"/>
      <color rgb="FFEFADBB"/>
      <name val="Kosugi Maru"/>
    </font>
    <font>
      <color rgb="FFFE7EA2"/>
      <name val="Kosugi Maru"/>
    </font>
    <font>
      <color rgb="FFEFADBB"/>
      <name val="Kosugi Maru"/>
    </font>
    <font>
      <sz val="10.0"/>
      <color rgb="FFF5BF2D"/>
      <name val="Kosugi Maru"/>
    </font>
    <font>
      <b/>
      <sz val="10.0"/>
      <color rgb="FFF5BF2D"/>
      <name val="Kosugi Maru"/>
    </font>
    <font>
      <color rgb="FFF5BF2D"/>
      <name val="Kosugi Maru"/>
    </font>
    <font>
      <sz val="10.0"/>
      <color rgb="FF44745E"/>
      <name val="Sawarabi Mincho"/>
    </font>
    <font>
      <b/>
      <sz val="10.0"/>
      <color rgb="FF44745E"/>
      <name val="Sawarabi Mincho"/>
    </font>
    <font>
      <color rgb="FF44745E"/>
      <name val="Sawarabi Mincho"/>
    </font>
    <font>
      <sz val="10.0"/>
      <color rgb="FF72EAED"/>
      <name val="Kosugi Maru"/>
    </font>
    <font>
      <b/>
      <sz val="10.0"/>
      <color rgb="FF72EAED"/>
      <name val="Kosugi Maru"/>
    </font>
    <font>
      <sz val="10.0"/>
      <color rgb="FF756FD0"/>
      <name val="Sawarabi Mincho"/>
    </font>
    <font>
      <b/>
      <sz val="10.0"/>
      <color rgb="FF756FD0"/>
      <name val="Sawarabi Mincho"/>
    </font>
    <font>
      <color rgb="FF72EAED"/>
      <name val="Kosugi Maru"/>
    </font>
    <font>
      <color rgb="FF756FD0"/>
      <name val="Sawarabi Mincho"/>
    </font>
    <font>
      <sz val="10.0"/>
      <color rgb="FFEE7A9F"/>
      <name val="Kosugi Maru"/>
    </font>
    <font>
      <b/>
      <sz val="10.0"/>
      <color rgb="FFEE7A9F"/>
      <name val="Kosugi Maru"/>
    </font>
    <font>
      <color rgb="FFEE7A9F"/>
      <name val="Kosugi Maru"/>
    </font>
    <font>
      <sz val="10.0"/>
      <color rgb="FFB3B3B3"/>
      <name val="Kosugi Maru"/>
    </font>
    <font>
      <b/>
      <sz val="10.0"/>
      <color rgb="FFB3B3B3"/>
      <name val="Kosugi Maru"/>
    </font>
    <font>
      <color rgb="FFB3B3B3"/>
      <name val="Kosugi Maru"/>
    </font>
    <font>
      <sz val="10.0"/>
      <color rgb="FFFAFD8A"/>
      <name val="Kosugi Maru"/>
    </font>
    <font>
      <b/>
      <sz val="10.0"/>
      <color rgb="FFFAFD8A"/>
      <name val="Kosugi Maru"/>
    </font>
    <font>
      <color rgb="FFFAFD8A"/>
      <name val="Kosugi Maru"/>
    </font>
    <font>
      <sz val="10.0"/>
      <color rgb="FF464EC2"/>
      <name val="Sawarabi Mincho"/>
    </font>
    <font>
      <b/>
      <sz val="10.0"/>
      <color rgb="FF464EC2"/>
      <name val="Sawarabi Mincho"/>
    </font>
    <font>
      <sz val="10.0"/>
      <color rgb="FF5DA8C8"/>
      <name val="Sawarabi Mincho"/>
    </font>
    <font>
      <b/>
      <sz val="10.0"/>
      <color rgb="FF5DA8C8"/>
      <name val="Sawarabi Mincho"/>
    </font>
    <font>
      <color rgb="FF464EC2"/>
      <name val="Sawarabi Mincho"/>
    </font>
    <font>
      <color rgb="FF5DA8C8"/>
      <name val="Sawarabi Mincho"/>
    </font>
    <font>
      <sz val="10.0"/>
      <color rgb="FF7EA6C7"/>
      <name val="Sawarabi Mincho"/>
    </font>
    <font>
      <b/>
      <sz val="10.0"/>
      <color rgb="FF7EA6C7"/>
      <name val="Sawarabi Mincho"/>
    </font>
    <font>
      <color rgb="FF7EA6C7"/>
      <name val="Sawarabi Mincho"/>
    </font>
    <font>
      <sz val="10.0"/>
      <color rgb="FF70A174"/>
      <name val="Kosugi Maru"/>
    </font>
    <font>
      <b/>
      <sz val="10.0"/>
      <color rgb="FF70A174"/>
      <name val="Kosugi Maru"/>
    </font>
    <font>
      <sz val="10.0"/>
      <color rgb="FF4F0F0F"/>
      <name val="Sawarabi Mincho"/>
    </font>
    <font>
      <b/>
      <sz val="10.0"/>
      <color rgb="FF4F0F0F"/>
      <name val="Sawarabi Mincho"/>
    </font>
    <font>
      <color rgb="FF70A174"/>
      <name val="Kosugi Maru"/>
    </font>
    <font>
      <color rgb="FF4F0F0F"/>
      <name val="Sawarabi Mincho"/>
    </font>
    <font>
      <sz val="10.0"/>
      <color rgb="FF7974A4"/>
      <name val="Sawarabi Mincho"/>
    </font>
    <font>
      <b/>
      <sz val="10.0"/>
      <color rgb="FF7974A4"/>
      <name val="Sawarabi Mincho"/>
    </font>
    <font>
      <color rgb="FF7974A4"/>
      <name val="Sawarabi Mincho"/>
    </font>
    <font>
      <sz val="10.0"/>
      <color rgb="FF852924"/>
      <name val="Sawarabi Mincho"/>
    </font>
    <font>
      <b/>
      <sz val="10.0"/>
      <color rgb="FF852924"/>
      <name val="Sawarabi Mincho"/>
    </font>
    <font>
      <color rgb="FF852924"/>
      <name val="Sawarabi Mincho"/>
    </font>
    <font>
      <sz val="10.0"/>
      <color rgb="FF3D4960"/>
      <name val="Sawarabi Mincho"/>
    </font>
    <font>
      <b/>
      <sz val="10.0"/>
      <color rgb="FF3D4960"/>
      <name val="Sawarabi Mincho"/>
    </font>
    <font>
      <color rgb="FF3D4960"/>
      <name val="Sawarabi Mincho"/>
    </font>
    <font>
      <sz val="10.0"/>
      <color rgb="FFBCBCBC"/>
      <name val="Kosugi Maru"/>
    </font>
    <font>
      <b/>
      <sz val="10.0"/>
      <color rgb="FFBCBCBC"/>
      <name val="Kosugi Maru"/>
    </font>
    <font>
      <color rgb="FFBCBCBC"/>
      <name val="Kosugi Maru"/>
    </font>
    <font>
      <sz val="10.0"/>
      <color rgb="FF464664"/>
      <name val="Sawarabi Mincho"/>
    </font>
    <font>
      <b/>
      <sz val="10.0"/>
      <color rgb="FF464664"/>
      <name val="Sawarabi Mincho"/>
    </font>
    <font>
      <color rgb="FF464664"/>
      <name val="Sawarabi Mincho"/>
    </font>
    <font>
      <sz val="10.0"/>
      <color rgb="FFEBEBEB"/>
      <name val="Kosugi Maru"/>
    </font>
    <font>
      <b/>
      <sz val="10.0"/>
      <color rgb="FFEBEBEB"/>
      <name val="Kosugi Maru"/>
    </font>
    <font>
      <color rgb="FFEBEBEB"/>
      <name val="Kosugi Maru"/>
    </font>
    <font>
      <sz val="10.0"/>
      <color rgb="FF252434"/>
      <name val="Sawarabi Mincho"/>
    </font>
    <font>
      <b/>
      <sz val="10.0"/>
      <color rgb="FF252434"/>
      <name val="Sawarabi Mincho"/>
    </font>
    <font>
      <color rgb="FF252434"/>
      <name val="Sawarabi Mincho"/>
    </font>
    <font>
      <sz val="10.0"/>
      <color rgb="FF434343"/>
      <name val="Arial"/>
    </font>
    <font>
      <sz val="10.0"/>
      <color rgb="FF67B8CF"/>
      <name val="Sawarabi Mincho"/>
    </font>
    <font>
      <b/>
      <sz val="10.0"/>
      <color rgb="FF67B8CF"/>
      <name val="Sawarabi Mincho"/>
    </font>
    <font>
      <color rgb="FF67B8CF"/>
      <name val="Sawarabi Mincho"/>
    </font>
    <font>
      <sz val="10.0"/>
      <color rgb="FFFDE51B"/>
      <name val="Kosugi Maru"/>
    </font>
    <font>
      <b/>
      <sz val="10.0"/>
      <color rgb="FFFDE51B"/>
      <name val="Kosugi Maru"/>
    </font>
    <font>
      <color rgb="FFFDE51B"/>
      <name val="Kosugi Maru"/>
    </font>
    <font>
      <sz val="10.0"/>
      <color rgb="FF658198"/>
      <name val="Sawarabi Mincho"/>
    </font>
    <font>
      <b/>
      <sz val="10.0"/>
      <color rgb="FF658198"/>
      <name val="Sawarabi Mincho"/>
    </font>
    <font>
      <color rgb="FF658198"/>
      <name val="Sawarabi Mincho"/>
    </font>
    <font>
      <sz val="10.0"/>
      <color rgb="FF2D3A9F"/>
      <name val="Sawarabi Mincho"/>
    </font>
    <font>
      <b/>
      <sz val="10.0"/>
      <color rgb="FF2D3A9F"/>
      <name val="Sawarabi Mincho"/>
    </font>
    <font>
      <color rgb="FF2D3A9F"/>
      <name val="Sawarabi Mincho"/>
    </font>
    <font>
      <sz val="10.0"/>
      <color rgb="FFA8E9FD"/>
      <name val="Kosugi Maru"/>
    </font>
    <font>
      <b/>
      <sz val="10.0"/>
      <color rgb="FFA8E9FD"/>
      <name val="Kosugi Maru"/>
    </font>
    <font>
      <color rgb="FFA8E9FD"/>
      <name val="Kosugi Maru"/>
    </font>
    <font>
      <sz val="10.0"/>
      <color rgb="FF215B18"/>
      <name val="Kosugi Maru"/>
    </font>
    <font>
      <b/>
      <sz val="10.0"/>
      <color rgb="FF215B18"/>
      <name val="Kosugi Maru"/>
    </font>
    <font>
      <color rgb="FF215B18"/>
      <name val="Kosugi Maru"/>
    </font>
    <font>
      <sz val="10.0"/>
      <color rgb="FFED8B5D"/>
      <name val="Sawarabi Mincho"/>
    </font>
    <font>
      <b/>
      <sz val="10.0"/>
      <color rgb="FFED8B5D"/>
      <name val="Sawarabi Mincho"/>
    </font>
    <font>
      <color rgb="FFED8B5D"/>
      <name val="Sawarabi Mincho"/>
    </font>
    <font>
      <sz val="10.0"/>
      <color rgb="FFA94338"/>
      <name val="Kosugi Maru"/>
    </font>
    <font>
      <b/>
      <sz val="10.0"/>
      <color rgb="FFA94338"/>
      <name val="Kosugi Maru"/>
    </font>
    <font>
      <color rgb="FFA94338"/>
      <name val="Kosugi Maru"/>
    </font>
    <font>
      <sz val="10.0"/>
      <color rgb="FFEDD261"/>
      <name val="Kosugi Maru"/>
    </font>
    <font>
      <b/>
      <sz val="10.0"/>
      <color rgb="FFEDD261"/>
      <name val="Kosugi Maru"/>
    </font>
    <font>
      <color rgb="FFEDD261"/>
      <name val="Kosugi Maru"/>
    </font>
    <font>
      <sz val="10.0"/>
      <color rgb="FF5764DB"/>
      <name val="Sawarabi Mincho"/>
    </font>
    <font>
      <b/>
      <sz val="10.0"/>
      <color rgb="FF5764DB"/>
      <name val="Sawarabi Mincho"/>
    </font>
    <font>
      <color rgb="FF5764DB"/>
      <name val="Sawarabi Mincho"/>
    </font>
    <font>
      <sz val="10.0"/>
      <color rgb="FFEAEA68"/>
      <name val="Kosugi Maru"/>
    </font>
    <font>
      <b/>
      <sz val="10.0"/>
      <color rgb="FFEAEA68"/>
      <name val="Kosugi Maru"/>
    </font>
    <font>
      <color rgb="FFEAEA68"/>
      <name val="Kosugi Maru"/>
    </font>
    <font>
      <sz val="10.0"/>
      <color rgb="FFCCEFB0"/>
      <name val="Kosugi Maru"/>
    </font>
    <font>
      <b/>
      <sz val="10.0"/>
      <color rgb="FFCCEFB0"/>
      <name val="Kosugi Maru"/>
    </font>
    <font>
      <color rgb="FFCCEFB0"/>
      <name val="Kosugi Maru"/>
    </font>
    <font>
      <sz val="10.0"/>
      <color rgb="FF5885C0"/>
      <name val="Sawarabi Mincho"/>
    </font>
    <font>
      <b/>
      <sz val="10.0"/>
      <color rgb="FF5885C0"/>
      <name val="Sawarabi Mincho"/>
    </font>
    <font>
      <color rgb="FF5885C0"/>
      <name val="Sawarabi Mincho"/>
    </font>
    <font>
      <sz val="10.0"/>
      <color rgb="FFB2B8BD"/>
      <name val="Kosugi Maru"/>
    </font>
    <font>
      <color rgb="FF000000"/>
    </font>
    <font>
      <b/>
      <sz val="10.0"/>
      <color rgb="FFB2B8BD"/>
      <name val="Kosugi Maru"/>
    </font>
    <font>
      <color rgb="FFB2B8BD"/>
      <name val="Kosugi Maru"/>
    </font>
    <font>
      <sz val="10.0"/>
      <color rgb="FF8CE689"/>
      <name val="Kosugi Maru"/>
    </font>
    <font>
      <b/>
      <sz val="10.0"/>
      <color rgb="FF8CE689"/>
      <name val="Kosugi Maru"/>
    </font>
    <font>
      <color rgb="FF8CE689"/>
      <name val="Kosugi Maru"/>
    </font>
    <font>
      <sz val="10.0"/>
      <color rgb="FF757575"/>
      <name val="Sawarabi Mincho"/>
    </font>
    <font>
      <b/>
      <sz val="10.0"/>
      <color rgb="FF757575"/>
      <name val="Sawarabi Mincho"/>
    </font>
    <font>
      <color rgb="FF757575"/>
      <name val="Sawarabi Mincho"/>
    </font>
    <font>
      <sz val="10.0"/>
      <color rgb="FF24AA72"/>
      <name val="Kosugi Maru"/>
    </font>
    <font>
      <b/>
      <sz val="10.0"/>
      <color rgb="FF24AA72"/>
      <name val="Kosugi Maru"/>
    </font>
    <font>
      <color rgb="FF24AA72"/>
      <name val="Kosugi Maru"/>
    </font>
    <font>
      <sz val="10.0"/>
      <color rgb="FF4E77DB"/>
      <name val="Kosugi Maru"/>
    </font>
    <font>
      <b/>
      <sz val="10.0"/>
      <color rgb="FF4E77DB"/>
      <name val="Kosugi Maru"/>
    </font>
    <font>
      <color rgb="FF4E77DB"/>
      <name val="Kosugi Maru"/>
    </font>
    <font>
      <sz val="10.0"/>
      <color rgb="FFE1E0DC"/>
      <name val="Kosugi Maru"/>
    </font>
    <font>
      <b/>
      <sz val="10.0"/>
      <color rgb="FFE1E0DC"/>
      <name val="Kosugi Maru"/>
    </font>
    <font>
      <color rgb="FFE1E0DC"/>
      <name val="Kosugi Maru"/>
    </font>
    <font>
      <sz val="10.0"/>
      <color rgb="FF86DED1"/>
      <name val="Kosugi Maru"/>
    </font>
    <font>
      <b/>
      <sz val="10.0"/>
      <color rgb="FF86DED1"/>
      <name val="Kosugi Maru"/>
    </font>
    <font>
      <color rgb="FF86DED1"/>
      <name val="Kosugi Maru"/>
    </font>
    <font>
      <sz val="10.0"/>
      <color rgb="FF5D8F72"/>
      <name val="Sawarabi Mincho"/>
    </font>
    <font>
      <b/>
      <sz val="10.0"/>
      <color rgb="FF5D8F72"/>
      <name val="Sawarabi Mincho"/>
    </font>
    <font>
      <color rgb="FF5D8F72"/>
      <name val="Sawarabi Mincho"/>
    </font>
    <font>
      <sz val="10.0"/>
      <color rgb="FF1A1E54"/>
      <name val="Sawarabi Mincho"/>
    </font>
    <font>
      <b/>
      <sz val="10.0"/>
      <color rgb="FF1A1E54"/>
      <name val="Sawarabi Mincho"/>
    </font>
    <font>
      <color rgb="FF1A1E54"/>
      <name val="Sawarabi Mincho"/>
    </font>
    <font>
      <sz val="10.0"/>
      <color rgb="FFCC4242"/>
      <name val="Sawarabi Mincho"/>
    </font>
    <font>
      <b/>
      <sz val="10.0"/>
      <color rgb="FFCC4242"/>
      <name val="Sawarabi Mincho"/>
    </font>
    <font>
      <color rgb="FFCC4242"/>
      <name val="Sawarabi Mincho"/>
    </font>
    <font>
      <sz val="10.0"/>
      <color rgb="FF5D6FC4"/>
      <name val="Sawarabi Mincho"/>
    </font>
    <font>
      <b/>
      <sz val="10.0"/>
      <color rgb="FF5D6FC4"/>
      <name val="Sawarabi Mincho"/>
    </font>
    <font>
      <color rgb="FF5D6FC4"/>
      <name val="Sawarabi Mincho"/>
    </font>
    <font>
      <sz val="10.0"/>
      <color rgb="FFEBB253"/>
      <name val="Sawarabi Mincho"/>
    </font>
    <font>
      <b/>
      <sz val="10.0"/>
      <color rgb="FFEBB253"/>
      <name val="Sawarabi Mincho"/>
    </font>
    <font>
      <color rgb="FFEBB253"/>
      <name val="Sawarabi Mincho"/>
    </font>
    <font>
      <sz val="10.0"/>
      <color rgb="FF91E5C1"/>
      <name val="Sawarabi Mincho"/>
    </font>
    <font>
      <b/>
      <sz val="10.0"/>
      <color rgb="FF91E5C1"/>
      <name val="Sawarabi Mincho"/>
    </font>
    <font>
      <sz val="10.0"/>
      <color rgb="FFFBE36B"/>
      <name val="Kosugi Maru"/>
    </font>
    <font>
      <b/>
      <sz val="10.0"/>
      <color rgb="FFFBE36B"/>
      <name val="Kosugi Maru"/>
    </font>
    <font>
      <color rgb="FF91E5C1"/>
      <name val="Sawarabi Mincho"/>
    </font>
    <font>
      <color rgb="FFFBE36B"/>
      <name val="Kosugi Maru"/>
    </font>
    <font>
      <name val="Roboto"/>
    </font>
    <font>
      <sz val="10.0"/>
      <color rgb="FF212227"/>
      <name val="Sawarabi Mincho"/>
    </font>
    <font>
      <b/>
      <sz val="10.0"/>
      <color rgb="FF212227"/>
      <name val="Sawarabi Mincho"/>
    </font>
    <font>
      <color rgb="FF212227"/>
      <name val="Sawarabi Mincho"/>
    </font>
    <font>
      <sz val="10.0"/>
      <color rgb="FFA02F3A"/>
      <name val="Sawarabi Mincho"/>
    </font>
    <font>
      <b/>
      <sz val="10.0"/>
      <color rgb="FFA02F3A"/>
      <name val="Sawarabi Mincho"/>
    </font>
    <font>
      <color rgb="FFA02F3A"/>
      <name val="Sawarabi Mincho"/>
    </font>
    <font>
      <sz val="10.0"/>
      <color rgb="FF59BF38"/>
      <name val="Kosugi Maru"/>
    </font>
    <font>
      <b/>
      <sz val="10.0"/>
      <color rgb="FF59BF38"/>
      <name val="Kosugi Maru"/>
    </font>
    <font>
      <color rgb="FF59BF38"/>
      <name val="Kosugi Maru"/>
    </font>
    <font>
      <sz val="10.0"/>
      <color rgb="FFB9613B"/>
      <name val="Kosugi Maru"/>
    </font>
    <font>
      <b/>
      <sz val="10.0"/>
      <color rgb="FFB9613B"/>
      <name val="Kosugi Maru"/>
    </font>
    <font>
      <color rgb="FFB9613B"/>
      <name val="Kosugi Maru"/>
    </font>
    <font>
      <sz val="10.0"/>
      <color rgb="FF7C797B"/>
      <name val="Sawarabi Mincho"/>
    </font>
    <font>
      <b/>
      <sz val="10.0"/>
      <color rgb="FF7C797B"/>
      <name val="Sawarabi Mincho"/>
    </font>
    <font>
      <color rgb="FF7C797B"/>
      <name val="Sawarabi Mincho"/>
    </font>
    <font>
      <sz val="10.0"/>
      <color rgb="FFD0504D"/>
      <name val="Sawarabi Mincho"/>
    </font>
    <font>
      <b/>
      <sz val="10.0"/>
      <color rgb="FFD0504D"/>
      <name val="Sawarabi Mincho"/>
    </font>
    <font>
      <color rgb="FFD0504D"/>
      <name val="Sawarabi Mincho"/>
    </font>
    <font>
      <sz val="10.0"/>
      <color rgb="FF3F4044"/>
      <name val="Sawarabi Mincho"/>
    </font>
    <font>
      <b/>
      <sz val="10.0"/>
      <color rgb="FF3F4044"/>
      <name val="Sawarabi Mincho"/>
    </font>
    <font>
      <color rgb="FF3F4044"/>
      <name val="Sawarabi Mincho"/>
    </font>
    <font>
      <sz val="10.0"/>
      <color rgb="FF7E93C9"/>
      <name val="Sawarabi Mincho"/>
    </font>
    <font>
      <b/>
      <sz val="10.0"/>
      <color rgb="FF7E93C9"/>
      <name val="Sawarabi Mincho"/>
    </font>
    <font>
      <color rgb="FF7E93C9"/>
      <name val="Sawarabi Mincho"/>
    </font>
    <font>
      <sz val="10.0"/>
      <color rgb="FF202020"/>
      <name val="Sawarabi Mincho"/>
    </font>
    <font>
      <b/>
      <sz val="10.0"/>
      <color rgb="FF202020"/>
      <name val="Sawarabi Mincho"/>
    </font>
    <font>
      <color rgb="FF202020"/>
      <name val="Sawarabi Mincho"/>
    </font>
    <font>
      <sz val="10.0"/>
      <color rgb="FFEE9426"/>
      <name val="Kosugi Maru"/>
    </font>
    <font>
      <b/>
      <sz val="10.0"/>
      <color rgb="FFEE9426"/>
      <name val="Kosugi Maru"/>
    </font>
    <font>
      <color rgb="FFEE9426"/>
      <name val="Kosugi Maru"/>
    </font>
    <font>
      <sz val="10.0"/>
      <color rgb="FF483849"/>
      <name val="Sawarabi Mincho"/>
    </font>
    <font>
      <b/>
      <sz val="10.0"/>
      <color rgb="FF483849"/>
      <name val="Sawarabi Mincho"/>
    </font>
    <font>
      <color rgb="FF483849"/>
      <name val="Sawarabi Mincho"/>
    </font>
    <font>
      <sz val="10.0"/>
      <color rgb="FF8E4038"/>
      <name val="Sawarabi Mincho"/>
    </font>
    <font>
      <b/>
      <sz val="10.0"/>
      <color rgb="FF8E4038"/>
      <name val="Sawarabi Mincho"/>
    </font>
    <font>
      <color rgb="FF8E4038"/>
      <name val="Sawarabi Mincho"/>
    </font>
    <font>
      <sz val="10.0"/>
      <color rgb="FF05709D"/>
      <name val="Sawarabi Mincho"/>
    </font>
    <font>
      <b/>
      <sz val="10.0"/>
      <color rgb="FF05709D"/>
      <name val="Sawarabi Mincho"/>
    </font>
    <font>
      <color rgb="FF05709D"/>
      <name val="Sawarabi Mincho"/>
    </font>
    <font>
      <sz val="10.0"/>
      <color rgb="FF485F43"/>
      <name val="Sawarabi Mincho"/>
    </font>
    <font>
      <b/>
      <sz val="10.0"/>
      <color rgb="FF485F43"/>
      <name val="Sawarabi Mincho"/>
    </font>
    <font>
      <color rgb="FF485F43"/>
      <name val="Sawarabi Mincho"/>
    </font>
    <font>
      <sz val="10.0"/>
      <color rgb="FFFFDC45"/>
      <name val="Kosugi Maru"/>
    </font>
    <font>
      <b/>
      <sz val="10.0"/>
      <color rgb="FFFFDC45"/>
      <name val="Kosugi Maru"/>
    </font>
    <font>
      <color rgb="FFFFDC45"/>
      <name val="Kosugi Maru"/>
    </font>
    <font>
      <sz val="10.0"/>
      <color rgb="FFC84134"/>
      <name val="Sawarabi Mincho"/>
    </font>
    <font>
      <b/>
      <sz val="10.0"/>
      <color rgb="FFC84134"/>
      <name val="Sawarabi Mincho"/>
    </font>
    <font>
      <color rgb="FFC84134"/>
      <name val="Sawarabi Mincho"/>
    </font>
    <font>
      <sz val="10.0"/>
      <color rgb="FF1A7F2E"/>
      <name val="Kosugi Maru"/>
    </font>
    <font>
      <b/>
      <sz val="10.0"/>
      <color rgb="FF1A7F2E"/>
      <name val="Kosugi Maru"/>
    </font>
    <font>
      <color rgb="FF1A7F2E"/>
      <name val="Kosugi Maru"/>
    </font>
    <font>
      <sz val="10.0"/>
      <color rgb="FFB20101"/>
      <name val="Sawarabi Mincho"/>
    </font>
    <font>
      <b/>
      <sz val="10.0"/>
      <color rgb="FFB20101"/>
      <name val="Sawarabi Mincho"/>
    </font>
    <font>
      <color rgb="FFB20101"/>
      <name val="Sawarabi Mincho"/>
    </font>
    <font>
      <sz val="10.0"/>
      <color rgb="FFD7BEF4"/>
      <name val="Sawarabi Mincho"/>
    </font>
    <font>
      <b/>
      <sz val="10.0"/>
      <color rgb="FFD7BEF4"/>
      <name val="Sawarabi Mincho"/>
    </font>
    <font>
      <color rgb="FFD7BEF4"/>
      <name val="Sawarabi Mincho"/>
    </font>
    <font>
      <u/>
      <color rgb="FF1155CC"/>
      <name val="Arial"/>
    </font>
    <font>
      <u/>
      <color rgb="FF0000FF"/>
      <name val="Arial"/>
    </font>
    <font>
      <name val="Monospace"/>
    </font>
    <font>
      <b/>
      <name val="Monospace"/>
    </font>
    <font>
      <b/>
      <name val="Arial"/>
    </font>
    <font>
      <sz val="10.0"/>
      <color rgb="FFB7B7B7"/>
      <name val="Arial"/>
    </font>
    <font>
      <color rgb="FFB7B7B7"/>
      <name val="Arial"/>
    </font>
    <font>
      <color rgb="FFC9DAF8"/>
      <name val="Arial"/>
    </font>
  </fonts>
  <fills count="130">
    <fill>
      <patternFill patternType="none"/>
    </fill>
    <fill>
      <patternFill patternType="lightGray"/>
    </fill>
    <fill>
      <patternFill patternType="solid">
        <fgColor rgb="FF007D1E"/>
        <bgColor rgb="FF007D1E"/>
      </patternFill>
    </fill>
    <fill>
      <patternFill patternType="solid">
        <fgColor rgb="FF434343"/>
        <bgColor rgb="FF434343"/>
      </patternFill>
    </fill>
    <fill>
      <patternFill patternType="solid">
        <fgColor rgb="FFEC2320"/>
        <bgColor rgb="FFEC2320"/>
      </patternFill>
    </fill>
    <fill>
      <patternFill patternType="solid">
        <fgColor rgb="FFCCCCCC"/>
        <bgColor rgb="FFCCCCCC"/>
      </patternFill>
    </fill>
    <fill>
      <patternFill patternType="solid">
        <fgColor rgb="FFF3F3F3"/>
        <bgColor rgb="FFF3F3F3"/>
      </patternFill>
    </fill>
    <fill>
      <patternFill patternType="solid">
        <fgColor rgb="FF999999"/>
        <bgColor rgb="FF999999"/>
      </patternFill>
    </fill>
    <fill>
      <patternFill patternType="solid">
        <fgColor rgb="FF6AA84F"/>
        <bgColor rgb="FF6AA84F"/>
      </patternFill>
    </fill>
    <fill>
      <patternFill patternType="solid">
        <fgColor rgb="FF55ACEE"/>
        <bgColor rgb="FF55ACEE"/>
      </patternFill>
    </fill>
    <fill>
      <patternFill patternType="solid">
        <fgColor rgb="FF7386D2"/>
        <bgColor rgb="FF7386D2"/>
      </patternFill>
    </fill>
    <fill>
      <patternFill patternType="solid">
        <fgColor rgb="FFCD201F"/>
        <bgColor rgb="FFCD201F"/>
      </patternFill>
    </fill>
    <fill>
      <patternFill patternType="solid">
        <fgColor rgb="FFFFFF00"/>
        <bgColor rgb="FFFFFF00"/>
      </patternFill>
    </fill>
    <fill>
      <patternFill patternType="solid">
        <fgColor rgb="FFFFFFFF"/>
        <bgColor rgb="FFFFFFFF"/>
      </patternFill>
    </fill>
    <fill>
      <patternFill patternType="solid">
        <fgColor rgb="FFF1C40F"/>
        <bgColor rgb="FFF1C40F"/>
      </patternFill>
    </fill>
    <fill>
      <patternFill patternType="solid">
        <fgColor rgb="FFF9E79F"/>
        <bgColor rgb="FFF9E79F"/>
      </patternFill>
    </fill>
    <fill>
      <patternFill patternType="solid">
        <fgColor rgb="FF5BB8D4"/>
        <bgColor rgb="FF5BB8D4"/>
      </patternFill>
    </fill>
    <fill>
      <patternFill patternType="solid">
        <fgColor rgb="FF52BE80"/>
        <bgColor rgb="FF52BE80"/>
      </patternFill>
    </fill>
    <fill>
      <patternFill patternType="solid">
        <fgColor rgb="FFA9DFBF"/>
        <bgColor rgb="FFA9DFBF"/>
      </patternFill>
    </fill>
    <fill>
      <patternFill patternType="solid">
        <fgColor rgb="FFE9F7EF"/>
        <bgColor rgb="FFE9F7EF"/>
      </patternFill>
    </fill>
    <fill>
      <patternFill patternType="solid">
        <fgColor rgb="FFFFF2CC"/>
        <bgColor rgb="FFFFF2CC"/>
      </patternFill>
    </fill>
    <fill>
      <patternFill patternType="solid">
        <fgColor rgb="FF3498DB"/>
        <bgColor rgb="FF3498DB"/>
      </patternFill>
    </fill>
    <fill>
      <patternFill patternType="solid">
        <fgColor rgb="FF85C1E9"/>
        <bgColor rgb="FF85C1E9"/>
      </patternFill>
    </fill>
    <fill>
      <patternFill patternType="solid">
        <fgColor rgb="FFD4E6F1"/>
        <bgColor rgb="FFD4E6F1"/>
      </patternFill>
    </fill>
    <fill>
      <patternFill patternType="solid">
        <fgColor rgb="FFF4EEEE"/>
        <bgColor rgb="FFF4EEEE"/>
      </patternFill>
    </fill>
    <fill>
      <patternFill patternType="solid">
        <fgColor rgb="FFE74C3C"/>
        <bgColor rgb="FFE74C3C"/>
      </patternFill>
    </fill>
    <fill>
      <patternFill patternType="solid">
        <fgColor rgb="FFF1948A"/>
        <bgColor rgb="FFF1948A"/>
      </patternFill>
    </fill>
    <fill>
      <patternFill patternType="solid">
        <fgColor rgb="FFFADBD8"/>
        <bgColor rgb="FFFADBD8"/>
      </patternFill>
    </fill>
    <fill>
      <patternFill patternType="solid">
        <fgColor rgb="FF666666"/>
        <bgColor rgb="FF666666"/>
      </patternFill>
    </fill>
    <fill>
      <patternFill patternType="solid">
        <fgColor rgb="FFF2D7D5"/>
        <bgColor rgb="FFF2D7D5"/>
      </patternFill>
    </fill>
    <fill>
      <patternFill patternType="solid">
        <fgColor rgb="FFEB984E"/>
        <bgColor rgb="FFEB984E"/>
      </patternFill>
    </fill>
    <fill>
      <patternFill patternType="solid">
        <fgColor rgb="FFF0B27A"/>
        <bgColor rgb="FFF0B27A"/>
      </patternFill>
    </fill>
    <fill>
      <patternFill patternType="solid">
        <fgColor rgb="FFFAE5D3"/>
        <bgColor rgb="FFFAE5D3"/>
      </patternFill>
    </fill>
    <fill>
      <patternFill patternType="solid">
        <fgColor rgb="FF717D7E"/>
        <bgColor rgb="FF717D7E"/>
      </patternFill>
    </fill>
    <fill>
      <patternFill patternType="solid">
        <fgColor rgb="FFAAB7B8"/>
        <bgColor rgb="FFAAB7B8"/>
      </patternFill>
    </fill>
    <fill>
      <patternFill patternType="solid">
        <fgColor rgb="FFEAEDED"/>
        <bgColor rgb="FFEAEDED"/>
      </patternFill>
    </fill>
    <fill>
      <patternFill patternType="solid">
        <fgColor rgb="FF566573"/>
        <bgColor rgb="FF566573"/>
      </patternFill>
    </fill>
    <fill>
      <patternFill patternType="solid">
        <fgColor rgb="FFABB2B9"/>
        <bgColor rgb="FFABB2B9"/>
      </patternFill>
    </fill>
    <fill>
      <patternFill patternType="solid">
        <fgColor rgb="FFEAECEE"/>
        <bgColor rgb="FFEAECEE"/>
      </patternFill>
    </fill>
    <fill>
      <patternFill patternType="solid">
        <fgColor rgb="FFFE8116"/>
        <bgColor rgb="FFFE8116"/>
      </patternFill>
    </fill>
    <fill>
      <patternFill patternType="solid">
        <fgColor rgb="FF32474A"/>
        <bgColor rgb="FF32474A"/>
      </patternFill>
    </fill>
    <fill>
      <patternFill patternType="solid">
        <fgColor rgb="FF00A920"/>
        <bgColor rgb="FF00A920"/>
      </patternFill>
    </fill>
    <fill>
      <patternFill patternType="solid">
        <fgColor rgb="FFF4E4E3"/>
        <bgColor rgb="FFF4E4E3"/>
      </patternFill>
    </fill>
    <fill>
      <patternFill patternType="solid">
        <fgColor rgb="FFE2E9F3"/>
        <bgColor rgb="FFE2E9F3"/>
      </patternFill>
    </fill>
    <fill>
      <patternFill patternType="solid">
        <fgColor rgb="FFE7ECF3"/>
        <bgColor rgb="FFE7ECF3"/>
      </patternFill>
    </fill>
    <fill>
      <patternFill patternType="solid">
        <fgColor rgb="FFF2C0C4"/>
        <bgColor rgb="FFF2C0C4"/>
      </patternFill>
    </fill>
    <fill>
      <patternFill patternType="solid">
        <fgColor rgb="FFF59D26"/>
        <bgColor rgb="FFF59D26"/>
      </patternFill>
    </fill>
    <fill>
      <patternFill patternType="solid">
        <fgColor rgb="FFFDDD05"/>
        <bgColor rgb="FFFDDD05"/>
      </patternFill>
    </fill>
    <fill>
      <patternFill patternType="solid">
        <fgColor rgb="FF4EBC56"/>
        <bgColor rgb="FF4EBC56"/>
      </patternFill>
    </fill>
    <fill>
      <patternFill patternType="solid">
        <fgColor rgb="FFDE413D"/>
        <bgColor rgb="FFDE413D"/>
      </patternFill>
    </fill>
    <fill>
      <patternFill patternType="solid">
        <fgColor rgb="FF6B56B1"/>
        <bgColor rgb="FF6B56B1"/>
      </patternFill>
    </fill>
    <fill>
      <patternFill patternType="solid">
        <fgColor rgb="FFEFADBB"/>
        <bgColor rgb="FFEFADBB"/>
      </patternFill>
    </fill>
    <fill>
      <patternFill patternType="solid">
        <fgColor rgb="FFFE7EA2"/>
        <bgColor rgb="FFFE7EA2"/>
      </patternFill>
    </fill>
    <fill>
      <patternFill patternType="solid">
        <fgColor rgb="FFF5BF2D"/>
        <bgColor rgb="FFF5BF2D"/>
      </patternFill>
    </fill>
    <fill>
      <patternFill patternType="solid">
        <fgColor rgb="FF44745E"/>
        <bgColor rgb="FF44745E"/>
      </patternFill>
    </fill>
    <fill>
      <patternFill patternType="solid">
        <fgColor rgb="FF72EAED"/>
        <bgColor rgb="FF72EAED"/>
      </patternFill>
    </fill>
    <fill>
      <patternFill patternType="solid">
        <fgColor rgb="FF756FD0"/>
        <bgColor rgb="FF756FD0"/>
      </patternFill>
    </fill>
    <fill>
      <patternFill patternType="solid">
        <fgColor rgb="FFEE7A9F"/>
        <bgColor rgb="FFEE7A9F"/>
      </patternFill>
    </fill>
    <fill>
      <patternFill patternType="solid">
        <fgColor rgb="FFB3B3B3"/>
        <bgColor rgb="FFB3B3B3"/>
      </patternFill>
    </fill>
    <fill>
      <patternFill patternType="solid">
        <fgColor rgb="FFFAFD8A"/>
        <bgColor rgb="FFFAFD8A"/>
      </patternFill>
    </fill>
    <fill>
      <patternFill patternType="solid">
        <fgColor rgb="FF464EC2"/>
        <bgColor rgb="FF464EC2"/>
      </patternFill>
    </fill>
    <fill>
      <patternFill patternType="solid">
        <fgColor rgb="FF5DA8C8"/>
        <bgColor rgb="FF5DA8C8"/>
      </patternFill>
    </fill>
    <fill>
      <patternFill patternType="solid">
        <fgColor rgb="FF7EA6C7"/>
        <bgColor rgb="FF7EA6C7"/>
      </patternFill>
    </fill>
    <fill>
      <patternFill patternType="solid">
        <fgColor rgb="FF70A174"/>
        <bgColor rgb="FF70A174"/>
      </patternFill>
    </fill>
    <fill>
      <patternFill patternType="solid">
        <fgColor rgb="FF4F0F0F"/>
        <bgColor rgb="FF4F0F0F"/>
      </patternFill>
    </fill>
    <fill>
      <patternFill patternType="solid">
        <fgColor rgb="FF7974A4"/>
        <bgColor rgb="FF7974A4"/>
      </patternFill>
    </fill>
    <fill>
      <patternFill patternType="solid">
        <fgColor rgb="FF852924"/>
        <bgColor rgb="FF852924"/>
      </patternFill>
    </fill>
    <fill>
      <patternFill patternType="solid">
        <fgColor rgb="FF3D4960"/>
        <bgColor rgb="FF3D4960"/>
      </patternFill>
    </fill>
    <fill>
      <patternFill patternType="solid">
        <fgColor rgb="FFBCBCBC"/>
        <bgColor rgb="FFBCBCBC"/>
      </patternFill>
    </fill>
    <fill>
      <patternFill patternType="solid">
        <fgColor rgb="FF464664"/>
        <bgColor rgb="FF464664"/>
      </patternFill>
    </fill>
    <fill>
      <patternFill patternType="solid">
        <fgColor rgb="FFEBEBEB"/>
        <bgColor rgb="FFEBEBEB"/>
      </patternFill>
    </fill>
    <fill>
      <patternFill patternType="solid">
        <fgColor rgb="FF252434"/>
        <bgColor rgb="FF252434"/>
      </patternFill>
    </fill>
    <fill>
      <patternFill patternType="solid">
        <fgColor rgb="FF67B8CF"/>
        <bgColor rgb="FF67B8CF"/>
      </patternFill>
    </fill>
    <fill>
      <patternFill patternType="solid">
        <fgColor rgb="FFFDE51B"/>
        <bgColor rgb="FFFDE51B"/>
      </patternFill>
    </fill>
    <fill>
      <patternFill patternType="solid">
        <fgColor rgb="FF658198"/>
        <bgColor rgb="FF658198"/>
      </patternFill>
    </fill>
    <fill>
      <patternFill patternType="solid">
        <fgColor rgb="FF2D3A9F"/>
        <bgColor rgb="FF2D3A9F"/>
      </patternFill>
    </fill>
    <fill>
      <patternFill patternType="solid">
        <fgColor rgb="FFA8E9FD"/>
        <bgColor rgb="FFA8E9FD"/>
      </patternFill>
    </fill>
    <fill>
      <patternFill patternType="solid">
        <fgColor rgb="FF215B18"/>
        <bgColor rgb="FF215B18"/>
      </patternFill>
    </fill>
    <fill>
      <patternFill patternType="solid">
        <fgColor rgb="FFED8B5D"/>
        <bgColor rgb="FFED8B5D"/>
      </patternFill>
    </fill>
    <fill>
      <patternFill patternType="solid">
        <fgColor rgb="FFA94338"/>
        <bgColor rgb="FFA94338"/>
      </patternFill>
    </fill>
    <fill>
      <patternFill patternType="solid">
        <fgColor rgb="FFEDD261"/>
        <bgColor rgb="FFEDD261"/>
      </patternFill>
    </fill>
    <fill>
      <patternFill patternType="solid">
        <fgColor rgb="FF5764DB"/>
        <bgColor rgb="FF5764DB"/>
      </patternFill>
    </fill>
    <fill>
      <patternFill patternType="solid">
        <fgColor rgb="FFEAEA68"/>
        <bgColor rgb="FFEAEA68"/>
      </patternFill>
    </fill>
    <fill>
      <patternFill patternType="solid">
        <fgColor rgb="FFCCEFB0"/>
        <bgColor rgb="FFCCEFB0"/>
      </patternFill>
    </fill>
    <fill>
      <patternFill patternType="solid">
        <fgColor rgb="FF5885C0"/>
        <bgColor rgb="FF5885C0"/>
      </patternFill>
    </fill>
    <fill>
      <patternFill patternType="solid">
        <fgColor rgb="FFEFEFEF"/>
        <bgColor rgb="FFEFEFEF"/>
      </patternFill>
    </fill>
    <fill>
      <patternFill patternType="solid">
        <fgColor rgb="FFB2B8BD"/>
        <bgColor rgb="FFB2B8BD"/>
      </patternFill>
    </fill>
    <fill>
      <patternFill patternType="solid">
        <fgColor rgb="FF8CE689"/>
        <bgColor rgb="FF8CE689"/>
      </patternFill>
    </fill>
    <fill>
      <patternFill patternType="solid">
        <fgColor rgb="FF757575"/>
        <bgColor rgb="FF757575"/>
      </patternFill>
    </fill>
    <fill>
      <patternFill patternType="solid">
        <fgColor rgb="FF24AA72"/>
        <bgColor rgb="FF24AA72"/>
      </patternFill>
    </fill>
    <fill>
      <patternFill patternType="solid">
        <fgColor rgb="FF4E77DB"/>
        <bgColor rgb="FF4E77DB"/>
      </patternFill>
    </fill>
    <fill>
      <patternFill patternType="solid">
        <fgColor rgb="FFE1E0DC"/>
        <bgColor rgb="FFE1E0DC"/>
      </patternFill>
    </fill>
    <fill>
      <patternFill patternType="solid">
        <fgColor rgb="FF86DED1"/>
        <bgColor rgb="FF86DED1"/>
      </patternFill>
    </fill>
    <fill>
      <patternFill patternType="solid">
        <fgColor rgb="FF5D8F72"/>
        <bgColor rgb="FF5D8F72"/>
      </patternFill>
    </fill>
    <fill>
      <patternFill patternType="solid">
        <fgColor rgb="FF1A1E54"/>
        <bgColor rgb="FF1A1E54"/>
      </patternFill>
    </fill>
    <fill>
      <patternFill patternType="solid">
        <fgColor rgb="FFCC4242"/>
        <bgColor rgb="FFCC4242"/>
      </patternFill>
    </fill>
    <fill>
      <patternFill patternType="solid">
        <fgColor rgb="FF5D6FC4"/>
        <bgColor rgb="FF5D6FC4"/>
      </patternFill>
    </fill>
    <fill>
      <patternFill patternType="solid">
        <fgColor rgb="FFEBB253"/>
        <bgColor rgb="FFEBB253"/>
      </patternFill>
    </fill>
    <fill>
      <patternFill patternType="solid">
        <fgColor rgb="FF91E5C1"/>
        <bgColor rgb="FF91E5C1"/>
      </patternFill>
    </fill>
    <fill>
      <patternFill patternType="solid">
        <fgColor rgb="FFFBE36B"/>
        <bgColor rgb="FFFBE36B"/>
      </patternFill>
    </fill>
    <fill>
      <patternFill patternType="solid">
        <fgColor rgb="FF212227"/>
        <bgColor rgb="FF212227"/>
      </patternFill>
    </fill>
    <fill>
      <patternFill patternType="solid">
        <fgColor rgb="FFA02F3A"/>
        <bgColor rgb="FFA02F3A"/>
      </patternFill>
    </fill>
    <fill>
      <patternFill patternType="solid">
        <fgColor rgb="FF59BF38"/>
        <bgColor rgb="FF59BF38"/>
      </patternFill>
    </fill>
    <fill>
      <patternFill patternType="solid">
        <fgColor rgb="FF19FF19"/>
        <bgColor rgb="FF19FF19"/>
      </patternFill>
    </fill>
    <fill>
      <patternFill patternType="solid">
        <fgColor rgb="FF009EFF"/>
        <bgColor rgb="FF009EFF"/>
      </patternFill>
    </fill>
    <fill>
      <patternFill patternType="solid">
        <fgColor rgb="FFFFE500"/>
        <bgColor rgb="FFFFE500"/>
      </patternFill>
    </fill>
    <fill>
      <patternFill patternType="solid">
        <fgColor rgb="FF6600FF"/>
        <bgColor rgb="FF6600FF"/>
      </patternFill>
    </fill>
    <fill>
      <patternFill patternType="solid">
        <fgColor rgb="FFFF0000"/>
        <bgColor rgb="FFFF0000"/>
      </patternFill>
    </fill>
    <fill>
      <patternFill patternType="solid">
        <fgColor rgb="FFB9613B"/>
        <bgColor rgb="FFB9613B"/>
      </patternFill>
    </fill>
    <fill>
      <patternFill patternType="solid">
        <fgColor rgb="FF7C797B"/>
        <bgColor rgb="FF7C797B"/>
      </patternFill>
    </fill>
    <fill>
      <patternFill patternType="solid">
        <fgColor rgb="FFD0504D"/>
        <bgColor rgb="FFD0504D"/>
      </patternFill>
    </fill>
    <fill>
      <patternFill patternType="solid">
        <fgColor rgb="FF3F4044"/>
        <bgColor rgb="FF3F4044"/>
      </patternFill>
    </fill>
    <fill>
      <patternFill patternType="solid">
        <fgColor rgb="FF7E93C9"/>
        <bgColor rgb="FF7E93C9"/>
      </patternFill>
    </fill>
    <fill>
      <patternFill patternType="solid">
        <fgColor rgb="FF202020"/>
        <bgColor rgb="FF202020"/>
      </patternFill>
    </fill>
    <fill>
      <patternFill patternType="solid">
        <fgColor rgb="FFEE9426"/>
        <bgColor rgb="FFEE9426"/>
      </patternFill>
    </fill>
    <fill>
      <patternFill patternType="solid">
        <fgColor rgb="FF483849"/>
        <bgColor rgb="FF483849"/>
      </patternFill>
    </fill>
    <fill>
      <patternFill patternType="solid">
        <fgColor rgb="FF252525"/>
        <bgColor rgb="FF252525"/>
      </patternFill>
    </fill>
    <fill>
      <patternFill patternType="solid">
        <fgColor rgb="FF8E4038"/>
        <bgColor rgb="FF8E4038"/>
      </patternFill>
    </fill>
    <fill>
      <patternFill patternType="solid">
        <fgColor rgb="FF05709D"/>
        <bgColor rgb="FF05709D"/>
      </patternFill>
    </fill>
    <fill>
      <patternFill patternType="solid">
        <fgColor rgb="FF485F43"/>
        <bgColor rgb="FF485F43"/>
      </patternFill>
    </fill>
    <fill>
      <patternFill patternType="solid">
        <fgColor rgb="FFFFDC45"/>
        <bgColor rgb="FFFFDC45"/>
      </patternFill>
    </fill>
    <fill>
      <patternFill patternType="solid">
        <fgColor rgb="FFC84134"/>
        <bgColor rgb="FFC84134"/>
      </patternFill>
    </fill>
    <fill>
      <patternFill patternType="solid">
        <fgColor rgb="FF1A7F2E"/>
        <bgColor rgb="FF1A7F2E"/>
      </patternFill>
    </fill>
    <fill>
      <patternFill patternType="solid">
        <fgColor rgb="FFD9D9D9"/>
        <bgColor rgb="FFD9D9D9"/>
      </patternFill>
    </fill>
    <fill>
      <patternFill patternType="solid">
        <fgColor rgb="FFB20101"/>
        <bgColor rgb="FFB20101"/>
      </patternFill>
    </fill>
    <fill>
      <patternFill patternType="solid">
        <fgColor rgb="FFD7BEF4"/>
        <bgColor rgb="FFD7BEF4"/>
      </patternFill>
    </fill>
    <fill>
      <patternFill patternType="solid">
        <fgColor rgb="FFFFE599"/>
        <bgColor rgb="FFFFE599"/>
      </patternFill>
    </fill>
    <fill>
      <patternFill patternType="solid">
        <fgColor rgb="FF1155CC"/>
        <bgColor rgb="FF1155CC"/>
      </patternFill>
    </fill>
    <fill>
      <patternFill patternType="solid">
        <fgColor rgb="FF6D9EEB"/>
        <bgColor rgb="FF6D9EEB"/>
      </patternFill>
    </fill>
    <fill>
      <patternFill patternType="solid">
        <fgColor rgb="FFC9DAF8"/>
        <bgColor rgb="FFC9DAF8"/>
      </patternFill>
    </fill>
  </fills>
  <borders count="924">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007D1E"/>
      </left>
      <right style="thin">
        <color rgb="FF007D1E"/>
      </right>
      <top style="thin">
        <color rgb="FF007D1E"/>
      </top>
      <bottom style="thin">
        <color rgb="FF007D1E"/>
      </bottom>
    </border>
    <border>
      <left style="thin">
        <color rgb="FFFFFFFF"/>
      </left>
      <top style="thin">
        <color rgb="FFFFFFFF"/>
      </top>
    </border>
    <border>
      <top style="thin">
        <color rgb="FFFFFFFF"/>
      </top>
    </border>
    <border>
      <left style="thin">
        <color rgb="FFEC2320"/>
      </left>
      <right style="thin">
        <color rgb="FFEC2320"/>
      </right>
      <top style="thin">
        <color rgb="FFEC2320"/>
      </top>
      <bottom style="thin">
        <color rgb="FFEC2320"/>
      </bottom>
    </border>
    <border>
      <right style="thin">
        <color rgb="FFFFFFFF"/>
      </right>
      <top style="thin">
        <color rgb="FFFFFFFF"/>
      </top>
    </border>
    <border>
      <left style="thin">
        <color rgb="FF007D1E"/>
      </left>
      <top style="thin">
        <color rgb="FF007D1E"/>
      </top>
    </border>
    <border>
      <top style="thin">
        <color rgb="FF007D1E"/>
      </top>
    </border>
    <border>
      <left style="thin">
        <color rgb="FFEC2320"/>
      </left>
      <top style="thin">
        <color rgb="FFEC2320"/>
      </top>
    </border>
    <border>
      <left style="thin">
        <color rgb="FFFFFFFF"/>
      </left>
    </border>
    <border>
      <top style="thin">
        <color rgb="FFEC2320"/>
      </top>
    </border>
    <border>
      <right style="thin">
        <color rgb="FF007D1E"/>
      </right>
      <top style="thin">
        <color rgb="FF007D1E"/>
      </top>
    </border>
    <border>
      <right style="thin">
        <color rgb="FFEC2320"/>
      </right>
      <top style="thin">
        <color rgb="FFEC2320"/>
      </top>
    </border>
    <border>
      <right style="thin">
        <color rgb="FFFFFFFF"/>
      </right>
    </border>
    <border>
      <left style="thin">
        <color rgb="FFFFFFFF"/>
      </left>
      <bottom style="thin">
        <color rgb="FFFFFFFF"/>
      </bottom>
    </border>
    <border>
      <left style="thin">
        <color rgb="FF007D1E"/>
      </left>
    </border>
    <border>
      <left style="thin">
        <color rgb="FFEC2320"/>
      </left>
    </border>
    <border>
      <bottom style="thin">
        <color rgb="FFFFFFFF"/>
      </bottom>
    </border>
    <border>
      <right style="thin">
        <color rgb="FFEC2320"/>
      </right>
    </border>
    <border>
      <left style="thin">
        <color rgb="FFEC2320"/>
      </left>
      <bottom style="thin">
        <color rgb="FFEC2320"/>
      </bottom>
    </border>
    <border>
      <right style="thin">
        <color rgb="FF007D1E"/>
      </right>
    </border>
    <border>
      <bottom style="thin">
        <color rgb="FFEC2320"/>
      </bottom>
    </border>
    <border>
      <left style="thin">
        <color rgb="FF007D1E"/>
      </left>
      <bottom style="thin">
        <color rgb="FF007D1E"/>
      </bottom>
    </border>
    <border>
      <right style="thin">
        <color rgb="FFEC2320"/>
      </right>
      <bottom style="thin">
        <color rgb="FFEC2320"/>
      </bottom>
    </border>
    <border>
      <bottom style="thin">
        <color rgb="FF007D1E"/>
      </bottom>
    </border>
    <border>
      <right style="thin">
        <color rgb="FF007D1E"/>
      </right>
      <bottom style="thin">
        <color rgb="FF007D1E"/>
      </bottom>
    </border>
    <border>
      <right style="thin">
        <color rgb="FFFFFFFF"/>
      </right>
      <bottom style="thin">
        <color rgb="FFFFFFFF"/>
      </bottom>
    </border>
    <border>
      <left style="thin">
        <color rgb="FFEC2320"/>
      </left>
      <right style="thin">
        <color rgb="FFEC2320"/>
      </right>
      <top style="thin">
        <color rgb="FFEC2320"/>
      </top>
    </border>
    <border>
      <left style="thin">
        <color rgb="FFEC2320"/>
      </left>
      <right style="thin">
        <color rgb="FFEC2320"/>
      </right>
      <bottom style="thin">
        <color rgb="FFEC2320"/>
      </bottom>
    </border>
    <border>
      <left style="thin">
        <color rgb="FF007D1E"/>
      </left>
      <right style="thin">
        <color rgb="FF007D1E"/>
      </right>
      <top style="thin">
        <color rgb="FF007D1E"/>
      </top>
    </border>
    <border>
      <left style="thin">
        <color rgb="FF007D1E"/>
      </left>
      <right style="thin">
        <color rgb="FF007D1E"/>
      </right>
      <bottom style="thin">
        <color rgb="FF007D1E"/>
      </bottom>
    </border>
    <border>
      <right/>
      <top style="thin">
        <color rgb="FFFFFFFF"/>
      </top>
    </border>
    <border>
      <right/>
      <bottom style="thin">
        <color rgb="FFFFFFFF"/>
      </bottom>
    </border>
    <border>
      <left style="thin">
        <color rgb="FF007D1E"/>
      </left>
      <right style="thin">
        <color rgb="FF007D1E"/>
      </right>
    </border>
    <border>
      <left style="thin">
        <color rgb="FFFFFFFF"/>
      </left>
      <right style="thin">
        <color rgb="FFFFFFFF"/>
      </right>
      <top style="thin">
        <color rgb="FFFFFFFF"/>
      </top>
      <bottom style="thin">
        <color rgb="FFFFFFFF"/>
      </bottom>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5BB8D4"/>
      </left>
      <right style="thin">
        <color rgb="FF5BB8D4"/>
      </right>
      <top style="thin">
        <color rgb="FF5BB8D4"/>
      </top>
      <bottom style="thin">
        <color rgb="FF5BB8D4"/>
      </bottom>
    </border>
    <border>
      <left style="thin">
        <color rgb="FF5BB8D4"/>
      </left>
      <top style="thin">
        <color rgb="FF5BB8D4"/>
      </top>
    </border>
    <border>
      <top style="thin">
        <color rgb="FF5BB8D4"/>
      </top>
    </border>
    <border>
      <right style="thin">
        <color rgb="FF5BB8D4"/>
      </right>
      <top style="thin">
        <color rgb="FF5BB8D4"/>
      </top>
    </border>
    <border>
      <left style="thin">
        <color rgb="FF5BB8D4"/>
      </left>
    </border>
    <border>
      <right style="thin">
        <color rgb="FF5BB8D4"/>
      </right>
    </border>
    <border>
      <left style="thin">
        <color rgb="FF5BB8D4"/>
      </left>
      <bottom style="thin">
        <color rgb="FF5BB8D4"/>
      </bottom>
    </border>
    <border>
      <bottom style="thin">
        <color rgb="FF5BB8D4"/>
      </bottom>
    </border>
    <border>
      <right style="thin">
        <color rgb="FF5BB8D4"/>
      </right>
      <bottom style="thin">
        <color rgb="FF5BB8D4"/>
      </bottom>
    </border>
    <border>
      <left style="thin">
        <color rgb="FF5BB8D4"/>
      </left>
      <right style="thin">
        <color rgb="FF5BB8D4"/>
      </right>
      <top style="thin">
        <color rgb="FF5BB8D4"/>
      </top>
    </border>
    <border>
      <left style="thin">
        <color rgb="FF5BB8D4"/>
      </left>
      <right style="thin">
        <color rgb="FF5BB8D4"/>
      </right>
      <bottom style="thin">
        <color rgb="FF5BB8D4"/>
      </bottom>
    </border>
    <border>
      <left style="thin">
        <color rgb="FF5BB8D4"/>
      </left>
      <right style="thin">
        <color rgb="FF5BB8D4"/>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
      <top style="thin">
        <color rgb="FF000000"/>
      </top>
    </border>
    <border>
      <left style="thin">
        <color rgb="FF000000"/>
      </left>
      <right style="thin">
        <color rgb="FF000000"/>
      </right>
    </border>
    <border>
      <bottom style="thin">
        <color rgb="FF000000"/>
      </bottom>
    </border>
    <border>
      <left style="thin">
        <color rgb="FF000000"/>
      </left>
    </border>
    <border>
      <right style="thin">
        <color rgb="FF000000"/>
      </right>
    </border>
    <border>
      <left style="thin">
        <color rgb="FFFE8116"/>
      </left>
      <right style="thin">
        <color rgb="FFFE8116"/>
      </right>
      <top style="thin">
        <color rgb="FFFE8116"/>
      </top>
      <bottom style="thin">
        <color rgb="FFFE8116"/>
      </bottom>
    </border>
    <border>
      <left style="thin">
        <color rgb="FF32474A"/>
      </left>
      <right style="thin">
        <color rgb="FF32474A"/>
      </right>
      <top style="thin">
        <color rgb="FF32474A"/>
      </top>
      <bottom style="thin">
        <color rgb="FF32474A"/>
      </bottom>
    </border>
    <border>
      <left style="thin">
        <color rgb="FFFE8116"/>
      </left>
      <top style="thin">
        <color rgb="FFFE8116"/>
      </top>
    </border>
    <border>
      <top style="thin">
        <color rgb="FFFE8116"/>
      </top>
    </border>
    <border>
      <right style="thin">
        <color rgb="FFFE8116"/>
      </right>
      <top style="thin">
        <color rgb="FFFE8116"/>
      </top>
    </border>
    <border>
      <left style="thin">
        <color rgb="FF32474A"/>
      </left>
      <top style="thin">
        <color rgb="FF32474A"/>
      </top>
    </border>
    <border>
      <top style="thin">
        <color rgb="FF32474A"/>
      </top>
    </border>
    <border>
      <right style="thin">
        <color rgb="FF32474A"/>
      </right>
      <top style="thin">
        <color rgb="FF32474A"/>
      </top>
    </border>
    <border>
      <left style="thin">
        <color rgb="FF00A920"/>
      </left>
      <right style="thin">
        <color rgb="FF00A920"/>
      </right>
      <top style="thin">
        <color rgb="FF00A920"/>
      </top>
      <bottom style="thin">
        <color rgb="FF00A920"/>
      </bottom>
    </border>
    <border>
      <left style="thin">
        <color rgb="FFFE8116"/>
      </left>
    </border>
    <border>
      <right style="thin">
        <color rgb="FFFE8116"/>
      </right>
    </border>
    <border>
      <left style="thin">
        <color rgb="FFFE8116"/>
      </left>
      <bottom style="thin">
        <color rgb="FFFE8116"/>
      </bottom>
    </border>
    <border>
      <bottom style="thin">
        <color rgb="FFFE8116"/>
      </bottom>
    </border>
    <border>
      <right style="thin">
        <color rgb="FFFE8116"/>
      </right>
      <bottom style="thin">
        <color rgb="FFFE8116"/>
      </bottom>
    </border>
    <border>
      <left style="thin">
        <color rgb="FF00A920"/>
      </left>
      <top style="thin">
        <color rgb="FF00A920"/>
      </top>
    </border>
    <border>
      <left style="thin">
        <color rgb="FF32474A"/>
      </left>
    </border>
    <border>
      <top style="thin">
        <color rgb="FF00A920"/>
      </top>
    </border>
    <border>
      <right style="thin">
        <color rgb="FF32474A"/>
      </right>
    </border>
    <border>
      <left style="thin">
        <color rgb="FF32474A"/>
      </left>
      <bottom style="thin">
        <color rgb="FF32474A"/>
      </bottom>
    </border>
    <border>
      <right style="thin">
        <color rgb="FF00A920"/>
      </right>
      <top style="thin">
        <color rgb="FF00A920"/>
      </top>
    </border>
    <border>
      <bottom style="thin">
        <color rgb="FF32474A"/>
      </bottom>
    </border>
    <border>
      <right style="thin">
        <color rgb="FF32474A"/>
      </right>
      <bottom style="thin">
        <color rgb="FF32474A"/>
      </bottom>
    </border>
    <border>
      <left style="thin">
        <color rgb="FF00A920"/>
      </left>
    </border>
    <border>
      <left style="thin">
        <color rgb="FF32474A"/>
      </left>
      <right style="thin">
        <color rgb="FF32474A"/>
      </right>
      <top style="thin">
        <color rgb="FF32474A"/>
      </top>
    </border>
    <border>
      <right style="thin">
        <color rgb="FF00A920"/>
      </right>
    </border>
    <border>
      <left style="thin">
        <color rgb="FF32474A"/>
      </left>
      <right style="thin">
        <color rgb="FF32474A"/>
      </right>
      <bottom style="thin">
        <color rgb="FF32474A"/>
      </bottom>
    </border>
    <border>
      <left style="thin">
        <color rgb="FF00A920"/>
      </left>
      <bottom style="thin">
        <color rgb="FF00A920"/>
      </bottom>
    </border>
    <border>
      <bottom style="thin">
        <color rgb="FF00A920"/>
      </bottom>
    </border>
    <border>
      <right style="thin">
        <color rgb="FF00A920"/>
      </right>
      <bottom style="thin">
        <color rgb="FF00A920"/>
      </bottom>
    </border>
    <border>
      <left style="thin">
        <color rgb="FFFE8116"/>
      </left>
      <right style="thin">
        <color rgb="FFFE8116"/>
      </right>
      <top style="thin">
        <color rgb="FFFE8116"/>
      </top>
    </border>
    <border>
      <left style="thin">
        <color rgb="FFFE8116"/>
      </left>
      <right style="thin">
        <color rgb="FFFE8116"/>
      </right>
      <bottom style="thin">
        <color rgb="FFFE8116"/>
      </bottom>
    </border>
    <border>
      <left style="thin">
        <color rgb="FF00A920"/>
      </left>
      <right style="thin">
        <color rgb="FF00A920"/>
      </right>
      <top style="thin">
        <color rgb="FF00A920"/>
      </top>
    </border>
    <border>
      <left style="thin">
        <color rgb="FF00A920"/>
      </left>
      <right style="thin">
        <color rgb="FF00A920"/>
      </right>
      <bottom style="thin">
        <color rgb="FF00A920"/>
      </bottom>
    </border>
    <border>
      <left style="thin">
        <color rgb="FF32474A"/>
      </left>
      <right style="thin">
        <color rgb="FF32474A"/>
      </right>
    </border>
    <border>
      <left style="thin">
        <color rgb="FFFE8116"/>
      </left>
      <right style="thin">
        <color rgb="FFFE8116"/>
      </right>
    </border>
    <border>
      <left style="thin">
        <color rgb="FF00A920"/>
      </left>
      <right style="thin">
        <color rgb="FF00A920"/>
      </right>
    </border>
    <border>
      <left style="thin">
        <color rgb="FFF2C0C4"/>
      </left>
      <right style="thin">
        <color rgb="FFF2C0C4"/>
      </right>
      <top style="thin">
        <color rgb="FFF2C0C4"/>
      </top>
      <bottom style="thin">
        <color rgb="FFF2C0C4"/>
      </bottom>
    </border>
    <border>
      <left style="thin">
        <color rgb="FFF2C0C4"/>
      </left>
      <top style="thin">
        <color rgb="FFF2C0C4"/>
      </top>
    </border>
    <border>
      <top style="thin">
        <color rgb="FFF2C0C4"/>
      </top>
    </border>
    <border>
      <right style="thin">
        <color rgb="FFF2C0C4"/>
      </right>
      <top style="thin">
        <color rgb="FFF2C0C4"/>
      </top>
    </border>
    <border>
      <left style="thin">
        <color rgb="FFF2C0C4"/>
      </left>
    </border>
    <border>
      <right style="thin">
        <color rgb="FFF2C0C4"/>
      </right>
    </border>
    <border>
      <left style="thin">
        <color rgb="FFF2C0C4"/>
      </left>
      <bottom style="thin">
        <color rgb="FFF2C0C4"/>
      </bottom>
    </border>
    <border>
      <bottom style="thin">
        <color rgb="FFF2C0C4"/>
      </bottom>
    </border>
    <border>
      <right style="thin">
        <color rgb="FFF2C0C4"/>
      </right>
      <bottom style="thin">
        <color rgb="FFF2C0C4"/>
      </bottom>
    </border>
    <border>
      <left style="thin">
        <color rgb="FFF2C0C4"/>
      </left>
      <right style="thin">
        <color rgb="FFF2C0C4"/>
      </right>
      <top style="thin">
        <color rgb="FFF2C0C4"/>
      </top>
    </border>
    <border>
      <left style="thin">
        <color rgb="FFF2C0C4"/>
      </left>
      <right style="thin">
        <color rgb="FFF2C0C4"/>
      </right>
      <bottom style="thin">
        <color rgb="FFF2C0C4"/>
      </bottom>
    </border>
    <border>
      <left style="thin">
        <color rgb="FFF59D26"/>
      </left>
      <right style="thin">
        <color rgb="FFF59D26"/>
      </right>
      <top style="thin">
        <color rgb="FFF59D26"/>
      </top>
      <bottom style="thin">
        <color rgb="FFF59D26"/>
      </bottom>
    </border>
    <border>
      <left style="thin">
        <color rgb="FFF2C0C4"/>
      </left>
      <right style="thin">
        <color rgb="FFF2C0C4"/>
      </right>
    </border>
    <border>
      <left style="thin">
        <color rgb="FFF59D26"/>
      </left>
      <top style="thin">
        <color rgb="FFF59D26"/>
      </top>
    </border>
    <border>
      <top style="thin">
        <color rgb="FFF59D26"/>
      </top>
    </border>
    <border>
      <right style="thin">
        <color rgb="FFF59D26"/>
      </right>
      <top style="thin">
        <color rgb="FFF59D26"/>
      </top>
    </border>
    <border>
      <left style="thin">
        <color rgb="FFF59D26"/>
      </left>
    </border>
    <border>
      <right style="thin">
        <color rgb="FFF59D26"/>
      </right>
    </border>
    <border>
      <left style="thin">
        <color rgb="FFF59D26"/>
      </left>
      <bottom style="thin">
        <color rgb="FFF59D26"/>
      </bottom>
    </border>
    <border>
      <bottom style="thin">
        <color rgb="FFF59D26"/>
      </bottom>
    </border>
    <border>
      <right style="thin">
        <color rgb="FFF59D26"/>
      </right>
      <bottom style="thin">
        <color rgb="FFF59D26"/>
      </bottom>
    </border>
    <border>
      <left style="thin">
        <color rgb="FFFDDD05"/>
      </left>
      <right style="thin">
        <color rgb="FFFDDD05"/>
      </right>
      <top style="thin">
        <color rgb="FFFDDD05"/>
      </top>
      <bottom style="thin">
        <color rgb="FFFDDD05"/>
      </bottom>
    </border>
    <border>
      <left style="thin">
        <color rgb="FFF59D26"/>
      </left>
      <right style="thin">
        <color rgb="FFF59D26"/>
      </right>
      <top style="thin">
        <color rgb="FFF59D26"/>
      </top>
    </border>
    <border>
      <left style="thin">
        <color rgb="FFF59D26"/>
      </left>
      <right style="thin">
        <color rgb="FFF59D26"/>
      </right>
      <bottom style="thin">
        <color rgb="FFF59D26"/>
      </bottom>
    </border>
    <border>
      <left style="thin">
        <color rgb="FFFDDD05"/>
      </left>
      <top style="thin">
        <color rgb="FFFDDD05"/>
      </top>
    </border>
    <border>
      <top style="thin">
        <color rgb="FFFDDD05"/>
      </top>
    </border>
    <border>
      <right style="thin">
        <color rgb="FFFDDD05"/>
      </right>
      <top style="thin">
        <color rgb="FFFDDD05"/>
      </top>
    </border>
    <border>
      <left style="thin">
        <color rgb="FFFDDD05"/>
      </left>
    </border>
    <border>
      <right style="thin">
        <color rgb="FFFDDD05"/>
      </right>
    </border>
    <border>
      <left style="thin">
        <color rgb="FFFDDD05"/>
      </left>
      <bottom style="thin">
        <color rgb="FFFDDD05"/>
      </bottom>
    </border>
    <border>
      <left style="thin">
        <color rgb="FFF59D26"/>
      </left>
      <right style="thin">
        <color rgb="FFF59D26"/>
      </right>
    </border>
    <border>
      <bottom style="thin">
        <color rgb="FFFDDD05"/>
      </bottom>
    </border>
    <border>
      <right style="thin">
        <color rgb="FFFDDD05"/>
      </right>
      <bottom style="thin">
        <color rgb="FFFDDD05"/>
      </bottom>
    </border>
    <border>
      <left style="thin">
        <color rgb="FFFDDD05"/>
      </left>
      <right style="thin">
        <color rgb="FFFDDD05"/>
      </right>
      <top style="thin">
        <color rgb="FFFDDD05"/>
      </top>
    </border>
    <border>
      <left style="thin">
        <color rgb="FFFDDD05"/>
      </left>
      <right style="thin">
        <color rgb="FFFDDD05"/>
      </right>
      <bottom style="thin">
        <color rgb="FFFDDD05"/>
      </bottom>
    </border>
    <border>
      <left style="thin">
        <color rgb="FFFDDD05"/>
      </left>
      <right style="thin">
        <color rgb="FFFDDD05"/>
      </right>
    </border>
    <border>
      <left style="thin">
        <color rgb="FF4EBC56"/>
      </left>
      <right style="thin">
        <color rgb="FF4EBC56"/>
      </right>
      <top style="thin">
        <color rgb="FF4EBC56"/>
      </top>
      <bottom style="thin">
        <color rgb="FF4EBC56"/>
      </bottom>
    </border>
    <border>
      <left style="thin">
        <color rgb="FF4EBC56"/>
      </left>
      <top style="thin">
        <color rgb="FF4EBC56"/>
      </top>
    </border>
    <border>
      <top style="thin">
        <color rgb="FF4EBC56"/>
      </top>
    </border>
    <border>
      <right style="thin">
        <color rgb="FF4EBC56"/>
      </right>
      <top style="thin">
        <color rgb="FF4EBC56"/>
      </top>
    </border>
    <border>
      <left style="thin">
        <color rgb="FF4EBC56"/>
      </left>
    </border>
    <border>
      <right style="thin">
        <color rgb="FF4EBC56"/>
      </right>
    </border>
    <border>
      <left style="thin">
        <color rgb="FF4EBC56"/>
      </left>
      <bottom style="thin">
        <color rgb="FF4EBC56"/>
      </bottom>
    </border>
    <border>
      <bottom style="thin">
        <color rgb="FF4EBC56"/>
      </bottom>
    </border>
    <border>
      <right style="thin">
        <color rgb="FF4EBC56"/>
      </right>
      <bottom style="thin">
        <color rgb="FF4EBC56"/>
      </bottom>
    </border>
    <border>
      <left style="thin">
        <color rgb="FF4EBC56"/>
      </left>
      <right style="thin">
        <color rgb="FF4EBC56"/>
      </right>
      <top style="thin">
        <color rgb="FF4EBC56"/>
      </top>
    </border>
    <border>
      <left style="thin">
        <color rgb="FF4EBC56"/>
      </left>
      <right style="thin">
        <color rgb="FF4EBC56"/>
      </right>
      <bottom style="thin">
        <color rgb="FF4EBC56"/>
      </bottom>
    </border>
    <border>
      <left style="thin">
        <color rgb="FFDE413D"/>
      </left>
      <right style="thin">
        <color rgb="FFDE413D"/>
      </right>
      <top style="thin">
        <color rgb="FFDE413D"/>
      </top>
      <bottom style="thin">
        <color rgb="FFDE413D"/>
      </bottom>
    </border>
    <border>
      <left style="thin">
        <color rgb="FFDE413D"/>
      </left>
      <top style="thin">
        <color rgb="FFDE413D"/>
      </top>
    </border>
    <border>
      <top style="thin">
        <color rgb="FFDE413D"/>
      </top>
    </border>
    <border>
      <right style="thin">
        <color rgb="FFDE413D"/>
      </right>
      <top style="thin">
        <color rgb="FFDE413D"/>
      </top>
    </border>
    <border>
      <left style="thin">
        <color rgb="FFDE413D"/>
      </left>
    </border>
    <border>
      <right style="thin">
        <color rgb="FFDE413D"/>
      </right>
    </border>
    <border>
      <left style="thin">
        <color rgb="FFDE413D"/>
      </left>
      <bottom style="thin">
        <color rgb="FFDE413D"/>
      </bottom>
    </border>
    <border>
      <bottom style="thin">
        <color rgb="FFDE413D"/>
      </bottom>
    </border>
    <border>
      <right style="thin">
        <color rgb="FFDE413D"/>
      </right>
      <bottom style="thin">
        <color rgb="FFDE413D"/>
      </bottom>
    </border>
    <border>
      <left style="thin">
        <color rgb="FFDE413D"/>
      </left>
      <right style="thin">
        <color rgb="FFDE413D"/>
      </right>
      <top style="thin">
        <color rgb="FFDE413D"/>
      </top>
    </border>
    <border>
      <left style="thin">
        <color rgb="FFDE413D"/>
      </left>
      <right style="thin">
        <color rgb="FFDE413D"/>
      </right>
      <bottom style="thin">
        <color rgb="FFDE413D"/>
      </bottom>
    </border>
    <border>
      <left style="thin">
        <color rgb="FF6B56B1"/>
      </left>
      <right style="thin">
        <color rgb="FF6B56B1"/>
      </right>
      <top style="thin">
        <color rgb="FF6B56B1"/>
      </top>
      <bottom style="thin">
        <color rgb="FF6B56B1"/>
      </bottom>
    </border>
    <border>
      <left style="thin">
        <color rgb="FF6B56B1"/>
      </left>
      <top style="thin">
        <color rgb="FF6B56B1"/>
      </top>
    </border>
    <border>
      <top style="thin">
        <color rgb="FF6B56B1"/>
      </top>
    </border>
    <border>
      <right style="thin">
        <color rgb="FF6B56B1"/>
      </right>
      <top style="thin">
        <color rgb="FF6B56B1"/>
      </top>
    </border>
    <border>
      <left style="thin">
        <color rgb="FF6B56B1"/>
      </left>
    </border>
    <border>
      <right style="thin">
        <color rgb="FF6B56B1"/>
      </right>
    </border>
    <border>
      <left style="thin">
        <color rgb="FF6B56B1"/>
      </left>
      <bottom style="thin">
        <color rgb="FF6B56B1"/>
      </bottom>
    </border>
    <border>
      <bottom style="thin">
        <color rgb="FF6B56B1"/>
      </bottom>
    </border>
    <border>
      <right style="thin">
        <color rgb="FF6B56B1"/>
      </right>
      <bottom style="thin">
        <color rgb="FF6B56B1"/>
      </bottom>
    </border>
    <border>
      <left style="thin">
        <color rgb="FF6B56B1"/>
      </left>
      <right style="thin">
        <color rgb="FF6B56B1"/>
      </right>
      <top style="thin">
        <color rgb="FF6B56B1"/>
      </top>
    </border>
    <border>
      <left style="thin">
        <color rgb="FF6B56B1"/>
      </left>
      <right style="thin">
        <color rgb="FF6B56B1"/>
      </right>
      <bottom style="thin">
        <color rgb="FF6B56B1"/>
      </bottom>
    </border>
    <border>
      <left style="thin">
        <color rgb="FFEFADBB"/>
      </left>
      <right style="thin">
        <color rgb="FFEFADBB"/>
      </right>
      <top style="thin">
        <color rgb="FFEFADBB"/>
      </top>
      <bottom style="thin">
        <color rgb="FFEFADBB"/>
      </bottom>
    </border>
    <border>
      <left style="thin">
        <color rgb="FFFE7EA2"/>
      </left>
      <right style="thin">
        <color rgb="FFFE7EA2"/>
      </right>
      <top style="thin">
        <color rgb="FFFE7EA2"/>
      </top>
      <bottom style="thin">
        <color rgb="FFFE7EA2"/>
      </bottom>
    </border>
    <border>
      <left style="thin">
        <color rgb="FFFE7EA2"/>
      </left>
      <top style="thin">
        <color rgb="FFFE7EA2"/>
      </top>
    </border>
    <border>
      <top style="thin">
        <color rgb="FFFE7EA2"/>
      </top>
    </border>
    <border>
      <right style="thin">
        <color rgb="FFFE7EA2"/>
      </right>
      <top style="thin">
        <color rgb="FFFE7EA2"/>
      </top>
    </border>
    <border>
      <left style="thin">
        <color rgb="FFEFADBB"/>
      </left>
      <top style="thin">
        <color rgb="FFEFADBB"/>
      </top>
    </border>
    <border>
      <top style="thin">
        <color rgb="FFEFADBB"/>
      </top>
    </border>
    <border>
      <right style="thin">
        <color rgb="FFEFADBB"/>
      </right>
      <top style="thin">
        <color rgb="FFEFADBB"/>
      </top>
    </border>
    <border>
      <left style="thin">
        <color rgb="FFFE7EA2"/>
      </left>
    </border>
    <border>
      <right style="thin">
        <color rgb="FFFE7EA2"/>
      </right>
    </border>
    <border>
      <left style="thin">
        <color rgb="FFFE7EA2"/>
      </left>
      <bottom style="thin">
        <color rgb="FFFE7EA2"/>
      </bottom>
    </border>
    <border>
      <bottom style="thin">
        <color rgb="FFFE7EA2"/>
      </bottom>
    </border>
    <border>
      <right style="thin">
        <color rgb="FFFE7EA2"/>
      </right>
      <bottom style="thin">
        <color rgb="FFFE7EA2"/>
      </bottom>
    </border>
    <border>
      <left style="thin">
        <color rgb="FFEFADBB"/>
      </left>
    </border>
    <border>
      <right style="thin">
        <color rgb="FFEFADBB"/>
      </right>
    </border>
    <border>
      <left style="thin">
        <color rgb="FFEFADBB"/>
      </left>
      <bottom style="thin">
        <color rgb="FFEFADBB"/>
      </bottom>
    </border>
    <border>
      <bottom style="thin">
        <color rgb="FFEFADBB"/>
      </bottom>
    </border>
    <border>
      <right style="thin">
        <color rgb="FFEFADBB"/>
      </right>
      <bottom style="thin">
        <color rgb="FFEFADBB"/>
      </bottom>
    </border>
    <border>
      <left style="thin">
        <color rgb="FFFE7EA2"/>
      </left>
      <right style="thin">
        <color rgb="FFFE7EA2"/>
      </right>
      <top style="thin">
        <color rgb="FFFE7EA2"/>
      </top>
    </border>
    <border>
      <left style="thin">
        <color rgb="FFFE7EA2"/>
      </left>
      <right style="thin">
        <color rgb="FFFE7EA2"/>
      </right>
      <bottom style="thin">
        <color rgb="FFFE7EA2"/>
      </bottom>
    </border>
    <border>
      <left style="thin">
        <color rgb="FFEFADBB"/>
      </left>
      <right style="thin">
        <color rgb="FFEFADBB"/>
      </right>
      <top style="thin">
        <color rgb="FFEFADBB"/>
      </top>
    </border>
    <border>
      <left style="thin">
        <color rgb="FFEFADBB"/>
      </left>
      <right style="thin">
        <color rgb="FFEFADBB"/>
      </right>
      <bottom style="thin">
        <color rgb="FFEFADBB"/>
      </bottom>
    </border>
    <border>
      <left style="thin">
        <color rgb="FFF5BF2D"/>
      </left>
      <right style="thin">
        <color rgb="FFF5BF2D"/>
      </right>
      <top style="thin">
        <color rgb="FFF5BF2D"/>
      </top>
      <bottom style="thin">
        <color rgb="FFF5BF2D"/>
      </bottom>
    </border>
    <border>
      <left style="thin">
        <color rgb="FFF5BF2D"/>
      </left>
      <top style="thin">
        <color rgb="FFF5BF2D"/>
      </top>
    </border>
    <border>
      <top style="thin">
        <color rgb="FFF5BF2D"/>
      </top>
    </border>
    <border>
      <right style="thin">
        <color rgb="FFF5BF2D"/>
      </right>
      <top style="thin">
        <color rgb="FFF5BF2D"/>
      </top>
    </border>
    <border>
      <left style="thin">
        <color rgb="FFF5BF2D"/>
      </left>
    </border>
    <border>
      <right style="thin">
        <color rgb="FFF5BF2D"/>
      </right>
    </border>
    <border>
      <left style="thin">
        <color rgb="FFF5BF2D"/>
      </left>
      <bottom style="thin">
        <color rgb="FFF5BF2D"/>
      </bottom>
    </border>
    <border>
      <bottom style="thin">
        <color rgb="FFF5BF2D"/>
      </bottom>
    </border>
    <border>
      <right style="thin">
        <color rgb="FFF5BF2D"/>
      </right>
      <bottom style="thin">
        <color rgb="FFF5BF2D"/>
      </bottom>
    </border>
    <border>
      <left style="thin">
        <color rgb="FFF5BF2D"/>
      </left>
      <right style="thin">
        <color rgb="FFF5BF2D"/>
      </right>
      <top style="thin">
        <color rgb="FFF5BF2D"/>
      </top>
    </border>
    <border>
      <left style="thin">
        <color rgb="FFF5BF2D"/>
      </left>
      <right style="thin">
        <color rgb="FFF5BF2D"/>
      </right>
      <bottom style="thin">
        <color rgb="FFF5BF2D"/>
      </bottom>
    </border>
    <border>
      <left style="thin">
        <color rgb="FF44745E"/>
      </left>
      <right style="thin">
        <color rgb="FF44745E"/>
      </right>
      <top style="thin">
        <color rgb="FF44745E"/>
      </top>
      <bottom style="thin">
        <color rgb="FF44745E"/>
      </bottom>
    </border>
    <border>
      <left style="thin">
        <color rgb="FF44745E"/>
      </left>
      <top style="thin">
        <color rgb="FF44745E"/>
      </top>
    </border>
    <border>
      <top style="thin">
        <color rgb="FF44745E"/>
      </top>
    </border>
    <border>
      <right style="thin">
        <color rgb="FF44745E"/>
      </right>
      <top style="thin">
        <color rgb="FF44745E"/>
      </top>
    </border>
    <border>
      <left style="thin">
        <color rgb="FF72EAED"/>
      </left>
      <right style="thin">
        <color rgb="FF72EAED"/>
      </right>
      <top style="thin">
        <color rgb="FF72EAED"/>
      </top>
      <bottom style="thin">
        <color rgb="FF72EAED"/>
      </bottom>
    </border>
    <border>
      <left style="thin">
        <color rgb="FF44745E"/>
      </left>
    </border>
    <border>
      <right style="thin">
        <color rgb="FF44745E"/>
      </right>
    </border>
    <border>
      <left style="thin">
        <color rgb="FF44745E"/>
      </left>
      <bottom style="thin">
        <color rgb="FF44745E"/>
      </bottom>
    </border>
    <border>
      <bottom style="thin">
        <color rgb="FF44745E"/>
      </bottom>
    </border>
    <border>
      <right style="thin">
        <color rgb="FF44745E"/>
      </right>
      <bottom style="thin">
        <color rgb="FF44745E"/>
      </bottom>
    </border>
    <border>
      <left style="thin">
        <color rgb="FF72EAED"/>
      </left>
      <top style="thin">
        <color rgb="FF72EAED"/>
      </top>
    </border>
    <border>
      <top style="thin">
        <color rgb="FF72EAED"/>
      </top>
    </border>
    <border>
      <right style="thin">
        <color rgb="FF72EAED"/>
      </right>
      <top style="thin">
        <color rgb="FF72EAED"/>
      </top>
    </border>
    <border>
      <left style="thin">
        <color rgb="FF756FD0"/>
      </left>
      <right style="thin">
        <color rgb="FF756FD0"/>
      </right>
      <top style="thin">
        <color rgb="FF756FD0"/>
      </top>
      <bottom style="thin">
        <color rgb="FF756FD0"/>
      </bottom>
    </border>
    <border>
      <left style="thin">
        <color rgb="FF756FD0"/>
      </left>
      <top style="thin">
        <color rgb="FF756FD0"/>
      </top>
    </border>
    <border>
      <top style="thin">
        <color rgb="FF756FD0"/>
      </top>
    </border>
    <border>
      <right style="thin">
        <color rgb="FF756FD0"/>
      </right>
      <top style="thin">
        <color rgb="FF756FD0"/>
      </top>
    </border>
    <border>
      <left style="thin">
        <color rgb="FF44745E"/>
      </left>
      <right style="thin">
        <color rgb="FF44745E"/>
      </right>
      <top style="thin">
        <color rgb="FF44745E"/>
      </top>
    </border>
    <border>
      <left style="thin">
        <color rgb="FF44745E"/>
      </left>
      <right style="thin">
        <color rgb="FF44745E"/>
      </right>
      <bottom style="thin">
        <color rgb="FF44745E"/>
      </bottom>
    </border>
    <border>
      <left style="thin">
        <color rgb="FF72EAED"/>
      </left>
    </border>
    <border>
      <right style="thin">
        <color rgb="FF72EAED"/>
      </right>
    </border>
    <border>
      <left style="thin">
        <color rgb="FF756FD0"/>
      </left>
    </border>
    <border>
      <left style="thin">
        <color rgb="FF72EAED"/>
      </left>
      <bottom style="thin">
        <color rgb="FF72EAED"/>
      </bottom>
    </border>
    <border>
      <bottom style="thin">
        <color rgb="FF72EAED"/>
      </bottom>
    </border>
    <border>
      <right style="thin">
        <color rgb="FF72EAED"/>
      </right>
      <bottom style="thin">
        <color rgb="FF72EAED"/>
      </bottom>
    </border>
    <border>
      <right style="thin">
        <color rgb="FF756FD0"/>
      </right>
    </border>
    <border>
      <left style="thin">
        <color rgb="FF756FD0"/>
      </left>
      <bottom style="thin">
        <color rgb="FF756FD0"/>
      </bottom>
    </border>
    <border>
      <bottom style="thin">
        <color rgb="FF756FD0"/>
      </bottom>
    </border>
    <border>
      <right style="thin">
        <color rgb="FF756FD0"/>
      </right>
      <bottom style="thin">
        <color rgb="FF756FD0"/>
      </bottom>
    </border>
    <border>
      <left style="thin">
        <color rgb="FF756FD0"/>
      </left>
      <right style="thin">
        <color rgb="FF756FD0"/>
      </right>
      <top style="thin">
        <color rgb="FF756FD0"/>
      </top>
    </border>
    <border>
      <left style="thin">
        <color rgb="FF72EAED"/>
      </left>
      <right style="thin">
        <color rgb="FF72EAED"/>
      </right>
      <top style="thin">
        <color rgb="FF72EAED"/>
      </top>
    </border>
    <border>
      <left style="thin">
        <color rgb="FF72EAED"/>
      </left>
      <right style="thin">
        <color rgb="FF72EAED"/>
      </right>
      <bottom style="thin">
        <color rgb="FF72EAED"/>
      </bottom>
    </border>
    <border>
      <left style="thin">
        <color rgb="FF756FD0"/>
      </left>
      <right style="thin">
        <color rgb="FF756FD0"/>
      </right>
      <bottom style="thin">
        <color rgb="FF756FD0"/>
      </bottom>
    </border>
    <border>
      <left style="thin">
        <color rgb="FFEE7A9F"/>
      </left>
      <right style="thin">
        <color rgb="FFEE7A9F"/>
      </right>
      <top style="thin">
        <color rgb="FFEE7A9F"/>
      </top>
      <bottom style="thin">
        <color rgb="FFEE7A9F"/>
      </bottom>
    </border>
    <border>
      <left style="thin">
        <color rgb="FFEE7A9F"/>
      </left>
      <top style="thin">
        <color rgb="FFEE7A9F"/>
      </top>
    </border>
    <border>
      <top style="thin">
        <color rgb="FFEE7A9F"/>
      </top>
    </border>
    <border>
      <right style="thin">
        <color rgb="FFEE7A9F"/>
      </right>
      <top style="thin">
        <color rgb="FFEE7A9F"/>
      </top>
    </border>
    <border>
      <left style="thin">
        <color rgb="FFEE7A9F"/>
      </left>
    </border>
    <border>
      <right style="thin">
        <color rgb="FFEE7A9F"/>
      </right>
    </border>
    <border>
      <left style="thin">
        <color rgb="FFEE7A9F"/>
      </left>
      <bottom style="thin">
        <color rgb="FFEE7A9F"/>
      </bottom>
    </border>
    <border>
      <bottom style="thin">
        <color rgb="FFEE7A9F"/>
      </bottom>
    </border>
    <border>
      <right style="thin">
        <color rgb="FFEE7A9F"/>
      </right>
      <bottom style="thin">
        <color rgb="FFEE7A9F"/>
      </bottom>
    </border>
    <border>
      <left style="thin">
        <color rgb="FFEE7A9F"/>
      </left>
      <right style="thin">
        <color rgb="FFEE7A9F"/>
      </right>
      <top style="thin">
        <color rgb="FFEE7A9F"/>
      </top>
    </border>
    <border>
      <left style="thin">
        <color rgb="FFEE7A9F"/>
      </left>
      <right style="thin">
        <color rgb="FFEE7A9F"/>
      </right>
      <bottom style="thin">
        <color rgb="FFEE7A9F"/>
      </bottom>
    </border>
    <border>
      <left style="thin">
        <color rgb="FFB3B3B3"/>
      </left>
      <right style="thin">
        <color rgb="FFB3B3B3"/>
      </right>
      <top style="thin">
        <color rgb="FFB3B3B3"/>
      </top>
      <bottom style="thin">
        <color rgb="FFB3B3B3"/>
      </bottom>
    </border>
    <border>
      <left style="thin">
        <color rgb="FFB3B3B3"/>
      </left>
      <top style="thin">
        <color rgb="FFB3B3B3"/>
      </top>
    </border>
    <border>
      <top style="thin">
        <color rgb="FFB3B3B3"/>
      </top>
    </border>
    <border>
      <right style="thin">
        <color rgb="FFB3B3B3"/>
      </right>
      <top style="thin">
        <color rgb="FFB3B3B3"/>
      </top>
    </border>
    <border>
      <left style="thin">
        <color rgb="FFB3B3B3"/>
      </left>
    </border>
    <border>
      <right style="thin">
        <color rgb="FFB3B3B3"/>
      </right>
    </border>
    <border>
      <left style="thin">
        <color rgb="FFB3B3B3"/>
      </left>
      <bottom style="thin">
        <color rgb="FFB3B3B3"/>
      </bottom>
    </border>
    <border>
      <bottom style="thin">
        <color rgb="FFB3B3B3"/>
      </bottom>
    </border>
    <border>
      <right style="thin">
        <color rgb="FFB3B3B3"/>
      </right>
      <bottom style="thin">
        <color rgb="FFB3B3B3"/>
      </bottom>
    </border>
    <border>
      <left style="thin">
        <color rgb="FFB3B3B3"/>
      </left>
      <right style="thin">
        <color rgb="FFB3B3B3"/>
      </right>
      <top style="thin">
        <color rgb="FFB3B3B3"/>
      </top>
    </border>
    <border>
      <left style="thin">
        <color rgb="FFB3B3B3"/>
      </left>
      <right style="thin">
        <color rgb="FFB3B3B3"/>
      </right>
      <bottom style="thin">
        <color rgb="FFB3B3B3"/>
      </bottom>
    </border>
    <border>
      <left style="thin">
        <color rgb="FFFAFD8A"/>
      </left>
      <right style="thin">
        <color rgb="FFFAFD8A"/>
      </right>
      <top style="thin">
        <color rgb="FFFAFD8A"/>
      </top>
      <bottom style="thin">
        <color rgb="FFFAFD8A"/>
      </bottom>
    </border>
    <border>
      <left style="thin">
        <color rgb="FFFAFD8A"/>
      </left>
      <top style="thin">
        <color rgb="FFFAFD8A"/>
      </top>
    </border>
    <border>
      <top style="thin">
        <color rgb="FFFAFD8A"/>
      </top>
    </border>
    <border>
      <right style="thin">
        <color rgb="FFFAFD8A"/>
      </right>
      <top style="thin">
        <color rgb="FFFAFD8A"/>
      </top>
    </border>
    <border>
      <left style="thin">
        <color rgb="FFFAFD8A"/>
      </left>
    </border>
    <border>
      <right style="thin">
        <color rgb="FFFAFD8A"/>
      </right>
    </border>
    <border>
      <left style="thin">
        <color rgb="FFFAFD8A"/>
      </left>
      <bottom style="thin">
        <color rgb="FFFAFD8A"/>
      </bottom>
    </border>
    <border>
      <bottom style="thin">
        <color rgb="FFFAFD8A"/>
      </bottom>
    </border>
    <border>
      <right style="thin">
        <color rgb="FFFAFD8A"/>
      </right>
      <bottom style="thin">
        <color rgb="FFFAFD8A"/>
      </bottom>
    </border>
    <border>
      <left style="thin">
        <color rgb="FFFAFD8A"/>
      </left>
      <right style="thin">
        <color rgb="FFFAFD8A"/>
      </right>
      <top style="thin">
        <color rgb="FFFAFD8A"/>
      </top>
    </border>
    <border>
      <left style="thin">
        <color rgb="FFFAFD8A"/>
      </left>
      <right style="thin">
        <color rgb="FFFAFD8A"/>
      </right>
      <bottom style="thin">
        <color rgb="FFFAFD8A"/>
      </bottom>
    </border>
    <border>
      <left style="thin">
        <color rgb="FF464EC2"/>
      </left>
      <right style="thin">
        <color rgb="FF464EC2"/>
      </right>
      <top style="thin">
        <color rgb="FF464EC2"/>
      </top>
      <bottom style="thin">
        <color rgb="FF464EC2"/>
      </bottom>
    </border>
    <border>
      <left style="thin">
        <color rgb="FF5DA8C8"/>
      </left>
      <right style="thin">
        <color rgb="FF5DA8C8"/>
      </right>
      <top style="thin">
        <color rgb="FF5DA8C8"/>
      </top>
      <bottom style="thin">
        <color rgb="FF5DA8C8"/>
      </bottom>
    </border>
    <border>
      <left style="thin">
        <color rgb="FF464EC2"/>
      </left>
      <top style="thin">
        <color rgb="FF464EC2"/>
      </top>
    </border>
    <border>
      <top style="thin">
        <color rgb="FF464EC2"/>
      </top>
    </border>
    <border>
      <right style="thin">
        <color rgb="FF464EC2"/>
      </right>
      <top style="thin">
        <color rgb="FF464EC2"/>
      </top>
    </border>
    <border>
      <left style="thin">
        <color rgb="FF5DA8C8"/>
      </left>
      <top style="thin">
        <color rgb="FF5DA8C8"/>
      </top>
    </border>
    <border>
      <top style="thin">
        <color rgb="FF5DA8C8"/>
      </top>
    </border>
    <border>
      <right style="thin">
        <color rgb="FF5DA8C8"/>
      </right>
      <top style="thin">
        <color rgb="FF5DA8C8"/>
      </top>
    </border>
    <border>
      <left style="thin">
        <color rgb="FF464EC2"/>
      </left>
    </border>
    <border>
      <right style="thin">
        <color rgb="FF464EC2"/>
      </right>
    </border>
    <border>
      <left style="thin">
        <color rgb="FF464EC2"/>
      </left>
      <bottom style="thin">
        <color rgb="FF464EC2"/>
      </bottom>
    </border>
    <border>
      <bottom style="thin">
        <color rgb="FF464EC2"/>
      </bottom>
    </border>
    <border>
      <right style="thin">
        <color rgb="FF464EC2"/>
      </right>
      <bottom style="thin">
        <color rgb="FF464EC2"/>
      </bottom>
    </border>
    <border>
      <left style="thin">
        <color rgb="FF5DA8C8"/>
      </left>
    </border>
    <border>
      <right style="thin">
        <color rgb="FF5DA8C8"/>
      </right>
    </border>
    <border>
      <left style="thin">
        <color rgb="FF5DA8C8"/>
      </left>
      <bottom style="thin">
        <color rgb="FF5DA8C8"/>
      </bottom>
    </border>
    <border>
      <bottom style="thin">
        <color rgb="FF5DA8C8"/>
      </bottom>
    </border>
    <border>
      <right style="thin">
        <color rgb="FF5DA8C8"/>
      </right>
      <bottom style="thin">
        <color rgb="FF5DA8C8"/>
      </bottom>
    </border>
    <border>
      <left style="thin">
        <color rgb="FF464EC2"/>
      </left>
      <right style="thin">
        <color rgb="FF464EC2"/>
      </right>
      <top style="thin">
        <color rgb="FF464EC2"/>
      </top>
    </border>
    <border>
      <left style="thin">
        <color rgb="FF464EC2"/>
      </left>
      <right style="thin">
        <color rgb="FF464EC2"/>
      </right>
      <bottom style="thin">
        <color rgb="FF464EC2"/>
      </bottom>
    </border>
    <border>
      <left style="thin">
        <color rgb="FF5DA8C8"/>
      </left>
      <right style="thin">
        <color rgb="FF5DA8C8"/>
      </right>
      <top style="thin">
        <color rgb="FF5DA8C8"/>
      </top>
    </border>
    <border>
      <left style="thin">
        <color rgb="FF5DA8C8"/>
      </left>
      <right style="thin">
        <color rgb="FF5DA8C8"/>
      </right>
      <bottom style="thin">
        <color rgb="FF5DA8C8"/>
      </bottom>
    </border>
    <border>
      <left style="thin">
        <color rgb="FF464EC2"/>
      </left>
      <right style="thin">
        <color rgb="FF464EC2"/>
      </right>
    </border>
    <border>
      <left style="thin">
        <color rgb="FF7EA6C7"/>
      </left>
      <right style="thin">
        <color rgb="FF7EA6C7"/>
      </right>
      <top style="thin">
        <color rgb="FF7EA6C7"/>
      </top>
      <bottom style="thin">
        <color rgb="FF7EA6C7"/>
      </bottom>
    </border>
    <border>
      <left style="thin">
        <color rgb="FF7EA6C7"/>
      </left>
      <top style="thin">
        <color rgb="FF7EA6C7"/>
      </top>
    </border>
    <border>
      <top style="thin">
        <color rgb="FF7EA6C7"/>
      </top>
    </border>
    <border>
      <right style="thin">
        <color rgb="FF7EA6C7"/>
      </right>
      <top style="thin">
        <color rgb="FF7EA6C7"/>
      </top>
    </border>
    <border>
      <left style="thin">
        <color rgb="FF7EA6C7"/>
      </left>
    </border>
    <border>
      <right style="thin">
        <color rgb="FF7EA6C7"/>
      </right>
    </border>
    <border>
      <left style="thin">
        <color rgb="FF7EA6C7"/>
      </left>
      <bottom style="thin">
        <color rgb="FF7EA6C7"/>
      </bottom>
    </border>
    <border>
      <bottom style="thin">
        <color rgb="FF7EA6C7"/>
      </bottom>
    </border>
    <border>
      <right style="thin">
        <color rgb="FF7EA6C7"/>
      </right>
      <bottom style="thin">
        <color rgb="FF7EA6C7"/>
      </bottom>
    </border>
    <border>
      <left style="thin">
        <color rgb="FF7EA6C7"/>
      </left>
      <right style="thin">
        <color rgb="FF7EA6C7"/>
      </right>
      <top style="thin">
        <color rgb="FF7EA6C7"/>
      </top>
    </border>
    <border>
      <left style="thin">
        <color rgb="FF7EA6C7"/>
      </left>
      <right style="thin">
        <color rgb="FF7EA6C7"/>
      </right>
      <bottom style="thin">
        <color rgb="FF7EA6C7"/>
      </bottom>
    </border>
    <border>
      <left style="thin">
        <color rgb="FF70A174"/>
      </left>
      <right style="thin">
        <color rgb="FF70A174"/>
      </right>
      <top style="thin">
        <color rgb="FF70A174"/>
      </top>
      <bottom style="thin">
        <color rgb="FF70A174"/>
      </bottom>
    </border>
    <border>
      <left style="thin">
        <color rgb="FF4F0F0F"/>
      </left>
      <right style="thin">
        <color rgb="FF4F0F0F"/>
      </right>
      <top style="thin">
        <color rgb="FF4F0F0F"/>
      </top>
      <bottom style="thin">
        <color rgb="FF4F0F0F"/>
      </bottom>
    </border>
    <border>
      <left style="thin">
        <color rgb="FF70A174"/>
      </left>
      <top style="thin">
        <color rgb="FF70A174"/>
      </top>
    </border>
    <border>
      <top style="thin">
        <color rgb="FF70A174"/>
      </top>
    </border>
    <border>
      <right style="thin">
        <color rgb="FF70A174"/>
      </right>
      <top style="thin">
        <color rgb="FF70A174"/>
      </top>
    </border>
    <border>
      <left style="thin">
        <color rgb="FF4F0F0F"/>
      </left>
      <top style="thin">
        <color rgb="FF4F0F0F"/>
      </top>
    </border>
    <border>
      <top style="thin">
        <color rgb="FF4F0F0F"/>
      </top>
    </border>
    <border>
      <right style="thin">
        <color rgb="FF4F0F0F"/>
      </right>
      <top style="thin">
        <color rgb="FF4F0F0F"/>
      </top>
    </border>
    <border>
      <left style="thin">
        <color rgb="FF4F0F0F"/>
      </left>
    </border>
    <border>
      <right style="thin">
        <color rgb="FF4F0F0F"/>
      </right>
    </border>
    <border>
      <left style="thin">
        <color rgb="FF4F0F0F"/>
      </left>
      <bottom style="thin">
        <color rgb="FF4F0F0F"/>
      </bottom>
    </border>
    <border>
      <left style="thin">
        <color rgb="FF70A174"/>
      </left>
    </border>
    <border>
      <bottom style="thin">
        <color rgb="FF4F0F0F"/>
      </bottom>
    </border>
    <border>
      <right style="thin">
        <color rgb="FF70A174"/>
      </right>
    </border>
    <border>
      <right style="thin">
        <color rgb="FF4F0F0F"/>
      </right>
      <bottom style="thin">
        <color rgb="FF4F0F0F"/>
      </bottom>
    </border>
    <border>
      <left style="thin">
        <color rgb="FF70A174"/>
      </left>
      <bottom style="thin">
        <color rgb="FF70A174"/>
      </bottom>
    </border>
    <border>
      <bottom style="thin">
        <color rgb="FF70A174"/>
      </bottom>
    </border>
    <border>
      <right style="thin">
        <color rgb="FF70A174"/>
      </right>
      <bottom style="thin">
        <color rgb="FF70A174"/>
      </bottom>
    </border>
    <border>
      <left style="thin">
        <color rgb="FF4F0F0F"/>
      </left>
      <right style="thin">
        <color rgb="FF4F0F0F"/>
      </right>
      <top style="thin">
        <color rgb="FF4F0F0F"/>
      </top>
    </border>
    <border>
      <left style="thin">
        <color rgb="FF70A174"/>
      </left>
      <right style="thin">
        <color rgb="FF70A174"/>
      </right>
      <top style="thin">
        <color rgb="FF70A174"/>
      </top>
    </border>
    <border>
      <left style="thin">
        <color rgb="FF4F0F0F"/>
      </left>
      <right style="thin">
        <color rgb="FF4F0F0F"/>
      </right>
      <bottom style="thin">
        <color rgb="FF4F0F0F"/>
      </bottom>
    </border>
    <border>
      <left style="thin">
        <color rgb="FF70A174"/>
      </left>
      <right style="thin">
        <color rgb="FF70A174"/>
      </right>
      <bottom style="thin">
        <color rgb="FF70A174"/>
      </bottom>
    </border>
    <border>
      <left style="thin">
        <color rgb="FF7974A4"/>
      </left>
      <right style="thin">
        <color rgb="FF7974A4"/>
      </right>
      <top style="thin">
        <color rgb="FF7974A4"/>
      </top>
      <bottom style="thin">
        <color rgb="FF7974A4"/>
      </bottom>
    </border>
    <border>
      <left style="thin">
        <color rgb="FF7974A4"/>
      </left>
      <top style="thin">
        <color rgb="FF7974A4"/>
      </top>
    </border>
    <border>
      <top style="thin">
        <color rgb="FF7974A4"/>
      </top>
    </border>
    <border>
      <right style="thin">
        <color rgb="FF7974A4"/>
      </right>
      <top style="thin">
        <color rgb="FF7974A4"/>
      </top>
    </border>
    <border>
      <left style="thin">
        <color rgb="FF7974A4"/>
      </left>
    </border>
    <border>
      <right style="thin">
        <color rgb="FF7974A4"/>
      </right>
    </border>
    <border>
      <left style="thin">
        <color rgb="FF7974A4"/>
      </left>
      <bottom style="thin">
        <color rgb="FF7974A4"/>
      </bottom>
    </border>
    <border>
      <bottom style="thin">
        <color rgb="FF7974A4"/>
      </bottom>
    </border>
    <border>
      <right style="thin">
        <color rgb="FF7974A4"/>
      </right>
      <bottom style="thin">
        <color rgb="FF7974A4"/>
      </bottom>
    </border>
    <border>
      <left style="thin">
        <color rgb="FF7974A4"/>
      </left>
      <right style="thin">
        <color rgb="FF7974A4"/>
      </right>
      <top style="thin">
        <color rgb="FF7974A4"/>
      </top>
    </border>
    <border>
      <left style="thin">
        <color rgb="FF7974A4"/>
      </left>
      <right style="thin">
        <color rgb="FF7974A4"/>
      </right>
      <bottom style="thin">
        <color rgb="FF7974A4"/>
      </bottom>
    </border>
    <border>
      <left style="thin">
        <color rgb="FF852924"/>
      </left>
      <right style="thin">
        <color rgb="FF852924"/>
      </right>
      <top style="thin">
        <color rgb="FF852924"/>
      </top>
      <bottom style="thin">
        <color rgb="FF852924"/>
      </bottom>
    </border>
    <border>
      <left style="thin">
        <color rgb="FF852924"/>
      </left>
      <top style="thin">
        <color rgb="FF852924"/>
      </top>
    </border>
    <border>
      <top style="thin">
        <color rgb="FF852924"/>
      </top>
    </border>
    <border>
      <right style="thin">
        <color rgb="FF852924"/>
      </right>
      <top style="thin">
        <color rgb="FF852924"/>
      </top>
    </border>
    <border>
      <left style="thin">
        <color rgb="FF852924"/>
      </left>
    </border>
    <border>
      <right style="thin">
        <color rgb="FF852924"/>
      </right>
    </border>
    <border>
      <left style="thin">
        <color rgb="FF852924"/>
      </left>
      <bottom style="thin">
        <color rgb="FF852924"/>
      </bottom>
    </border>
    <border>
      <bottom style="thin">
        <color rgb="FF852924"/>
      </bottom>
    </border>
    <border>
      <right style="thin">
        <color rgb="FF852924"/>
      </right>
      <bottom style="thin">
        <color rgb="FF852924"/>
      </bottom>
    </border>
    <border>
      <left style="thin">
        <color rgb="FF852924"/>
      </left>
      <right style="thin">
        <color rgb="FF852924"/>
      </right>
      <top style="thin">
        <color rgb="FF852924"/>
      </top>
    </border>
    <border>
      <left style="thin">
        <color rgb="FF852924"/>
      </left>
      <right style="thin">
        <color rgb="FF852924"/>
      </right>
      <bottom style="thin">
        <color rgb="FF852924"/>
      </bottom>
    </border>
    <border>
      <left style="thin">
        <color rgb="FF3D4960"/>
      </left>
      <right style="thin">
        <color rgb="FF3D4960"/>
      </right>
      <top style="thin">
        <color rgb="FF3D4960"/>
      </top>
      <bottom style="thin">
        <color rgb="FF3D4960"/>
      </bottom>
    </border>
    <border>
      <left style="thin">
        <color rgb="FF3D4960"/>
      </left>
      <top style="thin">
        <color rgb="FF3D4960"/>
      </top>
    </border>
    <border>
      <top style="thin">
        <color rgb="FF3D4960"/>
      </top>
    </border>
    <border>
      <right style="thin">
        <color rgb="FF3D4960"/>
      </right>
      <top style="thin">
        <color rgb="FF3D4960"/>
      </top>
    </border>
    <border>
      <left style="thin">
        <color rgb="FF3D4960"/>
      </left>
    </border>
    <border>
      <right style="thin">
        <color rgb="FF3D4960"/>
      </right>
    </border>
    <border>
      <left style="thin">
        <color rgb="FF3D4960"/>
      </left>
      <bottom style="thin">
        <color rgb="FF3D4960"/>
      </bottom>
    </border>
    <border>
      <bottom style="thin">
        <color rgb="FF3D4960"/>
      </bottom>
    </border>
    <border>
      <right style="thin">
        <color rgb="FF3D4960"/>
      </right>
      <bottom style="thin">
        <color rgb="FF3D4960"/>
      </bottom>
    </border>
    <border>
      <left style="thin">
        <color rgb="FF3D4960"/>
      </left>
      <right style="thin">
        <color rgb="FF3D4960"/>
      </right>
      <top style="thin">
        <color rgb="FF3D4960"/>
      </top>
    </border>
    <border>
      <left style="thin">
        <color rgb="FF3D4960"/>
      </left>
      <right style="thin">
        <color rgb="FF3D4960"/>
      </right>
      <bottom style="thin">
        <color rgb="FF3D4960"/>
      </bottom>
    </border>
    <border>
      <left style="thin">
        <color rgb="FFBCBCBC"/>
      </left>
      <right style="thin">
        <color rgb="FFBCBCBC"/>
      </right>
      <top style="thin">
        <color rgb="FFBCBCBC"/>
      </top>
      <bottom style="thin">
        <color rgb="FFBCBCBC"/>
      </bottom>
    </border>
    <border>
      <left style="thin">
        <color rgb="FFBCBCBC"/>
      </left>
      <top style="thin">
        <color rgb="FFBCBCBC"/>
      </top>
    </border>
    <border>
      <top style="thin">
        <color rgb="FFBCBCBC"/>
      </top>
    </border>
    <border>
      <right style="thin">
        <color rgb="FFBCBCBC"/>
      </right>
      <top style="thin">
        <color rgb="FFBCBCBC"/>
      </top>
    </border>
    <border>
      <left style="thin">
        <color rgb="FFBCBCBC"/>
      </left>
    </border>
    <border>
      <right style="thin">
        <color rgb="FFBCBCBC"/>
      </right>
    </border>
    <border>
      <left style="thin">
        <color rgb="FFBCBCBC"/>
      </left>
      <bottom style="thin">
        <color rgb="FFBCBCBC"/>
      </bottom>
    </border>
    <border>
      <bottom style="thin">
        <color rgb="FFBCBCBC"/>
      </bottom>
    </border>
    <border>
      <right style="thin">
        <color rgb="FFBCBCBC"/>
      </right>
      <bottom style="thin">
        <color rgb="FFBCBCBC"/>
      </bottom>
    </border>
    <border>
      <left style="thin">
        <color rgb="FFBCBCBC"/>
      </left>
      <right style="thin">
        <color rgb="FFBCBCBC"/>
      </right>
      <top style="thin">
        <color rgb="FFBCBCBC"/>
      </top>
    </border>
    <border>
      <left style="thin">
        <color rgb="FFBCBCBC"/>
      </left>
      <right style="thin">
        <color rgb="FFBCBCBC"/>
      </right>
      <bottom style="thin">
        <color rgb="FFBCBCBC"/>
      </bottom>
    </border>
    <border>
      <left style="thin">
        <color rgb="FF464664"/>
      </left>
      <right style="thin">
        <color rgb="FF464664"/>
      </right>
      <top style="thin">
        <color rgb="FF464664"/>
      </top>
      <bottom style="thin">
        <color rgb="FF464664"/>
      </bottom>
    </border>
    <border>
      <left style="thin">
        <color rgb="FF464664"/>
      </left>
      <top style="thin">
        <color rgb="FF464664"/>
      </top>
    </border>
    <border>
      <top style="thin">
        <color rgb="FF464664"/>
      </top>
    </border>
    <border>
      <right style="thin">
        <color rgb="FF464664"/>
      </right>
      <top style="thin">
        <color rgb="FF464664"/>
      </top>
    </border>
    <border>
      <left style="thin">
        <color rgb="FF464664"/>
      </left>
    </border>
    <border>
      <right style="thin">
        <color rgb="FF464664"/>
      </right>
    </border>
    <border>
      <left style="thin">
        <color rgb="FF464664"/>
      </left>
      <bottom style="thin">
        <color rgb="FF464664"/>
      </bottom>
    </border>
    <border>
      <bottom style="thin">
        <color rgb="FF464664"/>
      </bottom>
    </border>
    <border>
      <right style="thin">
        <color rgb="FF464664"/>
      </right>
      <bottom style="thin">
        <color rgb="FF464664"/>
      </bottom>
    </border>
    <border>
      <left style="thin">
        <color rgb="FF464664"/>
      </left>
      <right style="thin">
        <color rgb="FF464664"/>
      </right>
      <top style="thin">
        <color rgb="FF464664"/>
      </top>
    </border>
    <border>
      <left style="thin">
        <color rgb="FF464664"/>
      </left>
      <right style="thin">
        <color rgb="FF464664"/>
      </right>
      <bottom style="thin">
        <color rgb="FF464664"/>
      </bottom>
    </border>
    <border>
      <left style="thin">
        <color rgb="FFEBEBEB"/>
      </left>
      <right style="thin">
        <color rgb="FFEBEBEB"/>
      </right>
      <top style="thin">
        <color rgb="FFEBEBEB"/>
      </top>
      <bottom style="thin">
        <color rgb="FFEBEBEB"/>
      </bottom>
    </border>
    <border>
      <left style="thin">
        <color rgb="FFEBEBEB"/>
      </left>
      <top style="thin">
        <color rgb="FFEBEBEB"/>
      </top>
    </border>
    <border>
      <top style="thin">
        <color rgb="FFEBEBEB"/>
      </top>
    </border>
    <border>
      <right style="thin">
        <color rgb="FFEBEBEB"/>
      </right>
      <top style="thin">
        <color rgb="FFEBEBEB"/>
      </top>
    </border>
    <border>
      <left style="thin">
        <color rgb="FFEBEBEB"/>
      </left>
    </border>
    <border>
      <right style="thin">
        <color rgb="FFEBEBEB"/>
      </right>
    </border>
    <border>
      <left style="thin">
        <color rgb="FFEBEBEB"/>
      </left>
      <bottom style="thin">
        <color rgb="FFEBEBEB"/>
      </bottom>
    </border>
    <border>
      <bottom style="thin">
        <color rgb="FFEBEBEB"/>
      </bottom>
    </border>
    <border>
      <right style="thin">
        <color rgb="FFEBEBEB"/>
      </right>
      <bottom style="thin">
        <color rgb="FFEBEBEB"/>
      </bottom>
    </border>
    <border>
      <left style="thin">
        <color rgb="FFEBEBEB"/>
      </left>
      <right style="thin">
        <color rgb="FFEBEBEB"/>
      </right>
      <top style="thin">
        <color rgb="FFEBEBEB"/>
      </top>
    </border>
    <border>
      <left style="thin">
        <color rgb="FFEBEBEB"/>
      </left>
      <right style="thin">
        <color rgb="FFEBEBEB"/>
      </right>
      <bottom style="thin">
        <color rgb="FFEBEBEB"/>
      </bottom>
    </border>
    <border>
      <left style="thin">
        <color rgb="FF252434"/>
      </left>
      <right style="thin">
        <color rgb="FF252434"/>
      </right>
      <top style="thin">
        <color rgb="FF252434"/>
      </top>
      <bottom style="thin">
        <color rgb="FF252434"/>
      </bottom>
    </border>
    <border>
      <left style="thin">
        <color rgb="FF252434"/>
      </left>
      <top style="thin">
        <color rgb="FF252434"/>
      </top>
    </border>
    <border>
      <top style="thin">
        <color rgb="FF252434"/>
      </top>
    </border>
    <border>
      <right style="thin">
        <color rgb="FF252434"/>
      </right>
      <top style="thin">
        <color rgb="FF252434"/>
      </top>
    </border>
    <border>
      <left style="thin">
        <color rgb="FF252434"/>
      </left>
    </border>
    <border>
      <right style="thin">
        <color rgb="FF252434"/>
      </right>
    </border>
    <border>
      <left style="thin">
        <color rgb="FF252434"/>
      </left>
      <bottom style="thin">
        <color rgb="FF252434"/>
      </bottom>
    </border>
    <border>
      <bottom style="thin">
        <color rgb="FF252434"/>
      </bottom>
    </border>
    <border>
      <right style="thin">
        <color rgb="FF252434"/>
      </right>
      <bottom style="thin">
        <color rgb="FF252434"/>
      </bottom>
    </border>
    <border>
      <left style="thin">
        <color rgb="FF252434"/>
      </left>
      <right style="thin">
        <color rgb="FF252434"/>
      </right>
      <top style="thin">
        <color rgb="FF252434"/>
      </top>
    </border>
    <border>
      <left style="thin">
        <color rgb="FF252434"/>
      </left>
      <right style="thin">
        <color rgb="FF252434"/>
      </right>
      <bottom style="thin">
        <color rgb="FF252434"/>
      </bottom>
    </border>
    <border>
      <left style="thin">
        <color rgb="FF67B8CF"/>
      </left>
      <right style="thin">
        <color rgb="FF67B8CF"/>
      </right>
      <top style="thin">
        <color rgb="FF67B8CF"/>
      </top>
      <bottom style="thin">
        <color rgb="FF67B8CF"/>
      </bottom>
    </border>
    <border>
      <left style="thin">
        <color rgb="FF67B8CF"/>
      </left>
      <top style="thin">
        <color rgb="FF67B8CF"/>
      </top>
    </border>
    <border>
      <top style="thin">
        <color rgb="FF67B8CF"/>
      </top>
    </border>
    <border>
      <right style="thin">
        <color rgb="FF67B8CF"/>
      </right>
      <top style="thin">
        <color rgb="FF67B8CF"/>
      </top>
    </border>
    <border>
      <left style="thin">
        <color rgb="FF67B8CF"/>
      </left>
    </border>
    <border>
      <right style="thin">
        <color rgb="FF67B8CF"/>
      </right>
    </border>
    <border>
      <left style="thin">
        <color rgb="FF67B8CF"/>
      </left>
      <bottom style="thin">
        <color rgb="FF67B8CF"/>
      </bottom>
    </border>
    <border>
      <bottom style="thin">
        <color rgb="FF67B8CF"/>
      </bottom>
    </border>
    <border>
      <right style="thin">
        <color rgb="FF67B8CF"/>
      </right>
      <bottom style="thin">
        <color rgb="FF67B8CF"/>
      </bottom>
    </border>
    <border>
      <left style="thin">
        <color rgb="FF67B8CF"/>
      </left>
      <right style="thin">
        <color rgb="FF67B8CF"/>
      </right>
      <top style="thin">
        <color rgb="FF67B8CF"/>
      </top>
    </border>
    <border>
      <left style="thin">
        <color rgb="FF67B8CF"/>
      </left>
      <right style="thin">
        <color rgb="FF67B8CF"/>
      </right>
      <bottom style="thin">
        <color rgb="FF67B8CF"/>
      </bottom>
    </border>
    <border>
      <left style="thin">
        <color rgb="FFFDE51B"/>
      </left>
      <right style="thin">
        <color rgb="FFFDE51B"/>
      </right>
      <top style="thin">
        <color rgb="FFFDE51B"/>
      </top>
      <bottom style="thin">
        <color rgb="FFFDE51B"/>
      </bottom>
    </border>
    <border>
      <left style="thin">
        <color rgb="FFFDE51B"/>
      </left>
      <top style="thin">
        <color rgb="FFFDE51B"/>
      </top>
    </border>
    <border>
      <top style="thin">
        <color rgb="FFFDE51B"/>
      </top>
    </border>
    <border>
      <right style="thin">
        <color rgb="FFFDE51B"/>
      </right>
      <top style="thin">
        <color rgb="FFFDE51B"/>
      </top>
    </border>
    <border>
      <left style="thin">
        <color rgb="FFFDE51B"/>
      </left>
    </border>
    <border>
      <right style="thin">
        <color rgb="FFFDE51B"/>
      </right>
    </border>
    <border>
      <left style="thin">
        <color rgb="FFFDE51B"/>
      </left>
      <bottom style="thin">
        <color rgb="FFFDE51B"/>
      </bottom>
    </border>
    <border>
      <bottom style="thin">
        <color rgb="FFFDE51B"/>
      </bottom>
    </border>
    <border>
      <right style="thin">
        <color rgb="FFFDE51B"/>
      </right>
      <bottom style="thin">
        <color rgb="FFFDE51B"/>
      </bottom>
    </border>
    <border>
      <left style="thin">
        <color rgb="FFFDE51B"/>
      </left>
      <right style="thin">
        <color rgb="FFFDE51B"/>
      </right>
      <top style="thin">
        <color rgb="FFFDE51B"/>
      </top>
    </border>
    <border>
      <left style="thin">
        <color rgb="FFFDE51B"/>
      </left>
      <right style="thin">
        <color rgb="FFFDE51B"/>
      </right>
      <bottom style="thin">
        <color rgb="FFFDE51B"/>
      </bottom>
    </border>
    <border>
      <left style="thin">
        <color rgb="FF658198"/>
      </left>
      <right style="thin">
        <color rgb="FF658198"/>
      </right>
      <top style="thin">
        <color rgb="FF658198"/>
      </top>
      <bottom style="thin">
        <color rgb="FF658198"/>
      </bottom>
    </border>
    <border>
      <left style="thin">
        <color rgb="FF658198"/>
      </left>
      <top style="thin">
        <color rgb="FF658198"/>
      </top>
    </border>
    <border>
      <top style="thin">
        <color rgb="FF658198"/>
      </top>
    </border>
    <border>
      <right style="thin">
        <color rgb="FF658198"/>
      </right>
      <top style="thin">
        <color rgb="FF658198"/>
      </top>
    </border>
    <border>
      <left style="thin">
        <color rgb="FF658198"/>
      </left>
    </border>
    <border>
      <right style="thin">
        <color rgb="FF658198"/>
      </right>
    </border>
    <border>
      <left style="thin">
        <color rgb="FF658198"/>
      </left>
      <bottom style="thin">
        <color rgb="FF658198"/>
      </bottom>
    </border>
    <border>
      <bottom style="thin">
        <color rgb="FF658198"/>
      </bottom>
    </border>
    <border>
      <right style="thin">
        <color rgb="FF658198"/>
      </right>
      <bottom style="thin">
        <color rgb="FF658198"/>
      </bottom>
    </border>
    <border>
      <left style="thin">
        <color rgb="FF658198"/>
      </left>
      <right style="thin">
        <color rgb="FF658198"/>
      </right>
      <top style="thin">
        <color rgb="FF658198"/>
      </top>
    </border>
    <border>
      <left style="thin">
        <color rgb="FF658198"/>
      </left>
      <right style="thin">
        <color rgb="FF658198"/>
      </right>
      <bottom style="thin">
        <color rgb="FF658198"/>
      </bottom>
    </border>
    <border>
      <left style="thin">
        <color rgb="FF2D3A9F"/>
      </left>
      <right style="thin">
        <color rgb="FF2D3A9F"/>
      </right>
      <top style="thin">
        <color rgb="FF2D3A9F"/>
      </top>
      <bottom style="thin">
        <color rgb="FF2D3A9F"/>
      </bottom>
    </border>
    <border>
      <left style="thin">
        <color rgb="FF2D3A9F"/>
      </left>
      <top style="thin">
        <color rgb="FF2D3A9F"/>
      </top>
    </border>
    <border>
      <top style="thin">
        <color rgb="FF2D3A9F"/>
      </top>
    </border>
    <border>
      <right style="thin">
        <color rgb="FF2D3A9F"/>
      </right>
      <top style="thin">
        <color rgb="FF2D3A9F"/>
      </top>
    </border>
    <border>
      <left style="thin">
        <color rgb="FF2D3A9F"/>
      </left>
    </border>
    <border>
      <right style="thin">
        <color rgb="FF2D3A9F"/>
      </right>
    </border>
    <border>
      <left style="thin">
        <color rgb="FF2D3A9F"/>
      </left>
      <bottom style="thin">
        <color rgb="FF2D3A9F"/>
      </bottom>
    </border>
    <border>
      <bottom style="thin">
        <color rgb="FF2D3A9F"/>
      </bottom>
    </border>
    <border>
      <right style="thin">
        <color rgb="FF2D3A9F"/>
      </right>
      <bottom style="thin">
        <color rgb="FF2D3A9F"/>
      </bottom>
    </border>
    <border>
      <left style="thin">
        <color rgb="FF2D3A9F"/>
      </left>
      <right style="thin">
        <color rgb="FF2D3A9F"/>
      </right>
      <top style="thin">
        <color rgb="FF2D3A9F"/>
      </top>
    </border>
    <border>
      <left style="thin">
        <color rgb="FF2D3A9F"/>
      </left>
      <right style="thin">
        <color rgb="FF2D3A9F"/>
      </right>
      <bottom style="thin">
        <color rgb="FF2D3A9F"/>
      </bottom>
    </border>
    <border>
      <left style="thin">
        <color rgb="FFA8E9FD"/>
      </left>
      <right style="thin">
        <color rgb="FFA8E9FD"/>
      </right>
      <top style="thin">
        <color rgb="FFA8E9FD"/>
      </top>
      <bottom style="thin">
        <color rgb="FFA8E9FD"/>
      </bottom>
    </border>
    <border>
      <left style="thin">
        <color rgb="FFA8E9FD"/>
      </left>
      <top style="thin">
        <color rgb="FFA8E9FD"/>
      </top>
    </border>
    <border>
      <top style="thin">
        <color rgb="FFA8E9FD"/>
      </top>
    </border>
    <border>
      <right style="thin">
        <color rgb="FFA8E9FD"/>
      </right>
      <top style="thin">
        <color rgb="FFA8E9FD"/>
      </top>
    </border>
    <border>
      <left style="thin">
        <color rgb="FFA8E9FD"/>
      </left>
    </border>
    <border>
      <right style="thin">
        <color rgb="FFA8E9FD"/>
      </right>
    </border>
    <border>
      <left style="thin">
        <color rgb="FFA8E9FD"/>
      </left>
      <bottom style="thin">
        <color rgb="FFA8E9FD"/>
      </bottom>
    </border>
    <border>
      <bottom style="thin">
        <color rgb="FFA8E9FD"/>
      </bottom>
    </border>
    <border>
      <right style="thin">
        <color rgb="FFA8E9FD"/>
      </right>
      <bottom style="thin">
        <color rgb="FFA8E9FD"/>
      </bottom>
    </border>
    <border>
      <left style="thin">
        <color rgb="FFA8E9FD"/>
      </left>
      <right style="thin">
        <color rgb="FFA8E9FD"/>
      </right>
      <top style="thin">
        <color rgb="FFA8E9FD"/>
      </top>
    </border>
    <border>
      <left style="thin">
        <color rgb="FFA8E9FD"/>
      </left>
      <right style="thin">
        <color rgb="FFA8E9FD"/>
      </right>
      <bottom style="thin">
        <color rgb="FFA8E9FD"/>
      </bottom>
    </border>
    <border>
      <left style="thin">
        <color rgb="FF215B18"/>
      </left>
      <right style="thin">
        <color rgb="FF215B18"/>
      </right>
      <top style="thin">
        <color rgb="FF215B18"/>
      </top>
      <bottom style="thin">
        <color rgb="FF215B18"/>
      </bottom>
    </border>
    <border>
      <left style="thin">
        <color rgb="FF215B18"/>
      </left>
      <top style="thin">
        <color rgb="FF215B18"/>
      </top>
    </border>
    <border>
      <top style="thin">
        <color rgb="FF215B18"/>
      </top>
    </border>
    <border>
      <right style="thin">
        <color rgb="FF215B18"/>
      </right>
      <top style="thin">
        <color rgb="FF215B18"/>
      </top>
    </border>
    <border>
      <left style="thin">
        <color rgb="FF215B18"/>
      </left>
    </border>
    <border>
      <right style="thin">
        <color rgb="FF215B18"/>
      </right>
    </border>
    <border>
      <left style="thin">
        <color rgb="FF215B18"/>
      </left>
      <bottom style="thin">
        <color rgb="FF215B18"/>
      </bottom>
    </border>
    <border>
      <bottom style="thin">
        <color rgb="FF215B18"/>
      </bottom>
    </border>
    <border>
      <right style="thin">
        <color rgb="FF215B18"/>
      </right>
      <bottom style="thin">
        <color rgb="FF215B18"/>
      </bottom>
    </border>
    <border>
      <left style="thin">
        <color rgb="FF215B18"/>
      </left>
      <right style="thin">
        <color rgb="FF215B18"/>
      </right>
      <top style="thin">
        <color rgb="FF215B18"/>
      </top>
    </border>
    <border>
      <left style="thin">
        <color rgb="FF215B18"/>
      </left>
      <right style="thin">
        <color rgb="FF215B18"/>
      </right>
      <bottom style="thin">
        <color rgb="FF215B18"/>
      </bottom>
    </border>
    <border>
      <left style="thin">
        <color rgb="FFED8B5D"/>
      </left>
      <right style="thin">
        <color rgb="FFED8B5D"/>
      </right>
      <top style="thin">
        <color rgb="FFED8B5D"/>
      </top>
      <bottom style="thin">
        <color rgb="FFED8B5D"/>
      </bottom>
    </border>
    <border>
      <left style="thin">
        <color rgb="FFED8B5D"/>
      </left>
      <top style="thin">
        <color rgb="FFED8B5D"/>
      </top>
    </border>
    <border>
      <top style="thin">
        <color rgb="FFED8B5D"/>
      </top>
    </border>
    <border>
      <right style="thin">
        <color rgb="FFED8B5D"/>
      </right>
      <top style="thin">
        <color rgb="FFED8B5D"/>
      </top>
    </border>
    <border>
      <left style="thin">
        <color rgb="FFED8B5D"/>
      </left>
    </border>
    <border>
      <right style="thin">
        <color rgb="FFED8B5D"/>
      </right>
    </border>
    <border>
      <left style="thin">
        <color rgb="FFED8B5D"/>
      </left>
      <bottom style="thin">
        <color rgb="FFED8B5D"/>
      </bottom>
    </border>
    <border>
      <bottom style="thin">
        <color rgb="FFED8B5D"/>
      </bottom>
    </border>
    <border>
      <right style="thin">
        <color rgb="FFED8B5D"/>
      </right>
      <bottom style="thin">
        <color rgb="FFED8B5D"/>
      </bottom>
    </border>
    <border>
      <left style="thin">
        <color rgb="FFED8B5D"/>
      </left>
      <right style="thin">
        <color rgb="FFED8B5D"/>
      </right>
      <top style="thin">
        <color rgb="FFED8B5D"/>
      </top>
    </border>
    <border>
      <left style="thin">
        <color rgb="FFED8B5D"/>
      </left>
      <right style="thin">
        <color rgb="FFED8B5D"/>
      </right>
      <bottom style="thin">
        <color rgb="FFED8B5D"/>
      </bottom>
    </border>
    <border>
      <left style="thin">
        <color rgb="FFA94338"/>
      </left>
      <right style="thin">
        <color rgb="FFA94338"/>
      </right>
      <top style="thin">
        <color rgb="FFA94338"/>
      </top>
      <bottom style="thin">
        <color rgb="FFA94338"/>
      </bottom>
    </border>
    <border>
      <left style="thin">
        <color rgb="FFA94338"/>
      </left>
      <top style="thin">
        <color rgb="FFA94338"/>
      </top>
    </border>
    <border>
      <top style="thin">
        <color rgb="FFA94338"/>
      </top>
    </border>
    <border>
      <right style="thin">
        <color rgb="FFA94338"/>
      </right>
      <top style="thin">
        <color rgb="FFA94338"/>
      </top>
    </border>
    <border>
      <left style="thin">
        <color rgb="FFA94338"/>
      </left>
    </border>
    <border>
      <right style="thin">
        <color rgb="FFA94338"/>
      </right>
    </border>
    <border>
      <left style="thin">
        <color rgb="FFA94338"/>
      </left>
      <bottom style="thin">
        <color rgb="FFA94338"/>
      </bottom>
    </border>
    <border>
      <bottom style="thin">
        <color rgb="FFA94338"/>
      </bottom>
    </border>
    <border>
      <right style="thin">
        <color rgb="FFA94338"/>
      </right>
      <bottom style="thin">
        <color rgb="FFA94338"/>
      </bottom>
    </border>
    <border>
      <left style="thin">
        <color rgb="FFA94338"/>
      </left>
      <right style="thin">
        <color rgb="FFA94338"/>
      </right>
      <top style="thin">
        <color rgb="FFA94338"/>
      </top>
    </border>
    <border>
      <left style="thin">
        <color rgb="FFA94338"/>
      </left>
      <right style="thin">
        <color rgb="FFA94338"/>
      </right>
      <bottom style="thin">
        <color rgb="FFA94338"/>
      </bottom>
    </border>
    <border>
      <left style="thin">
        <color rgb="FFEDD261"/>
      </left>
      <right style="thin">
        <color rgb="FFEDD261"/>
      </right>
      <top style="thin">
        <color rgb="FFEDD261"/>
      </top>
      <bottom style="thin">
        <color rgb="FFEDD261"/>
      </bottom>
    </border>
    <border>
      <left style="thin">
        <color rgb="FFEDD261"/>
      </left>
      <top style="thin">
        <color rgb="FFEDD261"/>
      </top>
    </border>
    <border>
      <top style="thin">
        <color rgb="FFEDD261"/>
      </top>
    </border>
    <border>
      <right style="thin">
        <color rgb="FFEDD261"/>
      </right>
      <top style="thin">
        <color rgb="FFEDD261"/>
      </top>
    </border>
    <border>
      <left style="thin">
        <color rgb="FFEDD261"/>
      </left>
    </border>
    <border>
      <right style="thin">
        <color rgb="FFEDD261"/>
      </right>
    </border>
    <border>
      <left style="thin">
        <color rgb="FFEDD261"/>
      </left>
      <bottom style="thin">
        <color rgb="FFEDD261"/>
      </bottom>
    </border>
    <border>
      <bottom style="thin">
        <color rgb="FFEDD261"/>
      </bottom>
    </border>
    <border>
      <right style="thin">
        <color rgb="FFEDD261"/>
      </right>
      <bottom style="thin">
        <color rgb="FFEDD261"/>
      </bottom>
    </border>
    <border>
      <left style="thin">
        <color rgb="FFEDD261"/>
      </left>
      <right style="thin">
        <color rgb="FFEDD261"/>
      </right>
      <top style="thin">
        <color rgb="FFEDD261"/>
      </top>
    </border>
    <border>
      <left style="thin">
        <color rgb="FFEDD261"/>
      </left>
      <right style="thin">
        <color rgb="FFEDD261"/>
      </right>
      <bottom style="thin">
        <color rgb="FFEDD261"/>
      </bottom>
    </border>
    <border>
      <left style="thin">
        <color rgb="FF5764DB"/>
      </left>
      <right style="thin">
        <color rgb="FF5764DB"/>
      </right>
      <top style="thin">
        <color rgb="FF5764DB"/>
      </top>
      <bottom style="thin">
        <color rgb="FF5764DB"/>
      </bottom>
    </border>
    <border>
      <left style="thin">
        <color rgb="FF5764DB"/>
      </left>
      <top style="thin">
        <color rgb="FF5764DB"/>
      </top>
    </border>
    <border>
      <top style="thin">
        <color rgb="FF5764DB"/>
      </top>
    </border>
    <border>
      <right style="thin">
        <color rgb="FF5764DB"/>
      </right>
      <top style="thin">
        <color rgb="FF5764DB"/>
      </top>
    </border>
    <border>
      <left style="thin">
        <color rgb="FF5764DB"/>
      </left>
    </border>
    <border>
      <right style="thin">
        <color rgb="FF5764DB"/>
      </right>
    </border>
    <border>
      <left style="thin">
        <color rgb="FF5764DB"/>
      </left>
      <bottom style="thin">
        <color rgb="FF5764DB"/>
      </bottom>
    </border>
    <border>
      <bottom style="thin">
        <color rgb="FF5764DB"/>
      </bottom>
    </border>
    <border>
      <right style="thin">
        <color rgb="FF5764DB"/>
      </right>
      <bottom style="thin">
        <color rgb="FF5764DB"/>
      </bottom>
    </border>
    <border>
      <left style="thin">
        <color rgb="FF5764DB"/>
      </left>
      <right style="thin">
        <color rgb="FF5764DB"/>
      </right>
      <top style="thin">
        <color rgb="FF5764DB"/>
      </top>
    </border>
    <border>
      <left style="thin">
        <color rgb="FF5764DB"/>
      </left>
      <right style="thin">
        <color rgb="FF5764DB"/>
      </right>
      <bottom style="thin">
        <color rgb="FF5764DB"/>
      </bottom>
    </border>
    <border>
      <left style="thin">
        <color rgb="FFEAEA68"/>
      </left>
      <right style="thin">
        <color rgb="FFEAEA68"/>
      </right>
      <top style="thin">
        <color rgb="FFEAEA68"/>
      </top>
      <bottom style="thin">
        <color rgb="FFEAEA68"/>
      </bottom>
    </border>
    <border>
      <left style="thin">
        <color rgb="FFEAEA68"/>
      </left>
      <top style="thin">
        <color rgb="FFEAEA68"/>
      </top>
    </border>
    <border>
      <top style="thin">
        <color rgb="FFEAEA68"/>
      </top>
    </border>
    <border>
      <right style="thin">
        <color rgb="FFEAEA68"/>
      </right>
      <top style="thin">
        <color rgb="FFEAEA68"/>
      </top>
    </border>
    <border>
      <left style="thin">
        <color rgb="FFEAEA68"/>
      </left>
    </border>
    <border>
      <right style="thin">
        <color rgb="FFEAEA68"/>
      </right>
    </border>
    <border>
      <left style="thin">
        <color rgb="FFEAEA68"/>
      </left>
      <bottom style="thin">
        <color rgb="FFEAEA68"/>
      </bottom>
    </border>
    <border>
      <bottom style="thin">
        <color rgb="FFEAEA68"/>
      </bottom>
    </border>
    <border>
      <right style="thin">
        <color rgb="FFEAEA68"/>
      </right>
      <bottom style="thin">
        <color rgb="FFEAEA68"/>
      </bottom>
    </border>
    <border>
      <left style="thin">
        <color rgb="FFEAEA68"/>
      </left>
      <right style="thin">
        <color rgb="FFEAEA68"/>
      </right>
      <top style="thin">
        <color rgb="FFEAEA68"/>
      </top>
    </border>
    <border>
      <left style="thin">
        <color rgb="FFEAEA68"/>
      </left>
      <right style="thin">
        <color rgb="FFEAEA68"/>
      </right>
      <bottom style="thin">
        <color rgb="FFEAEA68"/>
      </bottom>
    </border>
    <border>
      <left style="thin">
        <color rgb="FFCCEFB0"/>
      </left>
      <right style="thin">
        <color rgb="FFCCEFB0"/>
      </right>
      <top style="thin">
        <color rgb="FFCCEFB0"/>
      </top>
      <bottom style="thin">
        <color rgb="FFCCEFB0"/>
      </bottom>
    </border>
    <border>
      <left style="thin">
        <color rgb="FFCCEFB0"/>
      </left>
      <top style="thin">
        <color rgb="FFCCEFB0"/>
      </top>
    </border>
    <border>
      <top style="thin">
        <color rgb="FFCCEFB0"/>
      </top>
    </border>
    <border>
      <right style="thin">
        <color rgb="FFCCEFB0"/>
      </right>
      <top style="thin">
        <color rgb="FFCCEFB0"/>
      </top>
    </border>
    <border>
      <left style="thin">
        <color rgb="FFCCEFB0"/>
      </left>
    </border>
    <border>
      <right style="thin">
        <color rgb="FFCCEFB0"/>
      </right>
    </border>
    <border>
      <left style="thin">
        <color rgb="FFCCEFB0"/>
      </left>
      <bottom style="thin">
        <color rgb="FFCCEFB0"/>
      </bottom>
    </border>
    <border>
      <bottom style="thin">
        <color rgb="FFCCEFB0"/>
      </bottom>
    </border>
    <border>
      <right style="thin">
        <color rgb="FFCCEFB0"/>
      </right>
      <bottom style="thin">
        <color rgb="FFCCEFB0"/>
      </bottom>
    </border>
    <border>
      <left style="thin">
        <color rgb="FFCCEFB0"/>
      </left>
      <right style="thin">
        <color rgb="FFCCEFB0"/>
      </right>
      <top style="thin">
        <color rgb="FFCCEFB0"/>
      </top>
    </border>
    <border>
      <left style="thin">
        <color rgb="FFCCEFB0"/>
      </left>
      <right style="thin">
        <color rgb="FFCCEFB0"/>
      </right>
      <bottom style="thin">
        <color rgb="FFCCEFB0"/>
      </bottom>
    </border>
    <border>
      <left style="thin">
        <color rgb="FF5885C0"/>
      </left>
      <right style="thin">
        <color rgb="FF5885C0"/>
      </right>
      <top style="thin">
        <color rgb="FF5885C0"/>
      </top>
      <bottom style="thin">
        <color rgb="FF5885C0"/>
      </bottom>
    </border>
    <border>
      <left style="thin">
        <color rgb="FF5885C0"/>
      </left>
      <top style="thin">
        <color rgb="FF5885C0"/>
      </top>
    </border>
    <border>
      <top style="thin">
        <color rgb="FF5885C0"/>
      </top>
    </border>
    <border>
      <right style="thin">
        <color rgb="FF5885C0"/>
      </right>
      <top style="thin">
        <color rgb="FF5885C0"/>
      </top>
    </border>
    <border>
      <left style="thin">
        <color rgb="FF5885C0"/>
      </left>
    </border>
    <border>
      <right style="thin">
        <color rgb="FF5885C0"/>
      </right>
    </border>
    <border>
      <left style="thin">
        <color rgb="FF5885C0"/>
      </left>
      <bottom style="thin">
        <color rgb="FF5885C0"/>
      </bottom>
    </border>
    <border>
      <bottom style="thin">
        <color rgb="FF5885C0"/>
      </bottom>
    </border>
    <border>
      <right style="thin">
        <color rgb="FF5885C0"/>
      </right>
      <bottom style="thin">
        <color rgb="FF5885C0"/>
      </bottom>
    </border>
    <border>
      <left style="thin">
        <color rgb="FF5885C0"/>
      </left>
      <right style="thin">
        <color rgb="FF5885C0"/>
      </right>
      <top style="thin">
        <color rgb="FF5885C0"/>
      </top>
    </border>
    <border>
      <left style="thin">
        <color rgb="FF5885C0"/>
      </left>
      <right style="thin">
        <color rgb="FF5885C0"/>
      </right>
      <bottom style="thin">
        <color rgb="FF5885C0"/>
      </bottom>
    </border>
    <border>
      <left style="thin">
        <color rgb="FFB2B8BD"/>
      </left>
      <right style="thin">
        <color rgb="FFB2B8BD"/>
      </right>
      <top style="thin">
        <color rgb="FFB2B8BD"/>
      </top>
      <bottom style="thin">
        <color rgb="FFB2B8BD"/>
      </bottom>
    </border>
    <border>
      <left style="thin">
        <color rgb="FFB2B8BD"/>
      </left>
      <top style="thin">
        <color rgb="FFB2B8BD"/>
      </top>
    </border>
    <border>
      <top style="thin">
        <color rgb="FFB2B8BD"/>
      </top>
    </border>
    <border>
      <right style="thin">
        <color rgb="FFB2B8BD"/>
      </right>
      <top style="thin">
        <color rgb="FFB2B8BD"/>
      </top>
    </border>
    <border>
      <left style="thin">
        <color rgb="FFB2B8BD"/>
      </left>
    </border>
    <border>
      <right style="thin">
        <color rgb="FFB2B8BD"/>
      </right>
    </border>
    <border>
      <left style="thin">
        <color rgb="FFB2B8BD"/>
      </left>
      <bottom style="thin">
        <color rgb="FFB2B8BD"/>
      </bottom>
    </border>
    <border>
      <bottom style="thin">
        <color rgb="FFB2B8BD"/>
      </bottom>
    </border>
    <border>
      <right style="thin">
        <color rgb="FFB2B8BD"/>
      </right>
      <bottom style="thin">
        <color rgb="FFB2B8BD"/>
      </bottom>
    </border>
    <border>
      <left style="thin">
        <color rgb="FFB2B8BD"/>
      </left>
      <right style="thin">
        <color rgb="FFB2B8BD"/>
      </right>
      <top style="thin">
        <color rgb="FFB2B8BD"/>
      </top>
    </border>
    <border>
      <left style="thin">
        <color rgb="FFB2B8BD"/>
      </left>
      <right style="thin">
        <color rgb="FFB2B8BD"/>
      </right>
      <bottom style="thin">
        <color rgb="FFB2B8BD"/>
      </bottom>
    </border>
    <border>
      <left style="thin">
        <color rgb="FF8CE689"/>
      </left>
      <right style="thin">
        <color rgb="FF8CE689"/>
      </right>
      <top style="thin">
        <color rgb="FF8CE689"/>
      </top>
      <bottom style="thin">
        <color rgb="FF8CE689"/>
      </bottom>
    </border>
    <border>
      <left style="thin">
        <color rgb="FF8CE689"/>
      </left>
      <top style="thin">
        <color rgb="FF8CE689"/>
      </top>
    </border>
    <border>
      <top style="thin">
        <color rgb="FF8CE689"/>
      </top>
    </border>
    <border>
      <right style="thin">
        <color rgb="FF8CE689"/>
      </right>
      <top style="thin">
        <color rgb="FF8CE689"/>
      </top>
    </border>
    <border>
      <left style="thin">
        <color rgb="FF8CE689"/>
      </left>
    </border>
    <border>
      <right style="thin">
        <color rgb="FF8CE689"/>
      </right>
    </border>
    <border>
      <left style="thin">
        <color rgb="FF8CE689"/>
      </left>
      <bottom style="thin">
        <color rgb="FF8CE689"/>
      </bottom>
    </border>
    <border>
      <bottom style="thin">
        <color rgb="FF8CE689"/>
      </bottom>
    </border>
    <border>
      <right style="thin">
        <color rgb="FF8CE689"/>
      </right>
      <bottom style="thin">
        <color rgb="FF8CE689"/>
      </bottom>
    </border>
    <border>
      <left style="thin">
        <color rgb="FF8CE689"/>
      </left>
      <right style="thin">
        <color rgb="FF8CE689"/>
      </right>
      <top style="thin">
        <color rgb="FF8CE689"/>
      </top>
    </border>
    <border>
      <left style="thin">
        <color rgb="FF8CE689"/>
      </left>
      <right style="thin">
        <color rgb="FF8CE689"/>
      </right>
      <bottom style="thin">
        <color rgb="FF8CE689"/>
      </bottom>
    </border>
    <border>
      <left style="thin">
        <color rgb="FF8CE689"/>
      </left>
      <right style="thin">
        <color rgb="FF8CE689"/>
      </right>
    </border>
    <border>
      <left style="thin">
        <color rgb="FF757575"/>
      </left>
      <right style="thin">
        <color rgb="FF757575"/>
      </right>
      <top style="thin">
        <color rgb="FF757575"/>
      </top>
      <bottom style="thin">
        <color rgb="FF757575"/>
      </bottom>
    </border>
    <border>
      <left style="thin">
        <color rgb="FF757575"/>
      </left>
      <top style="thin">
        <color rgb="FF757575"/>
      </top>
    </border>
    <border>
      <top style="thin">
        <color rgb="FF757575"/>
      </top>
    </border>
    <border>
      <right style="thin">
        <color rgb="FF757575"/>
      </right>
      <top style="thin">
        <color rgb="FF757575"/>
      </top>
    </border>
    <border>
      <left style="thin">
        <color rgb="FF757575"/>
      </left>
    </border>
    <border>
      <right style="thin">
        <color rgb="FF757575"/>
      </right>
    </border>
    <border>
      <left style="thin">
        <color rgb="FF757575"/>
      </left>
      <bottom style="thin">
        <color rgb="FF757575"/>
      </bottom>
    </border>
    <border>
      <bottom style="thin">
        <color rgb="FF757575"/>
      </bottom>
    </border>
    <border>
      <right style="thin">
        <color rgb="FF757575"/>
      </right>
      <bottom style="thin">
        <color rgb="FF757575"/>
      </bottom>
    </border>
    <border>
      <left style="thin">
        <color rgb="FF757575"/>
      </left>
      <right style="thin">
        <color rgb="FF757575"/>
      </right>
      <top style="thin">
        <color rgb="FF757575"/>
      </top>
    </border>
    <border>
      <left style="thin">
        <color rgb="FF757575"/>
      </left>
      <right style="thin">
        <color rgb="FF757575"/>
      </right>
      <bottom style="thin">
        <color rgb="FF757575"/>
      </bottom>
    </border>
    <border>
      <left style="thin">
        <color rgb="FF24AA72"/>
      </left>
      <right style="thin">
        <color rgb="FF24AA72"/>
      </right>
      <top style="thin">
        <color rgb="FF24AA72"/>
      </top>
      <bottom style="thin">
        <color rgb="FF24AA72"/>
      </bottom>
    </border>
    <border>
      <left style="thin">
        <color rgb="FF24AA72"/>
      </left>
      <top style="thin">
        <color rgb="FF24AA72"/>
      </top>
    </border>
    <border>
      <top style="thin">
        <color rgb="FF24AA72"/>
      </top>
    </border>
    <border>
      <right style="thin">
        <color rgb="FF24AA72"/>
      </right>
      <top style="thin">
        <color rgb="FF24AA72"/>
      </top>
    </border>
    <border>
      <left style="thin">
        <color rgb="FF24AA72"/>
      </left>
    </border>
    <border>
      <right style="thin">
        <color rgb="FF24AA72"/>
      </right>
    </border>
    <border>
      <left style="thin">
        <color rgb="FF24AA72"/>
      </left>
      <bottom style="thin">
        <color rgb="FF24AA72"/>
      </bottom>
    </border>
    <border>
      <bottom style="thin">
        <color rgb="FF24AA72"/>
      </bottom>
    </border>
    <border>
      <right style="thin">
        <color rgb="FF24AA72"/>
      </right>
      <bottom style="thin">
        <color rgb="FF24AA72"/>
      </bottom>
    </border>
    <border>
      <left style="thin">
        <color rgb="FF24AA72"/>
      </left>
      <right style="thin">
        <color rgb="FF24AA72"/>
      </right>
      <top style="thin">
        <color rgb="FF24AA72"/>
      </top>
    </border>
    <border>
      <left style="thin">
        <color rgb="FF24AA72"/>
      </left>
      <right style="thin">
        <color rgb="FF24AA72"/>
      </right>
      <bottom style="thin">
        <color rgb="FF24AA72"/>
      </bottom>
    </border>
    <border>
      <left style="thin">
        <color rgb="FF4E77DB"/>
      </left>
      <right style="thin">
        <color rgb="FF4E77DB"/>
      </right>
      <top style="thin">
        <color rgb="FF4E77DB"/>
      </top>
      <bottom style="thin">
        <color rgb="FF4E77DB"/>
      </bottom>
    </border>
    <border>
      <left style="thin">
        <color rgb="FF4E77DB"/>
      </left>
      <top style="thin">
        <color rgb="FF4E77DB"/>
      </top>
    </border>
    <border>
      <top style="thin">
        <color rgb="FF4E77DB"/>
      </top>
    </border>
    <border>
      <right style="thin">
        <color rgb="FF4E77DB"/>
      </right>
      <top style="thin">
        <color rgb="FF4E77DB"/>
      </top>
    </border>
    <border>
      <left style="thin">
        <color rgb="FF4E77DB"/>
      </left>
    </border>
    <border>
      <right style="thin">
        <color rgb="FF4E77DB"/>
      </right>
    </border>
    <border>
      <left style="thin">
        <color rgb="FF4E77DB"/>
      </left>
      <bottom style="thin">
        <color rgb="FF4E77DB"/>
      </bottom>
    </border>
    <border>
      <bottom style="thin">
        <color rgb="FF4E77DB"/>
      </bottom>
    </border>
    <border>
      <right style="thin">
        <color rgb="FF4E77DB"/>
      </right>
      <bottom style="thin">
        <color rgb="FF4E77DB"/>
      </bottom>
    </border>
    <border>
      <left style="thin">
        <color rgb="FF4E77DB"/>
      </left>
      <right style="thin">
        <color rgb="FF4E77DB"/>
      </right>
      <top style="thin">
        <color rgb="FF4E77DB"/>
      </top>
    </border>
    <border>
      <left style="thin">
        <color rgb="FF4E77DB"/>
      </left>
      <right style="thin">
        <color rgb="FF4E77DB"/>
      </right>
      <bottom style="thin">
        <color rgb="FF4E77DB"/>
      </bottom>
    </border>
    <border>
      <left style="thin">
        <color rgb="FFE1E0DC"/>
      </left>
      <right style="thin">
        <color rgb="FFE1E0DC"/>
      </right>
      <top style="thin">
        <color rgb="FFE1E0DC"/>
      </top>
      <bottom style="thin">
        <color rgb="FFE1E0DC"/>
      </bottom>
    </border>
    <border>
      <left style="thin">
        <color rgb="FFE1E0DC"/>
      </left>
      <top style="thin">
        <color rgb="FFE1E0DC"/>
      </top>
    </border>
    <border>
      <top style="thin">
        <color rgb="FFE1E0DC"/>
      </top>
    </border>
    <border>
      <right style="thin">
        <color rgb="FFE1E0DC"/>
      </right>
      <top style="thin">
        <color rgb="FFE1E0DC"/>
      </top>
    </border>
    <border>
      <left style="thin">
        <color rgb="FFE1E0DC"/>
      </left>
    </border>
    <border>
      <right style="thin">
        <color rgb="FFE1E0DC"/>
      </right>
    </border>
    <border>
      <left style="thin">
        <color rgb="FFE1E0DC"/>
      </left>
      <bottom style="thin">
        <color rgb="FFE1E0DC"/>
      </bottom>
    </border>
    <border>
      <bottom style="thin">
        <color rgb="FFE1E0DC"/>
      </bottom>
    </border>
    <border>
      <right style="thin">
        <color rgb="FFE1E0DC"/>
      </right>
      <bottom style="thin">
        <color rgb="FFE1E0DC"/>
      </bottom>
    </border>
    <border>
      <left style="thin">
        <color rgb="FFE1E0DC"/>
      </left>
      <right style="thin">
        <color rgb="FFE1E0DC"/>
      </right>
      <top style="thin">
        <color rgb="FFE1E0DC"/>
      </top>
    </border>
    <border>
      <left style="thin">
        <color rgb="FFE1E0DC"/>
      </left>
      <right style="thin">
        <color rgb="FFE1E0DC"/>
      </right>
      <bottom style="thin">
        <color rgb="FFE1E0DC"/>
      </bottom>
    </border>
    <border>
      <left style="thin">
        <color rgb="FF86DED1"/>
      </left>
      <right style="thin">
        <color rgb="FF86DED1"/>
      </right>
      <top style="thin">
        <color rgb="FF86DED1"/>
      </top>
      <bottom style="thin">
        <color rgb="FF86DED1"/>
      </bottom>
    </border>
    <border>
      <left style="thin">
        <color rgb="FF86DED1"/>
      </left>
      <top style="thin">
        <color rgb="FF86DED1"/>
      </top>
    </border>
    <border>
      <top style="thin">
        <color rgb="FF86DED1"/>
      </top>
    </border>
    <border>
      <right style="thin">
        <color rgb="FF86DED1"/>
      </right>
      <top style="thin">
        <color rgb="FF86DED1"/>
      </top>
    </border>
    <border>
      <left style="thin">
        <color rgb="FF86DED1"/>
      </left>
    </border>
    <border>
      <right style="thin">
        <color rgb="FF86DED1"/>
      </right>
    </border>
    <border>
      <left style="thin">
        <color rgb="FF86DED1"/>
      </left>
      <bottom style="thin">
        <color rgb="FF86DED1"/>
      </bottom>
    </border>
    <border>
      <bottom style="thin">
        <color rgb="FF86DED1"/>
      </bottom>
    </border>
    <border>
      <right style="thin">
        <color rgb="FF86DED1"/>
      </right>
      <bottom style="thin">
        <color rgb="FF86DED1"/>
      </bottom>
    </border>
    <border>
      <left style="thin">
        <color rgb="FF86DED1"/>
      </left>
      <right style="thin">
        <color rgb="FF86DED1"/>
      </right>
      <top style="thin">
        <color rgb="FF86DED1"/>
      </top>
    </border>
    <border>
      <left style="thin">
        <color rgb="FF86DED1"/>
      </left>
      <right style="thin">
        <color rgb="FF86DED1"/>
      </right>
      <bottom style="thin">
        <color rgb="FF86DED1"/>
      </bottom>
    </border>
    <border>
      <left style="thin">
        <color rgb="FF5D8F72"/>
      </left>
      <right style="thin">
        <color rgb="FF5D8F72"/>
      </right>
      <top style="thin">
        <color rgb="FF5D8F72"/>
      </top>
      <bottom style="thin">
        <color rgb="FF5D8F72"/>
      </bottom>
    </border>
    <border>
      <left style="thin">
        <color rgb="FF5D8F72"/>
      </left>
      <top style="thin">
        <color rgb="FF5D8F72"/>
      </top>
    </border>
    <border>
      <top style="thin">
        <color rgb="FF5D8F72"/>
      </top>
    </border>
    <border>
      <right style="thin">
        <color rgb="FF5D8F72"/>
      </right>
      <top style="thin">
        <color rgb="FF5D8F72"/>
      </top>
    </border>
    <border>
      <left style="thin">
        <color rgb="FF5D8F72"/>
      </left>
    </border>
    <border>
      <right style="thin">
        <color rgb="FF5D8F72"/>
      </right>
    </border>
    <border>
      <left style="thin">
        <color rgb="FF5D8F72"/>
      </left>
      <bottom style="thin">
        <color rgb="FF5D8F72"/>
      </bottom>
    </border>
    <border>
      <bottom style="thin">
        <color rgb="FF5D8F72"/>
      </bottom>
    </border>
    <border>
      <right style="thin">
        <color rgb="FF5D8F72"/>
      </right>
      <bottom style="thin">
        <color rgb="FF5D8F72"/>
      </bottom>
    </border>
    <border>
      <left style="thin">
        <color rgb="FF5D8F72"/>
      </left>
      <right style="thin">
        <color rgb="FF5D8F72"/>
      </right>
      <top style="thin">
        <color rgb="FF5D8F72"/>
      </top>
    </border>
    <border>
      <left style="thin">
        <color rgb="FF5D8F72"/>
      </left>
      <right style="thin">
        <color rgb="FF5D8F72"/>
      </right>
      <bottom style="thin">
        <color rgb="FF5D8F72"/>
      </bottom>
    </border>
    <border>
      <left style="thin">
        <color rgb="FF1A1E54"/>
      </left>
      <right style="thin">
        <color rgb="FF1A1E54"/>
      </right>
      <top style="thin">
        <color rgb="FF1A1E54"/>
      </top>
      <bottom style="thin">
        <color rgb="FF1A1E54"/>
      </bottom>
    </border>
    <border>
      <left style="thin">
        <color rgb="FF1A1E54"/>
      </left>
      <top style="thin">
        <color rgb="FF1A1E54"/>
      </top>
    </border>
    <border>
      <top style="thin">
        <color rgb="FF1A1E54"/>
      </top>
    </border>
    <border>
      <right style="thin">
        <color rgb="FF1A1E54"/>
      </right>
      <top style="thin">
        <color rgb="FF1A1E54"/>
      </top>
    </border>
    <border>
      <left style="thin">
        <color rgb="FF1A1E54"/>
      </left>
    </border>
    <border>
      <right style="thin">
        <color rgb="FF1A1E54"/>
      </right>
    </border>
    <border>
      <left style="thin">
        <color rgb="FF1A1E54"/>
      </left>
      <bottom style="thin">
        <color rgb="FF1A1E54"/>
      </bottom>
    </border>
    <border>
      <bottom style="thin">
        <color rgb="FF1A1E54"/>
      </bottom>
    </border>
    <border>
      <right style="thin">
        <color rgb="FF1A1E54"/>
      </right>
      <bottom style="thin">
        <color rgb="FF1A1E54"/>
      </bottom>
    </border>
    <border>
      <left style="thin">
        <color rgb="FF1A1E54"/>
      </left>
      <right style="thin">
        <color rgb="FF1A1E54"/>
      </right>
      <top style="thin">
        <color rgb="FF1A1E54"/>
      </top>
    </border>
    <border>
      <left style="thin">
        <color rgb="FF1A1E54"/>
      </left>
      <right style="thin">
        <color rgb="FF1A1E54"/>
      </right>
      <bottom style="thin">
        <color rgb="FF1A1E54"/>
      </bottom>
    </border>
    <border>
      <left style="thin">
        <color rgb="FFCC4242"/>
      </left>
      <right style="thin">
        <color rgb="FFCC4242"/>
      </right>
      <top style="thin">
        <color rgb="FFCC4242"/>
      </top>
      <bottom style="thin">
        <color rgb="FFCC4242"/>
      </bottom>
    </border>
    <border>
      <left style="thin">
        <color rgb="FFCC4242"/>
      </left>
      <top style="thin">
        <color rgb="FFCC4242"/>
      </top>
    </border>
    <border>
      <top style="thin">
        <color rgb="FFCC4242"/>
      </top>
    </border>
    <border>
      <right style="thin">
        <color rgb="FFCC4242"/>
      </right>
      <top style="thin">
        <color rgb="FFCC4242"/>
      </top>
    </border>
    <border>
      <left style="thin">
        <color rgb="FFCC4242"/>
      </left>
    </border>
    <border>
      <right style="thin">
        <color rgb="FFCC4242"/>
      </right>
    </border>
    <border>
      <left style="thin">
        <color rgb="FFCC4242"/>
      </left>
      <bottom style="thin">
        <color rgb="FFCC4242"/>
      </bottom>
    </border>
    <border>
      <bottom style="thin">
        <color rgb="FFCC4242"/>
      </bottom>
    </border>
    <border>
      <right style="thin">
        <color rgb="FFCC4242"/>
      </right>
      <bottom style="thin">
        <color rgb="FFCC4242"/>
      </bottom>
    </border>
    <border>
      <left style="thin">
        <color rgb="FFCC4242"/>
      </left>
      <right style="thin">
        <color rgb="FFCC4242"/>
      </right>
      <top style="thin">
        <color rgb="FFCC4242"/>
      </top>
    </border>
    <border>
      <left style="thin">
        <color rgb="FFCC4242"/>
      </left>
      <right style="thin">
        <color rgb="FFCC4242"/>
      </right>
      <bottom style="thin">
        <color rgb="FFCC4242"/>
      </bottom>
    </border>
    <border>
      <left style="thin">
        <color rgb="FF5D6FC4"/>
      </left>
      <right style="thin">
        <color rgb="FF5D6FC4"/>
      </right>
      <top style="thin">
        <color rgb="FF5D6FC4"/>
      </top>
      <bottom style="thin">
        <color rgb="FF5D6FC4"/>
      </bottom>
    </border>
    <border>
      <left style="thin">
        <color rgb="FF5D6FC4"/>
      </left>
      <top style="thin">
        <color rgb="FF5D6FC4"/>
      </top>
    </border>
    <border>
      <top style="thin">
        <color rgb="FF5D6FC4"/>
      </top>
    </border>
    <border>
      <right style="thin">
        <color rgb="FF5D6FC4"/>
      </right>
      <top style="thin">
        <color rgb="FF5D6FC4"/>
      </top>
    </border>
    <border>
      <left style="thin">
        <color rgb="FF5D6FC4"/>
      </left>
    </border>
    <border>
      <right style="thin">
        <color rgb="FF5D6FC4"/>
      </right>
    </border>
    <border>
      <left style="thin">
        <color rgb="FF5D6FC4"/>
      </left>
      <bottom style="thin">
        <color rgb="FF5D6FC4"/>
      </bottom>
    </border>
    <border>
      <bottom style="thin">
        <color rgb="FF5D6FC4"/>
      </bottom>
    </border>
    <border>
      <right style="thin">
        <color rgb="FF5D6FC4"/>
      </right>
      <bottom style="thin">
        <color rgb="FF5D6FC4"/>
      </bottom>
    </border>
    <border>
      <left style="thin">
        <color rgb="FF5D6FC4"/>
      </left>
      <right style="thin">
        <color rgb="FF5D6FC4"/>
      </right>
      <top style="thin">
        <color rgb="FF5D6FC4"/>
      </top>
    </border>
    <border>
      <left style="thin">
        <color rgb="FF5D6FC4"/>
      </left>
      <right style="thin">
        <color rgb="FF5D6FC4"/>
      </right>
      <bottom style="thin">
        <color rgb="FF5D6FC4"/>
      </bottom>
    </border>
    <border>
      <left style="thin">
        <color rgb="FFEBB253"/>
      </left>
      <right style="thin">
        <color rgb="FFEBB253"/>
      </right>
      <top style="thin">
        <color rgb="FFEBB253"/>
      </top>
      <bottom style="thin">
        <color rgb="FFEBB253"/>
      </bottom>
    </border>
    <border>
      <left style="thin">
        <color rgb="FFEBB253"/>
      </left>
      <top style="thin">
        <color rgb="FFEBB253"/>
      </top>
    </border>
    <border>
      <top style="thin">
        <color rgb="FFEBB253"/>
      </top>
    </border>
    <border>
      <right style="thin">
        <color rgb="FFEBB253"/>
      </right>
      <top style="thin">
        <color rgb="FFEBB253"/>
      </top>
    </border>
    <border>
      <left style="thin">
        <color rgb="FFEBB253"/>
      </left>
    </border>
    <border>
      <right style="thin">
        <color rgb="FFEBB253"/>
      </right>
    </border>
    <border>
      <left style="thin">
        <color rgb="FFEBB253"/>
      </left>
      <bottom style="thin">
        <color rgb="FFEBB253"/>
      </bottom>
    </border>
    <border>
      <bottom style="thin">
        <color rgb="FFEBB253"/>
      </bottom>
    </border>
    <border>
      <right style="thin">
        <color rgb="FFEBB253"/>
      </right>
      <bottom style="thin">
        <color rgb="FFEBB253"/>
      </bottom>
    </border>
    <border>
      <left style="thin">
        <color rgb="FFEBB253"/>
      </left>
      <right style="thin">
        <color rgb="FFEBB253"/>
      </right>
      <top style="thin">
        <color rgb="FFEBB253"/>
      </top>
    </border>
    <border>
      <left style="thin">
        <color rgb="FFEBB253"/>
      </left>
      <right style="thin">
        <color rgb="FFEBB253"/>
      </right>
      <bottom style="thin">
        <color rgb="FFEBB253"/>
      </bottom>
    </border>
    <border>
      <left style="thin">
        <color rgb="FF91E5C1"/>
      </left>
      <right style="thin">
        <color rgb="FF91E5C1"/>
      </right>
      <top style="thin">
        <color rgb="FF91E5C1"/>
      </top>
      <bottom style="thin">
        <color rgb="FF91E5C1"/>
      </bottom>
    </border>
    <border>
      <left style="thin">
        <color rgb="FFFBE36B"/>
      </left>
      <right style="thin">
        <color rgb="FFFBE36B"/>
      </right>
      <top style="thin">
        <color rgb="FFFBE36B"/>
      </top>
      <bottom style="thin">
        <color rgb="FFFBE36B"/>
      </bottom>
    </border>
    <border>
      <left style="thin">
        <color rgb="FF91E5C1"/>
      </left>
      <top style="thin">
        <color rgb="FF91E5C1"/>
      </top>
    </border>
    <border>
      <top style="thin">
        <color rgb="FF91E5C1"/>
      </top>
    </border>
    <border>
      <right style="thin">
        <color rgb="FF91E5C1"/>
      </right>
      <top style="thin">
        <color rgb="FF91E5C1"/>
      </top>
    </border>
    <border>
      <left style="thin">
        <color rgb="FFFBE36B"/>
      </left>
      <top style="thin">
        <color rgb="FFFBE36B"/>
      </top>
    </border>
    <border>
      <top style="thin">
        <color rgb="FFFBE36B"/>
      </top>
    </border>
    <border>
      <right style="thin">
        <color rgb="FFFBE36B"/>
      </right>
      <top style="thin">
        <color rgb="FFFBE36B"/>
      </top>
    </border>
    <border>
      <left style="thin">
        <color rgb="FF91E5C1"/>
      </left>
    </border>
    <border>
      <right style="thin">
        <color rgb="FF91E5C1"/>
      </right>
    </border>
    <border>
      <left style="thin">
        <color rgb="FF91E5C1"/>
      </left>
      <bottom style="thin">
        <color rgb="FF91E5C1"/>
      </bottom>
    </border>
    <border>
      <bottom style="thin">
        <color rgb="FF91E5C1"/>
      </bottom>
    </border>
    <border>
      <right style="thin">
        <color rgb="FF91E5C1"/>
      </right>
      <bottom style="thin">
        <color rgb="FF91E5C1"/>
      </bottom>
    </border>
    <border>
      <left style="thin">
        <color rgb="FFFBE36B"/>
      </left>
    </border>
    <border>
      <right style="thin">
        <color rgb="FFFBE36B"/>
      </right>
    </border>
    <border>
      <left style="thin">
        <color rgb="FFFBE36B"/>
      </left>
      <bottom style="thin">
        <color rgb="FFFBE36B"/>
      </bottom>
    </border>
    <border>
      <bottom style="thin">
        <color rgb="FFFBE36B"/>
      </bottom>
    </border>
    <border>
      <right style="thin">
        <color rgb="FFFBE36B"/>
      </right>
      <bottom style="thin">
        <color rgb="FFFBE36B"/>
      </bottom>
    </border>
    <border>
      <left style="thin">
        <color rgb="FF91E5C1"/>
      </left>
      <right style="thin">
        <color rgb="FF91E5C1"/>
      </right>
      <top style="thin">
        <color rgb="FF91E5C1"/>
      </top>
    </border>
    <border>
      <left style="thin">
        <color rgb="FF91E5C1"/>
      </left>
      <right style="thin">
        <color rgb="FF91E5C1"/>
      </right>
      <bottom style="thin">
        <color rgb="FF91E5C1"/>
      </bottom>
    </border>
    <border>
      <left style="thin">
        <color rgb="FFFBE36B"/>
      </left>
      <right style="thin">
        <color rgb="FFFBE36B"/>
      </right>
      <top style="thin">
        <color rgb="FFFBE36B"/>
      </top>
    </border>
    <border>
      <left style="thin">
        <color rgb="FFFBE36B"/>
      </left>
      <right style="thin">
        <color rgb="FFFBE36B"/>
      </right>
      <bottom style="thin">
        <color rgb="FFFBE36B"/>
      </bottom>
    </border>
    <border>
      <left style="thin">
        <color rgb="FF212227"/>
      </left>
      <right style="thin">
        <color rgb="FF212227"/>
      </right>
      <top style="thin">
        <color rgb="FF212227"/>
      </top>
      <bottom style="thin">
        <color rgb="FF212227"/>
      </bottom>
    </border>
    <border>
      <left style="thin">
        <color rgb="FF212227"/>
      </left>
      <top style="thin">
        <color rgb="FF212227"/>
      </top>
    </border>
    <border>
      <top style="thin">
        <color rgb="FF212227"/>
      </top>
    </border>
    <border>
      <right style="thin">
        <color rgb="FF212227"/>
      </right>
      <top style="thin">
        <color rgb="FF212227"/>
      </top>
    </border>
    <border>
      <left style="thin">
        <color rgb="FF212227"/>
      </left>
    </border>
    <border>
      <right style="thin">
        <color rgb="FF212227"/>
      </right>
    </border>
    <border>
      <left style="thin">
        <color rgb="FF212227"/>
      </left>
      <bottom style="thin">
        <color rgb="FF212227"/>
      </bottom>
    </border>
    <border>
      <bottom style="thin">
        <color rgb="FF212227"/>
      </bottom>
    </border>
    <border>
      <right style="thin">
        <color rgb="FF212227"/>
      </right>
      <bottom style="thin">
        <color rgb="FF212227"/>
      </bottom>
    </border>
    <border>
      <left style="thin">
        <color rgb="FF212227"/>
      </left>
      <right style="thin">
        <color rgb="FF212227"/>
      </right>
      <top style="thin">
        <color rgb="FF212227"/>
      </top>
    </border>
    <border>
      <left style="thin">
        <color rgb="FF212227"/>
      </left>
      <right style="thin">
        <color rgb="FF212227"/>
      </right>
      <bottom style="thin">
        <color rgb="FF212227"/>
      </bottom>
    </border>
    <border>
      <left style="thin">
        <color rgb="FFA02F3A"/>
      </left>
      <right style="thin">
        <color rgb="FFA02F3A"/>
      </right>
      <top style="thin">
        <color rgb="FFA02F3A"/>
      </top>
      <bottom style="thin">
        <color rgb="FFA02F3A"/>
      </bottom>
    </border>
    <border>
      <left style="thin">
        <color rgb="FFA02F3A"/>
      </left>
      <top style="thin">
        <color rgb="FFA02F3A"/>
      </top>
    </border>
    <border>
      <top style="thin">
        <color rgb="FFA02F3A"/>
      </top>
    </border>
    <border>
      <right style="thin">
        <color rgb="FFA02F3A"/>
      </right>
      <top style="thin">
        <color rgb="FFA02F3A"/>
      </top>
    </border>
    <border>
      <left style="thin">
        <color rgb="FFA02F3A"/>
      </left>
    </border>
    <border>
      <right style="thin">
        <color rgb="FFA02F3A"/>
      </right>
    </border>
    <border>
      <left style="thin">
        <color rgb="FFA02F3A"/>
      </left>
      <bottom style="thin">
        <color rgb="FFA02F3A"/>
      </bottom>
    </border>
    <border>
      <bottom style="thin">
        <color rgb="FFA02F3A"/>
      </bottom>
    </border>
    <border>
      <right style="thin">
        <color rgb="FFA02F3A"/>
      </right>
      <bottom style="thin">
        <color rgb="FFA02F3A"/>
      </bottom>
    </border>
    <border>
      <left style="thin">
        <color rgb="FFA02F3A"/>
      </left>
      <right style="thin">
        <color rgb="FFA02F3A"/>
      </right>
      <top style="thin">
        <color rgb="FFA02F3A"/>
      </top>
    </border>
    <border>
      <left style="thin">
        <color rgb="FF59BF38"/>
      </left>
      <right style="thin">
        <color rgb="FF59BF38"/>
      </right>
      <top style="thin">
        <color rgb="FF59BF38"/>
      </top>
      <bottom style="thin">
        <color rgb="FF59BF38"/>
      </bottom>
    </border>
    <border>
      <left style="thin">
        <color rgb="FFA02F3A"/>
      </left>
      <right style="thin">
        <color rgb="FFA02F3A"/>
      </right>
      <bottom style="thin">
        <color rgb="FFA02F3A"/>
      </bottom>
    </border>
    <border>
      <left style="thin">
        <color rgb="FF59BF38"/>
      </left>
      <top style="thin">
        <color rgb="FF59BF38"/>
      </top>
    </border>
    <border>
      <top style="thin">
        <color rgb="FF59BF38"/>
      </top>
    </border>
    <border>
      <right style="thin">
        <color rgb="FF59BF38"/>
      </right>
      <top style="thin">
        <color rgb="FF59BF38"/>
      </top>
    </border>
    <border>
      <left style="thin">
        <color rgb="FF59BF38"/>
      </left>
    </border>
    <border>
      <right style="thin">
        <color rgb="FF59BF38"/>
      </right>
    </border>
    <border>
      <left style="thin">
        <color rgb="FF59BF38"/>
      </left>
      <bottom style="thin">
        <color rgb="FF59BF38"/>
      </bottom>
    </border>
    <border>
      <bottom style="thin">
        <color rgb="FF59BF38"/>
      </bottom>
    </border>
    <border>
      <right style="thin">
        <color rgb="FF59BF38"/>
      </right>
      <bottom style="thin">
        <color rgb="FF59BF38"/>
      </bottom>
    </border>
    <border>
      <left style="thin">
        <color rgb="FF59BF38"/>
      </left>
      <right style="thin">
        <color rgb="FF59BF38"/>
      </right>
      <top style="thin">
        <color rgb="FF59BF38"/>
      </top>
    </border>
    <border>
      <left style="thin">
        <color rgb="FF59BF38"/>
      </left>
      <right style="thin">
        <color rgb="FF59BF38"/>
      </right>
      <bottom style="thin">
        <color rgb="FF59BF38"/>
      </bottom>
    </border>
    <border>
      <left style="thin">
        <color rgb="FFB9613B"/>
      </left>
      <right style="thin">
        <color rgb="FFB9613B"/>
      </right>
      <top style="thin">
        <color rgb="FFB9613B"/>
      </top>
      <bottom style="thin">
        <color rgb="FFB9613B"/>
      </bottom>
    </border>
    <border>
      <left style="thin">
        <color rgb="FFB9613B"/>
      </left>
      <top style="thin">
        <color rgb="FFB9613B"/>
      </top>
    </border>
    <border>
      <top style="thin">
        <color rgb="FFB9613B"/>
      </top>
    </border>
    <border>
      <right style="thin">
        <color rgb="FFB9613B"/>
      </right>
      <top style="thin">
        <color rgb="FFB9613B"/>
      </top>
    </border>
    <border>
      <left style="thin">
        <color rgb="FFB9613B"/>
      </left>
    </border>
    <border>
      <right style="thin">
        <color rgb="FFB9613B"/>
      </right>
    </border>
    <border>
      <left style="thin">
        <color rgb="FFB9613B"/>
      </left>
      <bottom style="thin">
        <color rgb="FFB9613B"/>
      </bottom>
    </border>
    <border>
      <bottom style="thin">
        <color rgb="FFB9613B"/>
      </bottom>
    </border>
    <border>
      <right style="thin">
        <color rgb="FFB9613B"/>
      </right>
      <bottom style="thin">
        <color rgb="FFB9613B"/>
      </bottom>
    </border>
    <border>
      <left style="thin">
        <color rgb="FFB9613B"/>
      </left>
      <right style="thin">
        <color rgb="FFB9613B"/>
      </right>
      <top style="thin">
        <color rgb="FFB9613B"/>
      </top>
    </border>
    <border>
      <left style="thin">
        <color rgb="FFB9613B"/>
      </left>
      <right style="thin">
        <color rgb="FFB9613B"/>
      </right>
      <bottom style="thin">
        <color rgb="FFB9613B"/>
      </bottom>
    </border>
    <border>
      <left style="thin">
        <color rgb="FF7C797B"/>
      </left>
      <right style="thin">
        <color rgb="FF7C797B"/>
      </right>
      <top style="thin">
        <color rgb="FF7C797B"/>
      </top>
      <bottom style="thin">
        <color rgb="FF7C797B"/>
      </bottom>
    </border>
    <border>
      <left style="thin">
        <color rgb="FF7C797B"/>
      </left>
      <top style="thin">
        <color rgb="FF7C797B"/>
      </top>
    </border>
    <border>
      <top style="thin">
        <color rgb="FF7C797B"/>
      </top>
    </border>
    <border>
      <right style="thin">
        <color rgb="FF7C797B"/>
      </right>
      <top style="thin">
        <color rgb="FF7C797B"/>
      </top>
    </border>
    <border>
      <left style="thin">
        <color rgb="FF7C797B"/>
      </left>
    </border>
    <border>
      <right style="thin">
        <color rgb="FF7C797B"/>
      </right>
    </border>
    <border>
      <left style="thin">
        <color rgb="FF7C797B"/>
      </left>
      <bottom style="thin">
        <color rgb="FF7C797B"/>
      </bottom>
    </border>
    <border>
      <bottom style="thin">
        <color rgb="FF7C797B"/>
      </bottom>
    </border>
    <border>
      <right style="thin">
        <color rgb="FF7C797B"/>
      </right>
      <bottom style="thin">
        <color rgb="FF7C797B"/>
      </bottom>
    </border>
    <border>
      <left style="thin">
        <color rgb="FF7C797B"/>
      </left>
      <right style="thin">
        <color rgb="FF7C797B"/>
      </right>
      <top style="thin">
        <color rgb="FF7C797B"/>
      </top>
    </border>
    <border>
      <left style="thin">
        <color rgb="FF7C797B"/>
      </left>
      <right style="thin">
        <color rgb="FF7C797B"/>
      </right>
      <bottom style="thin">
        <color rgb="FF7C797B"/>
      </bottom>
    </border>
    <border>
      <left style="thin">
        <color rgb="FF7C797B"/>
      </left>
      <right style="thin">
        <color rgb="FF7C797B"/>
      </right>
    </border>
    <border>
      <left style="thin">
        <color rgb="FFD0504D"/>
      </left>
      <right style="thin">
        <color rgb="FFD0504D"/>
      </right>
      <top style="thin">
        <color rgb="FFD0504D"/>
      </top>
      <bottom style="thin">
        <color rgb="FFD0504D"/>
      </bottom>
    </border>
    <border>
      <left style="thin">
        <color rgb="FFD0504D"/>
      </left>
      <top style="thin">
        <color rgb="FFD0504D"/>
      </top>
    </border>
    <border>
      <top style="thin">
        <color rgb="FFD0504D"/>
      </top>
    </border>
    <border>
      <right style="thin">
        <color rgb="FFD0504D"/>
      </right>
      <top style="thin">
        <color rgb="FFD0504D"/>
      </top>
    </border>
    <border>
      <left style="thin">
        <color rgb="FFD0504D"/>
      </left>
    </border>
    <border>
      <right style="thin">
        <color rgb="FFD0504D"/>
      </right>
    </border>
    <border>
      <left style="thin">
        <color rgb="FFD0504D"/>
      </left>
      <bottom style="thin">
        <color rgb="FFD0504D"/>
      </bottom>
    </border>
    <border>
      <bottom style="thin">
        <color rgb="FFD0504D"/>
      </bottom>
    </border>
    <border>
      <right style="thin">
        <color rgb="FFD0504D"/>
      </right>
      <bottom style="thin">
        <color rgb="FFD0504D"/>
      </bottom>
    </border>
    <border>
      <left style="thin">
        <color rgb="FFD0504D"/>
      </left>
      <right style="thin">
        <color rgb="FFD0504D"/>
      </right>
      <top style="thin">
        <color rgb="FFD0504D"/>
      </top>
    </border>
    <border>
      <left style="thin">
        <color rgb="FFD0504D"/>
      </left>
      <right style="thin">
        <color rgb="FFD0504D"/>
      </right>
      <bottom style="thin">
        <color rgb="FFD0504D"/>
      </bottom>
    </border>
    <border>
      <left style="thin">
        <color rgb="FFD0504D"/>
      </left>
      <right style="thin">
        <color rgb="FFD0504D"/>
      </right>
    </border>
    <border>
      <left style="thin">
        <color rgb="FF3F4044"/>
      </left>
      <right style="thin">
        <color rgb="FF3F4044"/>
      </right>
      <top style="thin">
        <color rgb="FF3F4044"/>
      </top>
      <bottom style="thin">
        <color rgb="FF3F4044"/>
      </bottom>
    </border>
    <border>
      <left style="thin">
        <color rgb="FF3F4044"/>
      </left>
      <top style="thin">
        <color rgb="FF3F4044"/>
      </top>
    </border>
    <border>
      <top style="thin">
        <color rgb="FF3F4044"/>
      </top>
    </border>
    <border>
      <right style="thin">
        <color rgb="FF3F4044"/>
      </right>
      <top style="thin">
        <color rgb="FF3F4044"/>
      </top>
    </border>
    <border>
      <left style="thin">
        <color rgb="FF3F4044"/>
      </left>
    </border>
    <border>
      <right style="thin">
        <color rgb="FF3F4044"/>
      </right>
    </border>
    <border>
      <left style="thin">
        <color rgb="FF3F4044"/>
      </left>
      <bottom style="thin">
        <color rgb="FF3F4044"/>
      </bottom>
    </border>
    <border>
      <bottom style="thin">
        <color rgb="FF3F4044"/>
      </bottom>
    </border>
    <border>
      <right style="thin">
        <color rgb="FF3F4044"/>
      </right>
      <bottom style="thin">
        <color rgb="FF3F4044"/>
      </bottom>
    </border>
    <border>
      <left style="thin">
        <color rgb="FF3F4044"/>
      </left>
      <right style="thin">
        <color rgb="FF3F4044"/>
      </right>
      <top style="thin">
        <color rgb="FF3F4044"/>
      </top>
    </border>
    <border>
      <left style="thin">
        <color rgb="FF3F4044"/>
      </left>
      <right style="thin">
        <color rgb="FF3F4044"/>
      </right>
      <bottom style="thin">
        <color rgb="FF3F4044"/>
      </bottom>
    </border>
    <border>
      <left style="thin">
        <color rgb="FF3F4044"/>
      </left>
      <right style="thin">
        <color rgb="FF3F4044"/>
      </right>
    </border>
    <border>
      <left style="thin">
        <color rgb="FF7E93C9"/>
      </left>
      <right style="thin">
        <color rgb="FF7E93C9"/>
      </right>
      <top style="thin">
        <color rgb="FF7E93C9"/>
      </top>
      <bottom style="thin">
        <color rgb="FF7E93C9"/>
      </bottom>
    </border>
    <border>
      <left style="thin">
        <color rgb="FF7E93C9"/>
      </left>
      <top style="thin">
        <color rgb="FF7E93C9"/>
      </top>
    </border>
    <border>
      <top style="thin">
        <color rgb="FF7E93C9"/>
      </top>
    </border>
    <border>
      <right style="thin">
        <color rgb="FF7E93C9"/>
      </right>
      <top style="thin">
        <color rgb="FF7E93C9"/>
      </top>
    </border>
    <border>
      <left style="thin">
        <color rgb="FF7E93C9"/>
      </left>
    </border>
    <border>
      <right style="thin">
        <color rgb="FF7E93C9"/>
      </right>
    </border>
    <border>
      <left style="thin">
        <color rgb="FF7E93C9"/>
      </left>
      <bottom style="thin">
        <color rgb="FF7E93C9"/>
      </bottom>
    </border>
    <border>
      <bottom style="thin">
        <color rgb="FF7E93C9"/>
      </bottom>
    </border>
    <border>
      <right style="thin">
        <color rgb="FF7E93C9"/>
      </right>
      <bottom style="thin">
        <color rgb="FF7E93C9"/>
      </bottom>
    </border>
    <border>
      <left style="thin">
        <color rgb="FF7E93C9"/>
      </left>
      <right style="thin">
        <color rgb="FF7E93C9"/>
      </right>
      <top style="thin">
        <color rgb="FF7E93C9"/>
      </top>
    </border>
    <border>
      <left style="thin">
        <color rgb="FF7E93C9"/>
      </left>
      <right style="thin">
        <color rgb="FF7E93C9"/>
      </right>
      <bottom style="thin">
        <color rgb="FF7E93C9"/>
      </bottom>
    </border>
    <border>
      <left style="thin">
        <color rgb="FF202020"/>
      </left>
      <right style="thin">
        <color rgb="FF202020"/>
      </right>
      <top style="thin">
        <color rgb="FF202020"/>
      </top>
      <bottom style="thin">
        <color rgb="FF202020"/>
      </bottom>
    </border>
    <border>
      <left style="thin">
        <color rgb="FF202020"/>
      </left>
      <top style="thin">
        <color rgb="FF202020"/>
      </top>
    </border>
    <border>
      <top style="thin">
        <color rgb="FF202020"/>
      </top>
    </border>
    <border>
      <right style="thin">
        <color rgb="FF202020"/>
      </right>
      <top style="thin">
        <color rgb="FF202020"/>
      </top>
    </border>
    <border>
      <left style="thin">
        <color rgb="FF202020"/>
      </left>
    </border>
    <border>
      <right style="thin">
        <color rgb="FF202020"/>
      </right>
    </border>
    <border>
      <left style="thin">
        <color rgb="FF202020"/>
      </left>
      <bottom style="thin">
        <color rgb="FF202020"/>
      </bottom>
    </border>
    <border>
      <bottom style="thin">
        <color rgb="FF202020"/>
      </bottom>
    </border>
    <border>
      <right style="thin">
        <color rgb="FF202020"/>
      </right>
      <bottom style="thin">
        <color rgb="FF202020"/>
      </bottom>
    </border>
    <border>
      <left style="thin">
        <color rgb="FF202020"/>
      </left>
      <right style="thin">
        <color rgb="FF202020"/>
      </right>
      <top style="thin">
        <color rgb="FF202020"/>
      </top>
    </border>
    <border>
      <left style="thin">
        <color rgb="FF202020"/>
      </left>
      <right style="thin">
        <color rgb="FF202020"/>
      </right>
      <bottom style="thin">
        <color rgb="FF202020"/>
      </bottom>
    </border>
    <border>
      <left style="thin">
        <color rgb="FF202020"/>
      </left>
      <right style="thin">
        <color rgb="FF202020"/>
      </right>
    </border>
    <border>
      <left style="thin">
        <color rgb="FFEE9426"/>
      </left>
      <right style="thin">
        <color rgb="FFEE9426"/>
      </right>
      <top style="thin">
        <color rgb="FFEE9426"/>
      </top>
      <bottom style="thin">
        <color rgb="FFEE9426"/>
      </bottom>
    </border>
    <border>
      <left style="thin">
        <color rgb="FFEE9426"/>
      </left>
      <top style="thin">
        <color rgb="FFEE9426"/>
      </top>
    </border>
    <border>
      <top style="thin">
        <color rgb="FFEE9426"/>
      </top>
    </border>
    <border>
      <right style="thin">
        <color rgb="FFEE9426"/>
      </right>
      <top style="thin">
        <color rgb="FFEE9426"/>
      </top>
    </border>
    <border>
      <left style="thin">
        <color rgb="FFEE9426"/>
      </left>
    </border>
    <border>
      <right style="thin">
        <color rgb="FFEE9426"/>
      </right>
    </border>
    <border>
      <left style="thin">
        <color rgb="FFEE9426"/>
      </left>
      <bottom style="thin">
        <color rgb="FFEE9426"/>
      </bottom>
    </border>
    <border>
      <bottom style="thin">
        <color rgb="FFEE9426"/>
      </bottom>
    </border>
    <border>
      <right style="thin">
        <color rgb="FFEE9426"/>
      </right>
      <bottom style="thin">
        <color rgb="FFEE9426"/>
      </bottom>
    </border>
    <border>
      <left style="thin">
        <color rgb="FFEE9426"/>
      </left>
      <right style="thin">
        <color rgb="FFEE9426"/>
      </right>
      <top style="thin">
        <color rgb="FFEE9426"/>
      </top>
    </border>
    <border>
      <left style="thin">
        <color rgb="FFEE9426"/>
      </left>
      <right style="thin">
        <color rgb="FFEE9426"/>
      </right>
      <bottom style="thin">
        <color rgb="FFEE9426"/>
      </bottom>
    </border>
    <border>
      <left style="thin">
        <color rgb="FF483849"/>
      </left>
      <right style="thin">
        <color rgb="FF483849"/>
      </right>
      <top style="thin">
        <color rgb="FF483849"/>
      </top>
      <bottom style="thin">
        <color rgb="FF483849"/>
      </bottom>
    </border>
    <border>
      <left style="thin">
        <color rgb="FF483849"/>
      </left>
      <top style="thin">
        <color rgb="FF483849"/>
      </top>
    </border>
    <border>
      <top style="thin">
        <color rgb="FF483849"/>
      </top>
    </border>
    <border>
      <right style="thin">
        <color rgb="FF483849"/>
      </right>
      <top style="thin">
        <color rgb="FF483849"/>
      </top>
    </border>
    <border>
      <left style="thin">
        <color rgb="FF483849"/>
      </left>
    </border>
    <border>
      <right style="thin">
        <color rgb="FF483849"/>
      </right>
    </border>
    <border>
      <left style="thin">
        <color rgb="FF483849"/>
      </left>
      <bottom style="thin">
        <color rgb="FF483849"/>
      </bottom>
    </border>
    <border>
      <bottom style="thin">
        <color rgb="FF483849"/>
      </bottom>
    </border>
    <border>
      <right style="thin">
        <color rgb="FF483849"/>
      </right>
      <bottom style="thin">
        <color rgb="FF483849"/>
      </bottom>
    </border>
    <border>
      <left style="thin">
        <color rgb="FF483849"/>
      </left>
      <right style="thin">
        <color rgb="FF483849"/>
      </right>
      <top style="thin">
        <color rgb="FF483849"/>
      </top>
    </border>
    <border>
      <left style="thin">
        <color rgb="FF483849"/>
      </left>
      <right style="thin">
        <color rgb="FF483849"/>
      </right>
      <bottom style="thin">
        <color rgb="FF483849"/>
      </bottom>
    </border>
    <border>
      <left style="thin">
        <color rgb="FF8E4038"/>
      </left>
      <right style="thin">
        <color rgb="FF8E4038"/>
      </right>
      <top style="thin">
        <color rgb="FF8E4038"/>
      </top>
      <bottom style="thin">
        <color rgb="FF8E4038"/>
      </bottom>
    </border>
    <border>
      <left style="thin">
        <color rgb="FF8E4038"/>
      </left>
      <top style="thin">
        <color rgb="FF8E4038"/>
      </top>
    </border>
    <border>
      <top style="thin">
        <color rgb="FF8E4038"/>
      </top>
    </border>
    <border>
      <right style="thin">
        <color rgb="FF8E4038"/>
      </right>
      <top style="thin">
        <color rgb="FF8E4038"/>
      </top>
    </border>
    <border>
      <left style="thin">
        <color rgb="FF8E4038"/>
      </left>
    </border>
    <border>
      <right style="thin">
        <color rgb="FF8E4038"/>
      </right>
    </border>
    <border>
      <left style="thin">
        <color rgb="FF8E4038"/>
      </left>
      <bottom style="thin">
        <color rgb="FF8E4038"/>
      </bottom>
    </border>
    <border>
      <bottom style="thin">
        <color rgb="FF8E4038"/>
      </bottom>
    </border>
    <border>
      <right style="thin">
        <color rgb="FF8E4038"/>
      </right>
      <bottom style="thin">
        <color rgb="FF8E4038"/>
      </bottom>
    </border>
    <border>
      <left style="thin">
        <color rgb="FF8E4038"/>
      </left>
      <right style="thin">
        <color rgb="FF8E4038"/>
      </right>
      <top style="thin">
        <color rgb="FF8E4038"/>
      </top>
    </border>
    <border>
      <left style="thin">
        <color rgb="FF8E4038"/>
      </left>
      <right style="thin">
        <color rgb="FF8E4038"/>
      </right>
      <bottom style="thin">
        <color rgb="FF8E4038"/>
      </bottom>
    </border>
    <border>
      <left style="thin">
        <color rgb="FF05709D"/>
      </left>
      <right style="thin">
        <color rgb="FF05709D"/>
      </right>
      <top style="thin">
        <color rgb="FF05709D"/>
      </top>
      <bottom style="thin">
        <color rgb="FF05709D"/>
      </bottom>
    </border>
    <border>
      <left style="thin">
        <color rgb="FF05709D"/>
      </left>
      <top style="thin">
        <color rgb="FF05709D"/>
      </top>
    </border>
    <border>
      <top style="thin">
        <color rgb="FF05709D"/>
      </top>
    </border>
    <border>
      <right style="thin">
        <color rgb="FF05709D"/>
      </right>
      <top style="thin">
        <color rgb="FF05709D"/>
      </top>
    </border>
    <border>
      <left style="thin">
        <color rgb="FF05709D"/>
      </left>
    </border>
    <border>
      <right style="thin">
        <color rgb="FF05709D"/>
      </right>
    </border>
    <border>
      <left style="thin">
        <color rgb="FF05709D"/>
      </left>
      <bottom style="thin">
        <color rgb="FF05709D"/>
      </bottom>
    </border>
    <border>
      <bottom style="thin">
        <color rgb="FF05709D"/>
      </bottom>
    </border>
    <border>
      <right style="thin">
        <color rgb="FF05709D"/>
      </right>
      <bottom style="thin">
        <color rgb="FF05709D"/>
      </bottom>
    </border>
    <border>
      <left style="thin">
        <color rgb="FF05709D"/>
      </left>
      <right style="thin">
        <color rgb="FF05709D"/>
      </right>
      <top style="thin">
        <color rgb="FF05709D"/>
      </top>
    </border>
    <border>
      <left style="thin">
        <color rgb="FF05709D"/>
      </left>
      <right style="thin">
        <color rgb="FF05709D"/>
      </right>
      <bottom style="thin">
        <color rgb="FF05709D"/>
      </bottom>
    </border>
    <border>
      <left style="thin">
        <color rgb="FF485F43"/>
      </left>
      <right style="thin">
        <color rgb="FF485F43"/>
      </right>
      <top style="thin">
        <color rgb="FF485F43"/>
      </top>
      <bottom style="thin">
        <color rgb="FF485F43"/>
      </bottom>
    </border>
    <border>
      <left style="thin">
        <color rgb="FF485F43"/>
      </left>
      <top style="thin">
        <color rgb="FF485F43"/>
      </top>
    </border>
    <border>
      <top style="thin">
        <color rgb="FF485F43"/>
      </top>
    </border>
    <border>
      <right style="thin">
        <color rgb="FF485F43"/>
      </right>
      <top style="thin">
        <color rgb="FF485F43"/>
      </top>
    </border>
    <border>
      <left style="thin">
        <color rgb="FF485F43"/>
      </left>
    </border>
    <border>
      <right style="thin">
        <color rgb="FF485F43"/>
      </right>
    </border>
    <border>
      <left style="thin">
        <color rgb="FF485F43"/>
      </left>
      <bottom style="thin">
        <color rgb="FF485F43"/>
      </bottom>
    </border>
    <border>
      <bottom style="thin">
        <color rgb="FF485F43"/>
      </bottom>
    </border>
    <border>
      <right style="thin">
        <color rgb="FF485F43"/>
      </right>
      <bottom style="thin">
        <color rgb="FF485F43"/>
      </bottom>
    </border>
    <border>
      <left style="thin">
        <color rgb="FF485F43"/>
      </left>
      <right style="thin">
        <color rgb="FF485F43"/>
      </right>
      <top style="thin">
        <color rgb="FF485F43"/>
      </top>
    </border>
    <border>
      <left style="thin">
        <color rgb="FF485F43"/>
      </left>
      <right style="thin">
        <color rgb="FF485F43"/>
      </right>
      <bottom style="thin">
        <color rgb="FF485F43"/>
      </bottom>
    </border>
    <border>
      <left style="thin">
        <color rgb="FFFFDC45"/>
      </left>
      <right style="thin">
        <color rgb="FFFFDC45"/>
      </right>
      <top style="thin">
        <color rgb="FFFFDC45"/>
      </top>
      <bottom style="thin">
        <color rgb="FFFFDC45"/>
      </bottom>
    </border>
    <border>
      <left style="thin">
        <color rgb="FFFFDC45"/>
      </left>
      <top style="thin">
        <color rgb="FFFFDC45"/>
      </top>
    </border>
    <border>
      <top style="thin">
        <color rgb="FFFFDC45"/>
      </top>
    </border>
    <border>
      <right style="thin">
        <color rgb="FFFFDC45"/>
      </right>
      <top style="thin">
        <color rgb="FFFFDC45"/>
      </top>
    </border>
    <border>
      <left style="thin">
        <color rgb="FFFFDC45"/>
      </left>
    </border>
    <border>
      <right style="thin">
        <color rgb="FFFFDC45"/>
      </right>
    </border>
    <border>
      <left style="thin">
        <color rgb="FFFFDC45"/>
      </left>
      <bottom style="thin">
        <color rgb="FFFFDC45"/>
      </bottom>
    </border>
    <border>
      <bottom style="thin">
        <color rgb="FFFFDC45"/>
      </bottom>
    </border>
    <border>
      <right style="thin">
        <color rgb="FFFFDC45"/>
      </right>
      <bottom style="thin">
        <color rgb="FFFFDC45"/>
      </bottom>
    </border>
    <border>
      <left style="thin">
        <color rgb="FFFFDC45"/>
      </left>
      <right style="thin">
        <color rgb="FFFFDC45"/>
      </right>
      <top style="thin">
        <color rgb="FFFFDC45"/>
      </top>
    </border>
    <border>
      <left style="thin">
        <color rgb="FFFFDC45"/>
      </left>
      <right style="thin">
        <color rgb="FFFFDC45"/>
      </right>
      <bottom style="thin">
        <color rgb="FFFFDC45"/>
      </bottom>
    </border>
    <border>
      <left style="thin">
        <color rgb="FFC84134"/>
      </left>
      <right style="thin">
        <color rgb="FFC84134"/>
      </right>
      <top style="thin">
        <color rgb="FFC84134"/>
      </top>
      <bottom style="thin">
        <color rgb="FFC84134"/>
      </bottom>
    </border>
    <border>
      <left style="thin">
        <color rgb="FFC84134"/>
      </left>
      <top style="thin">
        <color rgb="FFC84134"/>
      </top>
    </border>
    <border>
      <top style="thin">
        <color rgb="FFC84134"/>
      </top>
    </border>
    <border>
      <right style="thin">
        <color rgb="FFC84134"/>
      </right>
      <top style="thin">
        <color rgb="FFC84134"/>
      </top>
    </border>
    <border>
      <left style="thin">
        <color rgb="FFC84134"/>
      </left>
    </border>
    <border>
      <right style="thin">
        <color rgb="FFC84134"/>
      </right>
    </border>
    <border>
      <left style="thin">
        <color rgb="FFC84134"/>
      </left>
      <bottom style="thin">
        <color rgb="FFC84134"/>
      </bottom>
    </border>
    <border>
      <bottom style="thin">
        <color rgb="FFC84134"/>
      </bottom>
    </border>
    <border>
      <right style="thin">
        <color rgb="FFC84134"/>
      </right>
      <bottom style="thin">
        <color rgb="FFC84134"/>
      </bottom>
    </border>
    <border>
      <left style="thin">
        <color rgb="FFC84134"/>
      </left>
      <right style="thin">
        <color rgb="FFC84134"/>
      </right>
      <top style="thin">
        <color rgb="FFC84134"/>
      </top>
    </border>
    <border>
      <left style="thin">
        <color rgb="FFC84134"/>
      </left>
      <right style="thin">
        <color rgb="FFC84134"/>
      </right>
      <bottom style="thin">
        <color rgb="FFC84134"/>
      </bottom>
    </border>
    <border>
      <left style="thin">
        <color rgb="FF1A7F2E"/>
      </left>
      <right style="thin">
        <color rgb="FF1A7F2E"/>
      </right>
      <top style="thin">
        <color rgb="FF1A7F2E"/>
      </top>
      <bottom style="thin">
        <color rgb="FF1A7F2E"/>
      </bottom>
    </border>
    <border>
      <left style="thin">
        <color rgb="FF1A7F2E"/>
      </left>
      <top style="thin">
        <color rgb="FF1A7F2E"/>
      </top>
    </border>
    <border>
      <top style="thin">
        <color rgb="FF1A7F2E"/>
      </top>
    </border>
    <border>
      <right style="thin">
        <color rgb="FF1A7F2E"/>
      </right>
      <top style="thin">
        <color rgb="FF1A7F2E"/>
      </top>
    </border>
    <border>
      <left style="thin">
        <color rgb="FF1A7F2E"/>
      </left>
    </border>
    <border>
      <right style="thin">
        <color rgb="FF1A7F2E"/>
      </right>
    </border>
    <border>
      <left style="thin">
        <color rgb="FF1A7F2E"/>
      </left>
      <bottom style="thin">
        <color rgb="FF1A7F2E"/>
      </bottom>
    </border>
    <border>
      <bottom style="thin">
        <color rgb="FF1A7F2E"/>
      </bottom>
    </border>
    <border>
      <right style="thin">
        <color rgb="FF1A7F2E"/>
      </right>
      <bottom style="thin">
        <color rgb="FF1A7F2E"/>
      </bottom>
    </border>
    <border>
      <left style="thin">
        <color rgb="FF1A7F2E"/>
      </left>
      <right style="thin">
        <color rgb="FF1A7F2E"/>
      </right>
      <top style="thin">
        <color rgb="FF1A7F2E"/>
      </top>
    </border>
    <border>
      <left style="thin">
        <color rgb="FF1A7F2E"/>
      </left>
      <right style="thin">
        <color rgb="FF1A7F2E"/>
      </right>
      <bottom style="thin">
        <color rgb="FF1A7F2E"/>
      </bottom>
    </border>
    <border>
      <left style="thin">
        <color rgb="FFB20101"/>
      </left>
      <right style="thin">
        <color rgb="FFB20101"/>
      </right>
      <top style="thin">
        <color rgb="FFB20101"/>
      </top>
      <bottom style="thin">
        <color rgb="FFB20101"/>
      </bottom>
    </border>
    <border>
      <left style="thin">
        <color rgb="FFB20101"/>
      </left>
      <top style="thin">
        <color rgb="FFB20101"/>
      </top>
    </border>
    <border>
      <top style="thin">
        <color rgb="FFB20101"/>
      </top>
    </border>
    <border>
      <right style="thin">
        <color rgb="FFB20101"/>
      </right>
      <top style="thin">
        <color rgb="FFB20101"/>
      </top>
    </border>
    <border>
      <left style="thin">
        <color rgb="FFB20101"/>
      </left>
    </border>
    <border>
      <right style="thin">
        <color rgb="FFB20101"/>
      </right>
    </border>
    <border>
      <left style="thin">
        <color rgb="FFB20101"/>
      </left>
      <bottom style="thin">
        <color rgb="FFB20101"/>
      </bottom>
    </border>
    <border>
      <bottom style="thin">
        <color rgb="FFB20101"/>
      </bottom>
    </border>
    <border>
      <right style="thin">
        <color rgb="FFB20101"/>
      </right>
      <bottom style="thin">
        <color rgb="FFB20101"/>
      </bottom>
    </border>
    <border>
      <left style="thin">
        <color rgb="FFB20101"/>
      </left>
      <right style="thin">
        <color rgb="FFB20101"/>
      </right>
      <top style="thin">
        <color rgb="FFB20101"/>
      </top>
    </border>
    <border>
      <left style="thin">
        <color rgb="FFB20101"/>
      </left>
      <right style="thin">
        <color rgb="FFB20101"/>
      </right>
      <bottom style="thin">
        <color rgb="FFB20101"/>
      </bottom>
    </border>
    <border>
      <left style="thin">
        <color rgb="FFB20101"/>
      </left>
      <right style="thin">
        <color rgb="FFB20101"/>
      </right>
    </border>
    <border>
      <left style="thin">
        <color rgb="FFD7BEF4"/>
      </left>
      <right style="thin">
        <color rgb="FFD7BEF4"/>
      </right>
      <top style="thin">
        <color rgb="FFD7BEF4"/>
      </top>
      <bottom style="thin">
        <color rgb="FFD7BEF4"/>
      </bottom>
    </border>
    <border>
      <left style="thin">
        <color rgb="FFD7BEF4"/>
      </left>
      <top style="thin">
        <color rgb="FFD7BEF4"/>
      </top>
    </border>
    <border>
      <top style="thin">
        <color rgb="FFD7BEF4"/>
      </top>
    </border>
    <border>
      <right style="thin">
        <color rgb="FFD7BEF4"/>
      </right>
      <top style="thin">
        <color rgb="FFD7BEF4"/>
      </top>
    </border>
    <border>
      <left style="thin">
        <color rgb="FFD7BEF4"/>
      </left>
    </border>
    <border>
      <right style="thin">
        <color rgb="FFD7BEF4"/>
      </right>
    </border>
    <border>
      <left style="thin">
        <color rgb="FFD7BEF4"/>
      </left>
      <bottom style="thin">
        <color rgb="FFD7BEF4"/>
      </bottom>
    </border>
    <border>
      <bottom style="thin">
        <color rgb="FFD7BEF4"/>
      </bottom>
    </border>
    <border>
      <right style="thin">
        <color rgb="FFD7BEF4"/>
      </right>
      <bottom style="thin">
        <color rgb="FFD7BEF4"/>
      </bottom>
    </border>
    <border>
      <left style="thin">
        <color rgb="FFD7BEF4"/>
      </left>
      <right style="thin">
        <color rgb="FFD7BEF4"/>
      </right>
      <top style="thin">
        <color rgb="FFD7BEF4"/>
      </top>
    </border>
    <border>
      <left style="thin">
        <color rgb="FFD7BEF4"/>
      </left>
      <right style="thin">
        <color rgb="FFD7BEF4"/>
      </right>
      <bottom style="thin">
        <color rgb="FFD7BEF4"/>
      </bottom>
    </border>
    <border>
      <left style="thin">
        <color rgb="FFD7BEF4"/>
      </left>
      <right style="thin">
        <color rgb="FFD7BEF4"/>
      </right>
    </border>
    <border>
      <right style="double">
        <color rgb="FF000000"/>
      </right>
      <top style="thin">
        <color rgb="FF000000"/>
      </top>
      <bottom style="thin">
        <color rgb="FF000000"/>
      </bottom>
    </border>
    <border>
      <right style="medium">
        <color rgb="FF000000"/>
      </right>
      <top style="thin">
        <color rgb="FF000000"/>
      </top>
      <bottom style="thin">
        <color rgb="FF000000"/>
      </bottom>
    </border>
    <border>
      <right style="double">
        <color rgb="FF000000"/>
      </right>
      <bottom style="thin">
        <color rgb="FF000000"/>
      </bottom>
    </border>
    <border>
      <left style="thin">
        <color rgb="FF000000"/>
      </left>
      <right style="medium">
        <color rgb="FF000000"/>
      </right>
      <top style="thin">
        <color rgb="FF000000"/>
      </top>
      <bottom style="thin">
        <color rgb="FF000000"/>
      </bottom>
    </border>
    <border>
      <left style="thin">
        <color rgb="FF000000"/>
      </left>
      <right style="double">
        <color rgb="FF000000"/>
      </right>
      <top style="thin">
        <color rgb="FF000000"/>
      </top>
      <bottom style="thin">
        <color rgb="FF000000"/>
      </bottom>
    </border>
    <border>
      <left style="double">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right style="thin">
        <color rgb="FF000000"/>
      </right>
      <bottom style="thin">
        <color rgb="FF000000"/>
      </bottom>
    </border>
    <border>
      <left style="thin">
        <color rgb="FF1A1E54"/>
      </left>
      <right style="thin">
        <color rgb="FF1A1E54"/>
      </right>
    </border>
  </borders>
  <cellStyleXfs count="1">
    <xf borderId="0" fillId="0" fontId="0" numFmtId="0" applyAlignment="1" applyFont="1"/>
  </cellStyleXfs>
  <cellXfs count="3348">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2" numFmtId="0" xfId="0" applyBorder="1" applyFont="1"/>
    <xf borderId="3" fillId="0" fontId="2" numFmtId="0" xfId="0" applyBorder="1" applyFont="1"/>
    <xf borderId="4" fillId="2" fontId="3" numFmtId="0" xfId="0" applyAlignment="1" applyBorder="1" applyFill="1" applyFont="1">
      <alignment horizontal="left" readingOrder="0" shrinkToFit="0" vertical="center" wrapText="0"/>
    </xf>
    <xf borderId="5" fillId="3" fontId="4" numFmtId="0" xfId="0" applyAlignment="1" applyBorder="1" applyFill="1" applyFont="1">
      <alignment horizontal="center" readingOrder="0" shrinkToFit="0" vertical="center" wrapText="0"/>
    </xf>
    <xf borderId="4" fillId="2" fontId="5" numFmtId="0" xfId="0" applyAlignment="1" applyBorder="1" applyFont="1">
      <alignment horizontal="center" readingOrder="0" shrinkToFit="0" vertical="center" wrapText="0"/>
    </xf>
    <xf borderId="6" fillId="0" fontId="2" numFmtId="0" xfId="0" applyBorder="1" applyFont="1"/>
    <xf borderId="7" fillId="4" fontId="6" numFmtId="0" xfId="0" applyAlignment="1" applyBorder="1" applyFill="1" applyFont="1">
      <alignment horizontal="left" readingOrder="0" shrinkToFit="0" vertical="center" wrapText="0"/>
    </xf>
    <xf borderId="8" fillId="0" fontId="2" numFmtId="0" xfId="0" applyBorder="1" applyFont="1"/>
    <xf borderId="7" fillId="4" fontId="7" numFmtId="0" xfId="0" applyAlignment="1" applyBorder="1" applyFont="1">
      <alignment horizontal="center" readingOrder="0" shrinkToFit="0" vertical="center" wrapText="0"/>
    </xf>
    <xf borderId="9" fillId="2" fontId="5" numFmtId="0" xfId="0" applyAlignment="1" applyBorder="1" applyFont="1">
      <alignment horizontal="left" readingOrder="0" shrinkToFit="0" vertical="center" wrapText="0"/>
    </xf>
    <xf borderId="10" fillId="0" fontId="2" numFmtId="0" xfId="0" applyBorder="1" applyFont="1"/>
    <xf borderId="1" fillId="5" fontId="8" numFmtId="0" xfId="0" applyAlignment="1" applyBorder="1" applyFill="1" applyFont="1">
      <alignment horizontal="center" readingOrder="0" shrinkToFit="0" vertical="center" wrapText="0"/>
    </xf>
    <xf borderId="11" fillId="4" fontId="7" numFmtId="0" xfId="0" applyAlignment="1" applyBorder="1" applyFont="1">
      <alignment horizontal="left" readingOrder="0" shrinkToFit="0" vertical="center" wrapText="0"/>
    </xf>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9" fillId="2" fontId="9" numFmtId="0" xfId="0" applyAlignment="1" applyBorder="1" applyFont="1">
      <alignment horizontal="center" readingOrder="0" shrinkToFit="0" vertical="center" wrapText="0"/>
    </xf>
    <xf borderId="11" fillId="4" fontId="10" numFmtId="0" xfId="0" applyAlignment="1" applyBorder="1" applyFont="1">
      <alignment horizontal="center" readingOrder="0" shrinkToFit="0" vertical="center" wrapText="0"/>
    </xf>
    <xf borderId="9" fillId="2" fontId="9" numFmtId="0" xfId="0" applyAlignment="1" applyBorder="1" applyFont="1">
      <alignment horizontal="left" readingOrder="0" vertical="center"/>
    </xf>
    <xf borderId="11" fillId="4" fontId="10" numFmtId="0" xfId="0" applyAlignment="1" applyBorder="1" applyFont="1">
      <alignment horizontal="left" readingOrder="0" vertical="center"/>
    </xf>
    <xf borderId="4" fillId="2" fontId="11" numFmtId="0" xfId="0" applyAlignment="1" applyBorder="1" applyFont="1">
      <alignment vertical="center"/>
    </xf>
    <xf borderId="16" fillId="0" fontId="2" numFmtId="0" xfId="0" applyBorder="1" applyFont="1"/>
    <xf borderId="7" fillId="4" fontId="12" numFmtId="0" xfId="0" applyAlignment="1" applyBorder="1" applyFont="1">
      <alignment vertical="center"/>
    </xf>
    <xf borderId="4" fillId="2" fontId="3" numFmtId="0" xfId="0" applyAlignment="1" applyBorder="1" applyFont="1">
      <alignment readingOrder="0" shrinkToFit="0" vertical="center" wrapText="0"/>
    </xf>
    <xf borderId="1" fillId="6" fontId="13" numFmtId="0" xfId="0" applyAlignment="1" applyBorder="1" applyFill="1" applyFont="1">
      <alignment horizontal="center" readingOrder="0" shrinkToFit="0" vertical="center" wrapText="0"/>
    </xf>
    <xf borderId="4" fillId="2" fontId="3" numFmtId="49" xfId="0" applyAlignment="1" applyBorder="1" applyFont="1" applyNumberFormat="1">
      <alignment horizontal="left" readingOrder="0" shrinkToFit="0" vertical="center" wrapText="0"/>
    </xf>
    <xf borderId="7" fillId="4" fontId="6" numFmtId="0" xfId="0" applyAlignment="1" applyBorder="1" applyFont="1">
      <alignment readingOrder="0" shrinkToFit="0" vertical="center" wrapText="0"/>
    </xf>
    <xf borderId="17" fillId="0" fontId="2" numFmtId="0" xfId="0" applyBorder="1" applyFont="1"/>
    <xf borderId="18" fillId="0" fontId="2" numFmtId="0" xfId="0" applyBorder="1" applyFont="1"/>
    <xf borderId="7" fillId="4" fontId="6" numFmtId="49" xfId="0" applyAlignment="1" applyBorder="1" applyFont="1" applyNumberFormat="1">
      <alignment horizontal="left" readingOrder="0" shrinkToFit="0" vertical="center" wrapText="0"/>
    </xf>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23" fillId="0" fontId="2" numFmtId="0" xfId="0" applyBorder="1" applyFont="1"/>
    <xf borderId="24" fillId="0" fontId="2" numFmtId="0" xfId="0" applyBorder="1" applyFont="1"/>
    <xf borderId="25" fillId="0" fontId="2" numFmtId="0" xfId="0" applyBorder="1" applyFont="1"/>
    <xf borderId="26" fillId="0" fontId="2" numFmtId="0" xfId="0" applyBorder="1" applyFont="1"/>
    <xf borderId="27" fillId="0" fontId="2" numFmtId="0" xfId="0" applyBorder="1" applyFont="1"/>
    <xf borderId="28" fillId="0" fontId="2" numFmtId="0" xfId="0" applyBorder="1" applyFont="1"/>
    <xf borderId="29" fillId="0" fontId="2" numFmtId="0" xfId="0" applyBorder="1" applyFont="1"/>
    <xf borderId="7" fillId="4" fontId="10" numFmtId="0" xfId="0" applyAlignment="1" applyBorder="1" applyFont="1">
      <alignment horizontal="center" readingOrder="0" shrinkToFit="0" vertical="center" wrapText="0"/>
    </xf>
    <xf borderId="4" fillId="2" fontId="9" numFmtId="0" xfId="0" applyAlignment="1" applyBorder="1" applyFont="1">
      <alignment horizontal="center" readingOrder="0" shrinkToFit="0" vertical="center" wrapText="0"/>
    </xf>
    <xf borderId="1" fillId="7" fontId="14" numFmtId="0" xfId="0" applyAlignment="1" applyBorder="1" applyFill="1" applyFont="1">
      <alignment horizontal="center" readingOrder="0" shrinkToFit="0" vertical="center" wrapText="0"/>
    </xf>
    <xf borderId="7" fillId="4" fontId="10" numFmtId="0" xfId="0" applyAlignment="1" applyBorder="1" applyFont="1">
      <alignment horizontal="left" readingOrder="0" vertical="center"/>
    </xf>
    <xf borderId="5" fillId="8" fontId="15" numFmtId="0" xfId="0" applyAlignment="1" applyBorder="1" applyFill="1" applyFont="1">
      <alignment horizontal="center" readingOrder="0" shrinkToFit="0" vertical="center" wrapText="0"/>
    </xf>
    <xf borderId="7" fillId="4" fontId="12" numFmtId="0" xfId="0" applyBorder="1" applyFont="1"/>
    <xf borderId="5" fillId="9" fontId="16" numFmtId="0" xfId="0" applyAlignment="1" applyBorder="1" applyFill="1" applyFont="1">
      <alignment horizontal="center" readingOrder="0" shrinkToFit="0" vertical="center" wrapText="0"/>
    </xf>
    <xf borderId="4" fillId="2" fontId="9" numFmtId="0" xfId="0" applyAlignment="1" applyBorder="1" applyFont="1">
      <alignment horizontal="left" readingOrder="0" vertical="center"/>
    </xf>
    <xf borderId="5" fillId="10" fontId="17" numFmtId="0" xfId="0" applyAlignment="1" applyBorder="1" applyFill="1" applyFont="1">
      <alignment horizontal="center" readingOrder="0" shrinkToFit="0" vertical="center" wrapText="0"/>
    </xf>
    <xf borderId="4" fillId="2" fontId="11" numFmtId="0" xfId="0" applyBorder="1" applyFont="1"/>
    <xf borderId="5" fillId="11" fontId="18" numFmtId="0" xfId="0" applyAlignment="1" applyBorder="1" applyFill="1" applyFont="1">
      <alignment horizontal="center" readingOrder="0" shrinkToFit="0" vertical="center" wrapText="0"/>
    </xf>
    <xf borderId="30" fillId="4" fontId="19" numFmtId="0" xfId="0" applyAlignment="1" applyBorder="1" applyFont="1">
      <alignment horizontal="center" vertical="bottom"/>
    </xf>
    <xf borderId="1" fillId="0" fontId="20" numFmtId="0" xfId="0" applyAlignment="1" applyBorder="1" applyFont="1">
      <alignment horizontal="left" readingOrder="0" shrinkToFit="0" vertical="center" wrapText="0"/>
    </xf>
    <xf borderId="31" fillId="0" fontId="2" numFmtId="0" xfId="0" applyBorder="1" applyFont="1"/>
    <xf borderId="32" fillId="2" fontId="21" numFmtId="0" xfId="0" applyAlignment="1" applyBorder="1" applyFont="1">
      <alignment horizontal="center" vertical="bottom"/>
    </xf>
    <xf borderId="5" fillId="0" fontId="22" numFmtId="49" xfId="0" applyAlignment="1" applyBorder="1" applyFont="1" applyNumberFormat="1">
      <alignment readingOrder="0" shrinkToFit="0" vertical="bottom" wrapText="0"/>
    </xf>
    <xf borderId="33" fillId="0" fontId="2" numFmtId="0" xfId="0" applyBorder="1" applyFont="1"/>
    <xf borderId="7" fillId="4" fontId="19" numFmtId="0" xfId="0" applyBorder="1" applyFont="1"/>
    <xf borderId="4" fillId="2" fontId="21" numFmtId="0" xfId="0" applyBorder="1" applyFont="1"/>
    <xf borderId="34" fillId="0" fontId="2" numFmtId="0" xfId="0" applyBorder="1" applyFont="1"/>
    <xf borderId="4" fillId="2" fontId="23" numFmtId="0" xfId="0" applyAlignment="1" applyBorder="1" applyFont="1">
      <alignment readingOrder="0" shrinkToFit="0" vertical="center" wrapText="0"/>
    </xf>
    <xf borderId="7" fillId="4" fontId="24" numFmtId="0" xfId="0" applyAlignment="1" applyBorder="1" applyFont="1">
      <alignment readingOrder="0" shrinkToFit="0" vertical="center" wrapText="0"/>
    </xf>
    <xf borderId="4" fillId="2" fontId="21" numFmtId="0" xfId="0" applyAlignment="1" applyBorder="1" applyFont="1">
      <alignment vertical="center"/>
    </xf>
    <xf borderId="35" fillId="0" fontId="2" numFmtId="0" xfId="0" applyBorder="1" applyFont="1"/>
    <xf borderId="1" fillId="0" fontId="25" numFmtId="49" xfId="0" applyAlignment="1" applyBorder="1" applyFont="1" applyNumberFormat="1">
      <alignment horizontal="center" readingOrder="0" shrinkToFit="0" vertical="center" wrapText="0"/>
    </xf>
    <xf borderId="7" fillId="4" fontId="19" numFmtId="0" xfId="0" applyAlignment="1" applyBorder="1" applyFont="1">
      <alignment vertical="center"/>
    </xf>
    <xf borderId="5" fillId="12" fontId="26" numFmtId="49" xfId="0" applyAlignment="1" applyBorder="1" applyFill="1" applyFont="1" applyNumberFormat="1">
      <alignment horizontal="center" readingOrder="0" shrinkToFit="0" vertical="center" wrapText="0"/>
    </xf>
    <xf borderId="30" fillId="4" fontId="27" numFmtId="0" xfId="0" applyAlignment="1" applyBorder="1" applyFont="1">
      <alignment horizontal="center" readingOrder="0" vertical="bottom"/>
    </xf>
    <xf borderId="32" fillId="2" fontId="28" numFmtId="0" xfId="0" applyAlignment="1" applyBorder="1" applyFont="1">
      <alignment horizontal="center" readingOrder="0" vertical="bottom"/>
    </xf>
    <xf borderId="1" fillId="0" fontId="29" numFmtId="0" xfId="0" applyAlignment="1" applyBorder="1" applyFont="1">
      <alignment horizontal="left" readingOrder="0" shrinkToFit="0" vertical="center" wrapText="0"/>
    </xf>
    <xf borderId="7" fillId="4" fontId="19" numFmtId="0" xfId="0" applyAlignment="1" applyBorder="1" applyFont="1">
      <alignment vertical="center"/>
    </xf>
    <xf borderId="5" fillId="0" fontId="30" numFmtId="0" xfId="0" applyAlignment="1" applyBorder="1" applyFont="1">
      <alignment horizontal="left" readingOrder="0" shrinkToFit="0" vertical="center" wrapText="0"/>
    </xf>
    <xf borderId="4" fillId="2" fontId="21" numFmtId="0" xfId="0" applyAlignment="1" applyBorder="1" applyFont="1">
      <alignment vertical="center"/>
    </xf>
    <xf borderId="1" fillId="0" fontId="22" numFmtId="0" xfId="0" applyAlignment="1" applyBorder="1" applyFont="1">
      <alignment horizontal="left" readingOrder="0" shrinkToFit="0" vertical="center" wrapText="0"/>
    </xf>
    <xf borderId="9" fillId="2" fontId="31" numFmtId="164" xfId="0" applyAlignment="1" applyBorder="1" applyFont="1" applyNumberFormat="1">
      <alignment horizontal="center" readingOrder="0" vertical="center"/>
    </xf>
    <xf borderId="11" fillId="4" fontId="32" numFmtId="164" xfId="0" applyAlignment="1" applyBorder="1" applyFont="1" applyNumberFormat="1">
      <alignment horizontal="center" readingOrder="0" vertical="center"/>
    </xf>
    <xf borderId="32" fillId="2" fontId="5" numFmtId="0" xfId="0" applyAlignment="1" applyBorder="1" applyFont="1">
      <alignment horizontal="center" readingOrder="0" shrinkToFit="0" vertical="center" wrapText="0"/>
    </xf>
    <xf borderId="5" fillId="0" fontId="30" numFmtId="0" xfId="0" applyAlignment="1" applyBorder="1" applyFont="1">
      <alignment horizontal="left" readingOrder="0" shrinkToFit="0" vertical="top" wrapText="0"/>
    </xf>
    <xf borderId="32" fillId="2" fontId="11" numFmtId="0" xfId="0" applyAlignment="1" applyBorder="1" applyFont="1">
      <alignment horizontal="center"/>
    </xf>
    <xf borderId="30" fillId="4" fontId="12" numFmtId="0" xfId="0" applyAlignment="1" applyBorder="1" applyFont="1">
      <alignment horizontal="center"/>
    </xf>
    <xf borderId="36" fillId="0" fontId="2" numFmtId="0" xfId="0" applyBorder="1" applyFont="1"/>
    <xf borderId="30" fillId="4" fontId="12" numFmtId="0" xfId="0" applyAlignment="1" applyBorder="1" applyFont="1">
      <alignment horizontal="center" readingOrder="0"/>
    </xf>
    <xf borderId="4" fillId="2" fontId="11" numFmtId="0" xfId="0" applyAlignment="1" applyBorder="1" applyFont="1">
      <alignment horizontal="center"/>
    </xf>
    <xf borderId="1" fillId="0" fontId="33" numFmtId="0" xfId="0" applyAlignment="1" applyBorder="1" applyFont="1">
      <alignment horizontal="left" readingOrder="0" shrinkToFit="0" vertical="center" wrapText="0"/>
    </xf>
    <xf borderId="11" fillId="4" fontId="7" numFmtId="0" xfId="0" applyAlignment="1" applyBorder="1" applyFont="1">
      <alignment horizontal="center" readingOrder="0" shrinkToFit="0" vertical="center" wrapText="0"/>
    </xf>
    <xf borderId="0" fillId="0" fontId="7" numFmtId="0" xfId="0" applyAlignment="1" applyFont="1">
      <alignment horizontal="center" readingOrder="0" shrinkToFit="0" vertical="center" wrapText="0"/>
    </xf>
    <xf borderId="0" fillId="0" fontId="6" numFmtId="0" xfId="0" applyAlignment="1" applyFont="1">
      <alignment horizontal="center" readingOrder="0" shrinkToFit="0" vertical="center" wrapText="0"/>
    </xf>
    <xf borderId="7" fillId="4" fontId="12" numFmtId="0" xfId="0" applyAlignment="1" applyBorder="1" applyFont="1">
      <alignment horizontal="center"/>
    </xf>
    <xf borderId="37" fillId="0" fontId="34" numFmtId="0" xfId="0" applyAlignment="1" applyBorder="1" applyFont="1">
      <alignment horizontal="left" readingOrder="0" shrinkToFit="0" vertical="center" wrapText="0"/>
    </xf>
    <xf borderId="0" fillId="0" fontId="7" numFmtId="0" xfId="0" applyAlignment="1" applyFont="1">
      <alignment horizontal="left" readingOrder="0" shrinkToFit="0" vertical="center" wrapText="0"/>
    </xf>
    <xf borderId="37" fillId="0" fontId="35" numFmtId="0" xfId="0" applyAlignment="1" applyBorder="1" applyFont="1">
      <alignment horizontal="left" readingOrder="0" shrinkToFit="0" vertical="center" wrapText="0"/>
    </xf>
    <xf borderId="0" fillId="0" fontId="12" numFmtId="0" xfId="0" applyFont="1"/>
    <xf borderId="0" fillId="0" fontId="6" numFmtId="0" xfId="0" applyAlignment="1" applyFont="1">
      <alignment readingOrder="0" shrinkToFit="0" vertical="center" wrapText="0"/>
    </xf>
    <xf borderId="0" fillId="0" fontId="12" numFmtId="0" xfId="0" applyAlignment="1" applyFont="1">
      <alignment vertical="center"/>
    </xf>
    <xf borderId="0" fillId="0" fontId="36" numFmtId="0" xfId="0" applyAlignment="1" applyFont="1">
      <alignment horizontal="center" readingOrder="0" shrinkToFit="0" vertical="center" wrapText="0"/>
    </xf>
    <xf borderId="0" fillId="0" fontId="37" numFmtId="0" xfId="0" applyAlignment="1" applyFont="1">
      <alignment horizontal="center" readingOrder="0" shrinkToFit="0" vertical="center" wrapText="0"/>
    </xf>
    <xf borderId="0" fillId="0" fontId="36" numFmtId="0" xfId="0" applyAlignment="1" applyFont="1">
      <alignment horizontal="left" readingOrder="0" shrinkToFit="0" vertical="center" wrapText="0"/>
    </xf>
    <xf borderId="0" fillId="0" fontId="38" numFmtId="0" xfId="0" applyFont="1"/>
    <xf borderId="0" fillId="0" fontId="38" numFmtId="0" xfId="0" applyAlignment="1" applyFont="1">
      <alignment readingOrder="0"/>
    </xf>
    <xf borderId="0" fillId="0" fontId="39" numFmtId="0" xfId="0" applyFont="1"/>
    <xf borderId="0" fillId="13" fontId="40" numFmtId="0" xfId="0" applyAlignment="1" applyFill="1" applyFont="1">
      <alignment readingOrder="0" shrinkToFit="0" vertical="center" wrapText="0"/>
    </xf>
    <xf borderId="0" fillId="13" fontId="33" numFmtId="0" xfId="0" applyAlignment="1" applyFont="1">
      <alignment horizontal="center" readingOrder="0" shrinkToFit="0" vertical="center" wrapText="0"/>
    </xf>
    <xf borderId="1" fillId="0" fontId="41" numFmtId="0" xfId="0" applyAlignment="1" applyBorder="1" applyFont="1">
      <alignment horizontal="left" readingOrder="0" shrinkToFit="0" vertical="center" wrapText="0"/>
    </xf>
    <xf borderId="0" fillId="0" fontId="33" numFmtId="0" xfId="0" applyAlignment="1" applyFont="1">
      <alignment horizontal="left" readingOrder="0" shrinkToFit="0" vertical="center" wrapText="0"/>
    </xf>
    <xf borderId="0" fillId="0" fontId="39" numFmtId="0" xfId="0" applyAlignment="1" applyFont="1">
      <alignment vertical="center"/>
    </xf>
    <xf borderId="38" fillId="14" fontId="42" numFmtId="0" xfId="0" applyAlignment="1" applyBorder="1" applyFill="1" applyFont="1">
      <alignment horizontal="left" readingOrder="0" shrinkToFit="0" vertical="center" wrapText="0"/>
    </xf>
    <xf borderId="39" fillId="0" fontId="2" numFmtId="0" xfId="0" applyBorder="1" applyFont="1"/>
    <xf borderId="0" fillId="0" fontId="39" numFmtId="0" xfId="0" applyAlignment="1" applyFont="1">
      <alignment readingOrder="0"/>
    </xf>
    <xf borderId="40" fillId="0" fontId="2" numFmtId="0" xfId="0" applyBorder="1" applyFont="1"/>
    <xf borderId="37" fillId="0" fontId="43" numFmtId="0" xfId="0" applyAlignment="1" applyBorder="1" applyFont="1">
      <alignment horizontal="left" readingOrder="0" shrinkToFit="0" vertical="center" wrapText="0"/>
    </xf>
    <xf borderId="41" fillId="0" fontId="2" numFmtId="0" xfId="0" applyBorder="1" applyFont="1"/>
    <xf borderId="37" fillId="0" fontId="22" numFmtId="0" xfId="0" applyAlignment="1" applyBorder="1" applyFont="1">
      <alignment horizontal="left" readingOrder="0" shrinkToFit="0" vertical="center" wrapText="0"/>
    </xf>
    <xf borderId="42" fillId="14" fontId="33" numFmtId="0" xfId="0" applyAlignment="1" applyBorder="1" applyFont="1">
      <alignment horizontal="left" readingOrder="0" shrinkToFit="0" vertical="center" wrapText="0"/>
    </xf>
    <xf borderId="43" fillId="0" fontId="2" numFmtId="0" xfId="0" applyBorder="1" applyFont="1"/>
    <xf borderId="37" fillId="0" fontId="44" numFmtId="0" xfId="0" applyAlignment="1" applyBorder="1" applyFont="1">
      <alignment horizontal="left" shrinkToFit="0" vertical="center" wrapText="0"/>
    </xf>
    <xf borderId="37" fillId="0" fontId="44" numFmtId="49" xfId="0" applyAlignment="1" applyBorder="1" applyFont="1" applyNumberFormat="1">
      <alignment horizontal="left" shrinkToFit="0" vertical="center" wrapText="0"/>
    </xf>
    <xf borderId="44" fillId="0" fontId="2" numFmtId="0" xfId="0" applyBorder="1" applyFont="1"/>
    <xf borderId="0" fillId="13" fontId="40" numFmtId="0" xfId="0" applyAlignment="1" applyFont="1">
      <alignment shrinkToFit="0" vertical="center" wrapText="0"/>
    </xf>
    <xf borderId="37" fillId="0" fontId="1" numFmtId="0" xfId="0" applyAlignment="1" applyBorder="1" applyFont="1">
      <alignment horizontal="left" readingOrder="0" shrinkToFit="0" vertical="center" wrapText="0"/>
    </xf>
    <xf borderId="45" fillId="15" fontId="40" numFmtId="0" xfId="0" applyAlignment="1" applyBorder="1" applyFill="1" applyFont="1">
      <alignment readingOrder="0" shrinkToFit="0" vertical="center" wrapText="0"/>
    </xf>
    <xf borderId="37" fillId="0" fontId="0" numFmtId="49" xfId="0" applyAlignment="1" applyBorder="1" applyFont="1" applyNumberFormat="1">
      <alignment horizontal="left" readingOrder="0" shrinkToFit="0" vertical="center" wrapText="0"/>
    </xf>
    <xf borderId="37" fillId="0" fontId="0" numFmtId="49" xfId="0" applyAlignment="1" applyBorder="1" applyFont="1" applyNumberFormat="1">
      <alignment horizontal="left" shrinkToFit="0" vertical="center" wrapText="0"/>
    </xf>
    <xf borderId="37" fillId="0" fontId="0" numFmtId="0" xfId="0" applyAlignment="1" applyBorder="1" applyFont="1">
      <alignment horizontal="left" readingOrder="0" shrinkToFit="0" vertical="center" wrapText="0"/>
    </xf>
    <xf borderId="45" fillId="13" fontId="40" numFmtId="49" xfId="0" applyAlignment="1" applyBorder="1" applyFont="1" applyNumberFormat="1">
      <alignment horizontal="center" readingOrder="0" shrinkToFit="0" vertical="center" wrapText="0"/>
    </xf>
    <xf borderId="37" fillId="0" fontId="0" numFmtId="0" xfId="0" applyAlignment="1" applyBorder="1" applyFont="1">
      <alignment horizontal="left" shrinkToFit="0" vertical="center" wrapText="0"/>
    </xf>
    <xf borderId="0" fillId="0" fontId="45" numFmtId="0" xfId="0" applyFont="1"/>
    <xf borderId="5" fillId="0" fontId="0" numFmtId="0" xfId="0" applyAlignment="1" applyBorder="1" applyFont="1">
      <alignment horizontal="left" readingOrder="0" shrinkToFit="0" vertical="center" wrapText="0"/>
    </xf>
    <xf borderId="0" fillId="13" fontId="46" numFmtId="0" xfId="0" applyFont="1"/>
    <xf borderId="20" fillId="0" fontId="47" numFmtId="0" xfId="0" applyBorder="1" applyFont="1"/>
    <xf borderId="6" fillId="0" fontId="0" numFmtId="0" xfId="0" applyAlignment="1" applyBorder="1" applyFont="1">
      <alignment horizontal="left" readingOrder="0" shrinkToFit="0" vertical="center" wrapText="0"/>
    </xf>
    <xf borderId="8" fillId="0" fontId="0" numFmtId="0" xfId="0" applyAlignment="1" applyBorder="1" applyFont="1">
      <alignment horizontal="left" readingOrder="0" shrinkToFit="0" vertical="center" wrapText="0"/>
    </xf>
    <xf borderId="0" fillId="0" fontId="0" numFmtId="0" xfId="0" applyAlignment="1" applyFont="1">
      <alignment horizontal="left" readingOrder="0" shrinkToFit="0" vertical="center" wrapText="0"/>
    </xf>
    <xf borderId="16" fillId="0" fontId="0" numFmtId="0" xfId="0" applyAlignment="1" applyBorder="1" applyFont="1">
      <alignment horizontal="left" readingOrder="0" shrinkToFit="0" vertical="center" wrapText="0"/>
    </xf>
    <xf borderId="12" fillId="0" fontId="0" numFmtId="0" xfId="0" applyAlignment="1" applyBorder="1" applyFont="1">
      <alignment horizontal="left" readingOrder="0" shrinkToFit="0" vertical="center" wrapText="0"/>
    </xf>
    <xf borderId="0" fillId="13" fontId="40" numFmtId="49" xfId="0" applyAlignment="1" applyFont="1" applyNumberFormat="1">
      <alignment horizontal="center" readingOrder="0" shrinkToFit="0" vertical="center" wrapText="0"/>
    </xf>
    <xf borderId="17" fillId="0" fontId="48" numFmtId="0" xfId="0" applyAlignment="1" applyBorder="1" applyFont="1">
      <alignment horizontal="left" readingOrder="0" shrinkToFit="0" vertical="center" wrapText="0"/>
    </xf>
    <xf borderId="20" fillId="0" fontId="0" numFmtId="0" xfId="0" applyAlignment="1" applyBorder="1" applyFont="1">
      <alignment horizontal="left" readingOrder="0" shrinkToFit="0" vertical="center" wrapText="0"/>
    </xf>
    <xf borderId="29" fillId="0" fontId="0" numFmtId="0" xfId="0" applyAlignment="1" applyBorder="1" applyFont="1">
      <alignment horizontal="left" readingOrder="0" shrinkToFit="0" vertical="center" wrapText="0"/>
    </xf>
    <xf borderId="37" fillId="0" fontId="49" numFmtId="49" xfId="0" applyAlignment="1" applyBorder="1" applyFont="1" applyNumberFormat="1">
      <alignment horizontal="left" readingOrder="0" shrinkToFit="0" vertical="center" wrapText="0"/>
    </xf>
    <xf borderId="37" fillId="0" fontId="50" numFmtId="0" xfId="0" applyAlignment="1" applyBorder="1" applyFont="1">
      <alignment horizontal="left" readingOrder="0" shrinkToFit="0" vertical="center" wrapText="0"/>
    </xf>
    <xf borderId="37" fillId="0" fontId="50" numFmtId="49" xfId="0" applyAlignment="1" applyBorder="1" applyFont="1" applyNumberFormat="1">
      <alignment horizontal="left" readingOrder="0" shrinkToFit="0" vertical="center" wrapText="0"/>
    </xf>
    <xf borderId="37" fillId="0" fontId="1" numFmtId="49" xfId="0" applyAlignment="1" applyBorder="1" applyFont="1" applyNumberFormat="1">
      <alignment horizontal="left" readingOrder="0" shrinkToFit="0" vertical="center" wrapText="0"/>
    </xf>
    <xf borderId="45" fillId="0" fontId="2" numFmtId="165" xfId="0" applyBorder="1" applyFont="1" applyNumberFormat="1"/>
    <xf borderId="46" fillId="16" fontId="51" numFmtId="0" xfId="0" applyAlignment="1" applyBorder="1" applyFill="1" applyFont="1">
      <alignment horizontal="left" readingOrder="0" shrinkToFit="0" vertical="center" wrapText="0"/>
    </xf>
    <xf borderId="46" fillId="16" fontId="52" numFmtId="0" xfId="0" applyAlignment="1" applyBorder="1" applyFont="1">
      <alignment horizontal="center" readingOrder="0" shrinkToFit="0" vertical="center" wrapText="0"/>
    </xf>
    <xf borderId="47" fillId="16" fontId="52" numFmtId="0" xfId="0" applyAlignment="1" applyBorder="1" applyFont="1">
      <alignment horizontal="left" readingOrder="0" shrinkToFit="0" vertical="center" wrapText="0"/>
    </xf>
    <xf borderId="48" fillId="0" fontId="2" numFmtId="0" xfId="0" applyBorder="1" applyFont="1"/>
    <xf borderId="49" fillId="0" fontId="2" numFmtId="0" xfId="0" applyBorder="1" applyFont="1"/>
    <xf borderId="47" fillId="16" fontId="53" numFmtId="0" xfId="0" applyAlignment="1" applyBorder="1" applyFont="1">
      <alignment horizontal="center" readingOrder="0" shrinkToFit="0" vertical="center" wrapText="0"/>
    </xf>
    <xf borderId="47" fillId="16" fontId="53" numFmtId="0" xfId="0" applyAlignment="1" applyBorder="1" applyFont="1">
      <alignment horizontal="left" readingOrder="0" vertical="center"/>
    </xf>
    <xf borderId="46" fillId="16" fontId="54" numFmtId="0" xfId="0" applyAlignment="1" applyBorder="1" applyFont="1">
      <alignment vertical="center"/>
    </xf>
    <xf borderId="46" fillId="16" fontId="51" numFmtId="0" xfId="0" applyAlignment="1" applyBorder="1" applyFont="1">
      <alignment readingOrder="0" shrinkToFit="0" vertical="center" wrapText="0"/>
    </xf>
    <xf borderId="46" fillId="16" fontId="51" numFmtId="49" xfId="0" applyAlignment="1" applyBorder="1" applyFont="1" applyNumberFormat="1">
      <alignment horizontal="left" readingOrder="0" shrinkToFit="0" vertical="center" wrapText="0"/>
    </xf>
    <xf borderId="50" fillId="0" fontId="2" numFmtId="0" xfId="0" applyBorder="1" applyFont="1"/>
    <xf borderId="51" fillId="0" fontId="2" numFmtId="0" xfId="0" applyBorder="1" applyFont="1"/>
    <xf borderId="52" fillId="0" fontId="2" numFmtId="0" xfId="0" applyBorder="1" applyFont="1"/>
    <xf borderId="53" fillId="0" fontId="2" numFmtId="0" xfId="0" applyBorder="1" applyFont="1"/>
    <xf borderId="54" fillId="0" fontId="2" numFmtId="0" xfId="0" applyBorder="1" applyFont="1"/>
    <xf borderId="46" fillId="16" fontId="53" numFmtId="0" xfId="0" applyAlignment="1" applyBorder="1" applyFont="1">
      <alignment horizontal="center" readingOrder="0" shrinkToFit="0" vertical="center" wrapText="0"/>
    </xf>
    <xf borderId="46" fillId="16" fontId="53" numFmtId="0" xfId="0" applyAlignment="1" applyBorder="1" applyFont="1">
      <alignment horizontal="left" readingOrder="0" vertical="center"/>
    </xf>
    <xf borderId="46" fillId="16" fontId="54" numFmtId="0" xfId="0" applyBorder="1" applyFont="1"/>
    <xf borderId="55" fillId="16" fontId="55" numFmtId="0" xfId="0" applyAlignment="1" applyBorder="1" applyFont="1">
      <alignment horizontal="center" vertical="bottom"/>
    </xf>
    <xf borderId="56" fillId="0" fontId="2" numFmtId="0" xfId="0" applyBorder="1" applyFont="1"/>
    <xf borderId="46" fillId="16" fontId="55" numFmtId="0" xfId="0" applyBorder="1" applyFont="1"/>
    <xf borderId="46" fillId="16" fontId="56" numFmtId="0" xfId="0" applyAlignment="1" applyBorder="1" applyFont="1">
      <alignment readingOrder="0" shrinkToFit="0" vertical="center" wrapText="0"/>
    </xf>
    <xf borderId="46" fillId="16" fontId="55" numFmtId="0" xfId="0" applyAlignment="1" applyBorder="1" applyFont="1">
      <alignment vertical="center"/>
    </xf>
    <xf borderId="55" fillId="16" fontId="57" numFmtId="0" xfId="0" applyAlignment="1" applyBorder="1" applyFont="1">
      <alignment horizontal="center" readingOrder="0" vertical="bottom"/>
    </xf>
    <xf borderId="46" fillId="16" fontId="55" numFmtId="0" xfId="0" applyAlignment="1" applyBorder="1" applyFont="1">
      <alignment vertical="center"/>
    </xf>
    <xf borderId="47" fillId="16" fontId="58" numFmtId="164" xfId="0" applyAlignment="1" applyBorder="1" applyFont="1" applyNumberFormat="1">
      <alignment horizontal="center" readingOrder="0" vertical="center"/>
    </xf>
    <xf borderId="55" fillId="16" fontId="52" numFmtId="0" xfId="0" applyAlignment="1" applyBorder="1" applyFont="1">
      <alignment horizontal="center" readingOrder="0" shrinkToFit="0" vertical="center" wrapText="0"/>
    </xf>
    <xf borderId="55" fillId="16" fontId="54" numFmtId="0" xfId="0" applyAlignment="1" applyBorder="1" applyFont="1">
      <alignment horizontal="center"/>
    </xf>
    <xf borderId="57" fillId="0" fontId="2" numFmtId="0" xfId="0" applyBorder="1" applyFont="1"/>
    <xf borderId="46" fillId="16" fontId="54" numFmtId="0" xfId="0" applyAlignment="1" applyBorder="1" applyFont="1">
      <alignment horizontal="center"/>
    </xf>
    <xf borderId="45" fillId="15" fontId="40" numFmtId="0" xfId="0" applyAlignment="1" applyBorder="1" applyFont="1">
      <alignment horizontal="left" readingOrder="0" shrinkToFit="0" vertical="center" wrapText="0"/>
    </xf>
    <xf borderId="45" fillId="0" fontId="2" numFmtId="165" xfId="0" applyAlignment="1" applyBorder="1" applyFont="1" applyNumberFormat="1">
      <alignment readingOrder="0"/>
    </xf>
    <xf borderId="0" fillId="13" fontId="40" numFmtId="0" xfId="0" applyAlignment="1" applyFont="1">
      <alignment horizontal="center" readingOrder="0" shrinkToFit="0" vertical="center" wrapText="0"/>
    </xf>
    <xf borderId="0" fillId="0" fontId="40" numFmtId="0" xfId="0" applyAlignment="1" applyFont="1">
      <alignment shrinkToFit="0" vertical="center" wrapText="0"/>
    </xf>
    <xf borderId="38" fillId="17" fontId="42" numFmtId="0" xfId="0" applyAlignment="1" applyBorder="1" applyFill="1" applyFont="1">
      <alignment readingOrder="0" shrinkToFit="0" vertical="center" wrapText="0"/>
    </xf>
    <xf borderId="0" fillId="0" fontId="59" numFmtId="0" xfId="0" applyAlignment="1" applyFont="1">
      <alignment horizontal="center" readingOrder="0" shrinkToFit="0" vertical="center" wrapText="0"/>
    </xf>
    <xf borderId="0" fillId="0" fontId="60" numFmtId="0" xfId="0" applyAlignment="1" applyFont="1">
      <alignment horizontal="left" readingOrder="0" shrinkToFit="0" vertical="center" wrapText="0"/>
    </xf>
    <xf borderId="0" fillId="0" fontId="60" numFmtId="49" xfId="0" applyAlignment="1" applyFont="1" applyNumberFormat="1">
      <alignment horizontal="left" readingOrder="0" shrinkToFit="0" vertical="center" wrapText="0"/>
    </xf>
    <xf borderId="0" fillId="0" fontId="60" numFmtId="4" xfId="0" applyAlignment="1" applyFont="1" applyNumberFormat="1">
      <alignment horizontal="left" readingOrder="0" shrinkToFit="0" vertical="center" wrapText="0"/>
    </xf>
    <xf borderId="0" fillId="13" fontId="60" numFmtId="0" xfId="0" applyAlignment="1" applyFont="1">
      <alignment horizontal="center" readingOrder="0" shrinkToFit="0" vertical="center" wrapText="0"/>
    </xf>
    <xf borderId="0" fillId="13" fontId="59" numFmtId="0" xfId="0" applyAlignment="1" applyFont="1">
      <alignment horizontal="center" readingOrder="0" shrinkToFit="0" vertical="center" wrapText="0"/>
    </xf>
    <xf borderId="0" fillId="13" fontId="61" numFmtId="0" xfId="0" applyAlignment="1" applyFont="1">
      <alignment horizontal="center" readingOrder="0" shrinkToFit="0" vertical="center" wrapText="0"/>
    </xf>
    <xf borderId="43" fillId="17" fontId="33" numFmtId="49" xfId="0" applyAlignment="1" applyBorder="1" applyFont="1" applyNumberFormat="1">
      <alignment horizontal="center" readingOrder="0" shrinkToFit="0" vertical="center" wrapText="0"/>
    </xf>
    <xf borderId="45" fillId="17" fontId="33" numFmtId="49" xfId="0" applyAlignment="1" applyBorder="1" applyFont="1" applyNumberFormat="1">
      <alignment horizontal="center" readingOrder="0" shrinkToFit="0" vertical="center" wrapText="0"/>
    </xf>
    <xf borderId="43" fillId="17" fontId="33" numFmtId="0" xfId="0" applyAlignment="1" applyBorder="1" applyFont="1">
      <alignment horizontal="center" readingOrder="0" shrinkToFit="0" vertical="center" wrapText="0"/>
    </xf>
    <xf borderId="42" fillId="17" fontId="33" numFmtId="0" xfId="0" applyAlignment="1" applyBorder="1" applyFont="1">
      <alignment horizontal="left" readingOrder="0" shrinkToFit="0" vertical="center" wrapText="1"/>
    </xf>
    <xf borderId="45" fillId="17" fontId="33" numFmtId="0" xfId="0" applyAlignment="1" applyBorder="1" applyFont="1">
      <alignment horizontal="center" readingOrder="0" shrinkToFit="0" vertical="center" wrapText="0"/>
    </xf>
    <xf borderId="45" fillId="17" fontId="62" numFmtId="0" xfId="0" applyAlignment="1" applyBorder="1" applyFont="1">
      <alignment horizontal="center" readingOrder="0" shrinkToFit="0" vertical="center" wrapText="0"/>
    </xf>
    <xf borderId="58" fillId="18" fontId="40" numFmtId="0" xfId="0" applyAlignment="1" applyBorder="1" applyFill="1" applyFont="1">
      <alignment readingOrder="0" shrinkToFit="0" vertical="center" wrapText="0"/>
    </xf>
    <xf borderId="45" fillId="19" fontId="40" numFmtId="49" xfId="0" applyAlignment="1" applyBorder="1" applyFill="1" applyFont="1" applyNumberFormat="1">
      <alignment horizontal="left" readingOrder="0" shrinkToFit="0" vertical="center" wrapText="0"/>
    </xf>
    <xf borderId="45" fillId="0" fontId="0" numFmtId="49" xfId="0" applyAlignment="1" applyBorder="1" applyFont="1" applyNumberFormat="1">
      <alignment horizontal="center" readingOrder="0" shrinkToFit="0" vertical="center" wrapText="0"/>
    </xf>
    <xf borderId="42" fillId="17" fontId="33" numFmtId="0" xfId="0" applyAlignment="1" applyBorder="1" applyFont="1">
      <alignment horizontal="left" readingOrder="0" shrinkToFit="0" vertical="center" wrapText="0"/>
    </xf>
    <xf borderId="45" fillId="0" fontId="40" numFmtId="49" xfId="0" applyAlignment="1" applyBorder="1" applyFont="1" applyNumberFormat="1">
      <alignment horizontal="center" readingOrder="0" shrinkToFit="0" vertical="center" wrapText="0"/>
    </xf>
    <xf borderId="45" fillId="0" fontId="40" numFmtId="0" xfId="0" applyAlignment="1" applyBorder="1" applyFont="1">
      <alignment horizontal="center" readingOrder="0" shrinkToFit="0" vertical="center" wrapText="0"/>
    </xf>
    <xf borderId="43" fillId="0" fontId="40" numFmtId="49" xfId="0" applyAlignment="1" applyBorder="1" applyFont="1" applyNumberFormat="1">
      <alignment horizontal="center" readingOrder="0" shrinkToFit="0" vertical="center" wrapText="0"/>
    </xf>
    <xf borderId="42" fillId="0" fontId="0" numFmtId="0" xfId="0" applyAlignment="1" applyBorder="1" applyFont="1">
      <alignment horizontal="left" readingOrder="0" shrinkToFit="0" vertical="top" wrapText="1"/>
    </xf>
    <xf borderId="45" fillId="0" fontId="40" numFmtId="0" xfId="0" applyAlignment="1" applyBorder="1" applyFont="1">
      <alignment horizontal="center" shrinkToFit="0" vertical="center" wrapText="0"/>
    </xf>
    <xf borderId="45" fillId="13" fontId="40" numFmtId="0" xfId="0" applyAlignment="1" applyBorder="1" applyFont="1">
      <alignment horizontal="center" shrinkToFit="0" vertical="center" wrapText="0"/>
    </xf>
    <xf borderId="45" fillId="13" fontId="40" numFmtId="0" xfId="0" applyAlignment="1" applyBorder="1" applyFont="1">
      <alignment horizontal="center" readingOrder="0" shrinkToFit="0" vertical="center" wrapText="0"/>
    </xf>
    <xf borderId="45" fillId="0" fontId="63" numFmtId="49" xfId="0" applyAlignment="1" applyBorder="1" applyFont="1" applyNumberFormat="1">
      <alignment horizontal="center" readingOrder="0" shrinkToFit="0" vertical="center" wrapText="0"/>
    </xf>
    <xf borderId="59" fillId="0" fontId="2" numFmtId="0" xfId="0" applyBorder="1" applyFont="1"/>
    <xf borderId="59" fillId="19" fontId="40" numFmtId="49" xfId="0" applyAlignment="1" applyBorder="1" applyFont="1" applyNumberFormat="1">
      <alignment horizontal="left" readingOrder="0" shrinkToFit="0" vertical="center" wrapText="0"/>
    </xf>
    <xf borderId="43" fillId="0" fontId="39" numFmtId="49" xfId="0" applyAlignment="1" applyBorder="1" applyFont="1" applyNumberFormat="1">
      <alignment horizontal="center" readingOrder="0" shrinkToFit="0" vertical="center" wrapText="0"/>
    </xf>
    <xf borderId="41" fillId="0" fontId="40" numFmtId="49" xfId="0" applyAlignment="1" applyBorder="1" applyFont="1" applyNumberFormat="1">
      <alignment horizontal="center" readingOrder="0" shrinkToFit="0" vertical="center" wrapText="0"/>
    </xf>
    <xf borderId="45" fillId="0" fontId="39" numFmtId="49" xfId="0" applyAlignment="1" applyBorder="1" applyFont="1" applyNumberFormat="1">
      <alignment horizontal="center" readingOrder="0" shrinkToFit="0" vertical="center" wrapText="0"/>
    </xf>
    <xf borderId="42" fillId="0" fontId="64" numFmtId="0" xfId="0" applyAlignment="1" applyBorder="1" applyFont="1">
      <alignment horizontal="left" readingOrder="0" shrinkToFit="0" vertical="top" wrapText="1"/>
    </xf>
    <xf borderId="42" fillId="0" fontId="40" numFmtId="0" xfId="0" applyAlignment="1" applyBorder="1" applyFont="1">
      <alignment horizontal="left" readingOrder="0" shrinkToFit="0" vertical="top" wrapText="1"/>
    </xf>
    <xf borderId="59" fillId="19" fontId="40" numFmtId="49" xfId="0" applyAlignment="1" applyBorder="1" applyFont="1" applyNumberFormat="1">
      <alignment horizontal="left" shrinkToFit="0" vertical="center" wrapText="0"/>
    </xf>
    <xf borderId="45" fillId="0" fontId="65" numFmtId="0" xfId="0" applyAlignment="1" applyBorder="1" applyFont="1">
      <alignment horizontal="center" shrinkToFit="0" vertical="center" wrapText="0"/>
    </xf>
    <xf borderId="58" fillId="0" fontId="40" numFmtId="49" xfId="0" applyAlignment="1" applyBorder="1" applyFont="1" applyNumberFormat="1">
      <alignment horizontal="center" readingOrder="0" shrinkToFit="0" vertical="center" wrapText="0"/>
    </xf>
    <xf borderId="43" fillId="0" fontId="39" numFmtId="0" xfId="0" applyAlignment="1" applyBorder="1" applyFont="1">
      <alignment horizontal="center" shrinkToFit="0" vertical="center" wrapText="0"/>
    </xf>
    <xf borderId="43" fillId="13" fontId="39" numFmtId="0" xfId="0" applyAlignment="1" applyBorder="1" applyFont="1">
      <alignment horizontal="center" shrinkToFit="0" vertical="center" wrapText="0"/>
    </xf>
    <xf borderId="38" fillId="0" fontId="64" numFmtId="0" xfId="0" applyAlignment="1" applyBorder="1" applyFont="1">
      <alignment horizontal="left" readingOrder="0" shrinkToFit="0" vertical="top" wrapText="1"/>
    </xf>
    <xf borderId="43" fillId="20" fontId="39" numFmtId="0" xfId="0" applyAlignment="1" applyBorder="1" applyFill="1" applyFont="1">
      <alignment horizontal="center" shrinkToFit="0" vertical="center" wrapText="0"/>
    </xf>
    <xf borderId="60" fillId="0" fontId="2" numFmtId="0" xfId="0" applyBorder="1" applyFont="1"/>
    <xf borderId="61" fillId="0" fontId="2" numFmtId="0" xfId="0" applyBorder="1" applyFont="1"/>
    <xf borderId="59" fillId="0" fontId="63" numFmtId="49" xfId="0" applyAlignment="1" applyBorder="1" applyFont="1" applyNumberFormat="1">
      <alignment horizontal="center" readingOrder="0" shrinkToFit="0" vertical="center" wrapText="0"/>
    </xf>
    <xf borderId="62" fillId="0" fontId="2" numFmtId="0" xfId="0" applyBorder="1" applyFont="1"/>
    <xf borderId="41" fillId="0" fontId="39" numFmtId="49" xfId="0" applyAlignment="1" applyBorder="1" applyFont="1" applyNumberFormat="1">
      <alignment horizontal="center" readingOrder="0" shrinkToFit="0" vertical="center" wrapText="0"/>
    </xf>
    <xf borderId="59" fillId="0" fontId="39" numFmtId="49" xfId="0" applyAlignment="1" applyBorder="1" applyFont="1" applyNumberFormat="1">
      <alignment horizontal="center" readingOrder="0" shrinkToFit="0" vertical="center" wrapText="0"/>
    </xf>
    <xf borderId="58" fillId="0" fontId="0" numFmtId="49" xfId="0" applyAlignment="1" applyBorder="1" applyFont="1" applyNumberFormat="1">
      <alignment horizontal="center" readingOrder="0" shrinkToFit="0" vertical="center" wrapText="0"/>
    </xf>
    <xf borderId="42" fillId="13" fontId="40" numFmtId="0" xfId="0" applyAlignment="1" applyBorder="1" applyFont="1">
      <alignment horizontal="left" readingOrder="0" shrinkToFit="0" vertical="top" wrapText="1"/>
    </xf>
    <xf borderId="38" fillId="0" fontId="39" numFmtId="0" xfId="0" applyAlignment="1" applyBorder="1" applyFont="1">
      <alignment readingOrder="0" shrinkToFit="0" vertical="top" wrapText="1"/>
    </xf>
    <xf borderId="59" fillId="0" fontId="65" numFmtId="0" xfId="0" applyAlignment="1" applyBorder="1" applyFont="1">
      <alignment horizontal="center" shrinkToFit="0" vertical="center" wrapText="0"/>
    </xf>
    <xf borderId="63" fillId="0" fontId="2" numFmtId="0" xfId="0" applyBorder="1" applyFont="1"/>
    <xf borderId="41" fillId="0" fontId="39" numFmtId="0" xfId="0" applyAlignment="1" applyBorder="1" applyFont="1">
      <alignment horizontal="center" shrinkToFit="0" vertical="center" wrapText="0"/>
    </xf>
    <xf borderId="64" fillId="0" fontId="2" numFmtId="0" xfId="0" applyBorder="1" applyFont="1"/>
    <xf borderId="41" fillId="13" fontId="39" numFmtId="0" xfId="0" applyAlignment="1" applyBorder="1" applyFont="1">
      <alignment horizontal="center" shrinkToFit="0" vertical="center" wrapText="0"/>
    </xf>
    <xf borderId="41" fillId="20" fontId="39" numFmtId="0" xfId="0" applyAlignment="1" applyBorder="1" applyFont="1">
      <alignment horizontal="center" shrinkToFit="0" vertical="center" wrapText="0"/>
    </xf>
    <xf borderId="45" fillId="18" fontId="40" numFmtId="0" xfId="0" applyAlignment="1" applyBorder="1" applyFont="1">
      <alignment readingOrder="0" shrinkToFit="0" vertical="center" wrapText="0"/>
    </xf>
    <xf borderId="41" fillId="0" fontId="39" numFmtId="49" xfId="0" applyAlignment="1" applyBorder="1" applyFont="1" applyNumberFormat="1">
      <alignment horizontal="center" shrinkToFit="0" vertical="center" wrapText="0"/>
    </xf>
    <xf borderId="59" fillId="0" fontId="39" numFmtId="49" xfId="0" applyAlignment="1" applyBorder="1" applyFont="1" applyNumberFormat="1">
      <alignment horizontal="center" shrinkToFit="0" vertical="center" wrapText="0"/>
    </xf>
    <xf borderId="42" fillId="0" fontId="39" numFmtId="0" xfId="0" applyAlignment="1" applyBorder="1" applyFont="1">
      <alignment readingOrder="0" shrinkToFit="0" vertical="top" wrapText="1"/>
    </xf>
    <xf borderId="42" fillId="13" fontId="64" numFmtId="0" xfId="0" applyAlignment="1" applyBorder="1" applyFont="1">
      <alignment horizontal="left" readingOrder="0" shrinkToFit="0" vertical="top" wrapText="1"/>
    </xf>
    <xf borderId="64" fillId="0" fontId="39" numFmtId="49" xfId="0" applyAlignment="1" applyBorder="1" applyFont="1" applyNumberFormat="1">
      <alignment horizontal="center" shrinkToFit="0" vertical="center" wrapText="0"/>
    </xf>
    <xf borderId="43" fillId="12" fontId="40" numFmtId="49" xfId="0" applyAlignment="1" applyBorder="1" applyFont="1" applyNumberFormat="1">
      <alignment horizontal="center" readingOrder="0" shrinkToFit="0" vertical="center" wrapText="0"/>
    </xf>
    <xf borderId="38" fillId="13" fontId="40" numFmtId="0" xfId="0" applyAlignment="1" applyBorder="1" applyFont="1">
      <alignment horizontal="left" readingOrder="0" shrinkToFit="0" vertical="top" wrapText="1"/>
    </xf>
    <xf borderId="59" fillId="0" fontId="39" numFmtId="0" xfId="0" applyAlignment="1" applyBorder="1" applyFont="1">
      <alignment horizontal="center" shrinkToFit="0" vertical="center" wrapText="0"/>
    </xf>
    <xf borderId="59" fillId="0" fontId="63" numFmtId="49" xfId="0" applyAlignment="1" applyBorder="1" applyFont="1" applyNumberFormat="1">
      <alignment horizontal="center" shrinkToFit="0" vertical="center" wrapText="0"/>
    </xf>
    <xf borderId="0" fillId="0" fontId="40" numFmtId="0" xfId="0" applyAlignment="1" applyFont="1">
      <alignment horizontal="left" shrinkToFit="0" vertical="center" wrapText="0"/>
    </xf>
    <xf borderId="59" fillId="0" fontId="39" numFmtId="0" xfId="0" applyAlignment="1" applyBorder="1" applyFont="1">
      <alignment horizontal="center" shrinkToFit="0" vertical="center" wrapText="0"/>
    </xf>
    <xf borderId="0" fillId="0" fontId="40" numFmtId="49" xfId="0" applyAlignment="1" applyFont="1" applyNumberFormat="1">
      <alignment shrinkToFit="0" vertical="center" wrapText="0"/>
    </xf>
    <xf borderId="59" fillId="0" fontId="65" numFmtId="0" xfId="0" applyAlignment="1" applyBorder="1" applyFont="1">
      <alignment horizontal="center" shrinkToFit="0" vertical="center" wrapText="0"/>
    </xf>
    <xf borderId="38" fillId="21" fontId="66" numFmtId="0" xfId="0" applyAlignment="1" applyBorder="1" applyFill="1" applyFont="1">
      <alignment readingOrder="0" shrinkToFit="0" vertical="center" wrapText="0"/>
    </xf>
    <xf borderId="0" fillId="0" fontId="60" numFmtId="49" xfId="0" applyAlignment="1" applyFont="1" applyNumberFormat="1">
      <alignment horizontal="center" readingOrder="0" shrinkToFit="0" vertical="center" wrapText="0"/>
    </xf>
    <xf borderId="59" fillId="13" fontId="39" numFmtId="0" xfId="0" applyAlignment="1" applyBorder="1" applyFont="1">
      <alignment horizontal="center" shrinkToFit="0" vertical="center" wrapText="0"/>
    </xf>
    <xf borderId="0" fillId="0" fontId="60" numFmtId="0" xfId="0" applyAlignment="1" applyFont="1">
      <alignment horizontal="center" readingOrder="0" shrinkToFit="0" vertical="center" wrapText="0"/>
    </xf>
    <xf borderId="0" fillId="0" fontId="67" numFmtId="0" xfId="0" applyAlignment="1" applyFont="1">
      <alignment horizontal="center" readingOrder="0" shrinkToFit="0" vertical="center" wrapText="0"/>
    </xf>
    <xf borderId="42" fillId="13" fontId="0" numFmtId="0" xfId="0" applyAlignment="1" applyBorder="1" applyFont="1">
      <alignment horizontal="left" readingOrder="0" shrinkToFit="0" vertical="top" wrapText="1"/>
    </xf>
    <xf borderId="45" fillId="21" fontId="60" numFmtId="49" xfId="0" applyAlignment="1" applyBorder="1" applyFont="1" applyNumberFormat="1">
      <alignment horizontal="center" readingOrder="0" shrinkToFit="0" vertical="center" wrapText="0"/>
    </xf>
    <xf borderId="42" fillId="21" fontId="60" numFmtId="49" xfId="0" applyAlignment="1" applyBorder="1" applyFont="1" applyNumberFormat="1">
      <alignment horizontal="center" readingOrder="0" shrinkToFit="0" vertical="center" wrapText="0"/>
    </xf>
    <xf borderId="59" fillId="13" fontId="39" numFmtId="0" xfId="0" applyAlignment="1" applyBorder="1" applyFont="1">
      <alignment horizontal="center" shrinkToFit="0" vertical="center" wrapText="0"/>
    </xf>
    <xf borderId="45" fillId="21" fontId="60" numFmtId="0" xfId="0" applyAlignment="1" applyBorder="1" applyFont="1">
      <alignment horizontal="center" readingOrder="0" shrinkToFit="0" vertical="center" wrapText="0"/>
    </xf>
    <xf borderId="43" fillId="21" fontId="60" numFmtId="0" xfId="0" applyAlignment="1" applyBorder="1" applyFont="1">
      <alignment horizontal="center" readingOrder="0" shrinkToFit="0" vertical="center" wrapText="0"/>
    </xf>
    <xf borderId="38" fillId="13" fontId="0" numFmtId="0" xfId="0" applyAlignment="1" applyBorder="1" applyFont="1">
      <alignment horizontal="left" readingOrder="0" shrinkToFit="0" vertical="top" wrapText="1"/>
    </xf>
    <xf borderId="45" fillId="21" fontId="61" numFmtId="0" xfId="0" applyAlignment="1" applyBorder="1" applyFont="1">
      <alignment horizontal="center" readingOrder="0" shrinkToFit="0" vertical="center" wrapText="0"/>
    </xf>
    <xf borderId="42" fillId="21" fontId="61" numFmtId="0" xfId="0" applyAlignment="1" applyBorder="1" applyFont="1">
      <alignment horizontal="left" readingOrder="0" shrinkToFit="0" vertical="top" wrapText="0"/>
    </xf>
    <xf borderId="42" fillId="21" fontId="61" numFmtId="0" xfId="0" applyAlignment="1" applyBorder="1" applyFont="1">
      <alignment horizontal="left" readingOrder="0" shrinkToFit="0" vertical="top" wrapText="1"/>
    </xf>
    <xf borderId="58" fillId="22" fontId="40" numFmtId="0" xfId="0" applyAlignment="1" applyBorder="1" applyFill="1" applyFont="1">
      <alignment readingOrder="0" shrinkToFit="0" vertical="center" wrapText="0"/>
    </xf>
    <xf borderId="45" fillId="23" fontId="63" numFmtId="49" xfId="0" applyBorder="1" applyFill="1" applyFont="1" applyNumberFormat="1"/>
    <xf borderId="45" fillId="23" fontId="40" numFmtId="49" xfId="0" applyAlignment="1" applyBorder="1" applyFont="1" applyNumberFormat="1">
      <alignment horizontal="left" readingOrder="0" shrinkToFit="0" vertical="center" wrapText="0"/>
    </xf>
    <xf borderId="43" fillId="0" fontId="63" numFmtId="49" xfId="0" applyAlignment="1" applyBorder="1" applyFont="1" applyNumberFormat="1">
      <alignment horizontal="center" readingOrder="0" shrinkToFit="0" wrapText="0"/>
    </xf>
    <xf borderId="64" fillId="0" fontId="40" numFmtId="49" xfId="0" applyAlignment="1" applyBorder="1" applyFont="1" applyNumberFormat="1">
      <alignment horizontal="center" shrinkToFit="0" vertical="center" wrapText="0"/>
    </xf>
    <xf borderId="64" fillId="0" fontId="0" numFmtId="49" xfId="0" applyAlignment="1" applyBorder="1" applyFont="1" applyNumberFormat="1">
      <alignment horizontal="center" readingOrder="0" shrinkToFit="0" vertical="center" wrapText="0"/>
    </xf>
    <xf borderId="59" fillId="0" fontId="40" numFmtId="49" xfId="0" applyAlignment="1" applyBorder="1" applyFont="1" applyNumberFormat="1">
      <alignment horizontal="center" readingOrder="0" shrinkToFit="0" vertical="center" wrapText="0"/>
    </xf>
    <xf borderId="45" fillId="0" fontId="63" numFmtId="49" xfId="0" applyAlignment="1" applyBorder="1" applyFont="1" applyNumberFormat="1">
      <alignment horizontal="center" shrinkToFit="0" vertical="center" wrapText="0"/>
    </xf>
    <xf borderId="59" fillId="0" fontId="40" numFmtId="0" xfId="0" applyAlignment="1" applyBorder="1" applyFont="1">
      <alignment horizontal="center" readingOrder="0" shrinkToFit="0" vertical="center" wrapText="0"/>
    </xf>
    <xf borderId="58" fillId="0" fontId="40" numFmtId="49" xfId="0" applyAlignment="1" applyBorder="1" applyFont="1" applyNumberFormat="1">
      <alignment horizontal="center" shrinkToFit="0" vertical="center" wrapText="0"/>
    </xf>
    <xf borderId="64" fillId="0" fontId="40" numFmtId="49" xfId="0" applyAlignment="1" applyBorder="1" applyFont="1" applyNumberFormat="1">
      <alignment horizontal="center" readingOrder="0" shrinkToFit="0" vertical="center" wrapText="0"/>
    </xf>
    <xf borderId="41" fillId="12" fontId="40" numFmtId="49" xfId="0" applyAlignment="1" applyBorder="1" applyFont="1" applyNumberFormat="1">
      <alignment horizontal="center" readingOrder="0" shrinkToFit="0" vertical="center" wrapText="0"/>
    </xf>
    <xf borderId="45" fillId="0" fontId="68" numFmtId="0" xfId="0" applyAlignment="1" applyBorder="1" applyFont="1">
      <alignment horizontal="center" shrinkToFit="0" vertical="center" wrapText="0"/>
    </xf>
    <xf borderId="45" fillId="0" fontId="64" numFmtId="0" xfId="0" applyAlignment="1" applyBorder="1" applyFont="1">
      <alignment horizontal="center" readingOrder="0" shrinkToFit="0" vertical="center" wrapText="0"/>
    </xf>
    <xf borderId="64" fillId="0" fontId="39" numFmtId="49" xfId="0" applyAlignment="1" applyBorder="1" applyFont="1" applyNumberFormat="1">
      <alignment horizontal="center" readingOrder="0" shrinkToFit="0" vertical="center" wrapText="0"/>
    </xf>
    <xf borderId="43" fillId="0" fontId="69" numFmtId="0" xfId="0" applyAlignment="1" applyBorder="1" applyFont="1">
      <alignment horizontal="center" shrinkToFit="0" vertical="center" wrapText="0"/>
    </xf>
    <xf borderId="43" fillId="13" fontId="69" numFmtId="0" xfId="0" applyAlignment="1" applyBorder="1" applyFont="1">
      <alignment horizontal="center" shrinkToFit="0" vertical="center" wrapText="0"/>
    </xf>
    <xf borderId="45" fillId="13" fontId="64" numFmtId="0" xfId="0" applyAlignment="1" applyBorder="1" applyFont="1">
      <alignment horizontal="center" readingOrder="0" shrinkToFit="0" vertical="center" wrapText="0"/>
    </xf>
    <xf borderId="38" fillId="0" fontId="40" numFmtId="0" xfId="0" applyAlignment="1" applyBorder="1" applyFont="1">
      <alignment horizontal="left" readingOrder="0" shrinkToFit="0" vertical="top" wrapText="1"/>
    </xf>
    <xf borderId="45" fillId="0" fontId="64" numFmtId="0" xfId="0" applyAlignment="1" applyBorder="1" applyFont="1">
      <alignment horizontal="center" shrinkToFit="0" vertical="center" wrapText="0"/>
    </xf>
    <xf borderId="38" fillId="0" fontId="64" numFmtId="0" xfId="0" applyAlignment="1" applyBorder="1" applyFont="1">
      <alignment horizontal="center" readingOrder="0" shrinkToFit="0" vertical="center" wrapText="1"/>
    </xf>
    <xf borderId="38" fillId="13" fontId="64" numFmtId="0" xfId="0" applyAlignment="1" applyBorder="1" applyFont="1">
      <alignment horizontal="center" readingOrder="0" shrinkToFit="0" vertical="center" wrapText="0"/>
    </xf>
    <xf borderId="59" fillId="23" fontId="63" numFmtId="49" xfId="0" applyAlignment="1" applyBorder="1" applyFont="1" applyNumberFormat="1">
      <alignment readingOrder="0"/>
    </xf>
    <xf borderId="41" fillId="0" fontId="63" numFmtId="49" xfId="0" applyAlignment="1" applyBorder="1" applyFont="1" applyNumberFormat="1">
      <alignment horizontal="center" readingOrder="0" shrinkToFit="0" wrapText="0"/>
    </xf>
    <xf borderId="59" fillId="0" fontId="68" numFmtId="0" xfId="0" applyAlignment="1" applyBorder="1" applyFont="1">
      <alignment horizontal="center" shrinkToFit="0" vertical="center" wrapText="0"/>
    </xf>
    <xf borderId="41" fillId="0" fontId="69" numFmtId="0" xfId="0" applyAlignment="1" applyBorder="1" applyFont="1">
      <alignment horizontal="center" shrinkToFit="0" vertical="center" wrapText="0"/>
    </xf>
    <xf borderId="41" fillId="13" fontId="69" numFmtId="0" xfId="0" applyAlignment="1" applyBorder="1" applyFont="1">
      <alignment horizontal="center" shrinkToFit="0" vertical="center" wrapText="0"/>
    </xf>
    <xf borderId="41" fillId="0" fontId="0" numFmtId="49" xfId="0" applyAlignment="1" applyBorder="1" applyFont="1" applyNumberFormat="1">
      <alignment horizontal="center" readingOrder="0" shrinkToFit="0" vertical="center" wrapText="0"/>
    </xf>
    <xf borderId="59" fillId="23" fontId="39" numFmtId="49" xfId="0" applyAlignment="1" applyBorder="1" applyFont="1" applyNumberFormat="1">
      <alignment readingOrder="0"/>
    </xf>
    <xf borderId="38" fillId="0" fontId="0" numFmtId="0" xfId="0" applyAlignment="1" applyBorder="1" applyFont="1">
      <alignment horizontal="left" readingOrder="0" shrinkToFit="0" vertical="top" wrapText="1"/>
    </xf>
    <xf borderId="64" fillId="12" fontId="40" numFmtId="49" xfId="0" applyAlignment="1" applyBorder="1" applyFont="1" applyNumberFormat="1">
      <alignment horizontal="center" readingOrder="0" shrinkToFit="0" vertical="center" wrapText="0"/>
    </xf>
    <xf borderId="64" fillId="0" fontId="0" numFmtId="49" xfId="0" applyAlignment="1" applyBorder="1" applyFont="1" applyNumberFormat="1">
      <alignment horizontal="center" shrinkToFit="0" vertical="center" wrapText="0"/>
    </xf>
    <xf borderId="41" fillId="0" fontId="63" numFmtId="49" xfId="0" applyAlignment="1" applyBorder="1" applyFont="1" applyNumberFormat="1">
      <alignment horizontal="center" shrinkToFit="0" wrapText="0"/>
    </xf>
    <xf borderId="59" fillId="24" fontId="68" numFmtId="0" xfId="0" applyAlignment="1" applyBorder="1" applyFill="1" applyFont="1">
      <alignment horizontal="center" shrinkToFit="0" vertical="center" wrapText="0"/>
    </xf>
    <xf borderId="45" fillId="22" fontId="40" numFmtId="0" xfId="0" applyAlignment="1" applyBorder="1" applyFont="1">
      <alignment readingOrder="0" shrinkToFit="0" vertical="center" wrapText="0"/>
    </xf>
    <xf borderId="59" fillId="23" fontId="39" numFmtId="49" xfId="0" applyBorder="1" applyFont="1" applyNumberFormat="1"/>
    <xf borderId="41" fillId="0" fontId="40" numFmtId="49" xfId="0" applyAlignment="1" applyBorder="1" applyFont="1" applyNumberFormat="1">
      <alignment horizontal="center" shrinkToFit="0" vertical="center" wrapText="0"/>
    </xf>
    <xf borderId="45" fillId="0" fontId="40" numFmtId="49" xfId="0" applyAlignment="1" applyBorder="1" applyFont="1" applyNumberFormat="1">
      <alignment horizontal="center" shrinkToFit="0" vertical="center" wrapText="0"/>
    </xf>
    <xf borderId="45" fillId="0" fontId="63" numFmtId="49" xfId="0" applyAlignment="1" applyBorder="1" applyFont="1" applyNumberFormat="1">
      <alignment horizontal="center" readingOrder="0" shrinkToFit="0" wrapText="0"/>
    </xf>
    <xf borderId="59" fillId="0" fontId="69" numFmtId="0" xfId="0" applyAlignment="1" applyBorder="1" applyFont="1">
      <alignment horizontal="center" shrinkToFit="0" vertical="center" wrapText="0"/>
    </xf>
    <xf borderId="64" fillId="13" fontId="40" numFmtId="49" xfId="0" applyAlignment="1" applyBorder="1" applyFont="1" applyNumberFormat="1">
      <alignment horizontal="center" shrinkToFit="0" vertical="center" wrapText="0"/>
    </xf>
    <xf borderId="42" fillId="13" fontId="64" numFmtId="0" xfId="0" applyAlignment="1" applyBorder="1" applyFont="1">
      <alignment horizontal="center" readingOrder="0" shrinkToFit="0" vertical="center" wrapText="0"/>
    </xf>
    <xf borderId="42" fillId="0" fontId="40" numFmtId="0" xfId="0" applyAlignment="1" applyBorder="1" applyFont="1">
      <alignment horizontal="left" readingOrder="0" shrinkToFit="0" vertical="center" wrapText="1"/>
    </xf>
    <xf borderId="59" fillId="23" fontId="39" numFmtId="49" xfId="0" applyAlignment="1" applyBorder="1" applyFont="1" applyNumberFormat="1">
      <alignment readingOrder="0" vertical="center"/>
    </xf>
    <xf borderId="45" fillId="0" fontId="39" numFmtId="49" xfId="0" applyAlignment="1" applyBorder="1" applyFont="1" applyNumberFormat="1">
      <alignment horizontal="center" readingOrder="0" shrinkToFit="0" wrapText="0"/>
    </xf>
    <xf borderId="38" fillId="13" fontId="64" numFmtId="0" xfId="0" applyAlignment="1" applyBorder="1" applyFont="1">
      <alignment horizontal="left" readingOrder="0" shrinkToFit="0" vertical="top" wrapText="0"/>
    </xf>
    <xf borderId="58" fillId="13" fontId="40" numFmtId="49" xfId="0" applyAlignment="1" applyBorder="1" applyFont="1" applyNumberFormat="1">
      <alignment horizontal="center" shrinkToFit="0" vertical="center" wrapText="0"/>
    </xf>
    <xf borderId="0" fillId="13" fontId="33" numFmtId="0" xfId="0" applyAlignment="1" applyFont="1">
      <alignment readingOrder="0" shrinkToFit="0" vertical="center" wrapText="0"/>
    </xf>
    <xf borderId="59" fillId="0" fontId="68" numFmtId="0" xfId="0" applyAlignment="1" applyBorder="1" applyFont="1">
      <alignment horizontal="center" shrinkToFit="0" vertical="center" wrapText="0"/>
    </xf>
    <xf borderId="64" fillId="13" fontId="40" numFmtId="49" xfId="0" applyAlignment="1" applyBorder="1" applyFont="1" applyNumberFormat="1">
      <alignment horizontal="center" readingOrder="0" shrinkToFit="0" vertical="center" wrapText="0"/>
    </xf>
    <xf borderId="0" fillId="13" fontId="33" numFmtId="49" xfId="0" applyAlignment="1" applyFont="1" applyNumberFormat="1">
      <alignment horizontal="left" readingOrder="0" shrinkToFit="0" vertical="center" wrapText="0"/>
    </xf>
    <xf borderId="38" fillId="13" fontId="64" numFmtId="0" xfId="0" applyAlignment="1" applyBorder="1" applyFont="1">
      <alignment horizontal="left" readingOrder="0" shrinkToFit="0" vertical="top" wrapText="1"/>
    </xf>
    <xf borderId="0" fillId="13" fontId="33" numFmtId="49" xfId="0" applyAlignment="1" applyFont="1" applyNumberFormat="1">
      <alignment horizontal="center" readingOrder="0" shrinkToFit="0" vertical="center" wrapText="0"/>
    </xf>
    <xf borderId="0" fillId="13" fontId="33" numFmtId="49" xfId="0" applyAlignment="1" applyFont="1" applyNumberFormat="1">
      <alignment horizontal="center" shrinkToFit="0" vertical="center" wrapText="0"/>
    </xf>
    <xf borderId="0" fillId="0" fontId="40" numFmtId="0" xfId="0" applyAlignment="1" applyFont="1">
      <alignment horizontal="center" shrinkToFit="0" vertical="center" wrapText="0"/>
    </xf>
    <xf borderId="0" fillId="13" fontId="40" numFmtId="0" xfId="0" applyAlignment="1" applyFont="1">
      <alignment horizontal="center" shrinkToFit="0" vertical="center" wrapText="0"/>
    </xf>
    <xf borderId="59" fillId="0" fontId="63" numFmtId="49" xfId="0" applyAlignment="1" applyBorder="1" applyFont="1" applyNumberFormat="1">
      <alignment horizontal="center" shrinkToFit="0" wrapText="0"/>
    </xf>
    <xf borderId="42" fillId="25" fontId="66" numFmtId="0" xfId="0" applyAlignment="1" applyBorder="1" applyFill="1" applyFont="1">
      <alignment readingOrder="0" shrinkToFit="0" vertical="center" wrapText="0"/>
    </xf>
    <xf borderId="59" fillId="0" fontId="39" numFmtId="49" xfId="0" applyAlignment="1" applyBorder="1" applyFont="1" applyNumberFormat="1">
      <alignment horizontal="center" readingOrder="0" shrinkToFit="0" wrapText="0"/>
    </xf>
    <xf borderId="42" fillId="25" fontId="60" numFmtId="0" xfId="0" applyAlignment="1" applyBorder="1" applyFont="1">
      <alignment readingOrder="0" shrinkToFit="0" vertical="center" wrapText="0"/>
    </xf>
    <xf borderId="45" fillId="23" fontId="39" numFmtId="49" xfId="0" applyAlignment="1" applyBorder="1" applyFont="1" applyNumberFormat="1">
      <alignment shrinkToFit="0" wrapText="0"/>
    </xf>
    <xf borderId="59" fillId="0" fontId="63" numFmtId="49" xfId="0" applyAlignment="1" applyBorder="1" applyFont="1" applyNumberFormat="1">
      <alignment horizontal="center" readingOrder="0" shrinkToFit="0" wrapText="0"/>
    </xf>
    <xf borderId="45" fillId="25" fontId="60" numFmtId="49" xfId="0" applyAlignment="1" applyBorder="1" applyFont="1" applyNumberFormat="1">
      <alignment horizontal="center" readingOrder="0" shrinkToFit="0" vertical="center" wrapText="0"/>
    </xf>
    <xf borderId="43" fillId="25" fontId="60" numFmtId="49" xfId="0" applyAlignment="1" applyBorder="1" applyFont="1" applyNumberFormat="1">
      <alignment horizontal="center" readingOrder="0" shrinkToFit="0" vertical="center" wrapText="0"/>
    </xf>
    <xf borderId="43" fillId="25" fontId="60" numFmtId="0" xfId="0" applyAlignment="1" applyBorder="1" applyFont="1">
      <alignment horizontal="center" readingOrder="0" shrinkToFit="0" vertical="center" wrapText="0"/>
    </xf>
    <xf borderId="59" fillId="23" fontId="39" numFmtId="49" xfId="0" applyAlignment="1" applyBorder="1" applyFont="1" applyNumberFormat="1">
      <alignment shrinkToFit="0" wrapText="0"/>
    </xf>
    <xf borderId="42" fillId="25" fontId="60" numFmtId="0" xfId="0" applyAlignment="1" applyBorder="1" applyFont="1">
      <alignment horizontal="left" readingOrder="0" shrinkToFit="0" vertical="center" wrapText="1"/>
    </xf>
    <xf borderId="42" fillId="25" fontId="60" numFmtId="0" xfId="0" applyAlignment="1" applyBorder="1" applyFont="1">
      <alignment horizontal="left" readingOrder="0" shrinkToFit="0" vertical="center" wrapText="0"/>
    </xf>
    <xf borderId="45" fillId="25" fontId="60" numFmtId="0" xfId="0" applyAlignment="1" applyBorder="1" applyFont="1">
      <alignment horizontal="center" readingOrder="0" shrinkToFit="0" vertical="center" wrapText="0"/>
    </xf>
    <xf borderId="45" fillId="25" fontId="61" numFmtId="0" xfId="0" applyAlignment="1" applyBorder="1" applyFont="1">
      <alignment horizontal="center" readingOrder="0" shrinkToFit="0" vertical="center" wrapText="0"/>
    </xf>
    <xf borderId="58" fillId="26" fontId="40" numFmtId="0" xfId="0" applyAlignment="1" applyBorder="1" applyFill="1" applyFont="1">
      <alignment readingOrder="0" shrinkToFit="0" vertical="center" wrapText="0"/>
    </xf>
    <xf borderId="58" fillId="26" fontId="39" numFmtId="0" xfId="0" applyAlignment="1" applyBorder="1" applyFont="1">
      <alignment readingOrder="0" shrinkToFit="0" vertical="center" wrapText="0"/>
    </xf>
    <xf borderId="45" fillId="27" fontId="39" numFmtId="49" xfId="0" applyAlignment="1" applyBorder="1" applyFill="1" applyFont="1" applyNumberFormat="1">
      <alignment vertical="center"/>
    </xf>
    <xf borderId="43" fillId="27" fontId="39" numFmtId="49" xfId="0" applyAlignment="1" applyBorder="1" applyFont="1" applyNumberFormat="1">
      <alignment readingOrder="0" shrinkToFit="0" vertical="center" wrapText="0"/>
    </xf>
    <xf borderId="45" fillId="28" fontId="69" numFmtId="49" xfId="0" applyAlignment="1" applyBorder="1" applyFill="1" applyFont="1" applyNumberFormat="1">
      <alignment horizontal="center" shrinkToFit="0" wrapText="0"/>
    </xf>
    <xf borderId="38" fillId="13" fontId="40" numFmtId="0" xfId="0" applyAlignment="1" applyBorder="1" applyFont="1">
      <alignment horizontal="left" readingOrder="0" shrinkToFit="0" vertical="top" wrapText="0"/>
    </xf>
    <xf borderId="43" fillId="13" fontId="63" numFmtId="49" xfId="0" applyAlignment="1" applyBorder="1" applyFont="1" applyNumberFormat="1">
      <alignment horizontal="center" shrinkToFit="0" vertical="center" wrapText="0"/>
    </xf>
    <xf borderId="45" fillId="0" fontId="65" numFmtId="0" xfId="0" applyAlignment="1" applyBorder="1" applyFont="1">
      <alignment horizontal="center" shrinkToFit="0" vertical="center" wrapText="0"/>
    </xf>
    <xf borderId="45" fillId="27" fontId="40" numFmtId="49" xfId="0" applyAlignment="1" applyBorder="1" applyFont="1" applyNumberFormat="1">
      <alignment horizontal="left" readingOrder="0" shrinkToFit="0" vertical="center" wrapText="0"/>
    </xf>
    <xf borderId="58" fillId="13" fontId="40" numFmtId="0" xfId="0" applyAlignment="1" applyBorder="1" applyFont="1">
      <alignment horizontal="center" readingOrder="0" shrinkToFit="0" vertical="center" wrapText="0"/>
    </xf>
    <xf borderId="45" fillId="12" fontId="40" numFmtId="49" xfId="0" applyAlignment="1" applyBorder="1" applyFont="1" applyNumberFormat="1">
      <alignment horizontal="center" readingOrder="0" shrinkToFit="0" vertical="center" wrapText="0"/>
    </xf>
    <xf borderId="41" fillId="29" fontId="39" numFmtId="49" xfId="0" applyAlignment="1" applyBorder="1" applyFill="1" applyFont="1" applyNumberFormat="1">
      <alignment shrinkToFit="0" vertical="center" wrapText="0"/>
    </xf>
    <xf borderId="59" fillId="29" fontId="39" numFmtId="49" xfId="0" applyAlignment="1" applyBorder="1" applyFont="1" applyNumberFormat="1">
      <alignment readingOrder="0" shrinkToFit="0" vertical="center" wrapText="0"/>
    </xf>
    <xf borderId="41" fillId="13" fontId="63" numFmtId="49" xfId="0" applyAlignment="1" applyBorder="1" applyFont="1" applyNumberFormat="1">
      <alignment horizontal="center" shrinkToFit="0" vertical="center" wrapText="0"/>
    </xf>
    <xf borderId="45" fillId="0" fontId="0" numFmtId="0" xfId="0" applyAlignment="1" applyBorder="1" applyFont="1">
      <alignment horizontal="center" readingOrder="0" shrinkToFit="0" vertical="center" wrapText="0"/>
    </xf>
    <xf borderId="45" fillId="27" fontId="39" numFmtId="49" xfId="0" applyAlignment="1" applyBorder="1" applyFont="1" applyNumberFormat="1">
      <alignment readingOrder="0"/>
    </xf>
    <xf borderId="61" fillId="26" fontId="39" numFmtId="0" xfId="0" applyAlignment="1" applyBorder="1" applyFont="1">
      <alignment readingOrder="0" shrinkToFit="0" vertical="center" wrapText="0"/>
    </xf>
    <xf borderId="41" fillId="13" fontId="0" numFmtId="49" xfId="0" applyAlignment="1" applyBorder="1" applyFont="1" applyNumberFormat="1">
      <alignment horizontal="center" readingOrder="0" shrinkToFit="0" vertical="center" wrapText="0"/>
    </xf>
    <xf borderId="59" fillId="27" fontId="39" numFmtId="49" xfId="0" applyAlignment="1" applyBorder="1" applyFont="1" applyNumberFormat="1">
      <alignment readingOrder="0"/>
    </xf>
    <xf borderId="42" fillId="13" fontId="0" numFmtId="0" xfId="0" applyAlignment="1" applyBorder="1" applyFont="1">
      <alignment horizontal="left" readingOrder="0" shrinkToFit="0" vertical="top" wrapText="0"/>
    </xf>
    <xf borderId="41" fillId="13" fontId="40" numFmtId="49" xfId="0" applyAlignment="1" applyBorder="1" applyFont="1" applyNumberFormat="1">
      <alignment horizontal="center" readingOrder="0" shrinkToFit="0" vertical="center" wrapText="0"/>
    </xf>
    <xf borderId="41" fillId="29" fontId="39" numFmtId="49" xfId="0" applyAlignment="1" applyBorder="1" applyFont="1" applyNumberFormat="1">
      <alignment readingOrder="0" shrinkToFit="0" vertical="center" wrapText="0"/>
    </xf>
    <xf borderId="45" fillId="0" fontId="39" numFmtId="0" xfId="0" applyAlignment="1" applyBorder="1" applyFont="1">
      <alignment horizontal="center" shrinkToFit="0" vertical="center" wrapText="0"/>
    </xf>
    <xf borderId="61" fillId="26" fontId="40" numFmtId="0" xfId="0" applyAlignment="1" applyBorder="1" applyFont="1">
      <alignment readingOrder="0" shrinkToFit="0" vertical="center" wrapText="0"/>
    </xf>
    <xf borderId="45" fillId="27" fontId="39" numFmtId="49" xfId="0" applyAlignment="1" applyBorder="1" applyFont="1" applyNumberFormat="1">
      <alignment readingOrder="0" shrinkToFit="0" vertical="center" wrapText="0"/>
    </xf>
    <xf borderId="58" fillId="0" fontId="63" numFmtId="49" xfId="0" applyAlignment="1" applyBorder="1" applyFont="1" applyNumberFormat="1">
      <alignment horizontal="center" shrinkToFit="0" vertical="center" wrapText="0"/>
    </xf>
    <xf borderId="45" fillId="27" fontId="39" numFmtId="49" xfId="0" applyAlignment="1" applyBorder="1" applyFont="1" applyNumberFormat="1">
      <alignment shrinkToFit="0" wrapText="0"/>
    </xf>
    <xf borderId="39" fillId="0" fontId="63" numFmtId="49" xfId="0" applyAlignment="1" applyBorder="1" applyFont="1" applyNumberFormat="1">
      <alignment horizontal="center" readingOrder="0" shrinkToFit="0" vertical="center" wrapText="0"/>
    </xf>
    <xf borderId="58" fillId="28" fontId="40" numFmtId="49" xfId="0" applyAlignment="1" applyBorder="1" applyFont="1" applyNumberFormat="1">
      <alignment horizontal="center" readingOrder="0" shrinkToFit="0" vertical="center" wrapText="0"/>
    </xf>
    <xf borderId="39" fillId="0" fontId="39" numFmtId="49" xfId="0" applyAlignment="1" applyBorder="1" applyFont="1" applyNumberFormat="1">
      <alignment horizontal="center" readingOrder="0" shrinkToFit="0" vertical="center" wrapText="0"/>
    </xf>
    <xf borderId="58" fillId="0" fontId="63" numFmtId="49" xfId="0" applyAlignment="1" applyBorder="1" applyFont="1" applyNumberFormat="1">
      <alignment horizontal="center" readingOrder="0" shrinkToFit="0" vertical="center" wrapText="0"/>
    </xf>
    <xf borderId="58" fillId="0" fontId="40" numFmtId="0" xfId="0" applyAlignment="1" applyBorder="1" applyFont="1">
      <alignment horizontal="center" readingOrder="0" shrinkToFit="0" vertical="center" wrapText="0"/>
    </xf>
    <xf borderId="45" fillId="0" fontId="39" numFmtId="0" xfId="0" applyAlignment="1" applyBorder="1" applyFont="1">
      <alignment horizontal="center" shrinkToFit="0" vertical="center" wrapText="0"/>
    </xf>
    <xf borderId="45" fillId="24" fontId="40" numFmtId="0" xfId="0" applyAlignment="1" applyBorder="1" applyFont="1">
      <alignment horizontal="center" readingOrder="0" shrinkToFit="0" vertical="center" wrapText="0"/>
    </xf>
    <xf borderId="43" fillId="0" fontId="39" numFmtId="0" xfId="0" applyAlignment="1" applyBorder="1" applyFont="1">
      <alignment horizontal="center" shrinkToFit="0" vertical="center" wrapText="0"/>
    </xf>
    <xf borderId="43" fillId="13" fontId="39" numFmtId="0" xfId="0" applyAlignment="1" applyBorder="1" applyFont="1">
      <alignment horizontal="center" shrinkToFit="0" vertical="center" wrapText="0"/>
    </xf>
    <xf borderId="45" fillId="27" fontId="39" numFmtId="49" xfId="0" applyAlignment="1" applyBorder="1" applyFont="1" applyNumberFormat="1">
      <alignment readingOrder="0" shrinkToFit="0" wrapText="0"/>
    </xf>
    <xf borderId="43" fillId="20" fontId="39" numFmtId="0" xfId="0" applyAlignment="1" applyBorder="1" applyFont="1">
      <alignment horizontal="center" shrinkToFit="0" vertical="center" wrapText="0"/>
    </xf>
    <xf borderId="59" fillId="27" fontId="39" numFmtId="49" xfId="0" applyAlignment="1" applyBorder="1" applyFont="1" applyNumberFormat="1">
      <alignment readingOrder="0" shrinkToFit="0" wrapText="0"/>
    </xf>
    <xf borderId="43" fillId="0" fontId="39" numFmtId="49" xfId="0" applyAlignment="1" applyBorder="1" applyFont="1" applyNumberFormat="1">
      <alignment horizontal="center" shrinkToFit="0" vertical="center" wrapText="0"/>
    </xf>
    <xf borderId="59" fillId="27" fontId="39" numFmtId="49" xfId="0" applyAlignment="1" applyBorder="1" applyFont="1" applyNumberFormat="1">
      <alignment readingOrder="0" shrinkToFit="0" vertical="center" wrapText="0"/>
    </xf>
    <xf borderId="59" fillId="27" fontId="39" numFmtId="49" xfId="0" applyAlignment="1" applyBorder="1" applyFont="1" applyNumberFormat="1">
      <alignment shrinkToFit="0" wrapText="0"/>
    </xf>
    <xf borderId="41" fillId="0" fontId="39" numFmtId="0" xfId="0" applyAlignment="1" applyBorder="1" applyFont="1">
      <alignment horizontal="center" shrinkToFit="0" vertical="center" wrapText="0"/>
    </xf>
    <xf borderId="61" fillId="28" fontId="63" numFmtId="49" xfId="0" applyAlignment="1" applyBorder="1" applyFont="1" applyNumberFormat="1">
      <alignment horizontal="center" shrinkToFit="0" vertical="center" wrapText="0"/>
    </xf>
    <xf borderId="41" fillId="0" fontId="63" numFmtId="49" xfId="0" applyAlignment="1" applyBorder="1" applyFont="1" applyNumberFormat="1">
      <alignment horizontal="center" readingOrder="0" shrinkToFit="0" vertical="center" wrapText="0"/>
    </xf>
    <xf borderId="41" fillId="13" fontId="39" numFmtId="0" xfId="0" applyAlignment="1" applyBorder="1" applyFont="1">
      <alignment horizontal="center" shrinkToFit="0" vertical="center" wrapText="0"/>
    </xf>
    <xf borderId="63" fillId="13" fontId="0" numFmtId="0" xfId="0" applyAlignment="1" applyBorder="1" applyFont="1">
      <alignment horizontal="left" readingOrder="0" shrinkToFit="0" vertical="top" wrapText="1"/>
    </xf>
    <xf borderId="41" fillId="0" fontId="63" numFmtId="49" xfId="0" applyAlignment="1" applyBorder="1" applyFont="1" applyNumberFormat="1">
      <alignment horizontal="center" shrinkToFit="0" vertical="center" wrapText="0"/>
    </xf>
    <xf borderId="41" fillId="20" fontId="39" numFmtId="0" xfId="0" applyAlignment="1" applyBorder="1" applyFont="1">
      <alignment horizontal="center" shrinkToFit="0" vertical="center" wrapText="0"/>
    </xf>
    <xf borderId="58" fillId="28" fontId="64" numFmtId="49" xfId="0" applyAlignment="1" applyBorder="1" applyFont="1" applyNumberFormat="1">
      <alignment horizontal="center" readingOrder="0" shrinkToFit="0" vertical="center" wrapText="0"/>
    </xf>
    <xf borderId="45" fillId="28" fontId="64" numFmtId="0" xfId="0" applyAlignment="1" applyBorder="1" applyFont="1">
      <alignment horizontal="center" readingOrder="0" shrinkToFit="0" vertical="center" wrapText="0"/>
    </xf>
    <xf borderId="45" fillId="28" fontId="64" numFmtId="49" xfId="0" applyAlignment="1" applyBorder="1" applyFont="1" applyNumberFormat="1">
      <alignment horizontal="center" readingOrder="0" shrinkToFit="0" vertical="center" wrapText="0"/>
    </xf>
    <xf borderId="45" fillId="28" fontId="40" numFmtId="0" xfId="0" applyAlignment="1" applyBorder="1" applyFont="1">
      <alignment horizontal="center" readingOrder="0" shrinkToFit="0" vertical="center" wrapText="0"/>
    </xf>
    <xf borderId="41" fillId="27" fontId="40" numFmtId="49" xfId="0" applyAlignment="1" applyBorder="1" applyFont="1" applyNumberFormat="1">
      <alignment readingOrder="0" shrinkToFit="0" vertical="center" wrapText="0"/>
    </xf>
    <xf borderId="59" fillId="28" fontId="69" numFmtId="49" xfId="0" applyAlignment="1" applyBorder="1" applyFont="1" applyNumberFormat="1">
      <alignment horizontal="center" shrinkToFit="0" wrapText="0"/>
    </xf>
    <xf borderId="38" fillId="30" fontId="42" numFmtId="0" xfId="0" applyAlignment="1" applyBorder="1" applyFill="1" applyFont="1">
      <alignment readingOrder="0" shrinkToFit="0" vertical="center" wrapText="0"/>
    </xf>
    <xf borderId="45" fillId="27" fontId="39" numFmtId="49" xfId="0" applyAlignment="1" applyBorder="1" applyFont="1" applyNumberFormat="1">
      <alignment shrinkToFit="0" vertical="center" wrapText="0"/>
    </xf>
    <xf borderId="0" fillId="13" fontId="40" numFmtId="49" xfId="0" applyAlignment="1" applyFont="1" applyNumberFormat="1">
      <alignment horizontal="center" shrinkToFit="0" vertical="center" wrapText="0"/>
    </xf>
    <xf borderId="45" fillId="30" fontId="33" numFmtId="49" xfId="0" applyAlignment="1" applyBorder="1" applyFont="1" applyNumberFormat="1">
      <alignment horizontal="center" readingOrder="0" shrinkToFit="0" vertical="center" wrapText="0"/>
    </xf>
    <xf borderId="45" fillId="26" fontId="40" numFmtId="0" xfId="0" applyAlignment="1" applyBorder="1" applyFont="1">
      <alignment readingOrder="0" shrinkToFit="0" vertical="center" wrapText="0"/>
    </xf>
    <xf borderId="59" fillId="27" fontId="39" numFmtId="49" xfId="0" applyAlignment="1" applyBorder="1" applyFont="1" applyNumberFormat="1">
      <alignment shrinkToFit="0" vertical="center" wrapText="0"/>
    </xf>
    <xf borderId="43" fillId="30" fontId="33" numFmtId="0" xfId="0" applyAlignment="1" applyBorder="1" applyFont="1">
      <alignment horizontal="center" readingOrder="0" shrinkToFit="0" vertical="center" wrapText="0"/>
    </xf>
    <xf borderId="59" fillId="0" fontId="39" numFmtId="49" xfId="0" applyAlignment="1" applyBorder="1" applyFont="1" applyNumberFormat="1">
      <alignment horizontal="center" readingOrder="0" vertical="center"/>
    </xf>
    <xf borderId="42" fillId="31" fontId="40" numFmtId="0" xfId="0" applyAlignment="1" applyBorder="1" applyFill="1" applyFont="1">
      <alignment readingOrder="0" shrinkToFit="0" vertical="center" wrapText="0"/>
    </xf>
    <xf borderId="45" fillId="32" fontId="40" numFmtId="49" xfId="0" applyAlignment="1" applyBorder="1" applyFill="1" applyFont="1" applyNumberFormat="1">
      <alignment horizontal="left" readingOrder="0" shrinkToFit="0" vertical="center" wrapText="0"/>
    </xf>
    <xf borderId="38" fillId="31" fontId="40" numFmtId="0" xfId="0" applyAlignment="1" applyBorder="1" applyFont="1">
      <alignment readingOrder="0" shrinkToFit="0" vertical="center" wrapText="0"/>
    </xf>
    <xf borderId="63" fillId="0" fontId="40" numFmtId="49" xfId="0" applyAlignment="1" applyBorder="1" applyFont="1" applyNumberFormat="1">
      <alignment horizontal="center" shrinkToFit="0" vertical="center" wrapText="0"/>
    </xf>
    <xf borderId="0" fillId="0" fontId="40" numFmtId="49" xfId="0" applyAlignment="1" applyFont="1" applyNumberFormat="1">
      <alignment horizontal="center" shrinkToFit="0" vertical="center" wrapText="0"/>
    </xf>
    <xf borderId="42" fillId="30" fontId="33" numFmtId="0" xfId="0" applyAlignment="1" applyBorder="1" applyFont="1">
      <alignment readingOrder="0" shrinkToFit="0" vertical="center" wrapText="0"/>
    </xf>
    <xf borderId="42" fillId="30" fontId="33" numFmtId="49" xfId="0" applyAlignment="1" applyBorder="1" applyFont="1" applyNumberFormat="1">
      <alignment horizontal="left" readingOrder="0" shrinkToFit="0" vertical="center" wrapText="0"/>
    </xf>
    <xf borderId="45" fillId="30" fontId="33" numFmtId="0" xfId="0" applyAlignment="1" applyBorder="1" applyFont="1">
      <alignment horizontal="center" readingOrder="0" shrinkToFit="0" vertical="center" wrapText="0"/>
    </xf>
    <xf borderId="45" fillId="30" fontId="62" numFmtId="0" xfId="0" applyAlignment="1" applyBorder="1" applyFont="1">
      <alignment horizontal="center" readingOrder="0" shrinkToFit="0" vertical="center" wrapText="0"/>
    </xf>
    <xf borderId="45" fillId="28" fontId="40" numFmtId="0" xfId="0" applyAlignment="1" applyBorder="1" applyFont="1">
      <alignment horizontal="center" shrinkToFit="0" vertical="center" wrapText="0"/>
    </xf>
    <xf borderId="0" fillId="13" fontId="33" numFmtId="0" xfId="0" applyAlignment="1" applyFont="1">
      <alignment horizontal="center" shrinkToFit="0" vertical="center" wrapText="0"/>
    </xf>
    <xf borderId="45" fillId="28" fontId="39" numFmtId="49" xfId="0" applyAlignment="1" applyBorder="1" applyFont="1" applyNumberFormat="1">
      <alignment vertical="center"/>
    </xf>
    <xf borderId="45" fillId="31" fontId="40" numFmtId="0" xfId="0" applyAlignment="1" applyBorder="1" applyFont="1">
      <alignment readingOrder="0" shrinkToFit="0" vertical="center" wrapText="0"/>
    </xf>
    <xf borderId="58" fillId="31" fontId="40" numFmtId="0" xfId="0" applyAlignment="1" applyBorder="1" applyFont="1">
      <alignment readingOrder="0" shrinkToFit="0" vertical="center" wrapText="0"/>
    </xf>
    <xf borderId="45" fillId="0" fontId="70" numFmtId="165" xfId="0" applyAlignment="1" applyBorder="1" applyFont="1" applyNumberFormat="1">
      <alignment readingOrder="0"/>
    </xf>
    <xf borderId="45" fillId="28" fontId="39" numFmtId="49" xfId="0" applyBorder="1" applyFont="1" applyNumberFormat="1"/>
    <xf borderId="45" fillId="28" fontId="40" numFmtId="49" xfId="0" applyAlignment="1" applyBorder="1" applyFont="1" applyNumberFormat="1">
      <alignment horizontal="center" readingOrder="0" shrinkToFit="0" vertical="center" wrapText="0"/>
    </xf>
    <xf borderId="58" fillId="0" fontId="2" numFmtId="165" xfId="0" applyBorder="1" applyFont="1" applyNumberFormat="1"/>
    <xf borderId="42" fillId="0" fontId="0" numFmtId="0" xfId="0" applyAlignment="1" applyBorder="1" applyFont="1">
      <alignment horizontal="left" readingOrder="0" shrinkToFit="0" vertical="top" wrapText="0"/>
    </xf>
    <xf borderId="38" fillId="0" fontId="40" numFmtId="0" xfId="0" applyAlignment="1" applyBorder="1" applyFont="1">
      <alignment horizontal="left" shrinkToFit="0" vertical="top" wrapText="0"/>
    </xf>
    <xf borderId="58" fillId="31" fontId="39" numFmtId="0" xfId="0" applyAlignment="1" applyBorder="1" applyFont="1">
      <alignment readingOrder="0" shrinkToFit="0" vertical="center" wrapText="0"/>
    </xf>
    <xf borderId="43" fillId="32" fontId="39" numFmtId="49" xfId="0" applyAlignment="1" applyBorder="1" applyFont="1" applyNumberFormat="1">
      <alignment shrinkToFit="0" vertical="center" wrapText="0"/>
    </xf>
    <xf borderId="58" fillId="0" fontId="70" numFmtId="165" xfId="0" applyAlignment="1" applyBorder="1" applyFont="1" applyNumberFormat="1">
      <alignment readingOrder="0"/>
    </xf>
    <xf borderId="38" fillId="0" fontId="40" numFmtId="0" xfId="0" applyAlignment="1" applyBorder="1" applyFont="1">
      <alignment horizontal="left" readingOrder="0" shrinkToFit="0" vertical="top" wrapText="0"/>
    </xf>
    <xf borderId="41" fillId="32" fontId="39" numFmtId="49" xfId="0" applyAlignment="1" applyBorder="1" applyFont="1" applyNumberFormat="1">
      <alignment readingOrder="0" shrinkToFit="0" vertical="center" wrapText="0"/>
    </xf>
    <xf borderId="61" fillId="31" fontId="39" numFmtId="0" xfId="0" applyAlignment="1" applyBorder="1" applyFont="1">
      <alignment readingOrder="0" shrinkToFit="0" vertical="center" wrapText="0"/>
    </xf>
    <xf borderId="58" fillId="0" fontId="2" numFmtId="165" xfId="0" applyAlignment="1" applyBorder="1" applyFont="1" applyNumberFormat="1">
      <alignment readingOrder="0"/>
    </xf>
    <xf borderId="41" fillId="32" fontId="39" numFmtId="49" xfId="0" applyAlignment="1" applyBorder="1" applyFont="1" applyNumberFormat="1">
      <alignment shrinkToFit="0" vertical="center" wrapText="0"/>
    </xf>
    <xf borderId="58" fillId="13" fontId="40" numFmtId="49" xfId="0" applyAlignment="1" applyBorder="1" applyFont="1" applyNumberFormat="1">
      <alignment horizontal="center" readingOrder="0" shrinkToFit="0" vertical="center" wrapText="0"/>
    </xf>
    <xf borderId="58" fillId="0" fontId="70" numFmtId="165" xfId="0" applyBorder="1" applyFont="1" applyNumberFormat="1"/>
    <xf borderId="38" fillId="0" fontId="40" numFmtId="166" xfId="0" applyAlignment="1" applyBorder="1" applyFont="1" applyNumberFormat="1">
      <alignment horizontal="left" readingOrder="0" shrinkToFit="0" vertical="top" wrapText="0"/>
    </xf>
    <xf borderId="38" fillId="33" fontId="66" numFmtId="0" xfId="0" applyAlignment="1" applyBorder="1" applyFill="1" applyFont="1">
      <alignment readingOrder="0" shrinkToFit="0" vertical="center" wrapText="0"/>
    </xf>
    <xf borderId="45" fillId="33" fontId="60" numFmtId="49" xfId="0" applyAlignment="1" applyBorder="1" applyFont="1" applyNumberFormat="1">
      <alignment horizontal="center" readingOrder="0" shrinkToFit="0" vertical="center" wrapText="0"/>
    </xf>
    <xf borderId="0" fillId="13" fontId="40" numFmtId="49" xfId="0" applyAlignment="1" applyFont="1" applyNumberFormat="1">
      <alignment shrinkToFit="0" vertical="center" wrapText="0"/>
    </xf>
    <xf borderId="38" fillId="34" fontId="40" numFmtId="0" xfId="0" applyAlignment="1" applyBorder="1" applyFill="1" applyFont="1">
      <alignment readingOrder="0" shrinkToFit="0" vertical="center" wrapText="0"/>
    </xf>
    <xf borderId="42" fillId="35" fontId="40" numFmtId="0" xfId="0" applyAlignment="1" applyBorder="1" applyFill="1" applyFont="1">
      <alignment readingOrder="0" shrinkToFit="0" vertical="center" wrapText="0"/>
    </xf>
    <xf borderId="0" fillId="0" fontId="40" numFmtId="0" xfId="0" applyAlignment="1" applyFont="1">
      <alignment horizontal="center" readingOrder="0" shrinkToFit="0" vertical="center" wrapText="0"/>
    </xf>
    <xf borderId="58" fillId="0" fontId="70" numFmtId="0" xfId="0" applyAlignment="1" applyBorder="1" applyFont="1">
      <alignment readingOrder="0"/>
    </xf>
    <xf borderId="0" fillId="0" fontId="40" numFmtId="49" xfId="0" applyAlignment="1" applyFont="1" applyNumberFormat="1">
      <alignment horizontal="center" readingOrder="0" shrinkToFit="0" vertical="center" wrapText="0"/>
    </xf>
    <xf borderId="0" fillId="0" fontId="40" numFmtId="166" xfId="0" applyAlignment="1" applyFont="1" applyNumberFormat="1">
      <alignment horizontal="center" readingOrder="0" shrinkToFit="0" vertical="center" wrapText="0"/>
    </xf>
    <xf borderId="0" fillId="13" fontId="40" numFmtId="0" xfId="0" applyAlignment="1" applyFont="1">
      <alignment horizontal="center" shrinkToFit="0" vertical="center" wrapText="0"/>
    </xf>
    <xf borderId="0" fillId="13" fontId="40" numFmtId="49" xfId="0" applyAlignment="1" applyFont="1" applyNumberFormat="1">
      <alignment horizontal="left" shrinkToFit="0" vertical="center" wrapText="0"/>
    </xf>
    <xf borderId="0" fillId="13" fontId="40" numFmtId="49" xfId="0" applyAlignment="1" applyFont="1" applyNumberFormat="1">
      <alignment horizontal="right" shrinkToFit="0" vertical="center" wrapText="0"/>
    </xf>
    <xf borderId="38" fillId="36" fontId="66" numFmtId="0" xfId="0" applyAlignment="1" applyBorder="1" applyFill="1" applyFont="1">
      <alignment horizontal="left" readingOrder="0" shrinkToFit="0" vertical="center" wrapText="0"/>
    </xf>
    <xf borderId="45" fillId="36" fontId="60" numFmtId="49" xfId="0" applyAlignment="1" applyBorder="1" applyFont="1" applyNumberFormat="1">
      <alignment horizontal="center" readingOrder="0" shrinkToFit="0" vertical="center" wrapText="0"/>
    </xf>
    <xf borderId="43" fillId="36" fontId="60" numFmtId="0" xfId="0" applyAlignment="1" applyBorder="1" applyFont="1">
      <alignment horizontal="center" readingOrder="0" shrinkToFit="0" vertical="center" wrapText="0"/>
    </xf>
    <xf borderId="42" fillId="36" fontId="71" numFmtId="0" xfId="0" applyAlignment="1" applyBorder="1" applyFont="1">
      <alignment shrinkToFit="0" vertical="center" wrapText="0"/>
    </xf>
    <xf borderId="45" fillId="36" fontId="71" numFmtId="49" xfId="0" applyAlignment="1" applyBorder="1" applyFont="1" applyNumberFormat="1">
      <alignment horizontal="center" shrinkToFit="0" vertical="center" wrapText="0"/>
    </xf>
    <xf borderId="58" fillId="37" fontId="40" numFmtId="0" xfId="0" applyAlignment="1" applyBorder="1" applyFill="1" applyFont="1">
      <alignment horizontal="left" readingOrder="0" shrinkToFit="0" vertical="center" wrapText="0"/>
    </xf>
    <xf borderId="45" fillId="38" fontId="40" numFmtId="49" xfId="0" applyAlignment="1" applyBorder="1" applyFill="1" applyFont="1" applyNumberFormat="1">
      <alignment horizontal="left" readingOrder="0" shrinkToFit="0" vertical="center" wrapText="0"/>
    </xf>
    <xf borderId="45" fillId="28" fontId="40" numFmtId="49" xfId="0" applyAlignment="1" applyBorder="1" applyFont="1" applyNumberFormat="1">
      <alignment horizontal="center" shrinkToFit="0" vertical="center" wrapText="0"/>
    </xf>
    <xf borderId="58" fillId="37" fontId="39" numFmtId="0" xfId="0" applyAlignment="1" applyBorder="1" applyFont="1">
      <alignment shrinkToFit="0" vertical="center" wrapText="0"/>
    </xf>
    <xf borderId="45" fillId="38" fontId="39" numFmtId="49" xfId="0" applyAlignment="1" applyBorder="1" applyFont="1" applyNumberFormat="1">
      <alignment shrinkToFit="0" vertical="center" wrapText="0"/>
    </xf>
    <xf borderId="42" fillId="36" fontId="71" numFmtId="0" xfId="0" applyAlignment="1" applyBorder="1" applyFont="1">
      <alignment readingOrder="0" shrinkToFit="0" vertical="center" wrapText="0"/>
    </xf>
    <xf borderId="58" fillId="37" fontId="39" numFmtId="0" xfId="0" applyAlignment="1" applyBorder="1" applyFont="1">
      <alignment readingOrder="0" shrinkToFit="0" vertical="center" wrapText="0"/>
    </xf>
    <xf borderId="45" fillId="38" fontId="39" numFmtId="49" xfId="0" applyAlignment="1" applyBorder="1" applyFont="1" applyNumberFormat="1">
      <alignment readingOrder="0" shrinkToFit="0" vertical="center" wrapText="0"/>
    </xf>
    <xf borderId="45" fillId="0" fontId="39" numFmtId="49" xfId="0" applyAlignment="1" applyBorder="1" applyFont="1" applyNumberFormat="1">
      <alignment horizontal="center"/>
    </xf>
    <xf borderId="45" fillId="0" fontId="39" numFmtId="0" xfId="0" applyAlignment="1" applyBorder="1" applyFont="1">
      <alignment horizontal="center"/>
    </xf>
    <xf borderId="58" fillId="0" fontId="39" numFmtId="49" xfId="0" applyAlignment="1" applyBorder="1" applyFont="1" applyNumberFormat="1">
      <alignment horizontal="center" vertical="center"/>
    </xf>
    <xf borderId="58" fillId="0" fontId="39" numFmtId="0" xfId="0" applyAlignment="1" applyBorder="1" applyFont="1">
      <alignment horizontal="center" vertical="center"/>
    </xf>
    <xf borderId="59" fillId="38" fontId="40" numFmtId="49" xfId="0" applyAlignment="1" applyBorder="1" applyFont="1" applyNumberFormat="1">
      <alignment horizontal="left" readingOrder="0" shrinkToFit="0" vertical="center" wrapText="0"/>
    </xf>
    <xf borderId="40" fillId="36" fontId="71" numFmtId="0" xfId="0" applyAlignment="1" applyBorder="1" applyFont="1">
      <alignment readingOrder="0" shrinkToFit="0" vertical="center" wrapText="0"/>
    </xf>
    <xf borderId="45" fillId="37" fontId="39" numFmtId="0" xfId="0" applyAlignment="1" applyBorder="1" applyFont="1">
      <alignment readingOrder="0" shrinkToFit="0" vertical="center" wrapText="0"/>
    </xf>
    <xf borderId="41" fillId="38" fontId="39" numFmtId="49" xfId="0" applyAlignment="1" applyBorder="1" applyFont="1" applyNumberFormat="1">
      <alignment readingOrder="0" shrinkToFit="0" vertical="center" wrapText="0"/>
    </xf>
    <xf borderId="0" fillId="0" fontId="39" numFmtId="49" xfId="0" applyAlignment="1" applyFont="1" applyNumberFormat="1">
      <alignment vertical="center"/>
    </xf>
    <xf borderId="42" fillId="37" fontId="39" numFmtId="0" xfId="0" applyAlignment="1" applyBorder="1" applyFont="1">
      <alignment readingOrder="0" shrinkToFit="0" vertical="center" wrapText="0"/>
    </xf>
    <xf borderId="42" fillId="38" fontId="39" numFmtId="49" xfId="0" applyAlignment="1" applyBorder="1" applyFont="1" applyNumberFormat="1">
      <alignment shrinkToFit="0" vertical="center" wrapText="0"/>
    </xf>
    <xf borderId="0" fillId="0" fontId="39" numFmtId="0" xfId="0" applyAlignment="1" applyFont="1">
      <alignment readingOrder="0" vertical="center"/>
    </xf>
    <xf borderId="65" fillId="39" fontId="72" numFmtId="0" xfId="0" applyAlignment="1" applyBorder="1" applyFill="1" applyFont="1">
      <alignment horizontal="left" readingOrder="0" shrinkToFit="0" vertical="center" wrapText="0"/>
    </xf>
    <xf borderId="65" fillId="39" fontId="73" numFmtId="0" xfId="0" applyAlignment="1" applyBorder="1" applyFont="1">
      <alignment horizontal="center" readingOrder="0" shrinkToFit="0" vertical="center" wrapText="0"/>
    </xf>
    <xf borderId="66" fillId="40" fontId="74" numFmtId="0" xfId="0" applyAlignment="1" applyBorder="1" applyFill="1" applyFont="1">
      <alignment horizontal="left" readingOrder="0" shrinkToFit="0" vertical="center" wrapText="0"/>
    </xf>
    <xf borderId="67" fillId="39" fontId="73" numFmtId="0" xfId="0" applyAlignment="1" applyBorder="1" applyFont="1">
      <alignment horizontal="left" readingOrder="0" shrinkToFit="0" vertical="center" wrapText="0"/>
    </xf>
    <xf borderId="66" fillId="40" fontId="75" numFmtId="0" xfId="0" applyAlignment="1" applyBorder="1" applyFont="1">
      <alignment horizontal="center" readingOrder="0" shrinkToFit="0" vertical="center" wrapText="0"/>
    </xf>
    <xf borderId="68" fillId="0" fontId="2" numFmtId="0" xfId="0" applyBorder="1" applyFont="1"/>
    <xf borderId="69" fillId="0" fontId="2" numFmtId="0" xfId="0" applyBorder="1" applyFont="1"/>
    <xf borderId="70" fillId="40" fontId="75" numFmtId="0" xfId="0" applyAlignment="1" applyBorder="1" applyFont="1">
      <alignment horizontal="left" readingOrder="0" shrinkToFit="0" vertical="center" wrapText="0"/>
    </xf>
    <xf borderId="71" fillId="0" fontId="2" numFmtId="0" xfId="0" applyBorder="1" applyFont="1"/>
    <xf borderId="67" fillId="39" fontId="9" numFmtId="0" xfId="0" applyAlignment="1" applyBorder="1" applyFont="1">
      <alignment horizontal="center" readingOrder="0" shrinkToFit="0" vertical="center" wrapText="0"/>
    </xf>
    <xf borderId="72" fillId="0" fontId="2" numFmtId="0" xfId="0" applyBorder="1" applyFont="1"/>
    <xf borderId="67" fillId="39" fontId="9" numFmtId="0" xfId="0" applyAlignment="1" applyBorder="1" applyFont="1">
      <alignment horizontal="left" readingOrder="0" vertical="center"/>
    </xf>
    <xf borderId="70" fillId="40" fontId="9" numFmtId="0" xfId="0" applyAlignment="1" applyBorder="1" applyFont="1">
      <alignment horizontal="center" readingOrder="0" shrinkToFit="0" vertical="center" wrapText="0"/>
    </xf>
    <xf borderId="65" fillId="39" fontId="76" numFmtId="0" xfId="0" applyAlignment="1" applyBorder="1" applyFont="1">
      <alignment vertical="center"/>
    </xf>
    <xf borderId="65" fillId="39" fontId="72" numFmtId="0" xfId="0" applyAlignment="1" applyBorder="1" applyFont="1">
      <alignment readingOrder="0" shrinkToFit="0" vertical="center" wrapText="0"/>
    </xf>
    <xf borderId="70" fillId="40" fontId="9" numFmtId="0" xfId="0" applyAlignment="1" applyBorder="1" applyFont="1">
      <alignment horizontal="left" readingOrder="0" vertical="center"/>
    </xf>
    <xf borderId="73" fillId="41" fontId="77" numFmtId="0" xfId="0" applyAlignment="1" applyBorder="1" applyFill="1" applyFont="1">
      <alignment horizontal="left" readingOrder="0" shrinkToFit="0" vertical="center" wrapText="0"/>
    </xf>
    <xf borderId="65" fillId="39" fontId="72" numFmtId="49" xfId="0" applyAlignment="1" applyBorder="1" applyFont="1" applyNumberFormat="1">
      <alignment horizontal="left" readingOrder="0" shrinkToFit="0" vertical="center" wrapText="0"/>
    </xf>
    <xf borderId="74" fillId="0" fontId="2" numFmtId="0" xfId="0" applyBorder="1" applyFont="1"/>
    <xf borderId="66" fillId="40" fontId="78" numFmtId="0" xfId="0" applyAlignment="1" applyBorder="1" applyFont="1">
      <alignment vertical="center"/>
    </xf>
    <xf borderId="75" fillId="0" fontId="2" numFmtId="0" xfId="0" applyBorder="1" applyFont="1"/>
    <xf borderId="66" fillId="40" fontId="74" numFmtId="0" xfId="0" applyAlignment="1" applyBorder="1" applyFont="1">
      <alignment readingOrder="0" shrinkToFit="0" vertical="center" wrapText="0"/>
    </xf>
    <xf borderId="76" fillId="0" fontId="2" numFmtId="0" xfId="0" applyBorder="1" applyFont="1"/>
    <xf borderId="77" fillId="0" fontId="2" numFmtId="0" xfId="0" applyBorder="1" applyFont="1"/>
    <xf borderId="78" fillId="0" fontId="2" numFmtId="0" xfId="0" applyBorder="1" applyFont="1"/>
    <xf borderId="73" fillId="41" fontId="79" numFmtId="0" xfId="0" applyAlignment="1" applyBorder="1" applyFont="1">
      <alignment horizontal="center" readingOrder="0" shrinkToFit="0" vertical="center" wrapText="0"/>
    </xf>
    <xf borderId="65" fillId="39" fontId="9" numFmtId="0" xfId="0" applyAlignment="1" applyBorder="1" applyFont="1">
      <alignment horizontal="center" readingOrder="0" shrinkToFit="0" vertical="center" wrapText="0"/>
    </xf>
    <xf borderId="66" fillId="40" fontId="74" numFmtId="49" xfId="0" applyAlignment="1" applyBorder="1" applyFont="1" applyNumberFormat="1">
      <alignment horizontal="left" readingOrder="0" shrinkToFit="0" vertical="center" wrapText="0"/>
    </xf>
    <xf borderId="79" fillId="41" fontId="79" numFmtId="0" xfId="0" applyAlignment="1" applyBorder="1" applyFont="1">
      <alignment horizontal="left" readingOrder="0" shrinkToFit="0" vertical="center" wrapText="0"/>
    </xf>
    <xf borderId="80" fillId="0" fontId="2" numFmtId="0" xfId="0" applyBorder="1" applyFont="1"/>
    <xf borderId="81" fillId="0" fontId="2" numFmtId="0" xfId="0" applyBorder="1" applyFont="1"/>
    <xf borderId="82" fillId="0" fontId="2" numFmtId="0" xfId="0" applyBorder="1" applyFont="1"/>
    <xf borderId="83" fillId="0" fontId="2" numFmtId="0" xfId="0" applyBorder="1" applyFont="1"/>
    <xf borderId="84" fillId="0" fontId="2" numFmtId="0" xfId="0" applyBorder="1" applyFont="1"/>
    <xf borderId="85" fillId="0" fontId="2" numFmtId="0" xfId="0" applyBorder="1" applyFont="1"/>
    <xf borderId="86" fillId="0" fontId="2" numFmtId="0" xfId="0" applyBorder="1" applyFont="1"/>
    <xf borderId="65" fillId="39" fontId="9" numFmtId="0" xfId="0" applyAlignment="1" applyBorder="1" applyFont="1">
      <alignment horizontal="left" readingOrder="0" vertical="center"/>
    </xf>
    <xf borderId="79" fillId="41" fontId="10" numFmtId="0" xfId="0" applyAlignment="1" applyBorder="1" applyFont="1">
      <alignment horizontal="center" readingOrder="0" shrinkToFit="0" vertical="center" wrapText="0"/>
    </xf>
    <xf borderId="66" fillId="40" fontId="9" numFmtId="0" xfId="0" applyAlignment="1" applyBorder="1" applyFont="1">
      <alignment horizontal="center" readingOrder="0" shrinkToFit="0" vertical="center" wrapText="0"/>
    </xf>
    <xf borderId="79" fillId="41" fontId="10" numFmtId="0" xfId="0" applyAlignment="1" applyBorder="1" applyFont="1">
      <alignment horizontal="left" readingOrder="0" vertical="center"/>
    </xf>
    <xf borderId="66" fillId="40" fontId="9" numFmtId="0" xfId="0" applyAlignment="1" applyBorder="1" applyFont="1">
      <alignment horizontal="left" readingOrder="0" vertical="center"/>
    </xf>
    <xf borderId="73" fillId="41" fontId="80" numFmtId="0" xfId="0" applyAlignment="1" applyBorder="1" applyFont="1">
      <alignment vertical="center"/>
    </xf>
    <xf borderId="66" fillId="40" fontId="78" numFmtId="0" xfId="0" applyBorder="1" applyFont="1"/>
    <xf borderId="73" fillId="41" fontId="77" numFmtId="0" xfId="0" applyAlignment="1" applyBorder="1" applyFont="1">
      <alignment readingOrder="0" shrinkToFit="0" vertical="center" wrapText="0"/>
    </xf>
    <xf borderId="65" fillId="39" fontId="76" numFmtId="0" xfId="0" applyBorder="1" applyFont="1"/>
    <xf borderId="73" fillId="41" fontId="77" numFmtId="49" xfId="0" applyAlignment="1" applyBorder="1" applyFont="1" applyNumberFormat="1">
      <alignment horizontal="left" readingOrder="0" shrinkToFit="0" vertical="center" wrapText="0"/>
    </xf>
    <xf borderId="87" fillId="0" fontId="2" numFmtId="0" xfId="0" applyBorder="1" applyFont="1"/>
    <xf borderId="88" fillId="40" fontId="21" numFmtId="0" xfId="0" applyAlignment="1" applyBorder="1" applyFont="1">
      <alignment horizontal="center" vertical="bottom"/>
    </xf>
    <xf borderId="89" fillId="0" fontId="2" numFmtId="0" xfId="0" applyBorder="1" applyFont="1"/>
    <xf borderId="90" fillId="0" fontId="2" numFmtId="0" xfId="0" applyBorder="1" applyFont="1"/>
    <xf borderId="91" fillId="0" fontId="2" numFmtId="0" xfId="0" applyBorder="1" applyFont="1"/>
    <xf borderId="66" fillId="40" fontId="21" numFmtId="0" xfId="0" applyBorder="1" applyFont="1"/>
    <xf borderId="92" fillId="0" fontId="2" numFmtId="0" xfId="0" applyBorder="1" applyFont="1"/>
    <xf borderId="66" fillId="40" fontId="23" numFmtId="0" xfId="0" applyAlignment="1" applyBorder="1" applyFont="1">
      <alignment readingOrder="0" shrinkToFit="0" vertical="center" wrapText="0"/>
    </xf>
    <xf borderId="93" fillId="0" fontId="2" numFmtId="0" xfId="0" applyBorder="1" applyFont="1"/>
    <xf borderId="66" fillId="40" fontId="21" numFmtId="0" xfId="0" applyAlignment="1" applyBorder="1" applyFont="1">
      <alignment vertical="center"/>
    </xf>
    <xf borderId="94" fillId="39" fontId="21" numFmtId="0" xfId="0" applyAlignment="1" applyBorder="1" applyFont="1">
      <alignment horizontal="center" vertical="bottom"/>
    </xf>
    <xf borderId="73" fillId="41" fontId="10" numFmtId="0" xfId="0" applyAlignment="1" applyBorder="1" applyFont="1">
      <alignment horizontal="center" readingOrder="0" shrinkToFit="0" vertical="center" wrapText="0"/>
    </xf>
    <xf borderId="95" fillId="0" fontId="2" numFmtId="0" xfId="0" applyBorder="1" applyFont="1"/>
    <xf borderId="73" fillId="41" fontId="10" numFmtId="0" xfId="0" applyAlignment="1" applyBorder="1" applyFont="1">
      <alignment horizontal="left" readingOrder="0" vertical="center"/>
    </xf>
    <xf borderId="65" fillId="39" fontId="21" numFmtId="0" xfId="0" applyBorder="1" applyFont="1"/>
    <xf borderId="65" fillId="39" fontId="23" numFmtId="0" xfId="0" applyAlignment="1" applyBorder="1" applyFont="1">
      <alignment readingOrder="0" shrinkToFit="0" vertical="center" wrapText="0"/>
    </xf>
    <xf borderId="73" fillId="41" fontId="80" numFmtId="0" xfId="0" applyBorder="1" applyFont="1"/>
    <xf borderId="88" fillId="40" fontId="28" numFmtId="0" xfId="0" applyAlignment="1" applyBorder="1" applyFont="1">
      <alignment horizontal="center" readingOrder="0" vertical="bottom"/>
    </xf>
    <xf borderId="65" fillId="39" fontId="21" numFmtId="0" xfId="0" applyAlignment="1" applyBorder="1" applyFont="1">
      <alignment vertical="center"/>
    </xf>
    <xf borderId="96" fillId="41" fontId="19" numFmtId="0" xfId="0" applyAlignment="1" applyBorder="1" applyFont="1">
      <alignment horizontal="center" vertical="bottom"/>
    </xf>
    <xf borderId="94" fillId="39" fontId="28" numFmtId="0" xfId="0" applyAlignment="1" applyBorder="1" applyFont="1">
      <alignment horizontal="center" readingOrder="0" vertical="bottom"/>
    </xf>
    <xf borderId="66" fillId="40" fontId="21" numFmtId="0" xfId="0" applyAlignment="1" applyBorder="1" applyFont="1">
      <alignment vertical="center"/>
    </xf>
    <xf borderId="65" fillId="39" fontId="21" numFmtId="0" xfId="0" applyAlignment="1" applyBorder="1" applyFont="1">
      <alignment vertical="center"/>
    </xf>
    <xf borderId="97" fillId="0" fontId="2" numFmtId="0" xfId="0" applyBorder="1" applyFont="1"/>
    <xf borderId="70" fillId="40" fontId="31" numFmtId="164" xfId="0" applyAlignment="1" applyBorder="1" applyFont="1" applyNumberFormat="1">
      <alignment horizontal="center" readingOrder="0" vertical="center"/>
    </xf>
    <xf borderId="67" fillId="39" fontId="31" numFmtId="164" xfId="0" applyAlignment="1" applyBorder="1" applyFont="1" applyNumberFormat="1">
      <alignment horizontal="center" readingOrder="0" vertical="center"/>
    </xf>
    <xf borderId="88" fillId="40" fontId="75" numFmtId="0" xfId="0" applyAlignment="1" applyBorder="1" applyFont="1">
      <alignment horizontal="center" readingOrder="0" shrinkToFit="0" vertical="center" wrapText="0"/>
    </xf>
    <xf borderId="94" fillId="39" fontId="73" numFmtId="0" xfId="0" applyAlignment="1" applyBorder="1" applyFont="1">
      <alignment horizontal="center" readingOrder="0" shrinkToFit="0" vertical="center" wrapText="0"/>
    </xf>
    <xf borderId="88" fillId="40" fontId="78" numFmtId="0" xfId="0" applyAlignment="1" applyBorder="1" applyFont="1">
      <alignment horizontal="center"/>
    </xf>
    <xf borderId="94" fillId="39" fontId="76" numFmtId="0" xfId="0" applyAlignment="1" applyBorder="1" applyFont="1">
      <alignment horizontal="center"/>
    </xf>
    <xf borderId="98" fillId="0" fontId="2" numFmtId="0" xfId="0" applyBorder="1" applyFont="1"/>
    <xf borderId="99" fillId="0" fontId="2" numFmtId="0" xfId="0" applyBorder="1" applyFont="1"/>
    <xf borderId="73" fillId="41" fontId="19" numFmtId="0" xfId="0" applyBorder="1" applyFont="1"/>
    <xf borderId="66" fillId="40" fontId="78" numFmtId="0" xfId="0" applyAlignment="1" applyBorder="1" applyFont="1">
      <alignment horizontal="center"/>
    </xf>
    <xf borderId="65" fillId="39" fontId="76" numFmtId="0" xfId="0" applyAlignment="1" applyBorder="1" applyFont="1">
      <alignment horizontal="center"/>
    </xf>
    <xf borderId="73" fillId="41" fontId="24" numFmtId="0" xfId="0" applyAlignment="1" applyBorder="1" applyFont="1">
      <alignment readingOrder="0" shrinkToFit="0" vertical="center" wrapText="0"/>
    </xf>
    <xf borderId="73" fillId="41" fontId="19" numFmtId="0" xfId="0" applyAlignment="1" applyBorder="1" applyFont="1">
      <alignment vertical="center"/>
    </xf>
    <xf borderId="96" fillId="41" fontId="27" numFmtId="0" xfId="0" applyAlignment="1" applyBorder="1" applyFont="1">
      <alignment horizontal="center" readingOrder="0" vertical="bottom"/>
    </xf>
    <xf borderId="73" fillId="41" fontId="19" numFmtId="0" xfId="0" applyAlignment="1" applyBorder="1" applyFont="1">
      <alignment vertical="center"/>
    </xf>
    <xf borderId="79" fillId="41" fontId="32" numFmtId="164" xfId="0" applyAlignment="1" applyBorder="1" applyFont="1" applyNumberFormat="1">
      <alignment horizontal="center" readingOrder="0" vertical="center"/>
    </xf>
    <xf borderId="96" fillId="41" fontId="79" numFmtId="0" xfId="0" applyAlignment="1" applyBorder="1" applyFont="1">
      <alignment horizontal="center" readingOrder="0" shrinkToFit="0" vertical="center" wrapText="0"/>
    </xf>
    <xf borderId="96" fillId="41" fontId="80" numFmtId="0" xfId="0" applyAlignment="1" applyBorder="1" applyFont="1">
      <alignment horizontal="center"/>
    </xf>
    <xf borderId="100" fillId="0" fontId="2" numFmtId="0" xfId="0" applyBorder="1" applyFont="1"/>
    <xf borderId="73" fillId="41" fontId="80" numFmtId="0" xfId="0" applyAlignment="1" applyBorder="1" applyFont="1">
      <alignment horizontal="center"/>
    </xf>
    <xf borderId="45" fillId="19" fontId="39" numFmtId="49" xfId="0" applyAlignment="1" applyBorder="1" applyFont="1" applyNumberFormat="1">
      <alignment readingOrder="0" shrinkToFit="0" wrapText="0"/>
    </xf>
    <xf borderId="45" fillId="13" fontId="39" numFmtId="49" xfId="0" applyAlignment="1" applyBorder="1" applyFont="1" applyNumberFormat="1">
      <alignment horizontal="center" readingOrder="0" shrinkToFit="0" vertical="center" wrapText="0"/>
    </xf>
    <xf borderId="45" fillId="13" fontId="39" numFmtId="49" xfId="0" applyAlignment="1" applyBorder="1" applyFont="1" applyNumberFormat="1">
      <alignment horizontal="center" shrinkToFit="0" vertical="center" wrapText="0"/>
    </xf>
    <xf borderId="59" fillId="19" fontId="39" numFmtId="49" xfId="0" applyAlignment="1" applyBorder="1" applyFont="1" applyNumberFormat="1">
      <alignment readingOrder="0" shrinkToFit="0" wrapText="0"/>
    </xf>
    <xf borderId="59" fillId="13" fontId="39" numFmtId="49" xfId="0" applyAlignment="1" applyBorder="1" applyFont="1" applyNumberFormat="1">
      <alignment horizontal="center" readingOrder="0" shrinkToFit="0" vertical="center" wrapText="0"/>
    </xf>
    <xf borderId="59" fillId="13" fontId="39" numFmtId="49" xfId="0" applyAlignment="1" applyBorder="1" applyFont="1" applyNumberFormat="1">
      <alignment horizontal="center" shrinkToFit="0" vertical="center" wrapText="0"/>
    </xf>
    <xf borderId="61" fillId="13" fontId="39" numFmtId="49" xfId="0" applyAlignment="1" applyBorder="1" applyFont="1" applyNumberFormat="1">
      <alignment horizontal="center" readingOrder="0" shrinkToFit="0" vertical="center" wrapText="0"/>
    </xf>
    <xf borderId="61" fillId="0" fontId="39" numFmtId="49" xfId="0" applyAlignment="1" applyBorder="1" applyFont="1" applyNumberFormat="1">
      <alignment horizontal="center" readingOrder="0" shrinkToFit="0" vertical="center" wrapText="0"/>
    </xf>
    <xf borderId="41" fillId="13" fontId="39" numFmtId="49" xfId="0" applyAlignment="1" applyBorder="1" applyFont="1" applyNumberFormat="1">
      <alignment horizontal="center" shrinkToFit="0" vertical="center" wrapText="0"/>
    </xf>
    <xf borderId="59" fillId="19" fontId="39" numFmtId="49" xfId="0" applyAlignment="1" applyBorder="1" applyFont="1" applyNumberFormat="1">
      <alignment shrinkToFit="0" wrapText="0"/>
    </xf>
    <xf borderId="61" fillId="13" fontId="39" numFmtId="49" xfId="0" applyAlignment="1" applyBorder="1" applyFont="1" applyNumberFormat="1">
      <alignment horizontal="center" shrinkToFit="0" vertical="center" wrapText="0"/>
    </xf>
    <xf borderId="41" fillId="13" fontId="39" numFmtId="49" xfId="0" applyAlignment="1" applyBorder="1" applyFont="1" applyNumberFormat="1">
      <alignment horizontal="center" readingOrder="0" shrinkToFit="0" vertical="center" wrapText="0"/>
    </xf>
    <xf borderId="59" fillId="19" fontId="39" numFmtId="49" xfId="0" applyAlignment="1" applyBorder="1" applyFont="1" applyNumberFormat="1">
      <alignment readingOrder="0"/>
    </xf>
    <xf borderId="59" fillId="19" fontId="39" numFmtId="49" xfId="0" applyBorder="1" applyFont="1" applyNumberFormat="1"/>
    <xf borderId="43" fillId="0" fontId="0" numFmtId="49" xfId="0" applyAlignment="1" applyBorder="1" applyFont="1" applyNumberFormat="1">
      <alignment horizontal="center" readingOrder="0" shrinkToFit="0" vertical="center" wrapText="0"/>
    </xf>
    <xf borderId="45" fillId="23" fontId="39" numFmtId="49" xfId="0" applyAlignment="1" applyBorder="1" applyFont="1" applyNumberFormat="1">
      <alignment shrinkToFit="0" vertical="center" wrapText="0"/>
    </xf>
    <xf borderId="45" fillId="0" fontId="39" numFmtId="49" xfId="0" applyAlignment="1" applyBorder="1" applyFont="1" applyNumberFormat="1">
      <alignment horizontal="center" shrinkToFit="0" vertical="center" wrapText="0"/>
    </xf>
    <xf borderId="45" fillId="13" fontId="39" numFmtId="0" xfId="0" applyAlignment="1" applyBorder="1" applyFont="1">
      <alignment horizontal="center" shrinkToFit="0" vertical="center" wrapText="0"/>
    </xf>
    <xf borderId="59" fillId="23" fontId="39" numFmtId="49" xfId="0" applyAlignment="1" applyBorder="1" applyFont="1" applyNumberFormat="1">
      <alignment shrinkToFit="0" vertical="center" wrapText="0"/>
    </xf>
    <xf borderId="59" fillId="23" fontId="39" numFmtId="49" xfId="0" applyAlignment="1" applyBorder="1" applyFont="1" applyNumberFormat="1">
      <alignment readingOrder="0" shrinkToFit="0" vertical="center" wrapText="0"/>
    </xf>
    <xf borderId="59" fillId="0" fontId="0" numFmtId="49" xfId="0" applyAlignment="1" applyBorder="1" applyFont="1" applyNumberFormat="1">
      <alignment horizontal="center" readingOrder="0" shrinkToFit="0" vertical="center" wrapText="0"/>
    </xf>
    <xf borderId="43" fillId="13" fontId="39" numFmtId="0" xfId="0" applyAlignment="1" applyBorder="1" applyFont="1">
      <alignment horizontal="center" readingOrder="0" shrinkToFit="0" vertical="center" wrapText="0"/>
    </xf>
    <xf borderId="59" fillId="0" fontId="0" numFmtId="0" xfId="0" applyAlignment="1" applyBorder="1" applyFont="1">
      <alignment horizontal="center" readingOrder="0" shrinkToFit="0" vertical="center" wrapText="0"/>
    </xf>
    <xf borderId="38" fillId="13" fontId="40" numFmtId="0" xfId="0" applyAlignment="1" applyBorder="1" applyFont="1">
      <alignment horizontal="center" readingOrder="0" shrinkToFit="0" vertical="center" wrapText="1"/>
    </xf>
    <xf borderId="41" fillId="0" fontId="0" numFmtId="49" xfId="0" applyAlignment="1" applyBorder="1" applyFont="1" applyNumberFormat="1">
      <alignment horizontal="center" shrinkToFit="0" vertical="center" wrapText="0"/>
    </xf>
    <xf borderId="45" fillId="13" fontId="40" numFmtId="49" xfId="0" applyAlignment="1" applyBorder="1" applyFont="1" applyNumberFormat="1">
      <alignment horizontal="center" shrinkToFit="0" vertical="center" wrapText="0"/>
    </xf>
    <xf borderId="42" fillId="13" fontId="40" numFmtId="0" xfId="0" applyAlignment="1" applyBorder="1" applyFont="1">
      <alignment horizontal="center" readingOrder="0" shrinkToFit="0" vertical="center" wrapText="1"/>
    </xf>
    <xf borderId="58" fillId="28" fontId="40" numFmtId="0" xfId="0" applyAlignment="1" applyBorder="1" applyFont="1">
      <alignment horizontal="center" readingOrder="0" shrinkToFit="0" vertical="center" wrapText="0"/>
    </xf>
    <xf borderId="59" fillId="29" fontId="39" numFmtId="49" xfId="0" applyAlignment="1" applyBorder="1" applyFont="1" applyNumberFormat="1">
      <alignment shrinkToFit="0" vertical="center" wrapText="0"/>
    </xf>
    <xf borderId="59" fillId="28" fontId="39" numFmtId="49" xfId="0" applyAlignment="1" applyBorder="1" applyFont="1" applyNumberFormat="1">
      <alignment horizontal="center" shrinkToFit="0" vertical="center" wrapText="0"/>
    </xf>
    <xf borderId="42" fillId="13" fontId="64" numFmtId="0" xfId="0" applyAlignment="1" applyBorder="1" applyFont="1">
      <alignment horizontal="left" shrinkToFit="0" vertical="top" wrapText="1"/>
    </xf>
    <xf borderId="43" fillId="13" fontId="39" numFmtId="49" xfId="0" applyAlignment="1" applyBorder="1" applyFont="1" applyNumberFormat="1">
      <alignment horizontal="center" readingOrder="0" shrinkToFit="0" wrapText="0"/>
    </xf>
    <xf borderId="41" fillId="13" fontId="39" numFmtId="49" xfId="0" applyAlignment="1" applyBorder="1" applyFont="1" applyNumberFormat="1">
      <alignment horizontal="center" readingOrder="0" shrinkToFit="0" wrapText="0"/>
    </xf>
    <xf borderId="41" fillId="0" fontId="39" numFmtId="49" xfId="0" applyAlignment="1" applyBorder="1" applyFont="1" applyNumberFormat="1">
      <alignment horizontal="center" readingOrder="0" shrinkToFit="0" wrapText="0"/>
    </xf>
    <xf borderId="43" fillId="0" fontId="39" numFmtId="49" xfId="0" applyAlignment="1" applyBorder="1" applyFont="1" applyNumberFormat="1">
      <alignment horizontal="center" readingOrder="0" shrinkToFit="0" wrapText="0"/>
    </xf>
    <xf borderId="45" fillId="42" fontId="39" numFmtId="0" xfId="0" applyAlignment="1" applyBorder="1" applyFill="1" applyFont="1">
      <alignment horizontal="center" shrinkToFit="0" vertical="center" wrapText="0"/>
    </xf>
    <xf borderId="43" fillId="43" fontId="39" numFmtId="0" xfId="0" applyAlignment="1" applyBorder="1" applyFill="1" applyFont="1">
      <alignment horizontal="center" shrinkToFit="0" vertical="center" wrapText="0"/>
    </xf>
    <xf borderId="43" fillId="0" fontId="40" numFmtId="0" xfId="0" applyAlignment="1" applyBorder="1" applyFont="1">
      <alignment horizontal="center" readingOrder="0" shrinkToFit="0" vertical="center" wrapText="0"/>
    </xf>
    <xf borderId="41" fillId="27" fontId="39" numFmtId="49" xfId="0" applyAlignment="1" applyBorder="1" applyFont="1" applyNumberFormat="1">
      <alignment readingOrder="0" shrinkToFit="0" vertical="center" wrapText="0"/>
    </xf>
    <xf borderId="41" fillId="12" fontId="39" numFmtId="49" xfId="0" applyAlignment="1" applyBorder="1" applyFont="1" applyNumberFormat="1">
      <alignment horizontal="center" readingOrder="0" shrinkToFit="0" wrapText="0"/>
    </xf>
    <xf borderId="43" fillId="28" fontId="40" numFmtId="49" xfId="0" applyAlignment="1" applyBorder="1" applyFont="1" applyNumberFormat="1">
      <alignment horizontal="center" readingOrder="0" shrinkToFit="0" vertical="center" wrapText="0"/>
    </xf>
    <xf borderId="45" fillId="27" fontId="40" numFmtId="49" xfId="0" applyAlignment="1" applyBorder="1" applyFont="1" applyNumberFormat="1">
      <alignment readingOrder="0" shrinkToFit="0" vertical="center" wrapText="0"/>
    </xf>
    <xf borderId="59" fillId="42" fontId="39" numFmtId="0" xfId="0" applyAlignment="1" applyBorder="1" applyFont="1">
      <alignment horizontal="center" shrinkToFit="0" vertical="center" wrapText="0"/>
    </xf>
    <xf borderId="41" fillId="43" fontId="39" numFmtId="0" xfId="0" applyAlignment="1" applyBorder="1" applyFont="1">
      <alignment horizontal="center" shrinkToFit="0" vertical="center" wrapText="0"/>
    </xf>
    <xf borderId="41" fillId="0" fontId="39" numFmtId="0" xfId="0" applyAlignment="1" applyBorder="1" applyFont="1">
      <alignment horizontal="center" readingOrder="0" shrinkToFit="0" vertical="center" wrapText="0"/>
    </xf>
    <xf borderId="45" fillId="27" fontId="40" numFmtId="49" xfId="0" applyAlignment="1" applyBorder="1" applyFont="1" applyNumberFormat="1">
      <alignment shrinkToFit="0" vertical="center" wrapText="0"/>
    </xf>
    <xf borderId="41" fillId="44" fontId="39" numFmtId="0" xfId="0" applyAlignment="1" applyBorder="1" applyFill="1" applyFont="1">
      <alignment horizontal="center" shrinkToFit="0" vertical="center" wrapText="0"/>
    </xf>
    <xf borderId="45" fillId="12" fontId="39" numFmtId="49" xfId="0" applyAlignment="1" applyBorder="1" applyFont="1" applyNumberFormat="1">
      <alignment horizontal="center" readingOrder="0" shrinkToFit="0" wrapText="0"/>
    </xf>
    <xf borderId="45" fillId="0" fontId="39" numFmtId="49" xfId="0" applyAlignment="1" applyBorder="1" applyFont="1" applyNumberFormat="1">
      <alignment horizontal="center" shrinkToFit="0" wrapText="0"/>
    </xf>
    <xf borderId="58" fillId="0" fontId="39" numFmtId="49" xfId="0" applyAlignment="1" applyBorder="1" applyFont="1" applyNumberFormat="1">
      <alignment horizontal="center" shrinkToFit="0" vertical="center" wrapText="0"/>
    </xf>
    <xf borderId="38" fillId="13" fontId="64" numFmtId="0" xfId="0" applyAlignment="1" applyBorder="1" applyFont="1">
      <alignment horizontal="left" shrinkToFit="0" vertical="top" wrapText="1"/>
    </xf>
    <xf borderId="39" fillId="0" fontId="40" numFmtId="49" xfId="0" applyAlignment="1" applyBorder="1" applyFont="1" applyNumberFormat="1">
      <alignment horizontal="center" readingOrder="0" shrinkToFit="0" vertical="center" wrapText="0"/>
    </xf>
    <xf borderId="59" fillId="0" fontId="39" numFmtId="49" xfId="0" applyAlignment="1" applyBorder="1" applyFont="1" applyNumberFormat="1">
      <alignment horizontal="center" shrinkToFit="0" wrapText="0"/>
    </xf>
    <xf borderId="59" fillId="28" fontId="39" numFmtId="49" xfId="0" applyAlignment="1" applyBorder="1" applyFont="1" applyNumberFormat="1">
      <alignment horizontal="center" shrinkToFit="0" wrapText="0"/>
    </xf>
    <xf borderId="45" fillId="28" fontId="64" numFmtId="0" xfId="0" applyAlignment="1" applyBorder="1" applyFont="1">
      <alignment horizontal="center" shrinkToFit="0" vertical="center" wrapText="0"/>
    </xf>
    <xf borderId="101" fillId="45" fontId="81" numFmtId="0" xfId="0" applyAlignment="1" applyBorder="1" applyFill="1" applyFont="1">
      <alignment horizontal="left" readingOrder="0" shrinkToFit="0" vertical="center" wrapText="0"/>
    </xf>
    <xf borderId="101" fillId="45" fontId="82" numFmtId="0" xfId="0" applyAlignment="1" applyBorder="1" applyFont="1">
      <alignment horizontal="center" readingOrder="0" shrinkToFit="0" vertical="center" wrapText="0"/>
    </xf>
    <xf borderId="102" fillId="45" fontId="82" numFmtId="0" xfId="0" applyAlignment="1" applyBorder="1" applyFont="1">
      <alignment horizontal="left" readingOrder="0" shrinkToFit="0" vertical="center" wrapText="0"/>
    </xf>
    <xf borderId="103" fillId="0" fontId="2" numFmtId="0" xfId="0" applyBorder="1" applyFont="1"/>
    <xf borderId="104" fillId="0" fontId="2" numFmtId="0" xfId="0" applyBorder="1" applyFont="1"/>
    <xf borderId="102" fillId="45" fontId="83" numFmtId="0" xfId="0" applyAlignment="1" applyBorder="1" applyFont="1">
      <alignment horizontal="center" readingOrder="0" shrinkToFit="0" vertical="center" wrapText="0"/>
    </xf>
    <xf borderId="102" fillId="45" fontId="83" numFmtId="0" xfId="0" applyAlignment="1" applyBorder="1" applyFont="1">
      <alignment horizontal="left" readingOrder="0" vertical="center"/>
    </xf>
    <xf borderId="101" fillId="45" fontId="84" numFmtId="0" xfId="0" applyAlignment="1" applyBorder="1" applyFont="1">
      <alignment vertical="center"/>
    </xf>
    <xf borderId="101" fillId="45" fontId="81" numFmtId="0" xfId="0" applyAlignment="1" applyBorder="1" applyFont="1">
      <alignment readingOrder="0" shrinkToFit="0" vertical="center" wrapText="0"/>
    </xf>
    <xf borderId="101" fillId="45" fontId="81" numFmtId="49" xfId="0" applyAlignment="1" applyBorder="1" applyFont="1" applyNumberFormat="1">
      <alignment horizontal="left" readingOrder="0" shrinkToFit="0" vertical="center" wrapText="0"/>
    </xf>
    <xf borderId="105" fillId="0" fontId="2" numFmtId="0" xfId="0" applyBorder="1" applyFont="1"/>
    <xf borderId="106" fillId="0" fontId="2" numFmtId="0" xfId="0" applyBorder="1" applyFont="1"/>
    <xf borderId="107" fillId="0" fontId="2" numFmtId="0" xfId="0" applyBorder="1" applyFont="1"/>
    <xf borderId="108" fillId="0" fontId="2" numFmtId="0" xfId="0" applyBorder="1" applyFont="1"/>
    <xf borderId="109" fillId="0" fontId="2" numFmtId="0" xfId="0" applyBorder="1" applyFont="1"/>
    <xf borderId="101" fillId="45" fontId="83" numFmtId="0" xfId="0" applyAlignment="1" applyBorder="1" applyFont="1">
      <alignment horizontal="center" readingOrder="0" shrinkToFit="0" vertical="center" wrapText="0"/>
    </xf>
    <xf borderId="101" fillId="45" fontId="83" numFmtId="0" xfId="0" applyAlignment="1" applyBorder="1" applyFont="1">
      <alignment horizontal="left" readingOrder="0" vertical="center"/>
    </xf>
    <xf borderId="101" fillId="45" fontId="84" numFmtId="0" xfId="0" applyBorder="1" applyFont="1"/>
    <xf borderId="110" fillId="45" fontId="85" numFmtId="0" xfId="0" applyAlignment="1" applyBorder="1" applyFont="1">
      <alignment horizontal="center" vertical="bottom"/>
    </xf>
    <xf borderId="111" fillId="0" fontId="2" numFmtId="0" xfId="0" applyBorder="1" applyFont="1"/>
    <xf borderId="101" fillId="45" fontId="85" numFmtId="0" xfId="0" applyBorder="1" applyFont="1"/>
    <xf borderId="101" fillId="45" fontId="86" numFmtId="0" xfId="0" applyAlignment="1" applyBorder="1" applyFont="1">
      <alignment readingOrder="0" shrinkToFit="0" vertical="center" wrapText="0"/>
    </xf>
    <xf borderId="101" fillId="45" fontId="85" numFmtId="0" xfId="0" applyAlignment="1" applyBorder="1" applyFont="1">
      <alignment vertical="center"/>
    </xf>
    <xf borderId="110" fillId="45" fontId="87" numFmtId="0" xfId="0" applyAlignment="1" applyBorder="1" applyFont="1">
      <alignment horizontal="center" readingOrder="0" vertical="bottom"/>
    </xf>
    <xf borderId="101" fillId="45" fontId="85" numFmtId="0" xfId="0" applyAlignment="1" applyBorder="1" applyFont="1">
      <alignment vertical="center"/>
    </xf>
    <xf borderId="102" fillId="45" fontId="88" numFmtId="164" xfId="0" applyAlignment="1" applyBorder="1" applyFont="1" applyNumberFormat="1">
      <alignment horizontal="center" readingOrder="0" vertical="center"/>
    </xf>
    <xf borderId="110" fillId="45" fontId="82" numFmtId="0" xfId="0" applyAlignment="1" applyBorder="1" applyFont="1">
      <alignment horizontal="center" readingOrder="0" shrinkToFit="0" vertical="center" wrapText="0"/>
    </xf>
    <xf borderId="110" fillId="45" fontId="84" numFmtId="0" xfId="0" applyAlignment="1" applyBorder="1" applyFont="1">
      <alignment horizontal="center"/>
    </xf>
    <xf borderId="112" fillId="46" fontId="89" numFmtId="0" xfId="0" applyAlignment="1" applyBorder="1" applyFill="1" applyFont="1">
      <alignment horizontal="left" readingOrder="0" shrinkToFit="0" vertical="center" wrapText="0"/>
    </xf>
    <xf borderId="113" fillId="0" fontId="2" numFmtId="0" xfId="0" applyBorder="1" applyFont="1"/>
    <xf borderId="112" fillId="46" fontId="90" numFmtId="0" xfId="0" applyAlignment="1" applyBorder="1" applyFont="1">
      <alignment horizontal="center" readingOrder="0" shrinkToFit="0" vertical="center" wrapText="0"/>
    </xf>
    <xf borderId="101" fillId="45" fontId="84" numFmtId="0" xfId="0" applyAlignment="1" applyBorder="1" applyFont="1">
      <alignment horizontal="center"/>
    </xf>
    <xf borderId="114" fillId="46" fontId="90" numFmtId="0" xfId="0" applyAlignment="1" applyBorder="1" applyFont="1">
      <alignment horizontal="left" readingOrder="0" shrinkToFit="0" vertical="center" wrapText="0"/>
    </xf>
    <xf borderId="115" fillId="0" fontId="2" numFmtId="0" xfId="0" applyBorder="1" applyFont="1"/>
    <xf borderId="116" fillId="0" fontId="2" numFmtId="0" xfId="0" applyBorder="1" applyFont="1"/>
    <xf borderId="114" fillId="46" fontId="9" numFmtId="0" xfId="0" applyAlignment="1" applyBorder="1" applyFont="1">
      <alignment horizontal="center" readingOrder="0" shrinkToFit="0" vertical="center" wrapText="0"/>
    </xf>
    <xf borderId="114" fillId="46" fontId="9" numFmtId="0" xfId="0" applyAlignment="1" applyBorder="1" applyFont="1">
      <alignment horizontal="left" readingOrder="0" vertical="center"/>
    </xf>
    <xf borderId="112" fillId="46" fontId="91" numFmtId="0" xfId="0" applyAlignment="1" applyBorder="1" applyFont="1">
      <alignment vertical="center"/>
    </xf>
    <xf borderId="112" fillId="46" fontId="89" numFmtId="0" xfId="0" applyAlignment="1" applyBorder="1" applyFont="1">
      <alignment readingOrder="0" shrinkToFit="0" vertical="center" wrapText="0"/>
    </xf>
    <xf borderId="112" fillId="46" fontId="89" numFmtId="49" xfId="0" applyAlignment="1" applyBorder="1" applyFont="1" applyNumberFormat="1">
      <alignment horizontal="left" readingOrder="0" shrinkToFit="0" vertical="center" wrapText="0"/>
    </xf>
    <xf borderId="117" fillId="0" fontId="2" numFmtId="0" xfId="0" applyBorder="1" applyFont="1"/>
    <xf borderId="118" fillId="0" fontId="2" numFmtId="0" xfId="0" applyBorder="1" applyFont="1"/>
    <xf borderId="119" fillId="0" fontId="2" numFmtId="0" xfId="0" applyBorder="1" applyFont="1"/>
    <xf borderId="120" fillId="0" fontId="2" numFmtId="0" xfId="0" applyBorder="1" applyFont="1"/>
    <xf borderId="121" fillId="0" fontId="2" numFmtId="0" xfId="0" applyBorder="1" applyFont="1"/>
    <xf borderId="112" fillId="46" fontId="9" numFmtId="0" xfId="0" applyAlignment="1" applyBorder="1" applyFont="1">
      <alignment horizontal="center" readingOrder="0" shrinkToFit="0" vertical="center" wrapText="0"/>
    </xf>
    <xf borderId="112" fillId="46" fontId="9" numFmtId="0" xfId="0" applyAlignment="1" applyBorder="1" applyFont="1">
      <alignment horizontal="left" readingOrder="0" vertical="center"/>
    </xf>
    <xf borderId="122" fillId="47" fontId="92" numFmtId="0" xfId="0" applyAlignment="1" applyBorder="1" applyFill="1" applyFont="1">
      <alignment horizontal="left" readingOrder="0" shrinkToFit="0" vertical="center" wrapText="0"/>
    </xf>
    <xf borderId="112" fillId="46" fontId="91" numFmtId="0" xfId="0" applyBorder="1" applyFont="1"/>
    <xf borderId="122" fillId="47" fontId="93" numFmtId="0" xfId="0" applyAlignment="1" applyBorder="1" applyFont="1">
      <alignment horizontal="center" readingOrder="0" shrinkToFit="0" vertical="center" wrapText="0"/>
    </xf>
    <xf borderId="123" fillId="46" fontId="21" numFmtId="0" xfId="0" applyAlignment="1" applyBorder="1" applyFont="1">
      <alignment horizontal="center" vertical="bottom"/>
    </xf>
    <xf borderId="124" fillId="0" fontId="2" numFmtId="0" xfId="0" applyBorder="1" applyFont="1"/>
    <xf borderId="112" fillId="46" fontId="21" numFmtId="0" xfId="0" applyBorder="1" applyFont="1"/>
    <xf borderId="125" fillId="47" fontId="93" numFmtId="0" xfId="0" applyAlignment="1" applyBorder="1" applyFont="1">
      <alignment horizontal="left" readingOrder="0" shrinkToFit="0" vertical="center" wrapText="0"/>
    </xf>
    <xf borderId="112" fillId="46" fontId="23" numFmtId="0" xfId="0" applyAlignment="1" applyBorder="1" applyFont="1">
      <alignment readingOrder="0" shrinkToFit="0" vertical="center" wrapText="0"/>
    </xf>
    <xf borderId="126" fillId="0" fontId="2" numFmtId="0" xfId="0" applyBorder="1" applyFont="1"/>
    <xf borderId="127" fillId="0" fontId="2" numFmtId="0" xfId="0" applyBorder="1" applyFont="1"/>
    <xf borderId="112" fillId="46" fontId="21" numFmtId="0" xfId="0" applyAlignment="1" applyBorder="1" applyFont="1">
      <alignment vertical="center"/>
    </xf>
    <xf borderId="125" fillId="47" fontId="83" numFmtId="0" xfId="0" applyAlignment="1" applyBorder="1" applyFont="1">
      <alignment horizontal="center" readingOrder="0" shrinkToFit="0" vertical="center" wrapText="0"/>
    </xf>
    <xf borderId="123" fillId="46" fontId="28" numFmtId="0" xfId="0" applyAlignment="1" applyBorder="1" applyFont="1">
      <alignment horizontal="center" readingOrder="0" vertical="bottom"/>
    </xf>
    <xf borderId="125" fillId="47" fontId="83" numFmtId="0" xfId="0" applyAlignment="1" applyBorder="1" applyFont="1">
      <alignment horizontal="left" readingOrder="0" vertical="center"/>
    </xf>
    <xf borderId="112" fillId="46" fontId="21" numFmtId="0" xfId="0" applyAlignment="1" applyBorder="1" applyFont="1">
      <alignment vertical="center"/>
    </xf>
    <xf borderId="122" fillId="47" fontId="94" numFmtId="0" xfId="0" applyAlignment="1" applyBorder="1" applyFont="1">
      <alignment vertical="center"/>
    </xf>
    <xf borderId="122" fillId="47" fontId="92" numFmtId="0" xfId="0" applyAlignment="1" applyBorder="1" applyFont="1">
      <alignment readingOrder="0" shrinkToFit="0" vertical="center" wrapText="0"/>
    </xf>
    <xf borderId="114" fillId="46" fontId="31" numFmtId="164" xfId="0" applyAlignment="1" applyBorder="1" applyFont="1" applyNumberFormat="1">
      <alignment horizontal="center" readingOrder="0" vertical="center"/>
    </xf>
    <xf borderId="122" fillId="47" fontId="92" numFmtId="49" xfId="0" applyAlignment="1" applyBorder="1" applyFont="1" applyNumberFormat="1">
      <alignment horizontal="left" readingOrder="0" shrinkToFit="0" vertical="center" wrapText="0"/>
    </xf>
    <xf borderId="128" fillId="0" fontId="2" numFmtId="0" xfId="0" applyBorder="1" applyFont="1"/>
    <xf borderId="123" fillId="46" fontId="90" numFmtId="0" xfId="0" applyAlignment="1" applyBorder="1" applyFont="1">
      <alignment horizontal="center" readingOrder="0" shrinkToFit="0" vertical="center" wrapText="0"/>
    </xf>
    <xf borderId="129" fillId="0" fontId="2" numFmtId="0" xfId="0" applyBorder="1" applyFont="1"/>
    <xf borderId="123" fillId="46" fontId="91" numFmtId="0" xfId="0" applyAlignment="1" applyBorder="1" applyFont="1">
      <alignment horizontal="center"/>
    </xf>
    <xf borderId="130" fillId="0" fontId="2" numFmtId="0" xfId="0" applyBorder="1" applyFont="1"/>
    <xf borderId="131" fillId="0" fontId="2" numFmtId="0" xfId="0" applyBorder="1" applyFont="1"/>
    <xf borderId="132" fillId="0" fontId="2" numFmtId="0" xfId="0" applyBorder="1" applyFont="1"/>
    <xf borderId="133" fillId="0" fontId="2" numFmtId="0" xfId="0" applyBorder="1" applyFont="1"/>
    <xf borderId="112" fillId="46" fontId="91" numFmtId="0" xfId="0" applyAlignment="1" applyBorder="1" applyFont="1">
      <alignment horizontal="center"/>
    </xf>
    <xf borderId="122" fillId="47" fontId="83" numFmtId="0" xfId="0" applyAlignment="1" applyBorder="1" applyFont="1">
      <alignment horizontal="center" readingOrder="0" shrinkToFit="0" vertical="center" wrapText="0"/>
    </xf>
    <xf borderId="122" fillId="47" fontId="83" numFmtId="0" xfId="0" applyAlignment="1" applyBorder="1" applyFont="1">
      <alignment horizontal="left" readingOrder="0" vertical="center"/>
    </xf>
    <xf borderId="122" fillId="47" fontId="94" numFmtId="0" xfId="0" applyBorder="1" applyFont="1"/>
    <xf borderId="134" fillId="47" fontId="85" numFmtId="0" xfId="0" applyAlignment="1" applyBorder="1" applyFont="1">
      <alignment horizontal="center" vertical="bottom"/>
    </xf>
    <xf borderId="135" fillId="0" fontId="2" numFmtId="0" xfId="0" applyBorder="1" applyFont="1"/>
    <xf borderId="122" fillId="47" fontId="85" numFmtId="0" xfId="0" applyBorder="1" applyFont="1"/>
    <xf borderId="122" fillId="47" fontId="86" numFmtId="0" xfId="0" applyAlignment="1" applyBorder="1" applyFont="1">
      <alignment readingOrder="0" shrinkToFit="0" vertical="center" wrapText="0"/>
    </xf>
    <xf borderId="122" fillId="47" fontId="85" numFmtId="0" xfId="0" applyAlignment="1" applyBorder="1" applyFont="1">
      <alignment vertical="center"/>
    </xf>
    <xf borderId="134" fillId="47" fontId="87" numFmtId="0" xfId="0" applyAlignment="1" applyBorder="1" applyFont="1">
      <alignment horizontal="center" readingOrder="0" vertical="bottom"/>
    </xf>
    <xf borderId="122" fillId="47" fontId="85" numFmtId="0" xfId="0" applyAlignment="1" applyBorder="1" applyFont="1">
      <alignment vertical="center"/>
    </xf>
    <xf borderId="125" fillId="47" fontId="88" numFmtId="164" xfId="0" applyAlignment="1" applyBorder="1" applyFont="1" applyNumberFormat="1">
      <alignment horizontal="center" readingOrder="0" vertical="center"/>
    </xf>
    <xf borderId="134" fillId="47" fontId="93" numFmtId="0" xfId="0" applyAlignment="1" applyBorder="1" applyFont="1">
      <alignment horizontal="center" readingOrder="0" shrinkToFit="0" vertical="center" wrapText="0"/>
    </xf>
    <xf borderId="134" fillId="47" fontId="94" numFmtId="0" xfId="0" applyAlignment="1" applyBorder="1" applyFont="1">
      <alignment horizontal="center"/>
    </xf>
    <xf borderId="136" fillId="0" fontId="2" numFmtId="0" xfId="0" applyBorder="1" applyFont="1"/>
    <xf borderId="122" fillId="47" fontId="94" numFmtId="0" xfId="0" applyAlignment="1" applyBorder="1" applyFont="1">
      <alignment horizontal="center"/>
    </xf>
    <xf borderId="43" fillId="13" fontId="40" numFmtId="49" xfId="0" applyAlignment="1" applyBorder="1" applyFont="1" applyNumberFormat="1">
      <alignment horizontal="center" readingOrder="0" shrinkToFit="0" vertical="center" wrapText="0"/>
    </xf>
    <xf borderId="41" fillId="28" fontId="64" numFmtId="49" xfId="0" applyAlignment="1" applyBorder="1" applyFont="1" applyNumberFormat="1">
      <alignment horizontal="center" shrinkToFit="0" vertical="center" wrapText="0"/>
    </xf>
    <xf borderId="41" fillId="28" fontId="40" numFmtId="0" xfId="0" applyAlignment="1" applyBorder="1" applyFont="1">
      <alignment horizontal="center" shrinkToFit="0" vertical="center" wrapText="0"/>
    </xf>
    <xf borderId="41" fillId="28" fontId="40" numFmtId="49" xfId="0" applyAlignment="1" applyBorder="1" applyFont="1" applyNumberFormat="1">
      <alignment horizontal="center" shrinkToFit="0" vertical="center" wrapText="0"/>
    </xf>
    <xf borderId="38" fillId="13" fontId="40" numFmtId="0" xfId="0" applyAlignment="1" applyBorder="1" applyFont="1">
      <alignment horizontal="center" readingOrder="0" shrinkToFit="0" vertical="center" wrapText="0"/>
    </xf>
    <xf borderId="42" fillId="13" fontId="40" numFmtId="0" xfId="0" applyAlignment="1" applyBorder="1" applyFont="1">
      <alignment horizontal="center" readingOrder="0" shrinkToFit="0" vertical="center" wrapText="0"/>
    </xf>
    <xf borderId="45" fillId="28" fontId="69" numFmtId="49" xfId="0" applyAlignment="1" applyBorder="1" applyFont="1" applyNumberFormat="1">
      <alignment vertical="center"/>
    </xf>
    <xf borderId="45" fillId="29" fontId="40" numFmtId="49" xfId="0" applyAlignment="1" applyBorder="1" applyFont="1" applyNumberFormat="1">
      <alignment horizontal="left" readingOrder="0" shrinkToFit="0" vertical="center" wrapText="0"/>
    </xf>
    <xf borderId="38" fillId="13" fontId="0" numFmtId="0" xfId="0" applyAlignment="1" applyBorder="1" applyFont="1">
      <alignment horizontal="left" readingOrder="0" shrinkToFit="0" vertical="top" wrapText="0"/>
    </xf>
    <xf borderId="61" fillId="0" fontId="40" numFmtId="49" xfId="0" applyAlignment="1" applyBorder="1" applyFont="1" applyNumberFormat="1">
      <alignment horizontal="center" readingOrder="0" shrinkToFit="0" vertical="center" wrapText="0"/>
    </xf>
    <xf borderId="38" fillId="12" fontId="40" numFmtId="0" xfId="0" applyAlignment="1" applyBorder="1" applyFont="1">
      <alignment horizontal="left" readingOrder="0" shrinkToFit="0" vertical="top" wrapText="0"/>
    </xf>
    <xf borderId="43" fillId="30" fontId="33" numFmtId="49" xfId="0" applyAlignment="1" applyBorder="1" applyFont="1" applyNumberFormat="1">
      <alignment horizontal="center" readingOrder="0" shrinkToFit="0" vertical="center" wrapText="0"/>
    </xf>
    <xf borderId="38" fillId="0" fontId="40" numFmtId="0" xfId="0" applyAlignment="1" applyBorder="1" applyFont="1">
      <alignment horizontal="left" readingOrder="0" shrinkToFit="0" vertical="top" wrapText="0"/>
    </xf>
    <xf borderId="43" fillId="29" fontId="39" numFmtId="49" xfId="0" applyAlignment="1" applyBorder="1" applyFont="1" applyNumberFormat="1">
      <alignment shrinkToFit="0" wrapText="0"/>
    </xf>
    <xf borderId="39" fillId="0" fontId="39" numFmtId="49" xfId="0" applyAlignment="1" applyBorder="1" applyFont="1" applyNumberFormat="1">
      <alignment horizontal="center" shrinkToFit="0" vertical="center" wrapText="0"/>
    </xf>
    <xf borderId="41" fillId="29" fontId="39" numFmtId="49" xfId="0" applyAlignment="1" applyBorder="1" applyFont="1" applyNumberFormat="1">
      <alignment readingOrder="0" shrinkToFit="0" wrapText="0"/>
    </xf>
    <xf borderId="41" fillId="0" fontId="39" numFmtId="49" xfId="0" applyAlignment="1" applyBorder="1" applyFont="1" applyNumberFormat="1">
      <alignment horizontal="center" readingOrder="0" vertical="center"/>
    </xf>
    <xf borderId="59" fillId="26" fontId="39" numFmtId="0" xfId="0" applyAlignment="1" applyBorder="1" applyFont="1">
      <alignment readingOrder="0" shrinkToFit="0" wrapText="0"/>
    </xf>
    <xf borderId="137" fillId="48" fontId="95" numFmtId="0" xfId="0" applyAlignment="1" applyBorder="1" applyFill="1" applyFont="1">
      <alignment horizontal="left" readingOrder="0" shrinkToFit="0" vertical="center" wrapText="0"/>
    </xf>
    <xf borderId="137" fillId="48" fontId="96" numFmtId="0" xfId="0" applyAlignment="1" applyBorder="1" applyFont="1">
      <alignment horizontal="center" readingOrder="0" shrinkToFit="0" vertical="center" wrapText="0"/>
    </xf>
    <xf borderId="138" fillId="48" fontId="96" numFmtId="0" xfId="0" applyAlignment="1" applyBorder="1" applyFont="1">
      <alignment horizontal="left" readingOrder="0" shrinkToFit="0" vertical="center" wrapText="0"/>
    </xf>
    <xf borderId="139" fillId="0" fontId="2" numFmtId="0" xfId="0" applyBorder="1" applyFont="1"/>
    <xf borderId="140" fillId="0" fontId="2" numFmtId="0" xfId="0" applyBorder="1" applyFont="1"/>
    <xf borderId="138" fillId="48" fontId="10" numFmtId="0" xfId="0" applyAlignment="1" applyBorder="1" applyFont="1">
      <alignment horizontal="center" readingOrder="0" shrinkToFit="0" vertical="center" wrapText="0"/>
    </xf>
    <xf borderId="138" fillId="48" fontId="10" numFmtId="0" xfId="0" applyAlignment="1" applyBorder="1" applyFont="1">
      <alignment horizontal="left" readingOrder="0" vertical="center"/>
    </xf>
    <xf borderId="137" fillId="48" fontId="97" numFmtId="0" xfId="0" applyAlignment="1" applyBorder="1" applyFont="1">
      <alignment vertical="center"/>
    </xf>
    <xf borderId="137" fillId="48" fontId="95" numFmtId="0" xfId="0" applyAlignment="1" applyBorder="1" applyFont="1">
      <alignment readingOrder="0" shrinkToFit="0" vertical="center" wrapText="0"/>
    </xf>
    <xf borderId="137" fillId="48" fontId="95" numFmtId="49" xfId="0" applyAlignment="1" applyBorder="1" applyFont="1" applyNumberFormat="1">
      <alignment horizontal="left" readingOrder="0" shrinkToFit="0" vertical="center" wrapText="0"/>
    </xf>
    <xf borderId="141" fillId="0" fontId="2" numFmtId="0" xfId="0" applyBorder="1" applyFont="1"/>
    <xf borderId="142" fillId="0" fontId="2" numFmtId="0" xfId="0" applyBorder="1" applyFont="1"/>
    <xf borderId="143" fillId="0" fontId="2" numFmtId="0" xfId="0" applyBorder="1" applyFont="1"/>
    <xf borderId="144" fillId="0" fontId="2" numFmtId="0" xfId="0" applyBorder="1" applyFont="1"/>
    <xf borderId="145" fillId="0" fontId="2" numFmtId="0" xfId="0" applyBorder="1" applyFont="1"/>
    <xf borderId="137" fillId="48" fontId="10" numFmtId="0" xfId="0" applyAlignment="1" applyBorder="1" applyFont="1">
      <alignment horizontal="center" readingOrder="0" shrinkToFit="0" vertical="center" wrapText="0"/>
    </xf>
    <xf borderId="137" fillId="48" fontId="10" numFmtId="0" xfId="0" applyAlignment="1" applyBorder="1" applyFont="1">
      <alignment horizontal="left" readingOrder="0" vertical="center"/>
    </xf>
    <xf borderId="137" fillId="48" fontId="97" numFmtId="0" xfId="0" applyBorder="1" applyFont="1"/>
    <xf borderId="146" fillId="48" fontId="19" numFmtId="0" xfId="0" applyAlignment="1" applyBorder="1" applyFont="1">
      <alignment horizontal="center" vertical="bottom"/>
    </xf>
    <xf borderId="147" fillId="0" fontId="2" numFmtId="0" xfId="0" applyBorder="1" applyFont="1"/>
    <xf borderId="137" fillId="48" fontId="19" numFmtId="0" xfId="0" applyBorder="1" applyFont="1"/>
    <xf borderId="137" fillId="48" fontId="24" numFmtId="0" xfId="0" applyAlignment="1" applyBorder="1" applyFont="1">
      <alignment readingOrder="0" shrinkToFit="0" vertical="center" wrapText="0"/>
    </xf>
    <xf borderId="137" fillId="48" fontId="19" numFmtId="0" xfId="0" applyAlignment="1" applyBorder="1" applyFont="1">
      <alignment vertical="center"/>
    </xf>
    <xf borderId="146" fillId="48" fontId="27" numFmtId="0" xfId="0" applyAlignment="1" applyBorder="1" applyFont="1">
      <alignment horizontal="center" readingOrder="0" vertical="bottom"/>
    </xf>
    <xf borderId="137" fillId="48" fontId="19" numFmtId="0" xfId="0" applyAlignment="1" applyBorder="1" applyFont="1">
      <alignment vertical="center"/>
    </xf>
    <xf borderId="138" fillId="48" fontId="32" numFmtId="164" xfId="0" applyAlignment="1" applyBorder="1" applyFont="1" applyNumberFormat="1">
      <alignment horizontal="center" readingOrder="0" vertical="center"/>
    </xf>
    <xf borderId="148" fillId="49" fontId="98" numFmtId="0" xfId="0" applyAlignment="1" applyBorder="1" applyFill="1" applyFont="1">
      <alignment horizontal="left" readingOrder="0" shrinkToFit="0" vertical="center" wrapText="0"/>
    </xf>
    <xf borderId="148" fillId="49" fontId="99" numFmtId="0" xfId="0" applyAlignment="1" applyBorder="1" applyFont="1">
      <alignment horizontal="center" readingOrder="0" shrinkToFit="0" vertical="center" wrapText="0"/>
    </xf>
    <xf borderId="146" fillId="48" fontId="97" numFmtId="0" xfId="0" applyAlignment="1" applyBorder="1" applyFont="1">
      <alignment horizontal="center"/>
    </xf>
    <xf borderId="149" fillId="49" fontId="99" numFmtId="0" xfId="0" applyAlignment="1" applyBorder="1" applyFont="1">
      <alignment horizontal="left" readingOrder="0" shrinkToFit="0" vertical="center" wrapText="0"/>
    </xf>
    <xf borderId="138" fillId="48" fontId="96" numFmtId="0" xfId="0" applyAlignment="1" applyBorder="1" applyFont="1">
      <alignment horizontal="center" readingOrder="0" shrinkToFit="0" vertical="center" wrapText="0"/>
    </xf>
    <xf borderId="150" fillId="0" fontId="2" numFmtId="0" xfId="0" applyBorder="1" applyFont="1"/>
    <xf borderId="151" fillId="0" fontId="2" numFmtId="0" xfId="0" applyBorder="1" applyFont="1"/>
    <xf borderId="137" fillId="48" fontId="97" numFmtId="0" xfId="0" applyAlignment="1" applyBorder="1" applyFont="1">
      <alignment horizontal="center"/>
    </xf>
    <xf borderId="149" fillId="49" fontId="10" numFmtId="0" xfId="0" applyAlignment="1" applyBorder="1" applyFont="1">
      <alignment horizontal="center" readingOrder="0" shrinkToFit="0" vertical="center" wrapText="0"/>
    </xf>
    <xf borderId="149" fillId="49" fontId="10" numFmtId="0" xfId="0" applyAlignment="1" applyBorder="1" applyFont="1">
      <alignment horizontal="left" readingOrder="0" vertical="center"/>
    </xf>
    <xf borderId="148" fillId="49" fontId="100" numFmtId="0" xfId="0" applyAlignment="1" applyBorder="1" applyFont="1">
      <alignment vertical="center"/>
    </xf>
    <xf borderId="148" fillId="49" fontId="98" numFmtId="0" xfId="0" applyAlignment="1" applyBorder="1" applyFont="1">
      <alignment readingOrder="0" shrinkToFit="0" vertical="center" wrapText="0"/>
    </xf>
    <xf borderId="148" fillId="49" fontId="98" numFmtId="49" xfId="0" applyAlignment="1" applyBorder="1" applyFont="1" applyNumberFormat="1">
      <alignment horizontal="left" readingOrder="0" shrinkToFit="0" vertical="center" wrapText="0"/>
    </xf>
    <xf borderId="152" fillId="0" fontId="2" numFmtId="0" xfId="0" applyBorder="1" applyFont="1"/>
    <xf borderId="153" fillId="0" fontId="2" numFmtId="0" xfId="0" applyBorder="1" applyFont="1"/>
    <xf borderId="154" fillId="0" fontId="2" numFmtId="0" xfId="0" applyBorder="1" applyFont="1"/>
    <xf borderId="155" fillId="0" fontId="2" numFmtId="0" xfId="0" applyBorder="1" applyFont="1"/>
    <xf borderId="156" fillId="0" fontId="2" numFmtId="0" xfId="0" applyBorder="1" applyFont="1"/>
    <xf borderId="148" fillId="49" fontId="10" numFmtId="0" xfId="0" applyAlignment="1" applyBorder="1" applyFont="1">
      <alignment horizontal="center" readingOrder="0" shrinkToFit="0" vertical="center" wrapText="0"/>
    </xf>
    <xf borderId="148" fillId="49" fontId="10" numFmtId="0" xfId="0" applyAlignment="1" applyBorder="1" applyFont="1">
      <alignment horizontal="left" readingOrder="0" vertical="center"/>
    </xf>
    <xf borderId="148" fillId="49" fontId="100" numFmtId="0" xfId="0" applyBorder="1" applyFont="1"/>
    <xf borderId="157" fillId="49" fontId="19" numFmtId="0" xfId="0" applyAlignment="1" applyBorder="1" applyFont="1">
      <alignment horizontal="center" vertical="bottom"/>
    </xf>
    <xf borderId="158" fillId="0" fontId="2" numFmtId="0" xfId="0" applyBorder="1" applyFont="1"/>
    <xf borderId="148" fillId="49" fontId="19" numFmtId="0" xfId="0" applyBorder="1" applyFont="1"/>
    <xf borderId="148" fillId="49" fontId="24" numFmtId="0" xfId="0" applyAlignment="1" applyBorder="1" applyFont="1">
      <alignment readingOrder="0" shrinkToFit="0" vertical="center" wrapText="0"/>
    </xf>
    <xf borderId="148" fillId="49" fontId="19" numFmtId="0" xfId="0" applyAlignment="1" applyBorder="1" applyFont="1">
      <alignment vertical="center"/>
    </xf>
    <xf borderId="157" fillId="49" fontId="27" numFmtId="0" xfId="0" applyAlignment="1" applyBorder="1" applyFont="1">
      <alignment horizontal="center" readingOrder="0" vertical="bottom"/>
    </xf>
    <xf borderId="148" fillId="49" fontId="19" numFmtId="0" xfId="0" applyAlignment="1" applyBorder="1" applyFont="1">
      <alignment vertical="center"/>
    </xf>
    <xf borderId="149" fillId="49" fontId="32" numFmtId="164" xfId="0" applyAlignment="1" applyBorder="1" applyFont="1" applyNumberFormat="1">
      <alignment horizontal="center" readingOrder="0" vertical="center"/>
    </xf>
    <xf borderId="157" fillId="49" fontId="100" numFmtId="0" xfId="0" applyAlignment="1" applyBorder="1" applyFont="1">
      <alignment horizontal="center"/>
    </xf>
    <xf borderId="149" fillId="49" fontId="99" numFmtId="0" xfId="0" applyAlignment="1" applyBorder="1" applyFont="1">
      <alignment horizontal="center" readingOrder="0" shrinkToFit="0" vertical="center" wrapText="0"/>
    </xf>
    <xf borderId="148" fillId="49" fontId="100" numFmtId="0" xfId="0" applyAlignment="1" applyBorder="1" applyFont="1">
      <alignment horizontal="center"/>
    </xf>
    <xf borderId="159" fillId="50" fontId="101" numFmtId="0" xfId="0" applyAlignment="1" applyBorder="1" applyFill="1" applyFont="1">
      <alignment horizontal="left" readingOrder="0" shrinkToFit="0" vertical="center" wrapText="0"/>
    </xf>
    <xf borderId="159" fillId="50" fontId="102" numFmtId="0" xfId="0" applyAlignment="1" applyBorder="1" applyFont="1">
      <alignment horizontal="center" readingOrder="0" shrinkToFit="0" vertical="center" wrapText="0"/>
    </xf>
    <xf borderId="160" fillId="50" fontId="102" numFmtId="0" xfId="0" applyAlignment="1" applyBorder="1" applyFont="1">
      <alignment horizontal="left" readingOrder="0" shrinkToFit="0" vertical="center" wrapText="0"/>
    </xf>
    <xf borderId="161" fillId="0" fontId="2" numFmtId="0" xfId="0" applyBorder="1" applyFont="1"/>
    <xf borderId="162" fillId="0" fontId="2" numFmtId="0" xfId="0" applyBorder="1" applyFont="1"/>
    <xf borderId="160" fillId="50" fontId="9" numFmtId="0" xfId="0" applyAlignment="1" applyBorder="1" applyFont="1">
      <alignment horizontal="center" readingOrder="0" shrinkToFit="0" vertical="center" wrapText="0"/>
    </xf>
    <xf borderId="160" fillId="50" fontId="9" numFmtId="0" xfId="0" applyAlignment="1" applyBorder="1" applyFont="1">
      <alignment horizontal="left" readingOrder="0" vertical="center"/>
    </xf>
    <xf borderId="159" fillId="50" fontId="103" numFmtId="0" xfId="0" applyAlignment="1" applyBorder="1" applyFont="1">
      <alignment vertical="center"/>
    </xf>
    <xf borderId="159" fillId="50" fontId="101" numFmtId="0" xfId="0" applyAlignment="1" applyBorder="1" applyFont="1">
      <alignment readingOrder="0" shrinkToFit="0" vertical="center" wrapText="0"/>
    </xf>
    <xf borderId="159" fillId="50" fontId="101" numFmtId="49" xfId="0" applyAlignment="1" applyBorder="1" applyFont="1" applyNumberFormat="1">
      <alignment horizontal="left" readingOrder="0" shrinkToFit="0" vertical="center" wrapText="0"/>
    </xf>
    <xf borderId="163" fillId="0" fontId="2" numFmtId="0" xfId="0" applyBorder="1" applyFont="1"/>
    <xf borderId="164" fillId="0" fontId="2" numFmtId="0" xfId="0" applyBorder="1" applyFont="1"/>
    <xf borderId="165" fillId="0" fontId="2" numFmtId="0" xfId="0" applyBorder="1" applyFont="1"/>
    <xf borderId="166" fillId="0" fontId="2" numFmtId="0" xfId="0" applyBorder="1" applyFont="1"/>
    <xf borderId="167" fillId="0" fontId="2" numFmtId="0" xfId="0" applyBorder="1" applyFont="1"/>
    <xf borderId="159" fillId="50" fontId="9" numFmtId="0" xfId="0" applyAlignment="1" applyBorder="1" applyFont="1">
      <alignment horizontal="center" readingOrder="0" shrinkToFit="0" vertical="center" wrapText="0"/>
    </xf>
    <xf borderId="159" fillId="50" fontId="9" numFmtId="0" xfId="0" applyAlignment="1" applyBorder="1" applyFont="1">
      <alignment horizontal="left" readingOrder="0" vertical="center"/>
    </xf>
    <xf borderId="159" fillId="50" fontId="103" numFmtId="0" xfId="0" applyBorder="1" applyFont="1"/>
    <xf borderId="168" fillId="50" fontId="21" numFmtId="0" xfId="0" applyAlignment="1" applyBorder="1" applyFont="1">
      <alignment horizontal="center" vertical="bottom"/>
    </xf>
    <xf borderId="169" fillId="0" fontId="2" numFmtId="0" xfId="0" applyBorder="1" applyFont="1"/>
    <xf borderId="159" fillId="50" fontId="21" numFmtId="0" xfId="0" applyBorder="1" applyFont="1"/>
    <xf borderId="159" fillId="50" fontId="23" numFmtId="0" xfId="0" applyAlignment="1" applyBorder="1" applyFont="1">
      <alignment readingOrder="0" shrinkToFit="0" vertical="center" wrapText="0"/>
    </xf>
    <xf borderId="159" fillId="50" fontId="21" numFmtId="0" xfId="0" applyAlignment="1" applyBorder="1" applyFont="1">
      <alignment vertical="center"/>
    </xf>
    <xf borderId="168" fillId="50" fontId="28" numFmtId="0" xfId="0" applyAlignment="1" applyBorder="1" applyFont="1">
      <alignment horizontal="center" readingOrder="0" vertical="bottom"/>
    </xf>
    <xf borderId="159" fillId="50" fontId="21" numFmtId="0" xfId="0" applyAlignment="1" applyBorder="1" applyFont="1">
      <alignment vertical="center"/>
    </xf>
    <xf borderId="160" fillId="50" fontId="31" numFmtId="164" xfId="0" applyAlignment="1" applyBorder="1" applyFont="1" applyNumberFormat="1">
      <alignment horizontal="center" readingOrder="0" vertical="center"/>
    </xf>
    <xf borderId="168" fillId="50" fontId="103" numFmtId="0" xfId="0" applyAlignment="1" applyBorder="1" applyFont="1">
      <alignment horizontal="center"/>
    </xf>
    <xf borderId="160" fillId="50" fontId="102" numFmtId="0" xfId="0" applyAlignment="1" applyBorder="1" applyFont="1">
      <alignment horizontal="center" readingOrder="0" shrinkToFit="0" vertical="center" wrapText="0"/>
    </xf>
    <xf borderId="159" fillId="50" fontId="103" numFmtId="0" xfId="0" applyAlignment="1" applyBorder="1" applyFont="1">
      <alignment horizontal="center"/>
    </xf>
    <xf borderId="0" fillId="0" fontId="104" numFmtId="0" xfId="0" applyAlignment="1" applyFont="1">
      <alignment horizontal="center" readingOrder="0" shrinkToFit="0" vertical="center" wrapText="0"/>
    </xf>
    <xf borderId="0" fillId="0" fontId="24" numFmtId="0" xfId="0" applyAlignment="1" applyFont="1">
      <alignment horizontal="center" readingOrder="0" shrinkToFit="0" vertical="center" wrapText="0"/>
    </xf>
    <xf borderId="0" fillId="0" fontId="104" numFmtId="0" xfId="0" applyAlignment="1" applyFont="1">
      <alignment horizontal="left" readingOrder="0" shrinkToFit="0" vertical="center" wrapText="0"/>
    </xf>
    <xf borderId="0" fillId="0" fontId="19" numFmtId="0" xfId="0" applyFont="1"/>
    <xf borderId="0" fillId="0" fontId="24" numFmtId="0" xfId="0" applyAlignment="1" applyFont="1">
      <alignment readingOrder="0" shrinkToFit="0" vertical="center" wrapText="0"/>
    </xf>
    <xf borderId="0" fillId="0" fontId="105" numFmtId="0" xfId="0" applyFont="1"/>
    <xf borderId="0" fillId="13" fontId="59" numFmtId="0" xfId="0" applyAlignment="1" applyFont="1">
      <alignment readingOrder="0" shrinkToFit="0" vertical="center" wrapText="0"/>
    </xf>
    <xf borderId="45" fillId="13" fontId="39" numFmtId="0" xfId="0" applyAlignment="1" applyBorder="1" applyFont="1">
      <alignment horizontal="center" shrinkToFit="0" wrapText="0"/>
    </xf>
    <xf borderId="43" fillId="13" fontId="39" numFmtId="0" xfId="0" applyAlignment="1" applyBorder="1" applyFont="1">
      <alignment horizontal="center" shrinkToFit="0" wrapText="0"/>
    </xf>
    <xf borderId="64" fillId="13" fontId="39" numFmtId="49" xfId="0" applyAlignment="1" applyBorder="1" applyFont="1" applyNumberFormat="1">
      <alignment horizontal="center" readingOrder="0" shrinkToFit="0" vertical="center" wrapText="0"/>
    </xf>
    <xf borderId="45" fillId="13" fontId="39" numFmtId="0" xfId="0" applyAlignment="1" applyBorder="1" applyFont="1">
      <alignment horizontal="center" shrinkToFit="0" vertical="center" wrapText="0"/>
    </xf>
    <xf borderId="45" fillId="23" fontId="39" numFmtId="49" xfId="0" applyBorder="1" applyFont="1" applyNumberFormat="1"/>
    <xf borderId="45" fillId="29" fontId="40" numFmtId="0" xfId="0" applyAlignment="1" applyBorder="1" applyFont="1">
      <alignment horizontal="center" readingOrder="0" shrinkToFit="0" vertical="center" wrapText="0"/>
    </xf>
    <xf borderId="41" fillId="28" fontId="0" numFmtId="49" xfId="0" applyAlignment="1" applyBorder="1" applyFont="1" applyNumberFormat="1">
      <alignment horizontal="center" readingOrder="0" shrinkToFit="0" vertical="center" wrapText="0"/>
    </xf>
    <xf borderId="41" fillId="13" fontId="40" numFmtId="49" xfId="0" applyAlignment="1" applyBorder="1" applyFont="1" applyNumberFormat="1">
      <alignment horizontal="center" shrinkToFit="0" vertical="center" wrapText="0"/>
    </xf>
    <xf borderId="45" fillId="28" fontId="0" numFmtId="0" xfId="0" applyAlignment="1" applyBorder="1" applyFont="1">
      <alignment horizontal="center" shrinkToFit="0" vertical="center" wrapText="0"/>
    </xf>
    <xf borderId="64" fillId="13" fontId="0" numFmtId="49" xfId="0" applyAlignment="1" applyBorder="1" applyFont="1" applyNumberFormat="1">
      <alignment horizontal="center" readingOrder="0" shrinkToFit="0" vertical="center" wrapText="0"/>
    </xf>
    <xf borderId="45" fillId="23" fontId="39" numFmtId="49" xfId="0" applyAlignment="1" applyBorder="1" applyFont="1" applyNumberFormat="1">
      <alignment readingOrder="0" shrinkToFit="0" vertical="center" wrapText="0"/>
    </xf>
    <xf borderId="64" fillId="13" fontId="0" numFmtId="49" xfId="0" applyAlignment="1" applyBorder="1" applyFont="1" applyNumberFormat="1">
      <alignment horizontal="center" shrinkToFit="0" vertical="center" wrapText="0"/>
    </xf>
    <xf borderId="45" fillId="13" fontId="64" numFmtId="0" xfId="0" applyAlignment="1" applyBorder="1" applyFont="1">
      <alignment horizontal="center" shrinkToFit="0" vertical="center" wrapText="0"/>
    </xf>
    <xf borderId="43" fillId="0" fontId="63" numFmtId="49" xfId="0" applyAlignment="1" applyBorder="1" applyFont="1" applyNumberFormat="1">
      <alignment horizontal="center" readingOrder="0" shrinkToFit="0" vertical="center" wrapText="0"/>
    </xf>
    <xf borderId="45" fillId="0" fontId="39" numFmtId="0" xfId="0" applyAlignment="1" applyBorder="1" applyFont="1">
      <alignment horizontal="center" readingOrder="0" shrinkToFit="0" wrapText="0"/>
    </xf>
    <xf borderId="43" fillId="0" fontId="39" numFmtId="0" xfId="0" applyAlignment="1" applyBorder="1" applyFont="1">
      <alignment horizontal="center" shrinkToFit="0" wrapText="0"/>
    </xf>
    <xf borderId="41" fillId="12" fontId="0" numFmtId="49" xfId="0" applyAlignment="1" applyBorder="1" applyFont="1" applyNumberFormat="1">
      <alignment horizontal="center" readingOrder="0" shrinkToFit="0" vertical="center" wrapText="0"/>
    </xf>
    <xf borderId="45" fillId="12" fontId="0" numFmtId="49" xfId="0" applyAlignment="1" applyBorder="1" applyFont="1" applyNumberFormat="1">
      <alignment horizontal="center" readingOrder="0" shrinkToFit="0" vertical="center" wrapText="0"/>
    </xf>
    <xf borderId="43" fillId="28" fontId="69" numFmtId="49" xfId="0" applyAlignment="1" applyBorder="1" applyFont="1" applyNumberFormat="1">
      <alignment vertical="center"/>
    </xf>
    <xf borderId="43" fillId="28" fontId="69" numFmtId="49" xfId="0" applyBorder="1" applyFont="1" applyNumberFormat="1"/>
    <xf borderId="43" fillId="28" fontId="39" numFmtId="49" xfId="0" applyBorder="1" applyFont="1" applyNumberFormat="1"/>
    <xf borderId="45" fillId="28" fontId="69" numFmtId="49" xfId="0" applyBorder="1" applyFont="1" applyNumberFormat="1"/>
    <xf borderId="58" fillId="28" fontId="0" numFmtId="49" xfId="0" applyAlignment="1" applyBorder="1" applyFont="1" applyNumberFormat="1">
      <alignment horizontal="center" readingOrder="0" shrinkToFit="0" vertical="center" wrapText="0"/>
    </xf>
    <xf borderId="45" fillId="0" fontId="39" numFmtId="0" xfId="0" applyAlignment="1" applyBorder="1" applyFont="1">
      <alignment horizontal="center" shrinkToFit="0" wrapText="0"/>
    </xf>
    <xf borderId="43" fillId="0" fontId="39" numFmtId="0" xfId="0" applyAlignment="1" applyBorder="1" applyFont="1">
      <alignment horizontal="center" shrinkToFit="0" wrapText="0"/>
    </xf>
    <xf borderId="43" fillId="13" fontId="39" numFmtId="0" xfId="0" applyAlignment="1" applyBorder="1" applyFont="1">
      <alignment horizontal="center" shrinkToFit="0" wrapText="0"/>
    </xf>
    <xf borderId="45" fillId="13" fontId="0" numFmtId="0" xfId="0" applyAlignment="1" applyBorder="1" applyFont="1">
      <alignment horizontal="center" readingOrder="0" shrinkToFit="0" vertical="center" wrapText="0"/>
    </xf>
    <xf borderId="41" fillId="28" fontId="0" numFmtId="49" xfId="0" applyAlignment="1" applyBorder="1" applyFont="1" applyNumberFormat="1">
      <alignment horizontal="center" shrinkToFit="0" vertical="center" wrapText="0"/>
    </xf>
    <xf borderId="41" fillId="28" fontId="0" numFmtId="0" xfId="0" applyAlignment="1" applyBorder="1" applyFont="1">
      <alignment horizontal="center" shrinkToFit="0" vertical="center" wrapText="0"/>
    </xf>
    <xf borderId="64" fillId="12" fontId="0" numFmtId="49" xfId="0" applyAlignment="1" applyBorder="1" applyFont="1" applyNumberFormat="1">
      <alignment horizontal="center" readingOrder="0" shrinkToFit="0" vertical="center" wrapText="0"/>
    </xf>
    <xf borderId="58" fillId="0" fontId="0" numFmtId="0" xfId="0" applyAlignment="1" applyBorder="1" applyFont="1">
      <alignment horizontal="center" readingOrder="0" shrinkToFit="0" vertical="center" wrapText="0"/>
    </xf>
    <xf borderId="38" fillId="12" fontId="40" numFmtId="0" xfId="0" applyAlignment="1" applyBorder="1" applyFont="1">
      <alignment horizontal="left" readingOrder="0" shrinkToFit="0" vertical="top" wrapText="1"/>
    </xf>
    <xf borderId="59" fillId="13" fontId="39" numFmtId="0" xfId="0" applyAlignment="1" applyBorder="1" applyFont="1">
      <alignment horizontal="center" shrinkToFit="0" wrapText="0"/>
    </xf>
    <xf borderId="41" fillId="13" fontId="39" numFmtId="0" xfId="0" applyAlignment="1" applyBorder="1" applyFont="1">
      <alignment horizontal="center" shrinkToFit="0" wrapText="0"/>
    </xf>
    <xf borderId="38" fillId="12" fontId="0" numFmtId="0" xfId="0" applyAlignment="1" applyBorder="1" applyFont="1">
      <alignment horizontal="left" readingOrder="0" shrinkToFit="0" vertical="top" wrapText="1"/>
    </xf>
    <xf borderId="41" fillId="27" fontId="40" numFmtId="49" xfId="0" applyAlignment="1" applyBorder="1" applyFont="1" applyNumberFormat="1">
      <alignment shrinkToFit="0" vertical="center" wrapText="0"/>
    </xf>
    <xf borderId="38" fillId="0" fontId="0" numFmtId="0" xfId="0" applyAlignment="1" applyBorder="1" applyFont="1">
      <alignment horizontal="left" shrinkToFit="0" vertical="top" wrapText="1"/>
    </xf>
    <xf borderId="170" fillId="51" fontId="106" numFmtId="0" xfId="0" applyAlignment="1" applyBorder="1" applyFill="1" applyFont="1">
      <alignment horizontal="left" readingOrder="0" shrinkToFit="0" vertical="center" wrapText="0"/>
    </xf>
    <xf borderId="171" fillId="52" fontId="107" numFmtId="0" xfId="0" applyAlignment="1" applyBorder="1" applyFill="1" applyFont="1">
      <alignment horizontal="left" readingOrder="0" shrinkToFit="0" vertical="center" wrapText="0"/>
    </xf>
    <xf borderId="171" fillId="52" fontId="108" numFmtId="0" xfId="0" applyAlignment="1" applyBorder="1" applyFont="1">
      <alignment horizontal="center" readingOrder="0" shrinkToFit="0" vertical="center" wrapText="0"/>
    </xf>
    <xf borderId="170" fillId="51" fontId="109" numFmtId="0" xfId="0" applyAlignment="1" applyBorder="1" applyFont="1">
      <alignment horizontal="center" readingOrder="0" shrinkToFit="0" vertical="center" wrapText="0"/>
    </xf>
    <xf borderId="172" fillId="52" fontId="108" numFmtId="0" xfId="0" applyAlignment="1" applyBorder="1" applyFont="1">
      <alignment horizontal="left" readingOrder="0" shrinkToFit="0" vertical="center" wrapText="0"/>
    </xf>
    <xf borderId="173" fillId="0" fontId="2" numFmtId="0" xfId="0" applyBorder="1" applyFont="1"/>
    <xf borderId="174" fillId="0" fontId="2" numFmtId="0" xfId="0" applyBorder="1" applyFont="1"/>
    <xf borderId="172" fillId="52" fontId="83" numFmtId="0" xfId="0" applyAlignment="1" applyBorder="1" applyFont="1">
      <alignment horizontal="center" readingOrder="0" shrinkToFit="0" vertical="center" wrapText="0"/>
    </xf>
    <xf borderId="175" fillId="51" fontId="109" numFmtId="0" xfId="0" applyAlignment="1" applyBorder="1" applyFont="1">
      <alignment horizontal="left" readingOrder="0" shrinkToFit="0" vertical="center" wrapText="0"/>
    </xf>
    <xf borderId="172" fillId="52" fontId="83" numFmtId="0" xfId="0" applyAlignment="1" applyBorder="1" applyFont="1">
      <alignment horizontal="left" readingOrder="0" vertical="center"/>
    </xf>
    <xf borderId="176" fillId="0" fontId="2" numFmtId="0" xfId="0" applyBorder="1" applyFont="1"/>
    <xf borderId="171" fillId="52" fontId="110" numFmtId="0" xfId="0" applyAlignment="1" applyBorder="1" applyFont="1">
      <alignment vertical="center"/>
    </xf>
    <xf borderId="177" fillId="0" fontId="2" numFmtId="0" xfId="0" applyBorder="1" applyFont="1"/>
    <xf borderId="171" fillId="52" fontId="107" numFmtId="0" xfId="0" applyAlignment="1" applyBorder="1" applyFont="1">
      <alignment readingOrder="0" shrinkToFit="0" vertical="center" wrapText="0"/>
    </xf>
    <xf borderId="175" fillId="51" fontId="83" numFmtId="0" xfId="0" applyAlignment="1" applyBorder="1" applyFont="1">
      <alignment horizontal="center" readingOrder="0" shrinkToFit="0" vertical="center" wrapText="0"/>
    </xf>
    <xf borderId="171" fillId="52" fontId="107" numFmtId="49" xfId="0" applyAlignment="1" applyBorder="1" applyFont="1" applyNumberFormat="1">
      <alignment horizontal="left" readingOrder="0" shrinkToFit="0" vertical="center" wrapText="0"/>
    </xf>
    <xf borderId="175" fillId="51" fontId="83" numFmtId="0" xfId="0" applyAlignment="1" applyBorder="1" applyFont="1">
      <alignment horizontal="left" readingOrder="0" vertical="center"/>
    </xf>
    <xf borderId="178" fillId="0" fontId="2" numFmtId="0" xfId="0" applyBorder="1" applyFont="1"/>
    <xf borderId="170" fillId="51" fontId="111" numFmtId="0" xfId="0" applyAlignment="1" applyBorder="1" applyFont="1">
      <alignment vertical="center"/>
    </xf>
    <xf borderId="179" fillId="0" fontId="2" numFmtId="0" xfId="0" applyBorder="1" applyFont="1"/>
    <xf borderId="170" fillId="51" fontId="106" numFmtId="0" xfId="0" applyAlignment="1" applyBorder="1" applyFont="1">
      <alignment readingOrder="0" shrinkToFit="0" vertical="center" wrapText="0"/>
    </xf>
    <xf borderId="180" fillId="0" fontId="2" numFmtId="0" xfId="0" applyBorder="1" applyFont="1"/>
    <xf borderId="181" fillId="0" fontId="2" numFmtId="0" xfId="0" applyBorder="1" applyFont="1"/>
    <xf borderId="182" fillId="0" fontId="2" numFmtId="0" xfId="0" applyBorder="1" applyFont="1"/>
    <xf borderId="170" fillId="51" fontId="106" numFmtId="49" xfId="0" applyAlignment="1" applyBorder="1" applyFont="1" applyNumberFormat="1">
      <alignment horizontal="left" readingOrder="0" shrinkToFit="0" vertical="center" wrapText="0"/>
    </xf>
    <xf borderId="183" fillId="0" fontId="2" numFmtId="0" xfId="0" applyBorder="1" applyFont="1"/>
    <xf borderId="184" fillId="0" fontId="2" numFmtId="0" xfId="0" applyBorder="1" applyFont="1"/>
    <xf borderId="185" fillId="0" fontId="2" numFmtId="0" xfId="0" applyBorder="1" applyFont="1"/>
    <xf borderId="186" fillId="0" fontId="2" numFmtId="0" xfId="0" applyBorder="1" applyFont="1"/>
    <xf borderId="187" fillId="0" fontId="2" numFmtId="0" xfId="0" applyBorder="1" applyFont="1"/>
    <xf borderId="171" fillId="52" fontId="83" numFmtId="0" xfId="0" applyAlignment="1" applyBorder="1" applyFont="1">
      <alignment horizontal="center" readingOrder="0" shrinkToFit="0" vertical="center" wrapText="0"/>
    </xf>
    <xf borderId="171" fillId="52" fontId="83" numFmtId="0" xfId="0" applyAlignment="1" applyBorder="1" applyFont="1">
      <alignment horizontal="left" readingOrder="0" vertical="center"/>
    </xf>
    <xf borderId="171" fillId="52" fontId="110" numFmtId="0" xfId="0" applyBorder="1" applyFont="1"/>
    <xf borderId="170" fillId="51" fontId="83" numFmtId="0" xfId="0" applyAlignment="1" applyBorder="1" applyFont="1">
      <alignment horizontal="center" readingOrder="0" shrinkToFit="0" vertical="center" wrapText="0"/>
    </xf>
    <xf borderId="188" fillId="52" fontId="85" numFmtId="0" xfId="0" applyAlignment="1" applyBorder="1" applyFont="1">
      <alignment horizontal="center" vertical="bottom"/>
    </xf>
    <xf borderId="170" fillId="51" fontId="83" numFmtId="0" xfId="0" applyAlignment="1" applyBorder="1" applyFont="1">
      <alignment horizontal="left" readingOrder="0" vertical="center"/>
    </xf>
    <xf borderId="189" fillId="0" fontId="2" numFmtId="0" xfId="0" applyBorder="1" applyFont="1"/>
    <xf borderId="171" fillId="52" fontId="85" numFmtId="0" xfId="0" applyBorder="1" applyFont="1"/>
    <xf borderId="170" fillId="51" fontId="111" numFmtId="0" xfId="0" applyBorder="1" applyFont="1"/>
    <xf borderId="171" fillId="52" fontId="86" numFmtId="0" xfId="0" applyAlignment="1" applyBorder="1" applyFont="1">
      <alignment readingOrder="0" shrinkToFit="0" vertical="center" wrapText="0"/>
    </xf>
    <xf borderId="190" fillId="51" fontId="85" numFmtId="0" xfId="0" applyAlignment="1" applyBorder="1" applyFont="1">
      <alignment horizontal="center" vertical="bottom"/>
    </xf>
    <xf borderId="171" fillId="52" fontId="85" numFmtId="0" xfId="0" applyAlignment="1" applyBorder="1" applyFont="1">
      <alignment vertical="center"/>
    </xf>
    <xf borderId="191" fillId="0" fontId="2" numFmtId="0" xfId="0" applyBorder="1" applyFont="1"/>
    <xf borderId="188" fillId="52" fontId="87" numFmtId="0" xfId="0" applyAlignment="1" applyBorder="1" applyFont="1">
      <alignment horizontal="center" readingOrder="0" vertical="bottom"/>
    </xf>
    <xf borderId="170" fillId="51" fontId="85" numFmtId="0" xfId="0" applyBorder="1" applyFont="1"/>
    <xf borderId="171" fillId="52" fontId="85" numFmtId="0" xfId="0" applyAlignment="1" applyBorder="1" applyFont="1">
      <alignment vertical="center"/>
    </xf>
    <xf borderId="170" fillId="51" fontId="86" numFmtId="0" xfId="0" applyAlignment="1" applyBorder="1" applyFont="1">
      <alignment readingOrder="0" shrinkToFit="0" vertical="center" wrapText="0"/>
    </xf>
    <xf borderId="170" fillId="51" fontId="85" numFmtId="0" xfId="0" applyAlignment="1" applyBorder="1" applyFont="1">
      <alignment vertical="center"/>
    </xf>
    <xf borderId="172" fillId="52" fontId="88" numFmtId="164" xfId="0" applyAlignment="1" applyBorder="1" applyFont="1" applyNumberFormat="1">
      <alignment horizontal="center" readingOrder="0" vertical="center"/>
    </xf>
    <xf borderId="190" fillId="51" fontId="87" numFmtId="0" xfId="0" applyAlignment="1" applyBorder="1" applyFont="1">
      <alignment horizontal="center" readingOrder="0" vertical="bottom"/>
    </xf>
    <xf borderId="170" fillId="51" fontId="85" numFmtId="0" xfId="0" applyAlignment="1" applyBorder="1" applyFont="1">
      <alignment vertical="center"/>
    </xf>
    <xf borderId="188" fillId="52" fontId="110" numFmtId="0" xfId="0" applyAlignment="1" applyBorder="1" applyFont="1">
      <alignment horizontal="center"/>
    </xf>
    <xf borderId="175" fillId="51" fontId="88" numFmtId="164" xfId="0" applyAlignment="1" applyBorder="1" applyFont="1" applyNumberFormat="1">
      <alignment horizontal="center" readingOrder="0" vertical="center"/>
    </xf>
    <xf borderId="172" fillId="52" fontId="108" numFmtId="0" xfId="0" applyAlignment="1" applyBorder="1" applyFont="1">
      <alignment horizontal="center" readingOrder="0" shrinkToFit="0" vertical="center" wrapText="0"/>
    </xf>
    <xf borderId="190" fillId="51" fontId="111" numFmtId="0" xfId="0" applyAlignment="1" applyBorder="1" applyFont="1">
      <alignment horizontal="center"/>
    </xf>
    <xf borderId="171" fillId="52" fontId="110" numFmtId="0" xfId="0" applyAlignment="1" applyBorder="1" applyFont="1">
      <alignment horizontal="center"/>
    </xf>
    <xf borderId="175" fillId="51" fontId="109" numFmtId="0" xfId="0" applyAlignment="1" applyBorder="1" applyFont="1">
      <alignment horizontal="center" readingOrder="0" shrinkToFit="0" vertical="center" wrapText="0"/>
    </xf>
    <xf borderId="170" fillId="51" fontId="111" numFmtId="0" xfId="0" applyAlignment="1" applyBorder="1" applyFont="1">
      <alignment horizontal="center"/>
    </xf>
    <xf borderId="192" fillId="53" fontId="112" numFmtId="0" xfId="0" applyAlignment="1" applyBorder="1" applyFill="1" applyFont="1">
      <alignment horizontal="left" readingOrder="0" shrinkToFit="0" vertical="center" wrapText="0"/>
    </xf>
    <xf borderId="192" fillId="53" fontId="113" numFmtId="0" xfId="0" applyAlignment="1" applyBorder="1" applyFont="1">
      <alignment horizontal="center" readingOrder="0" shrinkToFit="0" vertical="center" wrapText="0"/>
    </xf>
    <xf borderId="193" fillId="53" fontId="113" numFmtId="0" xfId="0" applyAlignment="1" applyBorder="1" applyFont="1">
      <alignment horizontal="left" readingOrder="0" shrinkToFit="0" vertical="center" wrapText="0"/>
    </xf>
    <xf borderId="194" fillId="0" fontId="2" numFmtId="0" xfId="0" applyBorder="1" applyFont="1"/>
    <xf borderId="195" fillId="0" fontId="2" numFmtId="0" xfId="0" applyBorder="1" applyFont="1"/>
    <xf borderId="193" fillId="53" fontId="83" numFmtId="0" xfId="0" applyAlignment="1" applyBorder="1" applyFont="1">
      <alignment horizontal="center" readingOrder="0" shrinkToFit="0" vertical="center" wrapText="0"/>
    </xf>
    <xf borderId="193" fillId="53" fontId="83" numFmtId="0" xfId="0" applyAlignment="1" applyBorder="1" applyFont="1">
      <alignment horizontal="left" readingOrder="0" vertical="center"/>
    </xf>
    <xf borderId="192" fillId="53" fontId="114" numFmtId="0" xfId="0" applyAlignment="1" applyBorder="1" applyFont="1">
      <alignment vertical="center"/>
    </xf>
    <xf borderId="192" fillId="53" fontId="112" numFmtId="0" xfId="0" applyAlignment="1" applyBorder="1" applyFont="1">
      <alignment readingOrder="0" shrinkToFit="0" vertical="center" wrapText="0"/>
    </xf>
    <xf borderId="192" fillId="53" fontId="112" numFmtId="49" xfId="0" applyAlignment="1" applyBorder="1" applyFont="1" applyNumberFormat="1">
      <alignment horizontal="left" readingOrder="0" shrinkToFit="0" vertical="center" wrapText="0"/>
    </xf>
    <xf borderId="196" fillId="0" fontId="2" numFmtId="0" xfId="0" applyBorder="1" applyFont="1"/>
    <xf borderId="197" fillId="0" fontId="2" numFmtId="0" xfId="0" applyBorder="1" applyFont="1"/>
    <xf borderId="198" fillId="0" fontId="2" numFmtId="0" xfId="0" applyBorder="1" applyFont="1"/>
    <xf borderId="199" fillId="0" fontId="2" numFmtId="0" xfId="0" applyBorder="1" applyFont="1"/>
    <xf borderId="200" fillId="0" fontId="2" numFmtId="0" xfId="0" applyBorder="1" applyFont="1"/>
    <xf borderId="192" fillId="53" fontId="83" numFmtId="0" xfId="0" applyAlignment="1" applyBorder="1" applyFont="1">
      <alignment horizontal="center" readingOrder="0" shrinkToFit="0" vertical="center" wrapText="0"/>
    </xf>
    <xf borderId="192" fillId="53" fontId="83" numFmtId="0" xfId="0" applyAlignment="1" applyBorder="1" applyFont="1">
      <alignment horizontal="left" readingOrder="0" vertical="center"/>
    </xf>
    <xf borderId="192" fillId="53" fontId="114" numFmtId="0" xfId="0" applyBorder="1" applyFont="1"/>
    <xf borderId="201" fillId="53" fontId="85" numFmtId="0" xfId="0" applyAlignment="1" applyBorder="1" applyFont="1">
      <alignment horizontal="center" vertical="bottom"/>
    </xf>
    <xf borderId="202" fillId="0" fontId="2" numFmtId="0" xfId="0" applyBorder="1" applyFont="1"/>
    <xf borderId="192" fillId="53" fontId="85" numFmtId="0" xfId="0" applyBorder="1" applyFont="1"/>
    <xf borderId="192" fillId="53" fontId="86" numFmtId="0" xfId="0" applyAlignment="1" applyBorder="1" applyFont="1">
      <alignment readingOrder="0" shrinkToFit="0" vertical="center" wrapText="0"/>
    </xf>
    <xf borderId="192" fillId="53" fontId="85" numFmtId="0" xfId="0" applyAlignment="1" applyBorder="1" applyFont="1">
      <alignment vertical="center"/>
    </xf>
    <xf borderId="201" fillId="53" fontId="87" numFmtId="0" xfId="0" applyAlignment="1" applyBorder="1" applyFont="1">
      <alignment horizontal="center" readingOrder="0" vertical="bottom"/>
    </xf>
    <xf borderId="192" fillId="53" fontId="85" numFmtId="0" xfId="0" applyAlignment="1" applyBorder="1" applyFont="1">
      <alignment vertical="center"/>
    </xf>
    <xf borderId="193" fillId="53" fontId="88" numFmtId="164" xfId="0" applyAlignment="1" applyBorder="1" applyFont="1" applyNumberFormat="1">
      <alignment horizontal="center" readingOrder="0" vertical="center"/>
    </xf>
    <xf borderId="201" fillId="53" fontId="114" numFmtId="0" xfId="0" applyAlignment="1" applyBorder="1" applyFont="1">
      <alignment horizontal="center"/>
    </xf>
    <xf borderId="193" fillId="53" fontId="113" numFmtId="0" xfId="0" applyAlignment="1" applyBorder="1" applyFont="1">
      <alignment horizontal="center" readingOrder="0" shrinkToFit="0" vertical="center" wrapText="0"/>
    </xf>
    <xf borderId="192" fillId="53" fontId="114" numFmtId="0" xfId="0" applyAlignment="1" applyBorder="1" applyFont="1">
      <alignment horizontal="center"/>
    </xf>
    <xf borderId="45" fillId="0" fontId="64" numFmtId="49" xfId="0" applyAlignment="1" applyBorder="1" applyFont="1" applyNumberFormat="1">
      <alignment horizontal="center" readingOrder="0" shrinkToFit="0" vertical="center" wrapText="0"/>
    </xf>
    <xf borderId="45" fillId="28" fontId="69" numFmtId="0" xfId="0" applyBorder="1" applyFont="1"/>
    <xf borderId="45" fillId="20" fontId="33" numFmtId="49" xfId="0" applyAlignment="1" applyBorder="1" applyFont="1" applyNumberFormat="1">
      <alignment horizontal="center" readingOrder="0" shrinkToFit="0" vertical="center" wrapText="0"/>
    </xf>
    <xf borderId="45" fillId="13" fontId="64" numFmtId="49" xfId="0" applyAlignment="1" applyBorder="1" applyFont="1" applyNumberFormat="1">
      <alignment horizontal="center" readingOrder="0" shrinkToFit="0" vertical="center" wrapText="0"/>
    </xf>
    <xf borderId="45" fillId="28" fontId="39" numFmtId="0" xfId="0" applyBorder="1" applyFont="1"/>
    <xf borderId="43" fillId="28" fontId="39" numFmtId="0" xfId="0" applyBorder="1" applyFont="1"/>
    <xf borderId="43" fillId="28" fontId="39" numFmtId="0" xfId="0" applyBorder="1" applyFont="1"/>
    <xf borderId="203" fillId="54" fontId="115" numFmtId="0" xfId="0" applyAlignment="1" applyBorder="1" applyFill="1" applyFont="1">
      <alignment horizontal="left" readingOrder="0" shrinkToFit="0" vertical="center" wrapText="0"/>
    </xf>
    <xf borderId="203" fillId="54" fontId="116" numFmtId="0" xfId="0" applyAlignment="1" applyBorder="1" applyFont="1">
      <alignment horizontal="center" readingOrder="0" shrinkToFit="0" vertical="center" wrapText="0"/>
    </xf>
    <xf borderId="204" fillId="54" fontId="116" numFmtId="0" xfId="0" applyAlignment="1" applyBorder="1" applyFont="1">
      <alignment horizontal="left" readingOrder="0" shrinkToFit="0" vertical="center" wrapText="0"/>
    </xf>
    <xf borderId="205" fillId="0" fontId="2" numFmtId="0" xfId="0" applyBorder="1" applyFont="1"/>
    <xf borderId="206" fillId="0" fontId="2" numFmtId="0" xfId="0" applyBorder="1" applyFont="1"/>
    <xf borderId="204" fillId="54" fontId="9" numFmtId="0" xfId="0" applyAlignment="1" applyBorder="1" applyFont="1">
      <alignment horizontal="center" readingOrder="0" shrinkToFit="0" vertical="center" wrapText="0"/>
    </xf>
    <xf borderId="204" fillId="54" fontId="9" numFmtId="0" xfId="0" applyAlignment="1" applyBorder="1" applyFont="1">
      <alignment horizontal="left" readingOrder="0" vertical="center"/>
    </xf>
    <xf borderId="203" fillId="54" fontId="117" numFmtId="0" xfId="0" applyAlignment="1" applyBorder="1" applyFont="1">
      <alignment vertical="center"/>
    </xf>
    <xf borderId="203" fillId="54" fontId="115" numFmtId="0" xfId="0" applyAlignment="1" applyBorder="1" applyFont="1">
      <alignment readingOrder="0" shrinkToFit="0" vertical="center" wrapText="0"/>
    </xf>
    <xf borderId="207" fillId="55" fontId="118" numFmtId="0" xfId="0" applyAlignment="1" applyBorder="1" applyFill="1" applyFont="1">
      <alignment horizontal="left" readingOrder="0" shrinkToFit="0" vertical="center" wrapText="0"/>
    </xf>
    <xf borderId="203" fillId="54" fontId="115" numFmtId="49" xfId="0" applyAlignment="1" applyBorder="1" applyFont="1" applyNumberFormat="1">
      <alignment horizontal="left" readingOrder="0" shrinkToFit="0" vertical="center" wrapText="0"/>
    </xf>
    <xf borderId="207" fillId="55" fontId="119" numFmtId="0" xfId="0" applyAlignment="1" applyBorder="1" applyFont="1">
      <alignment horizontal="center" readingOrder="0" shrinkToFit="0" vertical="center" wrapText="0"/>
    </xf>
    <xf borderId="208" fillId="0" fontId="2" numFmtId="0" xfId="0" applyBorder="1" applyFont="1"/>
    <xf borderId="209" fillId="0" fontId="2" numFmtId="0" xfId="0" applyBorder="1" applyFont="1"/>
    <xf borderId="210" fillId="0" fontId="2" numFmtId="0" xfId="0" applyBorder="1" applyFont="1"/>
    <xf borderId="211" fillId="0" fontId="2" numFmtId="0" xfId="0" applyBorder="1" applyFont="1"/>
    <xf borderId="212" fillId="0" fontId="2" numFmtId="0" xfId="0" applyBorder="1" applyFont="1"/>
    <xf borderId="213" fillId="55" fontId="119" numFmtId="0" xfId="0" applyAlignment="1" applyBorder="1" applyFont="1">
      <alignment horizontal="left" readingOrder="0" shrinkToFit="0" vertical="center" wrapText="0"/>
    </xf>
    <xf borderId="214" fillId="0" fontId="2" numFmtId="0" xfId="0" applyBorder="1" applyFont="1"/>
    <xf borderId="215" fillId="0" fontId="2" numFmtId="0" xfId="0" applyBorder="1" applyFont="1"/>
    <xf borderId="216" fillId="56" fontId="120" numFmtId="0" xfId="0" applyAlignment="1" applyBorder="1" applyFill="1" applyFont="1">
      <alignment horizontal="left" readingOrder="0" shrinkToFit="0" vertical="center" wrapText="0"/>
    </xf>
    <xf borderId="203" fillId="54" fontId="9" numFmtId="0" xfId="0" applyAlignment="1" applyBorder="1" applyFont="1">
      <alignment horizontal="center" readingOrder="0" shrinkToFit="0" vertical="center" wrapText="0"/>
    </xf>
    <xf borderId="216" fillId="56" fontId="121" numFmtId="0" xfId="0" applyAlignment="1" applyBorder="1" applyFont="1">
      <alignment horizontal="center" readingOrder="0" shrinkToFit="0" vertical="center" wrapText="0"/>
    </xf>
    <xf borderId="213" fillId="55" fontId="83" numFmtId="0" xfId="0" applyAlignment="1" applyBorder="1" applyFont="1">
      <alignment horizontal="center" readingOrder="0" shrinkToFit="0" vertical="center" wrapText="0"/>
    </xf>
    <xf borderId="203" fillId="54" fontId="9" numFmtId="0" xfId="0" applyAlignment="1" applyBorder="1" applyFont="1">
      <alignment horizontal="left" readingOrder="0" vertical="center"/>
    </xf>
    <xf borderId="217" fillId="56" fontId="121" numFmtId="0" xfId="0" applyAlignment="1" applyBorder="1" applyFont="1">
      <alignment horizontal="left" readingOrder="0" shrinkToFit="0" vertical="center" wrapText="0"/>
    </xf>
    <xf borderId="213" fillId="55" fontId="83" numFmtId="0" xfId="0" applyAlignment="1" applyBorder="1" applyFont="1">
      <alignment horizontal="left" readingOrder="0" vertical="center"/>
    </xf>
    <xf borderId="218" fillId="0" fontId="2" numFmtId="0" xfId="0" applyBorder="1" applyFont="1"/>
    <xf borderId="203" fillId="54" fontId="117" numFmtId="0" xfId="0" applyBorder="1" applyFont="1"/>
    <xf borderId="219" fillId="0" fontId="2" numFmtId="0" xfId="0" applyBorder="1" applyFont="1"/>
    <xf borderId="207" fillId="55" fontId="122" numFmtId="0" xfId="0" applyAlignment="1" applyBorder="1" applyFont="1">
      <alignment vertical="center"/>
    </xf>
    <xf borderId="220" fillId="54" fontId="21" numFmtId="0" xfId="0" applyAlignment="1" applyBorder="1" applyFont="1">
      <alignment horizontal="center" vertical="bottom"/>
    </xf>
    <xf borderId="207" fillId="55" fontId="118" numFmtId="0" xfId="0" applyAlignment="1" applyBorder="1" applyFont="1">
      <alignment readingOrder="0" shrinkToFit="0" vertical="center" wrapText="0"/>
    </xf>
    <xf borderId="221" fillId="0" fontId="2" numFmtId="0" xfId="0" applyBorder="1" applyFont="1"/>
    <xf borderId="217" fillId="56" fontId="9" numFmtId="0" xfId="0" applyAlignment="1" applyBorder="1" applyFont="1">
      <alignment horizontal="center" readingOrder="0" shrinkToFit="0" vertical="center" wrapText="0"/>
    </xf>
    <xf borderId="203" fillId="54" fontId="21" numFmtId="0" xfId="0" applyBorder="1" applyFont="1"/>
    <xf borderId="217" fillId="56" fontId="9" numFmtId="0" xfId="0" applyAlignment="1" applyBorder="1" applyFont="1">
      <alignment horizontal="left" readingOrder="0" vertical="center"/>
    </xf>
    <xf borderId="207" fillId="55" fontId="118" numFmtId="49" xfId="0" applyAlignment="1" applyBorder="1" applyFont="1" applyNumberFormat="1">
      <alignment horizontal="left" readingOrder="0" shrinkToFit="0" vertical="center" wrapText="0"/>
    </xf>
    <xf borderId="216" fillId="56" fontId="123" numFmtId="0" xfId="0" applyAlignment="1" applyBorder="1" applyFont="1">
      <alignment vertical="center"/>
    </xf>
    <xf borderId="222" fillId="0" fontId="2" numFmtId="0" xfId="0" applyBorder="1" applyFont="1"/>
    <xf borderId="216" fillId="56" fontId="120" numFmtId="0" xfId="0" applyAlignment="1" applyBorder="1" applyFont="1">
      <alignment readingOrder="0" shrinkToFit="0" vertical="center" wrapText="0"/>
    </xf>
    <xf borderId="203" fillId="54" fontId="23" numFmtId="0" xfId="0" applyAlignment="1" applyBorder="1" applyFont="1">
      <alignment readingOrder="0" shrinkToFit="0" vertical="center" wrapText="0"/>
    </xf>
    <xf borderId="223" fillId="0" fontId="2" numFmtId="0" xfId="0" applyBorder="1" applyFont="1"/>
    <xf borderId="216" fillId="56" fontId="120" numFmtId="49" xfId="0" applyAlignment="1" applyBorder="1" applyFont="1" applyNumberFormat="1">
      <alignment horizontal="left" readingOrder="0" shrinkToFit="0" vertical="center" wrapText="0"/>
    </xf>
    <xf borderId="203" fillId="54" fontId="21" numFmtId="0" xfId="0" applyAlignment="1" applyBorder="1" applyFont="1">
      <alignment vertical="center"/>
    </xf>
    <xf borderId="224" fillId="0" fontId="2" numFmtId="0" xfId="0" applyBorder="1" applyFont="1"/>
    <xf borderId="225" fillId="0" fontId="2" numFmtId="0" xfId="0" applyBorder="1" applyFont="1"/>
    <xf borderId="220" fillId="54" fontId="28" numFmtId="0" xfId="0" applyAlignment="1" applyBorder="1" applyFont="1">
      <alignment horizontal="center" readingOrder="0" vertical="bottom"/>
    </xf>
    <xf borderId="203" fillId="54" fontId="21" numFmtId="0" xfId="0" applyAlignment="1" applyBorder="1" applyFont="1">
      <alignment vertical="center"/>
    </xf>
    <xf borderId="226" fillId="0" fontId="2" numFmtId="0" xfId="0" applyBorder="1" applyFont="1"/>
    <xf borderId="227" fillId="0" fontId="2" numFmtId="0" xfId="0" applyBorder="1" applyFont="1"/>
    <xf borderId="228" fillId="0" fontId="2" numFmtId="0" xfId="0" applyBorder="1" applyFont="1"/>
    <xf borderId="229" fillId="0" fontId="2" numFmtId="0" xfId="0" applyBorder="1" applyFont="1"/>
    <xf borderId="204" fillId="54" fontId="31" numFmtId="164" xfId="0" applyAlignment="1" applyBorder="1" applyFont="1" applyNumberFormat="1">
      <alignment horizontal="center" readingOrder="0" vertical="center"/>
    </xf>
    <xf borderId="230" fillId="0" fontId="2" numFmtId="0" xfId="0" applyBorder="1" applyFont="1"/>
    <xf borderId="231" fillId="0" fontId="2" numFmtId="0" xfId="0" applyBorder="1" applyFont="1"/>
    <xf borderId="220" fillId="54" fontId="117" numFmtId="0" xfId="0" applyAlignment="1" applyBorder="1" applyFont="1">
      <alignment horizontal="center"/>
    </xf>
    <xf borderId="207" fillId="55" fontId="83" numFmtId="0" xfId="0" applyAlignment="1" applyBorder="1" applyFont="1">
      <alignment horizontal="center" readingOrder="0" shrinkToFit="0" vertical="center" wrapText="0"/>
    </xf>
    <xf borderId="216" fillId="56" fontId="9" numFmtId="0" xfId="0" applyAlignment="1" applyBorder="1" applyFont="1">
      <alignment horizontal="center" readingOrder="0" shrinkToFit="0" vertical="center" wrapText="0"/>
    </xf>
    <xf borderId="207" fillId="55" fontId="83" numFmtId="0" xfId="0" applyAlignment="1" applyBorder="1" applyFont="1">
      <alignment horizontal="left" readingOrder="0" vertical="center"/>
    </xf>
    <xf borderId="216" fillId="56" fontId="9" numFmtId="0" xfId="0" applyAlignment="1" applyBorder="1" applyFont="1">
      <alignment horizontal="left" readingOrder="0" vertical="center"/>
    </xf>
    <xf borderId="204" fillId="54" fontId="116" numFmtId="0" xfId="0" applyAlignment="1" applyBorder="1" applyFont="1">
      <alignment horizontal="center" readingOrder="0" shrinkToFit="0" vertical="center" wrapText="0"/>
    </xf>
    <xf borderId="216" fillId="56" fontId="123" numFmtId="0" xfId="0" applyBorder="1" applyFont="1"/>
    <xf borderId="207" fillId="55" fontId="122" numFmtId="0" xfId="0" applyBorder="1" applyFont="1"/>
    <xf borderId="203" fillId="54" fontId="117" numFmtId="0" xfId="0" applyAlignment="1" applyBorder="1" applyFont="1">
      <alignment horizontal="center"/>
    </xf>
    <xf borderId="232" fillId="56" fontId="21" numFmtId="0" xfId="0" applyAlignment="1" applyBorder="1" applyFont="1">
      <alignment horizontal="center" vertical="bottom"/>
    </xf>
    <xf borderId="233" fillId="55" fontId="85" numFmtId="0" xfId="0" applyAlignment="1" applyBorder="1" applyFont="1">
      <alignment horizontal="center" vertical="bottom"/>
    </xf>
    <xf borderId="234" fillId="0" fontId="2" numFmtId="0" xfId="0" applyBorder="1" applyFont="1"/>
    <xf borderId="235" fillId="0" fontId="2" numFmtId="0" xfId="0" applyBorder="1" applyFont="1"/>
    <xf borderId="207" fillId="55" fontId="85" numFmtId="0" xfId="0" applyBorder="1" applyFont="1"/>
    <xf borderId="216" fillId="56" fontId="21" numFmtId="0" xfId="0" applyBorder="1" applyFont="1"/>
    <xf borderId="207" fillId="55" fontId="86" numFmtId="0" xfId="0" applyAlignment="1" applyBorder="1" applyFont="1">
      <alignment readingOrder="0" shrinkToFit="0" vertical="center" wrapText="0"/>
    </xf>
    <xf borderId="216" fillId="56" fontId="23" numFmtId="0" xfId="0" applyAlignment="1" applyBorder="1" applyFont="1">
      <alignment readingOrder="0" shrinkToFit="0" vertical="center" wrapText="0"/>
    </xf>
    <xf borderId="207" fillId="55" fontId="85" numFmtId="0" xfId="0" applyAlignment="1" applyBorder="1" applyFont="1">
      <alignment vertical="center"/>
    </xf>
    <xf borderId="216" fillId="56" fontId="21" numFmtId="0" xfId="0" applyAlignment="1" applyBorder="1" applyFont="1">
      <alignment vertical="center"/>
    </xf>
    <xf borderId="233" fillId="55" fontId="87" numFmtId="0" xfId="0" applyAlignment="1" applyBorder="1" applyFont="1">
      <alignment horizontal="center" readingOrder="0" vertical="bottom"/>
    </xf>
    <xf borderId="207" fillId="55" fontId="85" numFmtId="0" xfId="0" applyAlignment="1" applyBorder="1" applyFont="1">
      <alignment vertical="center"/>
    </xf>
    <xf borderId="232" fillId="56" fontId="28" numFmtId="0" xfId="0" applyAlignment="1" applyBorder="1" applyFont="1">
      <alignment horizontal="center" readingOrder="0" vertical="bottom"/>
    </xf>
    <xf borderId="213" fillId="55" fontId="88" numFmtId="164" xfId="0" applyAlignment="1" applyBorder="1" applyFont="1" applyNumberFormat="1">
      <alignment horizontal="center" readingOrder="0" vertical="center"/>
    </xf>
    <xf borderId="216" fillId="56" fontId="21" numFmtId="0" xfId="0" applyAlignment="1" applyBorder="1" applyFont="1">
      <alignment vertical="center"/>
    </xf>
    <xf borderId="233" fillId="55" fontId="122" numFmtId="0" xfId="0" applyAlignment="1" applyBorder="1" applyFont="1">
      <alignment horizontal="center"/>
    </xf>
    <xf borderId="217" fillId="56" fontId="31" numFmtId="164" xfId="0" applyAlignment="1" applyBorder="1" applyFont="1" applyNumberFormat="1">
      <alignment horizontal="center" readingOrder="0" vertical="center"/>
    </xf>
    <xf borderId="213" fillId="55" fontId="119" numFmtId="0" xfId="0" applyAlignment="1" applyBorder="1" applyFont="1">
      <alignment horizontal="center" readingOrder="0" shrinkToFit="0" vertical="center" wrapText="0"/>
    </xf>
    <xf borderId="232" fillId="56" fontId="123" numFmtId="0" xfId="0" applyAlignment="1" applyBorder="1" applyFont="1">
      <alignment horizontal="center"/>
    </xf>
    <xf borderId="207" fillId="55" fontId="122" numFmtId="0" xfId="0" applyAlignment="1" applyBorder="1" applyFont="1">
      <alignment horizontal="center"/>
    </xf>
    <xf borderId="217" fillId="56" fontId="121" numFmtId="0" xfId="0" applyAlignment="1" applyBorder="1" applyFont="1">
      <alignment horizontal="center" readingOrder="0" shrinkToFit="0" vertical="center" wrapText="0"/>
    </xf>
    <xf borderId="216" fillId="56" fontId="123" numFmtId="0" xfId="0" applyAlignment="1" applyBorder="1" applyFont="1">
      <alignment horizontal="center"/>
    </xf>
    <xf borderId="0" fillId="13" fontId="60" numFmtId="0" xfId="0" applyAlignment="1" applyFont="1">
      <alignment horizontal="left" readingOrder="0" shrinkToFit="0" vertical="center" wrapText="0"/>
    </xf>
    <xf borderId="58" fillId="0" fontId="2" numFmtId="49" xfId="0" applyBorder="1" applyFont="1" applyNumberFormat="1"/>
    <xf borderId="42" fillId="13" fontId="40" numFmtId="0" xfId="0" applyAlignment="1" applyBorder="1" applyFont="1">
      <alignment horizontal="left" readingOrder="0" shrinkToFit="0" vertical="center" wrapText="1"/>
    </xf>
    <xf borderId="0" fillId="0" fontId="40" numFmtId="0" xfId="0" applyAlignment="1" applyFont="1">
      <alignment horizontal="left" readingOrder="0" shrinkToFit="0" vertical="center" wrapText="0"/>
    </xf>
    <xf borderId="0" fillId="13" fontId="40" numFmtId="0" xfId="0" applyAlignment="1" applyFont="1">
      <alignment horizontal="left" shrinkToFit="0" vertical="center" wrapText="0"/>
    </xf>
    <xf borderId="42" fillId="30" fontId="33" numFmtId="49" xfId="0" applyAlignment="1" applyBorder="1" applyFont="1" applyNumberFormat="1">
      <alignment horizontal="left" readingOrder="0" shrinkToFit="0" vertical="center" wrapText="1"/>
    </xf>
    <xf borderId="236" fillId="57" fontId="124" numFmtId="0" xfId="0" applyAlignment="1" applyBorder="1" applyFill="1" applyFont="1">
      <alignment horizontal="left" readingOrder="0" shrinkToFit="0" vertical="center" wrapText="0"/>
    </xf>
    <xf borderId="236" fillId="57" fontId="125" numFmtId="0" xfId="0" applyAlignment="1" applyBorder="1" applyFont="1">
      <alignment horizontal="center" readingOrder="0" shrinkToFit="0" vertical="center" wrapText="0"/>
    </xf>
    <xf borderId="237" fillId="57" fontId="125" numFmtId="0" xfId="0" applyAlignment="1" applyBorder="1" applyFont="1">
      <alignment horizontal="left" readingOrder="0" shrinkToFit="0" vertical="center" wrapText="0"/>
    </xf>
    <xf borderId="238" fillId="0" fontId="2" numFmtId="0" xfId="0" applyBorder="1" applyFont="1"/>
    <xf borderId="239" fillId="0" fontId="2" numFmtId="0" xfId="0" applyBorder="1" applyFont="1"/>
    <xf borderId="237" fillId="57" fontId="83" numFmtId="0" xfId="0" applyAlignment="1" applyBorder="1" applyFont="1">
      <alignment horizontal="center" readingOrder="0" shrinkToFit="0" vertical="center" wrapText="0"/>
    </xf>
    <xf borderId="237" fillId="57" fontId="83" numFmtId="0" xfId="0" applyAlignment="1" applyBorder="1" applyFont="1">
      <alignment horizontal="left" readingOrder="0" vertical="center"/>
    </xf>
    <xf borderId="236" fillId="57" fontId="126" numFmtId="0" xfId="0" applyAlignment="1" applyBorder="1" applyFont="1">
      <alignment vertical="center"/>
    </xf>
    <xf borderId="236" fillId="57" fontId="124" numFmtId="0" xfId="0" applyAlignment="1" applyBorder="1" applyFont="1">
      <alignment readingOrder="0" shrinkToFit="0" vertical="center" wrapText="0"/>
    </xf>
    <xf borderId="236" fillId="57" fontId="124" numFmtId="49" xfId="0" applyAlignment="1" applyBorder="1" applyFont="1" applyNumberFormat="1">
      <alignment horizontal="left" readingOrder="0" shrinkToFit="0" vertical="center" wrapText="0"/>
    </xf>
    <xf borderId="240" fillId="0" fontId="2" numFmtId="0" xfId="0" applyBorder="1" applyFont="1"/>
    <xf borderId="241" fillId="0" fontId="2" numFmtId="0" xfId="0" applyBorder="1" applyFont="1"/>
    <xf borderId="242" fillId="0" fontId="2" numFmtId="0" xfId="0" applyBorder="1" applyFont="1"/>
    <xf borderId="243" fillId="0" fontId="2" numFmtId="0" xfId="0" applyBorder="1" applyFont="1"/>
    <xf borderId="244" fillId="0" fontId="2" numFmtId="0" xfId="0" applyBorder="1" applyFont="1"/>
    <xf borderId="236" fillId="57" fontId="83" numFmtId="0" xfId="0" applyAlignment="1" applyBorder="1" applyFont="1">
      <alignment horizontal="center" readingOrder="0" shrinkToFit="0" vertical="center" wrapText="0"/>
    </xf>
    <xf borderId="236" fillId="57" fontId="83" numFmtId="0" xfId="0" applyAlignment="1" applyBorder="1" applyFont="1">
      <alignment horizontal="left" readingOrder="0" vertical="center"/>
    </xf>
    <xf borderId="236" fillId="57" fontId="126" numFmtId="0" xfId="0" applyBorder="1" applyFont="1"/>
    <xf borderId="245" fillId="57" fontId="85" numFmtId="0" xfId="0" applyAlignment="1" applyBorder="1" applyFont="1">
      <alignment horizontal="center" vertical="bottom"/>
    </xf>
    <xf borderId="246" fillId="0" fontId="2" numFmtId="0" xfId="0" applyBorder="1" applyFont="1"/>
    <xf borderId="236" fillId="57" fontId="85" numFmtId="0" xfId="0" applyBorder="1" applyFont="1"/>
    <xf borderId="236" fillId="57" fontId="86" numFmtId="0" xfId="0" applyAlignment="1" applyBorder="1" applyFont="1">
      <alignment readingOrder="0" shrinkToFit="0" vertical="center" wrapText="0"/>
    </xf>
    <xf borderId="236" fillId="57" fontId="85" numFmtId="0" xfId="0" applyAlignment="1" applyBorder="1" applyFont="1">
      <alignment vertical="center"/>
    </xf>
    <xf borderId="245" fillId="57" fontId="87" numFmtId="0" xfId="0" applyAlignment="1" applyBorder="1" applyFont="1">
      <alignment horizontal="center" readingOrder="0" vertical="bottom"/>
    </xf>
    <xf borderId="236" fillId="57" fontId="85" numFmtId="0" xfId="0" applyAlignment="1" applyBorder="1" applyFont="1">
      <alignment vertical="center"/>
    </xf>
    <xf borderId="237" fillId="57" fontId="88" numFmtId="164" xfId="0" applyAlignment="1" applyBorder="1" applyFont="1" applyNumberFormat="1">
      <alignment horizontal="center" readingOrder="0" vertical="center"/>
    </xf>
    <xf borderId="245" fillId="57" fontId="126" numFmtId="0" xfId="0" applyAlignment="1" applyBorder="1" applyFont="1">
      <alignment horizontal="center"/>
    </xf>
    <xf borderId="237" fillId="57" fontId="125" numFmtId="0" xfId="0" applyAlignment="1" applyBorder="1" applyFont="1">
      <alignment horizontal="center" readingOrder="0" shrinkToFit="0" vertical="center" wrapText="0"/>
    </xf>
    <xf borderId="236" fillId="57" fontId="126" numFmtId="0" xfId="0" applyAlignment="1" applyBorder="1" applyFont="1">
      <alignment horizontal="center"/>
    </xf>
    <xf borderId="58" fillId="37" fontId="39" numFmtId="0" xfId="0" applyAlignment="1" applyBorder="1" applyFont="1">
      <alignment shrinkToFit="0" vertical="center" wrapText="0"/>
    </xf>
    <xf borderId="247" fillId="58" fontId="127" numFmtId="0" xfId="0" applyAlignment="1" applyBorder="1" applyFill="1" applyFont="1">
      <alignment horizontal="left" readingOrder="0" shrinkToFit="0" vertical="center" wrapText="0"/>
    </xf>
    <xf borderId="247" fillId="58" fontId="128" numFmtId="0" xfId="0" applyAlignment="1" applyBorder="1" applyFont="1">
      <alignment horizontal="center" readingOrder="0" shrinkToFit="0" vertical="center" wrapText="0"/>
    </xf>
    <xf borderId="248" fillId="58" fontId="128" numFmtId="0" xfId="0" applyAlignment="1" applyBorder="1" applyFont="1">
      <alignment horizontal="left" readingOrder="0" shrinkToFit="0" vertical="center" wrapText="0"/>
    </xf>
    <xf borderId="249" fillId="0" fontId="2" numFmtId="0" xfId="0" applyBorder="1" applyFont="1"/>
    <xf borderId="250" fillId="0" fontId="2" numFmtId="0" xfId="0" applyBorder="1" applyFont="1"/>
    <xf borderId="248" fillId="58" fontId="83" numFmtId="0" xfId="0" applyAlignment="1" applyBorder="1" applyFont="1">
      <alignment horizontal="center" readingOrder="0" shrinkToFit="0" vertical="center" wrapText="0"/>
    </xf>
    <xf borderId="248" fillId="58" fontId="83" numFmtId="0" xfId="0" applyAlignment="1" applyBorder="1" applyFont="1">
      <alignment horizontal="left" readingOrder="0" vertical="center"/>
    </xf>
    <xf borderId="247" fillId="58" fontId="129" numFmtId="0" xfId="0" applyAlignment="1" applyBorder="1" applyFont="1">
      <alignment vertical="center"/>
    </xf>
    <xf borderId="247" fillId="58" fontId="127" numFmtId="0" xfId="0" applyAlignment="1" applyBorder="1" applyFont="1">
      <alignment readingOrder="0" shrinkToFit="0" vertical="center" wrapText="0"/>
    </xf>
    <xf borderId="247" fillId="58" fontId="127" numFmtId="49" xfId="0" applyAlignment="1" applyBorder="1" applyFont="1" applyNumberFormat="1">
      <alignment horizontal="left" readingOrder="0" shrinkToFit="0" vertical="center" wrapText="0"/>
    </xf>
    <xf borderId="251" fillId="0" fontId="2" numFmtId="0" xfId="0" applyBorder="1" applyFont="1"/>
    <xf borderId="252" fillId="0" fontId="2" numFmtId="0" xfId="0" applyBorder="1" applyFont="1"/>
    <xf borderId="253" fillId="0" fontId="2" numFmtId="0" xfId="0" applyBorder="1" applyFont="1"/>
    <xf borderId="254" fillId="0" fontId="2" numFmtId="0" xfId="0" applyBorder="1" applyFont="1"/>
    <xf borderId="255" fillId="0" fontId="2" numFmtId="0" xfId="0" applyBorder="1" applyFont="1"/>
    <xf borderId="247" fillId="58" fontId="83" numFmtId="0" xfId="0" applyAlignment="1" applyBorder="1" applyFont="1">
      <alignment horizontal="center" readingOrder="0" shrinkToFit="0" vertical="center" wrapText="0"/>
    </xf>
    <xf borderId="247" fillId="58" fontId="83" numFmtId="0" xfId="0" applyAlignment="1" applyBorder="1" applyFont="1">
      <alignment horizontal="left" readingOrder="0" vertical="center"/>
    </xf>
    <xf borderId="247" fillId="58" fontId="129" numFmtId="0" xfId="0" applyBorder="1" applyFont="1"/>
    <xf borderId="256" fillId="58" fontId="85" numFmtId="0" xfId="0" applyAlignment="1" applyBorder="1" applyFont="1">
      <alignment horizontal="center" vertical="bottom"/>
    </xf>
    <xf borderId="257" fillId="0" fontId="2" numFmtId="0" xfId="0" applyBorder="1" applyFont="1"/>
    <xf borderId="247" fillId="58" fontId="85" numFmtId="0" xfId="0" applyBorder="1" applyFont="1"/>
    <xf borderId="247" fillId="58" fontId="86" numFmtId="0" xfId="0" applyAlignment="1" applyBorder="1" applyFont="1">
      <alignment readingOrder="0" shrinkToFit="0" vertical="center" wrapText="0"/>
    </xf>
    <xf borderId="247" fillId="58" fontId="85" numFmtId="0" xfId="0" applyAlignment="1" applyBorder="1" applyFont="1">
      <alignment vertical="center"/>
    </xf>
    <xf borderId="256" fillId="58" fontId="87" numFmtId="0" xfId="0" applyAlignment="1" applyBorder="1" applyFont="1">
      <alignment horizontal="center" readingOrder="0" vertical="bottom"/>
    </xf>
    <xf borderId="247" fillId="58" fontId="85" numFmtId="0" xfId="0" applyAlignment="1" applyBorder="1" applyFont="1">
      <alignment vertical="center"/>
    </xf>
    <xf borderId="248" fillId="58" fontId="88" numFmtId="164" xfId="0" applyAlignment="1" applyBorder="1" applyFont="1" applyNumberFormat="1">
      <alignment horizontal="center" readingOrder="0" vertical="center"/>
    </xf>
    <xf borderId="256" fillId="58" fontId="129" numFmtId="0" xfId="0" applyAlignment="1" applyBorder="1" applyFont="1">
      <alignment horizontal="center"/>
    </xf>
    <xf borderId="248" fillId="58" fontId="128" numFmtId="0" xfId="0" applyAlignment="1" applyBorder="1" applyFont="1">
      <alignment horizontal="center" readingOrder="0" shrinkToFit="0" vertical="center" wrapText="0"/>
    </xf>
    <xf borderId="247" fillId="58" fontId="129" numFmtId="0" xfId="0" applyAlignment="1" applyBorder="1" applyFont="1">
      <alignment horizontal="center"/>
    </xf>
    <xf borderId="258" fillId="59" fontId="130" numFmtId="0" xfId="0" applyAlignment="1" applyBorder="1" applyFill="1" applyFont="1">
      <alignment horizontal="left" readingOrder="0" shrinkToFit="0" vertical="center" wrapText="0"/>
    </xf>
    <xf borderId="258" fillId="59" fontId="131" numFmtId="0" xfId="0" applyAlignment="1" applyBorder="1" applyFont="1">
      <alignment horizontal="center" readingOrder="0" shrinkToFit="0" vertical="center" wrapText="0"/>
    </xf>
    <xf borderId="259" fillId="59" fontId="131" numFmtId="0" xfId="0" applyAlignment="1" applyBorder="1" applyFont="1">
      <alignment horizontal="left" readingOrder="0" shrinkToFit="0" vertical="center" wrapText="0"/>
    </xf>
    <xf borderId="260" fillId="0" fontId="2" numFmtId="0" xfId="0" applyBorder="1" applyFont="1"/>
    <xf borderId="261" fillId="0" fontId="2" numFmtId="0" xfId="0" applyBorder="1" applyFont="1"/>
    <xf borderId="259" fillId="59" fontId="83" numFmtId="0" xfId="0" applyAlignment="1" applyBorder="1" applyFont="1">
      <alignment horizontal="center" readingOrder="0" shrinkToFit="0" vertical="center" wrapText="0"/>
    </xf>
    <xf borderId="259" fillId="59" fontId="83" numFmtId="0" xfId="0" applyAlignment="1" applyBorder="1" applyFont="1">
      <alignment horizontal="left" readingOrder="0" vertical="center"/>
    </xf>
    <xf borderId="258" fillId="59" fontId="132" numFmtId="0" xfId="0" applyAlignment="1" applyBorder="1" applyFont="1">
      <alignment vertical="center"/>
    </xf>
    <xf borderId="258" fillId="59" fontId="130" numFmtId="0" xfId="0" applyAlignment="1" applyBorder="1" applyFont="1">
      <alignment readingOrder="0" shrinkToFit="0" vertical="center" wrapText="0"/>
    </xf>
    <xf borderId="258" fillId="59" fontId="130" numFmtId="49" xfId="0" applyAlignment="1" applyBorder="1" applyFont="1" applyNumberFormat="1">
      <alignment horizontal="left" readingOrder="0" shrinkToFit="0" vertical="center" wrapText="0"/>
    </xf>
    <xf borderId="262" fillId="0" fontId="2" numFmtId="0" xfId="0" applyBorder="1" applyFont="1"/>
    <xf borderId="263" fillId="0" fontId="2" numFmtId="0" xfId="0" applyBorder="1" applyFont="1"/>
    <xf borderId="264" fillId="0" fontId="2" numFmtId="0" xfId="0" applyBorder="1" applyFont="1"/>
    <xf borderId="265" fillId="0" fontId="2" numFmtId="0" xfId="0" applyBorder="1" applyFont="1"/>
    <xf borderId="266" fillId="0" fontId="2" numFmtId="0" xfId="0" applyBorder="1" applyFont="1"/>
    <xf borderId="258" fillId="59" fontId="83" numFmtId="0" xfId="0" applyAlignment="1" applyBorder="1" applyFont="1">
      <alignment horizontal="center" readingOrder="0" shrinkToFit="0" vertical="center" wrapText="0"/>
    </xf>
    <xf borderId="258" fillId="59" fontId="83" numFmtId="0" xfId="0" applyAlignment="1" applyBorder="1" applyFont="1">
      <alignment horizontal="left" readingOrder="0" vertical="center"/>
    </xf>
    <xf borderId="258" fillId="59" fontId="132" numFmtId="0" xfId="0" applyBorder="1" applyFont="1"/>
    <xf borderId="267" fillId="59" fontId="85" numFmtId="0" xfId="0" applyAlignment="1" applyBorder="1" applyFont="1">
      <alignment horizontal="center" vertical="bottom"/>
    </xf>
    <xf borderId="268" fillId="0" fontId="2" numFmtId="0" xfId="0" applyBorder="1" applyFont="1"/>
    <xf borderId="258" fillId="59" fontId="85" numFmtId="0" xfId="0" applyBorder="1" applyFont="1"/>
    <xf borderId="258" fillId="59" fontId="86" numFmtId="0" xfId="0" applyAlignment="1" applyBorder="1" applyFont="1">
      <alignment readingOrder="0" shrinkToFit="0" vertical="center" wrapText="0"/>
    </xf>
    <xf borderId="258" fillId="59" fontId="85" numFmtId="0" xfId="0" applyAlignment="1" applyBorder="1" applyFont="1">
      <alignment vertical="center"/>
    </xf>
    <xf borderId="267" fillId="59" fontId="87" numFmtId="0" xfId="0" applyAlignment="1" applyBorder="1" applyFont="1">
      <alignment horizontal="center" readingOrder="0" vertical="bottom"/>
    </xf>
    <xf borderId="258" fillId="59" fontId="85" numFmtId="0" xfId="0" applyAlignment="1" applyBorder="1" applyFont="1">
      <alignment vertical="center"/>
    </xf>
    <xf borderId="259" fillId="59" fontId="88" numFmtId="164" xfId="0" applyAlignment="1" applyBorder="1" applyFont="1" applyNumberFormat="1">
      <alignment horizontal="center" readingOrder="0" vertical="center"/>
    </xf>
    <xf borderId="267" fillId="59" fontId="132" numFmtId="0" xfId="0" applyAlignment="1" applyBorder="1" applyFont="1">
      <alignment horizontal="center"/>
    </xf>
    <xf borderId="259" fillId="59" fontId="131" numFmtId="0" xfId="0" applyAlignment="1" applyBorder="1" applyFont="1">
      <alignment horizontal="center" readingOrder="0" shrinkToFit="0" vertical="center" wrapText="0"/>
    </xf>
    <xf borderId="258" fillId="59" fontId="132" numFmtId="0" xfId="0" applyAlignment="1" applyBorder="1" applyFont="1">
      <alignment horizontal="center"/>
    </xf>
    <xf borderId="0" fillId="0" fontId="42" numFmtId="0" xfId="0" applyAlignment="1" applyFont="1">
      <alignment readingOrder="0" shrinkToFit="0" vertical="center" wrapText="0"/>
    </xf>
    <xf borderId="0" fillId="0" fontId="33" numFmtId="0" xfId="0" applyAlignment="1" applyFont="1">
      <alignment horizontal="center" readingOrder="0" shrinkToFit="0" vertical="center" wrapText="0"/>
    </xf>
    <xf borderId="43" fillId="13" fontId="69" numFmtId="0" xfId="0" applyAlignment="1" applyBorder="1" applyFont="1">
      <alignment horizontal="center" shrinkToFit="0" vertical="center" wrapText="0"/>
    </xf>
    <xf borderId="38" fillId="13" fontId="64" numFmtId="0" xfId="0" applyAlignment="1" applyBorder="1" applyFont="1">
      <alignment horizontal="center" readingOrder="0" shrinkToFit="0" vertical="center" wrapText="1"/>
    </xf>
    <xf borderId="41" fillId="0" fontId="39" numFmtId="49" xfId="0" applyAlignment="1" applyBorder="1" applyFont="1" applyNumberFormat="1">
      <alignment horizontal="center" shrinkToFit="0" wrapText="0"/>
    </xf>
    <xf borderId="42" fillId="13" fontId="64" numFmtId="0" xfId="0" applyAlignment="1" applyBorder="1" applyFont="1">
      <alignment horizontal="center" readingOrder="0" shrinkToFit="0" vertical="center" wrapText="1"/>
    </xf>
    <xf borderId="59" fillId="0" fontId="39" numFmtId="49" xfId="0" applyAlignment="1" applyBorder="1" applyFont="1" applyNumberFormat="1">
      <alignment horizontal="center" readingOrder="0"/>
    </xf>
    <xf borderId="45" fillId="13" fontId="0" numFmtId="49" xfId="0" applyAlignment="1" applyBorder="1" applyFont="1" applyNumberFormat="1">
      <alignment horizontal="center" readingOrder="0" shrinkToFit="0" vertical="center" wrapText="0"/>
    </xf>
    <xf borderId="38" fillId="0" fontId="64" numFmtId="0" xfId="0" applyAlignment="1" applyBorder="1" applyFont="1">
      <alignment horizontal="left" shrinkToFit="0" vertical="top" wrapText="0"/>
    </xf>
    <xf borderId="39" fillId="13" fontId="39" numFmtId="49" xfId="0" applyAlignment="1" applyBorder="1" applyFont="1" applyNumberFormat="1">
      <alignment horizontal="center" readingOrder="0" shrinkToFit="0" vertical="center" wrapText="0"/>
    </xf>
    <xf borderId="60" fillId="12" fontId="39" numFmtId="0" xfId="0" applyAlignment="1" applyBorder="1" applyFont="1">
      <alignment readingOrder="0" shrinkToFit="0" vertical="top" wrapText="1"/>
    </xf>
    <xf borderId="41" fillId="28" fontId="39" numFmtId="49" xfId="0" applyAlignment="1" applyBorder="1" applyFont="1" applyNumberFormat="1">
      <alignment vertical="center"/>
    </xf>
    <xf borderId="41" fillId="28" fontId="39" numFmtId="0" xfId="0" applyAlignment="1" applyBorder="1" applyFont="1">
      <alignment vertical="center"/>
    </xf>
    <xf borderId="39" fillId="13" fontId="39" numFmtId="49" xfId="0" applyAlignment="1" applyBorder="1" applyFont="1" applyNumberFormat="1">
      <alignment horizontal="center" shrinkToFit="0" vertical="center" wrapText="0"/>
    </xf>
    <xf borderId="59" fillId="26" fontId="39" numFmtId="0" xfId="0" applyAlignment="1" applyBorder="1" applyFont="1">
      <alignment readingOrder="0" shrinkToFit="0" vertical="center" wrapText="0"/>
    </xf>
    <xf borderId="42" fillId="0" fontId="40" numFmtId="0" xfId="0" applyAlignment="1" applyBorder="1" applyFont="1">
      <alignment horizontal="left" readingOrder="0" shrinkToFit="0" vertical="center" wrapText="0"/>
    </xf>
    <xf borderId="38" fillId="0" fontId="40" numFmtId="0" xfId="0" applyAlignment="1" applyBorder="1" applyFont="1">
      <alignment horizontal="left" shrinkToFit="0" vertical="top" wrapText="1"/>
    </xf>
    <xf borderId="269" fillId="60" fontId="133" numFmtId="0" xfId="0" applyAlignment="1" applyBorder="1" applyFill="1" applyFont="1">
      <alignment horizontal="left" readingOrder="0" shrinkToFit="0" vertical="center" wrapText="0"/>
    </xf>
    <xf borderId="269" fillId="60" fontId="134" numFmtId="0" xfId="0" applyAlignment="1" applyBorder="1" applyFont="1">
      <alignment horizontal="center" readingOrder="0" shrinkToFit="0" vertical="center" wrapText="0"/>
    </xf>
    <xf borderId="270" fillId="61" fontId="135" numFmtId="0" xfId="0" applyAlignment="1" applyBorder="1" applyFill="1" applyFont="1">
      <alignment horizontal="left" readingOrder="0" shrinkToFit="0" vertical="center" wrapText="0"/>
    </xf>
    <xf borderId="271" fillId="60" fontId="134" numFmtId="0" xfId="0" applyAlignment="1" applyBorder="1" applyFont="1">
      <alignment horizontal="left" readingOrder="0" shrinkToFit="0" vertical="center" wrapText="0"/>
    </xf>
    <xf borderId="270" fillId="61" fontId="136" numFmtId="0" xfId="0" applyAlignment="1" applyBorder="1" applyFont="1">
      <alignment horizontal="center" readingOrder="0" shrinkToFit="0" vertical="center" wrapText="0"/>
    </xf>
    <xf borderId="272" fillId="0" fontId="2" numFmtId="0" xfId="0" applyBorder="1" applyFont="1"/>
    <xf borderId="273" fillId="0" fontId="2" numFmtId="0" xfId="0" applyBorder="1" applyFont="1"/>
    <xf borderId="274" fillId="61" fontId="136" numFmtId="0" xfId="0" applyAlignment="1" applyBorder="1" applyFont="1">
      <alignment horizontal="left" readingOrder="0" shrinkToFit="0" vertical="center" wrapText="0"/>
    </xf>
    <xf borderId="275" fillId="0" fontId="2" numFmtId="0" xfId="0" applyBorder="1" applyFont="1"/>
    <xf borderId="271" fillId="60" fontId="9" numFmtId="0" xfId="0" applyAlignment="1" applyBorder="1" applyFont="1">
      <alignment horizontal="center" readingOrder="0" shrinkToFit="0" vertical="center" wrapText="0"/>
    </xf>
    <xf borderId="276" fillId="0" fontId="2" numFmtId="0" xfId="0" applyBorder="1" applyFont="1"/>
    <xf borderId="271" fillId="60" fontId="9" numFmtId="0" xfId="0" applyAlignment="1" applyBorder="1" applyFont="1">
      <alignment horizontal="left" readingOrder="0" vertical="center"/>
    </xf>
    <xf borderId="269" fillId="60" fontId="137" numFmtId="0" xfId="0" applyAlignment="1" applyBorder="1" applyFont="1">
      <alignment vertical="center"/>
    </xf>
    <xf borderId="274" fillId="61" fontId="53" numFmtId="0" xfId="0" applyAlignment="1" applyBorder="1" applyFont="1">
      <alignment horizontal="center" readingOrder="0" shrinkToFit="0" vertical="center" wrapText="0"/>
    </xf>
    <xf borderId="269" fillId="60" fontId="133" numFmtId="0" xfId="0" applyAlignment="1" applyBorder="1" applyFont="1">
      <alignment readingOrder="0" shrinkToFit="0" vertical="center" wrapText="0"/>
    </xf>
    <xf borderId="274" fillId="61" fontId="53" numFmtId="0" xfId="0" applyAlignment="1" applyBorder="1" applyFont="1">
      <alignment horizontal="left" readingOrder="0" vertical="center"/>
    </xf>
    <xf borderId="269" fillId="60" fontId="133" numFmtId="49" xfId="0" applyAlignment="1" applyBorder="1" applyFont="1" applyNumberFormat="1">
      <alignment horizontal="left" readingOrder="0" shrinkToFit="0" vertical="center" wrapText="0"/>
    </xf>
    <xf borderId="270" fillId="61" fontId="138" numFmtId="0" xfId="0" applyAlignment="1" applyBorder="1" applyFont="1">
      <alignment vertical="center"/>
    </xf>
    <xf borderId="277" fillId="0" fontId="2" numFmtId="0" xfId="0" applyBorder="1" applyFont="1"/>
    <xf borderId="270" fillId="61" fontId="135" numFmtId="0" xfId="0" applyAlignment="1" applyBorder="1" applyFont="1">
      <alignment readingOrder="0" shrinkToFit="0" vertical="center" wrapText="0"/>
    </xf>
    <xf borderId="278" fillId="0" fontId="2" numFmtId="0" xfId="0" applyBorder="1" applyFont="1"/>
    <xf borderId="279" fillId="0" fontId="2" numFmtId="0" xfId="0" applyBorder="1" applyFont="1"/>
    <xf borderId="280" fillId="0" fontId="2" numFmtId="0" xfId="0" applyBorder="1" applyFont="1"/>
    <xf borderId="281" fillId="0" fontId="2" numFmtId="0" xfId="0" applyBorder="1" applyFont="1"/>
    <xf borderId="270" fillId="61" fontId="135" numFmtId="49" xfId="0" applyAlignment="1" applyBorder="1" applyFont="1" applyNumberFormat="1">
      <alignment horizontal="left" readingOrder="0" shrinkToFit="0" vertical="center" wrapText="0"/>
    </xf>
    <xf borderId="282" fillId="0" fontId="2" numFmtId="0" xfId="0" applyBorder="1" applyFont="1"/>
    <xf borderId="283" fillId="0" fontId="2" numFmtId="0" xfId="0" applyBorder="1" applyFont="1"/>
    <xf borderId="284" fillId="0" fontId="2" numFmtId="0" xfId="0" applyBorder="1" applyFont="1"/>
    <xf borderId="285" fillId="0" fontId="2" numFmtId="0" xfId="0" applyBorder="1" applyFont="1"/>
    <xf borderId="269" fillId="60" fontId="9" numFmtId="0" xfId="0" applyAlignment="1" applyBorder="1" applyFont="1">
      <alignment horizontal="center" readingOrder="0" shrinkToFit="0" vertical="center" wrapText="0"/>
    </xf>
    <xf borderId="286" fillId="0" fontId="2" numFmtId="0" xfId="0" applyBorder="1" applyFont="1"/>
    <xf borderId="269" fillId="60" fontId="9" numFmtId="0" xfId="0" applyAlignment="1" applyBorder="1" applyFont="1">
      <alignment horizontal="left" readingOrder="0" vertical="center"/>
    </xf>
    <xf borderId="269" fillId="60" fontId="137" numFmtId="0" xfId="0" applyBorder="1" applyFont="1"/>
    <xf borderId="270" fillId="61" fontId="53" numFmtId="0" xfId="0" applyAlignment="1" applyBorder="1" applyFont="1">
      <alignment horizontal="center" readingOrder="0" shrinkToFit="0" vertical="center" wrapText="0"/>
    </xf>
    <xf borderId="270" fillId="61" fontId="53" numFmtId="0" xfId="0" applyAlignment="1" applyBorder="1" applyFont="1">
      <alignment horizontal="left" readingOrder="0" vertical="center"/>
    </xf>
    <xf borderId="287" fillId="60" fontId="21" numFmtId="0" xfId="0" applyAlignment="1" applyBorder="1" applyFont="1">
      <alignment horizontal="center" vertical="bottom"/>
    </xf>
    <xf borderId="270" fillId="61" fontId="138" numFmtId="0" xfId="0" applyBorder="1" applyFont="1"/>
    <xf borderId="288" fillId="0" fontId="2" numFmtId="0" xfId="0" applyBorder="1" applyFont="1"/>
    <xf borderId="269" fillId="60" fontId="21" numFmtId="0" xfId="0" applyBorder="1" applyFont="1"/>
    <xf borderId="289" fillId="61" fontId="55" numFmtId="0" xfId="0" applyAlignment="1" applyBorder="1" applyFont="1">
      <alignment horizontal="center" vertical="bottom"/>
    </xf>
    <xf borderId="269" fillId="60" fontId="23" numFmtId="0" xfId="0" applyAlignment="1" applyBorder="1" applyFont="1">
      <alignment readingOrder="0" shrinkToFit="0" vertical="center" wrapText="0"/>
    </xf>
    <xf borderId="290" fillId="0" fontId="2" numFmtId="0" xfId="0" applyBorder="1" applyFont="1"/>
    <xf borderId="269" fillId="60" fontId="21" numFmtId="0" xfId="0" applyAlignment="1" applyBorder="1" applyFont="1">
      <alignment vertical="center"/>
    </xf>
    <xf borderId="270" fillId="61" fontId="55" numFmtId="0" xfId="0" applyBorder="1" applyFont="1"/>
    <xf borderId="287" fillId="60" fontId="28" numFmtId="0" xfId="0" applyAlignment="1" applyBorder="1" applyFont="1">
      <alignment horizontal="center" readingOrder="0" vertical="bottom"/>
    </xf>
    <xf borderId="270" fillId="61" fontId="56" numFmtId="0" xfId="0" applyAlignment="1" applyBorder="1" applyFont="1">
      <alignment readingOrder="0" shrinkToFit="0" vertical="center" wrapText="0"/>
    </xf>
    <xf borderId="269" fillId="60" fontId="21" numFmtId="0" xfId="0" applyAlignment="1" applyBorder="1" applyFont="1">
      <alignment vertical="center"/>
    </xf>
    <xf borderId="270" fillId="61" fontId="55" numFmtId="0" xfId="0" applyAlignment="1" applyBorder="1" applyFont="1">
      <alignment vertical="center"/>
    </xf>
    <xf borderId="271" fillId="60" fontId="31" numFmtId="164" xfId="0" applyAlignment="1" applyBorder="1" applyFont="1" applyNumberFormat="1">
      <alignment horizontal="center" readingOrder="0" vertical="center"/>
    </xf>
    <xf borderId="289" fillId="61" fontId="57" numFmtId="0" xfId="0" applyAlignment="1" applyBorder="1" applyFont="1">
      <alignment horizontal="center" readingOrder="0" vertical="bottom"/>
    </xf>
    <xf borderId="287" fillId="60" fontId="134" numFmtId="0" xfId="0" applyAlignment="1" applyBorder="1" applyFont="1">
      <alignment horizontal="center" readingOrder="0" shrinkToFit="0" vertical="center" wrapText="0"/>
    </xf>
    <xf borderId="270" fillId="61" fontId="55" numFmtId="0" xfId="0" applyAlignment="1" applyBorder="1" applyFont="1">
      <alignment vertical="center"/>
    </xf>
    <xf borderId="287" fillId="60" fontId="137" numFmtId="0" xfId="0" applyAlignment="1" applyBorder="1" applyFont="1">
      <alignment horizontal="center"/>
    </xf>
    <xf borderId="291" fillId="0" fontId="2" numFmtId="0" xfId="0" applyBorder="1" applyFont="1"/>
    <xf borderId="274" fillId="61" fontId="58" numFmtId="164" xfId="0" applyAlignment="1" applyBorder="1" applyFont="1" applyNumberFormat="1">
      <alignment horizontal="center" readingOrder="0" vertical="center"/>
    </xf>
    <xf borderId="269" fillId="60" fontId="137" numFmtId="0" xfId="0" applyAlignment="1" applyBorder="1" applyFont="1">
      <alignment horizontal="center"/>
    </xf>
    <xf borderId="289" fillId="61" fontId="138" numFmtId="0" xfId="0" applyAlignment="1" applyBorder="1" applyFont="1">
      <alignment horizontal="center"/>
    </xf>
    <xf borderId="274" fillId="61" fontId="136" numFmtId="0" xfId="0" applyAlignment="1" applyBorder="1" applyFont="1">
      <alignment horizontal="center" readingOrder="0" shrinkToFit="0" vertical="center" wrapText="0"/>
    </xf>
    <xf borderId="270" fillId="61" fontId="138" numFmtId="0" xfId="0" applyAlignment="1" applyBorder="1" applyFont="1">
      <alignment horizontal="center"/>
    </xf>
    <xf borderId="292" fillId="62" fontId="139" numFmtId="0" xfId="0" applyAlignment="1" applyBorder="1" applyFill="1" applyFont="1">
      <alignment horizontal="left" readingOrder="0" shrinkToFit="0" vertical="center" wrapText="0"/>
    </xf>
    <xf borderId="292" fillId="62" fontId="140" numFmtId="0" xfId="0" applyAlignment="1" applyBorder="1" applyFont="1">
      <alignment horizontal="center" readingOrder="0" shrinkToFit="0" vertical="center" wrapText="0"/>
    </xf>
    <xf borderId="293" fillId="62" fontId="140" numFmtId="0" xfId="0" applyAlignment="1" applyBorder="1" applyFont="1">
      <alignment horizontal="left" readingOrder="0" shrinkToFit="0" vertical="center" wrapText="0"/>
    </xf>
    <xf borderId="294" fillId="0" fontId="2" numFmtId="0" xfId="0" applyBorder="1" applyFont="1"/>
    <xf borderId="295" fillId="0" fontId="2" numFmtId="0" xfId="0" applyBorder="1" applyFont="1"/>
    <xf borderId="293" fillId="62" fontId="53" numFmtId="0" xfId="0" applyAlignment="1" applyBorder="1" applyFont="1">
      <alignment horizontal="center" readingOrder="0" shrinkToFit="0" vertical="center" wrapText="0"/>
    </xf>
    <xf borderId="293" fillId="62" fontId="53" numFmtId="0" xfId="0" applyAlignment="1" applyBorder="1" applyFont="1">
      <alignment horizontal="left" readingOrder="0" vertical="center"/>
    </xf>
    <xf borderId="292" fillId="62" fontId="141" numFmtId="0" xfId="0" applyAlignment="1" applyBorder="1" applyFont="1">
      <alignment vertical="center"/>
    </xf>
    <xf borderId="292" fillId="62" fontId="139" numFmtId="0" xfId="0" applyAlignment="1" applyBorder="1" applyFont="1">
      <alignment readingOrder="0" shrinkToFit="0" vertical="center" wrapText="0"/>
    </xf>
    <xf borderId="292" fillId="62" fontId="139" numFmtId="49" xfId="0" applyAlignment="1" applyBorder="1" applyFont="1" applyNumberFormat="1">
      <alignment horizontal="left" readingOrder="0" shrinkToFit="0" vertical="center" wrapText="0"/>
    </xf>
    <xf borderId="296" fillId="0" fontId="2" numFmtId="0" xfId="0" applyBorder="1" applyFont="1"/>
    <xf borderId="297" fillId="0" fontId="2" numFmtId="0" xfId="0" applyBorder="1" applyFont="1"/>
    <xf borderId="298" fillId="0" fontId="2" numFmtId="0" xfId="0" applyBorder="1" applyFont="1"/>
    <xf borderId="299" fillId="0" fontId="2" numFmtId="0" xfId="0" applyBorder="1" applyFont="1"/>
    <xf borderId="300" fillId="0" fontId="2" numFmtId="0" xfId="0" applyBorder="1" applyFont="1"/>
    <xf borderId="292" fillId="62" fontId="53" numFmtId="0" xfId="0" applyAlignment="1" applyBorder="1" applyFont="1">
      <alignment horizontal="center" readingOrder="0" shrinkToFit="0" vertical="center" wrapText="0"/>
    </xf>
    <xf borderId="292" fillId="62" fontId="53" numFmtId="0" xfId="0" applyAlignment="1" applyBorder="1" applyFont="1">
      <alignment horizontal="left" readingOrder="0" vertical="center"/>
    </xf>
    <xf borderId="292" fillId="62" fontId="141" numFmtId="0" xfId="0" applyBorder="1" applyFont="1"/>
    <xf borderId="301" fillId="62" fontId="55" numFmtId="0" xfId="0" applyAlignment="1" applyBorder="1" applyFont="1">
      <alignment horizontal="center" vertical="bottom"/>
    </xf>
    <xf borderId="302" fillId="0" fontId="2" numFmtId="0" xfId="0" applyBorder="1" applyFont="1"/>
    <xf borderId="292" fillId="62" fontId="55" numFmtId="0" xfId="0" applyBorder="1" applyFont="1"/>
    <xf borderId="292" fillId="62" fontId="56" numFmtId="0" xfId="0" applyAlignment="1" applyBorder="1" applyFont="1">
      <alignment readingOrder="0" shrinkToFit="0" vertical="center" wrapText="0"/>
    </xf>
    <xf borderId="292" fillId="62" fontId="55" numFmtId="0" xfId="0" applyAlignment="1" applyBorder="1" applyFont="1">
      <alignment vertical="center"/>
    </xf>
    <xf borderId="301" fillId="62" fontId="57" numFmtId="0" xfId="0" applyAlignment="1" applyBorder="1" applyFont="1">
      <alignment horizontal="center" readingOrder="0" vertical="bottom"/>
    </xf>
    <xf borderId="292" fillId="62" fontId="55" numFmtId="0" xfId="0" applyAlignment="1" applyBorder="1" applyFont="1">
      <alignment vertical="center"/>
    </xf>
    <xf borderId="293" fillId="62" fontId="58" numFmtId="164" xfId="0" applyAlignment="1" applyBorder="1" applyFont="1" applyNumberFormat="1">
      <alignment horizontal="center" readingOrder="0" vertical="center"/>
    </xf>
    <xf borderId="301" fillId="62" fontId="141" numFmtId="0" xfId="0" applyAlignment="1" applyBorder="1" applyFont="1">
      <alignment horizontal="center"/>
    </xf>
    <xf borderId="293" fillId="62" fontId="140" numFmtId="0" xfId="0" applyAlignment="1" applyBorder="1" applyFont="1">
      <alignment horizontal="center" readingOrder="0" shrinkToFit="0" vertical="center" wrapText="0"/>
    </xf>
    <xf borderId="292" fillId="62" fontId="141" numFmtId="0" xfId="0" applyAlignment="1" applyBorder="1" applyFont="1">
      <alignment horizontal="center"/>
    </xf>
    <xf borderId="42" fillId="0" fontId="40" numFmtId="0" xfId="0" applyAlignment="1" applyBorder="1" applyFont="1">
      <alignment horizontal="left" readingOrder="0" shrinkToFit="0" vertical="top" wrapText="0"/>
    </xf>
    <xf borderId="42" fillId="13" fontId="64" numFmtId="0" xfId="0" applyAlignment="1" applyBorder="1" applyFont="1">
      <alignment horizontal="left" readingOrder="0" shrinkToFit="0" vertical="top" wrapText="0"/>
    </xf>
    <xf borderId="42" fillId="13" fontId="40" numFmtId="0" xfId="0" applyAlignment="1" applyBorder="1" applyFont="1">
      <alignment horizontal="left" readingOrder="0" shrinkToFit="0" vertical="top" wrapText="0"/>
    </xf>
    <xf borderId="59" fillId="0" fontId="40" numFmtId="0" xfId="0" applyAlignment="1" applyBorder="1" applyFont="1">
      <alignment horizontal="left" readingOrder="0" shrinkToFit="0" vertical="center" wrapText="0"/>
    </xf>
    <xf borderId="45" fillId="0" fontId="40" numFmtId="0" xfId="0" applyAlignment="1" applyBorder="1" applyFont="1">
      <alignment horizontal="left" readingOrder="0" shrinkToFit="0" vertical="center" wrapText="0"/>
    </xf>
    <xf borderId="61" fillId="0" fontId="40" numFmtId="0" xfId="0" applyAlignment="1" applyBorder="1" applyFont="1">
      <alignment horizontal="center" readingOrder="0" shrinkToFit="0" vertical="center" wrapText="0"/>
    </xf>
    <xf quotePrefix="1" borderId="45" fillId="42" fontId="40" numFmtId="0" xfId="0" applyAlignment="1" applyBorder="1" applyFont="1">
      <alignment horizontal="center" readingOrder="0" shrinkToFit="0" vertical="center" wrapText="0"/>
    </xf>
    <xf borderId="59" fillId="26" fontId="40" numFmtId="0" xfId="0" applyAlignment="1" applyBorder="1" applyFont="1">
      <alignment readingOrder="0" shrinkToFit="0" vertical="center" wrapText="0"/>
    </xf>
    <xf borderId="303" fillId="63" fontId="142" numFmtId="0" xfId="0" applyAlignment="1" applyBorder="1" applyFill="1" applyFont="1">
      <alignment horizontal="left" readingOrder="0" shrinkToFit="0" vertical="center" wrapText="0"/>
    </xf>
    <xf borderId="303" fillId="63" fontId="143" numFmtId="0" xfId="0" applyAlignment="1" applyBorder="1" applyFont="1">
      <alignment horizontal="center" readingOrder="0" shrinkToFit="0" vertical="center" wrapText="0"/>
    </xf>
    <xf borderId="304" fillId="64" fontId="144" numFmtId="0" xfId="0" applyAlignment="1" applyBorder="1" applyFill="1" applyFont="1">
      <alignment horizontal="left" readingOrder="0" shrinkToFit="0" vertical="center" wrapText="0"/>
    </xf>
    <xf borderId="304" fillId="64" fontId="145" numFmtId="0" xfId="0" applyAlignment="1" applyBorder="1" applyFont="1">
      <alignment horizontal="center" readingOrder="0" shrinkToFit="0" vertical="center" wrapText="0"/>
    </xf>
    <xf borderId="305" fillId="63" fontId="143" numFmtId="0" xfId="0" applyAlignment="1" applyBorder="1" applyFont="1">
      <alignment horizontal="left" readingOrder="0" shrinkToFit="0" vertical="center" wrapText="0"/>
    </xf>
    <xf borderId="306" fillId="0" fontId="2" numFmtId="0" xfId="0" applyBorder="1" applyFont="1"/>
    <xf borderId="307" fillId="0" fontId="2" numFmtId="0" xfId="0" applyBorder="1" applyFont="1"/>
    <xf borderId="308" fillId="64" fontId="145" numFmtId="0" xfId="0" applyAlignment="1" applyBorder="1" applyFont="1">
      <alignment horizontal="left" readingOrder="0" shrinkToFit="0" vertical="center" wrapText="0"/>
    </xf>
    <xf borderId="309" fillId="0" fontId="2" numFmtId="0" xfId="0" applyBorder="1" applyFont="1"/>
    <xf borderId="305" fillId="63" fontId="10" numFmtId="0" xfId="0" applyAlignment="1" applyBorder="1" applyFont="1">
      <alignment horizontal="center" readingOrder="0" shrinkToFit="0" vertical="center" wrapText="0"/>
    </xf>
    <xf borderId="310" fillId="0" fontId="2" numFmtId="0" xfId="0" applyBorder="1" applyFont="1"/>
    <xf borderId="305" fillId="63" fontId="10" numFmtId="0" xfId="0" applyAlignment="1" applyBorder="1" applyFont="1">
      <alignment horizontal="left" readingOrder="0" vertical="center"/>
    </xf>
    <xf borderId="308" fillId="64" fontId="9" numFmtId="0" xfId="0" applyAlignment="1" applyBorder="1" applyFont="1">
      <alignment horizontal="center" readingOrder="0" shrinkToFit="0" vertical="center" wrapText="0"/>
    </xf>
    <xf borderId="303" fillId="63" fontId="146" numFmtId="0" xfId="0" applyAlignment="1" applyBorder="1" applyFont="1">
      <alignment vertical="center"/>
    </xf>
    <xf borderId="308" fillId="64" fontId="9" numFmtId="0" xfId="0" applyAlignment="1" applyBorder="1" applyFont="1">
      <alignment horizontal="left" readingOrder="0" vertical="center"/>
    </xf>
    <xf borderId="303" fillId="63" fontId="142" numFmtId="0" xfId="0" applyAlignment="1" applyBorder="1" applyFont="1">
      <alignment readingOrder="0" shrinkToFit="0" vertical="center" wrapText="0"/>
    </xf>
    <xf borderId="304" fillId="64" fontId="147" numFmtId="0" xfId="0" applyAlignment="1" applyBorder="1" applyFont="1">
      <alignment vertical="center"/>
    </xf>
    <xf borderId="304" fillId="64" fontId="144" numFmtId="0" xfId="0" applyAlignment="1" applyBorder="1" applyFont="1">
      <alignment readingOrder="0" shrinkToFit="0" vertical="center" wrapText="0"/>
    </xf>
    <xf borderId="303" fillId="63" fontId="142" numFmtId="49" xfId="0" applyAlignment="1" applyBorder="1" applyFont="1" applyNumberFormat="1">
      <alignment horizontal="left" readingOrder="0" shrinkToFit="0" vertical="center" wrapText="0"/>
    </xf>
    <xf borderId="304" fillId="64" fontId="144" numFmtId="49" xfId="0" applyAlignment="1" applyBorder="1" applyFont="1" applyNumberFormat="1">
      <alignment horizontal="left" readingOrder="0" shrinkToFit="0" vertical="center" wrapText="0"/>
    </xf>
    <xf borderId="311" fillId="0" fontId="2" numFmtId="0" xfId="0" applyBorder="1" applyFont="1"/>
    <xf borderId="312" fillId="0" fontId="2" numFmtId="0" xfId="0" applyBorder="1" applyFont="1"/>
    <xf borderId="313" fillId="0" fontId="2" numFmtId="0" xfId="0" applyBorder="1" applyFont="1"/>
    <xf borderId="314" fillId="0" fontId="2" numFmtId="0" xfId="0" applyBorder="1" applyFont="1"/>
    <xf borderId="315" fillId="0" fontId="2" numFmtId="0" xfId="0" applyBorder="1" applyFont="1"/>
    <xf borderId="316" fillId="0" fontId="2" numFmtId="0" xfId="0" applyBorder="1" applyFont="1"/>
    <xf borderId="317" fillId="0" fontId="2" numFmtId="0" xfId="0" applyBorder="1" applyFont="1"/>
    <xf borderId="318" fillId="0" fontId="2" numFmtId="0" xfId="0" applyBorder="1" applyFont="1"/>
    <xf borderId="319" fillId="0" fontId="2" numFmtId="0" xfId="0" applyBorder="1" applyFont="1"/>
    <xf borderId="320" fillId="0" fontId="2" numFmtId="0" xfId="0" applyBorder="1" applyFont="1"/>
    <xf borderId="304" fillId="64" fontId="9" numFmtId="0" xfId="0" applyAlignment="1" applyBorder="1" applyFont="1">
      <alignment horizontal="center" readingOrder="0" shrinkToFit="0" vertical="center" wrapText="0"/>
    </xf>
    <xf borderId="303" fillId="63" fontId="10" numFmtId="0" xfId="0" applyAlignment="1" applyBorder="1" applyFont="1">
      <alignment horizontal="center" readingOrder="0" shrinkToFit="0" vertical="center" wrapText="0"/>
    </xf>
    <xf borderId="304" fillId="64" fontId="9" numFmtId="0" xfId="0" applyAlignment="1" applyBorder="1" applyFont="1">
      <alignment horizontal="left" readingOrder="0" vertical="center"/>
    </xf>
    <xf borderId="303" fillId="63" fontId="10" numFmtId="0" xfId="0" applyAlignment="1" applyBorder="1" applyFont="1">
      <alignment horizontal="left" readingOrder="0" vertical="center"/>
    </xf>
    <xf borderId="304" fillId="64" fontId="147" numFmtId="0" xfId="0" applyBorder="1" applyFont="1"/>
    <xf borderId="303" fillId="63" fontId="146" numFmtId="0" xfId="0" applyBorder="1" applyFont="1"/>
    <xf borderId="321" fillId="64" fontId="21" numFmtId="0" xfId="0" applyAlignment="1" applyBorder="1" applyFont="1">
      <alignment horizontal="center" vertical="bottom"/>
    </xf>
    <xf borderId="322" fillId="63" fontId="19" numFmtId="0" xfId="0" applyAlignment="1" applyBorder="1" applyFont="1">
      <alignment horizontal="center" vertical="bottom"/>
    </xf>
    <xf borderId="323" fillId="0" fontId="2" numFmtId="0" xfId="0" applyBorder="1" applyFont="1"/>
    <xf borderId="324" fillId="0" fontId="2" numFmtId="0" xfId="0" applyBorder="1" applyFont="1"/>
    <xf borderId="304" fillId="64" fontId="21" numFmtId="0" xfId="0" applyBorder="1" applyFont="1"/>
    <xf borderId="303" fillId="63" fontId="19" numFmtId="0" xfId="0" applyBorder="1" applyFont="1"/>
    <xf borderId="304" fillId="64" fontId="23" numFmtId="0" xfId="0" applyAlignment="1" applyBorder="1" applyFont="1">
      <alignment readingOrder="0" shrinkToFit="0" vertical="center" wrapText="0"/>
    </xf>
    <xf borderId="303" fillId="63" fontId="24" numFmtId="0" xfId="0" applyAlignment="1" applyBorder="1" applyFont="1">
      <alignment readingOrder="0" shrinkToFit="0" vertical="center" wrapText="0"/>
    </xf>
    <xf borderId="304" fillId="64" fontId="21" numFmtId="0" xfId="0" applyAlignment="1" applyBorder="1" applyFont="1">
      <alignment vertical="center"/>
    </xf>
    <xf borderId="303" fillId="63" fontId="19" numFmtId="0" xfId="0" applyAlignment="1" applyBorder="1" applyFont="1">
      <alignment vertical="center"/>
    </xf>
    <xf borderId="321" fillId="64" fontId="28" numFmtId="0" xfId="0" applyAlignment="1" applyBorder="1" applyFont="1">
      <alignment horizontal="center" readingOrder="0" vertical="bottom"/>
    </xf>
    <xf borderId="322" fillId="63" fontId="27" numFmtId="0" xfId="0" applyAlignment="1" applyBorder="1" applyFont="1">
      <alignment horizontal="center" readingOrder="0" vertical="bottom"/>
    </xf>
    <xf borderId="304" fillId="64" fontId="21" numFmtId="0" xfId="0" applyAlignment="1" applyBorder="1" applyFont="1">
      <alignment vertical="center"/>
    </xf>
    <xf borderId="303" fillId="63" fontId="19" numFmtId="0" xfId="0" applyAlignment="1" applyBorder="1" applyFont="1">
      <alignment vertical="center"/>
    </xf>
    <xf borderId="308" fillId="64" fontId="31" numFmtId="164" xfId="0" applyAlignment="1" applyBorder="1" applyFont="1" applyNumberFormat="1">
      <alignment horizontal="center" readingOrder="0" vertical="center"/>
    </xf>
    <xf borderId="305" fillId="63" fontId="32" numFmtId="164" xfId="0" applyAlignment="1" applyBorder="1" applyFont="1" applyNumberFormat="1">
      <alignment horizontal="center" readingOrder="0" vertical="center"/>
    </xf>
    <xf borderId="322" fillId="63" fontId="146" numFmtId="0" xfId="0" applyAlignment="1" applyBorder="1" applyFont="1">
      <alignment horizontal="center"/>
    </xf>
    <xf borderId="321" fillId="64" fontId="147" numFmtId="0" xfId="0" applyAlignment="1" applyBorder="1" applyFont="1">
      <alignment horizontal="center"/>
    </xf>
    <xf borderId="305" fillId="63" fontId="143" numFmtId="0" xfId="0" applyAlignment="1" applyBorder="1" applyFont="1">
      <alignment horizontal="center" readingOrder="0" shrinkToFit="0" vertical="center" wrapText="0"/>
    </xf>
    <xf borderId="308" fillId="64" fontId="145" numFmtId="0" xfId="0" applyAlignment="1" applyBorder="1" applyFont="1">
      <alignment horizontal="center" readingOrder="0" shrinkToFit="0" vertical="center" wrapText="0"/>
    </xf>
    <xf borderId="303" fillId="63" fontId="146" numFmtId="0" xfId="0" applyAlignment="1" applyBorder="1" applyFont="1">
      <alignment horizontal="center"/>
    </xf>
    <xf borderId="304" fillId="64" fontId="147" numFmtId="0" xfId="0" applyAlignment="1" applyBorder="1" applyFont="1">
      <alignment horizontal="center"/>
    </xf>
    <xf borderId="325" fillId="65" fontId="148" numFmtId="0" xfId="0" applyAlignment="1" applyBorder="1" applyFill="1" applyFont="1">
      <alignment horizontal="left" readingOrder="0" shrinkToFit="0" vertical="center" wrapText="0"/>
    </xf>
    <xf borderId="325" fillId="65" fontId="149" numFmtId="0" xfId="0" applyAlignment="1" applyBorder="1" applyFont="1">
      <alignment horizontal="center" readingOrder="0" shrinkToFit="0" vertical="center" wrapText="0"/>
    </xf>
    <xf borderId="326" fillId="65" fontId="149" numFmtId="0" xfId="0" applyAlignment="1" applyBorder="1" applyFont="1">
      <alignment horizontal="left" readingOrder="0" shrinkToFit="0" vertical="center" wrapText="0"/>
    </xf>
    <xf borderId="327" fillId="0" fontId="2" numFmtId="0" xfId="0" applyBorder="1" applyFont="1"/>
    <xf borderId="328" fillId="0" fontId="2" numFmtId="0" xfId="0" applyBorder="1" applyFont="1"/>
    <xf borderId="326" fillId="65" fontId="9" numFmtId="0" xfId="0" applyAlignment="1" applyBorder="1" applyFont="1">
      <alignment horizontal="center" readingOrder="0" shrinkToFit="0" vertical="center" wrapText="0"/>
    </xf>
    <xf borderId="326" fillId="65" fontId="9" numFmtId="0" xfId="0" applyAlignment="1" applyBorder="1" applyFont="1">
      <alignment horizontal="left" readingOrder="0" vertical="center"/>
    </xf>
    <xf borderId="325" fillId="65" fontId="150" numFmtId="0" xfId="0" applyAlignment="1" applyBorder="1" applyFont="1">
      <alignment vertical="center"/>
    </xf>
    <xf borderId="325" fillId="65" fontId="148" numFmtId="0" xfId="0" applyAlignment="1" applyBorder="1" applyFont="1">
      <alignment readingOrder="0" shrinkToFit="0" vertical="center" wrapText="0"/>
    </xf>
    <xf borderId="325" fillId="65" fontId="148" numFmtId="49" xfId="0" applyAlignment="1" applyBorder="1" applyFont="1" applyNumberFormat="1">
      <alignment horizontal="left" readingOrder="0" shrinkToFit="0" vertical="center" wrapText="0"/>
    </xf>
    <xf borderId="329" fillId="0" fontId="2" numFmtId="0" xfId="0" applyBorder="1" applyFont="1"/>
    <xf borderId="330" fillId="0" fontId="2" numFmtId="0" xfId="0" applyBorder="1" applyFont="1"/>
    <xf borderId="331" fillId="0" fontId="2" numFmtId="0" xfId="0" applyBorder="1" applyFont="1"/>
    <xf borderId="332" fillId="0" fontId="2" numFmtId="0" xfId="0" applyBorder="1" applyFont="1"/>
    <xf borderId="333" fillId="0" fontId="2" numFmtId="0" xfId="0" applyBorder="1" applyFont="1"/>
    <xf borderId="325" fillId="65" fontId="9" numFmtId="0" xfId="0" applyAlignment="1" applyBorder="1" applyFont="1">
      <alignment horizontal="center" readingOrder="0" shrinkToFit="0" vertical="center" wrapText="0"/>
    </xf>
    <xf borderId="325" fillId="65" fontId="9" numFmtId="0" xfId="0" applyAlignment="1" applyBorder="1" applyFont="1">
      <alignment horizontal="left" readingOrder="0" vertical="center"/>
    </xf>
    <xf borderId="325" fillId="65" fontId="150" numFmtId="0" xfId="0" applyBorder="1" applyFont="1"/>
    <xf borderId="334" fillId="65" fontId="21" numFmtId="0" xfId="0" applyAlignment="1" applyBorder="1" applyFont="1">
      <alignment horizontal="center" vertical="bottom"/>
    </xf>
    <xf borderId="335" fillId="0" fontId="2" numFmtId="0" xfId="0" applyBorder="1" applyFont="1"/>
    <xf borderId="325" fillId="65" fontId="21" numFmtId="0" xfId="0" applyBorder="1" applyFont="1"/>
    <xf borderId="325" fillId="65" fontId="23" numFmtId="0" xfId="0" applyAlignment="1" applyBorder="1" applyFont="1">
      <alignment readingOrder="0" shrinkToFit="0" vertical="center" wrapText="0"/>
    </xf>
    <xf borderId="325" fillId="65" fontId="21" numFmtId="0" xfId="0" applyAlignment="1" applyBorder="1" applyFont="1">
      <alignment vertical="center"/>
    </xf>
    <xf borderId="334" fillId="65" fontId="28" numFmtId="0" xfId="0" applyAlignment="1" applyBorder="1" applyFont="1">
      <alignment horizontal="center" readingOrder="0" vertical="bottom"/>
    </xf>
    <xf borderId="325" fillId="65" fontId="21" numFmtId="0" xfId="0" applyAlignment="1" applyBorder="1" applyFont="1">
      <alignment vertical="center"/>
    </xf>
    <xf borderId="326" fillId="65" fontId="31" numFmtId="164" xfId="0" applyAlignment="1" applyBorder="1" applyFont="1" applyNumberFormat="1">
      <alignment horizontal="center" readingOrder="0" vertical="center"/>
    </xf>
    <xf borderId="334" fillId="65" fontId="150" numFmtId="0" xfId="0" applyAlignment="1" applyBorder="1" applyFont="1">
      <alignment horizontal="center"/>
    </xf>
    <xf borderId="326" fillId="65" fontId="149" numFmtId="0" xfId="0" applyAlignment="1" applyBorder="1" applyFont="1">
      <alignment horizontal="center" readingOrder="0" shrinkToFit="0" vertical="center" wrapText="0"/>
    </xf>
    <xf borderId="325" fillId="65" fontId="150" numFmtId="0" xfId="0" applyAlignment="1" applyBorder="1" applyFont="1">
      <alignment horizontal="center"/>
    </xf>
    <xf borderId="43" fillId="28" fontId="64" numFmtId="49" xfId="0" applyAlignment="1" applyBorder="1" applyFont="1" applyNumberFormat="1">
      <alignment horizontal="center" readingOrder="0" shrinkToFit="0" vertical="center" wrapText="0"/>
    </xf>
    <xf borderId="61" fillId="0" fontId="0" numFmtId="49" xfId="0" applyAlignment="1" applyBorder="1" applyFont="1" applyNumberFormat="1">
      <alignment horizontal="center" readingOrder="0" shrinkToFit="0" vertical="center" wrapText="0"/>
    </xf>
    <xf borderId="43" fillId="12" fontId="0" numFmtId="49" xfId="0" applyAlignment="1" applyBorder="1" applyFont="1" applyNumberFormat="1">
      <alignment horizontal="center" readingOrder="0" shrinkToFit="0" vertical="center" wrapText="0"/>
    </xf>
    <xf borderId="61" fillId="28" fontId="40" numFmtId="49" xfId="0" applyAlignment="1" applyBorder="1" applyFont="1" applyNumberFormat="1">
      <alignment horizontal="center" readingOrder="0" shrinkToFit="0" vertical="center" wrapText="0"/>
    </xf>
    <xf borderId="0" fillId="0" fontId="64" numFmtId="0" xfId="0" applyAlignment="1" applyFont="1">
      <alignment horizontal="center" shrinkToFit="0" vertical="center" wrapText="0"/>
    </xf>
    <xf borderId="0" fillId="13" fontId="64" numFmtId="0" xfId="0" applyAlignment="1" applyFont="1">
      <alignment horizontal="center" shrinkToFit="0" vertical="center" wrapText="0"/>
    </xf>
    <xf borderId="0" fillId="13" fontId="64" numFmtId="0" xfId="0" applyAlignment="1" applyFont="1">
      <alignment horizontal="center" readingOrder="0" shrinkToFit="0" vertical="center" wrapText="0"/>
    </xf>
    <xf borderId="42" fillId="12" fontId="40" numFmtId="0" xfId="0" applyAlignment="1" applyBorder="1" applyFont="1">
      <alignment horizontal="left" readingOrder="0" shrinkToFit="0" vertical="top" wrapText="1"/>
    </xf>
    <xf borderId="45" fillId="0" fontId="60" numFmtId="0" xfId="0" applyAlignment="1" applyBorder="1" applyFont="1">
      <alignment horizontal="center" readingOrder="0" shrinkToFit="0" vertical="center" wrapText="0"/>
    </xf>
    <xf borderId="45" fillId="0" fontId="61" numFmtId="0" xfId="0" applyAlignment="1" applyBorder="1" applyFont="1">
      <alignment horizontal="center" readingOrder="0" shrinkToFit="0" vertical="center" wrapText="0"/>
    </xf>
    <xf borderId="336" fillId="66" fontId="151" numFmtId="0" xfId="0" applyAlignment="1" applyBorder="1" applyFill="1" applyFont="1">
      <alignment horizontal="left" readingOrder="0" shrinkToFit="0" vertical="center" wrapText="0"/>
    </xf>
    <xf borderId="336" fillId="66" fontId="152" numFmtId="0" xfId="0" applyAlignment="1" applyBorder="1" applyFont="1">
      <alignment horizontal="center" readingOrder="0" shrinkToFit="0" vertical="center" wrapText="0"/>
    </xf>
    <xf borderId="337" fillId="66" fontId="152" numFmtId="0" xfId="0" applyAlignment="1" applyBorder="1" applyFont="1">
      <alignment horizontal="left" readingOrder="0" shrinkToFit="0" vertical="center" wrapText="0"/>
    </xf>
    <xf borderId="338" fillId="0" fontId="2" numFmtId="0" xfId="0" applyBorder="1" applyFont="1"/>
    <xf borderId="339" fillId="0" fontId="2" numFmtId="0" xfId="0" applyBorder="1" applyFont="1"/>
    <xf borderId="337" fillId="66" fontId="9" numFmtId="0" xfId="0" applyAlignment="1" applyBorder="1" applyFont="1">
      <alignment horizontal="center" readingOrder="0" shrinkToFit="0" vertical="center" wrapText="0"/>
    </xf>
    <xf borderId="337" fillId="66" fontId="9" numFmtId="0" xfId="0" applyAlignment="1" applyBorder="1" applyFont="1">
      <alignment horizontal="left" readingOrder="0" vertical="center"/>
    </xf>
    <xf borderId="336" fillId="66" fontId="153" numFmtId="0" xfId="0" applyAlignment="1" applyBorder="1" applyFont="1">
      <alignment vertical="center"/>
    </xf>
    <xf borderId="336" fillId="66" fontId="151" numFmtId="0" xfId="0" applyAlignment="1" applyBorder="1" applyFont="1">
      <alignment readingOrder="0" shrinkToFit="0" vertical="center" wrapText="0"/>
    </xf>
    <xf borderId="336" fillId="66" fontId="151" numFmtId="49" xfId="0" applyAlignment="1" applyBorder="1" applyFont="1" applyNumberFormat="1">
      <alignment horizontal="left" readingOrder="0" shrinkToFit="0" vertical="center" wrapText="0"/>
    </xf>
    <xf borderId="340" fillId="0" fontId="2" numFmtId="0" xfId="0" applyBorder="1" applyFont="1"/>
    <xf borderId="341" fillId="0" fontId="2" numFmtId="0" xfId="0" applyBorder="1" applyFont="1"/>
    <xf borderId="342" fillId="0" fontId="2" numFmtId="0" xfId="0" applyBorder="1" applyFont="1"/>
    <xf borderId="343" fillId="0" fontId="2" numFmtId="0" xfId="0" applyBorder="1" applyFont="1"/>
    <xf borderId="344" fillId="0" fontId="2" numFmtId="0" xfId="0" applyBorder="1" applyFont="1"/>
    <xf borderId="336" fillId="66" fontId="9" numFmtId="0" xfId="0" applyAlignment="1" applyBorder="1" applyFont="1">
      <alignment horizontal="center" readingOrder="0" shrinkToFit="0" vertical="center" wrapText="0"/>
    </xf>
    <xf borderId="336" fillId="66" fontId="9" numFmtId="0" xfId="0" applyAlignment="1" applyBorder="1" applyFont="1">
      <alignment horizontal="left" readingOrder="0" vertical="center"/>
    </xf>
    <xf borderId="336" fillId="66" fontId="153" numFmtId="0" xfId="0" applyBorder="1" applyFont="1"/>
    <xf borderId="345" fillId="66" fontId="21" numFmtId="0" xfId="0" applyAlignment="1" applyBorder="1" applyFont="1">
      <alignment horizontal="center" vertical="bottom"/>
    </xf>
    <xf borderId="346" fillId="0" fontId="2" numFmtId="0" xfId="0" applyBorder="1" applyFont="1"/>
    <xf borderId="336" fillId="66" fontId="21" numFmtId="0" xfId="0" applyBorder="1" applyFont="1"/>
    <xf borderId="336" fillId="66" fontId="23" numFmtId="0" xfId="0" applyAlignment="1" applyBorder="1" applyFont="1">
      <alignment readingOrder="0" shrinkToFit="0" vertical="center" wrapText="0"/>
    </xf>
    <xf borderId="336" fillId="66" fontId="21" numFmtId="0" xfId="0" applyAlignment="1" applyBorder="1" applyFont="1">
      <alignment vertical="center"/>
    </xf>
    <xf borderId="345" fillId="66" fontId="28" numFmtId="0" xfId="0" applyAlignment="1" applyBorder="1" applyFont="1">
      <alignment horizontal="center" readingOrder="0" vertical="bottom"/>
    </xf>
    <xf borderId="336" fillId="66" fontId="21" numFmtId="0" xfId="0" applyAlignment="1" applyBorder="1" applyFont="1">
      <alignment vertical="center"/>
    </xf>
    <xf borderId="337" fillId="66" fontId="31" numFmtId="164" xfId="0" applyAlignment="1" applyBorder="1" applyFont="1" applyNumberFormat="1">
      <alignment horizontal="center" readingOrder="0" vertical="center"/>
    </xf>
    <xf borderId="345" fillId="66" fontId="153" numFmtId="0" xfId="0" applyAlignment="1" applyBorder="1" applyFont="1">
      <alignment horizontal="center"/>
    </xf>
    <xf borderId="337" fillId="66" fontId="152" numFmtId="0" xfId="0" applyAlignment="1" applyBorder="1" applyFont="1">
      <alignment horizontal="center" readingOrder="0" shrinkToFit="0" vertical="center" wrapText="0"/>
    </xf>
    <xf borderId="336" fillId="66" fontId="153" numFmtId="0" xfId="0" applyAlignment="1" applyBorder="1" applyFont="1">
      <alignment horizontal="center"/>
    </xf>
    <xf borderId="347" fillId="67" fontId="154" numFmtId="0" xfId="0" applyAlignment="1" applyBorder="1" applyFill="1" applyFont="1">
      <alignment horizontal="left" readingOrder="0" shrinkToFit="0" vertical="center" wrapText="0"/>
    </xf>
    <xf borderId="347" fillId="67" fontId="155" numFmtId="0" xfId="0" applyAlignment="1" applyBorder="1" applyFont="1">
      <alignment horizontal="center" readingOrder="0" shrinkToFit="0" vertical="center" wrapText="0"/>
    </xf>
    <xf borderId="348" fillId="67" fontId="155" numFmtId="0" xfId="0" applyAlignment="1" applyBorder="1" applyFont="1">
      <alignment horizontal="left" readingOrder="0" shrinkToFit="0" vertical="center" wrapText="0"/>
    </xf>
    <xf borderId="349" fillId="0" fontId="2" numFmtId="0" xfId="0" applyBorder="1" applyFont="1"/>
    <xf borderId="350" fillId="0" fontId="2" numFmtId="0" xfId="0" applyBorder="1" applyFont="1"/>
    <xf borderId="348" fillId="67" fontId="9" numFmtId="0" xfId="0" applyAlignment="1" applyBorder="1" applyFont="1">
      <alignment horizontal="center" readingOrder="0" shrinkToFit="0" vertical="center" wrapText="0"/>
    </xf>
    <xf borderId="348" fillId="67" fontId="9" numFmtId="0" xfId="0" applyAlignment="1" applyBorder="1" applyFont="1">
      <alignment horizontal="left" readingOrder="0" vertical="center"/>
    </xf>
    <xf borderId="347" fillId="67" fontId="156" numFmtId="0" xfId="0" applyAlignment="1" applyBorder="1" applyFont="1">
      <alignment vertical="center"/>
    </xf>
    <xf borderId="347" fillId="67" fontId="154" numFmtId="0" xfId="0" applyAlignment="1" applyBorder="1" applyFont="1">
      <alignment readingOrder="0" shrinkToFit="0" vertical="center" wrapText="0"/>
    </xf>
    <xf borderId="347" fillId="67" fontId="154" numFmtId="49" xfId="0" applyAlignment="1" applyBorder="1" applyFont="1" applyNumberFormat="1">
      <alignment horizontal="left" readingOrder="0" shrinkToFit="0" vertical="center" wrapText="0"/>
    </xf>
    <xf borderId="351" fillId="0" fontId="2" numFmtId="0" xfId="0" applyBorder="1" applyFont="1"/>
    <xf borderId="352" fillId="0" fontId="2" numFmtId="0" xfId="0" applyBorder="1" applyFont="1"/>
    <xf borderId="353" fillId="0" fontId="2" numFmtId="0" xfId="0" applyBorder="1" applyFont="1"/>
    <xf borderId="354" fillId="0" fontId="2" numFmtId="0" xfId="0" applyBorder="1" applyFont="1"/>
    <xf borderId="355" fillId="0" fontId="2" numFmtId="0" xfId="0" applyBorder="1" applyFont="1"/>
    <xf borderId="347" fillId="67" fontId="9" numFmtId="0" xfId="0" applyAlignment="1" applyBorder="1" applyFont="1">
      <alignment horizontal="center" readingOrder="0" shrinkToFit="0" vertical="center" wrapText="0"/>
    </xf>
    <xf borderId="347" fillId="67" fontId="9" numFmtId="0" xfId="0" applyAlignment="1" applyBorder="1" applyFont="1">
      <alignment horizontal="left" readingOrder="0" vertical="center"/>
    </xf>
    <xf borderId="347" fillId="67" fontId="156" numFmtId="0" xfId="0" applyBorder="1" applyFont="1"/>
    <xf borderId="356" fillId="67" fontId="21" numFmtId="0" xfId="0" applyAlignment="1" applyBorder="1" applyFont="1">
      <alignment horizontal="center" vertical="bottom"/>
    </xf>
    <xf borderId="357" fillId="0" fontId="2" numFmtId="0" xfId="0" applyBorder="1" applyFont="1"/>
    <xf borderId="347" fillId="67" fontId="21" numFmtId="0" xfId="0" applyBorder="1" applyFont="1"/>
    <xf borderId="347" fillId="67" fontId="23" numFmtId="0" xfId="0" applyAlignment="1" applyBorder="1" applyFont="1">
      <alignment readingOrder="0" shrinkToFit="0" vertical="center" wrapText="0"/>
    </xf>
    <xf borderId="347" fillId="67" fontId="21" numFmtId="0" xfId="0" applyAlignment="1" applyBorder="1" applyFont="1">
      <alignment vertical="center"/>
    </xf>
    <xf borderId="356" fillId="67" fontId="28" numFmtId="0" xfId="0" applyAlignment="1" applyBorder="1" applyFont="1">
      <alignment horizontal="center" readingOrder="0" vertical="bottom"/>
    </xf>
    <xf borderId="347" fillId="67" fontId="21" numFmtId="0" xfId="0" applyAlignment="1" applyBorder="1" applyFont="1">
      <alignment vertical="center"/>
    </xf>
    <xf borderId="348" fillId="67" fontId="31" numFmtId="164" xfId="0" applyAlignment="1" applyBorder="1" applyFont="1" applyNumberFormat="1">
      <alignment horizontal="center" readingOrder="0" vertical="center"/>
    </xf>
    <xf borderId="356" fillId="67" fontId="156" numFmtId="0" xfId="0" applyAlignment="1" applyBorder="1" applyFont="1">
      <alignment horizontal="center"/>
    </xf>
    <xf borderId="348" fillId="67" fontId="155" numFmtId="0" xfId="0" applyAlignment="1" applyBorder="1" applyFont="1">
      <alignment horizontal="center" readingOrder="0" shrinkToFit="0" vertical="center" wrapText="0"/>
    </xf>
    <xf borderId="347" fillId="67" fontId="156" numFmtId="0" xfId="0" applyAlignment="1" applyBorder="1" applyFont="1">
      <alignment horizontal="center"/>
    </xf>
    <xf borderId="358" fillId="68" fontId="157" numFmtId="0" xfId="0" applyAlignment="1" applyBorder="1" applyFill="1" applyFont="1">
      <alignment horizontal="left" readingOrder="0" shrinkToFit="0" vertical="center" wrapText="0"/>
    </xf>
    <xf borderId="358" fillId="68" fontId="158" numFmtId="0" xfId="0" applyAlignment="1" applyBorder="1" applyFont="1">
      <alignment horizontal="center" readingOrder="0" shrinkToFit="0" vertical="center" wrapText="0"/>
    </xf>
    <xf borderId="359" fillId="68" fontId="158" numFmtId="0" xfId="0" applyAlignment="1" applyBorder="1" applyFont="1">
      <alignment horizontal="left" readingOrder="0" shrinkToFit="0" vertical="center" wrapText="0"/>
    </xf>
    <xf borderId="360" fillId="0" fontId="2" numFmtId="0" xfId="0" applyBorder="1" applyFont="1"/>
    <xf borderId="361" fillId="0" fontId="2" numFmtId="0" xfId="0" applyBorder="1" applyFont="1"/>
    <xf borderId="359" fillId="68" fontId="83" numFmtId="0" xfId="0" applyAlignment="1" applyBorder="1" applyFont="1">
      <alignment horizontal="center" readingOrder="0" shrinkToFit="0" vertical="center" wrapText="0"/>
    </xf>
    <xf borderId="359" fillId="68" fontId="83" numFmtId="0" xfId="0" applyAlignment="1" applyBorder="1" applyFont="1">
      <alignment horizontal="left" readingOrder="0" vertical="center"/>
    </xf>
    <xf borderId="358" fillId="68" fontId="159" numFmtId="0" xfId="0" applyAlignment="1" applyBorder="1" applyFont="1">
      <alignment vertical="center"/>
    </xf>
    <xf borderId="358" fillId="68" fontId="157" numFmtId="0" xfId="0" applyAlignment="1" applyBorder="1" applyFont="1">
      <alignment readingOrder="0" shrinkToFit="0" vertical="center" wrapText="0"/>
    </xf>
    <xf borderId="358" fillId="68" fontId="157" numFmtId="49" xfId="0" applyAlignment="1" applyBorder="1" applyFont="1" applyNumberFormat="1">
      <alignment horizontal="left" readingOrder="0" shrinkToFit="0" vertical="center" wrapText="0"/>
    </xf>
    <xf borderId="362" fillId="0" fontId="2" numFmtId="0" xfId="0" applyBorder="1" applyFont="1"/>
    <xf borderId="363" fillId="0" fontId="2" numFmtId="0" xfId="0" applyBorder="1" applyFont="1"/>
    <xf borderId="364" fillId="0" fontId="2" numFmtId="0" xfId="0" applyBorder="1" applyFont="1"/>
    <xf borderId="365" fillId="0" fontId="2" numFmtId="0" xfId="0" applyBorder="1" applyFont="1"/>
    <xf borderId="366" fillId="0" fontId="2" numFmtId="0" xfId="0" applyBorder="1" applyFont="1"/>
    <xf borderId="358" fillId="68" fontId="83" numFmtId="0" xfId="0" applyAlignment="1" applyBorder="1" applyFont="1">
      <alignment horizontal="center" readingOrder="0" shrinkToFit="0" vertical="center" wrapText="0"/>
    </xf>
    <xf borderId="358" fillId="68" fontId="83" numFmtId="0" xfId="0" applyAlignment="1" applyBorder="1" applyFont="1">
      <alignment horizontal="left" readingOrder="0" vertical="center"/>
    </xf>
    <xf borderId="358" fillId="68" fontId="159" numFmtId="0" xfId="0" applyBorder="1" applyFont="1"/>
    <xf borderId="367" fillId="68" fontId="85" numFmtId="0" xfId="0" applyAlignment="1" applyBorder="1" applyFont="1">
      <alignment horizontal="center" vertical="bottom"/>
    </xf>
    <xf borderId="368" fillId="0" fontId="2" numFmtId="0" xfId="0" applyBorder="1" applyFont="1"/>
    <xf borderId="358" fillId="68" fontId="85" numFmtId="0" xfId="0" applyBorder="1" applyFont="1"/>
    <xf borderId="358" fillId="68" fontId="86" numFmtId="0" xfId="0" applyAlignment="1" applyBorder="1" applyFont="1">
      <alignment readingOrder="0" shrinkToFit="0" vertical="center" wrapText="0"/>
    </xf>
    <xf borderId="358" fillId="68" fontId="85" numFmtId="0" xfId="0" applyAlignment="1" applyBorder="1" applyFont="1">
      <alignment vertical="center"/>
    </xf>
    <xf borderId="367" fillId="68" fontId="87" numFmtId="0" xfId="0" applyAlignment="1" applyBorder="1" applyFont="1">
      <alignment horizontal="center" readingOrder="0" vertical="bottom"/>
    </xf>
    <xf borderId="43" fillId="13" fontId="0" numFmtId="49" xfId="0" applyAlignment="1" applyBorder="1" applyFont="1" applyNumberFormat="1">
      <alignment horizontal="center" readingOrder="0" shrinkToFit="0" vertical="center" wrapText="0"/>
    </xf>
    <xf borderId="358" fillId="68" fontId="85" numFmtId="0" xfId="0" applyAlignment="1" applyBorder="1" applyFont="1">
      <alignment vertical="center"/>
    </xf>
    <xf borderId="359" fillId="68" fontId="88" numFmtId="164" xfId="0" applyAlignment="1" applyBorder="1" applyFont="1" applyNumberFormat="1">
      <alignment horizontal="center" readingOrder="0" vertical="center"/>
    </xf>
    <xf borderId="367" fillId="68" fontId="159" numFmtId="0" xfId="0" applyAlignment="1" applyBorder="1" applyFont="1">
      <alignment horizontal="center"/>
    </xf>
    <xf borderId="359" fillId="68" fontId="158" numFmtId="0" xfId="0" applyAlignment="1" applyBorder="1" applyFont="1">
      <alignment horizontal="center" readingOrder="0" shrinkToFit="0" vertical="center" wrapText="0"/>
    </xf>
    <xf borderId="358" fillId="68" fontId="159" numFmtId="0" xfId="0" applyAlignment="1" applyBorder="1" applyFont="1">
      <alignment horizontal="center"/>
    </xf>
    <xf borderId="58" fillId="13" fontId="0" numFmtId="49" xfId="0" applyAlignment="1" applyBorder="1" applyFont="1" applyNumberFormat="1">
      <alignment horizontal="center" shrinkToFit="0" vertical="center" wrapText="0"/>
    </xf>
    <xf borderId="41" fillId="13" fontId="0" numFmtId="49" xfId="0" applyAlignment="1" applyBorder="1" applyFont="1" applyNumberFormat="1">
      <alignment horizontal="center" shrinkToFit="0" vertical="center" wrapText="0"/>
    </xf>
    <xf borderId="45" fillId="13" fontId="0" numFmtId="49" xfId="0" applyAlignment="1" applyBorder="1" applyFont="1" applyNumberFormat="1">
      <alignment horizontal="center" shrinkToFit="0" vertical="center" wrapText="0"/>
    </xf>
    <xf borderId="45" fillId="28" fontId="0" numFmtId="49" xfId="0" applyAlignment="1" applyBorder="1" applyFont="1" applyNumberFormat="1">
      <alignment horizontal="center" readingOrder="0" shrinkToFit="0" vertical="center" wrapText="0"/>
    </xf>
    <xf borderId="58" fillId="13" fontId="0" numFmtId="49" xfId="0" applyAlignment="1" applyBorder="1" applyFont="1" applyNumberFormat="1">
      <alignment horizontal="center" readingOrder="0" shrinkToFit="0" vertical="center" wrapText="0"/>
    </xf>
    <xf borderId="41" fillId="0" fontId="0" numFmtId="49" xfId="0" applyAlignment="1" applyBorder="1" applyFont="1" applyNumberFormat="1">
      <alignment horizontal="center" readingOrder="0" shrinkToFit="0" vertical="center" wrapText="0"/>
    </xf>
    <xf borderId="59" fillId="13" fontId="0" numFmtId="49" xfId="0" applyAlignment="1" applyBorder="1" applyFont="1" applyNumberFormat="1">
      <alignment horizontal="center" readingOrder="0" shrinkToFit="0" vertical="center" wrapText="0"/>
    </xf>
    <xf borderId="45" fillId="0" fontId="0" numFmtId="49" xfId="0" applyAlignment="1" applyBorder="1" applyFont="1" applyNumberFormat="1">
      <alignment horizontal="center" readingOrder="0" shrinkToFit="0" vertical="center" wrapText="0"/>
    </xf>
    <xf borderId="64" fillId="27" fontId="40" numFmtId="49" xfId="0" applyAlignment="1" applyBorder="1" applyFont="1" applyNumberFormat="1">
      <alignment readingOrder="0" shrinkToFit="0" vertical="center" wrapText="0"/>
    </xf>
    <xf borderId="58" fillId="0" fontId="64" numFmtId="49" xfId="0" applyAlignment="1" applyBorder="1" applyFont="1" applyNumberFormat="1">
      <alignment horizontal="center" readingOrder="0" shrinkToFit="0" vertical="center" wrapText="0"/>
    </xf>
    <xf borderId="369" fillId="69" fontId="160" numFmtId="0" xfId="0" applyAlignment="1" applyBorder="1" applyFill="1" applyFont="1">
      <alignment horizontal="left" readingOrder="0" shrinkToFit="0" vertical="center" wrapText="0"/>
    </xf>
    <xf borderId="369" fillId="69" fontId="161" numFmtId="0" xfId="0" applyAlignment="1" applyBorder="1" applyFont="1">
      <alignment horizontal="center" readingOrder="0" shrinkToFit="0" vertical="center" wrapText="0"/>
    </xf>
    <xf borderId="370" fillId="69" fontId="161" numFmtId="0" xfId="0" applyAlignment="1" applyBorder="1" applyFont="1">
      <alignment horizontal="left" readingOrder="0" shrinkToFit="0" vertical="center" wrapText="0"/>
    </xf>
    <xf borderId="371" fillId="0" fontId="2" numFmtId="0" xfId="0" applyBorder="1" applyFont="1"/>
    <xf borderId="372" fillId="0" fontId="2" numFmtId="0" xfId="0" applyBorder="1" applyFont="1"/>
    <xf borderId="370" fillId="69" fontId="9" numFmtId="0" xfId="0" applyAlignment="1" applyBorder="1" applyFont="1">
      <alignment horizontal="center" readingOrder="0" shrinkToFit="0" vertical="center" wrapText="0"/>
    </xf>
    <xf borderId="370" fillId="69" fontId="9" numFmtId="0" xfId="0" applyAlignment="1" applyBorder="1" applyFont="1">
      <alignment horizontal="left" readingOrder="0" vertical="center"/>
    </xf>
    <xf borderId="369" fillId="69" fontId="162" numFmtId="0" xfId="0" applyAlignment="1" applyBorder="1" applyFont="1">
      <alignment vertical="center"/>
    </xf>
    <xf borderId="369" fillId="69" fontId="160" numFmtId="0" xfId="0" applyAlignment="1" applyBorder="1" applyFont="1">
      <alignment readingOrder="0" shrinkToFit="0" vertical="center" wrapText="0"/>
    </xf>
    <xf borderId="369" fillId="69" fontId="160" numFmtId="49" xfId="0" applyAlignment="1" applyBorder="1" applyFont="1" applyNumberFormat="1">
      <alignment horizontal="left" readingOrder="0" shrinkToFit="0" vertical="center" wrapText="0"/>
    </xf>
    <xf borderId="373" fillId="0" fontId="2" numFmtId="0" xfId="0" applyBorder="1" applyFont="1"/>
    <xf borderId="374" fillId="0" fontId="2" numFmtId="0" xfId="0" applyBorder="1" applyFont="1"/>
    <xf borderId="375" fillId="0" fontId="2" numFmtId="0" xfId="0" applyBorder="1" applyFont="1"/>
    <xf borderId="376" fillId="0" fontId="2" numFmtId="0" xfId="0" applyBorder="1" applyFont="1"/>
    <xf borderId="377" fillId="0" fontId="2" numFmtId="0" xfId="0" applyBorder="1" applyFont="1"/>
    <xf borderId="369" fillId="69" fontId="9" numFmtId="0" xfId="0" applyAlignment="1" applyBorder="1" applyFont="1">
      <alignment horizontal="center" readingOrder="0" shrinkToFit="0" vertical="center" wrapText="0"/>
    </xf>
    <xf borderId="369" fillId="69" fontId="9" numFmtId="0" xfId="0" applyAlignment="1" applyBorder="1" applyFont="1">
      <alignment horizontal="left" readingOrder="0" vertical="center"/>
    </xf>
    <xf borderId="369" fillId="69" fontId="162" numFmtId="0" xfId="0" applyBorder="1" applyFont="1"/>
    <xf borderId="378" fillId="69" fontId="21" numFmtId="0" xfId="0" applyAlignment="1" applyBorder="1" applyFont="1">
      <alignment horizontal="center" vertical="bottom"/>
    </xf>
    <xf borderId="379" fillId="0" fontId="2" numFmtId="0" xfId="0" applyBorder="1" applyFont="1"/>
    <xf borderId="369" fillId="69" fontId="21" numFmtId="0" xfId="0" applyBorder="1" applyFont="1"/>
    <xf borderId="369" fillId="69" fontId="23" numFmtId="0" xfId="0" applyAlignment="1" applyBorder="1" applyFont="1">
      <alignment readingOrder="0" shrinkToFit="0" vertical="center" wrapText="0"/>
    </xf>
    <xf borderId="369" fillId="69" fontId="21" numFmtId="0" xfId="0" applyAlignment="1" applyBorder="1" applyFont="1">
      <alignment vertical="center"/>
    </xf>
    <xf borderId="378" fillId="69" fontId="28" numFmtId="0" xfId="0" applyAlignment="1" applyBorder="1" applyFont="1">
      <alignment horizontal="center" readingOrder="0" vertical="bottom"/>
    </xf>
    <xf borderId="369" fillId="69" fontId="21" numFmtId="0" xfId="0" applyAlignment="1" applyBorder="1" applyFont="1">
      <alignment vertical="center"/>
    </xf>
    <xf borderId="370" fillId="69" fontId="31" numFmtId="164" xfId="0" applyAlignment="1" applyBorder="1" applyFont="1" applyNumberFormat="1">
      <alignment horizontal="center" readingOrder="0" vertical="center"/>
    </xf>
    <xf borderId="378" fillId="69" fontId="162" numFmtId="0" xfId="0" applyAlignment="1" applyBorder="1" applyFont="1">
      <alignment horizontal="center"/>
    </xf>
    <xf borderId="370" fillId="69" fontId="161" numFmtId="0" xfId="0" applyAlignment="1" applyBorder="1" applyFont="1">
      <alignment horizontal="center" readingOrder="0" shrinkToFit="0" vertical="center" wrapText="0"/>
    </xf>
    <xf borderId="369" fillId="69" fontId="162" numFmtId="0" xfId="0" applyAlignment="1" applyBorder="1" applyFont="1">
      <alignment horizontal="center"/>
    </xf>
    <xf borderId="380" fillId="70" fontId="163" numFmtId="0" xfId="0" applyAlignment="1" applyBorder="1" applyFill="1" applyFont="1">
      <alignment horizontal="left" readingOrder="0" shrinkToFit="0" vertical="center" wrapText="0"/>
    </xf>
    <xf borderId="380" fillId="70" fontId="164" numFmtId="0" xfId="0" applyAlignment="1" applyBorder="1" applyFont="1">
      <alignment horizontal="center" readingOrder="0" shrinkToFit="0" vertical="center" wrapText="0"/>
    </xf>
    <xf borderId="381" fillId="70" fontId="164" numFmtId="0" xfId="0" applyAlignment="1" applyBorder="1" applyFont="1">
      <alignment horizontal="left" readingOrder="0" shrinkToFit="0" vertical="center" wrapText="0"/>
    </xf>
    <xf borderId="382" fillId="0" fontId="2" numFmtId="0" xfId="0" applyBorder="1" applyFont="1"/>
    <xf borderId="383" fillId="0" fontId="2" numFmtId="0" xfId="0" applyBorder="1" applyFont="1"/>
    <xf borderId="381" fillId="70" fontId="83" numFmtId="0" xfId="0" applyAlignment="1" applyBorder="1" applyFont="1">
      <alignment horizontal="center" readingOrder="0" shrinkToFit="0" vertical="center" wrapText="0"/>
    </xf>
    <xf borderId="381" fillId="70" fontId="83" numFmtId="0" xfId="0" applyAlignment="1" applyBorder="1" applyFont="1">
      <alignment horizontal="left" readingOrder="0" vertical="center"/>
    </xf>
    <xf borderId="380" fillId="70" fontId="165" numFmtId="0" xfId="0" applyAlignment="1" applyBorder="1" applyFont="1">
      <alignment vertical="center"/>
    </xf>
    <xf borderId="380" fillId="70" fontId="163" numFmtId="0" xfId="0" applyAlignment="1" applyBorder="1" applyFont="1">
      <alignment readingOrder="0" shrinkToFit="0" vertical="center" wrapText="0"/>
    </xf>
    <xf borderId="380" fillId="70" fontId="163" numFmtId="49" xfId="0" applyAlignment="1" applyBorder="1" applyFont="1" applyNumberFormat="1">
      <alignment horizontal="left" readingOrder="0" shrinkToFit="0" vertical="center" wrapText="0"/>
    </xf>
    <xf borderId="384" fillId="0" fontId="2" numFmtId="0" xfId="0" applyBorder="1" applyFont="1"/>
    <xf borderId="385" fillId="0" fontId="2" numFmtId="0" xfId="0" applyBorder="1" applyFont="1"/>
    <xf borderId="386" fillId="0" fontId="2" numFmtId="0" xfId="0" applyBorder="1" applyFont="1"/>
    <xf borderId="387" fillId="0" fontId="2" numFmtId="0" xfId="0" applyBorder="1" applyFont="1"/>
    <xf borderId="388" fillId="0" fontId="2" numFmtId="0" xfId="0" applyBorder="1" applyFont="1"/>
    <xf borderId="380" fillId="70" fontId="83" numFmtId="0" xfId="0" applyAlignment="1" applyBorder="1" applyFont="1">
      <alignment horizontal="center" readingOrder="0" shrinkToFit="0" vertical="center" wrapText="0"/>
    </xf>
    <xf borderId="380" fillId="70" fontId="83" numFmtId="0" xfId="0" applyAlignment="1" applyBorder="1" applyFont="1">
      <alignment horizontal="left" readingOrder="0" vertical="center"/>
    </xf>
    <xf borderId="380" fillId="70" fontId="165" numFmtId="0" xfId="0" applyBorder="1" applyFont="1"/>
    <xf borderId="389" fillId="70" fontId="85" numFmtId="0" xfId="0" applyAlignment="1" applyBorder="1" applyFont="1">
      <alignment horizontal="center" vertical="bottom"/>
    </xf>
    <xf borderId="390" fillId="0" fontId="2" numFmtId="0" xfId="0" applyBorder="1" applyFont="1"/>
    <xf borderId="380" fillId="70" fontId="85" numFmtId="0" xfId="0" applyBorder="1" applyFont="1"/>
    <xf borderId="380" fillId="70" fontId="86" numFmtId="0" xfId="0" applyAlignment="1" applyBorder="1" applyFont="1">
      <alignment readingOrder="0" shrinkToFit="0" vertical="center" wrapText="0"/>
    </xf>
    <xf borderId="380" fillId="70" fontId="85" numFmtId="0" xfId="0" applyAlignment="1" applyBorder="1" applyFont="1">
      <alignment vertical="center"/>
    </xf>
    <xf borderId="389" fillId="70" fontId="87" numFmtId="0" xfId="0" applyAlignment="1" applyBorder="1" applyFont="1">
      <alignment horizontal="center" readingOrder="0" vertical="bottom"/>
    </xf>
    <xf borderId="380" fillId="70" fontId="85" numFmtId="0" xfId="0" applyAlignment="1" applyBorder="1" applyFont="1">
      <alignment vertical="center"/>
    </xf>
    <xf borderId="381" fillId="70" fontId="88" numFmtId="164" xfId="0" applyAlignment="1" applyBorder="1" applyFont="1" applyNumberFormat="1">
      <alignment horizontal="center" readingOrder="0" vertical="center"/>
    </xf>
    <xf borderId="389" fillId="70" fontId="165" numFmtId="0" xfId="0" applyAlignment="1" applyBorder="1" applyFont="1">
      <alignment horizontal="center"/>
    </xf>
    <xf borderId="381" fillId="70" fontId="164" numFmtId="0" xfId="0" applyAlignment="1" applyBorder="1" applyFont="1">
      <alignment horizontal="center" readingOrder="0" shrinkToFit="0" vertical="center" wrapText="0"/>
    </xf>
    <xf borderId="380" fillId="70" fontId="165" numFmtId="0" xfId="0" applyAlignment="1" applyBorder="1" applyFont="1">
      <alignment horizontal="center"/>
    </xf>
    <xf borderId="391" fillId="71" fontId="166" numFmtId="0" xfId="0" applyAlignment="1" applyBorder="1" applyFill="1" applyFont="1">
      <alignment horizontal="left" readingOrder="0" shrinkToFit="0" vertical="center" wrapText="0"/>
    </xf>
    <xf borderId="391" fillId="71" fontId="167" numFmtId="0" xfId="0" applyAlignment="1" applyBorder="1" applyFont="1">
      <alignment horizontal="center" readingOrder="0" shrinkToFit="0" vertical="center" wrapText="0"/>
    </xf>
    <xf borderId="392" fillId="71" fontId="167" numFmtId="0" xfId="0" applyAlignment="1" applyBorder="1" applyFont="1">
      <alignment horizontal="left" readingOrder="0" shrinkToFit="0" vertical="center" wrapText="0"/>
    </xf>
    <xf borderId="393" fillId="0" fontId="2" numFmtId="0" xfId="0" applyBorder="1" applyFont="1"/>
    <xf borderId="394" fillId="0" fontId="2" numFmtId="0" xfId="0" applyBorder="1" applyFont="1"/>
    <xf borderId="392" fillId="71" fontId="9" numFmtId="0" xfId="0" applyAlignment="1" applyBorder="1" applyFont="1">
      <alignment horizontal="center" readingOrder="0" shrinkToFit="0" vertical="center" wrapText="0"/>
    </xf>
    <xf borderId="392" fillId="71" fontId="9" numFmtId="0" xfId="0" applyAlignment="1" applyBorder="1" applyFont="1">
      <alignment horizontal="left" readingOrder="0" vertical="center"/>
    </xf>
    <xf borderId="391" fillId="71" fontId="168" numFmtId="0" xfId="0" applyAlignment="1" applyBorder="1" applyFont="1">
      <alignment vertical="center"/>
    </xf>
    <xf borderId="391" fillId="71" fontId="166" numFmtId="0" xfId="0" applyAlignment="1" applyBorder="1" applyFont="1">
      <alignment readingOrder="0" shrinkToFit="0" vertical="center" wrapText="0"/>
    </xf>
    <xf borderId="391" fillId="71" fontId="166" numFmtId="49" xfId="0" applyAlignment="1" applyBorder="1" applyFont="1" applyNumberFormat="1">
      <alignment horizontal="left" readingOrder="0" shrinkToFit="0" vertical="center" wrapText="0"/>
    </xf>
    <xf borderId="395" fillId="0" fontId="2" numFmtId="0" xfId="0" applyBorder="1" applyFont="1"/>
    <xf borderId="396" fillId="0" fontId="2" numFmtId="0" xfId="0" applyBorder="1" applyFont="1"/>
    <xf borderId="397" fillId="0" fontId="2" numFmtId="0" xfId="0" applyBorder="1" applyFont="1"/>
    <xf borderId="398" fillId="0" fontId="2" numFmtId="0" xfId="0" applyBorder="1" applyFont="1"/>
    <xf borderId="399" fillId="0" fontId="2" numFmtId="0" xfId="0" applyBorder="1" applyFont="1"/>
    <xf borderId="391" fillId="71" fontId="9" numFmtId="0" xfId="0" applyAlignment="1" applyBorder="1" applyFont="1">
      <alignment horizontal="center" readingOrder="0" shrinkToFit="0" vertical="center" wrapText="0"/>
    </xf>
    <xf borderId="391" fillId="71" fontId="9" numFmtId="0" xfId="0" applyAlignment="1" applyBorder="1" applyFont="1">
      <alignment horizontal="left" readingOrder="0" vertical="center"/>
    </xf>
    <xf borderId="391" fillId="71" fontId="168" numFmtId="0" xfId="0" applyBorder="1" applyFont="1"/>
    <xf borderId="400" fillId="71" fontId="21" numFmtId="0" xfId="0" applyAlignment="1" applyBorder="1" applyFont="1">
      <alignment horizontal="center" vertical="bottom"/>
    </xf>
    <xf borderId="401" fillId="0" fontId="2" numFmtId="0" xfId="0" applyBorder="1" applyFont="1"/>
    <xf borderId="391" fillId="71" fontId="21" numFmtId="0" xfId="0" applyBorder="1" applyFont="1"/>
    <xf borderId="391" fillId="71" fontId="23" numFmtId="0" xfId="0" applyAlignment="1" applyBorder="1" applyFont="1">
      <alignment readingOrder="0" shrinkToFit="0" vertical="center" wrapText="0"/>
    </xf>
    <xf borderId="391" fillId="71" fontId="21" numFmtId="0" xfId="0" applyAlignment="1" applyBorder="1" applyFont="1">
      <alignment vertical="center"/>
    </xf>
    <xf borderId="400" fillId="71" fontId="28" numFmtId="0" xfId="0" applyAlignment="1" applyBorder="1" applyFont="1">
      <alignment horizontal="center" readingOrder="0" vertical="bottom"/>
    </xf>
    <xf borderId="391" fillId="71" fontId="21" numFmtId="0" xfId="0" applyAlignment="1" applyBorder="1" applyFont="1">
      <alignment vertical="center"/>
    </xf>
    <xf borderId="392" fillId="71" fontId="31" numFmtId="164" xfId="0" applyAlignment="1" applyBorder="1" applyFont="1" applyNumberFormat="1">
      <alignment horizontal="center" readingOrder="0" vertical="center"/>
    </xf>
    <xf borderId="400" fillId="71" fontId="168" numFmtId="0" xfId="0" applyAlignment="1" applyBorder="1" applyFont="1">
      <alignment horizontal="center"/>
    </xf>
    <xf borderId="392" fillId="71" fontId="167" numFmtId="0" xfId="0" applyAlignment="1" applyBorder="1" applyFont="1">
      <alignment horizontal="center" readingOrder="0" shrinkToFit="0" vertical="center" wrapText="0"/>
    </xf>
    <xf borderId="391" fillId="71" fontId="168" numFmtId="0" xfId="0" applyAlignment="1" applyBorder="1" applyFont="1">
      <alignment horizontal="center"/>
    </xf>
    <xf borderId="45" fillId="13" fontId="39" numFmtId="0" xfId="0" applyBorder="1" applyFont="1"/>
    <xf borderId="43" fillId="13" fontId="39" numFmtId="0" xfId="0" applyBorder="1" applyFont="1"/>
    <xf borderId="38" fillId="0" fontId="64" numFmtId="0" xfId="0" applyAlignment="1" applyBorder="1" applyFont="1">
      <alignment horizontal="left" shrinkToFit="0" vertical="top" wrapText="1"/>
    </xf>
    <xf borderId="59" fillId="0" fontId="169" numFmtId="0" xfId="0" applyAlignment="1" applyBorder="1" applyFont="1">
      <alignment horizontal="center" readingOrder="0" shrinkToFit="0" vertical="center" wrapText="0"/>
    </xf>
    <xf borderId="45" fillId="0" fontId="169" numFmtId="0" xfId="0" applyAlignment="1" applyBorder="1" applyFont="1">
      <alignment horizontal="center" readingOrder="0" shrinkToFit="0" vertical="center" wrapText="0"/>
    </xf>
    <xf borderId="58" fillId="12" fontId="40" numFmtId="49" xfId="0" applyAlignment="1" applyBorder="1" applyFont="1" applyNumberFormat="1">
      <alignment horizontal="center" shrinkToFit="0" vertical="center" wrapText="0"/>
    </xf>
    <xf borderId="38" fillId="0" fontId="0" numFmtId="49" xfId="0" applyAlignment="1" applyBorder="1" applyFont="1" applyNumberFormat="1">
      <alignment horizontal="left" readingOrder="0" shrinkToFit="0" vertical="top" wrapText="0"/>
    </xf>
    <xf borderId="402" fillId="72" fontId="170" numFmtId="0" xfId="0" applyAlignment="1" applyBorder="1" applyFill="1" applyFont="1">
      <alignment horizontal="left" readingOrder="0" shrinkToFit="0" vertical="center" wrapText="0"/>
    </xf>
    <xf borderId="402" fillId="72" fontId="171" numFmtId="0" xfId="0" applyAlignment="1" applyBorder="1" applyFont="1">
      <alignment horizontal="center" readingOrder="0" shrinkToFit="0" vertical="center" wrapText="0"/>
    </xf>
    <xf borderId="403" fillId="72" fontId="171" numFmtId="0" xfId="0" applyAlignment="1" applyBorder="1" applyFont="1">
      <alignment horizontal="left" readingOrder="0" shrinkToFit="0" vertical="center" wrapText="0"/>
    </xf>
    <xf borderId="404" fillId="0" fontId="2" numFmtId="0" xfId="0" applyBorder="1" applyFont="1"/>
    <xf borderId="405" fillId="0" fontId="2" numFmtId="0" xfId="0" applyBorder="1" applyFont="1"/>
    <xf borderId="403" fillId="72" fontId="53" numFmtId="0" xfId="0" applyAlignment="1" applyBorder="1" applyFont="1">
      <alignment horizontal="center" readingOrder="0" shrinkToFit="0" vertical="center" wrapText="0"/>
    </xf>
    <xf borderId="403" fillId="72" fontId="53" numFmtId="0" xfId="0" applyAlignment="1" applyBorder="1" applyFont="1">
      <alignment horizontal="left" readingOrder="0" vertical="center"/>
    </xf>
    <xf borderId="402" fillId="72" fontId="172" numFmtId="0" xfId="0" applyAlignment="1" applyBorder="1" applyFont="1">
      <alignment vertical="center"/>
    </xf>
    <xf borderId="402" fillId="72" fontId="170" numFmtId="0" xfId="0" applyAlignment="1" applyBorder="1" applyFont="1">
      <alignment readingOrder="0" shrinkToFit="0" vertical="center" wrapText="0"/>
    </xf>
    <xf borderId="402" fillId="72" fontId="170" numFmtId="49" xfId="0" applyAlignment="1" applyBorder="1" applyFont="1" applyNumberFormat="1">
      <alignment horizontal="left" readingOrder="0" shrinkToFit="0" vertical="center" wrapText="0"/>
    </xf>
    <xf borderId="406" fillId="0" fontId="2" numFmtId="0" xfId="0" applyBorder="1" applyFont="1"/>
    <xf borderId="407" fillId="0" fontId="2" numFmtId="0" xfId="0" applyBorder="1" applyFont="1"/>
    <xf borderId="408" fillId="0" fontId="2" numFmtId="0" xfId="0" applyBorder="1" applyFont="1"/>
    <xf borderId="409" fillId="0" fontId="2" numFmtId="0" xfId="0" applyBorder="1" applyFont="1"/>
    <xf borderId="410" fillId="0" fontId="2" numFmtId="0" xfId="0" applyBorder="1" applyFont="1"/>
    <xf borderId="402" fillId="72" fontId="53" numFmtId="0" xfId="0" applyAlignment="1" applyBorder="1" applyFont="1">
      <alignment horizontal="center" readingOrder="0" shrinkToFit="0" vertical="center" wrapText="0"/>
    </xf>
    <xf borderId="402" fillId="72" fontId="53" numFmtId="0" xfId="0" applyAlignment="1" applyBorder="1" applyFont="1">
      <alignment horizontal="left" readingOrder="0" vertical="center"/>
    </xf>
    <xf borderId="402" fillId="72" fontId="172" numFmtId="0" xfId="0" applyBorder="1" applyFont="1"/>
    <xf borderId="411" fillId="72" fontId="55" numFmtId="0" xfId="0" applyAlignment="1" applyBorder="1" applyFont="1">
      <alignment horizontal="center" vertical="bottom"/>
    </xf>
    <xf borderId="412" fillId="0" fontId="2" numFmtId="0" xfId="0" applyBorder="1" applyFont="1"/>
    <xf borderId="402" fillId="72" fontId="55" numFmtId="0" xfId="0" applyBorder="1" applyFont="1"/>
    <xf borderId="402" fillId="72" fontId="56" numFmtId="0" xfId="0" applyAlignment="1" applyBorder="1" applyFont="1">
      <alignment readingOrder="0" shrinkToFit="0" vertical="center" wrapText="0"/>
    </xf>
    <xf borderId="402" fillId="72" fontId="55" numFmtId="0" xfId="0" applyAlignment="1" applyBorder="1" applyFont="1">
      <alignment vertical="center"/>
    </xf>
    <xf borderId="411" fillId="72" fontId="57" numFmtId="0" xfId="0" applyAlignment="1" applyBorder="1" applyFont="1">
      <alignment horizontal="center" readingOrder="0" vertical="bottom"/>
    </xf>
    <xf borderId="402" fillId="72" fontId="55" numFmtId="0" xfId="0" applyAlignment="1" applyBorder="1" applyFont="1">
      <alignment vertical="center"/>
    </xf>
    <xf borderId="403" fillId="72" fontId="58" numFmtId="164" xfId="0" applyAlignment="1" applyBorder="1" applyFont="1" applyNumberFormat="1">
      <alignment horizontal="center" readingOrder="0" vertical="center"/>
    </xf>
    <xf borderId="411" fillId="72" fontId="172" numFmtId="0" xfId="0" applyAlignment="1" applyBorder="1" applyFont="1">
      <alignment horizontal="center"/>
    </xf>
    <xf borderId="403" fillId="72" fontId="171" numFmtId="0" xfId="0" applyAlignment="1" applyBorder="1" applyFont="1">
      <alignment horizontal="center" readingOrder="0" shrinkToFit="0" vertical="center" wrapText="0"/>
    </xf>
    <xf borderId="402" fillId="72" fontId="172" numFmtId="0" xfId="0" applyAlignment="1" applyBorder="1" applyFont="1">
      <alignment horizontal="center"/>
    </xf>
    <xf borderId="413" fillId="73" fontId="173" numFmtId="0" xfId="0" applyAlignment="1" applyBorder="1" applyFill="1" applyFont="1">
      <alignment horizontal="left" readingOrder="0" shrinkToFit="0" vertical="center" wrapText="0"/>
    </xf>
    <xf borderId="413" fillId="73" fontId="174" numFmtId="0" xfId="0" applyAlignment="1" applyBorder="1" applyFont="1">
      <alignment horizontal="center" readingOrder="0" shrinkToFit="0" vertical="center" wrapText="0"/>
    </xf>
    <xf borderId="414" fillId="73" fontId="174" numFmtId="0" xfId="0" applyAlignment="1" applyBorder="1" applyFont="1">
      <alignment horizontal="left" readingOrder="0" shrinkToFit="0" vertical="center" wrapText="0"/>
    </xf>
    <xf borderId="415" fillId="0" fontId="2" numFmtId="0" xfId="0" applyBorder="1" applyFont="1"/>
    <xf borderId="416" fillId="0" fontId="2" numFmtId="0" xfId="0" applyBorder="1" applyFont="1"/>
    <xf borderId="414" fillId="73" fontId="83" numFmtId="0" xfId="0" applyAlignment="1" applyBorder="1" applyFont="1">
      <alignment horizontal="center" readingOrder="0" shrinkToFit="0" vertical="center" wrapText="0"/>
    </xf>
    <xf borderId="414" fillId="73" fontId="83" numFmtId="0" xfId="0" applyAlignment="1" applyBorder="1" applyFont="1">
      <alignment horizontal="left" readingOrder="0" vertical="center"/>
    </xf>
    <xf borderId="413" fillId="73" fontId="175" numFmtId="0" xfId="0" applyAlignment="1" applyBorder="1" applyFont="1">
      <alignment vertical="center"/>
    </xf>
    <xf borderId="413" fillId="73" fontId="173" numFmtId="0" xfId="0" applyAlignment="1" applyBorder="1" applyFont="1">
      <alignment readingOrder="0" shrinkToFit="0" vertical="center" wrapText="0"/>
    </xf>
    <xf borderId="413" fillId="73" fontId="173" numFmtId="49" xfId="0" applyAlignment="1" applyBorder="1" applyFont="1" applyNumberFormat="1">
      <alignment horizontal="left" readingOrder="0" shrinkToFit="0" vertical="center" wrapText="0"/>
    </xf>
    <xf borderId="417" fillId="0" fontId="2" numFmtId="0" xfId="0" applyBorder="1" applyFont="1"/>
    <xf borderId="418" fillId="0" fontId="2" numFmtId="0" xfId="0" applyBorder="1" applyFont="1"/>
    <xf borderId="419" fillId="0" fontId="2" numFmtId="0" xfId="0" applyBorder="1" applyFont="1"/>
    <xf borderId="420" fillId="0" fontId="2" numFmtId="0" xfId="0" applyBorder="1" applyFont="1"/>
    <xf borderId="421" fillId="0" fontId="2" numFmtId="0" xfId="0" applyBorder="1" applyFont="1"/>
    <xf borderId="413" fillId="73" fontId="83" numFmtId="0" xfId="0" applyAlignment="1" applyBorder="1" applyFont="1">
      <alignment horizontal="center" readingOrder="0" shrinkToFit="0" vertical="center" wrapText="0"/>
    </xf>
    <xf borderId="413" fillId="73" fontId="83" numFmtId="0" xfId="0" applyAlignment="1" applyBorder="1" applyFont="1">
      <alignment horizontal="left" readingOrder="0" vertical="center"/>
    </xf>
    <xf borderId="413" fillId="73" fontId="175" numFmtId="0" xfId="0" applyBorder="1" applyFont="1"/>
    <xf borderId="422" fillId="73" fontId="85" numFmtId="0" xfId="0" applyAlignment="1" applyBorder="1" applyFont="1">
      <alignment horizontal="center" vertical="bottom"/>
    </xf>
    <xf borderId="423" fillId="0" fontId="2" numFmtId="0" xfId="0" applyBorder="1" applyFont="1"/>
    <xf borderId="413" fillId="73" fontId="85" numFmtId="0" xfId="0" applyBorder="1" applyFont="1"/>
    <xf borderId="413" fillId="73" fontId="86" numFmtId="0" xfId="0" applyAlignment="1" applyBorder="1" applyFont="1">
      <alignment readingOrder="0" shrinkToFit="0" vertical="center" wrapText="0"/>
    </xf>
    <xf borderId="413" fillId="73" fontId="85" numFmtId="0" xfId="0" applyAlignment="1" applyBorder="1" applyFont="1">
      <alignment vertical="center"/>
    </xf>
    <xf borderId="422" fillId="73" fontId="87" numFmtId="0" xfId="0" applyAlignment="1" applyBorder="1" applyFont="1">
      <alignment horizontal="center" readingOrder="0" vertical="bottom"/>
    </xf>
    <xf borderId="413" fillId="73" fontId="85" numFmtId="0" xfId="0" applyAlignment="1" applyBorder="1" applyFont="1">
      <alignment vertical="center"/>
    </xf>
    <xf borderId="414" fillId="73" fontId="88" numFmtId="164" xfId="0" applyAlignment="1" applyBorder="1" applyFont="1" applyNumberFormat="1">
      <alignment horizontal="center" readingOrder="0" vertical="center"/>
    </xf>
    <xf borderId="422" fillId="73" fontId="175" numFmtId="0" xfId="0" applyAlignment="1" applyBorder="1" applyFont="1">
      <alignment horizontal="center"/>
    </xf>
    <xf borderId="414" fillId="73" fontId="174" numFmtId="0" xfId="0" applyAlignment="1" applyBorder="1" applyFont="1">
      <alignment horizontal="center" readingOrder="0" shrinkToFit="0" vertical="center" wrapText="0"/>
    </xf>
    <xf borderId="413" fillId="73" fontId="175" numFmtId="0" xfId="0" applyAlignment="1" applyBorder="1" applyFont="1">
      <alignment horizontal="center"/>
    </xf>
    <xf borderId="424" fillId="74" fontId="176" numFmtId="0" xfId="0" applyAlignment="1" applyBorder="1" applyFill="1" applyFont="1">
      <alignment horizontal="left" readingOrder="0" shrinkToFit="0" vertical="center" wrapText="0"/>
    </xf>
    <xf borderId="424" fillId="74" fontId="177" numFmtId="0" xfId="0" applyAlignment="1" applyBorder="1" applyFont="1">
      <alignment horizontal="center" readingOrder="0" shrinkToFit="0" vertical="center" wrapText="0"/>
    </xf>
    <xf borderId="425" fillId="74" fontId="177" numFmtId="0" xfId="0" applyAlignment="1" applyBorder="1" applyFont="1">
      <alignment horizontal="left" readingOrder="0" shrinkToFit="0" vertical="center" wrapText="0"/>
    </xf>
    <xf borderId="426" fillId="0" fontId="2" numFmtId="0" xfId="0" applyBorder="1" applyFont="1"/>
    <xf borderId="427" fillId="0" fontId="2" numFmtId="0" xfId="0" applyBorder="1" applyFont="1"/>
    <xf borderId="425" fillId="74" fontId="9" numFmtId="0" xfId="0" applyAlignment="1" applyBorder="1" applyFont="1">
      <alignment horizontal="center" readingOrder="0" shrinkToFit="0" vertical="center" wrapText="0"/>
    </xf>
    <xf borderId="425" fillId="74" fontId="9" numFmtId="0" xfId="0" applyAlignment="1" applyBorder="1" applyFont="1">
      <alignment horizontal="left" readingOrder="0" vertical="center"/>
    </xf>
    <xf borderId="424" fillId="74" fontId="178" numFmtId="0" xfId="0" applyAlignment="1" applyBorder="1" applyFont="1">
      <alignment vertical="center"/>
    </xf>
    <xf borderId="424" fillId="74" fontId="176" numFmtId="0" xfId="0" applyAlignment="1" applyBorder="1" applyFont="1">
      <alignment readingOrder="0" shrinkToFit="0" vertical="center" wrapText="0"/>
    </xf>
    <xf borderId="424" fillId="74" fontId="176" numFmtId="49" xfId="0" applyAlignment="1" applyBorder="1" applyFont="1" applyNumberFormat="1">
      <alignment horizontal="left" readingOrder="0" shrinkToFit="0" vertical="center" wrapText="0"/>
    </xf>
    <xf borderId="428" fillId="0" fontId="2" numFmtId="0" xfId="0" applyBorder="1" applyFont="1"/>
    <xf borderId="429" fillId="0" fontId="2" numFmtId="0" xfId="0" applyBorder="1" applyFont="1"/>
    <xf borderId="430" fillId="0" fontId="2" numFmtId="0" xfId="0" applyBorder="1" applyFont="1"/>
    <xf borderId="431" fillId="0" fontId="2" numFmtId="0" xfId="0" applyBorder="1" applyFont="1"/>
    <xf borderId="432" fillId="0" fontId="2" numFmtId="0" xfId="0" applyBorder="1" applyFont="1"/>
    <xf borderId="424" fillId="74" fontId="9" numFmtId="0" xfId="0" applyAlignment="1" applyBorder="1" applyFont="1">
      <alignment horizontal="center" readingOrder="0" shrinkToFit="0" vertical="center" wrapText="0"/>
    </xf>
    <xf borderId="424" fillId="74" fontId="9" numFmtId="0" xfId="0" applyAlignment="1" applyBorder="1" applyFont="1">
      <alignment horizontal="left" readingOrder="0" vertical="center"/>
    </xf>
    <xf borderId="424" fillId="74" fontId="178" numFmtId="0" xfId="0" applyBorder="1" applyFont="1"/>
    <xf borderId="433" fillId="74" fontId="21" numFmtId="0" xfId="0" applyAlignment="1" applyBorder="1" applyFont="1">
      <alignment horizontal="center" vertical="bottom"/>
    </xf>
    <xf borderId="434" fillId="0" fontId="2" numFmtId="0" xfId="0" applyBorder="1" applyFont="1"/>
    <xf borderId="424" fillId="74" fontId="21" numFmtId="0" xfId="0" applyBorder="1" applyFont="1"/>
    <xf borderId="424" fillId="74" fontId="23" numFmtId="0" xfId="0" applyAlignment="1" applyBorder="1" applyFont="1">
      <alignment readingOrder="0" shrinkToFit="0" vertical="center" wrapText="0"/>
    </xf>
    <xf borderId="424" fillId="74" fontId="21" numFmtId="0" xfId="0" applyAlignment="1" applyBorder="1" applyFont="1">
      <alignment vertical="center"/>
    </xf>
    <xf borderId="433" fillId="74" fontId="28" numFmtId="0" xfId="0" applyAlignment="1" applyBorder="1" applyFont="1">
      <alignment horizontal="center" readingOrder="0" vertical="bottom"/>
    </xf>
    <xf borderId="424" fillId="74" fontId="21" numFmtId="0" xfId="0" applyAlignment="1" applyBorder="1" applyFont="1">
      <alignment vertical="center"/>
    </xf>
    <xf borderId="425" fillId="74" fontId="31" numFmtId="164" xfId="0" applyAlignment="1" applyBorder="1" applyFont="1" applyNumberFormat="1">
      <alignment horizontal="center" readingOrder="0" vertical="center"/>
    </xf>
    <xf borderId="433" fillId="74" fontId="178" numFmtId="0" xfId="0" applyAlignment="1" applyBorder="1" applyFont="1">
      <alignment horizontal="center"/>
    </xf>
    <xf borderId="425" fillId="74" fontId="177" numFmtId="0" xfId="0" applyAlignment="1" applyBorder="1" applyFont="1">
      <alignment horizontal="center" readingOrder="0" shrinkToFit="0" vertical="center" wrapText="0"/>
    </xf>
    <xf borderId="424" fillId="74" fontId="178" numFmtId="0" xfId="0" applyAlignment="1" applyBorder="1" applyFont="1">
      <alignment horizontal="center"/>
    </xf>
    <xf borderId="45" fillId="13" fontId="33" numFmtId="0" xfId="0" applyAlignment="1" applyBorder="1" applyFont="1">
      <alignment horizontal="center" readingOrder="0" shrinkToFit="0" vertical="center" wrapText="0"/>
    </xf>
    <xf borderId="435" fillId="75" fontId="179" numFmtId="0" xfId="0" applyAlignment="1" applyBorder="1" applyFill="1" applyFont="1">
      <alignment horizontal="left" readingOrder="0" shrinkToFit="0" vertical="center" wrapText="0"/>
    </xf>
    <xf borderId="435" fillId="75" fontId="180" numFmtId="0" xfId="0" applyAlignment="1" applyBorder="1" applyFont="1">
      <alignment horizontal="center" readingOrder="0" shrinkToFit="0" vertical="center" wrapText="0"/>
    </xf>
    <xf borderId="436" fillId="75" fontId="180" numFmtId="0" xfId="0" applyAlignment="1" applyBorder="1" applyFont="1">
      <alignment horizontal="left" readingOrder="0" shrinkToFit="0" vertical="center" wrapText="0"/>
    </xf>
    <xf borderId="437" fillId="0" fontId="2" numFmtId="0" xfId="0" applyBorder="1" applyFont="1"/>
    <xf borderId="438" fillId="0" fontId="2" numFmtId="0" xfId="0" applyBorder="1" applyFont="1"/>
    <xf borderId="436" fillId="75" fontId="9" numFmtId="0" xfId="0" applyAlignment="1" applyBorder="1" applyFont="1">
      <alignment horizontal="center" readingOrder="0" shrinkToFit="0" vertical="center" wrapText="0"/>
    </xf>
    <xf borderId="436" fillId="75" fontId="9" numFmtId="0" xfId="0" applyAlignment="1" applyBorder="1" applyFont="1">
      <alignment horizontal="left" readingOrder="0" vertical="center"/>
    </xf>
    <xf borderId="435" fillId="75" fontId="181" numFmtId="0" xfId="0" applyAlignment="1" applyBorder="1" applyFont="1">
      <alignment vertical="center"/>
    </xf>
    <xf borderId="435" fillId="75" fontId="179" numFmtId="0" xfId="0" applyAlignment="1" applyBorder="1" applyFont="1">
      <alignment readingOrder="0" shrinkToFit="0" vertical="center" wrapText="0"/>
    </xf>
    <xf borderId="435" fillId="75" fontId="179" numFmtId="49" xfId="0" applyAlignment="1" applyBorder="1" applyFont="1" applyNumberFormat="1">
      <alignment horizontal="left" readingOrder="0" shrinkToFit="0" vertical="center" wrapText="0"/>
    </xf>
    <xf borderId="439" fillId="0" fontId="2" numFmtId="0" xfId="0" applyBorder="1" applyFont="1"/>
    <xf borderId="440" fillId="0" fontId="2" numFmtId="0" xfId="0" applyBorder="1" applyFont="1"/>
    <xf borderId="441" fillId="0" fontId="2" numFmtId="0" xfId="0" applyBorder="1" applyFont="1"/>
    <xf borderId="442" fillId="0" fontId="2" numFmtId="0" xfId="0" applyBorder="1" applyFont="1"/>
    <xf borderId="443" fillId="0" fontId="2" numFmtId="0" xfId="0" applyBorder="1" applyFont="1"/>
    <xf borderId="61" fillId="13" fontId="40" numFmtId="0" xfId="0" applyAlignment="1" applyBorder="1" applyFont="1">
      <alignment horizontal="center" readingOrder="0" shrinkToFit="0" vertical="center" wrapText="0"/>
    </xf>
    <xf borderId="435" fillId="75" fontId="9" numFmtId="0" xfId="0" applyAlignment="1" applyBorder="1" applyFont="1">
      <alignment horizontal="center" readingOrder="0" shrinkToFit="0" vertical="center" wrapText="0"/>
    </xf>
    <xf borderId="435" fillId="75" fontId="9" numFmtId="0" xfId="0" applyAlignment="1" applyBorder="1" applyFont="1">
      <alignment horizontal="left" readingOrder="0" vertical="center"/>
    </xf>
    <xf borderId="435" fillId="75" fontId="181" numFmtId="0" xfId="0" applyBorder="1" applyFont="1"/>
    <xf borderId="39" fillId="12" fontId="40" numFmtId="49" xfId="0" applyAlignment="1" applyBorder="1" applyFont="1" applyNumberFormat="1">
      <alignment horizontal="center" readingOrder="0" shrinkToFit="0" vertical="center" wrapText="0"/>
    </xf>
    <xf borderId="444" fillId="75" fontId="21" numFmtId="0" xfId="0" applyAlignment="1" applyBorder="1" applyFont="1">
      <alignment horizontal="center" vertical="bottom"/>
    </xf>
    <xf borderId="445" fillId="0" fontId="2" numFmtId="0" xfId="0" applyBorder="1" applyFont="1"/>
    <xf borderId="435" fillId="75" fontId="21" numFmtId="0" xfId="0" applyBorder="1" applyFont="1"/>
    <xf borderId="435" fillId="75" fontId="23" numFmtId="0" xfId="0" applyAlignment="1" applyBorder="1" applyFont="1">
      <alignment readingOrder="0" shrinkToFit="0" vertical="center" wrapText="0"/>
    </xf>
    <xf borderId="59" fillId="13" fontId="40" numFmtId="0" xfId="0" applyAlignment="1" applyBorder="1" applyFont="1">
      <alignment horizontal="center" readingOrder="0" shrinkToFit="0" vertical="center" wrapText="0"/>
    </xf>
    <xf borderId="435" fillId="75" fontId="21" numFmtId="0" xfId="0" applyAlignment="1" applyBorder="1" applyFont="1">
      <alignment vertical="center"/>
    </xf>
    <xf borderId="444" fillId="75" fontId="28" numFmtId="0" xfId="0" applyAlignment="1" applyBorder="1" applyFont="1">
      <alignment horizontal="center" readingOrder="0" vertical="bottom"/>
    </xf>
    <xf borderId="435" fillId="75" fontId="21" numFmtId="0" xfId="0" applyAlignment="1" applyBorder="1" applyFont="1">
      <alignment vertical="center"/>
    </xf>
    <xf borderId="436" fillId="75" fontId="31" numFmtId="164" xfId="0" applyAlignment="1" applyBorder="1" applyFont="1" applyNumberFormat="1">
      <alignment horizontal="center" readingOrder="0" vertical="center"/>
    </xf>
    <xf borderId="444" fillId="75" fontId="181" numFmtId="0" xfId="0" applyAlignment="1" applyBorder="1" applyFont="1">
      <alignment horizontal="center"/>
    </xf>
    <xf borderId="436" fillId="75" fontId="180" numFmtId="0" xfId="0" applyAlignment="1" applyBorder="1" applyFont="1">
      <alignment horizontal="center" readingOrder="0" shrinkToFit="0" vertical="center" wrapText="0"/>
    </xf>
    <xf borderId="435" fillId="75" fontId="181" numFmtId="0" xfId="0" applyAlignment="1" applyBorder="1" applyFont="1">
      <alignment horizontal="center"/>
    </xf>
    <xf borderId="446" fillId="76" fontId="182" numFmtId="0" xfId="0" applyAlignment="1" applyBorder="1" applyFill="1" applyFont="1">
      <alignment horizontal="left" readingOrder="0" shrinkToFit="0" vertical="center" wrapText="0"/>
    </xf>
    <xf borderId="446" fillId="76" fontId="183" numFmtId="0" xfId="0" applyAlignment="1" applyBorder="1" applyFont="1">
      <alignment horizontal="center" readingOrder="0" shrinkToFit="0" vertical="center" wrapText="0"/>
    </xf>
    <xf borderId="447" fillId="76" fontId="183" numFmtId="0" xfId="0" applyAlignment="1" applyBorder="1" applyFont="1">
      <alignment horizontal="left" readingOrder="0" shrinkToFit="0" vertical="center" wrapText="0"/>
    </xf>
    <xf borderId="448" fillId="0" fontId="2" numFmtId="0" xfId="0" applyBorder="1" applyFont="1"/>
    <xf borderId="449" fillId="0" fontId="2" numFmtId="0" xfId="0" applyBorder="1" applyFont="1"/>
    <xf borderId="447" fillId="76" fontId="83" numFmtId="0" xfId="0" applyAlignment="1" applyBorder="1" applyFont="1">
      <alignment horizontal="center" readingOrder="0" shrinkToFit="0" vertical="center" wrapText="0"/>
    </xf>
    <xf borderId="447" fillId="76" fontId="83" numFmtId="0" xfId="0" applyAlignment="1" applyBorder="1" applyFont="1">
      <alignment horizontal="left" readingOrder="0" vertical="center"/>
    </xf>
    <xf borderId="446" fillId="76" fontId="184" numFmtId="0" xfId="0" applyAlignment="1" applyBorder="1" applyFont="1">
      <alignment vertical="center"/>
    </xf>
    <xf borderId="446" fillId="76" fontId="182" numFmtId="0" xfId="0" applyAlignment="1" applyBorder="1" applyFont="1">
      <alignment readingOrder="0" shrinkToFit="0" vertical="center" wrapText="0"/>
    </xf>
    <xf borderId="446" fillId="76" fontId="182" numFmtId="49" xfId="0" applyAlignment="1" applyBorder="1" applyFont="1" applyNumberFormat="1">
      <alignment horizontal="left" readingOrder="0" shrinkToFit="0" vertical="center" wrapText="0"/>
    </xf>
    <xf borderId="450" fillId="0" fontId="2" numFmtId="0" xfId="0" applyBorder="1" applyFont="1"/>
    <xf borderId="451" fillId="0" fontId="2" numFmtId="0" xfId="0" applyBorder="1" applyFont="1"/>
    <xf borderId="452" fillId="0" fontId="2" numFmtId="0" xfId="0" applyBorder="1" applyFont="1"/>
    <xf borderId="453" fillId="0" fontId="2" numFmtId="0" xfId="0" applyBorder="1" applyFont="1"/>
    <xf borderId="454" fillId="0" fontId="2" numFmtId="0" xfId="0" applyBorder="1" applyFont="1"/>
    <xf borderId="446" fillId="76" fontId="83" numFmtId="0" xfId="0" applyAlignment="1" applyBorder="1" applyFont="1">
      <alignment horizontal="center" readingOrder="0" shrinkToFit="0" vertical="center" wrapText="0"/>
    </xf>
    <xf borderId="446" fillId="76" fontId="83" numFmtId="0" xfId="0" applyAlignment="1" applyBorder="1" applyFont="1">
      <alignment horizontal="left" readingOrder="0" vertical="center"/>
    </xf>
    <xf borderId="446" fillId="76" fontId="184" numFmtId="0" xfId="0" applyBorder="1" applyFont="1"/>
    <xf borderId="455" fillId="76" fontId="85" numFmtId="0" xfId="0" applyAlignment="1" applyBorder="1" applyFont="1">
      <alignment horizontal="center" vertical="bottom"/>
    </xf>
    <xf borderId="456" fillId="0" fontId="2" numFmtId="0" xfId="0" applyBorder="1" applyFont="1"/>
    <xf borderId="446" fillId="76" fontId="85" numFmtId="0" xfId="0" applyBorder="1" applyFont="1"/>
    <xf borderId="446" fillId="76" fontId="86" numFmtId="0" xfId="0" applyAlignment="1" applyBorder="1" applyFont="1">
      <alignment readingOrder="0" shrinkToFit="0" vertical="center" wrapText="0"/>
    </xf>
    <xf borderId="446" fillId="76" fontId="85" numFmtId="0" xfId="0" applyAlignment="1" applyBorder="1" applyFont="1">
      <alignment vertical="center"/>
    </xf>
    <xf borderId="455" fillId="76" fontId="87" numFmtId="0" xfId="0" applyAlignment="1" applyBorder="1" applyFont="1">
      <alignment horizontal="center" readingOrder="0" vertical="bottom"/>
    </xf>
    <xf borderId="446" fillId="76" fontId="85" numFmtId="0" xfId="0" applyAlignment="1" applyBorder="1" applyFont="1">
      <alignment vertical="center"/>
    </xf>
    <xf borderId="447" fillId="76" fontId="88" numFmtId="164" xfId="0" applyAlignment="1" applyBorder="1" applyFont="1" applyNumberFormat="1">
      <alignment horizontal="center" readingOrder="0" vertical="center"/>
    </xf>
    <xf borderId="455" fillId="76" fontId="184" numFmtId="0" xfId="0" applyAlignment="1" applyBorder="1" applyFont="1">
      <alignment horizontal="center"/>
    </xf>
    <xf borderId="447" fillId="76" fontId="183" numFmtId="0" xfId="0" applyAlignment="1" applyBorder="1" applyFont="1">
      <alignment horizontal="center" readingOrder="0" shrinkToFit="0" vertical="center" wrapText="0"/>
    </xf>
    <xf borderId="446" fillId="76" fontId="184" numFmtId="0" xfId="0" applyAlignment="1" applyBorder="1" applyFont="1">
      <alignment horizontal="center"/>
    </xf>
    <xf borderId="457" fillId="77" fontId="185" numFmtId="0" xfId="0" applyAlignment="1" applyBorder="1" applyFill="1" applyFont="1">
      <alignment horizontal="left" readingOrder="0" shrinkToFit="0" vertical="center" wrapText="0"/>
    </xf>
    <xf borderId="457" fillId="77" fontId="186" numFmtId="0" xfId="0" applyAlignment="1" applyBorder="1" applyFont="1">
      <alignment horizontal="center" readingOrder="0" shrinkToFit="0" vertical="center" wrapText="0"/>
    </xf>
    <xf borderId="458" fillId="77" fontId="186" numFmtId="0" xfId="0" applyAlignment="1" applyBorder="1" applyFont="1">
      <alignment horizontal="left" readingOrder="0" shrinkToFit="0" vertical="center" wrapText="0"/>
    </xf>
    <xf borderId="459" fillId="0" fontId="2" numFmtId="0" xfId="0" applyBorder="1" applyFont="1"/>
    <xf borderId="460" fillId="0" fontId="2" numFmtId="0" xfId="0" applyBorder="1" applyFont="1"/>
    <xf borderId="458" fillId="77" fontId="10" numFmtId="0" xfId="0" applyAlignment="1" applyBorder="1" applyFont="1">
      <alignment horizontal="center" readingOrder="0" shrinkToFit="0" vertical="center" wrapText="0"/>
    </xf>
    <xf borderId="458" fillId="77" fontId="10" numFmtId="0" xfId="0" applyAlignment="1" applyBorder="1" applyFont="1">
      <alignment horizontal="left" readingOrder="0" vertical="center"/>
    </xf>
    <xf borderId="45" fillId="0" fontId="40" numFmtId="0" xfId="0" applyAlignment="1" applyBorder="1" applyFont="1">
      <alignment horizontal="center" shrinkToFit="0" vertical="center" wrapText="0"/>
    </xf>
    <xf borderId="457" fillId="77" fontId="187" numFmtId="0" xfId="0" applyAlignment="1" applyBorder="1" applyFont="1">
      <alignment vertical="center"/>
    </xf>
    <xf borderId="457" fillId="77" fontId="185" numFmtId="0" xfId="0" applyAlignment="1" applyBorder="1" applyFont="1">
      <alignment readingOrder="0" shrinkToFit="0" vertical="center" wrapText="0"/>
    </xf>
    <xf borderId="457" fillId="77" fontId="185" numFmtId="49" xfId="0" applyAlignment="1" applyBorder="1" applyFont="1" applyNumberFormat="1">
      <alignment horizontal="left" readingOrder="0" shrinkToFit="0" vertical="center" wrapText="0"/>
    </xf>
    <xf borderId="461" fillId="0" fontId="2" numFmtId="0" xfId="0" applyBorder="1" applyFont="1"/>
    <xf borderId="462" fillId="0" fontId="2" numFmtId="0" xfId="0" applyBorder="1" applyFont="1"/>
    <xf borderId="463" fillId="0" fontId="2" numFmtId="0" xfId="0" applyBorder="1" applyFont="1"/>
    <xf borderId="464" fillId="0" fontId="2" numFmtId="0" xfId="0" applyBorder="1" applyFont="1"/>
    <xf borderId="465" fillId="0" fontId="2" numFmtId="0" xfId="0" applyBorder="1" applyFont="1"/>
    <xf borderId="457" fillId="77" fontId="10" numFmtId="0" xfId="0" applyAlignment="1" applyBorder="1" applyFont="1">
      <alignment horizontal="center" readingOrder="0" shrinkToFit="0" vertical="center" wrapText="0"/>
    </xf>
    <xf borderId="457" fillId="77" fontId="10" numFmtId="0" xfId="0" applyAlignment="1" applyBorder="1" applyFont="1">
      <alignment horizontal="left" readingOrder="0" vertical="center"/>
    </xf>
    <xf borderId="457" fillId="77" fontId="187" numFmtId="0" xfId="0" applyBorder="1" applyFont="1"/>
    <xf borderId="466" fillId="77" fontId="19" numFmtId="0" xfId="0" applyAlignment="1" applyBorder="1" applyFont="1">
      <alignment horizontal="center" vertical="bottom"/>
    </xf>
    <xf borderId="467" fillId="0" fontId="2" numFmtId="0" xfId="0" applyBorder="1" applyFont="1"/>
    <xf borderId="457" fillId="77" fontId="19" numFmtId="0" xfId="0" applyBorder="1" applyFont="1"/>
    <xf borderId="457" fillId="77" fontId="24" numFmtId="0" xfId="0" applyAlignment="1" applyBorder="1" applyFont="1">
      <alignment readingOrder="0" shrinkToFit="0" vertical="center" wrapText="0"/>
    </xf>
    <xf borderId="457" fillId="77" fontId="19" numFmtId="0" xfId="0" applyAlignment="1" applyBorder="1" applyFont="1">
      <alignment vertical="center"/>
    </xf>
    <xf borderId="466" fillId="77" fontId="27" numFmtId="0" xfId="0" applyAlignment="1" applyBorder="1" applyFont="1">
      <alignment horizontal="center" readingOrder="0" vertical="bottom"/>
    </xf>
    <xf borderId="457" fillId="77" fontId="19" numFmtId="0" xfId="0" applyAlignment="1" applyBorder="1" applyFont="1">
      <alignment vertical="center"/>
    </xf>
    <xf borderId="458" fillId="77" fontId="32" numFmtId="164" xfId="0" applyAlignment="1" applyBorder="1" applyFont="1" applyNumberFormat="1">
      <alignment horizontal="center" readingOrder="0" vertical="center"/>
    </xf>
    <xf borderId="466" fillId="77" fontId="187" numFmtId="0" xfId="0" applyAlignment="1" applyBorder="1" applyFont="1">
      <alignment horizontal="center"/>
    </xf>
    <xf borderId="458" fillId="77" fontId="186" numFmtId="0" xfId="0" applyAlignment="1" applyBorder="1" applyFont="1">
      <alignment horizontal="center" readingOrder="0" shrinkToFit="0" vertical="center" wrapText="0"/>
    </xf>
    <xf borderId="457" fillId="77" fontId="187" numFmtId="0" xfId="0" applyAlignment="1" applyBorder="1" applyFont="1">
      <alignment horizontal="center"/>
    </xf>
    <xf borderId="61" fillId="28" fontId="64" numFmtId="49" xfId="0" applyAlignment="1" applyBorder="1" applyFont="1" applyNumberFormat="1">
      <alignment horizontal="center" readingOrder="0" shrinkToFit="0" vertical="center" wrapText="0"/>
    </xf>
    <xf borderId="468" fillId="78" fontId="188" numFmtId="0" xfId="0" applyAlignment="1" applyBorder="1" applyFill="1" applyFont="1">
      <alignment horizontal="left" readingOrder="0" shrinkToFit="0" vertical="center" wrapText="0"/>
    </xf>
    <xf borderId="468" fillId="78" fontId="189" numFmtId="0" xfId="0" applyAlignment="1" applyBorder="1" applyFont="1">
      <alignment horizontal="center" readingOrder="0" shrinkToFit="0" vertical="center" wrapText="0"/>
    </xf>
    <xf borderId="469" fillId="78" fontId="189" numFmtId="0" xfId="0" applyAlignment="1" applyBorder="1" applyFont="1">
      <alignment horizontal="left" readingOrder="0" shrinkToFit="0" vertical="center" wrapText="0"/>
    </xf>
    <xf borderId="470" fillId="0" fontId="2" numFmtId="0" xfId="0" applyBorder="1" applyFont="1"/>
    <xf borderId="471" fillId="0" fontId="2" numFmtId="0" xfId="0" applyBorder="1" applyFont="1"/>
    <xf borderId="469" fillId="78" fontId="53" numFmtId="0" xfId="0" applyAlignment="1" applyBorder="1" applyFont="1">
      <alignment horizontal="center" readingOrder="0" shrinkToFit="0" vertical="center" wrapText="0"/>
    </xf>
    <xf borderId="469" fillId="78" fontId="53" numFmtId="0" xfId="0" applyAlignment="1" applyBorder="1" applyFont="1">
      <alignment horizontal="left" readingOrder="0" vertical="center"/>
    </xf>
    <xf borderId="468" fillId="78" fontId="190" numFmtId="0" xfId="0" applyAlignment="1" applyBorder="1" applyFont="1">
      <alignment vertical="center"/>
    </xf>
    <xf borderId="468" fillId="78" fontId="188" numFmtId="0" xfId="0" applyAlignment="1" applyBorder="1" applyFont="1">
      <alignment readingOrder="0" shrinkToFit="0" vertical="center" wrapText="0"/>
    </xf>
    <xf borderId="468" fillId="78" fontId="188" numFmtId="49" xfId="0" applyAlignment="1" applyBorder="1" applyFont="1" applyNumberFormat="1">
      <alignment horizontal="left" readingOrder="0" shrinkToFit="0" vertical="center" wrapText="0"/>
    </xf>
    <xf borderId="472" fillId="0" fontId="2" numFmtId="0" xfId="0" applyBorder="1" applyFont="1"/>
    <xf borderId="58" fillId="38" fontId="40" numFmtId="49" xfId="0" applyAlignment="1" applyBorder="1" applyFont="1" applyNumberFormat="1">
      <alignment horizontal="left" readingOrder="0" shrinkToFit="0" vertical="center" wrapText="0"/>
    </xf>
    <xf borderId="473" fillId="0" fontId="2" numFmtId="0" xfId="0" applyBorder="1" applyFont="1"/>
    <xf borderId="474" fillId="0" fontId="2" numFmtId="0" xfId="0" applyBorder="1" applyFont="1"/>
    <xf borderId="475" fillId="0" fontId="2" numFmtId="0" xfId="0" applyBorder="1" applyFont="1"/>
    <xf borderId="476" fillId="0" fontId="2" numFmtId="0" xfId="0" applyBorder="1" applyFont="1"/>
    <xf borderId="468" fillId="78" fontId="53" numFmtId="0" xfId="0" applyAlignment="1" applyBorder="1" applyFont="1">
      <alignment horizontal="center" readingOrder="0" shrinkToFit="0" vertical="center" wrapText="0"/>
    </xf>
    <xf borderId="468" fillId="78" fontId="53" numFmtId="0" xfId="0" applyAlignment="1" applyBorder="1" applyFont="1">
      <alignment horizontal="left" readingOrder="0" vertical="center"/>
    </xf>
    <xf borderId="468" fillId="78" fontId="190" numFmtId="0" xfId="0" applyBorder="1" applyFont="1"/>
    <xf borderId="477" fillId="78" fontId="55" numFmtId="0" xfId="0" applyAlignment="1" applyBorder="1" applyFont="1">
      <alignment horizontal="center" vertical="bottom"/>
    </xf>
    <xf borderId="478" fillId="0" fontId="2" numFmtId="0" xfId="0" applyBorder="1" applyFont="1"/>
    <xf borderId="468" fillId="78" fontId="55" numFmtId="0" xfId="0" applyBorder="1" applyFont="1"/>
    <xf borderId="468" fillId="78" fontId="56" numFmtId="0" xfId="0" applyAlignment="1" applyBorder="1" applyFont="1">
      <alignment readingOrder="0" shrinkToFit="0" vertical="center" wrapText="0"/>
    </xf>
    <xf borderId="468" fillId="78" fontId="55" numFmtId="0" xfId="0" applyAlignment="1" applyBorder="1" applyFont="1">
      <alignment vertical="center"/>
    </xf>
    <xf borderId="477" fillId="78" fontId="57" numFmtId="0" xfId="0" applyAlignment="1" applyBorder="1" applyFont="1">
      <alignment horizontal="center" readingOrder="0" vertical="bottom"/>
    </xf>
    <xf borderId="468" fillId="78" fontId="55" numFmtId="0" xfId="0" applyAlignment="1" applyBorder="1" applyFont="1">
      <alignment vertical="center"/>
    </xf>
    <xf borderId="469" fillId="78" fontId="58" numFmtId="164" xfId="0" applyAlignment="1" applyBorder="1" applyFont="1" applyNumberFormat="1">
      <alignment horizontal="center" readingOrder="0" vertical="center"/>
    </xf>
    <xf borderId="477" fillId="78" fontId="190" numFmtId="0" xfId="0" applyAlignment="1" applyBorder="1" applyFont="1">
      <alignment horizontal="center"/>
    </xf>
    <xf borderId="469" fillId="78" fontId="189" numFmtId="0" xfId="0" applyAlignment="1" applyBorder="1" applyFont="1">
      <alignment horizontal="center" readingOrder="0" shrinkToFit="0" vertical="center" wrapText="0"/>
    </xf>
    <xf borderId="468" fillId="78" fontId="190" numFmtId="0" xfId="0" applyAlignment="1" applyBorder="1" applyFont="1">
      <alignment horizontal="center"/>
    </xf>
    <xf borderId="479" fillId="79" fontId="191" numFmtId="0" xfId="0" applyAlignment="1" applyBorder="1" applyFill="1" applyFont="1">
      <alignment horizontal="left" readingOrder="0" shrinkToFit="0" vertical="center" wrapText="0"/>
    </xf>
    <xf borderId="479" fillId="79" fontId="192" numFmtId="0" xfId="0" applyAlignment="1" applyBorder="1" applyFont="1">
      <alignment horizontal="center" readingOrder="0" shrinkToFit="0" vertical="center" wrapText="0"/>
    </xf>
    <xf borderId="480" fillId="79" fontId="192" numFmtId="0" xfId="0" applyAlignment="1" applyBorder="1" applyFont="1">
      <alignment horizontal="left" readingOrder="0" shrinkToFit="0" vertical="center" wrapText="0"/>
    </xf>
    <xf borderId="481" fillId="0" fontId="2" numFmtId="0" xfId="0" applyBorder="1" applyFont="1"/>
    <xf borderId="482" fillId="0" fontId="2" numFmtId="0" xfId="0" applyBorder="1" applyFont="1"/>
    <xf borderId="480" fillId="79" fontId="10" numFmtId="0" xfId="0" applyAlignment="1" applyBorder="1" applyFont="1">
      <alignment horizontal="center" readingOrder="0" shrinkToFit="0" vertical="center" wrapText="0"/>
    </xf>
    <xf borderId="480" fillId="79" fontId="10" numFmtId="0" xfId="0" applyAlignment="1" applyBorder="1" applyFont="1">
      <alignment horizontal="left" readingOrder="0" vertical="center"/>
    </xf>
    <xf borderId="479" fillId="79" fontId="193" numFmtId="0" xfId="0" applyAlignment="1" applyBorder="1" applyFont="1">
      <alignment vertical="center"/>
    </xf>
    <xf borderId="479" fillId="79" fontId="191" numFmtId="0" xfId="0" applyAlignment="1" applyBorder="1" applyFont="1">
      <alignment readingOrder="0" shrinkToFit="0" vertical="center" wrapText="0"/>
    </xf>
    <xf borderId="479" fillId="79" fontId="191" numFmtId="49" xfId="0" applyAlignment="1" applyBorder="1" applyFont="1" applyNumberFormat="1">
      <alignment horizontal="left" readingOrder="0" shrinkToFit="0" vertical="center" wrapText="0"/>
    </xf>
    <xf borderId="483" fillId="0" fontId="2" numFmtId="0" xfId="0" applyBorder="1" applyFont="1"/>
    <xf borderId="484" fillId="0" fontId="2" numFmtId="0" xfId="0" applyBorder="1" applyFont="1"/>
    <xf borderId="485" fillId="0" fontId="2" numFmtId="0" xfId="0" applyBorder="1" applyFont="1"/>
    <xf borderId="486" fillId="0" fontId="2" numFmtId="0" xfId="0" applyBorder="1" applyFont="1"/>
    <xf borderId="487" fillId="0" fontId="2" numFmtId="0" xfId="0" applyBorder="1" applyFont="1"/>
    <xf borderId="479" fillId="79" fontId="10" numFmtId="0" xfId="0" applyAlignment="1" applyBorder="1" applyFont="1">
      <alignment horizontal="center" readingOrder="0" shrinkToFit="0" vertical="center" wrapText="0"/>
    </xf>
    <xf borderId="479" fillId="79" fontId="10" numFmtId="0" xfId="0" applyAlignment="1" applyBorder="1" applyFont="1">
      <alignment horizontal="left" readingOrder="0" vertical="center"/>
    </xf>
    <xf borderId="479" fillId="79" fontId="193" numFmtId="0" xfId="0" applyBorder="1" applyFont="1"/>
    <xf borderId="488" fillId="79" fontId="19" numFmtId="0" xfId="0" applyAlignment="1" applyBorder="1" applyFont="1">
      <alignment horizontal="center" vertical="bottom"/>
    </xf>
    <xf borderId="489" fillId="0" fontId="2" numFmtId="0" xfId="0" applyBorder="1" applyFont="1"/>
    <xf borderId="479" fillId="79" fontId="19" numFmtId="0" xfId="0" applyBorder="1" applyFont="1"/>
    <xf borderId="479" fillId="79" fontId="24" numFmtId="0" xfId="0" applyAlignment="1" applyBorder="1" applyFont="1">
      <alignment readingOrder="0" shrinkToFit="0" vertical="center" wrapText="0"/>
    </xf>
    <xf borderId="479" fillId="79" fontId="19" numFmtId="0" xfId="0" applyAlignment="1" applyBorder="1" applyFont="1">
      <alignment vertical="center"/>
    </xf>
    <xf borderId="488" fillId="79" fontId="27" numFmtId="0" xfId="0" applyAlignment="1" applyBorder="1" applyFont="1">
      <alignment horizontal="center" readingOrder="0" vertical="bottom"/>
    </xf>
    <xf borderId="479" fillId="79" fontId="19" numFmtId="0" xfId="0" applyAlignment="1" applyBorder="1" applyFont="1">
      <alignment vertical="center"/>
    </xf>
    <xf borderId="480" fillId="79" fontId="32" numFmtId="164" xfId="0" applyAlignment="1" applyBorder="1" applyFont="1" applyNumberFormat="1">
      <alignment horizontal="center" readingOrder="0" vertical="center"/>
    </xf>
    <xf borderId="488" fillId="79" fontId="193" numFmtId="0" xfId="0" applyAlignment="1" applyBorder="1" applyFont="1">
      <alignment horizontal="center"/>
    </xf>
    <xf borderId="480" fillId="79" fontId="192" numFmtId="0" xfId="0" applyAlignment="1" applyBorder="1" applyFont="1">
      <alignment horizontal="center" readingOrder="0" shrinkToFit="0" vertical="center" wrapText="0"/>
    </xf>
    <xf borderId="479" fillId="79" fontId="193" numFmtId="0" xfId="0" applyAlignment="1" applyBorder="1" applyFont="1">
      <alignment horizontal="center"/>
    </xf>
    <xf borderId="490" fillId="80" fontId="194" numFmtId="0" xfId="0" applyAlignment="1" applyBorder="1" applyFill="1" applyFont="1">
      <alignment horizontal="left" readingOrder="0" shrinkToFit="0" vertical="center" wrapText="0"/>
    </xf>
    <xf borderId="490" fillId="80" fontId="195" numFmtId="0" xfId="0" applyAlignment="1" applyBorder="1" applyFont="1">
      <alignment horizontal="center" readingOrder="0" shrinkToFit="0" vertical="center" wrapText="0"/>
    </xf>
    <xf borderId="491" fillId="80" fontId="195" numFmtId="0" xfId="0" applyAlignment="1" applyBorder="1" applyFont="1">
      <alignment horizontal="left" readingOrder="0" shrinkToFit="0" vertical="center" wrapText="0"/>
    </xf>
    <xf borderId="492" fillId="0" fontId="2" numFmtId="0" xfId="0" applyBorder="1" applyFont="1"/>
    <xf borderId="493" fillId="0" fontId="2" numFmtId="0" xfId="0" applyBorder="1" applyFont="1"/>
    <xf borderId="491" fillId="80" fontId="83" numFmtId="0" xfId="0" applyAlignment="1" applyBorder="1" applyFont="1">
      <alignment horizontal="center" readingOrder="0" shrinkToFit="0" vertical="center" wrapText="0"/>
    </xf>
    <xf borderId="491" fillId="80" fontId="83" numFmtId="0" xfId="0" applyAlignment="1" applyBorder="1" applyFont="1">
      <alignment horizontal="left" readingOrder="0" vertical="center"/>
    </xf>
    <xf borderId="490" fillId="80" fontId="196" numFmtId="0" xfId="0" applyAlignment="1" applyBorder="1" applyFont="1">
      <alignment vertical="center"/>
    </xf>
    <xf borderId="490" fillId="80" fontId="194" numFmtId="0" xfId="0" applyAlignment="1" applyBorder="1" applyFont="1">
      <alignment readingOrder="0" shrinkToFit="0" vertical="center" wrapText="0"/>
    </xf>
    <xf borderId="490" fillId="80" fontId="194" numFmtId="49" xfId="0" applyAlignment="1" applyBorder="1" applyFont="1" applyNumberFormat="1">
      <alignment horizontal="left" readingOrder="0" shrinkToFit="0" vertical="center" wrapText="0"/>
    </xf>
    <xf borderId="494" fillId="0" fontId="2" numFmtId="0" xfId="0" applyBorder="1" applyFont="1"/>
    <xf borderId="495" fillId="0" fontId="2" numFmtId="0" xfId="0" applyBorder="1" applyFont="1"/>
    <xf borderId="496" fillId="0" fontId="2" numFmtId="0" xfId="0" applyBorder="1" applyFont="1"/>
    <xf borderId="497" fillId="0" fontId="2" numFmtId="0" xfId="0" applyBorder="1" applyFont="1"/>
    <xf borderId="498" fillId="0" fontId="2" numFmtId="0" xfId="0" applyBorder="1" applyFont="1"/>
    <xf borderId="490" fillId="80" fontId="83" numFmtId="0" xfId="0" applyAlignment="1" applyBorder="1" applyFont="1">
      <alignment horizontal="center" readingOrder="0" shrinkToFit="0" vertical="center" wrapText="0"/>
    </xf>
    <xf borderId="490" fillId="80" fontId="83" numFmtId="0" xfId="0" applyAlignment="1" applyBorder="1" applyFont="1">
      <alignment horizontal="left" readingOrder="0" vertical="center"/>
    </xf>
    <xf borderId="490" fillId="80" fontId="196" numFmtId="0" xfId="0" applyBorder="1" applyFont="1"/>
    <xf borderId="499" fillId="80" fontId="85" numFmtId="0" xfId="0" applyAlignment="1" applyBorder="1" applyFont="1">
      <alignment horizontal="center" vertical="bottom"/>
    </xf>
    <xf borderId="500" fillId="0" fontId="2" numFmtId="0" xfId="0" applyBorder="1" applyFont="1"/>
    <xf borderId="490" fillId="80" fontId="85" numFmtId="0" xfId="0" applyBorder="1" applyFont="1"/>
    <xf borderId="490" fillId="80" fontId="86" numFmtId="0" xfId="0" applyAlignment="1" applyBorder="1" applyFont="1">
      <alignment readingOrder="0" shrinkToFit="0" vertical="center" wrapText="0"/>
    </xf>
    <xf borderId="490" fillId="80" fontId="85" numFmtId="0" xfId="0" applyAlignment="1" applyBorder="1" applyFont="1">
      <alignment vertical="center"/>
    </xf>
    <xf borderId="499" fillId="80" fontId="87" numFmtId="0" xfId="0" applyAlignment="1" applyBorder="1" applyFont="1">
      <alignment horizontal="center" readingOrder="0" vertical="bottom"/>
    </xf>
    <xf borderId="490" fillId="80" fontId="85" numFmtId="0" xfId="0" applyAlignment="1" applyBorder="1" applyFont="1">
      <alignment vertical="center"/>
    </xf>
    <xf borderId="491" fillId="80" fontId="88" numFmtId="164" xfId="0" applyAlignment="1" applyBorder="1" applyFont="1" applyNumberFormat="1">
      <alignment horizontal="center" readingOrder="0" vertical="center"/>
    </xf>
    <xf borderId="499" fillId="80" fontId="196" numFmtId="0" xfId="0" applyAlignment="1" applyBorder="1" applyFont="1">
      <alignment horizontal="center"/>
    </xf>
    <xf borderId="491" fillId="80" fontId="195" numFmtId="0" xfId="0" applyAlignment="1" applyBorder="1" applyFont="1">
      <alignment horizontal="center" readingOrder="0" shrinkToFit="0" vertical="center" wrapText="0"/>
    </xf>
    <xf borderId="490" fillId="80" fontId="196" numFmtId="0" xfId="0" applyAlignment="1" applyBorder="1" applyFont="1">
      <alignment horizontal="center"/>
    </xf>
    <xf borderId="45" fillId="12" fontId="40" numFmtId="49" xfId="0" applyAlignment="1" applyBorder="1" applyFont="1" applyNumberFormat="1">
      <alignment horizontal="center" shrinkToFit="0" vertical="center" wrapText="0"/>
    </xf>
    <xf borderId="43" fillId="28" fontId="39" numFmtId="49" xfId="0" applyAlignment="1" applyBorder="1" applyFont="1" applyNumberFormat="1">
      <alignment vertical="center"/>
    </xf>
    <xf borderId="45" fillId="26" fontId="39" numFmtId="0" xfId="0" applyAlignment="1" applyBorder="1" applyFont="1">
      <alignment readingOrder="0" shrinkToFit="0" vertical="center" wrapText="0"/>
    </xf>
    <xf borderId="43" fillId="27" fontId="39" numFmtId="49" xfId="0" applyAlignment="1" applyBorder="1" applyFont="1" applyNumberFormat="1">
      <alignment vertical="center"/>
    </xf>
    <xf borderId="43" fillId="13" fontId="39" numFmtId="49" xfId="0" applyAlignment="1" applyBorder="1" applyFont="1" applyNumberFormat="1">
      <alignment horizontal="center" shrinkToFit="0" vertical="center" wrapText="0"/>
    </xf>
    <xf borderId="43" fillId="28" fontId="39" numFmtId="0" xfId="0" applyAlignment="1" applyBorder="1" applyFont="1">
      <alignment vertical="center"/>
    </xf>
    <xf borderId="44" fillId="13" fontId="39" numFmtId="0" xfId="0" applyAlignment="1" applyBorder="1" applyFont="1">
      <alignment readingOrder="0" shrinkToFit="0" vertical="center" wrapText="1"/>
    </xf>
    <xf borderId="43" fillId="13" fontId="39" numFmtId="0" xfId="0" applyAlignment="1" applyBorder="1" applyFont="1">
      <alignment vertical="center"/>
    </xf>
    <xf borderId="45" fillId="0" fontId="0" numFmtId="0" xfId="0" applyAlignment="1" applyBorder="1" applyFont="1">
      <alignment horizontal="center" shrinkToFit="0" vertical="center" wrapText="0"/>
    </xf>
    <xf borderId="45" fillId="13" fontId="0" numFmtId="0" xfId="0" applyAlignment="1" applyBorder="1" applyFont="1">
      <alignment horizontal="center" shrinkToFit="0" vertical="center" wrapText="0"/>
    </xf>
    <xf borderId="0" fillId="13" fontId="1" numFmtId="0" xfId="0" applyAlignment="1" applyFont="1">
      <alignment horizontal="center" readingOrder="0" shrinkToFit="0" vertical="center" wrapText="0"/>
    </xf>
    <xf borderId="501" fillId="81" fontId="197" numFmtId="0" xfId="0" applyAlignment="1" applyBorder="1" applyFill="1" applyFont="1">
      <alignment horizontal="left" readingOrder="0" shrinkToFit="0" vertical="center" wrapText="0"/>
    </xf>
    <xf borderId="501" fillId="81" fontId="198" numFmtId="0" xfId="0" applyAlignment="1" applyBorder="1" applyFont="1">
      <alignment horizontal="center" readingOrder="0" shrinkToFit="0" vertical="center" wrapText="0"/>
    </xf>
    <xf borderId="502" fillId="81" fontId="198" numFmtId="0" xfId="0" applyAlignment="1" applyBorder="1" applyFont="1">
      <alignment horizontal="left" readingOrder="0" shrinkToFit="0" vertical="center" wrapText="0"/>
    </xf>
    <xf borderId="503" fillId="0" fontId="2" numFmtId="0" xfId="0" applyBorder="1" applyFont="1"/>
    <xf borderId="504" fillId="0" fontId="2" numFmtId="0" xfId="0" applyBorder="1" applyFont="1"/>
    <xf borderId="502" fillId="81" fontId="9" numFmtId="0" xfId="0" applyAlignment="1" applyBorder="1" applyFont="1">
      <alignment horizontal="center" readingOrder="0" shrinkToFit="0" vertical="center" wrapText="0"/>
    </xf>
    <xf borderId="502" fillId="81" fontId="9" numFmtId="0" xfId="0" applyAlignment="1" applyBorder="1" applyFont="1">
      <alignment horizontal="left" readingOrder="0" vertical="center"/>
    </xf>
    <xf borderId="501" fillId="81" fontId="199" numFmtId="0" xfId="0" applyAlignment="1" applyBorder="1" applyFont="1">
      <alignment vertical="center"/>
    </xf>
    <xf borderId="501" fillId="81" fontId="197" numFmtId="0" xfId="0" applyAlignment="1" applyBorder="1" applyFont="1">
      <alignment readingOrder="0" shrinkToFit="0" vertical="center" wrapText="0"/>
    </xf>
    <xf borderId="501" fillId="81" fontId="197" numFmtId="49" xfId="0" applyAlignment="1" applyBorder="1" applyFont="1" applyNumberFormat="1">
      <alignment horizontal="left" readingOrder="0" shrinkToFit="0" vertical="center" wrapText="0"/>
    </xf>
    <xf borderId="505" fillId="0" fontId="2" numFmtId="0" xfId="0" applyBorder="1" applyFont="1"/>
    <xf borderId="506" fillId="0" fontId="2" numFmtId="0" xfId="0" applyBorder="1" applyFont="1"/>
    <xf borderId="507" fillId="0" fontId="2" numFmtId="0" xfId="0" applyBorder="1" applyFont="1"/>
    <xf borderId="508" fillId="0" fontId="2" numFmtId="0" xfId="0" applyBorder="1" applyFont="1"/>
    <xf borderId="509" fillId="0" fontId="2" numFmtId="0" xfId="0" applyBorder="1" applyFont="1"/>
    <xf borderId="501" fillId="81" fontId="9" numFmtId="0" xfId="0" applyAlignment="1" applyBorder="1" applyFont="1">
      <alignment horizontal="center" readingOrder="0" shrinkToFit="0" vertical="center" wrapText="0"/>
    </xf>
    <xf borderId="501" fillId="81" fontId="9" numFmtId="0" xfId="0" applyAlignment="1" applyBorder="1" applyFont="1">
      <alignment horizontal="left" readingOrder="0" vertical="center"/>
    </xf>
    <xf borderId="501" fillId="81" fontId="199" numFmtId="0" xfId="0" applyBorder="1" applyFont="1"/>
    <xf borderId="510" fillId="81" fontId="21" numFmtId="0" xfId="0" applyAlignment="1" applyBorder="1" applyFont="1">
      <alignment horizontal="center" vertical="bottom"/>
    </xf>
    <xf borderId="511" fillId="0" fontId="2" numFmtId="0" xfId="0" applyBorder="1" applyFont="1"/>
    <xf borderId="43" fillId="0" fontId="0" numFmtId="49" xfId="0" applyAlignment="1" applyBorder="1" applyFont="1" applyNumberFormat="1">
      <alignment horizontal="center" readingOrder="0" shrinkToFit="0" vertical="center" wrapText="0"/>
    </xf>
    <xf borderId="501" fillId="81" fontId="21" numFmtId="0" xfId="0" applyBorder="1" applyFont="1"/>
    <xf borderId="501" fillId="81" fontId="23" numFmtId="0" xfId="0" applyAlignment="1" applyBorder="1" applyFont="1">
      <alignment readingOrder="0" shrinkToFit="0" vertical="center" wrapText="0"/>
    </xf>
    <xf borderId="501" fillId="81" fontId="21" numFmtId="0" xfId="0" applyAlignment="1" applyBorder="1" applyFont="1">
      <alignment vertical="center"/>
    </xf>
    <xf borderId="510" fillId="81" fontId="28" numFmtId="0" xfId="0" applyAlignment="1" applyBorder="1" applyFont="1">
      <alignment horizontal="center" readingOrder="0" vertical="bottom"/>
    </xf>
    <xf borderId="501" fillId="81" fontId="21" numFmtId="0" xfId="0" applyAlignment="1" applyBorder="1" applyFont="1">
      <alignment vertical="center"/>
    </xf>
    <xf borderId="502" fillId="81" fontId="31" numFmtId="164" xfId="0" applyAlignment="1" applyBorder="1" applyFont="1" applyNumberFormat="1">
      <alignment horizontal="center" readingOrder="0" vertical="center"/>
    </xf>
    <xf borderId="510" fillId="81" fontId="199" numFmtId="0" xfId="0" applyAlignment="1" applyBorder="1" applyFont="1">
      <alignment horizontal="center"/>
    </xf>
    <xf borderId="502" fillId="81" fontId="198" numFmtId="0" xfId="0" applyAlignment="1" applyBorder="1" applyFont="1">
      <alignment horizontal="center" readingOrder="0" shrinkToFit="0" vertical="center" wrapText="0"/>
    </xf>
    <xf borderId="501" fillId="81" fontId="199" numFmtId="0" xfId="0" applyAlignment="1" applyBorder="1" applyFont="1">
      <alignment horizontal="center"/>
    </xf>
    <xf borderId="512" fillId="82" fontId="200" numFmtId="0" xfId="0" applyAlignment="1" applyBorder="1" applyFill="1" applyFont="1">
      <alignment horizontal="left" readingOrder="0" shrinkToFit="0" vertical="center" wrapText="0"/>
    </xf>
    <xf borderId="512" fillId="82" fontId="201" numFmtId="0" xfId="0" applyAlignment="1" applyBorder="1" applyFont="1">
      <alignment horizontal="center" readingOrder="0" shrinkToFit="0" vertical="center" wrapText="0"/>
    </xf>
    <xf borderId="513" fillId="82" fontId="201" numFmtId="0" xfId="0" applyAlignment="1" applyBorder="1" applyFont="1">
      <alignment horizontal="left" readingOrder="0" shrinkToFit="0" vertical="center" wrapText="0"/>
    </xf>
    <xf borderId="514" fillId="0" fontId="2" numFmtId="0" xfId="0" applyBorder="1" applyFont="1"/>
    <xf borderId="515" fillId="0" fontId="2" numFmtId="0" xfId="0" applyBorder="1" applyFont="1"/>
    <xf borderId="513" fillId="82" fontId="83" numFmtId="0" xfId="0" applyAlignment="1" applyBorder="1" applyFont="1">
      <alignment horizontal="center" readingOrder="0" shrinkToFit="0" vertical="center" wrapText="0"/>
    </xf>
    <xf borderId="513" fillId="82" fontId="83" numFmtId="0" xfId="0" applyAlignment="1" applyBorder="1" applyFont="1">
      <alignment horizontal="left" readingOrder="0" vertical="center"/>
    </xf>
    <xf borderId="512" fillId="82" fontId="202" numFmtId="0" xfId="0" applyAlignment="1" applyBorder="1" applyFont="1">
      <alignment vertical="center"/>
    </xf>
    <xf borderId="512" fillId="82" fontId="200" numFmtId="0" xfId="0" applyAlignment="1" applyBorder="1" applyFont="1">
      <alignment readingOrder="0" shrinkToFit="0" vertical="center" wrapText="0"/>
    </xf>
    <xf borderId="512" fillId="82" fontId="200" numFmtId="49" xfId="0" applyAlignment="1" applyBorder="1" applyFont="1" applyNumberFormat="1">
      <alignment horizontal="left" readingOrder="0" shrinkToFit="0" vertical="center" wrapText="0"/>
    </xf>
    <xf borderId="516" fillId="0" fontId="2" numFmtId="0" xfId="0" applyBorder="1" applyFont="1"/>
    <xf borderId="517" fillId="0" fontId="2" numFmtId="0" xfId="0" applyBorder="1" applyFont="1"/>
    <xf borderId="518" fillId="0" fontId="2" numFmtId="0" xfId="0" applyBorder="1" applyFont="1"/>
    <xf borderId="519" fillId="0" fontId="2" numFmtId="0" xfId="0" applyBorder="1" applyFont="1"/>
    <xf borderId="520" fillId="0" fontId="2" numFmtId="0" xfId="0" applyBorder="1" applyFont="1"/>
    <xf borderId="512" fillId="82" fontId="83" numFmtId="0" xfId="0" applyAlignment="1" applyBorder="1" applyFont="1">
      <alignment horizontal="center" readingOrder="0" shrinkToFit="0" vertical="center" wrapText="0"/>
    </xf>
    <xf borderId="512" fillId="82" fontId="83" numFmtId="0" xfId="0" applyAlignment="1" applyBorder="1" applyFont="1">
      <alignment horizontal="left" readingOrder="0" vertical="center"/>
    </xf>
    <xf borderId="512" fillId="82" fontId="202" numFmtId="0" xfId="0" applyBorder="1" applyFont="1"/>
    <xf borderId="521" fillId="82" fontId="85" numFmtId="0" xfId="0" applyAlignment="1" applyBorder="1" applyFont="1">
      <alignment horizontal="center" vertical="bottom"/>
    </xf>
    <xf borderId="522" fillId="0" fontId="2" numFmtId="0" xfId="0" applyBorder="1" applyFont="1"/>
    <xf borderId="512" fillId="82" fontId="85" numFmtId="0" xfId="0" applyBorder="1" applyFont="1"/>
    <xf borderId="512" fillId="82" fontId="86" numFmtId="0" xfId="0" applyAlignment="1" applyBorder="1" applyFont="1">
      <alignment readingOrder="0" shrinkToFit="0" vertical="center" wrapText="0"/>
    </xf>
    <xf borderId="512" fillId="82" fontId="85" numFmtId="0" xfId="0" applyAlignment="1" applyBorder="1" applyFont="1">
      <alignment vertical="center"/>
    </xf>
    <xf borderId="521" fillId="82" fontId="87" numFmtId="0" xfId="0" applyAlignment="1" applyBorder="1" applyFont="1">
      <alignment horizontal="center" readingOrder="0" vertical="bottom"/>
    </xf>
    <xf borderId="512" fillId="82" fontId="85" numFmtId="0" xfId="0" applyAlignment="1" applyBorder="1" applyFont="1">
      <alignment vertical="center"/>
    </xf>
    <xf borderId="513" fillId="82" fontId="88" numFmtId="164" xfId="0" applyAlignment="1" applyBorder="1" applyFont="1" applyNumberFormat="1">
      <alignment horizontal="center" readingOrder="0" vertical="center"/>
    </xf>
    <xf borderId="521" fillId="82" fontId="202" numFmtId="0" xfId="0" applyAlignment="1" applyBorder="1" applyFont="1">
      <alignment horizontal="center"/>
    </xf>
    <xf borderId="513" fillId="82" fontId="201" numFmtId="0" xfId="0" applyAlignment="1" applyBorder="1" applyFont="1">
      <alignment horizontal="center" readingOrder="0" shrinkToFit="0" vertical="center" wrapText="0"/>
    </xf>
    <xf borderId="512" fillId="82" fontId="202" numFmtId="0" xfId="0" applyAlignment="1" applyBorder="1" applyFont="1">
      <alignment horizontal="center"/>
    </xf>
    <xf borderId="523" fillId="83" fontId="203" numFmtId="0" xfId="0" applyAlignment="1" applyBorder="1" applyFill="1" applyFont="1">
      <alignment horizontal="left" readingOrder="0" shrinkToFit="0" vertical="center" wrapText="0"/>
    </xf>
    <xf borderId="523" fillId="83" fontId="204" numFmtId="0" xfId="0" applyAlignment="1" applyBorder="1" applyFont="1">
      <alignment horizontal="center" readingOrder="0" shrinkToFit="0" vertical="center" wrapText="0"/>
    </xf>
    <xf borderId="524" fillId="83" fontId="204" numFmtId="0" xfId="0" applyAlignment="1" applyBorder="1" applyFont="1">
      <alignment horizontal="left" readingOrder="0" shrinkToFit="0" vertical="center" wrapText="0"/>
    </xf>
    <xf borderId="525" fillId="0" fontId="2" numFmtId="0" xfId="0" applyBorder="1" applyFont="1"/>
    <xf borderId="526" fillId="0" fontId="2" numFmtId="0" xfId="0" applyBorder="1" applyFont="1"/>
    <xf borderId="524" fillId="83" fontId="83" numFmtId="0" xfId="0" applyAlignment="1" applyBorder="1" applyFont="1">
      <alignment horizontal="center" readingOrder="0" shrinkToFit="0" vertical="center" wrapText="0"/>
    </xf>
    <xf borderId="524" fillId="83" fontId="83" numFmtId="0" xfId="0" applyAlignment="1" applyBorder="1" applyFont="1">
      <alignment horizontal="left" readingOrder="0" vertical="center"/>
    </xf>
    <xf borderId="523" fillId="83" fontId="205" numFmtId="0" xfId="0" applyAlignment="1" applyBorder="1" applyFont="1">
      <alignment vertical="center"/>
    </xf>
    <xf borderId="523" fillId="83" fontId="203" numFmtId="0" xfId="0" applyAlignment="1" applyBorder="1" applyFont="1">
      <alignment readingOrder="0" shrinkToFit="0" vertical="center" wrapText="0"/>
    </xf>
    <xf borderId="523" fillId="83" fontId="203" numFmtId="49" xfId="0" applyAlignment="1" applyBorder="1" applyFont="1" applyNumberFormat="1">
      <alignment horizontal="left" readingOrder="0" shrinkToFit="0" vertical="center" wrapText="0"/>
    </xf>
    <xf borderId="527" fillId="0" fontId="2" numFmtId="0" xfId="0" applyBorder="1" applyFont="1"/>
    <xf borderId="528" fillId="0" fontId="2" numFmtId="0" xfId="0" applyBorder="1" applyFont="1"/>
    <xf borderId="529" fillId="0" fontId="2" numFmtId="0" xfId="0" applyBorder="1" applyFont="1"/>
    <xf borderId="530" fillId="0" fontId="2" numFmtId="0" xfId="0" applyBorder="1" applyFont="1"/>
    <xf borderId="531" fillId="0" fontId="2" numFmtId="0" xfId="0" applyBorder="1" applyFont="1"/>
    <xf borderId="523" fillId="83" fontId="83" numFmtId="0" xfId="0" applyAlignment="1" applyBorder="1" applyFont="1">
      <alignment horizontal="center" readingOrder="0" shrinkToFit="0" vertical="center" wrapText="0"/>
    </xf>
    <xf borderId="523" fillId="83" fontId="83" numFmtId="0" xfId="0" applyAlignment="1" applyBorder="1" applyFont="1">
      <alignment horizontal="left" readingOrder="0" vertical="center"/>
    </xf>
    <xf borderId="523" fillId="83" fontId="205" numFmtId="0" xfId="0" applyBorder="1" applyFont="1"/>
    <xf borderId="532" fillId="83" fontId="85" numFmtId="0" xfId="0" applyAlignment="1" applyBorder="1" applyFont="1">
      <alignment horizontal="center" vertical="bottom"/>
    </xf>
    <xf borderId="533" fillId="0" fontId="2" numFmtId="0" xfId="0" applyBorder="1" applyFont="1"/>
    <xf borderId="523" fillId="83" fontId="85" numFmtId="0" xfId="0" applyBorder="1" applyFont="1"/>
    <xf borderId="41" fillId="28" fontId="64" numFmtId="49" xfId="0" applyAlignment="1" applyBorder="1" applyFont="1" applyNumberFormat="1">
      <alignment horizontal="center" readingOrder="0" shrinkToFit="0" vertical="center" wrapText="0"/>
    </xf>
    <xf borderId="523" fillId="83" fontId="86" numFmtId="0" xfId="0" applyAlignment="1" applyBorder="1" applyFont="1">
      <alignment readingOrder="0" shrinkToFit="0" vertical="center" wrapText="0"/>
    </xf>
    <xf borderId="523" fillId="83" fontId="85" numFmtId="0" xfId="0" applyAlignment="1" applyBorder="1" applyFont="1">
      <alignment vertical="center"/>
    </xf>
    <xf borderId="532" fillId="83" fontId="87" numFmtId="0" xfId="0" applyAlignment="1" applyBorder="1" applyFont="1">
      <alignment horizontal="center" readingOrder="0" vertical="bottom"/>
    </xf>
    <xf borderId="523" fillId="83" fontId="85" numFmtId="0" xfId="0" applyAlignment="1" applyBorder="1" applyFont="1">
      <alignment vertical="center"/>
    </xf>
    <xf borderId="524" fillId="83" fontId="88" numFmtId="164" xfId="0" applyAlignment="1" applyBorder="1" applyFont="1" applyNumberFormat="1">
      <alignment horizontal="center" readingOrder="0" vertical="center"/>
    </xf>
    <xf borderId="532" fillId="83" fontId="205" numFmtId="0" xfId="0" applyAlignment="1" applyBorder="1" applyFont="1">
      <alignment horizontal="center"/>
    </xf>
    <xf borderId="524" fillId="83" fontId="204" numFmtId="0" xfId="0" applyAlignment="1" applyBorder="1" applyFont="1">
      <alignment horizontal="center" readingOrder="0" shrinkToFit="0" vertical="center" wrapText="0"/>
    </xf>
    <xf borderId="523" fillId="83" fontId="205" numFmtId="0" xfId="0" applyAlignment="1" applyBorder="1" applyFont="1">
      <alignment horizontal="center"/>
    </xf>
    <xf borderId="45" fillId="29" fontId="39" numFmtId="49" xfId="0" applyAlignment="1" applyBorder="1" applyFont="1" applyNumberFormat="1">
      <alignment shrinkToFit="0" wrapText="0"/>
    </xf>
    <xf borderId="59" fillId="29" fontId="39" numFmtId="49" xfId="0" applyAlignment="1" applyBorder="1" applyFont="1" applyNumberFormat="1">
      <alignment shrinkToFit="0" wrapText="0"/>
    </xf>
    <xf borderId="43" fillId="0" fontId="64" numFmtId="49" xfId="0" applyAlignment="1" applyBorder="1" applyFont="1" applyNumberFormat="1">
      <alignment horizontal="center" readingOrder="0" shrinkToFit="0" vertical="center" wrapText="0"/>
    </xf>
    <xf borderId="43" fillId="0" fontId="64" numFmtId="0" xfId="0" applyAlignment="1" applyBorder="1" applyFont="1">
      <alignment horizontal="center" readingOrder="0" shrinkToFit="0" vertical="center" wrapText="0"/>
    </xf>
    <xf borderId="45" fillId="0" fontId="39" numFmtId="0" xfId="0" applyAlignment="1" applyBorder="1" applyFont="1">
      <alignment horizontal="center" shrinkToFit="0" wrapText="0"/>
    </xf>
    <xf borderId="45" fillId="14" fontId="33" numFmtId="0" xfId="0" applyAlignment="1" applyBorder="1" applyFont="1">
      <alignment horizontal="left" readingOrder="0" shrinkToFit="0" vertical="center" wrapText="0"/>
    </xf>
    <xf borderId="45" fillId="14" fontId="33" numFmtId="0" xfId="0" applyAlignment="1" applyBorder="1" applyFont="1">
      <alignment horizontal="center" readingOrder="0" shrinkToFit="0" vertical="center" wrapText="0"/>
    </xf>
    <xf borderId="42" fillId="0" fontId="39" numFmtId="0" xfId="0" applyAlignment="1" applyBorder="1" applyFont="1">
      <alignment horizontal="left" readingOrder="0"/>
    </xf>
    <xf borderId="0" fillId="0" fontId="2" numFmtId="166" xfId="0" applyAlignment="1" applyFont="1" applyNumberFormat="1">
      <alignment horizontal="center" readingOrder="0"/>
    </xf>
    <xf borderId="39" fillId="13" fontId="0" numFmtId="49" xfId="0" applyAlignment="1" applyBorder="1" applyFont="1" applyNumberFormat="1">
      <alignment horizontal="center" readingOrder="0" shrinkToFit="0" vertical="center" wrapText="0"/>
    </xf>
    <xf borderId="59" fillId="20" fontId="40" numFmtId="0" xfId="0" applyAlignment="1" applyBorder="1" applyFont="1">
      <alignment horizontal="center" readingOrder="0" shrinkToFit="0" vertical="center" wrapText="0"/>
    </xf>
    <xf borderId="534" fillId="84" fontId="206" numFmtId="0" xfId="0" applyAlignment="1" applyBorder="1" applyFill="1" applyFont="1">
      <alignment horizontal="left" readingOrder="0" shrinkToFit="0" vertical="center" wrapText="0"/>
    </xf>
    <xf borderId="534" fillId="84" fontId="207" numFmtId="0" xfId="0" applyAlignment="1" applyBorder="1" applyFont="1">
      <alignment horizontal="center" readingOrder="0" shrinkToFit="0" vertical="center" wrapText="0"/>
    </xf>
    <xf borderId="535" fillId="84" fontId="207" numFmtId="0" xfId="0" applyAlignment="1" applyBorder="1" applyFont="1">
      <alignment horizontal="left" readingOrder="0" shrinkToFit="0" vertical="center" wrapText="0"/>
    </xf>
    <xf borderId="536" fillId="0" fontId="2" numFmtId="0" xfId="0" applyBorder="1" applyFont="1"/>
    <xf borderId="537" fillId="0" fontId="2" numFmtId="0" xfId="0" applyBorder="1" applyFont="1"/>
    <xf borderId="535" fillId="84" fontId="9" numFmtId="0" xfId="0" applyAlignment="1" applyBorder="1" applyFont="1">
      <alignment horizontal="center" readingOrder="0" shrinkToFit="0" vertical="center" wrapText="0"/>
    </xf>
    <xf borderId="535" fillId="84" fontId="9" numFmtId="0" xfId="0" applyAlignment="1" applyBorder="1" applyFont="1">
      <alignment horizontal="left" readingOrder="0" vertical="center"/>
    </xf>
    <xf borderId="45" fillId="20" fontId="40" numFmtId="0" xfId="0" applyAlignment="1" applyBorder="1" applyFont="1">
      <alignment horizontal="center" readingOrder="0" shrinkToFit="0" vertical="center" wrapText="0"/>
    </xf>
    <xf borderId="534" fillId="84" fontId="208" numFmtId="0" xfId="0" applyAlignment="1" applyBorder="1" applyFont="1">
      <alignment vertical="center"/>
    </xf>
    <xf borderId="534" fillId="84" fontId="206" numFmtId="0" xfId="0" applyAlignment="1" applyBorder="1" applyFont="1">
      <alignment readingOrder="0" shrinkToFit="0" vertical="center" wrapText="0"/>
    </xf>
    <xf borderId="534" fillId="84" fontId="206" numFmtId="49" xfId="0" applyAlignment="1" applyBorder="1" applyFont="1" applyNumberFormat="1">
      <alignment horizontal="left" readingOrder="0" shrinkToFit="0" vertical="center" wrapText="0"/>
    </xf>
    <xf borderId="538" fillId="0" fontId="2" numFmtId="0" xfId="0" applyBorder="1" applyFont="1"/>
    <xf borderId="539" fillId="0" fontId="2" numFmtId="0" xfId="0" applyBorder="1" applyFont="1"/>
    <xf borderId="540" fillId="0" fontId="2" numFmtId="0" xfId="0" applyBorder="1" applyFont="1"/>
    <xf borderId="541" fillId="0" fontId="2" numFmtId="0" xfId="0" applyBorder="1" applyFont="1"/>
    <xf borderId="542" fillId="0" fontId="2" numFmtId="0" xfId="0" applyBorder="1" applyFont="1"/>
    <xf borderId="534" fillId="84" fontId="9" numFmtId="0" xfId="0" applyAlignment="1" applyBorder="1" applyFont="1">
      <alignment horizontal="center" readingOrder="0" shrinkToFit="0" vertical="center" wrapText="0"/>
    </xf>
    <xf borderId="534" fillId="84" fontId="9" numFmtId="0" xfId="0" applyAlignment="1" applyBorder="1" applyFont="1">
      <alignment horizontal="left" readingOrder="0" vertical="center"/>
    </xf>
    <xf borderId="534" fillId="84" fontId="208" numFmtId="0" xfId="0" applyBorder="1" applyFont="1"/>
    <xf borderId="543" fillId="84" fontId="21" numFmtId="0" xfId="0" applyAlignment="1" applyBorder="1" applyFont="1">
      <alignment horizontal="center" vertical="bottom"/>
    </xf>
    <xf borderId="45" fillId="0" fontId="63" numFmtId="49" xfId="0" applyAlignment="1" applyBorder="1" applyFont="1" applyNumberFormat="1">
      <alignment horizontal="center" shrinkToFit="0" wrapText="0"/>
    </xf>
    <xf borderId="544" fillId="0" fontId="2" numFmtId="0" xfId="0" applyBorder="1" applyFont="1"/>
    <xf borderId="534" fillId="84" fontId="21" numFmtId="0" xfId="0" applyBorder="1" applyFont="1"/>
    <xf borderId="534" fillId="84" fontId="23" numFmtId="0" xfId="0" applyAlignment="1" applyBorder="1" applyFont="1">
      <alignment readingOrder="0" shrinkToFit="0" vertical="center" wrapText="0"/>
    </xf>
    <xf borderId="534" fillId="84" fontId="21" numFmtId="0" xfId="0" applyAlignment="1" applyBorder="1" applyFont="1">
      <alignment vertical="center"/>
    </xf>
    <xf borderId="543" fillId="84" fontId="28" numFmtId="0" xfId="0" applyAlignment="1" applyBorder="1" applyFont="1">
      <alignment horizontal="center" readingOrder="0" vertical="bottom"/>
    </xf>
    <xf borderId="534" fillId="84" fontId="21" numFmtId="0" xfId="0" applyAlignment="1" applyBorder="1" applyFont="1">
      <alignment vertical="center"/>
    </xf>
    <xf borderId="535" fillId="84" fontId="31" numFmtId="164" xfId="0" applyAlignment="1" applyBorder="1" applyFont="1" applyNumberFormat="1">
      <alignment horizontal="center" readingOrder="0" vertical="center"/>
    </xf>
    <xf borderId="543" fillId="84" fontId="208" numFmtId="0" xfId="0" applyAlignment="1" applyBorder="1" applyFont="1">
      <alignment horizontal="center"/>
    </xf>
    <xf borderId="535" fillId="84" fontId="207" numFmtId="0" xfId="0" applyAlignment="1" applyBorder="1" applyFont="1">
      <alignment horizontal="center" readingOrder="0" shrinkToFit="0" vertical="center" wrapText="0"/>
    </xf>
    <xf borderId="534" fillId="84" fontId="208" numFmtId="0" xfId="0" applyAlignment="1" applyBorder="1" applyFont="1">
      <alignment horizontal="center"/>
    </xf>
    <xf borderId="45" fillId="85" fontId="40" numFmtId="49" xfId="0" applyAlignment="1" applyBorder="1" applyFill="1" applyFont="1" applyNumberFormat="1">
      <alignment horizontal="center" readingOrder="0" shrinkToFit="0" vertical="center" wrapText="0"/>
    </xf>
    <xf borderId="58" fillId="85" fontId="40" numFmtId="49" xfId="0" applyAlignment="1" applyBorder="1" applyFont="1" applyNumberFormat="1">
      <alignment horizontal="center" readingOrder="0" shrinkToFit="0" vertical="center" wrapText="0"/>
    </xf>
    <xf borderId="45" fillId="85" fontId="40" numFmtId="0" xfId="0" applyAlignment="1" applyBorder="1" applyFont="1">
      <alignment horizontal="center" readingOrder="0" shrinkToFit="0" vertical="center" wrapText="0"/>
    </xf>
    <xf borderId="38" fillId="85" fontId="40" numFmtId="0" xfId="0" applyAlignment="1" applyBorder="1" applyFont="1">
      <alignment horizontal="left" readingOrder="0" shrinkToFit="0" vertical="top" wrapText="1"/>
    </xf>
    <xf borderId="42" fillId="30" fontId="33" numFmtId="0" xfId="0" applyAlignment="1" applyBorder="1" applyFont="1">
      <alignment horizontal="left" readingOrder="0" shrinkToFit="0" vertical="center" wrapText="0"/>
    </xf>
    <xf borderId="42" fillId="0" fontId="2" numFmtId="0" xfId="0" applyAlignment="1" applyBorder="1" applyFont="1">
      <alignment horizontal="left" readingOrder="0" vertical="top"/>
    </xf>
    <xf borderId="58" fillId="0" fontId="2" numFmtId="165" xfId="0" applyAlignment="1" applyBorder="1" applyFont="1" applyNumberFormat="1">
      <alignment vertical="center"/>
    </xf>
    <xf borderId="58" fillId="0" fontId="2" numFmtId="0" xfId="0" applyAlignment="1" applyBorder="1" applyFont="1">
      <alignment horizontal="center" readingOrder="0" vertical="center"/>
    </xf>
    <xf borderId="545" fillId="86" fontId="209" numFmtId="0" xfId="0" applyAlignment="1" applyBorder="1" applyFill="1" applyFont="1">
      <alignment horizontal="left" readingOrder="0" shrinkToFit="0" vertical="center" wrapText="0"/>
    </xf>
    <xf borderId="45" fillId="0" fontId="210" numFmtId="0" xfId="0" applyAlignment="1" applyBorder="1" applyFont="1">
      <alignment horizontal="center" readingOrder="0" vertical="center"/>
    </xf>
    <xf borderId="545" fillId="86" fontId="211" numFmtId="0" xfId="0" applyAlignment="1" applyBorder="1" applyFont="1">
      <alignment horizontal="center" readingOrder="0" shrinkToFit="0" vertical="center" wrapText="0"/>
    </xf>
    <xf borderId="546" fillId="86" fontId="211" numFmtId="0" xfId="0" applyAlignment="1" applyBorder="1" applyFont="1">
      <alignment horizontal="left" readingOrder="0" shrinkToFit="0" vertical="center" wrapText="0"/>
    </xf>
    <xf borderId="547" fillId="0" fontId="2" numFmtId="0" xfId="0" applyBorder="1" applyFont="1"/>
    <xf borderId="548" fillId="0" fontId="2" numFmtId="0" xfId="0" applyBorder="1" applyFont="1"/>
    <xf borderId="546" fillId="86" fontId="83" numFmtId="0" xfId="0" applyAlignment="1" applyBorder="1" applyFont="1">
      <alignment horizontal="center" readingOrder="0" shrinkToFit="0" vertical="center" wrapText="0"/>
    </xf>
    <xf borderId="546" fillId="86" fontId="83" numFmtId="0" xfId="0" applyAlignment="1" applyBorder="1" applyFont="1">
      <alignment horizontal="left" readingOrder="0" vertical="center"/>
    </xf>
    <xf borderId="545" fillId="86" fontId="212" numFmtId="0" xfId="0" applyAlignment="1" applyBorder="1" applyFont="1">
      <alignment vertical="center"/>
    </xf>
    <xf borderId="545" fillId="86" fontId="209" numFmtId="0" xfId="0" applyAlignment="1" applyBorder="1" applyFont="1">
      <alignment readingOrder="0" shrinkToFit="0" vertical="center" wrapText="0"/>
    </xf>
    <xf borderId="545" fillId="86" fontId="209" numFmtId="49" xfId="0" applyAlignment="1" applyBorder="1" applyFont="1" applyNumberFormat="1">
      <alignment horizontal="left" readingOrder="0" shrinkToFit="0" vertical="center" wrapText="0"/>
    </xf>
    <xf borderId="549" fillId="0" fontId="2" numFmtId="0" xfId="0" applyBorder="1" applyFont="1"/>
    <xf borderId="550" fillId="0" fontId="2" numFmtId="0" xfId="0" applyBorder="1" applyFont="1"/>
    <xf borderId="551" fillId="0" fontId="2" numFmtId="0" xfId="0" applyBorder="1" applyFont="1"/>
    <xf borderId="552" fillId="0" fontId="2" numFmtId="0" xfId="0" applyBorder="1" applyFont="1"/>
    <xf borderId="553" fillId="0" fontId="2" numFmtId="0" xfId="0" applyBorder="1" applyFont="1"/>
    <xf borderId="545" fillId="86" fontId="83" numFmtId="0" xfId="0" applyAlignment="1" applyBorder="1" applyFont="1">
      <alignment horizontal="center" readingOrder="0" shrinkToFit="0" vertical="center" wrapText="0"/>
    </xf>
    <xf borderId="545" fillId="86" fontId="83" numFmtId="0" xfId="0" applyAlignment="1" applyBorder="1" applyFont="1">
      <alignment horizontal="left" readingOrder="0" vertical="center"/>
    </xf>
    <xf borderId="545" fillId="86" fontId="212" numFmtId="0" xfId="0" applyBorder="1" applyFont="1"/>
    <xf borderId="554" fillId="86" fontId="85" numFmtId="0" xfId="0" applyAlignment="1" applyBorder="1" applyFont="1">
      <alignment horizontal="center" vertical="bottom"/>
    </xf>
    <xf borderId="555" fillId="0" fontId="2" numFmtId="0" xfId="0" applyBorder="1" applyFont="1"/>
    <xf borderId="545" fillId="86" fontId="85" numFmtId="0" xfId="0" applyBorder="1" applyFont="1"/>
    <xf borderId="545" fillId="86" fontId="86" numFmtId="0" xfId="0" applyAlignment="1" applyBorder="1" applyFont="1">
      <alignment readingOrder="0" shrinkToFit="0" vertical="center" wrapText="0"/>
    </xf>
    <xf borderId="545" fillId="86" fontId="85" numFmtId="0" xfId="0" applyAlignment="1" applyBorder="1" applyFont="1">
      <alignment vertical="center"/>
    </xf>
    <xf borderId="554" fillId="86" fontId="87" numFmtId="0" xfId="0" applyAlignment="1" applyBorder="1" applyFont="1">
      <alignment horizontal="center" readingOrder="0" vertical="bottom"/>
    </xf>
    <xf borderId="545" fillId="86" fontId="85" numFmtId="0" xfId="0" applyAlignment="1" applyBorder="1" applyFont="1">
      <alignment vertical="center"/>
    </xf>
    <xf borderId="546" fillId="86" fontId="88" numFmtId="164" xfId="0" applyAlignment="1" applyBorder="1" applyFont="1" applyNumberFormat="1">
      <alignment horizontal="center" readingOrder="0" vertical="center"/>
    </xf>
    <xf borderId="554" fillId="86" fontId="212" numFmtId="0" xfId="0" applyAlignment="1" applyBorder="1" applyFont="1">
      <alignment horizontal="center"/>
    </xf>
    <xf borderId="546" fillId="86" fontId="211" numFmtId="0" xfId="0" applyAlignment="1" applyBorder="1" applyFont="1">
      <alignment horizontal="center" readingOrder="0" shrinkToFit="0" vertical="center" wrapText="0"/>
    </xf>
    <xf borderId="545" fillId="86" fontId="212" numFmtId="0" xfId="0" applyAlignment="1" applyBorder="1" applyFont="1">
      <alignment horizontal="center"/>
    </xf>
    <xf borderId="45" fillId="15" fontId="40" numFmtId="9" xfId="0" applyAlignment="1" applyBorder="1" applyFont="1" applyNumberFormat="1">
      <alignment horizontal="center" readingOrder="0" shrinkToFit="0" vertical="center" wrapText="0"/>
    </xf>
    <xf borderId="45" fillId="0" fontId="40" numFmtId="9" xfId="0" applyAlignment="1" applyBorder="1" applyFont="1" applyNumberFormat="1">
      <alignment horizontal="center" readingOrder="0" shrinkToFit="0" vertical="center" wrapText="0"/>
    </xf>
    <xf borderId="556" fillId="87" fontId="213" numFmtId="0" xfId="0" applyAlignment="1" applyBorder="1" applyFill="1" applyFont="1">
      <alignment horizontal="left" readingOrder="0" shrinkToFit="0" vertical="center" wrapText="0"/>
    </xf>
    <xf borderId="58" fillId="12" fontId="40" numFmtId="49" xfId="0" applyAlignment="1" applyBorder="1" applyFont="1" applyNumberFormat="1">
      <alignment horizontal="center" readingOrder="0" shrinkToFit="0" vertical="center" wrapText="0"/>
    </xf>
    <xf borderId="556" fillId="87" fontId="214" numFmtId="0" xfId="0" applyAlignment="1" applyBorder="1" applyFont="1">
      <alignment horizontal="center" readingOrder="0" shrinkToFit="0" vertical="center" wrapText="0"/>
    </xf>
    <xf borderId="557" fillId="87" fontId="214" numFmtId="0" xfId="0" applyAlignment="1" applyBorder="1" applyFont="1">
      <alignment horizontal="left" readingOrder="0" shrinkToFit="0" vertical="center" wrapText="0"/>
    </xf>
    <xf borderId="558" fillId="0" fontId="2" numFmtId="0" xfId="0" applyBorder="1" applyFont="1"/>
    <xf borderId="559" fillId="0" fontId="2" numFmtId="0" xfId="0" applyBorder="1" applyFont="1"/>
    <xf borderId="557" fillId="87" fontId="83" numFmtId="0" xfId="0" applyAlignment="1" applyBorder="1" applyFont="1">
      <alignment horizontal="center" readingOrder="0" shrinkToFit="0" vertical="center" wrapText="0"/>
    </xf>
    <xf borderId="557" fillId="87" fontId="83" numFmtId="0" xfId="0" applyAlignment="1" applyBorder="1" applyFont="1">
      <alignment horizontal="left" readingOrder="0" vertical="center"/>
    </xf>
    <xf borderId="556" fillId="87" fontId="215" numFmtId="0" xfId="0" applyAlignment="1" applyBorder="1" applyFont="1">
      <alignment vertical="center"/>
    </xf>
    <xf borderId="556" fillId="87" fontId="213" numFmtId="0" xfId="0" applyAlignment="1" applyBorder="1" applyFont="1">
      <alignment readingOrder="0" shrinkToFit="0" vertical="center" wrapText="0"/>
    </xf>
    <xf borderId="556" fillId="87" fontId="213" numFmtId="49" xfId="0" applyAlignment="1" applyBorder="1" applyFont="1" applyNumberFormat="1">
      <alignment horizontal="left" readingOrder="0" shrinkToFit="0" vertical="center" wrapText="0"/>
    </xf>
    <xf borderId="560" fillId="0" fontId="2" numFmtId="0" xfId="0" applyBorder="1" applyFont="1"/>
    <xf borderId="561" fillId="0" fontId="2" numFmtId="0" xfId="0" applyBorder="1" applyFont="1"/>
    <xf borderId="562" fillId="0" fontId="2" numFmtId="0" xfId="0" applyBorder="1" applyFont="1"/>
    <xf borderId="563" fillId="0" fontId="2" numFmtId="0" xfId="0" applyBorder="1" applyFont="1"/>
    <xf borderId="564" fillId="0" fontId="2" numFmtId="0" xfId="0" applyBorder="1" applyFont="1"/>
    <xf borderId="556" fillId="87" fontId="83" numFmtId="0" xfId="0" applyAlignment="1" applyBorder="1" applyFont="1">
      <alignment horizontal="center" readingOrder="0" shrinkToFit="0" vertical="center" wrapText="0"/>
    </xf>
    <xf borderId="556" fillId="87" fontId="83" numFmtId="0" xfId="0" applyAlignment="1" applyBorder="1" applyFont="1">
      <alignment horizontal="left" readingOrder="0" vertical="center"/>
    </xf>
    <xf borderId="556" fillId="87" fontId="215" numFmtId="0" xfId="0" applyBorder="1" applyFont="1"/>
    <xf borderId="565" fillId="87" fontId="85" numFmtId="0" xfId="0" applyAlignment="1" applyBorder="1" applyFont="1">
      <alignment horizontal="center" vertical="bottom"/>
    </xf>
    <xf borderId="566" fillId="0" fontId="2" numFmtId="0" xfId="0" applyBorder="1" applyFont="1"/>
    <xf borderId="556" fillId="87" fontId="85" numFmtId="0" xfId="0" applyBorder="1" applyFont="1"/>
    <xf borderId="556" fillId="87" fontId="86" numFmtId="0" xfId="0" applyAlignment="1" applyBorder="1" applyFont="1">
      <alignment readingOrder="0" shrinkToFit="0" vertical="center" wrapText="0"/>
    </xf>
    <xf borderId="556" fillId="87" fontId="85" numFmtId="0" xfId="0" applyAlignment="1" applyBorder="1" applyFont="1">
      <alignment vertical="center"/>
    </xf>
    <xf borderId="565" fillId="87" fontId="87" numFmtId="0" xfId="0" applyAlignment="1" applyBorder="1" applyFont="1">
      <alignment horizontal="center" readingOrder="0" vertical="bottom"/>
    </xf>
    <xf borderId="556" fillId="87" fontId="85" numFmtId="0" xfId="0" applyAlignment="1" applyBorder="1" applyFont="1">
      <alignment vertical="center"/>
    </xf>
    <xf borderId="557" fillId="87" fontId="88" numFmtId="164" xfId="0" applyAlignment="1" applyBorder="1" applyFont="1" applyNumberFormat="1">
      <alignment horizontal="center" readingOrder="0" vertical="center"/>
    </xf>
    <xf borderId="565" fillId="87" fontId="214" numFmtId="0" xfId="0" applyAlignment="1" applyBorder="1" applyFont="1">
      <alignment horizontal="center" readingOrder="0" shrinkToFit="0" vertical="center" wrapText="0"/>
    </xf>
    <xf borderId="565" fillId="87" fontId="215" numFmtId="0" xfId="0" applyAlignment="1" applyBorder="1" applyFont="1">
      <alignment horizontal="center"/>
    </xf>
    <xf borderId="567" fillId="0" fontId="2" numFmtId="0" xfId="0" applyBorder="1" applyFont="1"/>
    <xf borderId="556" fillId="87" fontId="215" numFmtId="0" xfId="0" applyAlignment="1" applyBorder="1" applyFont="1">
      <alignment horizontal="center"/>
    </xf>
    <xf borderId="568" fillId="88" fontId="216" numFmtId="0" xfId="0" applyAlignment="1" applyBorder="1" applyFill="1" applyFont="1">
      <alignment horizontal="left" readingOrder="0" shrinkToFit="0" vertical="center" wrapText="0"/>
    </xf>
    <xf borderId="568" fillId="88" fontId="217" numFmtId="0" xfId="0" applyAlignment="1" applyBorder="1" applyFont="1">
      <alignment horizontal="center" readingOrder="0" shrinkToFit="0" vertical="center" wrapText="0"/>
    </xf>
    <xf borderId="569" fillId="88" fontId="217" numFmtId="0" xfId="0" applyAlignment="1" applyBorder="1" applyFont="1">
      <alignment horizontal="left" readingOrder="0" shrinkToFit="0" vertical="center" wrapText="0"/>
    </xf>
    <xf borderId="570" fillId="0" fontId="2" numFmtId="0" xfId="0" applyBorder="1" applyFont="1"/>
    <xf borderId="571" fillId="0" fontId="2" numFmtId="0" xfId="0" applyBorder="1" applyFont="1"/>
    <xf borderId="569" fillId="88" fontId="9" numFmtId="0" xfId="0" applyAlignment="1" applyBorder="1" applyFont="1">
      <alignment horizontal="center" readingOrder="0" shrinkToFit="0" vertical="center" wrapText="0"/>
    </xf>
    <xf borderId="569" fillId="88" fontId="9" numFmtId="0" xfId="0" applyAlignment="1" applyBorder="1" applyFont="1">
      <alignment horizontal="left" readingOrder="0" vertical="center"/>
    </xf>
    <xf borderId="568" fillId="88" fontId="218" numFmtId="0" xfId="0" applyAlignment="1" applyBorder="1" applyFont="1">
      <alignment vertical="center"/>
    </xf>
    <xf borderId="568" fillId="88" fontId="216" numFmtId="0" xfId="0" applyAlignment="1" applyBorder="1" applyFont="1">
      <alignment readingOrder="0" shrinkToFit="0" vertical="center" wrapText="0"/>
    </xf>
    <xf borderId="568" fillId="88" fontId="216" numFmtId="49" xfId="0" applyAlignment="1" applyBorder="1" applyFont="1" applyNumberFormat="1">
      <alignment horizontal="left" readingOrder="0" shrinkToFit="0" vertical="center" wrapText="0"/>
    </xf>
    <xf borderId="572" fillId="0" fontId="2" numFmtId="0" xfId="0" applyBorder="1" applyFont="1"/>
    <xf borderId="573" fillId="0" fontId="2" numFmtId="0" xfId="0" applyBorder="1" applyFont="1"/>
    <xf borderId="574" fillId="0" fontId="2" numFmtId="0" xfId="0" applyBorder="1" applyFont="1"/>
    <xf borderId="575" fillId="0" fontId="2" numFmtId="0" xfId="0" applyBorder="1" applyFont="1"/>
    <xf borderId="576" fillId="0" fontId="2" numFmtId="0" xfId="0" applyBorder="1" applyFont="1"/>
    <xf borderId="568" fillId="88" fontId="9" numFmtId="0" xfId="0" applyAlignment="1" applyBorder="1" applyFont="1">
      <alignment horizontal="center" readingOrder="0" shrinkToFit="0" vertical="center" wrapText="0"/>
    </xf>
    <xf borderId="568" fillId="88" fontId="9" numFmtId="0" xfId="0" applyAlignment="1" applyBorder="1" applyFont="1">
      <alignment horizontal="left" readingOrder="0" vertical="center"/>
    </xf>
    <xf borderId="568" fillId="88" fontId="218" numFmtId="0" xfId="0" applyBorder="1" applyFont="1"/>
    <xf borderId="577" fillId="88" fontId="21" numFmtId="0" xfId="0" applyAlignment="1" applyBorder="1" applyFont="1">
      <alignment horizontal="center" vertical="bottom"/>
    </xf>
    <xf borderId="578" fillId="0" fontId="2" numFmtId="0" xfId="0" applyBorder="1" applyFont="1"/>
    <xf borderId="568" fillId="88" fontId="21" numFmtId="0" xfId="0" applyBorder="1" applyFont="1"/>
    <xf borderId="568" fillId="88" fontId="23" numFmtId="0" xfId="0" applyAlignment="1" applyBorder="1" applyFont="1">
      <alignment readingOrder="0" shrinkToFit="0" vertical="center" wrapText="0"/>
    </xf>
    <xf borderId="568" fillId="88" fontId="21" numFmtId="0" xfId="0" applyAlignment="1" applyBorder="1" applyFont="1">
      <alignment vertical="center"/>
    </xf>
    <xf borderId="577" fillId="88" fontId="28" numFmtId="0" xfId="0" applyAlignment="1" applyBorder="1" applyFont="1">
      <alignment horizontal="center" readingOrder="0" vertical="bottom"/>
    </xf>
    <xf borderId="568" fillId="88" fontId="21" numFmtId="0" xfId="0" applyAlignment="1" applyBorder="1" applyFont="1">
      <alignment vertical="center"/>
    </xf>
    <xf borderId="569" fillId="88" fontId="31" numFmtId="164" xfId="0" applyAlignment="1" applyBorder="1" applyFont="1" applyNumberFormat="1">
      <alignment horizontal="center" readingOrder="0" vertical="center"/>
    </xf>
    <xf borderId="577" fillId="88" fontId="218" numFmtId="0" xfId="0" applyAlignment="1" applyBorder="1" applyFont="1">
      <alignment horizontal="center"/>
    </xf>
    <xf borderId="569" fillId="88" fontId="217" numFmtId="0" xfId="0" applyAlignment="1" applyBorder="1" applyFont="1">
      <alignment horizontal="center" readingOrder="0" shrinkToFit="0" vertical="center" wrapText="0"/>
    </xf>
    <xf borderId="568" fillId="88" fontId="218" numFmtId="0" xfId="0" applyAlignment="1" applyBorder="1" applyFont="1">
      <alignment horizontal="center"/>
    </xf>
    <xf borderId="45" fillId="28" fontId="64" numFmtId="49" xfId="0" applyAlignment="1" applyBorder="1" applyFont="1" applyNumberFormat="1">
      <alignment horizontal="center" shrinkToFit="0" vertical="center" wrapText="0"/>
    </xf>
    <xf borderId="45" fillId="13" fontId="39" numFmtId="0" xfId="0" applyAlignment="1" applyBorder="1" applyFont="1">
      <alignment horizontal="center" readingOrder="0" shrinkToFit="0" wrapText="0"/>
    </xf>
    <xf borderId="43" fillId="28" fontId="69" numFmtId="49" xfId="0" applyAlignment="1" applyBorder="1" applyFont="1" applyNumberFormat="1">
      <alignment horizontal="center" shrinkToFit="0" wrapText="0"/>
    </xf>
    <xf borderId="58" fillId="0" fontId="39" numFmtId="49" xfId="0" applyAlignment="1" applyBorder="1" applyFont="1" applyNumberFormat="1">
      <alignment horizontal="center" readingOrder="0" shrinkToFit="0" vertical="center" wrapText="0"/>
    </xf>
    <xf borderId="59" fillId="27" fontId="39" numFmtId="49" xfId="0" applyAlignment="1" applyBorder="1" applyFont="1" applyNumberFormat="1">
      <alignment readingOrder="0" vertical="center"/>
    </xf>
    <xf borderId="61" fillId="28" fontId="69" numFmtId="49" xfId="0" applyAlignment="1" applyBorder="1" applyFont="1" applyNumberFormat="1">
      <alignment horizontal="center" shrinkToFit="0" vertical="center" wrapText="0"/>
    </xf>
    <xf borderId="63" fillId="13" fontId="40" numFmtId="0" xfId="0" applyAlignment="1" applyBorder="1" applyFont="1">
      <alignment horizontal="left" readingOrder="0" shrinkToFit="0" vertical="top" wrapText="1"/>
    </xf>
    <xf borderId="43" fillId="28" fontId="64" numFmtId="0" xfId="0" applyAlignment="1" applyBorder="1" applyFont="1">
      <alignment horizontal="center" readingOrder="0" shrinkToFit="0" vertical="center" wrapText="0"/>
    </xf>
    <xf borderId="579" fillId="89" fontId="219" numFmtId="0" xfId="0" applyAlignment="1" applyBorder="1" applyFill="1" applyFont="1">
      <alignment horizontal="left" readingOrder="0" shrinkToFit="0" vertical="center" wrapText="0"/>
    </xf>
    <xf borderId="45" fillId="20" fontId="33" numFmtId="0" xfId="0" applyAlignment="1" applyBorder="1" applyFont="1">
      <alignment readingOrder="0" shrinkToFit="0" vertical="center" wrapText="0"/>
    </xf>
    <xf borderId="579" fillId="89" fontId="220" numFmtId="0" xfId="0" applyAlignment="1" applyBorder="1" applyFont="1">
      <alignment horizontal="center" readingOrder="0" shrinkToFit="0" vertical="center" wrapText="0"/>
    </xf>
    <xf borderId="580" fillId="89" fontId="220" numFmtId="0" xfId="0" applyAlignment="1" applyBorder="1" applyFont="1">
      <alignment horizontal="left" readingOrder="0" shrinkToFit="0" vertical="center" wrapText="0"/>
    </xf>
    <xf borderId="581" fillId="0" fontId="2" numFmtId="0" xfId="0" applyBorder="1" applyFont="1"/>
    <xf borderId="582" fillId="0" fontId="2" numFmtId="0" xfId="0" applyBorder="1" applyFont="1"/>
    <xf borderId="580" fillId="89" fontId="10" numFmtId="0" xfId="0" applyAlignment="1" applyBorder="1" applyFont="1">
      <alignment horizontal="center" readingOrder="0" shrinkToFit="0" vertical="center" wrapText="0"/>
    </xf>
    <xf borderId="580" fillId="89" fontId="10" numFmtId="0" xfId="0" applyAlignment="1" applyBorder="1" applyFont="1">
      <alignment horizontal="left" readingOrder="0" vertical="center"/>
    </xf>
    <xf borderId="579" fillId="89" fontId="221" numFmtId="0" xfId="0" applyAlignment="1" applyBorder="1" applyFont="1">
      <alignment vertical="center"/>
    </xf>
    <xf borderId="579" fillId="89" fontId="219" numFmtId="0" xfId="0" applyAlignment="1" applyBorder="1" applyFont="1">
      <alignment readingOrder="0" shrinkToFit="0" vertical="center" wrapText="0"/>
    </xf>
    <xf borderId="579" fillId="89" fontId="219" numFmtId="49" xfId="0" applyAlignment="1" applyBorder="1" applyFont="1" applyNumberFormat="1">
      <alignment horizontal="left" readingOrder="0" shrinkToFit="0" vertical="center" wrapText="0"/>
    </xf>
    <xf borderId="583" fillId="0" fontId="2" numFmtId="0" xfId="0" applyBorder="1" applyFont="1"/>
    <xf borderId="584" fillId="0" fontId="2" numFmtId="0" xfId="0" applyBorder="1" applyFont="1"/>
    <xf borderId="585" fillId="0" fontId="2" numFmtId="0" xfId="0" applyBorder="1" applyFont="1"/>
    <xf borderId="586" fillId="0" fontId="2" numFmtId="0" xfId="0" applyBorder="1" applyFont="1"/>
    <xf borderId="587" fillId="0" fontId="2" numFmtId="0" xfId="0" applyBorder="1" applyFont="1"/>
    <xf borderId="579" fillId="89" fontId="10" numFmtId="0" xfId="0" applyAlignment="1" applyBorder="1" applyFont="1">
      <alignment horizontal="center" readingOrder="0" shrinkToFit="0" vertical="center" wrapText="0"/>
    </xf>
    <xf borderId="579" fillId="89" fontId="10" numFmtId="0" xfId="0" applyAlignment="1" applyBorder="1" applyFont="1">
      <alignment horizontal="left" readingOrder="0" vertical="center"/>
    </xf>
    <xf borderId="579" fillId="89" fontId="221" numFmtId="0" xfId="0" applyBorder="1" applyFont="1"/>
    <xf borderId="588" fillId="89" fontId="19" numFmtId="0" xfId="0" applyAlignment="1" applyBorder="1" applyFont="1">
      <alignment horizontal="center" vertical="bottom"/>
    </xf>
    <xf borderId="589" fillId="0" fontId="2" numFmtId="0" xfId="0" applyBorder="1" applyFont="1"/>
    <xf borderId="579" fillId="89" fontId="19" numFmtId="0" xfId="0" applyBorder="1" applyFont="1"/>
    <xf borderId="579" fillId="89" fontId="24" numFmtId="0" xfId="0" applyAlignment="1" applyBorder="1" applyFont="1">
      <alignment readingOrder="0" shrinkToFit="0" vertical="center" wrapText="0"/>
    </xf>
    <xf borderId="579" fillId="89" fontId="19" numFmtId="0" xfId="0" applyAlignment="1" applyBorder="1" applyFont="1">
      <alignment vertical="center"/>
    </xf>
    <xf borderId="588" fillId="89" fontId="27" numFmtId="0" xfId="0" applyAlignment="1" applyBorder="1" applyFont="1">
      <alignment horizontal="center" readingOrder="0" vertical="bottom"/>
    </xf>
    <xf borderId="579" fillId="89" fontId="19" numFmtId="0" xfId="0" applyAlignment="1" applyBorder="1" applyFont="1">
      <alignment vertical="center"/>
    </xf>
    <xf borderId="580" fillId="89" fontId="32" numFmtId="164" xfId="0" applyAlignment="1" applyBorder="1" applyFont="1" applyNumberFormat="1">
      <alignment horizontal="center" readingOrder="0" vertical="center"/>
    </xf>
    <xf borderId="588" fillId="89" fontId="221" numFmtId="0" xfId="0" applyAlignment="1" applyBorder="1" applyFont="1">
      <alignment horizontal="center"/>
    </xf>
    <xf borderId="580" fillId="89" fontId="220" numFmtId="0" xfId="0" applyAlignment="1" applyBorder="1" applyFont="1">
      <alignment horizontal="center" readingOrder="0" shrinkToFit="0" vertical="center" wrapText="0"/>
    </xf>
    <xf borderId="579" fillId="89" fontId="221" numFmtId="0" xfId="0" applyAlignment="1" applyBorder="1" applyFont="1">
      <alignment horizontal="center"/>
    </xf>
    <xf borderId="64" fillId="28" fontId="40" numFmtId="49" xfId="0" applyAlignment="1" applyBorder="1" applyFont="1" applyNumberFormat="1">
      <alignment horizontal="center" shrinkToFit="0" vertical="center" wrapText="0"/>
    </xf>
    <xf borderId="590" fillId="90" fontId="222" numFmtId="0" xfId="0" applyAlignment="1" applyBorder="1" applyFill="1" applyFont="1">
      <alignment horizontal="left" readingOrder="0" shrinkToFit="0" vertical="center" wrapText="0"/>
    </xf>
    <xf borderId="590" fillId="90" fontId="223" numFmtId="0" xfId="0" applyAlignment="1" applyBorder="1" applyFont="1">
      <alignment horizontal="center" readingOrder="0" shrinkToFit="0" vertical="center" wrapText="0"/>
    </xf>
    <xf borderId="591" fillId="90" fontId="223" numFmtId="0" xfId="0" applyAlignment="1" applyBorder="1" applyFont="1">
      <alignment horizontal="left" readingOrder="0" shrinkToFit="0" vertical="center" wrapText="0"/>
    </xf>
    <xf borderId="592" fillId="0" fontId="2" numFmtId="0" xfId="0" applyBorder="1" applyFont="1"/>
    <xf borderId="593" fillId="0" fontId="2" numFmtId="0" xfId="0" applyBorder="1" applyFont="1"/>
    <xf borderId="591" fillId="90" fontId="10" numFmtId="0" xfId="0" applyAlignment="1" applyBorder="1" applyFont="1">
      <alignment horizontal="center" readingOrder="0" shrinkToFit="0" vertical="center" wrapText="0"/>
    </xf>
    <xf borderId="591" fillId="90" fontId="10" numFmtId="0" xfId="0" applyAlignment="1" applyBorder="1" applyFont="1">
      <alignment horizontal="left" readingOrder="0" vertical="center"/>
    </xf>
    <xf borderId="43" fillId="0" fontId="39" numFmtId="49" xfId="0" applyAlignment="1" applyBorder="1" applyFont="1" applyNumberFormat="1">
      <alignment horizontal="center" shrinkToFit="0" wrapText="0"/>
    </xf>
    <xf borderId="590" fillId="90" fontId="224" numFmtId="0" xfId="0" applyAlignment="1" applyBorder="1" applyFont="1">
      <alignment vertical="center"/>
    </xf>
    <xf borderId="590" fillId="90" fontId="222" numFmtId="0" xfId="0" applyAlignment="1" applyBorder="1" applyFont="1">
      <alignment readingOrder="0" shrinkToFit="0" vertical="center" wrapText="0"/>
    </xf>
    <xf borderId="590" fillId="90" fontId="222" numFmtId="49" xfId="0" applyAlignment="1" applyBorder="1" applyFont="1" applyNumberFormat="1">
      <alignment horizontal="left" readingOrder="0" shrinkToFit="0" vertical="center" wrapText="0"/>
    </xf>
    <xf borderId="594" fillId="0" fontId="2" numFmtId="0" xfId="0" applyBorder="1" applyFont="1"/>
    <xf borderId="595" fillId="0" fontId="2" numFmtId="0" xfId="0" applyBorder="1" applyFont="1"/>
    <xf borderId="596" fillId="0" fontId="2" numFmtId="0" xfId="0" applyBorder="1" applyFont="1"/>
    <xf borderId="597" fillId="0" fontId="2" numFmtId="0" xfId="0" applyBorder="1" applyFont="1"/>
    <xf borderId="598" fillId="0" fontId="2" numFmtId="0" xfId="0" applyBorder="1" applyFont="1"/>
    <xf borderId="590" fillId="90" fontId="10" numFmtId="0" xfId="0" applyAlignment="1" applyBorder="1" applyFont="1">
      <alignment horizontal="center" readingOrder="0" shrinkToFit="0" vertical="center" wrapText="0"/>
    </xf>
    <xf borderId="590" fillId="90" fontId="10" numFmtId="0" xfId="0" applyAlignment="1" applyBorder="1" applyFont="1">
      <alignment horizontal="left" readingOrder="0" vertical="center"/>
    </xf>
    <xf borderId="590" fillId="90" fontId="224" numFmtId="0" xfId="0" applyBorder="1" applyFont="1"/>
    <xf borderId="599" fillId="90" fontId="19" numFmtId="0" xfId="0" applyAlignment="1" applyBorder="1" applyFont="1">
      <alignment horizontal="center" vertical="bottom"/>
    </xf>
    <xf borderId="600" fillId="0" fontId="2" numFmtId="0" xfId="0" applyBorder="1" applyFont="1"/>
    <xf borderId="590" fillId="90" fontId="19" numFmtId="0" xfId="0" applyBorder="1" applyFont="1"/>
    <xf borderId="590" fillId="90" fontId="24" numFmtId="0" xfId="0" applyAlignment="1" applyBorder="1" applyFont="1">
      <alignment readingOrder="0" shrinkToFit="0" vertical="center" wrapText="0"/>
    </xf>
    <xf borderId="590" fillId="90" fontId="19" numFmtId="0" xfId="0" applyAlignment="1" applyBorder="1" applyFont="1">
      <alignment vertical="center"/>
    </xf>
    <xf borderId="599" fillId="90" fontId="27" numFmtId="0" xfId="0" applyAlignment="1" applyBorder="1" applyFont="1">
      <alignment horizontal="center" readingOrder="0" vertical="bottom"/>
    </xf>
    <xf borderId="590" fillId="90" fontId="19" numFmtId="0" xfId="0" applyAlignment="1" applyBorder="1" applyFont="1">
      <alignment vertical="center"/>
    </xf>
    <xf borderId="591" fillId="90" fontId="32" numFmtId="164" xfId="0" applyAlignment="1" applyBorder="1" applyFont="1" applyNumberFormat="1">
      <alignment horizontal="center" readingOrder="0" vertical="center"/>
    </xf>
    <xf borderId="599" fillId="90" fontId="224" numFmtId="0" xfId="0" applyAlignment="1" applyBorder="1" applyFont="1">
      <alignment horizontal="center"/>
    </xf>
    <xf borderId="591" fillId="90" fontId="223" numFmtId="0" xfId="0" applyAlignment="1" applyBorder="1" applyFont="1">
      <alignment horizontal="center" readingOrder="0" shrinkToFit="0" vertical="center" wrapText="0"/>
    </xf>
    <xf borderId="590" fillId="90" fontId="224" numFmtId="0" xfId="0" applyAlignment="1" applyBorder="1" applyFont="1">
      <alignment horizontal="center"/>
    </xf>
    <xf borderId="42" fillId="13" fontId="39" numFmtId="0" xfId="0" applyAlignment="1" applyBorder="1" applyFont="1">
      <alignment readingOrder="0" shrinkToFit="0" vertical="top" wrapText="1"/>
    </xf>
    <xf borderId="42" fillId="28" fontId="40" numFmtId="49" xfId="0" applyAlignment="1" applyBorder="1" applyFont="1" applyNumberFormat="1">
      <alignment horizontal="center" readingOrder="0" shrinkToFit="0" vertical="center" wrapText="0"/>
    </xf>
    <xf borderId="38" fillId="28" fontId="40" numFmtId="49" xfId="0" applyAlignment="1" applyBorder="1" applyFont="1" applyNumberFormat="1">
      <alignment horizontal="center" readingOrder="0" shrinkToFit="0" vertical="center" wrapText="0"/>
    </xf>
    <xf borderId="42" fillId="0" fontId="40" numFmtId="49" xfId="0" applyAlignment="1" applyBorder="1" applyFont="1" applyNumberFormat="1">
      <alignment horizontal="left" readingOrder="0" shrinkToFit="0" vertical="center" wrapText="0"/>
    </xf>
    <xf borderId="0" fillId="13" fontId="64" numFmtId="49" xfId="0" applyAlignment="1" applyFont="1" applyNumberFormat="1">
      <alignment shrinkToFit="0" vertical="center" wrapText="0"/>
    </xf>
    <xf borderId="0" fillId="13" fontId="64" numFmtId="49" xfId="0" applyAlignment="1" applyFont="1" applyNumberFormat="1">
      <alignment horizontal="right" shrinkToFit="0" vertical="center" wrapText="0"/>
    </xf>
    <xf borderId="601" fillId="91" fontId="225" numFmtId="0" xfId="0" applyAlignment="1" applyBorder="1" applyFill="1" applyFont="1">
      <alignment horizontal="left" readingOrder="0" shrinkToFit="0" vertical="center" wrapText="0"/>
    </xf>
    <xf borderId="601" fillId="91" fontId="226" numFmtId="0" xfId="0" applyAlignment="1" applyBorder="1" applyFont="1">
      <alignment horizontal="center" readingOrder="0" shrinkToFit="0" vertical="center" wrapText="0"/>
    </xf>
    <xf borderId="602" fillId="91" fontId="226" numFmtId="0" xfId="0" applyAlignment="1" applyBorder="1" applyFont="1">
      <alignment horizontal="left" readingOrder="0" shrinkToFit="0" vertical="center" wrapText="0"/>
    </xf>
    <xf borderId="603" fillId="0" fontId="2" numFmtId="0" xfId="0" applyBorder="1" applyFont="1"/>
    <xf borderId="604" fillId="0" fontId="2" numFmtId="0" xfId="0" applyBorder="1" applyFont="1"/>
    <xf borderId="602" fillId="91" fontId="83" numFmtId="0" xfId="0" applyAlignment="1" applyBorder="1" applyFont="1">
      <alignment horizontal="center" readingOrder="0" shrinkToFit="0" vertical="center" wrapText="0"/>
    </xf>
    <xf borderId="602" fillId="91" fontId="83" numFmtId="0" xfId="0" applyAlignment="1" applyBorder="1" applyFont="1">
      <alignment horizontal="left" readingOrder="0" vertical="center"/>
    </xf>
    <xf borderId="601" fillId="91" fontId="227" numFmtId="0" xfId="0" applyAlignment="1" applyBorder="1" applyFont="1">
      <alignment vertical="center"/>
    </xf>
    <xf borderId="601" fillId="91" fontId="225" numFmtId="0" xfId="0" applyAlignment="1" applyBorder="1" applyFont="1">
      <alignment readingOrder="0" shrinkToFit="0" vertical="center" wrapText="0"/>
    </xf>
    <xf borderId="601" fillId="91" fontId="225" numFmtId="49" xfId="0" applyAlignment="1" applyBorder="1" applyFont="1" applyNumberFormat="1">
      <alignment horizontal="left" readingOrder="0" shrinkToFit="0" vertical="center" wrapText="0"/>
    </xf>
    <xf borderId="605" fillId="0" fontId="2" numFmtId="0" xfId="0" applyBorder="1" applyFont="1"/>
    <xf borderId="606" fillId="0" fontId="2" numFmtId="0" xfId="0" applyBorder="1" applyFont="1"/>
    <xf borderId="607" fillId="0" fontId="2" numFmtId="0" xfId="0" applyBorder="1" applyFont="1"/>
    <xf borderId="608" fillId="0" fontId="2" numFmtId="0" xfId="0" applyBorder="1" applyFont="1"/>
    <xf borderId="609" fillId="0" fontId="2" numFmtId="0" xfId="0" applyBorder="1" applyFont="1"/>
    <xf borderId="601" fillId="91" fontId="83" numFmtId="0" xfId="0" applyAlignment="1" applyBorder="1" applyFont="1">
      <alignment horizontal="center" readingOrder="0" shrinkToFit="0" vertical="center" wrapText="0"/>
    </xf>
    <xf borderId="601" fillId="91" fontId="83" numFmtId="0" xfId="0" applyAlignment="1" applyBorder="1" applyFont="1">
      <alignment horizontal="left" readingOrder="0" vertical="center"/>
    </xf>
    <xf borderId="601" fillId="91" fontId="227" numFmtId="0" xfId="0" applyBorder="1" applyFont="1"/>
    <xf borderId="610" fillId="91" fontId="85" numFmtId="0" xfId="0" applyAlignment="1" applyBorder="1" applyFont="1">
      <alignment horizontal="center" vertical="bottom"/>
    </xf>
    <xf borderId="611" fillId="0" fontId="2" numFmtId="0" xfId="0" applyBorder="1" applyFont="1"/>
    <xf borderId="601" fillId="91" fontId="85" numFmtId="0" xfId="0" applyBorder="1" applyFont="1"/>
    <xf borderId="601" fillId="91" fontId="86" numFmtId="0" xfId="0" applyAlignment="1" applyBorder="1" applyFont="1">
      <alignment readingOrder="0" shrinkToFit="0" vertical="center" wrapText="0"/>
    </xf>
    <xf borderId="601" fillId="91" fontId="85" numFmtId="0" xfId="0" applyAlignment="1" applyBorder="1" applyFont="1">
      <alignment vertical="center"/>
    </xf>
    <xf borderId="610" fillId="91" fontId="87" numFmtId="0" xfId="0" applyAlignment="1" applyBorder="1" applyFont="1">
      <alignment horizontal="center" readingOrder="0" vertical="bottom"/>
    </xf>
    <xf borderId="601" fillId="91" fontId="85" numFmtId="0" xfId="0" applyAlignment="1" applyBorder="1" applyFont="1">
      <alignment vertical="center"/>
    </xf>
    <xf borderId="602" fillId="91" fontId="88" numFmtId="164" xfId="0" applyAlignment="1" applyBorder="1" applyFont="1" applyNumberFormat="1">
      <alignment horizontal="center" readingOrder="0" vertical="center"/>
    </xf>
    <xf borderId="610" fillId="91" fontId="227" numFmtId="0" xfId="0" applyAlignment="1" applyBorder="1" applyFont="1">
      <alignment horizontal="center"/>
    </xf>
    <xf borderId="602" fillId="91" fontId="226" numFmtId="0" xfId="0" applyAlignment="1" applyBorder="1" applyFont="1">
      <alignment horizontal="center" readingOrder="0" shrinkToFit="0" vertical="center" wrapText="0"/>
    </xf>
    <xf borderId="601" fillId="91" fontId="227" numFmtId="0" xfId="0" applyAlignment="1" applyBorder="1" applyFont="1">
      <alignment horizontal="center"/>
    </xf>
    <xf borderId="612" fillId="92" fontId="228" numFmtId="0" xfId="0" applyAlignment="1" applyBorder="1" applyFill="1" applyFont="1">
      <alignment horizontal="left" readingOrder="0" shrinkToFit="0" vertical="center" wrapText="0"/>
    </xf>
    <xf borderId="612" fillId="92" fontId="229" numFmtId="0" xfId="0" applyAlignment="1" applyBorder="1" applyFont="1">
      <alignment horizontal="center" readingOrder="0" shrinkToFit="0" vertical="center" wrapText="0"/>
    </xf>
    <xf borderId="613" fillId="92" fontId="229" numFmtId="0" xfId="0" applyAlignment="1" applyBorder="1" applyFont="1">
      <alignment horizontal="left" readingOrder="0" shrinkToFit="0" vertical="center" wrapText="0"/>
    </xf>
    <xf borderId="614" fillId="0" fontId="2" numFmtId="0" xfId="0" applyBorder="1" applyFont="1"/>
    <xf borderId="615" fillId="0" fontId="2" numFmtId="0" xfId="0" applyBorder="1" applyFont="1"/>
    <xf borderId="613" fillId="92" fontId="83" numFmtId="0" xfId="0" applyAlignment="1" applyBorder="1" applyFont="1">
      <alignment horizontal="center" readingOrder="0" shrinkToFit="0" vertical="center" wrapText="0"/>
    </xf>
    <xf borderId="613" fillId="92" fontId="83" numFmtId="0" xfId="0" applyAlignment="1" applyBorder="1" applyFont="1">
      <alignment horizontal="left" readingOrder="0" vertical="center"/>
    </xf>
    <xf borderId="612" fillId="92" fontId="230" numFmtId="0" xfId="0" applyAlignment="1" applyBorder="1" applyFont="1">
      <alignment vertical="center"/>
    </xf>
    <xf borderId="612" fillId="92" fontId="228" numFmtId="0" xfId="0" applyAlignment="1" applyBorder="1" applyFont="1">
      <alignment readingOrder="0" shrinkToFit="0" vertical="center" wrapText="0"/>
    </xf>
    <xf borderId="612" fillId="92" fontId="228" numFmtId="49" xfId="0" applyAlignment="1" applyBorder="1" applyFont="1" applyNumberFormat="1">
      <alignment horizontal="left" readingOrder="0" shrinkToFit="0" vertical="center" wrapText="0"/>
    </xf>
    <xf borderId="616" fillId="0" fontId="2" numFmtId="0" xfId="0" applyBorder="1" applyFont="1"/>
    <xf borderId="617" fillId="0" fontId="2" numFmtId="0" xfId="0" applyBorder="1" applyFont="1"/>
    <xf borderId="618" fillId="0" fontId="2" numFmtId="0" xfId="0" applyBorder="1" applyFont="1"/>
    <xf borderId="619" fillId="0" fontId="2" numFmtId="0" xfId="0" applyBorder="1" applyFont="1"/>
    <xf borderId="620" fillId="0" fontId="2" numFmtId="0" xfId="0" applyBorder="1" applyFont="1"/>
    <xf borderId="612" fillId="92" fontId="83" numFmtId="0" xfId="0" applyAlignment="1" applyBorder="1" applyFont="1">
      <alignment horizontal="center" readingOrder="0" shrinkToFit="0" vertical="center" wrapText="0"/>
    </xf>
    <xf borderId="612" fillId="92" fontId="83" numFmtId="0" xfId="0" applyAlignment="1" applyBorder="1" applyFont="1">
      <alignment horizontal="left" readingOrder="0" vertical="center"/>
    </xf>
    <xf borderId="612" fillId="92" fontId="230" numFmtId="0" xfId="0" applyBorder="1" applyFont="1"/>
    <xf borderId="621" fillId="92" fontId="85" numFmtId="0" xfId="0" applyAlignment="1" applyBorder="1" applyFont="1">
      <alignment horizontal="center" vertical="bottom"/>
    </xf>
    <xf borderId="622" fillId="0" fontId="2" numFmtId="0" xfId="0" applyBorder="1" applyFont="1"/>
    <xf borderId="612" fillId="92" fontId="85" numFmtId="0" xfId="0" applyBorder="1" applyFont="1"/>
    <xf borderId="612" fillId="92" fontId="86" numFmtId="0" xfId="0" applyAlignment="1" applyBorder="1" applyFont="1">
      <alignment readingOrder="0" shrinkToFit="0" vertical="center" wrapText="0"/>
    </xf>
    <xf borderId="612" fillId="92" fontId="85" numFmtId="0" xfId="0" applyAlignment="1" applyBorder="1" applyFont="1">
      <alignment vertical="center"/>
    </xf>
    <xf borderId="621" fillId="92" fontId="87" numFmtId="0" xfId="0" applyAlignment="1" applyBorder="1" applyFont="1">
      <alignment horizontal="center" readingOrder="0" vertical="bottom"/>
    </xf>
    <xf borderId="612" fillId="92" fontId="85" numFmtId="0" xfId="0" applyAlignment="1" applyBorder="1" applyFont="1">
      <alignment vertical="center"/>
    </xf>
    <xf borderId="613" fillId="92" fontId="88" numFmtId="164" xfId="0" applyAlignment="1" applyBorder="1" applyFont="1" applyNumberFormat="1">
      <alignment horizontal="center" readingOrder="0" vertical="center"/>
    </xf>
    <xf borderId="621" fillId="92" fontId="230" numFmtId="0" xfId="0" applyAlignment="1" applyBorder="1" applyFont="1">
      <alignment horizontal="center"/>
    </xf>
    <xf borderId="613" fillId="92" fontId="229" numFmtId="0" xfId="0" applyAlignment="1" applyBorder="1" applyFont="1">
      <alignment horizontal="center" readingOrder="0" shrinkToFit="0" vertical="center" wrapText="0"/>
    </xf>
    <xf borderId="612" fillId="92" fontId="230" numFmtId="0" xfId="0" applyAlignment="1" applyBorder="1" applyFont="1">
      <alignment horizontal="center"/>
    </xf>
    <xf borderId="42" fillId="14" fontId="33" numFmtId="0" xfId="0" applyAlignment="1" applyBorder="1" applyFont="1">
      <alignment horizontal="center" readingOrder="0" shrinkToFit="0" vertical="center" wrapText="0"/>
    </xf>
    <xf borderId="42" fillId="15" fontId="40" numFmtId="0" xfId="0" applyAlignment="1" applyBorder="1" applyFont="1">
      <alignment readingOrder="0" shrinkToFit="0" vertical="center" wrapText="0"/>
    </xf>
    <xf borderId="42" fillId="13" fontId="40" numFmtId="49" xfId="0" applyAlignment="1" applyBorder="1" applyFont="1" applyNumberFormat="1">
      <alignment horizontal="center" readingOrder="0" shrinkToFit="0" vertical="center" wrapText="0"/>
    </xf>
    <xf borderId="41" fillId="12" fontId="40" numFmtId="49" xfId="0" applyAlignment="1" applyBorder="1" applyFont="1" applyNumberFormat="1">
      <alignment horizontal="center" shrinkToFit="0" vertical="center" wrapText="0"/>
    </xf>
    <xf borderId="623" fillId="93" fontId="231" numFmtId="0" xfId="0" applyAlignment="1" applyBorder="1" applyFill="1" applyFont="1">
      <alignment horizontal="left" readingOrder="0" shrinkToFit="0" vertical="center" wrapText="0"/>
    </xf>
    <xf borderId="623" fillId="93" fontId="232" numFmtId="0" xfId="0" applyAlignment="1" applyBorder="1" applyFont="1">
      <alignment horizontal="center" readingOrder="0" shrinkToFit="0" vertical="center" wrapText="0"/>
    </xf>
    <xf borderId="624" fillId="93" fontId="232" numFmtId="0" xfId="0" applyAlignment="1" applyBorder="1" applyFont="1">
      <alignment horizontal="left" readingOrder="0" shrinkToFit="0" vertical="center" wrapText="0"/>
    </xf>
    <xf borderId="625" fillId="0" fontId="2" numFmtId="0" xfId="0" applyBorder="1" applyFont="1"/>
    <xf borderId="626" fillId="0" fontId="2" numFmtId="0" xfId="0" applyBorder="1" applyFont="1"/>
    <xf borderId="624" fillId="93" fontId="9" numFmtId="0" xfId="0" applyAlignment="1" applyBorder="1" applyFont="1">
      <alignment horizontal="center" readingOrder="0" shrinkToFit="0" vertical="center" wrapText="0"/>
    </xf>
    <xf borderId="624" fillId="93" fontId="9" numFmtId="0" xfId="0" applyAlignment="1" applyBorder="1" applyFont="1">
      <alignment horizontal="left" readingOrder="0" vertical="center"/>
    </xf>
    <xf borderId="623" fillId="93" fontId="233" numFmtId="0" xfId="0" applyAlignment="1" applyBorder="1" applyFont="1">
      <alignment vertical="center"/>
    </xf>
    <xf borderId="623" fillId="93" fontId="231" numFmtId="0" xfId="0" applyAlignment="1" applyBorder="1" applyFont="1">
      <alignment readingOrder="0" shrinkToFit="0" vertical="center" wrapText="0"/>
    </xf>
    <xf borderId="623" fillId="93" fontId="231" numFmtId="49" xfId="0" applyAlignment="1" applyBorder="1" applyFont="1" applyNumberFormat="1">
      <alignment horizontal="left" readingOrder="0" shrinkToFit="0" vertical="center" wrapText="0"/>
    </xf>
    <xf borderId="627" fillId="0" fontId="2" numFmtId="0" xfId="0" applyBorder="1" applyFont="1"/>
    <xf borderId="628" fillId="0" fontId="2" numFmtId="0" xfId="0" applyBorder="1" applyFont="1"/>
    <xf borderId="629" fillId="0" fontId="2" numFmtId="0" xfId="0" applyBorder="1" applyFont="1"/>
    <xf borderId="630" fillId="0" fontId="2" numFmtId="0" xfId="0" applyBorder="1" applyFont="1"/>
    <xf borderId="631" fillId="0" fontId="2" numFmtId="0" xfId="0" applyBorder="1" applyFont="1"/>
    <xf borderId="623" fillId="93" fontId="9" numFmtId="0" xfId="0" applyAlignment="1" applyBorder="1" applyFont="1">
      <alignment horizontal="center" readingOrder="0" shrinkToFit="0" vertical="center" wrapText="0"/>
    </xf>
    <xf borderId="623" fillId="93" fontId="9" numFmtId="0" xfId="0" applyAlignment="1" applyBorder="1" applyFont="1">
      <alignment horizontal="left" readingOrder="0" vertical="center"/>
    </xf>
    <xf borderId="623" fillId="93" fontId="233" numFmtId="0" xfId="0" applyBorder="1" applyFont="1"/>
    <xf borderId="632" fillId="93" fontId="21" numFmtId="0" xfId="0" applyAlignment="1" applyBorder="1" applyFont="1">
      <alignment horizontal="center" vertical="bottom"/>
    </xf>
    <xf borderId="633" fillId="0" fontId="2" numFmtId="0" xfId="0" applyBorder="1" applyFont="1"/>
    <xf borderId="623" fillId="93" fontId="21" numFmtId="0" xfId="0" applyBorder="1" applyFont="1"/>
    <xf borderId="623" fillId="93" fontId="23" numFmtId="0" xfId="0" applyAlignment="1" applyBorder="1" applyFont="1">
      <alignment readingOrder="0" shrinkToFit="0" vertical="center" wrapText="0"/>
    </xf>
    <xf borderId="623" fillId="93" fontId="21" numFmtId="0" xfId="0" applyAlignment="1" applyBorder="1" applyFont="1">
      <alignment vertical="center"/>
    </xf>
    <xf borderId="632" fillId="93" fontId="28" numFmtId="0" xfId="0" applyAlignment="1" applyBorder="1" applyFont="1">
      <alignment horizontal="center" readingOrder="0" vertical="bottom"/>
    </xf>
    <xf borderId="623" fillId="93" fontId="21" numFmtId="0" xfId="0" applyAlignment="1" applyBorder="1" applyFont="1">
      <alignment vertical="center"/>
    </xf>
    <xf borderId="624" fillId="93" fontId="31" numFmtId="164" xfId="0" applyAlignment="1" applyBorder="1" applyFont="1" applyNumberFormat="1">
      <alignment horizontal="center" readingOrder="0" vertical="center"/>
    </xf>
    <xf borderId="632" fillId="93" fontId="233" numFmtId="0" xfId="0" applyAlignment="1" applyBorder="1" applyFont="1">
      <alignment horizontal="center"/>
    </xf>
    <xf borderId="624" fillId="93" fontId="232" numFmtId="0" xfId="0" applyAlignment="1" applyBorder="1" applyFont="1">
      <alignment horizontal="center" readingOrder="0" shrinkToFit="0" vertical="center" wrapText="0"/>
    </xf>
    <xf borderId="623" fillId="93" fontId="233" numFmtId="0" xfId="0" applyAlignment="1" applyBorder="1" applyFont="1">
      <alignment horizontal="center"/>
    </xf>
    <xf borderId="41" fillId="85" fontId="0" numFmtId="49" xfId="0" applyAlignment="1" applyBorder="1" applyFont="1" applyNumberFormat="1">
      <alignment horizontal="center" readingOrder="0" shrinkToFit="0" vertical="center" wrapText="0"/>
    </xf>
    <xf borderId="41" fillId="85" fontId="40" numFmtId="49" xfId="0" applyAlignment="1" applyBorder="1" applyFont="1" applyNumberFormat="1">
      <alignment horizontal="center" readingOrder="0" shrinkToFit="0" vertical="center" wrapText="0"/>
    </xf>
    <xf borderId="42" fillId="85" fontId="64" numFmtId="0" xfId="0" applyAlignment="1" applyBorder="1" applyFont="1">
      <alignment horizontal="left" readingOrder="0" shrinkToFit="0" vertical="top" wrapText="1"/>
    </xf>
    <xf borderId="45" fillId="85" fontId="40" numFmtId="0" xfId="0" applyAlignment="1" applyBorder="1" applyFont="1">
      <alignment horizontal="center" shrinkToFit="0" vertical="center" wrapText="0"/>
    </xf>
    <xf borderId="45" fillId="85" fontId="40" numFmtId="0" xfId="0" applyAlignment="1" applyBorder="1" applyFont="1">
      <alignment horizontal="center" readingOrder="0" shrinkToFit="0" vertical="center" wrapText="0"/>
    </xf>
    <xf borderId="45" fillId="28" fontId="40" numFmtId="0" xfId="0" applyAlignment="1" applyBorder="1" applyFont="1">
      <alignment horizontal="center" readingOrder="0" shrinkToFit="0" vertical="center" wrapText="0"/>
    </xf>
    <xf borderId="42" fillId="85" fontId="40" numFmtId="0" xfId="0" applyAlignment="1" applyBorder="1" applyFont="1">
      <alignment horizontal="left" readingOrder="0" shrinkToFit="0" vertical="top" wrapText="1"/>
    </xf>
    <xf borderId="45" fillId="20" fontId="40" numFmtId="49" xfId="0" applyAlignment="1" applyBorder="1" applyFont="1" applyNumberFormat="1">
      <alignment horizontal="center" readingOrder="0" shrinkToFit="0" vertical="center" wrapText="0"/>
    </xf>
    <xf borderId="59" fillId="85" fontId="40" numFmtId="49" xfId="0" applyAlignment="1" applyBorder="1" applyFont="1" applyNumberFormat="1">
      <alignment horizontal="center" readingOrder="0" shrinkToFit="0" vertical="center" wrapText="0"/>
    </xf>
    <xf borderId="59" fillId="85" fontId="40" numFmtId="0" xfId="0" applyAlignment="1" applyBorder="1" applyFont="1">
      <alignment horizontal="center" readingOrder="0" shrinkToFit="0" vertical="center" wrapText="0"/>
    </xf>
    <xf borderId="45" fillId="85" fontId="64" numFmtId="0" xfId="0" applyAlignment="1" applyBorder="1" applyFont="1">
      <alignment horizontal="center" readingOrder="0" shrinkToFit="0" vertical="center" wrapText="0"/>
    </xf>
    <xf borderId="45" fillId="85" fontId="64" numFmtId="0" xfId="0" applyAlignment="1" applyBorder="1" applyFont="1">
      <alignment horizontal="center" shrinkToFit="0" vertical="center" wrapText="0"/>
    </xf>
    <xf borderId="58" fillId="12" fontId="0" numFmtId="49" xfId="0" applyAlignment="1" applyBorder="1" applyFont="1" applyNumberFormat="1">
      <alignment horizontal="center" readingOrder="0" shrinkToFit="0" vertical="center" wrapText="0"/>
    </xf>
    <xf borderId="634" fillId="94" fontId="234" numFmtId="0" xfId="0" applyAlignment="1" applyBorder="1" applyFill="1" applyFont="1">
      <alignment horizontal="left" readingOrder="0" shrinkToFit="0" vertical="center" wrapText="0"/>
    </xf>
    <xf borderId="634" fillId="94" fontId="235" numFmtId="0" xfId="0" applyAlignment="1" applyBorder="1" applyFont="1">
      <alignment horizontal="center" readingOrder="0" shrinkToFit="0" vertical="center" wrapText="0"/>
    </xf>
    <xf borderId="635" fillId="94" fontId="235" numFmtId="0" xfId="0" applyAlignment="1" applyBorder="1" applyFont="1">
      <alignment horizontal="left" readingOrder="0" shrinkToFit="0" vertical="center" wrapText="0"/>
    </xf>
    <xf borderId="636" fillId="0" fontId="2" numFmtId="0" xfId="0" applyBorder="1" applyFont="1"/>
    <xf borderId="637" fillId="0" fontId="2" numFmtId="0" xfId="0" applyBorder="1" applyFont="1"/>
    <xf borderId="635" fillId="94" fontId="9" numFmtId="0" xfId="0" applyAlignment="1" applyBorder="1" applyFont="1">
      <alignment horizontal="center" readingOrder="0" shrinkToFit="0" vertical="center" wrapText="0"/>
    </xf>
    <xf borderId="635" fillId="94" fontId="9" numFmtId="0" xfId="0" applyAlignment="1" applyBorder="1" applyFont="1">
      <alignment horizontal="left" readingOrder="0" vertical="center"/>
    </xf>
    <xf borderId="634" fillId="94" fontId="236" numFmtId="0" xfId="0" applyAlignment="1" applyBorder="1" applyFont="1">
      <alignment vertical="center"/>
    </xf>
    <xf borderId="634" fillId="94" fontId="234" numFmtId="0" xfId="0" applyAlignment="1" applyBorder="1" applyFont="1">
      <alignment readingOrder="0" shrinkToFit="0" vertical="center" wrapText="0"/>
    </xf>
    <xf borderId="634" fillId="94" fontId="234" numFmtId="49" xfId="0" applyAlignment="1" applyBorder="1" applyFont="1" applyNumberFormat="1">
      <alignment horizontal="left" readingOrder="0" shrinkToFit="0" vertical="center" wrapText="0"/>
    </xf>
    <xf borderId="638" fillId="0" fontId="2" numFmtId="0" xfId="0" applyBorder="1" applyFont="1"/>
    <xf borderId="639" fillId="0" fontId="2" numFmtId="0" xfId="0" applyBorder="1" applyFont="1"/>
    <xf borderId="640" fillId="0" fontId="2" numFmtId="0" xfId="0" applyBorder="1" applyFont="1"/>
    <xf borderId="641" fillId="0" fontId="2" numFmtId="0" xfId="0" applyBorder="1" applyFont="1"/>
    <xf borderId="642" fillId="0" fontId="2" numFmtId="0" xfId="0" applyBorder="1" applyFont="1"/>
    <xf borderId="634" fillId="94" fontId="9" numFmtId="0" xfId="0" applyAlignment="1" applyBorder="1" applyFont="1">
      <alignment horizontal="center" readingOrder="0" shrinkToFit="0" vertical="center" wrapText="0"/>
    </xf>
    <xf borderId="634" fillId="94" fontId="9" numFmtId="0" xfId="0" applyAlignment="1" applyBorder="1" applyFont="1">
      <alignment horizontal="left" readingOrder="0" vertical="center"/>
    </xf>
    <xf borderId="634" fillId="94" fontId="236" numFmtId="0" xfId="0" applyBorder="1" applyFont="1"/>
    <xf borderId="643" fillId="94" fontId="21" numFmtId="0" xfId="0" applyAlignment="1" applyBorder="1" applyFont="1">
      <alignment horizontal="center" vertical="bottom"/>
    </xf>
    <xf borderId="644" fillId="0" fontId="2" numFmtId="0" xfId="0" applyBorder="1" applyFont="1"/>
    <xf borderId="634" fillId="94" fontId="21" numFmtId="0" xfId="0" applyBorder="1" applyFont="1"/>
    <xf borderId="634" fillId="94" fontId="23" numFmtId="0" xfId="0" applyAlignment="1" applyBorder="1" applyFont="1">
      <alignment readingOrder="0" shrinkToFit="0" vertical="center" wrapText="0"/>
    </xf>
    <xf borderId="634" fillId="94" fontId="21" numFmtId="0" xfId="0" applyAlignment="1" applyBorder="1" applyFont="1">
      <alignment vertical="center"/>
    </xf>
    <xf borderId="643" fillId="94" fontId="28" numFmtId="0" xfId="0" applyAlignment="1" applyBorder="1" applyFont="1">
      <alignment horizontal="center" readingOrder="0" vertical="bottom"/>
    </xf>
    <xf borderId="634" fillId="94" fontId="21" numFmtId="0" xfId="0" applyAlignment="1" applyBorder="1" applyFont="1">
      <alignment vertical="center"/>
    </xf>
    <xf borderId="635" fillId="94" fontId="31" numFmtId="164" xfId="0" applyAlignment="1" applyBorder="1" applyFont="1" applyNumberFormat="1">
      <alignment horizontal="center" readingOrder="0" vertical="center"/>
    </xf>
    <xf borderId="643" fillId="94" fontId="236" numFmtId="0" xfId="0" applyAlignment="1" applyBorder="1" applyFont="1">
      <alignment horizontal="center"/>
    </xf>
    <xf borderId="635" fillId="94" fontId="235" numFmtId="0" xfId="0" applyAlignment="1" applyBorder="1" applyFont="1">
      <alignment horizontal="center" readingOrder="0" shrinkToFit="0" vertical="center" wrapText="0"/>
    </xf>
    <xf borderId="634" fillId="94" fontId="236" numFmtId="0" xfId="0" applyAlignment="1" applyBorder="1" applyFont="1">
      <alignment horizontal="center"/>
    </xf>
    <xf borderId="645" fillId="95" fontId="237" numFmtId="0" xfId="0" applyAlignment="1" applyBorder="1" applyFill="1" applyFont="1">
      <alignment horizontal="left" readingOrder="0" shrinkToFit="0" vertical="center" wrapText="0"/>
    </xf>
    <xf borderId="645" fillId="95" fontId="238" numFmtId="0" xfId="0" applyAlignment="1" applyBorder="1" applyFont="1">
      <alignment horizontal="center" readingOrder="0" shrinkToFit="0" vertical="center" wrapText="0"/>
    </xf>
    <xf borderId="646" fillId="95" fontId="238" numFmtId="0" xfId="0" applyAlignment="1" applyBorder="1" applyFont="1">
      <alignment horizontal="left" readingOrder="0" shrinkToFit="0" vertical="center" wrapText="0"/>
    </xf>
    <xf borderId="647" fillId="0" fontId="2" numFmtId="0" xfId="0" applyBorder="1" applyFont="1"/>
    <xf borderId="648" fillId="0" fontId="2" numFmtId="0" xfId="0" applyBorder="1" applyFont="1"/>
    <xf borderId="646" fillId="95" fontId="9" numFmtId="0" xfId="0" applyAlignment="1" applyBorder="1" applyFont="1">
      <alignment horizontal="center" readingOrder="0" shrinkToFit="0" vertical="center" wrapText="0"/>
    </xf>
    <xf borderId="646" fillId="95" fontId="9" numFmtId="0" xfId="0" applyAlignment="1" applyBorder="1" applyFont="1">
      <alignment horizontal="left" readingOrder="0" shrinkToFit="0" vertical="center" wrapText="0"/>
    </xf>
    <xf borderId="645" fillId="95" fontId="239" numFmtId="0" xfId="0" applyAlignment="1" applyBorder="1" applyFont="1">
      <alignment shrinkToFit="0" vertical="center" wrapText="0"/>
    </xf>
    <xf borderId="645" fillId="95" fontId="237" numFmtId="0" xfId="0" applyAlignment="1" applyBorder="1" applyFont="1">
      <alignment readingOrder="0" shrinkToFit="0" vertical="center" wrapText="0"/>
    </xf>
    <xf borderId="645" fillId="95" fontId="237" numFmtId="49" xfId="0" applyAlignment="1" applyBorder="1" applyFont="1" applyNumberFormat="1">
      <alignment horizontal="left" readingOrder="0" shrinkToFit="0" vertical="center" wrapText="0"/>
    </xf>
    <xf borderId="649" fillId="0" fontId="2" numFmtId="0" xfId="0" applyBorder="1" applyFont="1"/>
    <xf borderId="650" fillId="0" fontId="2" numFmtId="0" xfId="0" applyBorder="1" applyFont="1"/>
    <xf borderId="651" fillId="0" fontId="2" numFmtId="0" xfId="0" applyBorder="1" applyFont="1"/>
    <xf borderId="652" fillId="0" fontId="2" numFmtId="0" xfId="0" applyBorder="1" applyFont="1"/>
    <xf borderId="653" fillId="0" fontId="2" numFmtId="0" xfId="0" applyBorder="1" applyFont="1"/>
    <xf borderId="645" fillId="95" fontId="9" numFmtId="0" xfId="0" applyAlignment="1" applyBorder="1" applyFont="1">
      <alignment horizontal="center" readingOrder="0" shrinkToFit="0" vertical="center" wrapText="0"/>
    </xf>
    <xf borderId="645" fillId="95" fontId="9" numFmtId="0" xfId="0" applyAlignment="1" applyBorder="1" applyFont="1">
      <alignment horizontal="left" readingOrder="0" shrinkToFit="0" vertical="center" wrapText="0"/>
    </xf>
    <xf borderId="645" fillId="95" fontId="239" numFmtId="0" xfId="0" applyAlignment="1" applyBorder="1" applyFont="1">
      <alignment shrinkToFit="0" wrapText="0"/>
    </xf>
    <xf borderId="654" fillId="95" fontId="21" numFmtId="0" xfId="0" applyAlignment="1" applyBorder="1" applyFont="1">
      <alignment horizontal="center" shrinkToFit="0" vertical="bottom" wrapText="0"/>
    </xf>
    <xf borderId="655" fillId="0" fontId="2" numFmtId="0" xfId="0" applyBorder="1" applyFont="1"/>
    <xf borderId="645" fillId="95" fontId="21" numFmtId="0" xfId="0" applyAlignment="1" applyBorder="1" applyFont="1">
      <alignment shrinkToFit="0" wrapText="0"/>
    </xf>
    <xf borderId="645" fillId="95" fontId="23" numFmtId="0" xfId="0" applyAlignment="1" applyBorder="1" applyFont="1">
      <alignment readingOrder="0" shrinkToFit="0" vertical="center" wrapText="0"/>
    </xf>
    <xf borderId="645" fillId="95" fontId="21" numFmtId="0" xfId="0" applyAlignment="1" applyBorder="1" applyFont="1">
      <alignment shrinkToFit="0" vertical="center" wrapText="0"/>
    </xf>
    <xf borderId="654" fillId="95" fontId="28" numFmtId="0" xfId="0" applyAlignment="1" applyBorder="1" applyFont="1">
      <alignment horizontal="center" readingOrder="0" shrinkToFit="0" vertical="bottom" wrapText="0"/>
    </xf>
    <xf borderId="645" fillId="95" fontId="21" numFmtId="0" xfId="0" applyAlignment="1" applyBorder="1" applyFont="1">
      <alignment shrinkToFit="0" vertical="center" wrapText="0"/>
    </xf>
    <xf borderId="646" fillId="95" fontId="31" numFmtId="164" xfId="0" applyAlignment="1" applyBorder="1" applyFont="1" applyNumberFormat="1">
      <alignment horizontal="center" readingOrder="0" shrinkToFit="0" vertical="center" wrapText="0"/>
    </xf>
    <xf borderId="654" fillId="95" fontId="239" numFmtId="0" xfId="0" applyAlignment="1" applyBorder="1" applyFont="1">
      <alignment horizontal="center" shrinkToFit="0" wrapText="0"/>
    </xf>
    <xf borderId="646" fillId="95" fontId="238" numFmtId="0" xfId="0" applyAlignment="1" applyBorder="1" applyFont="1">
      <alignment horizontal="center" readingOrder="0" shrinkToFit="0" vertical="center" wrapText="0"/>
    </xf>
    <xf borderId="645" fillId="95" fontId="239" numFmtId="0" xfId="0" applyAlignment="1" applyBorder="1" applyFont="1">
      <alignment horizontal="center" shrinkToFit="0" wrapText="0"/>
    </xf>
    <xf borderId="0" fillId="0" fontId="12" numFmtId="0" xfId="0" applyAlignment="1" applyFont="1">
      <alignment shrinkToFit="0" wrapText="0"/>
    </xf>
    <xf borderId="0" fillId="0" fontId="12" numFmtId="0" xfId="0" applyAlignment="1" applyFont="1">
      <alignment shrinkToFit="0" vertical="center" wrapText="0"/>
    </xf>
    <xf borderId="0" fillId="0" fontId="38" numFmtId="0" xfId="0" applyAlignment="1" applyFont="1">
      <alignment shrinkToFit="0" wrapText="0"/>
    </xf>
    <xf borderId="0" fillId="0" fontId="39" numFmtId="0" xfId="0" applyAlignment="1" applyFont="1">
      <alignment shrinkToFit="0" wrapText="0"/>
    </xf>
    <xf borderId="0" fillId="0" fontId="39" numFmtId="0" xfId="0" applyAlignment="1" applyFont="1">
      <alignment shrinkToFit="0" vertical="center" wrapText="0"/>
    </xf>
    <xf borderId="656" fillId="96" fontId="240" numFmtId="0" xfId="0" applyAlignment="1" applyBorder="1" applyFill="1" applyFont="1">
      <alignment horizontal="left" readingOrder="0" shrinkToFit="0" vertical="center" wrapText="0"/>
    </xf>
    <xf borderId="656" fillId="96" fontId="241" numFmtId="0" xfId="0" applyAlignment="1" applyBorder="1" applyFont="1">
      <alignment horizontal="center" readingOrder="0" shrinkToFit="0" vertical="center" wrapText="0"/>
    </xf>
    <xf borderId="657" fillId="96" fontId="241" numFmtId="0" xfId="0" applyAlignment="1" applyBorder="1" applyFont="1">
      <alignment horizontal="left" readingOrder="0" shrinkToFit="0" vertical="center" wrapText="0"/>
    </xf>
    <xf borderId="658" fillId="0" fontId="2" numFmtId="0" xfId="0" applyBorder="1" applyFont="1"/>
    <xf borderId="659" fillId="0" fontId="2" numFmtId="0" xfId="0" applyBorder="1" applyFont="1"/>
    <xf borderId="657" fillId="96" fontId="9" numFmtId="0" xfId="0" applyAlignment="1" applyBorder="1" applyFont="1">
      <alignment horizontal="center" readingOrder="0" shrinkToFit="0" vertical="center" wrapText="0"/>
    </xf>
    <xf borderId="657" fillId="96" fontId="9" numFmtId="0" xfId="0" applyAlignment="1" applyBorder="1" applyFont="1">
      <alignment horizontal="left" readingOrder="0" shrinkToFit="0" vertical="center" wrapText="0"/>
    </xf>
    <xf borderId="656" fillId="96" fontId="242" numFmtId="0" xfId="0" applyAlignment="1" applyBorder="1" applyFont="1">
      <alignment shrinkToFit="0" vertical="center" wrapText="0"/>
    </xf>
    <xf borderId="656" fillId="96" fontId="240" numFmtId="0" xfId="0" applyAlignment="1" applyBorder="1" applyFont="1">
      <alignment readingOrder="0" shrinkToFit="0" vertical="center" wrapText="0"/>
    </xf>
    <xf borderId="41" fillId="28" fontId="40" numFmtId="49" xfId="0" applyAlignment="1" applyBorder="1" applyFont="1" applyNumberFormat="1">
      <alignment horizontal="center" readingOrder="0" shrinkToFit="0" vertical="center" wrapText="0"/>
    </xf>
    <xf borderId="45" fillId="0" fontId="2" numFmtId="165" xfId="0" applyAlignment="1" applyBorder="1" applyFont="1" applyNumberFormat="1">
      <alignment shrinkToFit="0" wrapText="0"/>
    </xf>
    <xf borderId="656" fillId="96" fontId="240" numFmtId="49" xfId="0" applyAlignment="1" applyBorder="1" applyFont="1" applyNumberFormat="1">
      <alignment horizontal="left" readingOrder="0" shrinkToFit="0" vertical="center" wrapText="0"/>
    </xf>
    <xf borderId="660" fillId="0" fontId="2" numFmtId="0" xfId="0" applyBorder="1" applyFont="1"/>
    <xf borderId="661" fillId="0" fontId="2" numFmtId="0" xfId="0" applyBorder="1" applyFont="1"/>
    <xf borderId="662" fillId="0" fontId="2" numFmtId="0" xfId="0" applyBorder="1" applyFont="1"/>
    <xf borderId="663" fillId="0" fontId="2" numFmtId="0" xfId="0" applyBorder="1" applyFont="1"/>
    <xf borderId="664" fillId="0" fontId="2" numFmtId="0" xfId="0" applyBorder="1" applyFont="1"/>
    <xf borderId="656" fillId="96" fontId="9" numFmtId="0" xfId="0" applyAlignment="1" applyBorder="1" applyFont="1">
      <alignment horizontal="center" readingOrder="0" shrinkToFit="0" vertical="center" wrapText="0"/>
    </xf>
    <xf borderId="656" fillId="96" fontId="9" numFmtId="0" xfId="0" applyAlignment="1" applyBorder="1" applyFont="1">
      <alignment horizontal="left" readingOrder="0" shrinkToFit="0" vertical="center" wrapText="0"/>
    </xf>
    <xf borderId="656" fillId="96" fontId="242" numFmtId="0" xfId="0" applyAlignment="1" applyBorder="1" applyFont="1">
      <alignment shrinkToFit="0" wrapText="0"/>
    </xf>
    <xf borderId="665" fillId="96" fontId="21" numFmtId="0" xfId="0" applyAlignment="1" applyBorder="1" applyFont="1">
      <alignment horizontal="center" shrinkToFit="0" vertical="bottom" wrapText="0"/>
    </xf>
    <xf borderId="666" fillId="0" fontId="2" numFmtId="0" xfId="0" applyBorder="1" applyFont="1"/>
    <xf borderId="656" fillId="96" fontId="21" numFmtId="0" xfId="0" applyAlignment="1" applyBorder="1" applyFont="1">
      <alignment shrinkToFit="0" wrapText="0"/>
    </xf>
    <xf borderId="656" fillId="96" fontId="23" numFmtId="0" xfId="0" applyAlignment="1" applyBorder="1" applyFont="1">
      <alignment readingOrder="0" shrinkToFit="0" vertical="center" wrapText="0"/>
    </xf>
    <xf borderId="656" fillId="96" fontId="21" numFmtId="0" xfId="0" applyAlignment="1" applyBorder="1" applyFont="1">
      <alignment shrinkToFit="0" vertical="center" wrapText="0"/>
    </xf>
    <xf borderId="665" fillId="96" fontId="28" numFmtId="0" xfId="0" applyAlignment="1" applyBorder="1" applyFont="1">
      <alignment horizontal="center" readingOrder="0" shrinkToFit="0" vertical="bottom" wrapText="0"/>
    </xf>
    <xf borderId="656" fillId="96" fontId="21" numFmtId="0" xfId="0" applyAlignment="1" applyBorder="1" applyFont="1">
      <alignment shrinkToFit="0" vertical="center" wrapText="0"/>
    </xf>
    <xf borderId="657" fillId="96" fontId="31" numFmtId="164" xfId="0" applyAlignment="1" applyBorder="1" applyFont="1" applyNumberFormat="1">
      <alignment horizontal="center" readingOrder="0" shrinkToFit="0" vertical="center" wrapText="0"/>
    </xf>
    <xf borderId="665" fillId="96" fontId="242" numFmtId="0" xfId="0" applyAlignment="1" applyBorder="1" applyFont="1">
      <alignment horizontal="center" shrinkToFit="0" wrapText="0"/>
    </xf>
    <xf borderId="657" fillId="96" fontId="241" numFmtId="0" xfId="0" applyAlignment="1" applyBorder="1" applyFont="1">
      <alignment horizontal="center" readingOrder="0" shrinkToFit="0" vertical="center" wrapText="0"/>
    </xf>
    <xf borderId="656" fillId="96" fontId="242" numFmtId="0" xfId="0" applyAlignment="1" applyBorder="1" applyFont="1">
      <alignment horizontal="center" shrinkToFit="0" wrapText="0"/>
    </xf>
    <xf borderId="0" fillId="0" fontId="39" numFmtId="0" xfId="0" applyAlignment="1" applyFont="1">
      <alignment readingOrder="0" shrinkToFit="0" wrapText="0"/>
    </xf>
    <xf borderId="38" fillId="17" fontId="42" numFmtId="0" xfId="0" applyAlignment="1" applyBorder="1" applyFont="1">
      <alignment readingOrder="0" shrinkToFit="0" vertical="center" wrapText="1"/>
    </xf>
    <xf borderId="0" fillId="0" fontId="59" numFmtId="0" xfId="0" applyAlignment="1" applyFont="1">
      <alignment horizontal="center" readingOrder="0" shrinkToFit="0" vertical="center" wrapText="1"/>
    </xf>
    <xf borderId="0" fillId="0" fontId="60" numFmtId="0" xfId="0" applyAlignment="1" applyFont="1">
      <alignment horizontal="left" readingOrder="0" shrinkToFit="0" vertical="center" wrapText="1"/>
    </xf>
    <xf borderId="0" fillId="0" fontId="60" numFmtId="49" xfId="0" applyAlignment="1" applyFont="1" applyNumberFormat="1">
      <alignment horizontal="left" readingOrder="0" shrinkToFit="0" vertical="center" wrapText="1"/>
    </xf>
    <xf borderId="0" fillId="0" fontId="60" numFmtId="4" xfId="0" applyAlignment="1" applyFont="1" applyNumberFormat="1">
      <alignment horizontal="left" readingOrder="0" shrinkToFit="0" vertical="center" wrapText="1"/>
    </xf>
    <xf borderId="43" fillId="17" fontId="33" numFmtId="49" xfId="0" applyAlignment="1" applyBorder="1" applyFont="1" applyNumberFormat="1">
      <alignment horizontal="center" readingOrder="0" shrinkToFit="0" vertical="center" wrapText="1"/>
    </xf>
    <xf borderId="45" fillId="17" fontId="33" numFmtId="49" xfId="0" applyAlignment="1" applyBorder="1" applyFont="1" applyNumberFormat="1">
      <alignment horizontal="center" readingOrder="0" shrinkToFit="0" vertical="center" wrapText="1"/>
    </xf>
    <xf borderId="43" fillId="17" fontId="33" numFmtId="0" xfId="0" applyAlignment="1" applyBorder="1" applyFont="1">
      <alignment horizontal="center" readingOrder="0" shrinkToFit="0" vertical="center" wrapText="1"/>
    </xf>
    <xf borderId="58" fillId="18" fontId="40" numFmtId="0" xfId="0" applyAlignment="1" applyBorder="1" applyFont="1">
      <alignment readingOrder="0" shrinkToFit="0" vertical="center" wrapText="1"/>
    </xf>
    <xf borderId="45" fillId="19" fontId="40" numFmtId="49" xfId="0" applyAlignment="1" applyBorder="1" applyFont="1" applyNumberFormat="1">
      <alignment horizontal="left" readingOrder="0" shrinkToFit="0" vertical="center" wrapText="1"/>
    </xf>
    <xf borderId="43" fillId="0" fontId="40" numFmtId="49" xfId="0" applyAlignment="1" applyBorder="1" applyFont="1" applyNumberFormat="1">
      <alignment horizontal="center" readingOrder="0" shrinkToFit="0" vertical="center" wrapText="1"/>
    </xf>
    <xf borderId="45" fillId="0" fontId="40" numFmtId="0" xfId="0" applyAlignment="1" applyBorder="1" applyFont="1">
      <alignment horizontal="center" readingOrder="0" shrinkToFit="0" vertical="center" wrapText="1"/>
    </xf>
    <xf borderId="59" fillId="19" fontId="40" numFmtId="49" xfId="0" applyAlignment="1" applyBorder="1" applyFont="1" applyNumberFormat="1">
      <alignment horizontal="left" readingOrder="0" shrinkToFit="0" vertical="center" wrapText="1"/>
    </xf>
    <xf borderId="41" fillId="0" fontId="40" numFmtId="49" xfId="0" applyAlignment="1" applyBorder="1" applyFont="1" applyNumberFormat="1">
      <alignment horizontal="center" readingOrder="0" shrinkToFit="0" vertical="center" wrapText="1"/>
    </xf>
    <xf borderId="41" fillId="28" fontId="64" numFmtId="49" xfId="0" applyAlignment="1" applyBorder="1" applyFont="1" applyNumberFormat="1">
      <alignment horizontal="center" shrinkToFit="0" vertical="center" wrapText="1"/>
    </xf>
    <xf borderId="41" fillId="28" fontId="40" numFmtId="49" xfId="0" applyAlignment="1" applyBorder="1" applyFont="1" applyNumberFormat="1">
      <alignment horizontal="center" shrinkToFit="0" vertical="center" wrapText="1"/>
    </xf>
    <xf borderId="41" fillId="28" fontId="40" numFmtId="0" xfId="0" applyAlignment="1" applyBorder="1" applyFont="1">
      <alignment horizontal="center" shrinkToFit="0" vertical="center" wrapText="1"/>
    </xf>
    <xf borderId="41" fillId="0" fontId="0" numFmtId="49" xfId="0" applyAlignment="1" applyBorder="1" applyFont="1" applyNumberFormat="1">
      <alignment horizontal="center" readingOrder="0" shrinkToFit="0" vertical="center" wrapText="1"/>
    </xf>
    <xf borderId="59" fillId="19" fontId="40" numFmtId="49" xfId="0" applyAlignment="1" applyBorder="1" applyFont="1" applyNumberFormat="1">
      <alignment horizontal="left" shrinkToFit="0" vertical="center" wrapText="1"/>
    </xf>
    <xf borderId="64" fillId="0" fontId="40" numFmtId="49" xfId="0" applyAlignment="1" applyBorder="1" applyFont="1" applyNumberFormat="1">
      <alignment horizontal="center" readingOrder="0" shrinkToFit="0" vertical="center" wrapText="1"/>
    </xf>
    <xf borderId="45" fillId="18" fontId="40" numFmtId="0" xfId="0" applyAlignment="1" applyBorder="1" applyFont="1">
      <alignment readingOrder="0" shrinkToFit="0" vertical="center" wrapText="1"/>
    </xf>
    <xf borderId="41" fillId="12" fontId="40" numFmtId="49" xfId="0" applyAlignment="1" applyBorder="1" applyFont="1" applyNumberFormat="1">
      <alignment horizontal="center" readingOrder="0" shrinkToFit="0" vertical="center" wrapText="1"/>
    </xf>
    <xf borderId="64" fillId="13" fontId="40" numFmtId="49" xfId="0" applyAlignment="1" applyBorder="1" applyFont="1" applyNumberFormat="1">
      <alignment horizontal="center" readingOrder="0" shrinkToFit="0" vertical="center" wrapText="1"/>
    </xf>
    <xf borderId="41" fillId="13" fontId="40" numFmtId="49" xfId="0" applyAlignment="1" applyBorder="1" applyFont="1" applyNumberFormat="1">
      <alignment horizontal="center" readingOrder="0" shrinkToFit="0" vertical="center" wrapText="1"/>
    </xf>
    <xf borderId="58" fillId="13" fontId="0" numFmtId="0" xfId="0" applyAlignment="1" applyBorder="1" applyFont="1">
      <alignment horizontal="center" readingOrder="0" shrinkToFit="0" vertical="center" wrapText="0"/>
    </xf>
    <xf borderId="58" fillId="13" fontId="64" numFmtId="0" xfId="0" applyAlignment="1" applyBorder="1" applyFont="1">
      <alignment horizontal="center" readingOrder="0" shrinkToFit="0" vertical="center" wrapText="0"/>
    </xf>
    <xf borderId="45" fillId="29" fontId="39" numFmtId="49" xfId="0" applyAlignment="1" applyBorder="1" applyFont="1" applyNumberFormat="1">
      <alignment readingOrder="0" shrinkToFit="0" vertical="center" wrapText="0"/>
    </xf>
    <xf borderId="45" fillId="27" fontId="39" numFmtId="49" xfId="0" applyAlignment="1" applyBorder="1" applyFont="1" applyNumberFormat="1">
      <alignment shrinkToFit="0" wrapText="0"/>
    </xf>
    <xf borderId="45" fillId="0" fontId="39" numFmtId="0" xfId="0" applyAlignment="1" applyBorder="1" applyFont="1">
      <alignment shrinkToFit="0" wrapText="0"/>
    </xf>
    <xf borderId="45" fillId="13" fontId="39" numFmtId="0" xfId="0" applyAlignment="1" applyBorder="1" applyFont="1">
      <alignment shrinkToFit="0" wrapText="0"/>
    </xf>
    <xf borderId="58" fillId="13" fontId="39" numFmtId="0" xfId="0" applyAlignment="1" applyBorder="1" applyFont="1">
      <alignment shrinkToFit="0" wrapText="0"/>
    </xf>
    <xf borderId="58" fillId="13" fontId="39" numFmtId="0" xfId="0" applyAlignment="1" applyBorder="1" applyFont="1">
      <alignment readingOrder="0" shrinkToFit="0" wrapText="0"/>
    </xf>
    <xf borderId="60" fillId="13" fontId="63" numFmtId="0" xfId="0" applyAlignment="1" applyBorder="1" applyFont="1">
      <alignment readingOrder="0" shrinkToFit="0" vertical="top" wrapText="1"/>
    </xf>
    <xf borderId="43" fillId="0" fontId="39" numFmtId="0" xfId="0" applyAlignment="1" applyBorder="1" applyFont="1">
      <alignment shrinkToFit="0" wrapText="0"/>
    </xf>
    <xf borderId="43" fillId="13" fontId="39" numFmtId="0" xfId="0" applyAlignment="1" applyBorder="1" applyFont="1">
      <alignment shrinkToFit="0" wrapText="0"/>
    </xf>
    <xf borderId="41" fillId="0" fontId="39" numFmtId="0" xfId="0" applyAlignment="1" applyBorder="1" applyFont="1">
      <alignment shrinkToFit="0" wrapText="0"/>
    </xf>
    <xf borderId="41" fillId="13" fontId="39" numFmtId="0" xfId="0" applyAlignment="1" applyBorder="1" applyFont="1">
      <alignment shrinkToFit="0" wrapText="0"/>
    </xf>
    <xf borderId="667" fillId="97" fontId="243" numFmtId="0" xfId="0" applyAlignment="1" applyBorder="1" applyFill="1" applyFont="1">
      <alignment horizontal="left" readingOrder="0" shrinkToFit="0" vertical="center" wrapText="0"/>
    </xf>
    <xf borderId="45" fillId="27" fontId="39" numFmtId="49" xfId="0" applyAlignment="1" applyBorder="1" applyFont="1" applyNumberFormat="1">
      <alignment readingOrder="0" shrinkToFit="0" wrapText="0"/>
    </xf>
    <xf borderId="667" fillId="97" fontId="244" numFmtId="0" xfId="0" applyAlignment="1" applyBorder="1" applyFont="1">
      <alignment horizontal="center" readingOrder="0" shrinkToFit="0" vertical="center" wrapText="0"/>
    </xf>
    <xf borderId="60" fillId="0" fontId="63" numFmtId="0" xfId="0" applyAlignment="1" applyBorder="1" applyFont="1">
      <alignment horizontal="left" readingOrder="0" shrinkToFit="0" vertical="top" wrapText="1"/>
    </xf>
    <xf borderId="58" fillId="13" fontId="39" numFmtId="0" xfId="0" applyAlignment="1" applyBorder="1" applyFont="1">
      <alignment horizontal="center" readingOrder="0" shrinkToFit="0" vertical="center" wrapText="0"/>
    </xf>
    <xf borderId="43" fillId="13" fontId="39" numFmtId="49" xfId="0" applyAlignment="1" applyBorder="1" applyFont="1" applyNumberFormat="1">
      <alignment horizontal="center" readingOrder="0" shrinkToFit="0" vertical="center" wrapText="0"/>
    </xf>
    <xf borderId="668" fillId="97" fontId="244" numFmtId="0" xfId="0" applyAlignment="1" applyBorder="1" applyFont="1">
      <alignment horizontal="left" readingOrder="0" shrinkToFit="0" vertical="center" wrapText="0"/>
    </xf>
    <xf borderId="669" fillId="0" fontId="2" numFmtId="0" xfId="0" applyBorder="1" applyFont="1"/>
    <xf borderId="41" fillId="28" fontId="39" numFmtId="49" xfId="0" applyAlignment="1" applyBorder="1" applyFont="1" applyNumberFormat="1">
      <alignment horizontal="center" readingOrder="0" shrinkToFit="0" vertical="center" wrapText="0"/>
    </xf>
    <xf borderId="670" fillId="0" fontId="2" numFmtId="0" xfId="0" applyBorder="1" applyFont="1"/>
    <xf borderId="668" fillId="97" fontId="53" numFmtId="0" xfId="0" applyAlignment="1" applyBorder="1" applyFont="1">
      <alignment horizontal="center" readingOrder="0" shrinkToFit="0" vertical="center" wrapText="0"/>
    </xf>
    <xf borderId="60" fillId="13" fontId="39" numFmtId="0" xfId="0" applyAlignment="1" applyBorder="1" applyFont="1">
      <alignment readingOrder="0" shrinkToFit="0" vertical="top" wrapText="1"/>
    </xf>
    <xf borderId="668" fillId="97" fontId="53" numFmtId="0" xfId="0" applyAlignment="1" applyBorder="1" applyFont="1">
      <alignment horizontal="left" readingOrder="0" shrinkToFit="0" vertical="center" wrapText="0"/>
    </xf>
    <xf borderId="667" fillId="97" fontId="245" numFmtId="0" xfId="0" applyAlignment="1" applyBorder="1" applyFont="1">
      <alignment shrinkToFit="0" vertical="center" wrapText="0"/>
    </xf>
    <xf borderId="667" fillId="97" fontId="243" numFmtId="0" xfId="0" applyAlignment="1" applyBorder="1" applyFont="1">
      <alignment readingOrder="0" shrinkToFit="0" vertical="center" wrapText="0"/>
    </xf>
    <xf borderId="667" fillId="97" fontId="243" numFmtId="49" xfId="0" applyAlignment="1" applyBorder="1" applyFont="1" applyNumberFormat="1">
      <alignment horizontal="left" readingOrder="0" shrinkToFit="0" vertical="center" wrapText="0"/>
    </xf>
    <xf borderId="671" fillId="0" fontId="2" numFmtId="0" xfId="0" applyBorder="1" applyFont="1"/>
    <xf borderId="672" fillId="0" fontId="2" numFmtId="0" xfId="0" applyBorder="1" applyFont="1"/>
    <xf borderId="673" fillId="0" fontId="2" numFmtId="0" xfId="0" applyBorder="1" applyFont="1"/>
    <xf borderId="674" fillId="0" fontId="2" numFmtId="0" xfId="0" applyBorder="1" applyFont="1"/>
    <xf borderId="675" fillId="0" fontId="2" numFmtId="0" xfId="0" applyBorder="1" applyFont="1"/>
    <xf borderId="667" fillId="97" fontId="53" numFmtId="0" xfId="0" applyAlignment="1" applyBorder="1" applyFont="1">
      <alignment horizontal="center" readingOrder="0" shrinkToFit="0" vertical="center" wrapText="0"/>
    </xf>
    <xf borderId="667" fillId="97" fontId="53" numFmtId="0" xfId="0" applyAlignment="1" applyBorder="1" applyFont="1">
      <alignment horizontal="left" readingOrder="0" shrinkToFit="0" vertical="center" wrapText="0"/>
    </xf>
    <xf borderId="667" fillId="97" fontId="245" numFmtId="0" xfId="0" applyAlignment="1" applyBorder="1" applyFont="1">
      <alignment shrinkToFit="0" wrapText="0"/>
    </xf>
    <xf borderId="676" fillId="97" fontId="55" numFmtId="0" xfId="0" applyAlignment="1" applyBorder="1" applyFont="1">
      <alignment horizontal="center" shrinkToFit="0" vertical="bottom" wrapText="0"/>
    </xf>
    <xf borderId="39" fillId="28" fontId="69" numFmtId="49" xfId="0" applyAlignment="1" applyBorder="1" applyFont="1" applyNumberFormat="1">
      <alignment shrinkToFit="0" vertical="center" wrapText="0"/>
    </xf>
    <xf borderId="677" fillId="0" fontId="2" numFmtId="0" xfId="0" applyBorder="1" applyFont="1"/>
    <xf borderId="667" fillId="97" fontId="55" numFmtId="0" xfId="0" applyAlignment="1" applyBorder="1" applyFont="1">
      <alignment shrinkToFit="0" wrapText="0"/>
    </xf>
    <xf borderId="667" fillId="97" fontId="56" numFmtId="0" xfId="0" applyAlignment="1" applyBorder="1" applyFont="1">
      <alignment readingOrder="0" shrinkToFit="0" vertical="center" wrapText="0"/>
    </xf>
    <xf borderId="667" fillId="97" fontId="55" numFmtId="0" xfId="0" applyAlignment="1" applyBorder="1" applyFont="1">
      <alignment shrinkToFit="0" vertical="center" wrapText="0"/>
    </xf>
    <xf borderId="676" fillId="97" fontId="57" numFmtId="0" xfId="0" applyAlignment="1" applyBorder="1" applyFont="1">
      <alignment horizontal="center" readingOrder="0" shrinkToFit="0" vertical="bottom" wrapText="0"/>
    </xf>
    <xf borderId="667" fillId="97" fontId="55" numFmtId="0" xfId="0" applyAlignment="1" applyBorder="1" applyFont="1">
      <alignment shrinkToFit="0" vertical="center" wrapText="0"/>
    </xf>
    <xf borderId="38" fillId="13" fontId="39" numFmtId="0" xfId="0" applyAlignment="1" applyBorder="1" applyFont="1">
      <alignment readingOrder="0" shrinkToFit="0" vertical="top" wrapText="1"/>
    </xf>
    <xf borderId="668" fillId="97" fontId="58" numFmtId="164" xfId="0" applyAlignment="1" applyBorder="1" applyFont="1" applyNumberFormat="1">
      <alignment horizontal="center" readingOrder="0" shrinkToFit="0" vertical="center" wrapText="0"/>
    </xf>
    <xf borderId="43" fillId="27" fontId="39" numFmtId="49" xfId="0" applyAlignment="1" applyBorder="1" applyFont="1" applyNumberFormat="1">
      <alignment shrinkToFit="0" vertical="center" wrapText="0"/>
    </xf>
    <xf borderId="676" fillId="97" fontId="245" numFmtId="0" xfId="0" applyAlignment="1" applyBorder="1" applyFont="1">
      <alignment horizontal="center" shrinkToFit="0" wrapText="0"/>
    </xf>
    <xf borderId="43" fillId="0" fontId="63" numFmtId="0" xfId="0" applyAlignment="1" applyBorder="1" applyFont="1">
      <alignment horizontal="center" shrinkToFit="0" vertical="center" wrapText="0"/>
    </xf>
    <xf borderId="45" fillId="28" fontId="69" numFmtId="49" xfId="0" applyAlignment="1" applyBorder="1" applyFont="1" applyNumberFormat="1">
      <alignment shrinkToFit="0" wrapText="0"/>
    </xf>
    <xf borderId="43" fillId="13" fontId="39" numFmtId="0" xfId="0" applyAlignment="1" applyBorder="1" applyFont="1">
      <alignment shrinkToFit="0" vertical="center" wrapText="0"/>
    </xf>
    <xf borderId="668" fillId="97" fontId="244" numFmtId="0" xfId="0" applyAlignment="1" applyBorder="1" applyFont="1">
      <alignment horizontal="center" readingOrder="0" shrinkToFit="0" vertical="center" wrapText="0"/>
    </xf>
    <xf borderId="45" fillId="28" fontId="69" numFmtId="49" xfId="0" applyAlignment="1" applyBorder="1" applyFont="1" applyNumberFormat="1">
      <alignment shrinkToFit="0" vertical="center" wrapText="0"/>
    </xf>
    <xf borderId="667" fillId="97" fontId="245" numFmtId="0" xfId="0" applyAlignment="1" applyBorder="1" applyFont="1">
      <alignment horizontal="center" shrinkToFit="0" wrapText="0"/>
    </xf>
    <xf borderId="41" fillId="0" fontId="63" numFmtId="0" xfId="0" applyAlignment="1" applyBorder="1" applyFont="1">
      <alignment horizontal="center" shrinkToFit="0" vertical="center" wrapText="0"/>
    </xf>
    <xf borderId="41" fillId="13" fontId="39" numFmtId="0" xfId="0" applyAlignment="1" applyBorder="1" applyFont="1">
      <alignment shrinkToFit="0" vertical="center" wrapText="0"/>
    </xf>
    <xf borderId="38" fillId="0" fontId="39" numFmtId="0" xfId="0" applyAlignment="1" applyBorder="1" applyFont="1">
      <alignment readingOrder="0" shrinkToFit="0" vertical="top" wrapText="1"/>
    </xf>
    <xf borderId="41" fillId="27" fontId="39" numFmtId="49" xfId="0" applyAlignment="1" applyBorder="1" applyFont="1" applyNumberFormat="1">
      <alignment shrinkToFit="0" vertical="center" wrapText="0"/>
    </xf>
    <xf borderId="64" fillId="28" fontId="69" numFmtId="49" xfId="0" applyAlignment="1" applyBorder="1" applyFont="1" applyNumberFormat="1">
      <alignment shrinkToFit="0" vertical="center" wrapText="0"/>
    </xf>
    <xf borderId="58" fillId="0" fontId="39" numFmtId="0" xfId="0" applyAlignment="1" applyBorder="1" applyFont="1">
      <alignment horizontal="center" shrinkToFit="0" vertical="center" wrapText="0"/>
    </xf>
    <xf borderId="0" fillId="13" fontId="39" numFmtId="0" xfId="0" applyAlignment="1" applyFont="1">
      <alignment readingOrder="0" shrinkToFit="0" vertical="top" wrapText="1"/>
    </xf>
    <xf borderId="61" fillId="27" fontId="39" numFmtId="49" xfId="0" applyAlignment="1" applyBorder="1" applyFont="1" applyNumberFormat="1">
      <alignment readingOrder="0" shrinkToFit="0" vertical="center" wrapText="0"/>
    </xf>
    <xf borderId="45" fillId="0" fontId="39" numFmtId="0" xfId="0" applyAlignment="1" applyBorder="1" applyFont="1">
      <alignment horizontal="center" readingOrder="0" shrinkToFit="0" vertical="center" wrapText="0"/>
    </xf>
    <xf borderId="63" fillId="0" fontId="39" numFmtId="0" xfId="0" applyAlignment="1" applyBorder="1" applyFont="1">
      <alignment readingOrder="0" shrinkToFit="0" vertical="top" wrapText="1"/>
    </xf>
    <xf borderId="0" fillId="0" fontId="63" numFmtId="0" xfId="0" applyAlignment="1" applyFont="1">
      <alignment readingOrder="0" shrinkToFit="0" wrapText="1"/>
    </xf>
    <xf borderId="58" fillId="0" fontId="2" numFmtId="165" xfId="0" applyAlignment="1" applyBorder="1" applyFont="1" applyNumberFormat="1">
      <alignment shrinkToFit="0" wrapText="0"/>
    </xf>
    <xf borderId="45" fillId="0" fontId="40" numFmtId="167" xfId="0" applyAlignment="1" applyBorder="1" applyFont="1" applyNumberFormat="1">
      <alignment horizontal="center" readingOrder="0" shrinkToFit="0" vertical="center" wrapText="0"/>
    </xf>
    <xf borderId="0" fillId="0" fontId="39" numFmtId="49" xfId="0" applyAlignment="1" applyFont="1" applyNumberFormat="1">
      <alignment shrinkToFit="0" vertical="center" wrapText="0"/>
    </xf>
    <xf borderId="43" fillId="12" fontId="40" numFmtId="49" xfId="0" applyAlignment="1" applyBorder="1" applyFont="1" applyNumberFormat="1">
      <alignment horizontal="center" readingOrder="0" shrinkToFit="0" vertical="center" wrapText="1"/>
    </xf>
    <xf borderId="0" fillId="0" fontId="39" numFmtId="0" xfId="0" applyAlignment="1" applyFont="1">
      <alignment readingOrder="0" shrinkToFit="0" vertical="center" wrapText="0"/>
    </xf>
    <xf borderId="42" fillId="25" fontId="60" numFmtId="0" xfId="0" applyAlignment="1" applyBorder="1" applyFont="1">
      <alignment horizontal="left" readingOrder="0" shrinkToFit="0" vertical="top" wrapText="1"/>
    </xf>
    <xf borderId="43" fillId="29" fontId="39" numFmtId="49" xfId="0" applyAlignment="1" applyBorder="1" applyFont="1" applyNumberFormat="1">
      <alignment shrinkToFit="0" vertical="center" wrapText="0"/>
    </xf>
    <xf borderId="43" fillId="0" fontId="39" numFmtId="0" xfId="0" applyAlignment="1" applyBorder="1" applyFont="1">
      <alignment shrinkToFit="0" vertical="center" wrapText="0"/>
    </xf>
    <xf borderId="43" fillId="13" fontId="39" numFmtId="0" xfId="0" applyAlignment="1" applyBorder="1" applyFont="1">
      <alignment shrinkToFit="0" vertical="center" wrapText="0"/>
    </xf>
    <xf borderId="39" fillId="13" fontId="39" numFmtId="0" xfId="0" applyAlignment="1" applyBorder="1" applyFont="1">
      <alignment horizontal="center" readingOrder="0" shrinkToFit="0" vertical="center" wrapText="0"/>
    </xf>
    <xf borderId="39" fillId="13" fontId="39" numFmtId="0" xfId="0" applyAlignment="1" applyBorder="1" applyFont="1">
      <alignment shrinkToFit="0" vertical="center" wrapText="0"/>
    </xf>
    <xf borderId="41" fillId="0" fontId="39" numFmtId="0" xfId="0" applyAlignment="1" applyBorder="1" applyFont="1">
      <alignment shrinkToFit="0" vertical="center" wrapText="0"/>
    </xf>
    <xf borderId="41" fillId="13" fontId="39" numFmtId="0" xfId="0" applyAlignment="1" applyBorder="1" applyFont="1">
      <alignment shrinkToFit="0" vertical="center" wrapText="0"/>
    </xf>
    <xf borderId="678" fillId="98" fontId="246" numFmtId="0" xfId="0" applyAlignment="1" applyBorder="1" applyFill="1" applyFont="1">
      <alignment horizontal="left" readingOrder="0" shrinkToFit="0" vertical="center" wrapText="0"/>
    </xf>
    <xf borderId="678" fillId="98" fontId="247" numFmtId="0" xfId="0" applyAlignment="1" applyBorder="1" applyFont="1">
      <alignment horizontal="center" readingOrder="0" shrinkToFit="0" vertical="center" wrapText="0"/>
    </xf>
    <xf borderId="679" fillId="99" fontId="248" numFmtId="0" xfId="0" applyAlignment="1" applyBorder="1" applyFill="1" applyFont="1">
      <alignment horizontal="left" readingOrder="0" shrinkToFit="0" vertical="center" wrapText="0"/>
    </xf>
    <xf borderId="680" fillId="98" fontId="247" numFmtId="0" xfId="0" applyAlignment="1" applyBorder="1" applyFont="1">
      <alignment horizontal="left" readingOrder="0" shrinkToFit="0" vertical="center" wrapText="0"/>
    </xf>
    <xf borderId="681" fillId="0" fontId="2" numFmtId="0" xfId="0" applyBorder="1" applyFont="1"/>
    <xf borderId="682" fillId="0" fontId="2" numFmtId="0" xfId="0" applyBorder="1" applyFont="1"/>
    <xf borderId="679" fillId="99" fontId="249" numFmtId="0" xfId="0" applyAlignment="1" applyBorder="1" applyFont="1">
      <alignment horizontal="center" readingOrder="0" shrinkToFit="0" vertical="center" wrapText="0"/>
    </xf>
    <xf borderId="43" fillId="27" fontId="39" numFmtId="49" xfId="0" applyAlignment="1" applyBorder="1" applyFont="1" applyNumberFormat="1">
      <alignment shrinkToFit="0" vertical="center" wrapText="0"/>
    </xf>
    <xf borderId="44" fillId="0" fontId="39" numFmtId="0" xfId="0" applyAlignment="1" applyBorder="1" applyFont="1">
      <alignment readingOrder="0" shrinkToFit="0" vertical="top" wrapText="1"/>
    </xf>
    <xf borderId="683" fillId="99" fontId="249" numFmtId="0" xfId="0" applyAlignment="1" applyBorder="1" applyFont="1">
      <alignment horizontal="left" readingOrder="0" shrinkToFit="0" vertical="center" wrapText="0"/>
    </xf>
    <xf borderId="43" fillId="0" fontId="39" numFmtId="0" xfId="0" applyAlignment="1" applyBorder="1" applyFont="1">
      <alignment shrinkToFit="0" vertical="center" wrapText="0"/>
    </xf>
    <xf borderId="680" fillId="98" fontId="53" numFmtId="0" xfId="0" applyAlignment="1" applyBorder="1" applyFont="1">
      <alignment horizontal="center" readingOrder="0" shrinkToFit="0" vertical="center" wrapText="0"/>
    </xf>
    <xf borderId="684" fillId="0" fontId="2" numFmtId="0" xfId="0" applyBorder="1" applyFont="1"/>
    <xf borderId="680" fillId="98" fontId="53" numFmtId="0" xfId="0" applyAlignment="1" applyBorder="1" applyFont="1">
      <alignment horizontal="left" readingOrder="0" vertical="center"/>
    </xf>
    <xf borderId="685" fillId="0" fontId="2" numFmtId="0" xfId="0" applyBorder="1" applyFont="1"/>
    <xf borderId="678" fillId="98" fontId="250" numFmtId="0" xfId="0" applyAlignment="1" applyBorder="1" applyFont="1">
      <alignment vertical="center"/>
    </xf>
    <xf borderId="683" fillId="99" fontId="83" numFmtId="0" xfId="0" applyAlignment="1" applyBorder="1" applyFont="1">
      <alignment horizontal="center" readingOrder="0" shrinkToFit="0" vertical="center" wrapText="0"/>
    </xf>
    <xf borderId="678" fillId="98" fontId="246" numFmtId="0" xfId="0" applyAlignment="1" applyBorder="1" applyFont="1">
      <alignment readingOrder="0" shrinkToFit="0" vertical="center" wrapText="0"/>
    </xf>
    <xf borderId="683" fillId="99" fontId="83" numFmtId="0" xfId="0" applyAlignment="1" applyBorder="1" applyFont="1">
      <alignment horizontal="left" readingOrder="0" vertical="center"/>
    </xf>
    <xf borderId="41" fillId="0" fontId="39" numFmtId="0" xfId="0" applyAlignment="1" applyBorder="1" applyFont="1">
      <alignment shrinkToFit="0" vertical="center" wrapText="0"/>
    </xf>
    <xf borderId="679" fillId="99" fontId="251" numFmtId="0" xfId="0" applyAlignment="1" applyBorder="1" applyFont="1">
      <alignment vertical="center"/>
    </xf>
    <xf borderId="678" fillId="98" fontId="246" numFmtId="49" xfId="0" applyAlignment="1" applyBorder="1" applyFont="1" applyNumberFormat="1">
      <alignment horizontal="left" readingOrder="0" shrinkToFit="0" vertical="center" wrapText="0"/>
    </xf>
    <xf borderId="679" fillId="99" fontId="248" numFmtId="0" xfId="0" applyAlignment="1" applyBorder="1" applyFont="1">
      <alignment readingOrder="0" shrinkToFit="0" vertical="center" wrapText="0"/>
    </xf>
    <xf borderId="686" fillId="0" fontId="2" numFmtId="0" xfId="0" applyBorder="1" applyFont="1"/>
    <xf borderId="687" fillId="0" fontId="2" numFmtId="0" xfId="0" applyBorder="1" applyFont="1"/>
    <xf borderId="679" fillId="99" fontId="248" numFmtId="49" xfId="0" applyAlignment="1" applyBorder="1" applyFont="1" applyNumberFormat="1">
      <alignment horizontal="left" readingOrder="0" shrinkToFit="0" vertical="center" wrapText="0"/>
    </xf>
    <xf borderId="688" fillId="0" fontId="2" numFmtId="0" xfId="0" applyBorder="1" applyFont="1"/>
    <xf borderId="689" fillId="0" fontId="2" numFmtId="0" xfId="0" applyBorder="1" applyFont="1"/>
    <xf borderId="690" fillId="0" fontId="2" numFmtId="0" xfId="0" applyBorder="1" applyFont="1"/>
    <xf borderId="691" fillId="0" fontId="2" numFmtId="0" xfId="0" applyBorder="1" applyFont="1"/>
    <xf borderId="43" fillId="0" fontId="39" numFmtId="49" xfId="0" applyAlignment="1" applyBorder="1" applyFont="1" applyNumberFormat="1">
      <alignment horizontal="center" readingOrder="0" shrinkToFit="0" vertical="center" wrapText="0"/>
    </xf>
    <xf borderId="678" fillId="98" fontId="53" numFmtId="0" xfId="0" applyAlignment="1" applyBorder="1" applyFont="1">
      <alignment horizontal="center" readingOrder="0" shrinkToFit="0" vertical="center" wrapText="0"/>
    </xf>
    <xf borderId="692" fillId="0" fontId="2" numFmtId="0" xfId="0" applyBorder="1" applyFont="1"/>
    <xf borderId="693" fillId="0" fontId="2" numFmtId="0" xfId="0" applyBorder="1" applyFont="1"/>
    <xf borderId="694" fillId="0" fontId="2" numFmtId="0" xfId="0" applyBorder="1" applyFont="1"/>
    <xf borderId="695" fillId="0" fontId="2" numFmtId="0" xfId="0" applyBorder="1" applyFont="1"/>
    <xf borderId="678" fillId="98" fontId="53" numFmtId="0" xfId="0" applyAlignment="1" applyBorder="1" applyFont="1">
      <alignment horizontal="left" readingOrder="0" vertical="center"/>
    </xf>
    <xf borderId="60" fillId="0" fontId="39" numFmtId="0" xfId="0" applyAlignment="1" applyBorder="1" applyFont="1">
      <alignment readingOrder="0" shrinkToFit="0" vertical="top" wrapText="1"/>
    </xf>
    <xf borderId="679" fillId="99" fontId="83" numFmtId="0" xfId="0" applyAlignment="1" applyBorder="1" applyFont="1">
      <alignment horizontal="center" readingOrder="0" shrinkToFit="0" vertical="center" wrapText="0"/>
    </xf>
    <xf borderId="678" fillId="98" fontId="250" numFmtId="0" xfId="0" applyBorder="1" applyFont="1"/>
    <xf borderId="43" fillId="27" fontId="40" numFmtId="49" xfId="0" applyAlignment="1" applyBorder="1" applyFont="1" applyNumberFormat="1">
      <alignment horizontal="left" readingOrder="0" shrinkToFit="0" vertical="center" wrapText="0"/>
    </xf>
    <xf borderId="696" fillId="98" fontId="55" numFmtId="0" xfId="0" applyAlignment="1" applyBorder="1" applyFont="1">
      <alignment horizontal="center" vertical="bottom"/>
    </xf>
    <xf borderId="679" fillId="99" fontId="83" numFmtId="0" xfId="0" applyAlignment="1" applyBorder="1" applyFont="1">
      <alignment horizontal="left" readingOrder="0" vertical="center"/>
    </xf>
    <xf borderId="697" fillId="0" fontId="2" numFmtId="0" xfId="0" applyBorder="1" applyFont="1"/>
    <xf borderId="679" fillId="99" fontId="251" numFmtId="0" xfId="0" applyBorder="1" applyFont="1"/>
    <xf borderId="678" fillId="98" fontId="55" numFmtId="0" xfId="0" applyBorder="1" applyFont="1"/>
    <xf borderId="678" fillId="98" fontId="56" numFmtId="0" xfId="0" applyAlignment="1" applyBorder="1" applyFont="1">
      <alignment readingOrder="0" shrinkToFit="0" vertical="center" wrapText="0"/>
    </xf>
    <xf borderId="698" fillId="99" fontId="85" numFmtId="0" xfId="0" applyAlignment="1" applyBorder="1" applyFont="1">
      <alignment horizontal="center" vertical="bottom"/>
    </xf>
    <xf borderId="678" fillId="98" fontId="55" numFmtId="0" xfId="0" applyAlignment="1" applyBorder="1" applyFont="1">
      <alignment vertical="center"/>
    </xf>
    <xf borderId="699" fillId="0" fontId="2" numFmtId="0" xfId="0" applyBorder="1" applyFont="1"/>
    <xf borderId="696" fillId="98" fontId="57" numFmtId="0" xfId="0" applyAlignment="1" applyBorder="1" applyFont="1">
      <alignment horizontal="center" readingOrder="0" vertical="bottom"/>
    </xf>
    <xf borderId="679" fillId="99" fontId="85" numFmtId="0" xfId="0" applyBorder="1" applyFont="1"/>
    <xf borderId="679" fillId="99" fontId="86" numFmtId="0" xfId="0" applyAlignment="1" applyBorder="1" applyFont="1">
      <alignment readingOrder="0" shrinkToFit="0" vertical="center" wrapText="0"/>
    </xf>
    <xf borderId="679" fillId="99" fontId="85" numFmtId="0" xfId="0" applyAlignment="1" applyBorder="1" applyFont="1">
      <alignment vertical="center"/>
    </xf>
    <xf borderId="678" fillId="98" fontId="55" numFmtId="0" xfId="0" applyAlignment="1" applyBorder="1" applyFont="1">
      <alignment vertical="center"/>
    </xf>
    <xf borderId="698" fillId="99" fontId="87" numFmtId="0" xfId="0" applyAlignment="1" applyBorder="1" applyFont="1">
      <alignment horizontal="center" readingOrder="0" vertical="bottom"/>
    </xf>
    <xf borderId="679" fillId="99" fontId="85" numFmtId="0" xfId="0" applyAlignment="1" applyBorder="1" applyFont="1">
      <alignment vertical="center"/>
    </xf>
    <xf borderId="680" fillId="98" fontId="58" numFmtId="164" xfId="0" applyAlignment="1" applyBorder="1" applyFont="1" applyNumberFormat="1">
      <alignment horizontal="center" readingOrder="0" vertical="center"/>
    </xf>
    <xf borderId="683" fillId="99" fontId="88" numFmtId="164" xfId="0" applyAlignment="1" applyBorder="1" applyFont="1" applyNumberFormat="1">
      <alignment horizontal="center" readingOrder="0" vertical="center"/>
    </xf>
    <xf borderId="696" fillId="98" fontId="250" numFmtId="0" xfId="0" applyAlignment="1" applyBorder="1" applyFont="1">
      <alignment horizontal="center"/>
    </xf>
    <xf borderId="698" fillId="99" fontId="251" numFmtId="0" xfId="0" applyAlignment="1" applyBorder="1" applyFont="1">
      <alignment horizontal="center"/>
    </xf>
    <xf borderId="680" fillId="98" fontId="247" numFmtId="0" xfId="0" applyAlignment="1" applyBorder="1" applyFont="1">
      <alignment horizontal="center" readingOrder="0" shrinkToFit="0" vertical="center" wrapText="0"/>
    </xf>
    <xf borderId="683" fillId="99" fontId="249" numFmtId="0" xfId="0" applyAlignment="1" applyBorder="1" applyFont="1">
      <alignment horizontal="center" readingOrder="0" shrinkToFit="0" vertical="center" wrapText="0"/>
    </xf>
    <xf borderId="678" fillId="98" fontId="250" numFmtId="0" xfId="0" applyAlignment="1" applyBorder="1" applyFont="1">
      <alignment horizontal="center"/>
    </xf>
    <xf borderId="679" fillId="99" fontId="251" numFmtId="0" xfId="0" applyAlignment="1" applyBorder="1" applyFont="1">
      <alignment horizontal="center"/>
    </xf>
    <xf borderId="39" fillId="13" fontId="39" numFmtId="0" xfId="0" applyAlignment="1" applyBorder="1" applyFont="1">
      <alignment readingOrder="0" shrinkToFit="0" vertical="center" wrapText="0"/>
    </xf>
    <xf borderId="41" fillId="28" fontId="69" numFmtId="0" xfId="0" applyAlignment="1" applyBorder="1" applyFont="1">
      <alignment shrinkToFit="0" vertical="center" wrapText="0"/>
    </xf>
    <xf borderId="41" fillId="28" fontId="39" numFmtId="0" xfId="0" applyAlignment="1" applyBorder="1" applyFont="1">
      <alignment shrinkToFit="0" vertical="center" wrapText="0"/>
    </xf>
    <xf borderId="42" fillId="0" fontId="39" numFmtId="0" xfId="0" applyAlignment="1" applyBorder="1" applyFont="1">
      <alignment readingOrder="0" shrinkToFit="0" vertical="top" wrapText="1"/>
    </xf>
    <xf borderId="43" fillId="27" fontId="39" numFmtId="49" xfId="0" applyAlignment="1" applyBorder="1" applyFont="1" applyNumberFormat="1">
      <alignment readingOrder="0" shrinkToFit="0" vertical="center" wrapText="0"/>
    </xf>
    <xf borderId="43" fillId="12" fontId="39" numFmtId="49" xfId="0" applyAlignment="1" applyBorder="1" applyFont="1" applyNumberFormat="1">
      <alignment horizontal="center" readingOrder="0" shrinkToFit="0" vertical="center" wrapText="0"/>
    </xf>
    <xf borderId="0" fillId="13" fontId="252" numFmtId="0" xfId="0" applyAlignment="1" applyFont="1">
      <alignment readingOrder="0" shrinkToFit="0" vertical="top" wrapText="1"/>
    </xf>
    <xf borderId="64" fillId="13" fontId="39" numFmtId="0" xfId="0" applyAlignment="1" applyBorder="1" applyFont="1">
      <alignment horizontal="center" readingOrder="0" shrinkToFit="0" vertical="center" wrapText="0"/>
    </xf>
    <xf borderId="64" fillId="13" fontId="39" numFmtId="0" xfId="0" applyAlignment="1" applyBorder="1" applyFont="1">
      <alignment readingOrder="0" shrinkToFit="0" vertical="center" wrapText="0"/>
    </xf>
    <xf borderId="45" fillId="0" fontId="39" numFmtId="0" xfId="0" applyAlignment="1" applyBorder="1" applyFont="1">
      <alignment shrinkToFit="0" vertical="center" wrapText="0"/>
    </xf>
    <xf borderId="45" fillId="13" fontId="39" numFmtId="0" xfId="0" applyAlignment="1" applyBorder="1" applyFont="1">
      <alignment shrinkToFit="0" vertical="center" wrapText="0"/>
    </xf>
    <xf borderId="58" fillId="13" fontId="39" numFmtId="0" xfId="0" applyAlignment="1" applyBorder="1" applyFont="1">
      <alignment shrinkToFit="0" vertical="center" wrapText="0"/>
    </xf>
    <xf borderId="58" fillId="0" fontId="2" numFmtId="165" xfId="0" applyAlignment="1" applyBorder="1" applyFont="1" applyNumberFormat="1">
      <alignment readingOrder="0" shrinkToFit="0" wrapText="0"/>
    </xf>
    <xf borderId="38" fillId="0" fontId="40" numFmtId="0" xfId="0" applyAlignment="1" applyBorder="1" applyFont="1">
      <alignment horizontal="center" readingOrder="0" shrinkToFit="0" vertical="center" wrapText="1"/>
    </xf>
    <xf borderId="700" fillId="100" fontId="253" numFmtId="0" xfId="0" applyAlignment="1" applyBorder="1" applyFill="1" applyFont="1">
      <alignment horizontal="left" readingOrder="0" shrinkToFit="0" vertical="center" wrapText="0"/>
    </xf>
    <xf borderId="700" fillId="100" fontId="254" numFmtId="0" xfId="0" applyAlignment="1" applyBorder="1" applyFont="1">
      <alignment horizontal="center" readingOrder="0" shrinkToFit="0" vertical="center" wrapText="0"/>
    </xf>
    <xf borderId="42" fillId="0" fontId="40" numFmtId="0" xfId="0" applyAlignment="1" applyBorder="1" applyFont="1">
      <alignment horizontal="center" readingOrder="0" shrinkToFit="0" vertical="center" wrapText="1"/>
    </xf>
    <xf borderId="701" fillId="100" fontId="254" numFmtId="0" xfId="0" applyAlignment="1" applyBorder="1" applyFont="1">
      <alignment horizontal="left" readingOrder="0" shrinkToFit="0" vertical="center" wrapText="0"/>
    </xf>
    <xf borderId="702" fillId="0" fontId="2" numFmtId="0" xfId="0" applyBorder="1" applyFont="1"/>
    <xf borderId="703" fillId="0" fontId="2" numFmtId="0" xfId="0" applyBorder="1" applyFont="1"/>
    <xf borderId="701" fillId="100" fontId="9" numFmtId="0" xfId="0" applyAlignment="1" applyBorder="1" applyFont="1">
      <alignment horizontal="center" readingOrder="0" shrinkToFit="0" vertical="center" wrapText="0"/>
    </xf>
    <xf borderId="701" fillId="100" fontId="9" numFmtId="0" xfId="0" applyAlignment="1" applyBorder="1" applyFont="1">
      <alignment horizontal="left" readingOrder="0" vertical="center"/>
    </xf>
    <xf borderId="700" fillId="100" fontId="255" numFmtId="0" xfId="0" applyAlignment="1" applyBorder="1" applyFont="1">
      <alignment vertical="center"/>
    </xf>
    <xf borderId="700" fillId="100" fontId="253" numFmtId="0" xfId="0" applyAlignment="1" applyBorder="1" applyFont="1">
      <alignment readingOrder="0" shrinkToFit="0" vertical="center" wrapText="0"/>
    </xf>
    <xf borderId="700" fillId="100" fontId="253" numFmtId="49" xfId="0" applyAlignment="1" applyBorder="1" applyFont="1" applyNumberFormat="1">
      <alignment horizontal="left" readingOrder="0" shrinkToFit="0" vertical="center" wrapText="0"/>
    </xf>
    <xf borderId="704" fillId="0" fontId="2" numFmtId="0" xfId="0" applyBorder="1" applyFont="1"/>
    <xf borderId="705" fillId="0" fontId="2" numFmtId="0" xfId="0" applyBorder="1" applyFont="1"/>
    <xf borderId="706" fillId="0" fontId="2" numFmtId="0" xfId="0" applyBorder="1" applyFont="1"/>
    <xf borderId="707" fillId="0" fontId="2" numFmtId="0" xfId="0" applyBorder="1" applyFont="1"/>
    <xf borderId="708" fillId="0" fontId="2" numFmtId="0" xfId="0" applyBorder="1" applyFont="1"/>
    <xf borderId="700" fillId="100" fontId="9" numFmtId="0" xfId="0" applyAlignment="1" applyBorder="1" applyFont="1">
      <alignment horizontal="center" readingOrder="0" shrinkToFit="0" vertical="center" wrapText="0"/>
    </xf>
    <xf borderId="700" fillId="100" fontId="9" numFmtId="0" xfId="0" applyAlignment="1" applyBorder="1" applyFont="1">
      <alignment horizontal="left" readingOrder="0" vertical="center"/>
    </xf>
    <xf borderId="700" fillId="100" fontId="255" numFmtId="0" xfId="0" applyBorder="1" applyFont="1"/>
    <xf borderId="709" fillId="100" fontId="21" numFmtId="0" xfId="0" applyAlignment="1" applyBorder="1" applyFont="1">
      <alignment horizontal="center" vertical="bottom"/>
    </xf>
    <xf borderId="710" fillId="0" fontId="2" numFmtId="0" xfId="0" applyBorder="1" applyFont="1"/>
    <xf borderId="700" fillId="100" fontId="21" numFmtId="0" xfId="0" applyBorder="1" applyFont="1"/>
    <xf borderId="700" fillId="100" fontId="23" numFmtId="0" xfId="0" applyAlignment="1" applyBorder="1" applyFont="1">
      <alignment readingOrder="0" shrinkToFit="0" vertical="center" wrapText="0"/>
    </xf>
    <xf borderId="700" fillId="100" fontId="21" numFmtId="0" xfId="0" applyAlignment="1" applyBorder="1" applyFont="1">
      <alignment vertical="center"/>
    </xf>
    <xf borderId="709" fillId="100" fontId="28" numFmtId="0" xfId="0" applyAlignment="1" applyBorder="1" applyFont="1">
      <alignment horizontal="center" readingOrder="0" vertical="bottom"/>
    </xf>
    <xf borderId="700" fillId="100" fontId="21" numFmtId="0" xfId="0" applyAlignment="1" applyBorder="1" applyFont="1">
      <alignment vertical="center"/>
    </xf>
    <xf borderId="701" fillId="100" fontId="31" numFmtId="164" xfId="0" applyAlignment="1" applyBorder="1" applyFont="1" applyNumberFormat="1">
      <alignment horizontal="center" readingOrder="0" vertical="center"/>
    </xf>
    <xf borderId="709" fillId="100" fontId="255" numFmtId="0" xfId="0" applyAlignment="1" applyBorder="1" applyFont="1">
      <alignment horizontal="center"/>
    </xf>
    <xf borderId="701" fillId="100" fontId="254" numFmtId="0" xfId="0" applyAlignment="1" applyBorder="1" applyFont="1">
      <alignment horizontal="center" readingOrder="0" shrinkToFit="0" vertical="center" wrapText="0"/>
    </xf>
    <xf borderId="700" fillId="100" fontId="255" numFmtId="0" xfId="0" applyAlignment="1" applyBorder="1" applyFont="1">
      <alignment horizontal="center"/>
    </xf>
    <xf borderId="38" fillId="36" fontId="66" numFmtId="0" xfId="0" applyAlignment="1" applyBorder="1" applyFont="1">
      <alignment readingOrder="0" shrinkToFit="0" vertical="center" wrapText="0"/>
    </xf>
    <xf borderId="62" fillId="13" fontId="39" numFmtId="0" xfId="0" applyAlignment="1" applyBorder="1" applyFont="1">
      <alignment vertical="center"/>
    </xf>
    <xf borderId="62" fillId="13" fontId="39" numFmtId="0" xfId="0" applyAlignment="1" applyBorder="1" applyFont="1">
      <alignment vertical="center"/>
    </xf>
    <xf borderId="62" fillId="13" fontId="39" numFmtId="49" xfId="0" applyAlignment="1" applyBorder="1" applyFont="1" applyNumberFormat="1">
      <alignment vertical="center"/>
    </xf>
    <xf borderId="41" fillId="36" fontId="71" numFmtId="49" xfId="0" applyAlignment="1" applyBorder="1" applyFont="1" applyNumberFormat="1">
      <alignment horizontal="center" readingOrder="0" shrinkToFit="0" vertical="center" wrapText="0"/>
    </xf>
    <xf borderId="41" fillId="36" fontId="71" numFmtId="0" xfId="0" applyAlignment="1" applyBorder="1" applyFont="1">
      <alignment horizontal="center" readingOrder="0" shrinkToFit="0" vertical="center" wrapText="0"/>
    </xf>
    <xf borderId="41" fillId="0" fontId="39" numFmtId="49" xfId="0" applyAlignment="1" applyBorder="1" applyFont="1" applyNumberFormat="1">
      <alignment horizontal="center" vertical="center"/>
    </xf>
    <xf borderId="41" fillId="0" fontId="39" numFmtId="0" xfId="0" applyAlignment="1" applyBorder="1" applyFont="1">
      <alignment horizontal="center" vertical="center"/>
    </xf>
    <xf borderId="64" fillId="0" fontId="39" numFmtId="49" xfId="0" applyAlignment="1" applyBorder="1" applyFont="1" applyNumberFormat="1">
      <alignment horizontal="center" vertical="center"/>
    </xf>
    <xf borderId="64" fillId="0" fontId="39" numFmtId="0" xfId="0" applyAlignment="1" applyBorder="1" applyFont="1">
      <alignment horizontal="center" vertical="center"/>
    </xf>
    <xf borderId="711" fillId="101" fontId="256" numFmtId="0" xfId="0" applyAlignment="1" applyBorder="1" applyFill="1" applyFont="1">
      <alignment horizontal="left" readingOrder="0" shrinkToFit="0" vertical="center" wrapText="0"/>
    </xf>
    <xf borderId="711" fillId="101" fontId="257" numFmtId="0" xfId="0" applyAlignment="1" applyBorder="1" applyFont="1">
      <alignment horizontal="center" readingOrder="0" shrinkToFit="0" vertical="center" wrapText="0"/>
    </xf>
    <xf borderId="712" fillId="101" fontId="257" numFmtId="0" xfId="0" applyAlignment="1" applyBorder="1" applyFont="1">
      <alignment horizontal="left" readingOrder="0" shrinkToFit="0" vertical="center" wrapText="0"/>
    </xf>
    <xf borderId="713" fillId="0" fontId="2" numFmtId="0" xfId="0" applyBorder="1" applyFont="1"/>
    <xf borderId="714" fillId="0" fontId="2" numFmtId="0" xfId="0" applyBorder="1" applyFont="1"/>
    <xf borderId="712" fillId="101" fontId="9" numFmtId="0" xfId="0" applyAlignment="1" applyBorder="1" applyFont="1">
      <alignment horizontal="center" readingOrder="0" shrinkToFit="0" vertical="center" wrapText="0"/>
    </xf>
    <xf borderId="712" fillId="101" fontId="9" numFmtId="0" xfId="0" applyAlignment="1" applyBorder="1" applyFont="1">
      <alignment horizontal="left" readingOrder="0" vertical="center"/>
    </xf>
    <xf borderId="711" fillId="101" fontId="258" numFmtId="0" xfId="0" applyAlignment="1" applyBorder="1" applyFont="1">
      <alignment vertical="center"/>
    </xf>
    <xf borderId="711" fillId="101" fontId="256" numFmtId="0" xfId="0" applyAlignment="1" applyBorder="1" applyFont="1">
      <alignment readingOrder="0" shrinkToFit="0" vertical="center" wrapText="0"/>
    </xf>
    <xf borderId="711" fillId="101" fontId="256" numFmtId="49" xfId="0" applyAlignment="1" applyBorder="1" applyFont="1" applyNumberFormat="1">
      <alignment horizontal="left" readingOrder="0" shrinkToFit="0" vertical="center" wrapText="0"/>
    </xf>
    <xf borderId="715" fillId="0" fontId="2" numFmtId="0" xfId="0" applyBorder="1" applyFont="1"/>
    <xf borderId="716" fillId="0" fontId="2" numFmtId="0" xfId="0" applyBorder="1" applyFont="1"/>
    <xf borderId="717" fillId="0" fontId="2" numFmtId="0" xfId="0" applyBorder="1" applyFont="1"/>
    <xf borderId="718" fillId="0" fontId="2" numFmtId="0" xfId="0" applyBorder="1" applyFont="1"/>
    <xf borderId="719" fillId="0" fontId="2" numFmtId="0" xfId="0" applyBorder="1" applyFont="1"/>
    <xf borderId="711" fillId="101" fontId="9" numFmtId="0" xfId="0" applyAlignment="1" applyBorder="1" applyFont="1">
      <alignment horizontal="center" readingOrder="0" shrinkToFit="0" vertical="center" wrapText="0"/>
    </xf>
    <xf borderId="711" fillId="101" fontId="9" numFmtId="0" xfId="0" applyAlignment="1" applyBorder="1" applyFont="1">
      <alignment horizontal="left" readingOrder="0" vertical="center"/>
    </xf>
    <xf borderId="711" fillId="101" fontId="258" numFmtId="0" xfId="0" applyBorder="1" applyFont="1"/>
    <xf borderId="720" fillId="101" fontId="21" numFmtId="0" xfId="0" applyAlignment="1" applyBorder="1" applyFont="1">
      <alignment horizontal="center" vertical="bottom"/>
    </xf>
    <xf borderId="43" fillId="85" fontId="40" numFmtId="49" xfId="0" applyAlignment="1" applyBorder="1" applyFont="1" applyNumberFormat="1">
      <alignment horizontal="center" readingOrder="0" shrinkToFit="0" vertical="center" wrapText="0"/>
    </xf>
    <xf borderId="721" fillId="102" fontId="259" numFmtId="0" xfId="0" applyAlignment="1" applyBorder="1" applyFill="1" applyFont="1">
      <alignment horizontal="left" readingOrder="0" shrinkToFit="0" vertical="center" wrapText="0"/>
    </xf>
    <xf borderId="722" fillId="0" fontId="2" numFmtId="0" xfId="0" applyBorder="1" applyFont="1"/>
    <xf borderId="721" fillId="102" fontId="260" numFmtId="0" xfId="0" applyAlignment="1" applyBorder="1" applyFont="1">
      <alignment horizontal="center" readingOrder="0" shrinkToFit="0" vertical="center" wrapText="0"/>
    </xf>
    <xf borderId="711" fillId="101" fontId="21" numFmtId="0" xfId="0" applyBorder="1" applyFont="1"/>
    <xf borderId="723" fillId="102" fontId="260" numFmtId="0" xfId="0" applyAlignment="1" applyBorder="1" applyFont="1">
      <alignment horizontal="left" readingOrder="0" shrinkToFit="0" vertical="center" wrapText="0"/>
    </xf>
    <xf borderId="724" fillId="0" fontId="2" numFmtId="0" xfId="0" applyBorder="1" applyFont="1"/>
    <xf borderId="711" fillId="101" fontId="23" numFmtId="0" xfId="0" applyAlignment="1" applyBorder="1" applyFont="1">
      <alignment readingOrder="0" shrinkToFit="0" vertical="center" wrapText="0"/>
    </xf>
    <xf borderId="711" fillId="101" fontId="21" numFmtId="0" xfId="0" applyAlignment="1" applyBorder="1" applyFont="1">
      <alignment vertical="center"/>
    </xf>
    <xf borderId="725" fillId="0" fontId="2" numFmtId="0" xfId="0" applyBorder="1" applyFont="1"/>
    <xf borderId="720" fillId="101" fontId="28" numFmtId="0" xfId="0" applyAlignment="1" applyBorder="1" applyFont="1">
      <alignment horizontal="center" readingOrder="0" vertical="bottom"/>
    </xf>
    <xf borderId="711" fillId="101" fontId="21" numFmtId="0" xfId="0" applyAlignment="1" applyBorder="1" applyFont="1">
      <alignment vertical="center"/>
    </xf>
    <xf borderId="723" fillId="102" fontId="10" numFmtId="0" xfId="0" applyAlignment="1" applyBorder="1" applyFont="1">
      <alignment horizontal="center" readingOrder="0" shrinkToFit="0" vertical="center" wrapText="0"/>
    </xf>
    <xf borderId="712" fillId="101" fontId="31" numFmtId="164" xfId="0" applyAlignment="1" applyBorder="1" applyFont="1" applyNumberFormat="1">
      <alignment horizontal="center" readingOrder="0" vertical="center"/>
    </xf>
    <xf borderId="723" fillId="102" fontId="10" numFmtId="0" xfId="0" applyAlignment="1" applyBorder="1" applyFont="1">
      <alignment horizontal="left" readingOrder="0" vertical="center"/>
    </xf>
    <xf borderId="720" fillId="101" fontId="258" numFmtId="0" xfId="0" applyAlignment="1" applyBorder="1" applyFont="1">
      <alignment horizontal="center"/>
    </xf>
    <xf borderId="721" fillId="102" fontId="261" numFmtId="0" xfId="0" applyAlignment="1" applyBorder="1" applyFont="1">
      <alignment vertical="center"/>
    </xf>
    <xf borderId="712" fillId="101" fontId="257" numFmtId="0" xfId="0" applyAlignment="1" applyBorder="1" applyFont="1">
      <alignment horizontal="center" readingOrder="0" shrinkToFit="0" vertical="center" wrapText="0"/>
    </xf>
    <xf borderId="721" fillId="102" fontId="259" numFmtId="0" xfId="0" applyAlignment="1" applyBorder="1" applyFont="1">
      <alignment readingOrder="0" shrinkToFit="0" vertical="center" wrapText="0"/>
    </xf>
    <xf borderId="711" fillId="101" fontId="258" numFmtId="0" xfId="0" applyAlignment="1" applyBorder="1" applyFont="1">
      <alignment horizontal="center"/>
    </xf>
    <xf borderId="721" fillId="102" fontId="259" numFmtId="49" xfId="0" applyAlignment="1" applyBorder="1" applyFont="1" applyNumberFormat="1">
      <alignment horizontal="left" readingOrder="0" shrinkToFit="0" vertical="center" wrapText="0"/>
    </xf>
    <xf borderId="726" fillId="0" fontId="2" numFmtId="0" xfId="0" applyBorder="1" applyFont="1"/>
    <xf borderId="727" fillId="0" fontId="2" numFmtId="0" xfId="0" applyBorder="1" applyFont="1"/>
    <xf borderId="728" fillId="0" fontId="2" numFmtId="0" xfId="0" applyBorder="1" applyFont="1"/>
    <xf borderId="729" fillId="0" fontId="2" numFmtId="0" xfId="0" applyBorder="1" applyFont="1"/>
    <xf borderId="730" fillId="0" fontId="2" numFmtId="0" xfId="0" applyBorder="1" applyFont="1"/>
    <xf borderId="721" fillId="102" fontId="10" numFmtId="0" xfId="0" applyAlignment="1" applyBorder="1" applyFont="1">
      <alignment horizontal="center" readingOrder="0" shrinkToFit="0" vertical="center" wrapText="0"/>
    </xf>
    <xf borderId="721" fillId="102" fontId="10" numFmtId="0" xfId="0" applyAlignment="1" applyBorder="1" applyFont="1">
      <alignment horizontal="left" readingOrder="0" vertical="center"/>
    </xf>
    <xf borderId="721" fillId="102" fontId="261" numFmtId="0" xfId="0" applyBorder="1" applyFont="1"/>
    <xf borderId="731" fillId="102" fontId="19" numFmtId="0" xfId="0" applyAlignment="1" applyBorder="1" applyFont="1">
      <alignment horizontal="center" vertical="bottom"/>
    </xf>
    <xf borderId="732" fillId="0" fontId="2" numFmtId="0" xfId="0" applyBorder="1" applyFont="1"/>
    <xf borderId="721" fillId="102" fontId="19" numFmtId="0" xfId="0" applyBorder="1" applyFont="1"/>
    <xf borderId="721" fillId="102" fontId="24" numFmtId="0" xfId="0" applyAlignment="1" applyBorder="1" applyFont="1">
      <alignment readingOrder="0" shrinkToFit="0" vertical="center" wrapText="0"/>
    </xf>
    <xf borderId="721" fillId="102" fontId="19" numFmtId="0" xfId="0" applyAlignment="1" applyBorder="1" applyFont="1">
      <alignment vertical="center"/>
    </xf>
    <xf borderId="731" fillId="102" fontId="27" numFmtId="0" xfId="0" applyAlignment="1" applyBorder="1" applyFont="1">
      <alignment horizontal="center" readingOrder="0" vertical="bottom"/>
    </xf>
    <xf borderId="721" fillId="102" fontId="19" numFmtId="0" xfId="0" applyAlignment="1" applyBorder="1" applyFont="1">
      <alignment vertical="center"/>
    </xf>
    <xf borderId="723" fillId="102" fontId="32" numFmtId="164" xfId="0" applyAlignment="1" applyBorder="1" applyFont="1" applyNumberFormat="1">
      <alignment horizontal="center" readingOrder="0" vertical="center"/>
    </xf>
    <xf borderId="731" fillId="102" fontId="261" numFmtId="0" xfId="0" applyAlignment="1" applyBorder="1" applyFont="1">
      <alignment horizontal="center"/>
    </xf>
    <xf borderId="43" fillId="13" fontId="39" numFmtId="0" xfId="0" applyAlignment="1" applyBorder="1" applyFont="1">
      <alignment readingOrder="0"/>
    </xf>
    <xf borderId="723" fillId="102" fontId="260" numFmtId="0" xfId="0" applyAlignment="1" applyBorder="1" applyFont="1">
      <alignment horizontal="center" readingOrder="0" shrinkToFit="0" vertical="center" wrapText="0"/>
    </xf>
    <xf borderId="721" fillId="102" fontId="261" numFmtId="0" xfId="0" applyAlignment="1" applyBorder="1" applyFont="1">
      <alignment horizontal="center"/>
    </xf>
    <xf borderId="45" fillId="15" fontId="33" numFmtId="0" xfId="0" applyAlignment="1" applyBorder="1" applyFont="1">
      <alignment readingOrder="0" shrinkToFit="0" vertical="center" wrapText="0"/>
    </xf>
    <xf borderId="45" fillId="103" fontId="33" numFmtId="0" xfId="0" applyAlignment="1" applyBorder="1" applyFill="1" applyFont="1">
      <alignment horizontal="center" readingOrder="0" shrinkToFit="0" vertical="center" wrapText="0"/>
    </xf>
    <xf borderId="45" fillId="104" fontId="60" numFmtId="0" xfId="0" applyAlignment="1" applyBorder="1" applyFill="1" applyFont="1">
      <alignment horizontal="center" readingOrder="0" shrinkToFit="0" vertical="center" wrapText="0"/>
    </xf>
    <xf borderId="45" fillId="105" fontId="33" numFmtId="0" xfId="0" applyAlignment="1" applyBorder="1" applyFill="1" applyFont="1">
      <alignment horizontal="center" readingOrder="0" shrinkToFit="0" vertical="center" wrapText="0"/>
    </xf>
    <xf borderId="45" fillId="106" fontId="60" numFmtId="0" xfId="0" applyAlignment="1" applyBorder="1" applyFill="1" applyFont="1">
      <alignment horizontal="center" readingOrder="0" shrinkToFit="0" vertical="center" wrapText="0"/>
    </xf>
    <xf borderId="45" fillId="107" fontId="33" numFmtId="0" xfId="0" applyAlignment="1" applyBorder="1" applyFill="1" applyFont="1">
      <alignment horizontal="center" readingOrder="0" shrinkToFit="0" vertical="center" wrapText="0"/>
    </xf>
    <xf borderId="45" fillId="0" fontId="40" numFmtId="49" xfId="0" applyAlignment="1" applyBorder="1" applyFont="1" applyNumberFormat="1">
      <alignment horizontal="left" readingOrder="0" shrinkToFit="0" vertical="top" wrapText="0"/>
    </xf>
    <xf borderId="45" fillId="13" fontId="69" numFmtId="0" xfId="0" applyAlignment="1" applyBorder="1" applyFont="1">
      <alignment horizontal="center" shrinkToFit="0" wrapText="0"/>
    </xf>
    <xf borderId="43" fillId="13" fontId="69" numFmtId="0" xfId="0" applyAlignment="1" applyBorder="1" applyFont="1">
      <alignment horizontal="center" shrinkToFit="0" wrapText="0"/>
    </xf>
    <xf borderId="64" fillId="28" fontId="0" numFmtId="49" xfId="0" applyAlignment="1" applyBorder="1" applyFont="1" applyNumberFormat="1">
      <alignment horizontal="center" shrinkToFit="0" vertical="center" wrapText="0"/>
    </xf>
    <xf borderId="45" fillId="43" fontId="64" numFmtId="0" xfId="0" applyAlignment="1" applyBorder="1" applyFont="1">
      <alignment horizontal="center" readingOrder="0" shrinkToFit="0" vertical="center" wrapText="0"/>
    </xf>
    <xf borderId="733" fillId="108" fontId="262" numFmtId="0" xfId="0" applyAlignment="1" applyBorder="1" applyFill="1" applyFont="1">
      <alignment horizontal="left" readingOrder="0" shrinkToFit="0" vertical="center" wrapText="0"/>
    </xf>
    <xf borderId="733" fillId="108" fontId="263" numFmtId="0" xfId="0" applyAlignment="1" applyBorder="1" applyFont="1">
      <alignment horizontal="center" readingOrder="0" shrinkToFit="0" vertical="center" wrapText="0"/>
    </xf>
    <xf borderId="734" fillId="108" fontId="263" numFmtId="0" xfId="0" applyAlignment="1" applyBorder="1" applyFont="1">
      <alignment horizontal="left" readingOrder="0" shrinkToFit="0" vertical="center" wrapText="0"/>
    </xf>
    <xf borderId="735" fillId="0" fontId="2" numFmtId="0" xfId="0" applyBorder="1" applyFont="1"/>
    <xf borderId="736" fillId="0" fontId="2" numFmtId="0" xfId="0" applyBorder="1" applyFont="1"/>
    <xf borderId="734" fillId="108" fontId="10" numFmtId="0" xfId="0" applyAlignment="1" applyBorder="1" applyFont="1">
      <alignment horizontal="center" readingOrder="0" shrinkToFit="0" vertical="center" wrapText="0"/>
    </xf>
    <xf borderId="734" fillId="108" fontId="10" numFmtId="0" xfId="0" applyAlignment="1" applyBorder="1" applyFont="1">
      <alignment horizontal="left" readingOrder="0" vertical="center"/>
    </xf>
    <xf borderId="733" fillId="108" fontId="264" numFmtId="0" xfId="0" applyAlignment="1" applyBorder="1" applyFont="1">
      <alignment vertical="center"/>
    </xf>
    <xf borderId="733" fillId="108" fontId="262" numFmtId="0" xfId="0" applyAlignment="1" applyBorder="1" applyFont="1">
      <alignment readingOrder="0" shrinkToFit="0" vertical="center" wrapText="0"/>
    </xf>
    <xf borderId="733" fillId="108" fontId="262" numFmtId="49" xfId="0" applyAlignment="1" applyBorder="1" applyFont="1" applyNumberFormat="1">
      <alignment horizontal="left" readingOrder="0" shrinkToFit="0" vertical="center" wrapText="0"/>
    </xf>
    <xf borderId="737" fillId="0" fontId="2" numFmtId="0" xfId="0" applyBorder="1" applyFont="1"/>
    <xf borderId="738" fillId="0" fontId="2" numFmtId="0" xfId="0" applyBorder="1" applyFont="1"/>
    <xf borderId="739" fillId="0" fontId="2" numFmtId="0" xfId="0" applyBorder="1" applyFont="1"/>
    <xf borderId="740" fillId="0" fontId="2" numFmtId="0" xfId="0" applyBorder="1" applyFont="1"/>
    <xf borderId="741" fillId="0" fontId="2" numFmtId="0" xfId="0" applyBorder="1" applyFont="1"/>
    <xf borderId="733" fillId="108" fontId="10" numFmtId="0" xfId="0" applyAlignment="1" applyBorder="1" applyFont="1">
      <alignment horizontal="center" readingOrder="0" shrinkToFit="0" vertical="center" wrapText="0"/>
    </xf>
    <xf borderId="733" fillId="108" fontId="10" numFmtId="0" xfId="0" applyAlignment="1" applyBorder="1" applyFont="1">
      <alignment horizontal="left" readingOrder="0" vertical="center"/>
    </xf>
    <xf borderId="733" fillId="108" fontId="264" numFmtId="0" xfId="0" applyBorder="1" applyFont="1"/>
    <xf borderId="742" fillId="108" fontId="19" numFmtId="0" xfId="0" applyAlignment="1" applyBorder="1" applyFont="1">
      <alignment horizontal="center" vertical="bottom"/>
    </xf>
    <xf borderId="743" fillId="0" fontId="2" numFmtId="0" xfId="0" applyBorder="1" applyFont="1"/>
    <xf borderId="733" fillId="108" fontId="19" numFmtId="0" xfId="0" applyBorder="1" applyFont="1"/>
    <xf borderId="733" fillId="108" fontId="24" numFmtId="0" xfId="0" applyAlignment="1" applyBorder="1" applyFont="1">
      <alignment readingOrder="0" shrinkToFit="0" vertical="center" wrapText="0"/>
    </xf>
    <xf borderId="733" fillId="108" fontId="19" numFmtId="0" xfId="0" applyAlignment="1" applyBorder="1" applyFont="1">
      <alignment vertical="center"/>
    </xf>
    <xf borderId="742" fillId="108" fontId="27" numFmtId="0" xfId="0" applyAlignment="1" applyBorder="1" applyFont="1">
      <alignment horizontal="center" readingOrder="0" vertical="bottom"/>
    </xf>
    <xf borderId="733" fillId="108" fontId="19" numFmtId="0" xfId="0" applyAlignment="1" applyBorder="1" applyFont="1">
      <alignment vertical="center"/>
    </xf>
    <xf borderId="734" fillId="108" fontId="32" numFmtId="164" xfId="0" applyAlignment="1" applyBorder="1" applyFont="1" applyNumberFormat="1">
      <alignment horizontal="center" readingOrder="0" vertical="center"/>
    </xf>
    <xf borderId="742" fillId="108" fontId="264" numFmtId="0" xfId="0" applyAlignment="1" applyBorder="1" applyFont="1">
      <alignment horizontal="center"/>
    </xf>
    <xf borderId="734" fillId="108" fontId="263" numFmtId="0" xfId="0" applyAlignment="1" applyBorder="1" applyFont="1">
      <alignment horizontal="center" readingOrder="0" shrinkToFit="0" vertical="center" wrapText="0"/>
    </xf>
    <xf borderId="733" fillId="108" fontId="264" numFmtId="0" xfId="0" applyAlignment="1" applyBorder="1" applyFont="1">
      <alignment horizontal="center"/>
    </xf>
    <xf borderId="744" fillId="109" fontId="265" numFmtId="0" xfId="0" applyAlignment="1" applyBorder="1" applyFill="1" applyFont="1">
      <alignment horizontal="left" readingOrder="0" shrinkToFit="0" vertical="center" wrapText="0"/>
    </xf>
    <xf borderId="744" fillId="109" fontId="266" numFmtId="0" xfId="0" applyAlignment="1" applyBorder="1" applyFont="1">
      <alignment horizontal="center" readingOrder="0" shrinkToFit="0" vertical="center" wrapText="0"/>
    </xf>
    <xf borderId="745" fillId="109" fontId="266" numFmtId="0" xfId="0" applyAlignment="1" applyBorder="1" applyFont="1">
      <alignment horizontal="left" readingOrder="0" shrinkToFit="0" vertical="center" wrapText="0"/>
    </xf>
    <xf borderId="746" fillId="0" fontId="2" numFmtId="0" xfId="0" applyBorder="1" applyFont="1"/>
    <xf borderId="747" fillId="0" fontId="2" numFmtId="0" xfId="0" applyBorder="1" applyFont="1"/>
    <xf borderId="45" fillId="28" fontId="69" numFmtId="0" xfId="0" applyAlignment="1" applyBorder="1" applyFont="1">
      <alignment horizontal="center"/>
    </xf>
    <xf borderId="745" fillId="109" fontId="9" numFmtId="0" xfId="0" applyAlignment="1" applyBorder="1" applyFont="1">
      <alignment horizontal="center" readingOrder="0" shrinkToFit="0" vertical="center" wrapText="0"/>
    </xf>
    <xf borderId="745" fillId="109" fontId="9" numFmtId="0" xfId="0" applyAlignment="1" applyBorder="1" applyFont="1">
      <alignment horizontal="left" readingOrder="0" vertical="center"/>
    </xf>
    <xf borderId="744" fillId="109" fontId="267" numFmtId="0" xfId="0" applyBorder="1" applyFont="1"/>
    <xf borderId="744" fillId="109" fontId="265" numFmtId="0" xfId="0" applyAlignment="1" applyBorder="1" applyFont="1">
      <alignment readingOrder="0" shrinkToFit="0" vertical="center" wrapText="0"/>
    </xf>
    <xf borderId="744" fillId="109" fontId="265" numFmtId="49" xfId="0" applyAlignment="1" applyBorder="1" applyFont="1" applyNumberFormat="1">
      <alignment horizontal="left" readingOrder="0" shrinkToFit="0" vertical="center" wrapText="0"/>
    </xf>
    <xf borderId="748" fillId="0" fontId="2" numFmtId="0" xfId="0" applyBorder="1" applyFont="1"/>
    <xf borderId="749" fillId="0" fontId="2" numFmtId="0" xfId="0" applyBorder="1" applyFont="1"/>
    <xf borderId="750" fillId="0" fontId="2" numFmtId="0" xfId="0" applyBorder="1" applyFont="1"/>
    <xf borderId="751" fillId="0" fontId="2" numFmtId="0" xfId="0" applyBorder="1" applyFont="1"/>
    <xf borderId="752" fillId="0" fontId="2" numFmtId="0" xfId="0" applyBorder="1" applyFont="1"/>
    <xf borderId="744" fillId="109" fontId="9" numFmtId="0" xfId="0" applyAlignment="1" applyBorder="1" applyFont="1">
      <alignment horizontal="center" readingOrder="0" shrinkToFit="0" vertical="center" wrapText="0"/>
    </xf>
    <xf borderId="744" fillId="109" fontId="9" numFmtId="0" xfId="0" applyAlignment="1" applyBorder="1" applyFont="1">
      <alignment horizontal="left" readingOrder="0" vertical="top"/>
    </xf>
    <xf borderId="753" fillId="109" fontId="21" numFmtId="0" xfId="0" applyAlignment="1" applyBorder="1" applyFont="1">
      <alignment horizontal="center" vertical="bottom"/>
    </xf>
    <xf borderId="754" fillId="0" fontId="2" numFmtId="0" xfId="0" applyBorder="1" applyFont="1"/>
    <xf borderId="744" fillId="109" fontId="21" numFmtId="0" xfId="0" applyBorder="1" applyFont="1"/>
    <xf borderId="744" fillId="109" fontId="23" numFmtId="0" xfId="0" applyAlignment="1" applyBorder="1" applyFont="1">
      <alignment readingOrder="0" shrinkToFit="0" vertical="center" wrapText="0"/>
    </xf>
    <xf borderId="744" fillId="109" fontId="21" numFmtId="0" xfId="0" applyBorder="1" applyFont="1"/>
    <xf borderId="753" fillId="109" fontId="28" numFmtId="0" xfId="0" applyAlignment="1" applyBorder="1" applyFont="1">
      <alignment horizontal="center" readingOrder="0" vertical="bottom"/>
    </xf>
    <xf borderId="745" fillId="109" fontId="31" numFmtId="164" xfId="0" applyAlignment="1" applyBorder="1" applyFont="1" applyNumberFormat="1">
      <alignment horizontal="center" readingOrder="0" vertical="center"/>
    </xf>
    <xf borderId="753" fillId="109" fontId="266" numFmtId="0" xfId="0" applyAlignment="1" applyBorder="1" applyFont="1">
      <alignment horizontal="center" readingOrder="0" shrinkToFit="0" vertical="center" wrapText="0"/>
    </xf>
    <xf borderId="753" fillId="109" fontId="267" numFmtId="0" xfId="0" applyAlignment="1" applyBorder="1" applyFont="1">
      <alignment horizontal="center"/>
    </xf>
    <xf borderId="755" fillId="0" fontId="2" numFmtId="0" xfId="0" applyBorder="1" applyFont="1"/>
    <xf borderId="744" fillId="109" fontId="267" numFmtId="0" xfId="0" applyAlignment="1" applyBorder="1" applyFont="1">
      <alignment horizontal="center"/>
    </xf>
    <xf borderId="0" fillId="0" fontId="39" numFmtId="0" xfId="0" applyAlignment="1" applyFont="1">
      <alignment horizontal="center" readingOrder="0" vertical="bottom"/>
    </xf>
    <xf borderId="756" fillId="110" fontId="268" numFmtId="0" xfId="0" applyAlignment="1" applyBorder="1" applyFill="1" applyFont="1">
      <alignment horizontal="left" readingOrder="0" shrinkToFit="0" vertical="center" wrapText="0"/>
    </xf>
    <xf borderId="756" fillId="110" fontId="269" numFmtId="0" xfId="0" applyAlignment="1" applyBorder="1" applyFont="1">
      <alignment horizontal="center" readingOrder="0" shrinkToFit="0" vertical="center" wrapText="0"/>
    </xf>
    <xf borderId="757" fillId="110" fontId="269" numFmtId="0" xfId="0" applyAlignment="1" applyBorder="1" applyFont="1">
      <alignment horizontal="left" readingOrder="0" shrinkToFit="0" vertical="center" wrapText="0"/>
    </xf>
    <xf borderId="758" fillId="0" fontId="2" numFmtId="0" xfId="0" applyBorder="1" applyFont="1"/>
    <xf borderId="759" fillId="0" fontId="2" numFmtId="0" xfId="0" applyBorder="1" applyFont="1"/>
    <xf borderId="757" fillId="110" fontId="9" numFmtId="0" xfId="0" applyAlignment="1" applyBorder="1" applyFont="1">
      <alignment horizontal="center" readingOrder="0" shrinkToFit="0" vertical="center" wrapText="0"/>
    </xf>
    <xf borderId="757" fillId="110" fontId="9" numFmtId="0" xfId="0" applyAlignment="1" applyBorder="1" applyFont="1">
      <alignment horizontal="left" readingOrder="0" vertical="center"/>
    </xf>
    <xf borderId="756" fillId="110" fontId="270" numFmtId="0" xfId="0" applyBorder="1" applyFont="1"/>
    <xf borderId="756" fillId="110" fontId="268" numFmtId="0" xfId="0" applyAlignment="1" applyBorder="1" applyFont="1">
      <alignment readingOrder="0" shrinkToFit="0" vertical="center" wrapText="0"/>
    </xf>
    <xf borderId="756" fillId="110" fontId="268" numFmtId="49" xfId="0" applyAlignment="1" applyBorder="1" applyFont="1" applyNumberFormat="1">
      <alignment horizontal="left" readingOrder="0" shrinkToFit="0" vertical="center" wrapText="0"/>
    </xf>
    <xf borderId="760" fillId="0" fontId="2" numFmtId="0" xfId="0" applyBorder="1" applyFont="1"/>
    <xf borderId="761" fillId="0" fontId="2" numFmtId="0" xfId="0" applyBorder="1" applyFont="1"/>
    <xf borderId="762" fillId="0" fontId="2" numFmtId="0" xfId="0" applyBorder="1" applyFont="1"/>
    <xf borderId="763" fillId="0" fontId="2" numFmtId="0" xfId="0" applyBorder="1" applyFont="1"/>
    <xf borderId="764" fillId="0" fontId="2" numFmtId="0" xfId="0" applyBorder="1" applyFont="1"/>
    <xf borderId="756" fillId="110" fontId="9" numFmtId="0" xfId="0" applyAlignment="1" applyBorder="1" applyFont="1">
      <alignment horizontal="center" readingOrder="0" shrinkToFit="0" vertical="center" wrapText="0"/>
    </xf>
    <xf borderId="756" fillId="110" fontId="9" numFmtId="0" xfId="0" applyAlignment="1" applyBorder="1" applyFont="1">
      <alignment horizontal="left" readingOrder="0" vertical="top"/>
    </xf>
    <xf borderId="765" fillId="110" fontId="21" numFmtId="0" xfId="0" applyAlignment="1" applyBorder="1" applyFont="1">
      <alignment horizontal="center" vertical="bottom"/>
    </xf>
    <xf borderId="766" fillId="0" fontId="2" numFmtId="0" xfId="0" applyBorder="1" applyFont="1"/>
    <xf borderId="756" fillId="110" fontId="21" numFmtId="0" xfId="0" applyBorder="1" applyFont="1"/>
    <xf borderId="756" fillId="110" fontId="23" numFmtId="0" xfId="0" applyAlignment="1" applyBorder="1" applyFont="1">
      <alignment readingOrder="0" shrinkToFit="0" vertical="center" wrapText="0"/>
    </xf>
    <xf borderId="756" fillId="110" fontId="21" numFmtId="0" xfId="0" applyBorder="1" applyFont="1"/>
    <xf borderId="765" fillId="110" fontId="28" numFmtId="0" xfId="0" applyAlignment="1" applyBorder="1" applyFont="1">
      <alignment horizontal="center" readingOrder="0" vertical="bottom"/>
    </xf>
    <xf borderId="757" fillId="110" fontId="31" numFmtId="164" xfId="0" applyAlignment="1" applyBorder="1" applyFont="1" applyNumberFormat="1">
      <alignment horizontal="center" readingOrder="0" vertical="center"/>
    </xf>
    <xf borderId="765" fillId="110" fontId="269" numFmtId="0" xfId="0" applyAlignment="1" applyBorder="1" applyFont="1">
      <alignment horizontal="center" readingOrder="0" shrinkToFit="0" vertical="center" wrapText="0"/>
    </xf>
    <xf borderId="765" fillId="110" fontId="270" numFmtId="0" xfId="0" applyAlignment="1" applyBorder="1" applyFont="1">
      <alignment horizontal="center"/>
    </xf>
    <xf borderId="767" fillId="0" fontId="2" numFmtId="0" xfId="0" applyBorder="1" applyFont="1"/>
    <xf borderId="756" fillId="110" fontId="270" numFmtId="0" xfId="0" applyAlignment="1" applyBorder="1" applyFont="1">
      <alignment horizontal="center"/>
    </xf>
    <xf borderId="0" fillId="0" fontId="39" numFmtId="49" xfId="0" applyAlignment="1" applyFont="1" applyNumberFormat="1">
      <alignment horizontal="center" vertical="bottom"/>
    </xf>
    <xf borderId="0" fillId="0" fontId="39" numFmtId="0" xfId="0" applyAlignment="1" applyFont="1">
      <alignment horizontal="center" vertical="bottom"/>
    </xf>
    <xf borderId="61" fillId="19" fontId="40" numFmtId="49" xfId="0" applyAlignment="1" applyBorder="1" applyFont="1" applyNumberFormat="1">
      <alignment horizontal="left" readingOrder="0" shrinkToFit="0" vertical="center" wrapText="0"/>
    </xf>
    <xf borderId="41" fillId="0" fontId="39" numFmtId="0" xfId="0" applyAlignment="1" applyBorder="1" applyFont="1">
      <alignment horizontal="center" shrinkToFit="0" wrapText="0"/>
    </xf>
    <xf borderId="0" fillId="0" fontId="40" numFmtId="0" xfId="0" applyAlignment="1" applyFont="1">
      <alignment readingOrder="0" shrinkToFit="0" vertical="center" wrapText="0"/>
    </xf>
    <xf borderId="58" fillId="19" fontId="40" numFmtId="49" xfId="0" applyAlignment="1" applyBorder="1" applyFont="1" applyNumberFormat="1">
      <alignment horizontal="left" readingOrder="0" shrinkToFit="0" vertical="center" wrapText="0"/>
    </xf>
    <xf borderId="768" fillId="111" fontId="271" numFmtId="0" xfId="0" applyAlignment="1" applyBorder="1" applyFill="1" applyFont="1">
      <alignment horizontal="left" readingOrder="0" shrinkToFit="0" vertical="center" wrapText="0"/>
    </xf>
    <xf borderId="768" fillId="111" fontId="272" numFmtId="0" xfId="0" applyAlignment="1" applyBorder="1" applyFont="1">
      <alignment horizontal="center" readingOrder="0" shrinkToFit="0" vertical="center" wrapText="0"/>
    </xf>
    <xf borderId="769" fillId="111" fontId="272" numFmtId="0" xfId="0" applyAlignment="1" applyBorder="1" applyFont="1">
      <alignment horizontal="left" readingOrder="0" shrinkToFit="0" vertical="center" wrapText="0"/>
    </xf>
    <xf borderId="770" fillId="0" fontId="2" numFmtId="0" xfId="0" applyBorder="1" applyFont="1"/>
    <xf borderId="771" fillId="0" fontId="2" numFmtId="0" xfId="0" applyBorder="1" applyFont="1"/>
    <xf borderId="769" fillId="111" fontId="9" numFmtId="0" xfId="0" applyAlignment="1" applyBorder="1" applyFont="1">
      <alignment horizontal="center" readingOrder="0" shrinkToFit="0" vertical="center" wrapText="0"/>
    </xf>
    <xf borderId="769" fillId="111" fontId="9" numFmtId="0" xfId="0" applyAlignment="1" applyBorder="1" applyFont="1">
      <alignment horizontal="left" readingOrder="0" vertical="center"/>
    </xf>
    <xf borderId="768" fillId="111" fontId="273" numFmtId="0" xfId="0" applyBorder="1" applyFont="1"/>
    <xf borderId="768" fillId="111" fontId="271" numFmtId="0" xfId="0" applyAlignment="1" applyBorder="1" applyFont="1">
      <alignment readingOrder="0" shrinkToFit="0" vertical="center" wrapText="0"/>
    </xf>
    <xf borderId="768" fillId="111" fontId="271" numFmtId="49" xfId="0" applyAlignment="1" applyBorder="1" applyFont="1" applyNumberFormat="1">
      <alignment horizontal="left" readingOrder="0" shrinkToFit="0" vertical="center" wrapText="0"/>
    </xf>
    <xf borderId="772" fillId="0" fontId="2" numFmtId="0" xfId="0" applyBorder="1" applyFont="1"/>
    <xf borderId="773" fillId="0" fontId="2" numFmtId="0" xfId="0" applyBorder="1" applyFont="1"/>
    <xf borderId="774" fillId="0" fontId="2" numFmtId="0" xfId="0" applyBorder="1" applyFont="1"/>
    <xf borderId="775" fillId="0" fontId="2" numFmtId="0" xfId="0" applyBorder="1" applyFont="1"/>
    <xf borderId="776" fillId="0" fontId="2" numFmtId="0" xfId="0" applyBorder="1" applyFont="1"/>
    <xf borderId="768" fillId="111" fontId="9" numFmtId="0" xfId="0" applyAlignment="1" applyBorder="1" applyFont="1">
      <alignment horizontal="center" readingOrder="0" shrinkToFit="0" vertical="center" wrapText="0"/>
    </xf>
    <xf borderId="768" fillId="111" fontId="9" numFmtId="0" xfId="0" applyAlignment="1" applyBorder="1" applyFont="1">
      <alignment horizontal="left" readingOrder="0" vertical="top"/>
    </xf>
    <xf borderId="777" fillId="111" fontId="21" numFmtId="0" xfId="0" applyAlignment="1" applyBorder="1" applyFont="1">
      <alignment horizontal="center" vertical="bottom"/>
    </xf>
    <xf borderId="778" fillId="0" fontId="2" numFmtId="0" xfId="0" applyBorder="1" applyFont="1"/>
    <xf borderId="768" fillId="111" fontId="21" numFmtId="0" xfId="0" applyBorder="1" applyFont="1"/>
    <xf borderId="768" fillId="111" fontId="23" numFmtId="0" xfId="0" applyAlignment="1" applyBorder="1" applyFont="1">
      <alignment readingOrder="0" shrinkToFit="0" vertical="center" wrapText="0"/>
    </xf>
    <xf borderId="768" fillId="111" fontId="21" numFmtId="0" xfId="0" applyBorder="1" applyFont="1"/>
    <xf borderId="777" fillId="111" fontId="28" numFmtId="0" xfId="0" applyAlignment="1" applyBorder="1" applyFont="1">
      <alignment horizontal="center" readingOrder="0" vertical="bottom"/>
    </xf>
    <xf borderId="769" fillId="111" fontId="31" numFmtId="164" xfId="0" applyAlignment="1" applyBorder="1" applyFont="1" applyNumberFormat="1">
      <alignment horizontal="center" readingOrder="0" vertical="center"/>
    </xf>
    <xf borderId="777" fillId="111" fontId="272" numFmtId="0" xfId="0" applyAlignment="1" applyBorder="1" applyFont="1">
      <alignment horizontal="center" readingOrder="0" shrinkToFit="0" vertical="center" wrapText="0"/>
    </xf>
    <xf borderId="777" fillId="111" fontId="273" numFmtId="0" xfId="0" applyAlignment="1" applyBorder="1" applyFont="1">
      <alignment horizontal="center"/>
    </xf>
    <xf borderId="779" fillId="0" fontId="2" numFmtId="0" xfId="0" applyBorder="1" applyFont="1"/>
    <xf borderId="768" fillId="111" fontId="273" numFmtId="0" xfId="0" applyAlignment="1" applyBorder="1" applyFont="1">
      <alignment horizontal="center"/>
    </xf>
    <xf borderId="0" fillId="0" fontId="39" numFmtId="49" xfId="0" applyFont="1" applyNumberFormat="1"/>
    <xf borderId="780" fillId="112" fontId="274" numFmtId="0" xfId="0" applyAlignment="1" applyBorder="1" applyFill="1" applyFont="1">
      <alignment horizontal="left" readingOrder="0" shrinkToFit="0" vertical="center" wrapText="0"/>
    </xf>
    <xf borderId="780" fillId="112" fontId="275" numFmtId="0" xfId="0" applyAlignment="1" applyBorder="1" applyFont="1">
      <alignment horizontal="center" readingOrder="0" shrinkToFit="0" vertical="center" wrapText="0"/>
    </xf>
    <xf borderId="781" fillId="112" fontId="275" numFmtId="0" xfId="0" applyAlignment="1" applyBorder="1" applyFont="1">
      <alignment horizontal="left" readingOrder="0" shrinkToFit="0" vertical="center" wrapText="0"/>
    </xf>
    <xf borderId="782" fillId="0" fontId="2" numFmtId="0" xfId="0" applyBorder="1" applyFont="1"/>
    <xf borderId="783" fillId="0" fontId="2" numFmtId="0" xfId="0" applyBorder="1" applyFont="1"/>
    <xf borderId="781" fillId="112" fontId="53" numFmtId="0" xfId="0" applyAlignment="1" applyBorder="1" applyFont="1">
      <alignment horizontal="center" readingOrder="0" shrinkToFit="0" vertical="center" wrapText="0"/>
    </xf>
    <xf borderId="781" fillId="112" fontId="53" numFmtId="0" xfId="0" applyAlignment="1" applyBorder="1" applyFont="1">
      <alignment horizontal="left" readingOrder="0" vertical="center"/>
    </xf>
    <xf borderId="780" fillId="112" fontId="276" numFmtId="0" xfId="0" applyAlignment="1" applyBorder="1" applyFont="1">
      <alignment vertical="center"/>
    </xf>
    <xf borderId="780" fillId="112" fontId="274" numFmtId="0" xfId="0" applyAlignment="1" applyBorder="1" applyFont="1">
      <alignment readingOrder="0" shrinkToFit="0" vertical="center" wrapText="0"/>
    </xf>
    <xf borderId="780" fillId="112" fontId="274" numFmtId="49" xfId="0" applyAlignment="1" applyBorder="1" applyFont="1" applyNumberFormat="1">
      <alignment horizontal="left" readingOrder="0" shrinkToFit="0" vertical="center" wrapText="0"/>
    </xf>
    <xf borderId="784" fillId="0" fontId="2" numFmtId="0" xfId="0" applyBorder="1" applyFont="1"/>
    <xf borderId="785" fillId="0" fontId="2" numFmtId="0" xfId="0" applyBorder="1" applyFont="1"/>
    <xf borderId="786" fillId="0" fontId="2" numFmtId="0" xfId="0" applyBorder="1" applyFont="1"/>
    <xf borderId="787" fillId="0" fontId="2" numFmtId="0" xfId="0" applyBorder="1" applyFont="1"/>
    <xf borderId="788" fillId="0" fontId="2" numFmtId="0" xfId="0" applyBorder="1" applyFont="1"/>
    <xf borderId="780" fillId="112" fontId="53" numFmtId="0" xfId="0" applyAlignment="1" applyBorder="1" applyFont="1">
      <alignment horizontal="center" readingOrder="0" shrinkToFit="0" vertical="center" wrapText="0"/>
    </xf>
    <xf borderId="780" fillId="112" fontId="53" numFmtId="0" xfId="0" applyAlignment="1" applyBorder="1" applyFont="1">
      <alignment horizontal="left" readingOrder="0" vertical="center"/>
    </xf>
    <xf borderId="780" fillId="112" fontId="276" numFmtId="0" xfId="0" applyBorder="1" applyFont="1"/>
    <xf borderId="789" fillId="112" fontId="55" numFmtId="0" xfId="0" applyAlignment="1" applyBorder="1" applyFont="1">
      <alignment horizontal="center" vertical="bottom"/>
    </xf>
    <xf borderId="790" fillId="0" fontId="2" numFmtId="0" xfId="0" applyBorder="1" applyFont="1"/>
    <xf borderId="780" fillId="112" fontId="55" numFmtId="0" xfId="0" applyBorder="1" applyFont="1"/>
    <xf borderId="780" fillId="112" fontId="56" numFmtId="0" xfId="0" applyAlignment="1" applyBorder="1" applyFont="1">
      <alignment readingOrder="0" shrinkToFit="0" vertical="center" wrapText="0"/>
    </xf>
    <xf borderId="780" fillId="112" fontId="55" numFmtId="0" xfId="0" applyAlignment="1" applyBorder="1" applyFont="1">
      <alignment vertical="center"/>
    </xf>
    <xf borderId="789" fillId="112" fontId="57" numFmtId="0" xfId="0" applyAlignment="1" applyBorder="1" applyFont="1">
      <alignment horizontal="center" readingOrder="0" vertical="bottom"/>
    </xf>
    <xf borderId="780" fillId="112" fontId="55" numFmtId="0" xfId="0" applyAlignment="1" applyBorder="1" applyFont="1">
      <alignment vertical="center"/>
    </xf>
    <xf borderId="781" fillId="112" fontId="58" numFmtId="164" xfId="0" applyAlignment="1" applyBorder="1" applyFont="1" applyNumberFormat="1">
      <alignment horizontal="center" readingOrder="0" vertical="center"/>
    </xf>
    <xf borderId="789" fillId="112" fontId="276" numFmtId="0" xfId="0" applyAlignment="1" applyBorder="1" applyFont="1">
      <alignment horizontal="center"/>
    </xf>
    <xf borderId="781" fillId="112" fontId="275" numFmtId="0" xfId="0" applyAlignment="1" applyBorder="1" applyFont="1">
      <alignment horizontal="center" readingOrder="0" shrinkToFit="0" vertical="center" wrapText="0"/>
    </xf>
    <xf borderId="780" fillId="112" fontId="276" numFmtId="0" xfId="0" applyAlignment="1" applyBorder="1" applyFont="1">
      <alignment horizontal="center"/>
    </xf>
    <xf borderId="45" fillId="42" fontId="40" numFmtId="0" xfId="0" applyAlignment="1" applyBorder="1" applyFont="1">
      <alignment horizontal="center" readingOrder="0" shrinkToFit="0" vertical="center" wrapText="0"/>
    </xf>
    <xf borderId="791" fillId="113" fontId="277" numFmtId="0" xfId="0" applyAlignment="1" applyBorder="1" applyFill="1" applyFont="1">
      <alignment horizontal="left" readingOrder="0" shrinkToFit="0" vertical="center" wrapText="0"/>
    </xf>
    <xf borderId="791" fillId="113" fontId="278" numFmtId="0" xfId="0" applyAlignment="1" applyBorder="1" applyFont="1">
      <alignment horizontal="center" readingOrder="0" shrinkToFit="0" vertical="center" wrapText="0"/>
    </xf>
    <xf borderId="792" fillId="113" fontId="278" numFmtId="0" xfId="0" applyAlignment="1" applyBorder="1" applyFont="1">
      <alignment horizontal="left" readingOrder="0" shrinkToFit="0" vertical="center" wrapText="0"/>
    </xf>
    <xf borderId="793" fillId="0" fontId="2" numFmtId="0" xfId="0" applyBorder="1" applyFont="1"/>
    <xf borderId="794" fillId="0" fontId="2" numFmtId="0" xfId="0" applyBorder="1" applyFont="1"/>
    <xf borderId="792" fillId="113" fontId="9" numFmtId="0" xfId="0" applyAlignment="1" applyBorder="1" applyFont="1">
      <alignment horizontal="center" readingOrder="0" shrinkToFit="0" vertical="center" wrapText="0"/>
    </xf>
    <xf borderId="792" fillId="113" fontId="9" numFmtId="0" xfId="0" applyAlignment="1" applyBorder="1" applyFont="1">
      <alignment horizontal="left" readingOrder="0" vertical="center"/>
    </xf>
    <xf borderId="791" fillId="113" fontId="279" numFmtId="0" xfId="0" applyBorder="1" applyFont="1"/>
    <xf borderId="791" fillId="113" fontId="277" numFmtId="0" xfId="0" applyAlignment="1" applyBorder="1" applyFont="1">
      <alignment readingOrder="0" shrinkToFit="0" vertical="center" wrapText="0"/>
    </xf>
    <xf borderId="791" fillId="113" fontId="277" numFmtId="49" xfId="0" applyAlignment="1" applyBorder="1" applyFont="1" applyNumberFormat="1">
      <alignment horizontal="left" readingOrder="0" shrinkToFit="0" vertical="center" wrapText="0"/>
    </xf>
    <xf borderId="795" fillId="0" fontId="2" numFmtId="0" xfId="0" applyBorder="1" applyFont="1"/>
    <xf borderId="796" fillId="0" fontId="2" numFmtId="0" xfId="0" applyBorder="1" applyFont="1"/>
    <xf borderId="797" fillId="0" fontId="2" numFmtId="0" xfId="0" applyBorder="1" applyFont="1"/>
    <xf borderId="798" fillId="0" fontId="2" numFmtId="0" xfId="0" applyBorder="1" applyFont="1"/>
    <xf borderId="799" fillId="0" fontId="2" numFmtId="0" xfId="0" applyBorder="1" applyFont="1"/>
    <xf borderId="791" fillId="113" fontId="9" numFmtId="0" xfId="0" applyAlignment="1" applyBorder="1" applyFont="1">
      <alignment horizontal="center" readingOrder="0" shrinkToFit="0" vertical="center" wrapText="0"/>
    </xf>
    <xf borderId="791" fillId="113" fontId="9" numFmtId="0" xfId="0" applyAlignment="1" applyBorder="1" applyFont="1">
      <alignment horizontal="left" readingOrder="0" vertical="top"/>
    </xf>
    <xf borderId="800" fillId="113" fontId="21" numFmtId="0" xfId="0" applyAlignment="1" applyBorder="1" applyFont="1">
      <alignment horizontal="center" vertical="bottom"/>
    </xf>
    <xf borderId="801" fillId="0" fontId="2" numFmtId="0" xfId="0" applyBorder="1" applyFont="1"/>
    <xf borderId="791" fillId="113" fontId="21" numFmtId="0" xfId="0" applyBorder="1" applyFont="1"/>
    <xf borderId="791" fillId="113" fontId="23" numFmtId="0" xfId="0" applyAlignment="1" applyBorder="1" applyFont="1">
      <alignment readingOrder="0" shrinkToFit="0" vertical="center" wrapText="0"/>
    </xf>
    <xf borderId="791" fillId="113" fontId="21" numFmtId="0" xfId="0" applyBorder="1" applyFont="1"/>
    <xf borderId="800" fillId="113" fontId="28" numFmtId="0" xfId="0" applyAlignment="1" applyBorder="1" applyFont="1">
      <alignment horizontal="center" readingOrder="0" vertical="bottom"/>
    </xf>
    <xf borderId="792" fillId="113" fontId="31" numFmtId="164" xfId="0" applyAlignment="1" applyBorder="1" applyFont="1" applyNumberFormat="1">
      <alignment horizontal="center" readingOrder="0" vertical="center"/>
    </xf>
    <xf borderId="800" fillId="113" fontId="278" numFmtId="0" xfId="0" applyAlignment="1" applyBorder="1" applyFont="1">
      <alignment horizontal="center" readingOrder="0" shrinkToFit="0" vertical="center" wrapText="0"/>
    </xf>
    <xf borderId="800" fillId="113" fontId="279" numFmtId="0" xfId="0" applyAlignment="1" applyBorder="1" applyFont="1">
      <alignment horizontal="center"/>
    </xf>
    <xf borderId="802" fillId="0" fontId="2" numFmtId="0" xfId="0" applyBorder="1" applyFont="1"/>
    <xf borderId="791" fillId="113" fontId="279" numFmtId="0" xfId="0" applyAlignment="1" applyBorder="1" applyFont="1">
      <alignment horizontal="center"/>
    </xf>
    <xf borderId="45" fillId="43" fontId="40" numFmtId="0" xfId="0" applyAlignment="1" applyBorder="1" applyFont="1">
      <alignment horizontal="center" readingOrder="0" shrinkToFit="0" vertical="center" wrapText="0"/>
    </xf>
    <xf borderId="0" fillId="0" fontId="33" numFmtId="166" xfId="0" applyAlignment="1" applyFont="1" applyNumberFormat="1">
      <alignment horizontal="left" readingOrder="0" shrinkToFit="0" vertical="center" wrapText="0"/>
    </xf>
    <xf borderId="42" fillId="0" fontId="2" numFmtId="0" xfId="0" applyBorder="1" applyFont="1"/>
    <xf borderId="61" fillId="26" fontId="40" numFmtId="0" xfId="0" applyAlignment="1" applyBorder="1" applyFont="1">
      <alignment readingOrder="0" shrinkToFit="0" vertical="center" wrapText="1"/>
    </xf>
    <xf borderId="45" fillId="28" fontId="39" numFmtId="0" xfId="0" applyAlignment="1" applyBorder="1" applyFont="1">
      <alignment horizontal="center" shrinkToFit="0" wrapText="0"/>
    </xf>
    <xf borderId="43" fillId="28" fontId="39" numFmtId="0" xfId="0" applyAlignment="1" applyBorder="1" applyFont="1">
      <alignment horizontal="center" shrinkToFit="0" wrapText="0"/>
    </xf>
    <xf borderId="43" fillId="28" fontId="39" numFmtId="0" xfId="0" applyAlignment="1" applyBorder="1" applyFont="1">
      <alignment readingOrder="0"/>
    </xf>
    <xf borderId="45" fillId="28" fontId="39" numFmtId="0" xfId="0" applyAlignment="1" applyBorder="1" applyFont="1">
      <alignment readingOrder="0"/>
    </xf>
    <xf borderId="45" fillId="28" fontId="39" numFmtId="0" xfId="0" applyBorder="1" applyFont="1"/>
    <xf borderId="43" fillId="0" fontId="39" numFmtId="0" xfId="0" applyAlignment="1" applyBorder="1" applyFont="1">
      <alignment horizontal="center" readingOrder="0" shrinkToFit="0" wrapText="0"/>
    </xf>
    <xf borderId="45" fillId="13" fontId="39" numFmtId="0" xfId="0" applyAlignment="1" applyBorder="1" applyFont="1">
      <alignment readingOrder="0"/>
    </xf>
    <xf borderId="61" fillId="0" fontId="2" numFmtId="165" xfId="0" applyAlignment="1" applyBorder="1" applyFont="1" applyNumberFormat="1">
      <alignment readingOrder="0"/>
    </xf>
    <xf borderId="45" fillId="12" fontId="33" numFmtId="0" xfId="0" applyAlignment="1" applyBorder="1" applyFont="1">
      <alignment horizontal="center" readingOrder="0" shrinkToFit="0" vertical="center" wrapText="0"/>
    </xf>
    <xf borderId="0" fillId="0" fontId="2" numFmtId="0" xfId="0" applyAlignment="1" applyFont="1">
      <alignment horizontal="center" readingOrder="0" vertical="center"/>
    </xf>
    <xf borderId="45" fillId="12" fontId="39" numFmtId="49" xfId="0" applyAlignment="1" applyBorder="1" applyFont="1" applyNumberFormat="1">
      <alignment horizontal="center" readingOrder="0" shrinkToFit="0" vertical="center" wrapText="0"/>
    </xf>
    <xf borderId="62" fillId="13" fontId="63" numFmtId="0" xfId="0" applyAlignment="1" applyBorder="1" applyFont="1">
      <alignment horizontal="left" readingOrder="0" shrinkToFit="0" vertical="top" wrapText="1"/>
    </xf>
    <xf borderId="64" fillId="0" fontId="63" numFmtId="49" xfId="0" applyAlignment="1" applyBorder="1" applyFont="1" applyNumberFormat="1">
      <alignment horizontal="center" readingOrder="0" shrinkToFit="0" vertical="center" wrapText="0"/>
    </xf>
    <xf borderId="61" fillId="0" fontId="39" numFmtId="49" xfId="0" applyAlignment="1" applyBorder="1" applyFont="1" applyNumberFormat="1">
      <alignment horizontal="center" shrinkToFit="0" vertical="center" wrapText="0"/>
    </xf>
    <xf borderId="64" fillId="13" fontId="39" numFmtId="49" xfId="0" applyAlignment="1" applyBorder="1" applyFont="1" applyNumberFormat="1">
      <alignment horizontal="center" shrinkToFit="0" vertical="center" wrapText="0"/>
    </xf>
    <xf borderId="59" fillId="12" fontId="39" numFmtId="49" xfId="0" applyAlignment="1" applyBorder="1" applyFont="1" applyNumberFormat="1">
      <alignment horizontal="center" readingOrder="0" shrinkToFit="0" vertical="center" wrapText="0"/>
    </xf>
    <xf borderId="42" fillId="21" fontId="60" numFmtId="0" xfId="0" applyAlignment="1" applyBorder="1" applyFont="1">
      <alignment horizontal="left" readingOrder="0" shrinkToFit="0" vertical="center" wrapText="0"/>
    </xf>
    <xf borderId="45" fillId="0" fontId="40" numFmtId="166" xfId="0" applyAlignment="1" applyBorder="1" applyFont="1" applyNumberFormat="1">
      <alignment horizontal="center" readingOrder="0" shrinkToFit="0" vertical="center" wrapText="0"/>
    </xf>
    <xf borderId="803" fillId="114" fontId="280" numFmtId="0" xfId="0" applyAlignment="1" applyBorder="1" applyFill="1" applyFont="1">
      <alignment horizontal="left" readingOrder="0" shrinkToFit="0" vertical="center" wrapText="0"/>
    </xf>
    <xf borderId="803" fillId="114" fontId="281" numFmtId="0" xfId="0" applyAlignment="1" applyBorder="1" applyFont="1">
      <alignment horizontal="center" readingOrder="0" shrinkToFit="0" vertical="center" wrapText="0"/>
    </xf>
    <xf borderId="804" fillId="114" fontId="281" numFmtId="0" xfId="0" applyAlignment="1" applyBorder="1" applyFont="1">
      <alignment horizontal="left" readingOrder="0" shrinkToFit="0" vertical="center" wrapText="0"/>
    </xf>
    <xf borderId="805" fillId="0" fontId="2" numFmtId="0" xfId="0" applyBorder="1" applyFont="1"/>
    <xf borderId="806" fillId="0" fontId="2" numFmtId="0" xfId="0" applyBorder="1" applyFont="1"/>
    <xf borderId="804" fillId="114" fontId="10" numFmtId="0" xfId="0" applyAlignment="1" applyBorder="1" applyFont="1">
      <alignment horizontal="center" readingOrder="0" shrinkToFit="0" vertical="center" wrapText="0"/>
    </xf>
    <xf borderId="58" fillId="13" fontId="39" numFmtId="49" xfId="0" applyAlignment="1" applyBorder="1" applyFont="1" applyNumberFormat="1">
      <alignment horizontal="center" shrinkToFit="0" vertical="center" wrapText="0"/>
    </xf>
    <xf borderId="804" fillId="114" fontId="10" numFmtId="0" xfId="0" applyAlignment="1" applyBorder="1" applyFont="1">
      <alignment horizontal="left" readingOrder="0" vertical="center"/>
    </xf>
    <xf borderId="803" fillId="114" fontId="282" numFmtId="0" xfId="0" applyAlignment="1" applyBorder="1" applyFont="1">
      <alignment vertical="center"/>
    </xf>
    <xf borderId="803" fillId="114" fontId="280" numFmtId="0" xfId="0" applyAlignment="1" applyBorder="1" applyFont="1">
      <alignment readingOrder="0" shrinkToFit="0" vertical="center" wrapText="0"/>
    </xf>
    <xf borderId="803" fillId="114" fontId="280" numFmtId="49" xfId="0" applyAlignment="1" applyBorder="1" applyFont="1" applyNumberFormat="1">
      <alignment horizontal="left" readingOrder="0" shrinkToFit="0" vertical="center" wrapText="0"/>
    </xf>
    <xf borderId="807" fillId="0" fontId="2" numFmtId="0" xfId="0" applyBorder="1" applyFont="1"/>
    <xf borderId="808" fillId="0" fontId="2" numFmtId="0" xfId="0" applyBorder="1" applyFont="1"/>
    <xf borderId="809" fillId="0" fontId="2" numFmtId="0" xfId="0" applyBorder="1" applyFont="1"/>
    <xf borderId="810" fillId="0" fontId="2" numFmtId="0" xfId="0" applyBorder="1" applyFont="1"/>
    <xf borderId="811" fillId="0" fontId="2" numFmtId="0" xfId="0" applyBorder="1" applyFont="1"/>
    <xf borderId="803" fillId="114" fontId="10" numFmtId="0" xfId="0" applyAlignment="1" applyBorder="1" applyFont="1">
      <alignment horizontal="center" readingOrder="0" shrinkToFit="0" vertical="center" wrapText="0"/>
    </xf>
    <xf borderId="803" fillId="114" fontId="10" numFmtId="0" xfId="0" applyAlignment="1" applyBorder="1" applyFont="1">
      <alignment horizontal="left" readingOrder="0" vertical="center"/>
    </xf>
    <xf borderId="803" fillId="114" fontId="282" numFmtId="0" xfId="0" applyBorder="1" applyFont="1"/>
    <xf borderId="812" fillId="114" fontId="19" numFmtId="0" xfId="0" applyAlignment="1" applyBorder="1" applyFont="1">
      <alignment horizontal="center" vertical="bottom"/>
    </xf>
    <xf borderId="813" fillId="0" fontId="2" numFmtId="0" xfId="0" applyBorder="1" applyFont="1"/>
    <xf borderId="803" fillId="114" fontId="19" numFmtId="0" xfId="0" applyBorder="1" applyFont="1"/>
    <xf borderId="803" fillId="114" fontId="24" numFmtId="0" xfId="0" applyAlignment="1" applyBorder="1" applyFont="1">
      <alignment readingOrder="0" shrinkToFit="0" vertical="center" wrapText="0"/>
    </xf>
    <xf borderId="803" fillId="114" fontId="19" numFmtId="0" xfId="0" applyAlignment="1" applyBorder="1" applyFont="1">
      <alignment vertical="center"/>
    </xf>
    <xf borderId="812" fillId="114" fontId="27" numFmtId="0" xfId="0" applyAlignment="1" applyBorder="1" applyFont="1">
      <alignment horizontal="center" readingOrder="0" vertical="bottom"/>
    </xf>
    <xf borderId="803" fillId="114" fontId="19" numFmtId="0" xfId="0" applyAlignment="1" applyBorder="1" applyFont="1">
      <alignment vertical="center"/>
    </xf>
    <xf borderId="804" fillId="114" fontId="32" numFmtId="164" xfId="0" applyAlignment="1" applyBorder="1" applyFont="1" applyNumberFormat="1">
      <alignment horizontal="center" readingOrder="0" vertical="center"/>
    </xf>
    <xf borderId="812" fillId="114" fontId="282" numFmtId="0" xfId="0" applyAlignment="1" applyBorder="1" applyFont="1">
      <alignment horizontal="center"/>
    </xf>
    <xf borderId="804" fillId="114" fontId="281" numFmtId="0" xfId="0" applyAlignment="1" applyBorder="1" applyFont="1">
      <alignment horizontal="center" readingOrder="0" shrinkToFit="0" vertical="center" wrapText="0"/>
    </xf>
    <xf borderId="803" fillId="114" fontId="282" numFmtId="0" xfId="0" applyAlignment="1" applyBorder="1" applyFont="1">
      <alignment horizontal="center"/>
    </xf>
    <xf borderId="45" fillId="33" fontId="61" numFmtId="49" xfId="0" applyAlignment="1" applyBorder="1" applyFont="1" applyNumberFormat="1">
      <alignment horizontal="center" readingOrder="0" shrinkToFit="0" vertical="center" wrapText="0"/>
    </xf>
    <xf borderId="814" fillId="115" fontId="283" numFmtId="0" xfId="0" applyAlignment="1" applyBorder="1" applyFill="1" applyFont="1">
      <alignment horizontal="left" readingOrder="0" shrinkToFit="0" vertical="center" wrapText="0"/>
    </xf>
    <xf borderId="814" fillId="115" fontId="284" numFmtId="0" xfId="0" applyAlignment="1" applyBorder="1" applyFont="1">
      <alignment horizontal="center" readingOrder="0" shrinkToFit="0" vertical="center" wrapText="0"/>
    </xf>
    <xf borderId="815" fillId="115" fontId="284" numFmtId="0" xfId="0" applyAlignment="1" applyBorder="1" applyFont="1">
      <alignment horizontal="left" readingOrder="0" shrinkToFit="0" vertical="center" wrapText="0"/>
    </xf>
    <xf borderId="816" fillId="0" fontId="2" numFmtId="0" xfId="0" applyBorder="1" applyFont="1"/>
    <xf borderId="817" fillId="0" fontId="2" numFmtId="0" xfId="0" applyBorder="1" applyFont="1"/>
    <xf borderId="815" fillId="115" fontId="9" numFmtId="0" xfId="0" applyAlignment="1" applyBorder="1" applyFont="1">
      <alignment horizontal="center" readingOrder="0" shrinkToFit="0" vertical="center" wrapText="0"/>
    </xf>
    <xf borderId="815" fillId="115" fontId="9" numFmtId="0" xfId="0" applyAlignment="1" applyBorder="1" applyFont="1">
      <alignment horizontal="left" readingOrder="0" vertical="center"/>
    </xf>
    <xf borderId="814" fillId="115" fontId="285" numFmtId="0" xfId="0" applyAlignment="1" applyBorder="1" applyFont="1">
      <alignment vertical="center"/>
    </xf>
    <xf borderId="814" fillId="115" fontId="283" numFmtId="0" xfId="0" applyAlignment="1" applyBorder="1" applyFont="1">
      <alignment readingOrder="0" shrinkToFit="0" vertical="center" wrapText="0"/>
    </xf>
    <xf borderId="814" fillId="115" fontId="283" numFmtId="49" xfId="0" applyAlignment="1" applyBorder="1" applyFont="1" applyNumberFormat="1">
      <alignment horizontal="left" readingOrder="0" shrinkToFit="0" vertical="center" wrapText="0"/>
    </xf>
    <xf borderId="818" fillId="0" fontId="2" numFmtId="0" xfId="0" applyBorder="1" applyFont="1"/>
    <xf borderId="819" fillId="0" fontId="2" numFmtId="0" xfId="0" applyBorder="1" applyFont="1"/>
    <xf borderId="820" fillId="0" fontId="2" numFmtId="0" xfId="0" applyBorder="1" applyFont="1"/>
    <xf borderId="821" fillId="0" fontId="2" numFmtId="0" xfId="0" applyBorder="1" applyFont="1"/>
    <xf borderId="822" fillId="0" fontId="2" numFmtId="0" xfId="0" applyBorder="1" applyFont="1"/>
    <xf borderId="814" fillId="115" fontId="9" numFmtId="0" xfId="0" applyAlignment="1" applyBorder="1" applyFont="1">
      <alignment horizontal="center" readingOrder="0" shrinkToFit="0" vertical="center" wrapText="0"/>
    </xf>
    <xf borderId="814" fillId="115" fontId="9" numFmtId="0" xfId="0" applyAlignment="1" applyBorder="1" applyFont="1">
      <alignment horizontal="left" readingOrder="0" vertical="center"/>
    </xf>
    <xf borderId="814" fillId="115" fontId="285" numFmtId="0" xfId="0" applyBorder="1" applyFont="1"/>
    <xf borderId="823" fillId="115" fontId="21" numFmtId="0" xfId="0" applyAlignment="1" applyBorder="1" applyFont="1">
      <alignment horizontal="center" vertical="bottom"/>
    </xf>
    <xf borderId="824" fillId="0" fontId="2" numFmtId="0" xfId="0" applyBorder="1" applyFont="1"/>
    <xf borderId="814" fillId="115" fontId="21" numFmtId="0" xfId="0" applyBorder="1" applyFont="1"/>
    <xf borderId="814" fillId="115" fontId="23" numFmtId="0" xfId="0" applyAlignment="1" applyBorder="1" applyFont="1">
      <alignment readingOrder="0" shrinkToFit="0" vertical="center" wrapText="0"/>
    </xf>
    <xf borderId="814" fillId="115" fontId="21" numFmtId="0" xfId="0" applyAlignment="1" applyBorder="1" applyFont="1">
      <alignment vertical="center"/>
    </xf>
    <xf borderId="823" fillId="115" fontId="28" numFmtId="0" xfId="0" applyAlignment="1" applyBorder="1" applyFont="1">
      <alignment horizontal="center" readingOrder="0" vertical="bottom"/>
    </xf>
    <xf borderId="814" fillId="115" fontId="21" numFmtId="0" xfId="0" applyAlignment="1" applyBorder="1" applyFont="1">
      <alignment vertical="center"/>
    </xf>
    <xf borderId="815" fillId="115" fontId="31" numFmtId="164" xfId="0" applyAlignment="1" applyBorder="1" applyFont="1" applyNumberFormat="1">
      <alignment horizontal="center" readingOrder="0" vertical="center"/>
    </xf>
    <xf borderId="823" fillId="115" fontId="285" numFmtId="0" xfId="0" applyAlignment="1" applyBorder="1" applyFont="1">
      <alignment horizontal="center"/>
    </xf>
    <xf borderId="815" fillId="115" fontId="284" numFmtId="0" xfId="0" applyAlignment="1" applyBorder="1" applyFont="1">
      <alignment horizontal="center" readingOrder="0" shrinkToFit="0" vertical="center" wrapText="0"/>
    </xf>
    <xf borderId="814" fillId="115" fontId="285" numFmtId="0" xfId="0" applyAlignment="1" applyBorder="1" applyFont="1">
      <alignment horizontal="center"/>
    </xf>
    <xf borderId="0" fillId="0" fontId="40" numFmtId="49" xfId="0" applyAlignment="1" applyFont="1" applyNumberFormat="1">
      <alignment horizontal="left" readingOrder="0" shrinkToFit="0" vertical="center" wrapText="0"/>
    </xf>
    <xf borderId="0" fillId="0" fontId="39" numFmtId="0" xfId="0" applyAlignment="1" applyFont="1">
      <alignment horizontal="center" vertical="center"/>
    </xf>
    <xf borderId="0" fillId="0" fontId="39" numFmtId="0" xfId="0" applyAlignment="1" applyFont="1">
      <alignment horizontal="center"/>
    </xf>
    <xf borderId="38" fillId="116" fontId="66" numFmtId="0" xfId="0" applyAlignment="1" applyBorder="1" applyFill="1" applyFont="1">
      <alignment horizontal="left" readingOrder="0" shrinkToFit="0" vertical="center" wrapText="0"/>
    </xf>
    <xf borderId="45" fillId="116" fontId="60" numFmtId="49" xfId="0" applyAlignment="1" applyBorder="1" applyFont="1" applyNumberFormat="1">
      <alignment horizontal="center" readingOrder="0" shrinkToFit="0" vertical="center" wrapText="0"/>
    </xf>
    <xf borderId="42" fillId="116" fontId="60" numFmtId="49" xfId="0" applyAlignment="1" applyBorder="1" applyFont="1" applyNumberFormat="1">
      <alignment horizontal="center" readingOrder="0" shrinkToFit="0" vertical="center" wrapText="0"/>
    </xf>
    <xf borderId="42" fillId="116" fontId="60" numFmtId="49" xfId="0" applyAlignment="1" applyBorder="1" applyFont="1" applyNumberFormat="1">
      <alignment horizontal="left" readingOrder="0" shrinkToFit="0" vertical="center" wrapText="0"/>
    </xf>
    <xf borderId="58" fillId="28" fontId="60" numFmtId="0" xfId="0" applyAlignment="1" applyBorder="1" applyFont="1">
      <alignment horizontal="left" readingOrder="0" shrinkToFit="0" vertical="center" wrapText="0"/>
    </xf>
    <xf borderId="45" fillId="5" fontId="40" numFmtId="49" xfId="0" applyAlignment="1" applyBorder="1" applyFont="1" applyNumberFormat="1">
      <alignment horizontal="left" readingOrder="0" shrinkToFit="0" vertical="center" wrapText="0"/>
    </xf>
    <xf borderId="45" fillId="0" fontId="69" numFmtId="0" xfId="0" applyAlignment="1" applyBorder="1" applyFont="1">
      <alignment horizontal="center" readingOrder="0" vertical="center"/>
    </xf>
    <xf borderId="42" fillId="0" fontId="69" numFmtId="0" xfId="0" applyAlignment="1" applyBorder="1" applyFont="1">
      <alignment horizontal="center" readingOrder="0" vertical="center"/>
    </xf>
    <xf borderId="42" fillId="0" fontId="69" numFmtId="0" xfId="0" applyAlignment="1" applyBorder="1" applyFont="1">
      <alignment horizontal="left" readingOrder="0" vertical="center"/>
    </xf>
    <xf borderId="58" fillId="5" fontId="40" numFmtId="49" xfId="0" applyAlignment="1" applyBorder="1" applyFont="1" applyNumberFormat="1">
      <alignment horizontal="left" readingOrder="0" shrinkToFit="0" vertical="center" wrapText="0"/>
    </xf>
    <xf borderId="58" fillId="0" fontId="69" numFmtId="0" xfId="0" applyAlignment="1" applyBorder="1" applyFont="1">
      <alignment horizontal="center" readingOrder="0" vertical="center"/>
    </xf>
    <xf borderId="41" fillId="6" fontId="40" numFmtId="49" xfId="0" applyAlignment="1" applyBorder="1" applyFont="1" applyNumberFormat="1">
      <alignment horizontal="center" readingOrder="0" shrinkToFit="0" vertical="center" wrapText="0"/>
    </xf>
    <xf borderId="42" fillId="0" fontId="69" numFmtId="0" xfId="0" applyAlignment="1" applyBorder="1" applyFont="1">
      <alignment horizontal="center" vertical="center"/>
    </xf>
    <xf borderId="45" fillId="6" fontId="40" numFmtId="0" xfId="0" applyAlignment="1" applyBorder="1" applyFont="1">
      <alignment horizontal="center" readingOrder="0" shrinkToFit="0" vertical="center" wrapText="0"/>
    </xf>
    <xf borderId="45" fillId="0" fontId="69" numFmtId="0" xfId="0" applyAlignment="1" applyBorder="1" applyFont="1">
      <alignment horizontal="center" vertical="center"/>
    </xf>
    <xf borderId="42" fillId="0" fontId="69" numFmtId="0" xfId="0" applyAlignment="1" applyBorder="1" applyFont="1">
      <alignment horizontal="left" vertical="center"/>
    </xf>
    <xf borderId="45" fillId="28" fontId="60" numFmtId="0" xfId="0" applyAlignment="1" applyBorder="1" applyFont="1">
      <alignment horizontal="left" readingOrder="0" shrinkToFit="0" vertical="center" wrapText="0"/>
    </xf>
    <xf borderId="45" fillId="28" fontId="60" numFmtId="49" xfId="0" applyAlignment="1" applyBorder="1" applyFont="1" applyNumberFormat="1">
      <alignment horizontal="left" readingOrder="0" shrinkToFit="0" vertical="center" wrapText="0"/>
    </xf>
    <xf borderId="42" fillId="0" fontId="39" numFmtId="0" xfId="0" applyAlignment="1" applyBorder="1" applyFont="1">
      <alignment horizontal="center" readingOrder="0" vertical="center"/>
    </xf>
    <xf borderId="42" fillId="0" fontId="39" numFmtId="0" xfId="0" applyAlignment="1" applyBorder="1" applyFont="1">
      <alignment horizontal="left" readingOrder="0" vertical="center"/>
    </xf>
    <xf borderId="45" fillId="6" fontId="40" numFmtId="49" xfId="0" applyAlignment="1" applyBorder="1" applyFont="1" applyNumberFormat="1">
      <alignment horizontal="center" readingOrder="0" shrinkToFit="0" vertical="center" wrapText="0"/>
    </xf>
    <xf borderId="825" fillId="117" fontId="286" numFmtId="0" xfId="0" applyAlignment="1" applyBorder="1" applyFill="1" applyFont="1">
      <alignment horizontal="left" readingOrder="0" shrinkToFit="0" vertical="center" wrapText="0"/>
    </xf>
    <xf borderId="45" fillId="6" fontId="40" numFmtId="49" xfId="0" applyAlignment="1" applyBorder="1" applyFont="1" applyNumberFormat="1">
      <alignment horizontal="center" shrinkToFit="0" vertical="center" wrapText="0"/>
    </xf>
    <xf borderId="825" fillId="117" fontId="287" numFmtId="0" xfId="0" applyAlignment="1" applyBorder="1" applyFont="1">
      <alignment horizontal="center" readingOrder="0" shrinkToFit="0" vertical="center" wrapText="0"/>
    </xf>
    <xf borderId="826" fillId="117" fontId="287" numFmtId="0" xfId="0" applyAlignment="1" applyBorder="1" applyFont="1">
      <alignment horizontal="left" readingOrder="0" shrinkToFit="0" vertical="center" wrapText="0"/>
    </xf>
    <xf borderId="827" fillId="0" fontId="2" numFmtId="0" xfId="0" applyBorder="1" applyFont="1"/>
    <xf borderId="828" fillId="0" fontId="2" numFmtId="0" xfId="0" applyBorder="1" applyFont="1"/>
    <xf borderId="826" fillId="117" fontId="9" numFmtId="0" xfId="0" applyAlignment="1" applyBorder="1" applyFont="1">
      <alignment horizontal="center" readingOrder="0" shrinkToFit="0" vertical="center" wrapText="0"/>
    </xf>
    <xf borderId="826" fillId="117" fontId="9" numFmtId="0" xfId="0" applyAlignment="1" applyBorder="1" applyFont="1">
      <alignment horizontal="left" readingOrder="0" vertical="center"/>
    </xf>
    <xf borderId="825" fillId="117" fontId="288" numFmtId="0" xfId="0" applyAlignment="1" applyBorder="1" applyFont="1">
      <alignment vertical="center"/>
    </xf>
    <xf borderId="825" fillId="117" fontId="286" numFmtId="0" xfId="0" applyAlignment="1" applyBorder="1" applyFont="1">
      <alignment readingOrder="0" shrinkToFit="0" vertical="center" wrapText="0"/>
    </xf>
    <xf borderId="45" fillId="0" fontId="33" numFmtId="0" xfId="0" applyAlignment="1" applyBorder="1" applyFont="1">
      <alignment horizontal="center" readingOrder="0" shrinkToFit="0" vertical="center" wrapText="0"/>
    </xf>
    <xf borderId="825" fillId="117" fontId="286" numFmtId="49" xfId="0" applyAlignment="1" applyBorder="1" applyFont="1" applyNumberFormat="1">
      <alignment horizontal="left" readingOrder="0" shrinkToFit="0" vertical="center" wrapText="0"/>
    </xf>
    <xf borderId="829" fillId="0" fontId="2" numFmtId="0" xfId="0" applyBorder="1" applyFont="1"/>
    <xf borderId="830" fillId="0" fontId="2" numFmtId="0" xfId="0" applyBorder="1" applyFont="1"/>
    <xf borderId="41" fillId="28" fontId="40" numFmtId="0" xfId="0" applyAlignment="1" applyBorder="1" applyFont="1">
      <alignment horizontal="center" readingOrder="0" shrinkToFit="0" vertical="center" wrapText="0"/>
    </xf>
    <xf borderId="831" fillId="0" fontId="2" numFmtId="0" xfId="0" applyBorder="1" applyFont="1"/>
    <xf borderId="832" fillId="0" fontId="2" numFmtId="0" xfId="0" applyBorder="1" applyFont="1"/>
    <xf borderId="833" fillId="0" fontId="2" numFmtId="0" xfId="0" applyBorder="1" applyFont="1"/>
    <xf borderId="825" fillId="117" fontId="9" numFmtId="0" xfId="0" applyAlignment="1" applyBorder="1" applyFont="1">
      <alignment horizontal="center" readingOrder="0" shrinkToFit="0" vertical="center" wrapText="0"/>
    </xf>
    <xf borderId="45" fillId="13" fontId="40" numFmtId="168" xfId="0" applyAlignment="1" applyBorder="1" applyFont="1" applyNumberFormat="1">
      <alignment horizontal="center" readingOrder="0" shrinkToFit="0" vertical="center" wrapText="0"/>
    </xf>
    <xf borderId="825" fillId="117" fontId="9" numFmtId="0" xfId="0" applyAlignment="1" applyBorder="1" applyFont="1">
      <alignment horizontal="left" readingOrder="0" vertical="center"/>
    </xf>
    <xf borderId="825" fillId="117" fontId="288" numFmtId="0" xfId="0" applyBorder="1" applyFont="1"/>
    <xf borderId="834" fillId="117" fontId="21" numFmtId="0" xfId="0" applyAlignment="1" applyBorder="1" applyFont="1">
      <alignment horizontal="center" vertical="bottom"/>
    </xf>
    <xf borderId="835" fillId="0" fontId="2" numFmtId="0" xfId="0" applyBorder="1" applyFont="1"/>
    <xf borderId="825" fillId="117" fontId="21" numFmtId="0" xfId="0" applyBorder="1" applyFont="1"/>
    <xf borderId="825" fillId="117" fontId="23" numFmtId="0" xfId="0" applyAlignment="1" applyBorder="1" applyFont="1">
      <alignment readingOrder="0" shrinkToFit="0" vertical="center" wrapText="0"/>
    </xf>
    <xf borderId="825" fillId="117" fontId="21" numFmtId="0" xfId="0" applyAlignment="1" applyBorder="1" applyFont="1">
      <alignment vertical="center"/>
    </xf>
    <xf borderId="834" fillId="117" fontId="28" numFmtId="0" xfId="0" applyAlignment="1" applyBorder="1" applyFont="1">
      <alignment horizontal="center" readingOrder="0" vertical="bottom"/>
    </xf>
    <xf borderId="825" fillId="117" fontId="21" numFmtId="0" xfId="0" applyAlignment="1" applyBorder="1" applyFont="1">
      <alignment vertical="center"/>
    </xf>
    <xf borderId="826" fillId="117" fontId="31" numFmtId="164" xfId="0" applyAlignment="1" applyBorder="1" applyFont="1" applyNumberFormat="1">
      <alignment horizontal="center" readingOrder="0" vertical="center"/>
    </xf>
    <xf borderId="834" fillId="117" fontId="288" numFmtId="0" xfId="0" applyAlignment="1" applyBorder="1" applyFont="1">
      <alignment horizontal="center"/>
    </xf>
    <xf borderId="826" fillId="117" fontId="287" numFmtId="0" xfId="0" applyAlignment="1" applyBorder="1" applyFont="1">
      <alignment horizontal="center" readingOrder="0" shrinkToFit="0" vertical="center" wrapText="0"/>
    </xf>
    <xf borderId="825" fillId="117" fontId="288" numFmtId="0" xfId="0" applyAlignment="1" applyBorder="1" applyFont="1">
      <alignment horizontal="center"/>
    </xf>
    <xf borderId="45" fillId="12" fontId="40" numFmtId="0" xfId="0" applyAlignment="1" applyBorder="1" applyFont="1">
      <alignment horizontal="center" readingOrder="0" shrinkToFit="0" vertical="center" wrapText="0"/>
    </xf>
    <xf borderId="58" fillId="28" fontId="40" numFmtId="0" xfId="0" applyAlignment="1" applyBorder="1" applyFont="1">
      <alignment horizontal="center" shrinkToFit="0" vertical="center" wrapText="0"/>
    </xf>
    <xf borderId="59" fillId="28" fontId="40" numFmtId="49" xfId="0" applyAlignment="1" applyBorder="1" applyFont="1" applyNumberFormat="1">
      <alignment horizontal="center" readingOrder="0" shrinkToFit="0" vertical="center" wrapText="0"/>
    </xf>
    <xf borderId="836" fillId="118" fontId="289" numFmtId="0" xfId="0" applyAlignment="1" applyBorder="1" applyFill="1" applyFont="1">
      <alignment horizontal="left" readingOrder="0" shrinkToFit="0" vertical="center" wrapText="0"/>
    </xf>
    <xf borderId="836" fillId="118" fontId="290" numFmtId="0" xfId="0" applyAlignment="1" applyBorder="1" applyFont="1">
      <alignment horizontal="center" readingOrder="0" shrinkToFit="0" vertical="center" wrapText="0"/>
    </xf>
    <xf borderId="837" fillId="118" fontId="290" numFmtId="0" xfId="0" applyAlignment="1" applyBorder="1" applyFont="1">
      <alignment horizontal="left" readingOrder="0" shrinkToFit="0" vertical="center" wrapText="0"/>
    </xf>
    <xf borderId="838" fillId="0" fontId="2" numFmtId="0" xfId="0" applyBorder="1" applyFont="1"/>
    <xf borderId="839" fillId="0" fontId="2" numFmtId="0" xfId="0" applyBorder="1" applyFont="1"/>
    <xf borderId="837" fillId="118" fontId="9" numFmtId="0" xfId="0" applyAlignment="1" applyBorder="1" applyFont="1">
      <alignment horizontal="center" readingOrder="0" shrinkToFit="0" vertical="center" wrapText="0"/>
    </xf>
    <xf borderId="837" fillId="118" fontId="9" numFmtId="0" xfId="0" applyAlignment="1" applyBorder="1" applyFont="1">
      <alignment horizontal="left" readingOrder="0" vertical="center"/>
    </xf>
    <xf borderId="836" fillId="118" fontId="291" numFmtId="0" xfId="0" applyAlignment="1" applyBorder="1" applyFont="1">
      <alignment vertical="center"/>
    </xf>
    <xf borderId="836" fillId="118" fontId="289" numFmtId="0" xfId="0" applyAlignment="1" applyBorder="1" applyFont="1">
      <alignment readingOrder="0" shrinkToFit="0" vertical="center" wrapText="0"/>
    </xf>
    <xf borderId="836" fillId="118" fontId="289" numFmtId="49" xfId="0" applyAlignment="1" applyBorder="1" applyFont="1" applyNumberFormat="1">
      <alignment horizontal="left" readingOrder="0" shrinkToFit="0" vertical="center" wrapText="0"/>
    </xf>
    <xf borderId="840" fillId="0" fontId="2" numFmtId="0" xfId="0" applyBorder="1" applyFont="1"/>
    <xf borderId="841" fillId="0" fontId="2" numFmtId="0" xfId="0" applyBorder="1" applyFont="1"/>
    <xf borderId="842" fillId="0" fontId="2" numFmtId="0" xfId="0" applyBorder="1" applyFont="1"/>
    <xf borderId="843" fillId="0" fontId="2" numFmtId="0" xfId="0" applyBorder="1" applyFont="1"/>
    <xf borderId="844" fillId="0" fontId="2" numFmtId="0" xfId="0" applyBorder="1" applyFont="1"/>
    <xf borderId="836" fillId="118" fontId="9" numFmtId="0" xfId="0" applyAlignment="1" applyBorder="1" applyFont="1">
      <alignment horizontal="center" readingOrder="0" shrinkToFit="0" vertical="center" wrapText="0"/>
    </xf>
    <xf borderId="836" fillId="118" fontId="9" numFmtId="0" xfId="0" applyAlignment="1" applyBorder="1" applyFont="1">
      <alignment horizontal="left" readingOrder="0" vertical="center"/>
    </xf>
    <xf borderId="836" fillId="118" fontId="291" numFmtId="0" xfId="0" applyBorder="1" applyFont="1"/>
    <xf borderId="845" fillId="118" fontId="21" numFmtId="0" xfId="0" applyAlignment="1" applyBorder="1" applyFont="1">
      <alignment horizontal="center" vertical="bottom"/>
    </xf>
    <xf borderId="846" fillId="0" fontId="2" numFmtId="0" xfId="0" applyBorder="1" applyFont="1"/>
    <xf borderId="836" fillId="118" fontId="21" numFmtId="0" xfId="0" applyBorder="1" applyFont="1"/>
    <xf borderId="836" fillId="118" fontId="23" numFmtId="0" xfId="0" applyAlignment="1" applyBorder="1" applyFont="1">
      <alignment readingOrder="0" shrinkToFit="0" vertical="center" wrapText="0"/>
    </xf>
    <xf borderId="836" fillId="118" fontId="21" numFmtId="0" xfId="0" applyAlignment="1" applyBorder="1" applyFont="1">
      <alignment vertical="center"/>
    </xf>
    <xf borderId="845" fillId="118" fontId="28" numFmtId="0" xfId="0" applyAlignment="1" applyBorder="1" applyFont="1">
      <alignment horizontal="center" readingOrder="0" vertical="bottom"/>
    </xf>
    <xf borderId="836" fillId="118" fontId="21" numFmtId="0" xfId="0" applyAlignment="1" applyBorder="1" applyFont="1">
      <alignment vertical="center"/>
    </xf>
    <xf borderId="837" fillId="118" fontId="31" numFmtId="164" xfId="0" applyAlignment="1" applyBorder="1" applyFont="1" applyNumberFormat="1">
      <alignment horizontal="center" readingOrder="0" vertical="center"/>
    </xf>
    <xf borderId="845" fillId="118" fontId="291" numFmtId="0" xfId="0" applyAlignment="1" applyBorder="1" applyFont="1">
      <alignment horizontal="center"/>
    </xf>
    <xf borderId="837" fillId="118" fontId="290" numFmtId="0" xfId="0" applyAlignment="1" applyBorder="1" applyFont="1">
      <alignment horizontal="center" readingOrder="0" shrinkToFit="0" vertical="center" wrapText="0"/>
    </xf>
    <xf borderId="836" fillId="118" fontId="291" numFmtId="0" xfId="0" applyAlignment="1" applyBorder="1" applyFont="1">
      <alignment horizontal="center"/>
    </xf>
    <xf borderId="847" fillId="119" fontId="292" numFmtId="0" xfId="0" applyAlignment="1" applyBorder="1" applyFill="1" applyFont="1">
      <alignment horizontal="left" readingOrder="0" shrinkToFit="0" vertical="center" wrapText="0"/>
    </xf>
    <xf borderId="847" fillId="119" fontId="293" numFmtId="0" xfId="0" applyAlignment="1" applyBorder="1" applyFont="1">
      <alignment horizontal="center" readingOrder="0" shrinkToFit="0" vertical="center" wrapText="0"/>
    </xf>
    <xf borderId="848" fillId="119" fontId="293" numFmtId="0" xfId="0" applyAlignment="1" applyBorder="1" applyFont="1">
      <alignment horizontal="left" readingOrder="0" shrinkToFit="0" vertical="center" wrapText="0"/>
    </xf>
    <xf borderId="849" fillId="0" fontId="2" numFmtId="0" xfId="0" applyBorder="1" applyFont="1"/>
    <xf borderId="850" fillId="0" fontId="2" numFmtId="0" xfId="0" applyBorder="1" applyFont="1"/>
    <xf borderId="848" fillId="119" fontId="9" numFmtId="0" xfId="0" applyAlignment="1" applyBorder="1" applyFont="1">
      <alignment horizontal="center" readingOrder="0" shrinkToFit="0" vertical="center" wrapText="0"/>
    </xf>
    <xf borderId="848" fillId="119" fontId="9" numFmtId="0" xfId="0" applyAlignment="1" applyBorder="1" applyFont="1">
      <alignment horizontal="left" readingOrder="0" vertical="center"/>
    </xf>
    <xf borderId="847" fillId="119" fontId="294" numFmtId="0" xfId="0" applyAlignment="1" applyBorder="1" applyFont="1">
      <alignment vertical="center"/>
    </xf>
    <xf borderId="847" fillId="119" fontId="292" numFmtId="0" xfId="0" applyAlignment="1" applyBorder="1" applyFont="1">
      <alignment readingOrder="0" shrinkToFit="0" vertical="center" wrapText="0"/>
    </xf>
    <xf borderId="847" fillId="119" fontId="292" numFmtId="49" xfId="0" applyAlignment="1" applyBorder="1" applyFont="1" applyNumberFormat="1">
      <alignment horizontal="left" readingOrder="0" shrinkToFit="0" vertical="center" wrapText="0"/>
    </xf>
    <xf borderId="851" fillId="0" fontId="2" numFmtId="0" xfId="0" applyBorder="1" applyFont="1"/>
    <xf borderId="852" fillId="0" fontId="2" numFmtId="0" xfId="0" applyBorder="1" applyFont="1"/>
    <xf borderId="853" fillId="0" fontId="2" numFmtId="0" xfId="0" applyBorder="1" applyFont="1"/>
    <xf borderId="854" fillId="0" fontId="2" numFmtId="0" xfId="0" applyBorder="1" applyFont="1"/>
    <xf borderId="855" fillId="0" fontId="2" numFmtId="0" xfId="0" applyBorder="1" applyFont="1"/>
    <xf borderId="847" fillId="119" fontId="9" numFmtId="0" xfId="0" applyAlignment="1" applyBorder="1" applyFont="1">
      <alignment horizontal="center" readingOrder="0" shrinkToFit="0" vertical="center" wrapText="0"/>
    </xf>
    <xf borderId="847" fillId="119" fontId="9" numFmtId="0" xfId="0" applyAlignment="1" applyBorder="1" applyFont="1">
      <alignment horizontal="left" readingOrder="0" vertical="center"/>
    </xf>
    <xf borderId="847" fillId="119" fontId="294" numFmtId="0" xfId="0" applyBorder="1" applyFont="1"/>
    <xf borderId="856" fillId="119" fontId="21" numFmtId="0" xfId="0" applyAlignment="1" applyBorder="1" applyFont="1">
      <alignment horizontal="center" vertical="bottom"/>
    </xf>
    <xf borderId="857" fillId="0" fontId="2" numFmtId="0" xfId="0" applyBorder="1" applyFont="1"/>
    <xf borderId="847" fillId="119" fontId="21" numFmtId="0" xfId="0" applyBorder="1" applyFont="1"/>
    <xf borderId="847" fillId="119" fontId="23" numFmtId="0" xfId="0" applyAlignment="1" applyBorder="1" applyFont="1">
      <alignment readingOrder="0" shrinkToFit="0" vertical="center" wrapText="0"/>
    </xf>
    <xf borderId="847" fillId="119" fontId="21" numFmtId="0" xfId="0" applyAlignment="1" applyBorder="1" applyFont="1">
      <alignment vertical="center"/>
    </xf>
    <xf borderId="856" fillId="119" fontId="28" numFmtId="0" xfId="0" applyAlignment="1" applyBorder="1" applyFont="1">
      <alignment horizontal="center" readingOrder="0" vertical="bottom"/>
    </xf>
    <xf borderId="847" fillId="119" fontId="21" numFmtId="0" xfId="0" applyAlignment="1" applyBorder="1" applyFont="1">
      <alignment vertical="center"/>
    </xf>
    <xf borderId="848" fillId="119" fontId="31" numFmtId="164" xfId="0" applyAlignment="1" applyBorder="1" applyFont="1" applyNumberFormat="1">
      <alignment horizontal="center" readingOrder="0" vertical="center"/>
    </xf>
    <xf borderId="856" fillId="119" fontId="294" numFmtId="0" xfId="0" applyAlignment="1" applyBorder="1" applyFont="1">
      <alignment horizontal="center"/>
    </xf>
    <xf borderId="848" fillId="119" fontId="293" numFmtId="0" xfId="0" applyAlignment="1" applyBorder="1" applyFont="1">
      <alignment horizontal="center" readingOrder="0" shrinkToFit="0" vertical="center" wrapText="0"/>
    </xf>
    <xf borderId="847" fillId="119" fontId="294" numFmtId="0" xfId="0" applyAlignment="1" applyBorder="1" applyFont="1">
      <alignment horizontal="center"/>
    </xf>
    <xf borderId="858" fillId="120" fontId="295" numFmtId="0" xfId="0" applyAlignment="1" applyBorder="1" applyFill="1" applyFont="1">
      <alignment horizontal="left" readingOrder="0" shrinkToFit="0" vertical="center" wrapText="0"/>
    </xf>
    <xf borderId="858" fillId="120" fontId="296" numFmtId="0" xfId="0" applyAlignment="1" applyBorder="1" applyFont="1">
      <alignment horizontal="center" readingOrder="0" shrinkToFit="0" vertical="center" wrapText="0"/>
    </xf>
    <xf borderId="859" fillId="120" fontId="296" numFmtId="0" xfId="0" applyAlignment="1" applyBorder="1" applyFont="1">
      <alignment horizontal="left" readingOrder="0" shrinkToFit="0" vertical="center" wrapText="0"/>
    </xf>
    <xf borderId="860" fillId="0" fontId="2" numFmtId="0" xfId="0" applyBorder="1" applyFont="1"/>
    <xf borderId="861" fillId="0" fontId="2" numFmtId="0" xfId="0" applyBorder="1" applyFont="1"/>
    <xf borderId="859" fillId="120" fontId="83" numFmtId="0" xfId="0" applyAlignment="1" applyBorder="1" applyFont="1">
      <alignment horizontal="center" readingOrder="0" shrinkToFit="0" vertical="center" wrapText="0"/>
    </xf>
    <xf borderId="859" fillId="120" fontId="83" numFmtId="0" xfId="0" applyAlignment="1" applyBorder="1" applyFont="1">
      <alignment horizontal="left" readingOrder="0" vertical="center"/>
    </xf>
    <xf borderId="858" fillId="120" fontId="297" numFmtId="0" xfId="0" applyAlignment="1" applyBorder="1" applyFont="1">
      <alignment vertical="center"/>
    </xf>
    <xf borderId="858" fillId="120" fontId="295" numFmtId="0" xfId="0" applyAlignment="1" applyBorder="1" applyFont="1">
      <alignment readingOrder="0" shrinkToFit="0" vertical="center" wrapText="0"/>
    </xf>
    <xf borderId="858" fillId="120" fontId="295" numFmtId="49" xfId="0" applyAlignment="1" applyBorder="1" applyFont="1" applyNumberFormat="1">
      <alignment horizontal="left" readingOrder="0" shrinkToFit="0" vertical="center" wrapText="0"/>
    </xf>
    <xf borderId="862" fillId="0" fontId="2" numFmtId="0" xfId="0" applyBorder="1" applyFont="1"/>
    <xf borderId="863" fillId="0" fontId="2" numFmtId="0" xfId="0" applyBorder="1" applyFont="1"/>
    <xf borderId="864" fillId="0" fontId="2" numFmtId="0" xfId="0" applyBorder="1" applyFont="1"/>
    <xf borderId="865" fillId="0" fontId="2" numFmtId="0" xfId="0" applyBorder="1" applyFont="1"/>
    <xf borderId="866" fillId="0" fontId="2" numFmtId="0" xfId="0" applyBorder="1" applyFont="1"/>
    <xf borderId="858" fillId="120" fontId="83" numFmtId="0" xfId="0" applyAlignment="1" applyBorder="1" applyFont="1">
      <alignment horizontal="center" readingOrder="0" shrinkToFit="0" vertical="center" wrapText="0"/>
    </xf>
    <xf borderId="858" fillId="120" fontId="83" numFmtId="0" xfId="0" applyAlignment="1" applyBorder="1" applyFont="1">
      <alignment horizontal="left" readingOrder="0" vertical="center"/>
    </xf>
    <xf borderId="858" fillId="120" fontId="297" numFmtId="0" xfId="0" applyBorder="1" applyFont="1"/>
    <xf borderId="867" fillId="120" fontId="85" numFmtId="0" xfId="0" applyAlignment="1" applyBorder="1" applyFont="1">
      <alignment horizontal="center" vertical="bottom"/>
    </xf>
    <xf borderId="868" fillId="0" fontId="2" numFmtId="0" xfId="0" applyBorder="1" applyFont="1"/>
    <xf borderId="858" fillId="120" fontId="85" numFmtId="0" xfId="0" applyBorder="1" applyFont="1"/>
    <xf borderId="858" fillId="120" fontId="86" numFmtId="0" xfId="0" applyAlignment="1" applyBorder="1" applyFont="1">
      <alignment readingOrder="0" shrinkToFit="0" vertical="center" wrapText="0"/>
    </xf>
    <xf borderId="858" fillId="120" fontId="85" numFmtId="0" xfId="0" applyAlignment="1" applyBorder="1" applyFont="1">
      <alignment vertical="center"/>
    </xf>
    <xf borderId="867" fillId="120" fontId="87" numFmtId="0" xfId="0" applyAlignment="1" applyBorder="1" applyFont="1">
      <alignment horizontal="center" readingOrder="0" vertical="bottom"/>
    </xf>
    <xf borderId="858" fillId="120" fontId="85" numFmtId="0" xfId="0" applyAlignment="1" applyBorder="1" applyFont="1">
      <alignment vertical="center"/>
    </xf>
    <xf borderId="859" fillId="120" fontId="88" numFmtId="164" xfId="0" applyAlignment="1" applyBorder="1" applyFont="1" applyNumberFormat="1">
      <alignment horizontal="center" readingOrder="0" vertical="center"/>
    </xf>
    <xf borderId="867" fillId="120" fontId="297" numFmtId="0" xfId="0" applyAlignment="1" applyBorder="1" applyFont="1">
      <alignment horizontal="center"/>
    </xf>
    <xf borderId="859" fillId="120" fontId="296" numFmtId="0" xfId="0" applyAlignment="1" applyBorder="1" applyFont="1">
      <alignment horizontal="center" readingOrder="0" shrinkToFit="0" vertical="center" wrapText="0"/>
    </xf>
    <xf borderId="858" fillId="120" fontId="297" numFmtId="0" xfId="0" applyAlignment="1" applyBorder="1" applyFont="1">
      <alignment horizontal="center"/>
    </xf>
    <xf borderId="45" fillId="28" fontId="39" numFmtId="49" xfId="0" applyAlignment="1" applyBorder="1" applyFont="1" applyNumberFormat="1">
      <alignment horizontal="center"/>
    </xf>
    <xf borderId="0" fillId="28" fontId="39" numFmtId="49" xfId="0" applyAlignment="1" applyFont="1" applyNumberFormat="1">
      <alignment horizontal="center"/>
    </xf>
    <xf borderId="869" fillId="121" fontId="298" numFmtId="0" xfId="0" applyAlignment="1" applyBorder="1" applyFill="1" applyFont="1">
      <alignment horizontal="left" readingOrder="0" shrinkToFit="0" vertical="center" wrapText="0"/>
    </xf>
    <xf borderId="869" fillId="121" fontId="299" numFmtId="0" xfId="0" applyAlignment="1" applyBorder="1" applyFont="1">
      <alignment horizontal="center" readingOrder="0" shrinkToFit="0" vertical="center" wrapText="0"/>
    </xf>
    <xf borderId="870" fillId="121" fontId="299" numFmtId="0" xfId="0" applyAlignment="1" applyBorder="1" applyFont="1">
      <alignment horizontal="left" readingOrder="0" shrinkToFit="0" vertical="center" wrapText="0"/>
    </xf>
    <xf borderId="871" fillId="0" fontId="2" numFmtId="0" xfId="0" applyBorder="1" applyFont="1"/>
    <xf borderId="872" fillId="0" fontId="2" numFmtId="0" xfId="0" applyBorder="1" applyFont="1"/>
    <xf borderId="870" fillId="121" fontId="9" numFmtId="0" xfId="0" applyAlignment="1" applyBorder="1" applyFont="1">
      <alignment horizontal="center" readingOrder="0" shrinkToFit="0" vertical="center" wrapText="0"/>
    </xf>
    <xf borderId="870" fillId="121" fontId="9" numFmtId="0" xfId="0" applyAlignment="1" applyBorder="1" applyFont="1">
      <alignment horizontal="left" readingOrder="0" vertical="center"/>
    </xf>
    <xf borderId="869" fillId="121" fontId="300" numFmtId="0" xfId="0" applyAlignment="1" applyBorder="1" applyFont="1">
      <alignment vertical="center"/>
    </xf>
    <xf borderId="869" fillId="121" fontId="298" numFmtId="0" xfId="0" applyAlignment="1" applyBorder="1" applyFont="1">
      <alignment readingOrder="0" shrinkToFit="0" vertical="center" wrapText="0"/>
    </xf>
    <xf borderId="869" fillId="121" fontId="298" numFmtId="49" xfId="0" applyAlignment="1" applyBorder="1" applyFont="1" applyNumberFormat="1">
      <alignment horizontal="left" readingOrder="0" shrinkToFit="0" vertical="center" wrapText="0"/>
    </xf>
    <xf borderId="873" fillId="0" fontId="2" numFmtId="0" xfId="0" applyBorder="1" applyFont="1"/>
    <xf borderId="874" fillId="0" fontId="2" numFmtId="0" xfId="0" applyBorder="1" applyFont="1"/>
    <xf borderId="875" fillId="0" fontId="2" numFmtId="0" xfId="0" applyBorder="1" applyFont="1"/>
    <xf borderId="876" fillId="0" fontId="2" numFmtId="0" xfId="0" applyBorder="1" applyFont="1"/>
    <xf borderId="877" fillId="0" fontId="2" numFmtId="0" xfId="0" applyBorder="1" applyFont="1"/>
    <xf borderId="869" fillId="121" fontId="9" numFmtId="0" xfId="0" applyAlignment="1" applyBorder="1" applyFont="1">
      <alignment horizontal="center" readingOrder="0" shrinkToFit="0" vertical="center" wrapText="0"/>
    </xf>
    <xf borderId="869" fillId="121" fontId="9" numFmtId="0" xfId="0" applyAlignment="1" applyBorder="1" applyFont="1">
      <alignment horizontal="left" readingOrder="0" vertical="center"/>
    </xf>
    <xf borderId="869" fillId="121" fontId="300" numFmtId="0" xfId="0" applyBorder="1" applyFont="1"/>
    <xf borderId="878" fillId="121" fontId="21" numFmtId="0" xfId="0" applyAlignment="1" applyBorder="1" applyFont="1">
      <alignment horizontal="center" vertical="bottom"/>
    </xf>
    <xf borderId="879" fillId="0" fontId="2" numFmtId="0" xfId="0" applyBorder="1" applyFont="1"/>
    <xf borderId="869" fillId="121" fontId="21" numFmtId="0" xfId="0" applyBorder="1" applyFont="1"/>
    <xf borderId="869" fillId="121" fontId="23" numFmtId="0" xfId="0" applyAlignment="1" applyBorder="1" applyFont="1">
      <alignment readingOrder="0" shrinkToFit="0" vertical="center" wrapText="0"/>
    </xf>
    <xf borderId="869" fillId="121" fontId="21" numFmtId="0" xfId="0" applyAlignment="1" applyBorder="1" applyFont="1">
      <alignment vertical="center"/>
    </xf>
    <xf borderId="878" fillId="121" fontId="28" numFmtId="0" xfId="0" applyAlignment="1" applyBorder="1" applyFont="1">
      <alignment horizontal="center" readingOrder="0" vertical="bottom"/>
    </xf>
    <xf borderId="869" fillId="121" fontId="21" numFmtId="0" xfId="0" applyAlignment="1" applyBorder="1" applyFont="1">
      <alignment vertical="center"/>
    </xf>
    <xf borderId="870" fillId="121" fontId="31" numFmtId="164" xfId="0" applyAlignment="1" applyBorder="1" applyFont="1" applyNumberFormat="1">
      <alignment horizontal="center" readingOrder="0" vertical="center"/>
    </xf>
    <xf borderId="878" fillId="121" fontId="300" numFmtId="0" xfId="0" applyAlignment="1" applyBorder="1" applyFont="1">
      <alignment horizontal="center"/>
    </xf>
    <xf borderId="870" fillId="121" fontId="299" numFmtId="0" xfId="0" applyAlignment="1" applyBorder="1" applyFont="1">
      <alignment horizontal="center" readingOrder="0" shrinkToFit="0" vertical="center" wrapText="0"/>
    </xf>
    <xf borderId="869" fillId="121" fontId="300" numFmtId="0" xfId="0" applyAlignment="1" applyBorder="1" applyFont="1">
      <alignment horizontal="center"/>
    </xf>
    <xf borderId="880" fillId="122" fontId="301" numFmtId="0" xfId="0" applyAlignment="1" applyBorder="1" applyFill="1" applyFont="1">
      <alignment horizontal="left" readingOrder="0" shrinkToFit="0" vertical="center" wrapText="0"/>
    </xf>
    <xf borderId="880" fillId="122" fontId="302" numFmtId="0" xfId="0" applyAlignment="1" applyBorder="1" applyFont="1">
      <alignment horizontal="center" readingOrder="0" shrinkToFit="0" vertical="center" wrapText="0"/>
    </xf>
    <xf borderId="881" fillId="122" fontId="302" numFmtId="0" xfId="0" applyAlignment="1" applyBorder="1" applyFont="1">
      <alignment horizontal="left" readingOrder="0" shrinkToFit="0" vertical="center" wrapText="0"/>
    </xf>
    <xf borderId="882" fillId="0" fontId="2" numFmtId="0" xfId="0" applyBorder="1" applyFont="1"/>
    <xf borderId="883" fillId="0" fontId="2" numFmtId="0" xfId="0" applyBorder="1" applyFont="1"/>
    <xf borderId="881" fillId="122" fontId="10" numFmtId="0" xfId="0" applyAlignment="1" applyBorder="1" applyFont="1">
      <alignment horizontal="center" readingOrder="0" shrinkToFit="0" vertical="center" wrapText="0"/>
    </xf>
    <xf borderId="881" fillId="122" fontId="10" numFmtId="0" xfId="0" applyAlignment="1" applyBorder="1" applyFont="1">
      <alignment horizontal="left" readingOrder="0" vertical="center"/>
    </xf>
    <xf borderId="880" fillId="122" fontId="303" numFmtId="0" xfId="0" applyAlignment="1" applyBorder="1" applyFont="1">
      <alignment vertical="center"/>
    </xf>
    <xf borderId="880" fillId="122" fontId="301" numFmtId="0" xfId="0" applyAlignment="1" applyBorder="1" applyFont="1">
      <alignment readingOrder="0" shrinkToFit="0" vertical="center" wrapText="0"/>
    </xf>
    <xf borderId="880" fillId="122" fontId="301" numFmtId="49" xfId="0" applyAlignment="1" applyBorder="1" applyFont="1" applyNumberFormat="1">
      <alignment horizontal="left" readingOrder="0" shrinkToFit="0" vertical="center" wrapText="0"/>
    </xf>
    <xf borderId="884" fillId="0" fontId="2" numFmtId="0" xfId="0" applyBorder="1" applyFont="1"/>
    <xf borderId="885" fillId="0" fontId="2" numFmtId="0" xfId="0" applyBorder="1" applyFont="1"/>
    <xf borderId="886" fillId="0" fontId="2" numFmtId="0" xfId="0" applyBorder="1" applyFont="1"/>
    <xf borderId="887" fillId="0" fontId="2" numFmtId="0" xfId="0" applyBorder="1" applyFont="1"/>
    <xf borderId="888" fillId="0" fontId="2" numFmtId="0" xfId="0" applyBorder="1" applyFont="1"/>
    <xf borderId="880" fillId="122" fontId="10" numFmtId="0" xfId="0" applyAlignment="1" applyBorder="1" applyFont="1">
      <alignment horizontal="center" readingOrder="0" shrinkToFit="0" vertical="center" wrapText="0"/>
    </xf>
    <xf borderId="880" fillId="122" fontId="10" numFmtId="0" xfId="0" applyAlignment="1" applyBorder="1" applyFont="1">
      <alignment horizontal="left" readingOrder="0" vertical="center"/>
    </xf>
    <xf borderId="880" fillId="122" fontId="303" numFmtId="0" xfId="0" applyBorder="1" applyFont="1"/>
    <xf borderId="889" fillId="122" fontId="19" numFmtId="0" xfId="0" applyAlignment="1" applyBorder="1" applyFont="1">
      <alignment horizontal="center" vertical="bottom"/>
    </xf>
    <xf borderId="890" fillId="0" fontId="2" numFmtId="0" xfId="0" applyBorder="1" applyFont="1"/>
    <xf borderId="880" fillId="122" fontId="19" numFmtId="0" xfId="0" applyBorder="1" applyFont="1"/>
    <xf borderId="880" fillId="122" fontId="24" numFmtId="0" xfId="0" applyAlignment="1" applyBorder="1" applyFont="1">
      <alignment readingOrder="0" shrinkToFit="0" vertical="center" wrapText="0"/>
    </xf>
    <xf borderId="880" fillId="122" fontId="19" numFmtId="0" xfId="0" applyAlignment="1" applyBorder="1" applyFont="1">
      <alignment vertical="center"/>
    </xf>
    <xf borderId="889" fillId="122" fontId="27" numFmtId="0" xfId="0" applyAlignment="1" applyBorder="1" applyFont="1">
      <alignment horizontal="center" readingOrder="0" vertical="bottom"/>
    </xf>
    <xf borderId="880" fillId="122" fontId="19" numFmtId="0" xfId="0" applyAlignment="1" applyBorder="1" applyFont="1">
      <alignment vertical="center"/>
    </xf>
    <xf borderId="881" fillId="122" fontId="32" numFmtId="164" xfId="0" applyAlignment="1" applyBorder="1" applyFont="1" applyNumberFormat="1">
      <alignment horizontal="center" readingOrder="0" vertical="center"/>
    </xf>
    <xf borderId="889" fillId="122" fontId="303" numFmtId="0" xfId="0" applyAlignment="1" applyBorder="1" applyFont="1">
      <alignment horizontal="center"/>
    </xf>
    <xf borderId="881" fillId="122" fontId="302" numFmtId="0" xfId="0" applyAlignment="1" applyBorder="1" applyFont="1">
      <alignment horizontal="center" readingOrder="0" shrinkToFit="0" vertical="center" wrapText="0"/>
    </xf>
    <xf borderId="880" fillId="122" fontId="303" numFmtId="0" xfId="0" applyAlignment="1" applyBorder="1" applyFont="1">
      <alignment horizontal="center"/>
    </xf>
    <xf borderId="45" fillId="123" fontId="40" numFmtId="49" xfId="0" applyAlignment="1" applyBorder="1" applyFill="1" applyFont="1" applyNumberFormat="1">
      <alignment horizontal="center" readingOrder="0" shrinkToFit="0" vertical="center" wrapText="0"/>
    </xf>
    <xf borderId="58" fillId="123" fontId="40" numFmtId="49" xfId="0" applyAlignment="1" applyBorder="1" applyFont="1" applyNumberFormat="1">
      <alignment horizontal="center" readingOrder="0" shrinkToFit="0" vertical="center" wrapText="0"/>
    </xf>
    <xf borderId="39" fillId="28" fontId="39" numFmtId="49" xfId="0" applyAlignment="1" applyBorder="1" applyFont="1" applyNumberFormat="1">
      <alignment vertical="center"/>
    </xf>
    <xf borderId="43" fillId="0" fontId="39" numFmtId="0" xfId="0" applyBorder="1" applyFont="1"/>
    <xf borderId="43" fillId="13" fontId="39" numFmtId="0" xfId="0" applyBorder="1" applyFont="1"/>
    <xf borderId="39" fillId="13" fontId="39" numFmtId="0" xfId="0" applyAlignment="1" applyBorder="1" applyFont="1">
      <alignment horizontal="center" readingOrder="0" vertical="center"/>
    </xf>
    <xf borderId="39" fillId="13" fontId="39" numFmtId="0" xfId="0" applyAlignment="1" applyBorder="1" applyFont="1">
      <alignment vertical="center"/>
    </xf>
    <xf borderId="41" fillId="0" fontId="39" numFmtId="0" xfId="0" applyBorder="1" applyFont="1"/>
    <xf borderId="41" fillId="13" fontId="39" numFmtId="0" xfId="0" applyBorder="1" applyFont="1"/>
    <xf borderId="41" fillId="13" fontId="39" numFmtId="0" xfId="0" applyBorder="1" applyFont="1"/>
    <xf borderId="41" fillId="13" fontId="39" numFmtId="0" xfId="0" applyAlignment="1" applyBorder="1" applyFont="1">
      <alignment readingOrder="0"/>
    </xf>
    <xf borderId="64" fillId="29" fontId="39" numFmtId="49" xfId="0" applyAlignment="1" applyBorder="1" applyFont="1" applyNumberFormat="1">
      <alignment readingOrder="0" shrinkToFit="0" vertical="center" wrapText="0"/>
    </xf>
    <xf borderId="43" fillId="0" fontId="39" numFmtId="0" xfId="0" applyAlignment="1" applyBorder="1" applyFont="1">
      <alignment horizontal="center" readingOrder="0" shrinkToFit="0" vertical="center" wrapText="0"/>
    </xf>
    <xf borderId="43" fillId="0" fontId="39" numFmtId="0" xfId="0" applyAlignment="1" applyBorder="1" applyFont="1">
      <alignment vertical="center"/>
    </xf>
    <xf borderId="43" fillId="13" fontId="39" numFmtId="0" xfId="0" applyAlignment="1" applyBorder="1" applyFont="1">
      <alignment vertical="center"/>
    </xf>
    <xf borderId="43" fillId="13" fontId="39" numFmtId="0" xfId="0" applyAlignment="1" applyBorder="1" applyFont="1">
      <alignment readingOrder="0" vertical="center"/>
    </xf>
    <xf borderId="39" fillId="13" fontId="39" numFmtId="0" xfId="0" applyAlignment="1" applyBorder="1" applyFont="1">
      <alignment readingOrder="0" vertical="center"/>
    </xf>
    <xf borderId="41" fillId="12" fontId="39" numFmtId="49" xfId="0" applyAlignment="1" applyBorder="1" applyFont="1" applyNumberFormat="1">
      <alignment horizontal="center" readingOrder="0" shrinkToFit="0" vertical="center" wrapText="0"/>
    </xf>
    <xf borderId="41" fillId="0" fontId="39" numFmtId="0" xfId="0" applyAlignment="1" applyBorder="1" applyFont="1">
      <alignment vertical="center"/>
    </xf>
    <xf borderId="41" fillId="13" fontId="39" numFmtId="0" xfId="0" applyAlignment="1" applyBorder="1" applyFont="1">
      <alignment vertical="center"/>
    </xf>
    <xf borderId="891" fillId="124" fontId="304" numFmtId="0" xfId="0" applyAlignment="1" applyBorder="1" applyFill="1" applyFont="1">
      <alignment horizontal="left" readingOrder="0" shrinkToFit="0" vertical="center" wrapText="0"/>
    </xf>
    <xf borderId="891" fillId="124" fontId="305" numFmtId="0" xfId="0" applyAlignment="1" applyBorder="1" applyFont="1">
      <alignment horizontal="center" readingOrder="0" shrinkToFit="0" vertical="center" wrapText="0"/>
    </xf>
    <xf borderId="892" fillId="124" fontId="305" numFmtId="0" xfId="0" applyAlignment="1" applyBorder="1" applyFont="1">
      <alignment horizontal="left" readingOrder="0" shrinkToFit="0" vertical="center" wrapText="0"/>
    </xf>
    <xf borderId="43" fillId="0" fontId="39" numFmtId="0" xfId="0" applyAlignment="1" applyBorder="1" applyFont="1">
      <alignment vertical="center"/>
    </xf>
    <xf borderId="893" fillId="0" fontId="2" numFmtId="0" xfId="0" applyBorder="1" applyFont="1"/>
    <xf borderId="894" fillId="0" fontId="2" numFmtId="0" xfId="0" applyBorder="1" applyFont="1"/>
    <xf borderId="892" fillId="124" fontId="9" numFmtId="0" xfId="0" applyAlignment="1" applyBorder="1" applyFont="1">
      <alignment horizontal="center" readingOrder="0" shrinkToFit="0" vertical="center" wrapText="0"/>
    </xf>
    <xf borderId="41" fillId="13" fontId="39" numFmtId="0" xfId="0" applyAlignment="1" applyBorder="1" applyFont="1">
      <alignment readingOrder="0" vertical="center"/>
    </xf>
    <xf borderId="892" fillId="124" fontId="9" numFmtId="0" xfId="0" applyAlignment="1" applyBorder="1" applyFont="1">
      <alignment horizontal="left" readingOrder="0" vertical="center"/>
    </xf>
    <xf borderId="891" fillId="124" fontId="306" numFmtId="0" xfId="0" applyAlignment="1" applyBorder="1" applyFont="1">
      <alignment vertical="center"/>
    </xf>
    <xf borderId="891" fillId="124" fontId="304" numFmtId="0" xfId="0" applyAlignment="1" applyBorder="1" applyFont="1">
      <alignment readingOrder="0" shrinkToFit="0" vertical="center" wrapText="0"/>
    </xf>
    <xf borderId="891" fillId="124" fontId="304" numFmtId="49" xfId="0" applyAlignment="1" applyBorder="1" applyFont="1" applyNumberFormat="1">
      <alignment horizontal="left" readingOrder="0" shrinkToFit="0" vertical="center" wrapText="0"/>
    </xf>
    <xf borderId="895" fillId="0" fontId="2" numFmtId="0" xfId="0" applyBorder="1" applyFont="1"/>
    <xf borderId="896" fillId="0" fontId="2" numFmtId="0" xfId="0" applyBorder="1" applyFont="1"/>
    <xf borderId="897" fillId="0" fontId="2" numFmtId="0" xfId="0" applyBorder="1" applyFont="1"/>
    <xf borderId="898" fillId="0" fontId="2" numFmtId="0" xfId="0" applyBorder="1" applyFont="1"/>
    <xf borderId="899" fillId="0" fontId="2" numFmtId="0" xfId="0" applyBorder="1" applyFont="1"/>
    <xf borderId="64" fillId="12" fontId="39" numFmtId="49" xfId="0" applyAlignment="1" applyBorder="1" applyFont="1" applyNumberFormat="1">
      <alignment horizontal="center" readingOrder="0" shrinkToFit="0" vertical="center" wrapText="0"/>
    </xf>
    <xf borderId="891" fillId="124" fontId="9" numFmtId="0" xfId="0" applyAlignment="1" applyBorder="1" applyFont="1">
      <alignment horizontal="center" readingOrder="0" shrinkToFit="0" vertical="center" wrapText="0"/>
    </xf>
    <xf borderId="64" fillId="0" fontId="39" numFmtId="0" xfId="0" applyAlignment="1" applyBorder="1" applyFont="1">
      <alignment horizontal="center" shrinkToFit="0" vertical="center" wrapText="0"/>
    </xf>
    <xf borderId="891" fillId="124" fontId="9" numFmtId="0" xfId="0" applyAlignment="1" applyBorder="1" applyFont="1">
      <alignment horizontal="left" readingOrder="0" vertical="center"/>
    </xf>
    <xf borderId="891" fillId="124" fontId="306" numFmtId="0" xfId="0" applyBorder="1" applyFont="1"/>
    <xf borderId="41" fillId="0" fontId="39" numFmtId="0" xfId="0" applyAlignment="1" applyBorder="1" applyFont="1">
      <alignment vertical="center"/>
    </xf>
    <xf borderId="900" fillId="124" fontId="21" numFmtId="0" xfId="0" applyAlignment="1" applyBorder="1" applyFont="1">
      <alignment horizontal="center" vertical="bottom"/>
    </xf>
    <xf borderId="41" fillId="13" fontId="39" numFmtId="0" xfId="0" applyAlignment="1" applyBorder="1" applyFont="1">
      <alignment vertical="center"/>
    </xf>
    <xf borderId="901" fillId="0" fontId="2" numFmtId="0" xfId="0" applyBorder="1" applyFont="1"/>
    <xf borderId="891" fillId="124" fontId="21" numFmtId="0" xfId="0" applyBorder="1" applyFont="1"/>
    <xf borderId="891" fillId="124" fontId="23" numFmtId="0" xfId="0" applyAlignment="1" applyBorder="1" applyFont="1">
      <alignment readingOrder="0" shrinkToFit="0" vertical="center" wrapText="0"/>
    </xf>
    <xf borderId="891" fillId="124" fontId="21" numFmtId="0" xfId="0" applyAlignment="1" applyBorder="1" applyFont="1">
      <alignment vertical="center"/>
    </xf>
    <xf borderId="900" fillId="124" fontId="28" numFmtId="0" xfId="0" applyAlignment="1" applyBorder="1" applyFont="1">
      <alignment horizontal="center" readingOrder="0" vertical="bottom"/>
    </xf>
    <xf borderId="891" fillId="124" fontId="21" numFmtId="0" xfId="0" applyAlignment="1" applyBorder="1" applyFont="1">
      <alignment vertical="center"/>
    </xf>
    <xf borderId="892" fillId="124" fontId="31" numFmtId="169" xfId="0" applyAlignment="1" applyBorder="1" applyFont="1" applyNumberFormat="1">
      <alignment horizontal="center" readingOrder="0" vertical="center"/>
    </xf>
    <xf borderId="900" fillId="124" fontId="305" numFmtId="0" xfId="0" applyAlignment="1" applyBorder="1" applyFont="1">
      <alignment horizontal="center" readingOrder="0" shrinkToFit="0" vertical="center" wrapText="0"/>
    </xf>
    <xf borderId="900" fillId="124" fontId="306" numFmtId="0" xfId="0" applyAlignment="1" applyBorder="1" applyFont="1">
      <alignment horizontal="center"/>
    </xf>
    <xf borderId="902" fillId="0" fontId="2" numFmtId="0" xfId="0" applyBorder="1" applyFont="1"/>
    <xf borderId="891" fillId="124" fontId="306" numFmtId="0" xfId="0" applyAlignment="1" applyBorder="1" applyFont="1">
      <alignment horizontal="center"/>
    </xf>
    <xf borderId="903" fillId="125" fontId="307" numFmtId="0" xfId="0" applyAlignment="1" applyBorder="1" applyFill="1" applyFont="1">
      <alignment horizontal="left" readingOrder="0" shrinkToFit="0" vertical="center" wrapText="0"/>
    </xf>
    <xf borderId="903" fillId="125" fontId="308" numFmtId="0" xfId="0" applyAlignment="1" applyBorder="1" applyFont="1">
      <alignment horizontal="center" readingOrder="0" shrinkToFit="0" vertical="center" wrapText="0"/>
    </xf>
    <xf borderId="904" fillId="125" fontId="308" numFmtId="0" xfId="0" applyAlignment="1" applyBorder="1" applyFont="1">
      <alignment horizontal="left" readingOrder="0" shrinkToFit="0" vertical="center" wrapText="0"/>
    </xf>
    <xf borderId="905" fillId="0" fontId="2" numFmtId="0" xfId="0" applyBorder="1" applyFont="1"/>
    <xf borderId="906" fillId="0" fontId="2" numFmtId="0" xfId="0" applyBorder="1" applyFont="1"/>
    <xf borderId="904" fillId="125" fontId="53" numFmtId="0" xfId="0" applyAlignment="1" applyBorder="1" applyFont="1">
      <alignment horizontal="center" readingOrder="0" shrinkToFit="0" vertical="center" wrapText="0"/>
    </xf>
    <xf borderId="904" fillId="125" fontId="53" numFmtId="0" xfId="0" applyAlignment="1" applyBorder="1" applyFont="1">
      <alignment horizontal="left" readingOrder="0" vertical="center"/>
    </xf>
    <xf borderId="903" fillId="125" fontId="309" numFmtId="0" xfId="0" applyAlignment="1" applyBorder="1" applyFont="1">
      <alignment vertical="center"/>
    </xf>
    <xf borderId="903" fillId="125" fontId="307" numFmtId="0" xfId="0" applyAlignment="1" applyBorder="1" applyFont="1">
      <alignment readingOrder="0" shrinkToFit="0" vertical="center" wrapText="0"/>
    </xf>
    <xf borderId="903" fillId="125" fontId="307" numFmtId="49" xfId="0" applyAlignment="1" applyBorder="1" applyFont="1" applyNumberFormat="1">
      <alignment horizontal="left" readingOrder="0" shrinkToFit="0" vertical="center" wrapText="0"/>
    </xf>
    <xf borderId="907" fillId="0" fontId="2" numFmtId="0" xfId="0" applyBorder="1" applyFont="1"/>
    <xf borderId="908" fillId="0" fontId="2" numFmtId="0" xfId="0" applyBorder="1" applyFont="1"/>
    <xf borderId="909" fillId="0" fontId="2" numFmtId="0" xfId="0" applyBorder="1" applyFont="1"/>
    <xf borderId="910" fillId="0" fontId="2" numFmtId="0" xfId="0" applyBorder="1" applyFont="1"/>
    <xf borderId="911" fillId="0" fontId="2" numFmtId="0" xfId="0" applyBorder="1" applyFont="1"/>
    <xf borderId="903" fillId="125" fontId="53" numFmtId="0" xfId="0" applyAlignment="1" applyBorder="1" applyFont="1">
      <alignment horizontal="center" readingOrder="0" shrinkToFit="0" vertical="center" wrapText="0"/>
    </xf>
    <xf borderId="903" fillId="125" fontId="53" numFmtId="0" xfId="0" applyAlignment="1" applyBorder="1" applyFont="1">
      <alignment horizontal="left" readingOrder="0" vertical="center"/>
    </xf>
    <xf borderId="903" fillId="125" fontId="309" numFmtId="0" xfId="0" applyBorder="1" applyFont="1"/>
    <xf borderId="912" fillId="125" fontId="55" numFmtId="0" xfId="0" applyAlignment="1" applyBorder="1" applyFont="1">
      <alignment horizontal="center" vertical="bottom"/>
    </xf>
    <xf borderId="913" fillId="0" fontId="2" numFmtId="0" xfId="0" applyBorder="1" applyFont="1"/>
    <xf borderId="903" fillId="125" fontId="55" numFmtId="0" xfId="0" applyBorder="1" applyFont="1"/>
    <xf borderId="903" fillId="125" fontId="56" numFmtId="0" xfId="0" applyAlignment="1" applyBorder="1" applyFont="1">
      <alignment readingOrder="0" shrinkToFit="0" vertical="center" wrapText="0"/>
    </xf>
    <xf borderId="903" fillId="125" fontId="55" numFmtId="0" xfId="0" applyAlignment="1" applyBorder="1" applyFont="1">
      <alignment vertical="center"/>
    </xf>
    <xf borderId="912" fillId="125" fontId="57" numFmtId="0" xfId="0" applyAlignment="1" applyBorder="1" applyFont="1">
      <alignment horizontal="center" readingOrder="0" vertical="bottom"/>
    </xf>
    <xf borderId="903" fillId="125" fontId="55" numFmtId="0" xfId="0" applyAlignment="1" applyBorder="1" applyFont="1">
      <alignment vertical="center"/>
    </xf>
    <xf borderId="904" fillId="125" fontId="58" numFmtId="164" xfId="0" applyAlignment="1" applyBorder="1" applyFont="1" applyNumberFormat="1">
      <alignment horizontal="center" readingOrder="0" vertical="center"/>
    </xf>
    <xf borderId="912" fillId="125" fontId="308" numFmtId="0" xfId="0" applyAlignment="1" applyBorder="1" applyFont="1">
      <alignment horizontal="center" readingOrder="0" shrinkToFit="0" vertical="center" wrapText="0"/>
    </xf>
    <xf borderId="912" fillId="125" fontId="309" numFmtId="0" xfId="0" applyAlignment="1" applyBorder="1" applyFont="1">
      <alignment horizontal="center"/>
    </xf>
    <xf borderId="914" fillId="0" fontId="2" numFmtId="0" xfId="0" applyBorder="1" applyFont="1"/>
    <xf borderId="903" fillId="125" fontId="309" numFmtId="0" xfId="0" applyAlignment="1" applyBorder="1" applyFont="1">
      <alignment horizontal="center"/>
    </xf>
    <xf borderId="39" fillId="13" fontId="40" numFmtId="49" xfId="0" applyAlignment="1" applyBorder="1" applyFont="1" applyNumberFormat="1">
      <alignment horizontal="center" readingOrder="0" shrinkToFit="0" vertical="center" wrapText="0"/>
    </xf>
    <xf borderId="43" fillId="126" fontId="40" numFmtId="49" xfId="0" applyAlignment="1" applyBorder="1" applyFill="1" applyFont="1" applyNumberFormat="1">
      <alignment horizontal="center" readingOrder="0" shrinkToFit="0" vertical="center" wrapText="0"/>
    </xf>
    <xf borderId="41" fillId="126" fontId="40" numFmtId="49" xfId="0" applyAlignment="1" applyBorder="1" applyFont="1" applyNumberFormat="1">
      <alignment horizontal="center" readingOrder="0" shrinkToFit="0" vertical="center" wrapText="0"/>
    </xf>
    <xf borderId="45" fillId="127" fontId="71" numFmtId="0" xfId="0" applyAlignment="1" applyBorder="1" applyFill="1" applyFont="1">
      <alignment shrinkToFit="0" vertical="bottom" wrapText="0"/>
    </xf>
    <xf borderId="43" fillId="127" fontId="71" numFmtId="49" xfId="0" applyAlignment="1" applyBorder="1" applyFont="1" applyNumberFormat="1">
      <alignment shrinkToFit="0" vertical="bottom" wrapText="0"/>
    </xf>
    <xf borderId="43" fillId="127" fontId="71" numFmtId="49" xfId="0" applyAlignment="1" applyBorder="1" applyFont="1" applyNumberFormat="1">
      <alignment readingOrder="0" shrinkToFit="0" vertical="bottom" wrapText="0"/>
    </xf>
    <xf borderId="43" fillId="127" fontId="71" numFmtId="49" xfId="0" applyBorder="1" applyFont="1" applyNumberFormat="1"/>
    <xf borderId="45" fillId="127" fontId="60" numFmtId="49" xfId="0" applyAlignment="1" applyBorder="1" applyFont="1" applyNumberFormat="1">
      <alignment horizontal="left" vertical="bottom"/>
    </xf>
    <xf borderId="59" fillId="128" fontId="65" numFmtId="0" xfId="0" applyAlignment="1" applyBorder="1" applyFill="1" applyFont="1">
      <alignment horizontal="center" shrinkToFit="0" vertical="bottom" wrapText="0"/>
    </xf>
    <xf borderId="45" fillId="129" fontId="39" numFmtId="49" xfId="0" applyAlignment="1" applyBorder="1" applyFill="1" applyFont="1" applyNumberFormat="1">
      <alignment shrinkToFit="0" vertical="bottom" wrapText="0"/>
    </xf>
    <xf borderId="41" fillId="0" fontId="39" numFmtId="49" xfId="0" applyAlignment="1" applyBorder="1" applyFont="1" applyNumberFormat="1">
      <alignment shrinkToFit="0" vertical="bottom" wrapText="0"/>
    </xf>
    <xf borderId="41" fillId="0" fontId="310" numFmtId="49" xfId="0" applyAlignment="1" applyBorder="1" applyFont="1" applyNumberFormat="1">
      <alignment readingOrder="0" shrinkToFit="0" vertical="bottom" wrapText="0"/>
    </xf>
    <xf borderId="45" fillId="126" fontId="40" numFmtId="49" xfId="0" applyAlignment="1" applyBorder="1" applyFont="1" applyNumberFormat="1">
      <alignment horizontal="center" readingOrder="0" shrinkToFit="0" vertical="center" wrapText="0"/>
    </xf>
    <xf borderId="41" fillId="0" fontId="69" numFmtId="0" xfId="0" applyAlignment="1" applyBorder="1" applyFont="1">
      <alignment horizontal="center" shrinkToFit="0" wrapText="0"/>
    </xf>
    <xf borderId="41" fillId="0" fontId="69" numFmtId="0" xfId="0" applyAlignment="1" applyBorder="1" applyFont="1">
      <alignment horizontal="center" readingOrder="0" shrinkToFit="0" wrapText="0"/>
    </xf>
    <xf borderId="38" fillId="13" fontId="40" numFmtId="170" xfId="0" applyAlignment="1" applyBorder="1" applyFont="1" applyNumberFormat="1">
      <alignment horizontal="left" readingOrder="0" shrinkToFit="0" vertical="top" wrapText="1"/>
    </xf>
    <xf borderId="59" fillId="0" fontId="64" numFmtId="49" xfId="0" applyAlignment="1" applyBorder="1" applyFont="1" applyNumberFormat="1">
      <alignment horizontal="left" vertical="bottom"/>
    </xf>
    <xf borderId="59" fillId="129" fontId="39" numFmtId="49" xfId="0" applyAlignment="1" applyBorder="1" applyFont="1" applyNumberFormat="1">
      <alignment shrinkToFit="0" vertical="bottom" wrapText="0"/>
    </xf>
    <xf borderId="41" fillId="12" fontId="39" numFmtId="49" xfId="0" applyAlignment="1" applyBorder="1" applyFont="1" applyNumberFormat="1">
      <alignment readingOrder="0" shrinkToFit="0" vertical="bottom" wrapText="0"/>
    </xf>
    <xf borderId="41" fillId="0" fontId="39" numFmtId="49" xfId="0" applyAlignment="1" applyBorder="1" applyFont="1" applyNumberFormat="1">
      <alignment readingOrder="0" shrinkToFit="0" vertical="bottom" wrapText="0"/>
    </xf>
    <xf borderId="41" fillId="20" fontId="40" numFmtId="49" xfId="0" applyAlignment="1" applyBorder="1" applyFont="1" applyNumberFormat="1">
      <alignment horizontal="center" readingOrder="0" shrinkToFit="0" vertical="center" wrapText="0"/>
    </xf>
    <xf borderId="43" fillId="20" fontId="40" numFmtId="49" xfId="0" applyAlignment="1" applyBorder="1" applyFont="1" applyNumberFormat="1">
      <alignment horizontal="center" readingOrder="0" shrinkToFit="0" vertical="center" wrapText="0"/>
    </xf>
    <xf borderId="0" fillId="25" fontId="61" numFmtId="0" xfId="0" applyAlignment="1" applyFont="1">
      <alignment horizontal="center" readingOrder="0" shrinkToFit="0" vertical="center" wrapText="0"/>
    </xf>
    <xf borderId="58" fillId="29" fontId="40" numFmtId="49" xfId="0" applyAlignment="1" applyBorder="1" applyFont="1" applyNumberFormat="1">
      <alignment horizontal="left" readingOrder="0" shrinkToFit="0" vertical="center" wrapText="0"/>
    </xf>
    <xf borderId="58" fillId="27" fontId="40" numFmtId="49" xfId="0" applyAlignment="1" applyBorder="1" applyFont="1" applyNumberFormat="1">
      <alignment horizontal="left" readingOrder="0" shrinkToFit="0" vertical="center" wrapText="0"/>
    </xf>
    <xf borderId="43" fillId="13" fontId="40" numFmtId="0" xfId="0" applyAlignment="1" applyBorder="1" applyFont="1">
      <alignment horizontal="center" readingOrder="0" shrinkToFit="0" vertical="center" wrapText="0"/>
    </xf>
    <xf borderId="45" fillId="26" fontId="39" numFmtId="0" xfId="0" applyAlignment="1" applyBorder="1" applyFont="1">
      <alignment readingOrder="0" vertical="center"/>
    </xf>
    <xf borderId="43" fillId="27" fontId="39" numFmtId="49" xfId="0" applyAlignment="1" applyBorder="1" applyFont="1" applyNumberFormat="1">
      <alignment readingOrder="0" vertical="center"/>
    </xf>
    <xf borderId="43" fillId="0" fontId="39" numFmtId="0" xfId="0" applyBorder="1" applyFont="1"/>
    <xf borderId="59" fillId="26" fontId="39" numFmtId="0" xfId="0" applyAlignment="1" applyBorder="1" applyFont="1">
      <alignment readingOrder="0" vertical="center"/>
    </xf>
    <xf borderId="41" fillId="27" fontId="39" numFmtId="49" xfId="0" applyBorder="1" applyFont="1" applyNumberFormat="1"/>
    <xf borderId="41" fillId="13" fontId="39" numFmtId="49" xfId="0" applyAlignment="1" applyBorder="1" applyFont="1" applyNumberFormat="1">
      <alignment horizontal="center" readingOrder="0" shrinkToFit="0" vertical="center" wrapText="0"/>
    </xf>
    <xf borderId="41" fillId="0" fontId="39" numFmtId="0" xfId="0" applyBorder="1" applyFont="1"/>
    <xf borderId="41" fillId="13" fontId="40" numFmtId="49" xfId="0" applyAlignment="1" applyBorder="1" applyFont="1" applyNumberFormat="1">
      <alignment horizontal="center" readingOrder="0" shrinkToFit="0" vertical="center" wrapText="0"/>
    </xf>
    <xf borderId="59" fillId="0" fontId="64" numFmtId="49" xfId="0" applyAlignment="1" applyBorder="1" applyFont="1" applyNumberFormat="1">
      <alignment horizontal="left" readingOrder="0" vertical="bottom"/>
    </xf>
    <xf borderId="45" fillId="0" fontId="64" numFmtId="49" xfId="0" applyAlignment="1" applyBorder="1" applyFont="1" applyNumberFormat="1">
      <alignment horizontal="left" vertical="bottom"/>
    </xf>
    <xf borderId="59" fillId="129" fontId="39" numFmtId="49" xfId="0" applyAlignment="1" applyBorder="1" applyFont="1" applyNumberFormat="1">
      <alignment vertical="bottom"/>
    </xf>
    <xf borderId="45" fillId="0" fontId="69" numFmtId="0" xfId="0" applyAlignment="1" applyBorder="1" applyFont="1">
      <alignment horizontal="left" readingOrder="0" shrinkToFit="0" wrapText="0"/>
    </xf>
    <xf borderId="41" fillId="0" fontId="311" numFmtId="49" xfId="0" applyAlignment="1" applyBorder="1" applyFont="1" applyNumberFormat="1">
      <alignment readingOrder="0" shrinkToFit="0" vertical="bottom" wrapText="0"/>
    </xf>
    <xf borderId="59" fillId="129" fontId="39" numFmtId="49" xfId="0" applyBorder="1" applyFont="1" applyNumberFormat="1"/>
    <xf borderId="45" fillId="0" fontId="69" numFmtId="0" xfId="0" applyAlignment="1" applyBorder="1" applyFont="1">
      <alignment horizontal="left" shrinkToFit="0" wrapText="0"/>
    </xf>
    <xf borderId="41" fillId="129" fontId="39" numFmtId="49" xfId="0" applyAlignment="1" applyBorder="1" applyFont="1" applyNumberFormat="1">
      <alignment readingOrder="0" shrinkToFit="0" vertical="bottom" wrapText="0"/>
    </xf>
    <xf borderId="45" fillId="36" fontId="71" numFmtId="49" xfId="0" applyAlignment="1" applyBorder="1" applyFont="1" applyNumberFormat="1">
      <alignment horizontal="center" readingOrder="0" shrinkToFit="0" vertical="center" wrapText="0"/>
    </xf>
    <xf borderId="45" fillId="127" fontId="71" numFmtId="0" xfId="0" applyAlignment="1" applyBorder="1" applyFont="1">
      <alignment vertical="center"/>
    </xf>
    <xf borderId="43" fillId="127" fontId="71" numFmtId="49" xfId="0" applyAlignment="1" applyBorder="1" applyFont="1" applyNumberFormat="1">
      <alignment vertical="center"/>
    </xf>
    <xf borderId="43" fillId="127" fontId="67" numFmtId="49" xfId="0" applyAlignment="1" applyBorder="1" applyFont="1" applyNumberFormat="1">
      <alignment horizontal="center" readingOrder="0" vertical="center"/>
    </xf>
    <xf borderId="915" fillId="127" fontId="67" numFmtId="49" xfId="0" applyAlignment="1" applyBorder="1" applyFont="1" applyNumberFormat="1">
      <alignment horizontal="center" readingOrder="0" vertical="center"/>
    </xf>
    <xf borderId="43" fillId="127" fontId="71" numFmtId="49" xfId="0" applyAlignment="1" applyBorder="1" applyFont="1" applyNumberFormat="1">
      <alignment horizontal="center" readingOrder="0" vertical="center"/>
    </xf>
    <xf borderId="43" fillId="127" fontId="39" numFmtId="49" xfId="0" applyAlignment="1" applyBorder="1" applyFont="1" applyNumberFormat="1">
      <alignment horizontal="center" vertical="center"/>
    </xf>
    <xf borderId="43" fillId="127" fontId="61" numFmtId="49" xfId="0" applyAlignment="1" applyBorder="1" applyFont="1" applyNumberFormat="1">
      <alignment horizontal="center" readingOrder="0" vertical="center"/>
    </xf>
    <xf borderId="916" fillId="127" fontId="67" numFmtId="49" xfId="0" applyAlignment="1" applyBorder="1" applyFont="1" applyNumberFormat="1">
      <alignment horizontal="center" readingOrder="0" vertical="center"/>
    </xf>
    <xf borderId="43" fillId="127" fontId="60" numFmtId="49" xfId="0" applyAlignment="1" applyBorder="1" applyFont="1" applyNumberFormat="1">
      <alignment horizontal="center" readingOrder="0" vertical="center"/>
    </xf>
    <xf borderId="45" fillId="127" fontId="60" numFmtId="49" xfId="0" applyAlignment="1" applyBorder="1" applyFont="1" applyNumberFormat="1">
      <alignment horizontal="center" readingOrder="0" vertical="center"/>
    </xf>
    <xf borderId="59" fillId="128" fontId="65" numFmtId="0" xfId="0" applyAlignment="1" applyBorder="1" applyFont="1">
      <alignment horizontal="center" readingOrder="0" shrinkToFit="0" vertical="center" wrapText="0"/>
    </xf>
    <xf borderId="45" fillId="129" fontId="39" numFmtId="49" xfId="0" applyAlignment="1" applyBorder="1" applyFont="1" applyNumberFormat="1">
      <alignment shrinkToFit="0" wrapText="0"/>
    </xf>
    <xf borderId="41" fillId="0" fontId="39" numFmtId="0" xfId="0" applyAlignment="1" applyBorder="1" applyFont="1">
      <alignment horizontal="center" vertical="center"/>
    </xf>
    <xf borderId="917" fillId="0" fontId="39" numFmtId="0" xfId="0" applyAlignment="1" applyBorder="1" applyFont="1">
      <alignment horizontal="center" vertical="center"/>
    </xf>
    <xf borderId="41" fillId="0" fontId="39" numFmtId="0" xfId="0" applyAlignment="1" applyBorder="1" applyFont="1">
      <alignment horizontal="center" readingOrder="0" vertical="center"/>
    </xf>
    <xf borderId="45" fillId="0" fontId="312" numFmtId="49" xfId="0" applyAlignment="1" applyBorder="1" applyFont="1" applyNumberFormat="1">
      <alignment horizontal="center" readingOrder="0" vertical="center"/>
    </xf>
    <xf borderId="917" fillId="0" fontId="39" numFmtId="0" xfId="0" applyAlignment="1" applyBorder="1" applyFont="1">
      <alignment horizontal="center" readingOrder="0" vertical="center"/>
    </xf>
    <xf borderId="45" fillId="0" fontId="312" numFmtId="49" xfId="0" applyAlignment="1" applyBorder="1" applyFont="1" applyNumberFormat="1">
      <alignment horizontal="center" vertical="center"/>
    </xf>
    <xf borderId="45" fillId="0" fontId="69" numFmtId="0" xfId="0" applyAlignment="1" applyBorder="1" applyFont="1">
      <alignment horizontal="center" shrinkToFit="0" vertical="center" wrapText="0"/>
    </xf>
    <xf borderId="43" fillId="0" fontId="69" numFmtId="0" xfId="0" applyAlignment="1" applyBorder="1" applyFont="1">
      <alignment horizontal="center" shrinkToFit="0" vertical="center" wrapText="0"/>
    </xf>
    <xf borderId="59" fillId="128" fontId="65" numFmtId="0" xfId="0" applyAlignment="1" applyBorder="1" applyFont="1">
      <alignment horizontal="center" shrinkToFit="0" vertical="center" wrapText="0"/>
    </xf>
    <xf borderId="59" fillId="129" fontId="39" numFmtId="49" xfId="0" applyAlignment="1" applyBorder="1" applyFont="1" applyNumberFormat="1">
      <alignment shrinkToFit="0" wrapText="0"/>
    </xf>
    <xf borderId="59" fillId="0" fontId="312" numFmtId="49" xfId="0" applyAlignment="1" applyBorder="1" applyFont="1" applyNumberFormat="1">
      <alignment horizontal="center" readingOrder="0" vertical="center"/>
    </xf>
    <xf borderId="59" fillId="0" fontId="312" numFmtId="49" xfId="0" applyAlignment="1" applyBorder="1" applyFont="1" applyNumberFormat="1">
      <alignment horizontal="center" vertical="center"/>
    </xf>
    <xf borderId="59" fillId="0" fontId="69" numFmtId="0" xfId="0" applyAlignment="1" applyBorder="1" applyFont="1">
      <alignment horizontal="center" shrinkToFit="0" vertical="center" wrapText="0"/>
    </xf>
    <xf borderId="41" fillId="0" fontId="69" numFmtId="0" xfId="0" applyAlignment="1" applyBorder="1" applyFont="1">
      <alignment horizontal="center" shrinkToFit="0" vertical="center" wrapText="0"/>
    </xf>
    <xf borderId="41" fillId="0" fontId="69" numFmtId="0" xfId="0" applyAlignment="1" applyBorder="1" applyFont="1">
      <alignment horizontal="center" readingOrder="0" shrinkToFit="0" vertical="center" wrapText="0"/>
    </xf>
    <xf borderId="45" fillId="12" fontId="39" numFmtId="0" xfId="0" applyAlignment="1" applyBorder="1" applyFont="1">
      <alignment horizontal="center" readingOrder="0"/>
    </xf>
    <xf borderId="45" fillId="12" fontId="313" numFmtId="49" xfId="0" applyAlignment="1" applyBorder="1" applyFont="1" applyNumberFormat="1">
      <alignment horizontal="center"/>
    </xf>
    <xf borderId="59" fillId="129" fontId="39" numFmtId="49" xfId="0" applyAlignment="1" applyBorder="1" applyFont="1" applyNumberFormat="1">
      <alignment readingOrder="0" shrinkToFit="0" wrapText="0"/>
    </xf>
    <xf borderId="59" fillId="12" fontId="39" numFmtId="49" xfId="0" applyAlignment="1" applyBorder="1" applyFont="1" applyNumberFormat="1">
      <alignment horizontal="center" readingOrder="0" vertical="center"/>
    </xf>
    <xf borderId="59" fillId="129" fontId="39" numFmtId="170" xfId="0" applyAlignment="1" applyBorder="1" applyFont="1" applyNumberFormat="1">
      <alignment shrinkToFit="0" wrapText="0"/>
    </xf>
    <xf borderId="43" fillId="127" fontId="39" numFmtId="49" xfId="0" applyAlignment="1" applyBorder="1" applyFont="1" applyNumberFormat="1">
      <alignment vertical="center"/>
    </xf>
    <xf borderId="43" fillId="127" fontId="67" numFmtId="0" xfId="0" applyAlignment="1" applyBorder="1" applyFont="1">
      <alignment readingOrder="0" vertical="center"/>
    </xf>
    <xf borderId="43" fillId="127" fontId="61" numFmtId="0" xfId="0" applyAlignment="1" applyBorder="1" applyFont="1">
      <alignment vertical="center"/>
    </xf>
    <xf borderId="43" fillId="127" fontId="61" numFmtId="0" xfId="0" applyAlignment="1" applyBorder="1" applyFont="1">
      <alignment readingOrder="0" vertical="center"/>
    </xf>
    <xf borderId="915" fillId="127" fontId="71" numFmtId="0" xfId="0" applyAlignment="1" applyBorder="1" applyFont="1">
      <alignment vertical="center"/>
    </xf>
    <xf borderId="44" fillId="127" fontId="39" numFmtId="49" xfId="0" applyAlignment="1" applyBorder="1" applyFont="1" applyNumberFormat="1">
      <alignment vertical="center"/>
    </xf>
    <xf borderId="43" fillId="127" fontId="71" numFmtId="0" xfId="0" applyAlignment="1" applyBorder="1" applyFont="1">
      <alignment readingOrder="0" vertical="center"/>
    </xf>
    <xf borderId="41" fillId="129" fontId="39" numFmtId="49" xfId="0" applyAlignment="1" applyBorder="1" applyFont="1" applyNumberFormat="1">
      <alignment readingOrder="0" shrinkToFit="0" vertical="center" wrapText="0"/>
    </xf>
    <xf borderId="43" fillId="127" fontId="71" numFmtId="0" xfId="0" applyAlignment="1" applyBorder="1" applyFont="1">
      <alignment vertical="center"/>
    </xf>
    <xf borderId="45" fillId="0" fontId="312" numFmtId="0" xfId="0" applyAlignment="1" applyBorder="1" applyFont="1">
      <alignment horizontal="center" readingOrder="0" vertical="center"/>
    </xf>
    <xf borderId="41" fillId="12" fontId="39" numFmtId="0" xfId="0" applyAlignment="1" applyBorder="1" applyFont="1">
      <alignment horizontal="center" readingOrder="0" shrinkToFit="0" vertical="center" wrapText="0"/>
    </xf>
    <xf borderId="41" fillId="12" fontId="39" numFmtId="0" xfId="0" applyAlignment="1" applyBorder="1" applyFont="1">
      <alignment horizontal="center" readingOrder="0" vertical="center"/>
    </xf>
    <xf borderId="917" fillId="12" fontId="39" numFmtId="0" xfId="0" applyAlignment="1" applyBorder="1" applyFont="1">
      <alignment horizontal="center" readingOrder="0" vertical="center"/>
    </xf>
    <xf borderId="43" fillId="0" fontId="312" numFmtId="0" xfId="0" applyAlignment="1" applyBorder="1" applyFont="1">
      <alignment horizontal="center" vertical="center"/>
    </xf>
    <xf borderId="45" fillId="0" fontId="39" numFmtId="0" xfId="0" applyAlignment="1" applyBorder="1" applyFont="1">
      <alignment horizontal="center" readingOrder="0" vertical="center"/>
    </xf>
    <xf borderId="59" fillId="0" fontId="312" numFmtId="0" xfId="0" applyAlignment="1" applyBorder="1" applyFont="1">
      <alignment horizontal="center" readingOrder="0" vertical="center"/>
    </xf>
    <xf borderId="41" fillId="0" fontId="312" numFmtId="0" xfId="0" applyAlignment="1" applyBorder="1" applyFont="1">
      <alignment horizontal="center" vertical="center"/>
    </xf>
    <xf borderId="59" fillId="0" fontId="39" numFmtId="0" xfId="0" applyAlignment="1" applyBorder="1" applyFont="1">
      <alignment horizontal="center" readingOrder="0" vertical="center"/>
    </xf>
    <xf borderId="59" fillId="12" fontId="39" numFmtId="0" xfId="0" applyAlignment="1" applyBorder="1" applyFont="1">
      <alignment horizontal="center" readingOrder="0" vertical="center"/>
    </xf>
    <xf borderId="45" fillId="128" fontId="65" numFmtId="0" xfId="0" applyAlignment="1" applyBorder="1" applyFont="1">
      <alignment horizontal="center" readingOrder="0" shrinkToFit="0" vertical="center" wrapText="1"/>
    </xf>
    <xf borderId="45" fillId="0" fontId="39" numFmtId="49" xfId="0" applyAlignment="1" applyBorder="1" applyFont="1" applyNumberFormat="1">
      <alignment horizontal="center" readingOrder="0" vertical="center"/>
    </xf>
    <xf borderId="43" fillId="0" fontId="39" numFmtId="0" xfId="0" applyAlignment="1" applyBorder="1" applyFont="1">
      <alignment horizontal="center" vertical="center"/>
    </xf>
    <xf borderId="915" fillId="0" fontId="39" numFmtId="0" xfId="0" applyAlignment="1" applyBorder="1" applyFont="1">
      <alignment horizontal="center" vertical="center"/>
    </xf>
    <xf borderId="45" fillId="12" fontId="314" numFmtId="0" xfId="0" applyAlignment="1" applyBorder="1" applyFont="1">
      <alignment horizontal="center" readingOrder="0"/>
    </xf>
    <xf borderId="43" fillId="0" fontId="39" numFmtId="0" xfId="0" applyAlignment="1" applyBorder="1" applyFont="1">
      <alignment horizontal="center" readingOrder="0" vertical="center"/>
    </xf>
    <xf borderId="45" fillId="12" fontId="314" numFmtId="49" xfId="0" applyAlignment="1" applyBorder="1" applyFont="1" applyNumberFormat="1">
      <alignment horizontal="center" shrinkToFit="0" wrapText="0"/>
    </xf>
    <xf borderId="43" fillId="0" fontId="39" numFmtId="49" xfId="0" applyAlignment="1" applyBorder="1" applyFont="1" applyNumberFormat="1">
      <alignment horizontal="center" readingOrder="0" vertical="center"/>
    </xf>
    <xf borderId="915" fillId="0" fontId="39" numFmtId="0" xfId="0" applyAlignment="1" applyBorder="1" applyFont="1">
      <alignment horizontal="center" readingOrder="0" vertical="center"/>
    </xf>
    <xf borderId="45" fillId="0" fontId="312" numFmtId="0" xfId="0" applyAlignment="1" applyBorder="1" applyFont="1">
      <alignment horizontal="center" readingOrder="0"/>
    </xf>
    <xf borderId="59" fillId="0" fontId="69" numFmtId="0" xfId="0" applyAlignment="1" applyBorder="1" applyFont="1">
      <alignment horizontal="center" readingOrder="0" shrinkToFit="0" vertical="center" wrapText="0"/>
    </xf>
    <xf borderId="45" fillId="129" fontId="39" numFmtId="49" xfId="0" applyAlignment="1" applyBorder="1" applyFont="1" applyNumberFormat="1">
      <alignment readingOrder="0" shrinkToFit="0" vertical="center" wrapText="0"/>
    </xf>
    <xf borderId="41" fillId="0" fontId="39" numFmtId="49" xfId="0" applyAlignment="1" applyBorder="1" applyFont="1" applyNumberFormat="1">
      <alignment horizontal="center" readingOrder="0" vertical="center"/>
    </xf>
    <xf borderId="45" fillId="12" fontId="314" numFmtId="49" xfId="0" applyAlignment="1" applyBorder="1" applyFont="1" applyNumberFormat="1">
      <alignment horizontal="center"/>
    </xf>
    <xf borderId="59" fillId="0" fontId="39" numFmtId="49" xfId="0" applyAlignment="1" applyBorder="1" applyFont="1" applyNumberFormat="1">
      <alignment horizontal="center" readingOrder="0" vertical="center"/>
    </xf>
    <xf borderId="59" fillId="0" fontId="39" numFmtId="0" xfId="0" applyAlignment="1" applyBorder="1" applyFont="1">
      <alignment horizontal="center" readingOrder="0" vertical="center"/>
    </xf>
    <xf borderId="59" fillId="0" fontId="39" numFmtId="0" xfId="0" applyAlignment="1" applyBorder="1" applyFont="1">
      <alignment horizontal="center" readingOrder="0" shrinkToFit="0" vertical="center" wrapText="0"/>
    </xf>
    <xf borderId="45" fillId="127" fontId="60" numFmtId="0" xfId="0" applyAlignment="1" applyBorder="1" applyFont="1">
      <alignment horizontal="left" readingOrder="0" shrinkToFit="0" vertical="center" wrapText="0"/>
    </xf>
    <xf borderId="45" fillId="127" fontId="60" numFmtId="49" xfId="0" applyAlignment="1" applyBorder="1" applyFont="1" applyNumberFormat="1">
      <alignment horizontal="left" readingOrder="0" vertical="center"/>
    </xf>
    <xf borderId="59" fillId="0" fontId="39" numFmtId="0" xfId="0" applyAlignment="1" applyBorder="1" applyFont="1">
      <alignment horizontal="center" vertical="center"/>
    </xf>
    <xf borderId="42" fillId="127" fontId="60" numFmtId="49" xfId="0" applyAlignment="1" applyBorder="1" applyFont="1" applyNumberFormat="1">
      <alignment horizontal="center" readingOrder="0" vertical="center"/>
    </xf>
    <xf borderId="44" fillId="127" fontId="60" numFmtId="49" xfId="0" applyAlignment="1" applyBorder="1" applyFont="1" applyNumberFormat="1">
      <alignment horizontal="center" readingOrder="0" vertical="center"/>
    </xf>
    <xf borderId="0" fillId="127" fontId="60" numFmtId="49" xfId="0" applyAlignment="1" applyFont="1" applyNumberFormat="1">
      <alignment horizontal="center" readingOrder="0" vertical="center"/>
    </xf>
    <xf borderId="918" fillId="127" fontId="60" numFmtId="49" xfId="0" applyAlignment="1" applyBorder="1" applyFont="1" applyNumberFormat="1">
      <alignment horizontal="center" readingOrder="0" vertical="center"/>
    </xf>
    <xf borderId="42" fillId="0" fontId="40" numFmtId="49" xfId="0" applyAlignment="1" applyBorder="1" applyFont="1" applyNumberFormat="1">
      <alignment horizontal="center" readingOrder="0" shrinkToFit="0" vertical="center" wrapText="0"/>
    </xf>
    <xf borderId="42" fillId="0" fontId="40" numFmtId="0" xfId="0" applyAlignment="1" applyBorder="1" applyFont="1">
      <alignment horizontal="center" readingOrder="0" shrinkToFit="0" vertical="center" wrapText="0"/>
    </xf>
    <xf borderId="915" fillId="0" fontId="2" numFmtId="0" xfId="0" applyBorder="1" applyFont="1"/>
    <xf borderId="919" fillId="0" fontId="40" numFmtId="0" xfId="0" applyAlignment="1" applyBorder="1" applyFont="1">
      <alignment horizontal="center" readingOrder="0" shrinkToFit="0" vertical="center" wrapText="0"/>
    </xf>
    <xf borderId="45" fillId="127" fontId="67" numFmtId="49" xfId="0" applyAlignment="1" applyBorder="1" applyFont="1" applyNumberFormat="1">
      <alignment horizontal="left" readingOrder="0" vertical="center"/>
    </xf>
    <xf borderId="45" fillId="0" fontId="39" numFmtId="49" xfId="0" applyAlignment="1" applyBorder="1" applyFont="1" applyNumberFormat="1">
      <alignment horizontal="center" readingOrder="0" vertical="center"/>
    </xf>
    <xf borderId="42" fillId="127" fontId="67" numFmtId="49" xfId="0" applyAlignment="1" applyBorder="1" applyFont="1" applyNumberFormat="1">
      <alignment horizontal="left" readingOrder="0" vertical="center"/>
    </xf>
    <xf borderId="45" fillId="127" fontId="67" numFmtId="49" xfId="0" applyAlignment="1" applyBorder="1" applyFont="1" applyNumberFormat="1">
      <alignment readingOrder="0"/>
    </xf>
    <xf borderId="918" fillId="0" fontId="40" numFmtId="0" xfId="0" applyAlignment="1" applyBorder="1" applyFont="1">
      <alignment horizontal="center" readingOrder="0" shrinkToFit="0" vertical="center" wrapText="0"/>
    </xf>
    <xf borderId="43" fillId="127" fontId="67" numFmtId="49" xfId="0" applyAlignment="1" applyBorder="1" applyFont="1" applyNumberFormat="1">
      <alignment readingOrder="0"/>
    </xf>
    <xf borderId="43" fillId="0" fontId="315" numFmtId="0" xfId="0" applyAlignment="1" applyBorder="1" applyFont="1">
      <alignment horizontal="center" readingOrder="0" shrinkToFit="0" vertical="center" wrapText="0"/>
    </xf>
    <xf borderId="44" fillId="127" fontId="67" numFmtId="49" xfId="0" applyAlignment="1" applyBorder="1" applyFont="1" applyNumberFormat="1">
      <alignment readingOrder="0" vertical="center"/>
    </xf>
    <xf borderId="45" fillId="0" fontId="315" numFmtId="0" xfId="0" applyAlignment="1" applyBorder="1" applyFont="1">
      <alignment horizontal="center" readingOrder="0" shrinkToFit="0" vertical="center" wrapText="0"/>
    </xf>
    <xf borderId="45" fillId="0" fontId="315" numFmtId="49" xfId="0" applyAlignment="1" applyBorder="1" applyFont="1" applyNumberFormat="1">
      <alignment horizontal="center" readingOrder="0" shrinkToFit="0" vertical="center" wrapText="0"/>
    </xf>
    <xf borderId="918" fillId="0" fontId="315" numFmtId="0" xfId="0" applyAlignment="1" applyBorder="1" applyFont="1">
      <alignment horizontal="center" readingOrder="0" shrinkToFit="0" vertical="center" wrapText="0"/>
    </xf>
    <xf borderId="45" fillId="128" fontId="65" numFmtId="0" xfId="0" applyAlignment="1" applyBorder="1" applyFont="1">
      <alignment horizontal="center" shrinkToFit="0" vertical="center" wrapText="1"/>
    </xf>
    <xf borderId="43" fillId="0" fontId="315" numFmtId="166" xfId="0" applyAlignment="1" applyBorder="1" applyFont="1" applyNumberFormat="1">
      <alignment horizontal="center" readingOrder="0" shrinkToFit="0" vertical="center" wrapText="0"/>
    </xf>
    <xf borderId="41" fillId="0" fontId="40" numFmtId="0" xfId="0" applyAlignment="1" applyBorder="1" applyFont="1">
      <alignment horizontal="center" readingOrder="0" shrinkToFit="0" vertical="center" wrapText="0"/>
    </xf>
    <xf borderId="43" fillId="0" fontId="316" numFmtId="49" xfId="0" applyAlignment="1" applyBorder="1" applyFont="1" applyNumberFormat="1">
      <alignment horizontal="center" readingOrder="0" vertical="center"/>
    </xf>
    <xf borderId="41" fillId="0" fontId="39" numFmtId="0" xfId="0" applyAlignment="1" applyBorder="1" applyFont="1">
      <alignment horizontal="center" readingOrder="0" vertical="center"/>
    </xf>
    <xf borderId="41" fillId="0" fontId="312" numFmtId="0" xfId="0" applyAlignment="1" applyBorder="1" applyFont="1">
      <alignment horizontal="center" readingOrder="0" vertical="center"/>
    </xf>
    <xf borderId="59" fillId="0" fontId="39" numFmtId="0" xfId="0" applyAlignment="1" applyBorder="1" applyFont="1">
      <alignment horizontal="center" vertical="center"/>
    </xf>
    <xf borderId="919" fillId="127" fontId="60" numFmtId="49" xfId="0" applyAlignment="1" applyBorder="1" applyFont="1" applyNumberFormat="1">
      <alignment horizontal="center" readingOrder="0" vertical="center"/>
    </xf>
    <xf borderId="920" fillId="127" fontId="60" numFmtId="49" xfId="0" applyAlignment="1" applyBorder="1" applyFont="1" applyNumberFormat="1">
      <alignment horizontal="center" readingOrder="0" vertical="center"/>
    </xf>
    <xf borderId="916" fillId="0" fontId="2" numFmtId="0" xfId="0" applyBorder="1" applyFont="1"/>
    <xf borderId="919" fillId="127" fontId="67" numFmtId="49" xfId="0" applyAlignment="1" applyBorder="1" applyFont="1" applyNumberFormat="1">
      <alignment horizontal="left" readingOrder="0" vertical="center"/>
    </xf>
    <xf borderId="43" fillId="127" fontId="67" numFmtId="49" xfId="0" applyAlignment="1" applyBorder="1" applyFont="1" applyNumberFormat="1">
      <alignment horizontal="left" readingOrder="0" vertical="center"/>
    </xf>
    <xf borderId="919" fillId="127" fontId="67" numFmtId="49" xfId="0" applyAlignment="1" applyBorder="1" applyFont="1" applyNumberFormat="1">
      <alignment readingOrder="0"/>
    </xf>
    <xf borderId="918" fillId="127" fontId="67" numFmtId="49" xfId="0" applyAlignment="1" applyBorder="1" applyFont="1" applyNumberFormat="1">
      <alignment readingOrder="0"/>
    </xf>
    <xf borderId="45" fillId="128" fontId="65" numFmtId="0" xfId="0" applyAlignment="1" applyBorder="1" applyFont="1">
      <alignment horizontal="center" shrinkToFit="0" vertical="bottom" wrapText="0"/>
    </xf>
    <xf borderId="921" fillId="0" fontId="39" numFmtId="49" xfId="0" applyAlignment="1" applyBorder="1" applyFont="1" applyNumberFormat="1">
      <alignment horizontal="center" vertical="bottom"/>
    </xf>
    <xf borderId="921" fillId="0" fontId="69" numFmtId="0" xfId="0" applyAlignment="1" applyBorder="1" applyFont="1">
      <alignment horizontal="center" shrinkToFit="0" vertical="bottom" wrapText="0"/>
    </xf>
    <xf borderId="43" fillId="0" fontId="69" numFmtId="0" xfId="0" applyAlignment="1" applyBorder="1" applyFont="1">
      <alignment horizontal="center" shrinkToFit="0" vertical="bottom" wrapText="0"/>
    </xf>
    <xf borderId="922" fillId="0" fontId="39" numFmtId="49" xfId="0" applyAlignment="1" applyBorder="1" applyFont="1" applyNumberFormat="1">
      <alignment horizontal="center" vertical="bottom"/>
    </xf>
    <xf borderId="922" fillId="0" fontId="69" numFmtId="0" xfId="0" applyAlignment="1" applyBorder="1" applyFont="1">
      <alignment horizontal="center" shrinkToFit="0" vertical="bottom" wrapText="0"/>
    </xf>
    <xf borderId="41" fillId="0" fontId="69" numFmtId="0" xfId="0" applyAlignment="1" applyBorder="1" applyFont="1">
      <alignment horizontal="center" shrinkToFit="0" vertical="bottom" wrapText="0"/>
    </xf>
    <xf borderId="918" fillId="12" fontId="40" numFmtId="0" xfId="0" applyAlignment="1" applyBorder="1" applyFont="1">
      <alignment horizontal="center" readingOrder="0" shrinkToFit="0" vertical="center" wrapText="0"/>
    </xf>
    <xf borderId="915" fillId="0" fontId="40" numFmtId="49" xfId="0" applyAlignment="1" applyBorder="1" applyFont="1" applyNumberFormat="1">
      <alignment horizontal="center" readingOrder="0" shrinkToFit="0" vertical="center" wrapText="0"/>
    </xf>
    <xf borderId="44" fillId="0" fontId="40" numFmtId="49" xfId="0" applyAlignment="1" applyBorder="1" applyFont="1" applyNumberFormat="1">
      <alignment horizontal="center" readingOrder="0" shrinkToFit="0" vertical="center" wrapText="0"/>
    </xf>
    <xf borderId="919" fillId="0" fontId="33" numFmtId="0" xfId="0" applyAlignment="1" applyBorder="1" applyFont="1">
      <alignment horizontal="center" readingOrder="0" shrinkToFit="0" vertical="center" wrapText="0"/>
    </xf>
    <xf borderId="918" fillId="0" fontId="33" numFmtId="0" xfId="0" applyAlignment="1" applyBorder="1" applyFont="1">
      <alignment horizontal="center" readingOrder="0" shrinkToFit="0" vertical="center" wrapText="0"/>
    </xf>
    <xf borderId="59" fillId="128" fontId="65" numFmtId="0" xfId="0" applyAlignment="1" applyBorder="1" applyFont="1">
      <alignment horizontal="center" shrinkToFit="0" vertical="bottom" wrapText="1"/>
    </xf>
    <xf borderId="41" fillId="129" fontId="39" numFmtId="49" xfId="0" applyAlignment="1" applyBorder="1" applyFont="1" applyNumberFormat="1">
      <alignment vertical="bottom"/>
    </xf>
    <xf borderId="41" fillId="0" fontId="69" numFmtId="0" xfId="0" applyAlignment="1" applyBorder="1" applyFont="1">
      <alignment horizontal="center" readingOrder="0" shrinkToFit="0" vertical="bottom" wrapText="0"/>
    </xf>
    <xf borderId="919" fillId="0" fontId="39" numFmtId="49" xfId="0" applyAlignment="1" applyBorder="1" applyFont="1" applyNumberFormat="1">
      <alignment horizontal="center" shrinkToFit="0" vertical="bottom" wrapText="0"/>
    </xf>
    <xf borderId="43" fillId="0" fontId="39" numFmtId="49" xfId="0" applyAlignment="1" applyBorder="1" applyFont="1" applyNumberFormat="1">
      <alignment horizontal="center" shrinkToFit="0" vertical="bottom" wrapText="0"/>
    </xf>
    <xf borderId="915" fillId="0" fontId="39" numFmtId="0" xfId="0" applyAlignment="1" applyBorder="1" applyFont="1">
      <alignment horizontal="center" shrinkToFit="0" vertical="bottom" wrapText="0"/>
    </xf>
    <xf borderId="43" fillId="0" fontId="39" numFmtId="0" xfId="0" applyAlignment="1" applyBorder="1" applyFont="1">
      <alignment horizontal="center" shrinkToFit="0" vertical="bottom" wrapText="0"/>
    </xf>
    <xf borderId="916" fillId="0" fontId="39" numFmtId="0" xfId="0" applyAlignment="1" applyBorder="1" applyFont="1">
      <alignment horizontal="center" shrinkToFit="0" vertical="bottom" wrapText="0"/>
    </xf>
    <xf borderId="45" fillId="0" fontId="39" numFmtId="49" xfId="0" applyAlignment="1" applyBorder="1" applyFont="1" applyNumberFormat="1">
      <alignment horizontal="center" shrinkToFit="0" vertical="bottom" wrapText="0"/>
    </xf>
    <xf borderId="918" fillId="127" fontId="67" numFmtId="49" xfId="0" applyAlignment="1" applyBorder="1" applyFont="1" applyNumberFormat="1">
      <alignment horizontal="left" readingOrder="0" vertical="center"/>
    </xf>
    <xf borderId="643" fillId="94" fontId="235" numFmtId="0" xfId="0" applyAlignment="1" applyBorder="1" applyFont="1">
      <alignment horizontal="center" readingOrder="0" shrinkToFit="0" vertical="center" wrapText="0"/>
    </xf>
    <xf borderId="923" fillId="0" fontId="2" numFmtId="0" xfId="0" applyBorder="1" applyFont="1"/>
    <xf borderId="45" fillId="21" fontId="67" numFmtId="0" xfId="0" applyAlignment="1" applyBorder="1" applyFont="1">
      <alignment horizontal="center" readingOrder="0" shrinkToFit="0" vertical="center" wrapText="0"/>
    </xf>
    <xf borderId="38" fillId="13" fontId="40" numFmtId="0" xfId="0" applyAlignment="1" applyBorder="1" applyFont="1">
      <alignment horizontal="left" shrinkToFit="0" vertical="top" wrapText="1"/>
    </xf>
    <xf borderId="42" fillId="0" fontId="40" numFmtId="166" xfId="0" applyAlignment="1" applyBorder="1" applyFont="1" applyNumberFormat="1">
      <alignment horizontal="center" readingOrder="0" shrinkToFit="0" vertical="center" wrapText="0"/>
    </xf>
    <xf borderId="916" fillId="127" fontId="67" numFmtId="49" xfId="0" applyAlignment="1" applyBorder="1" applyFont="1" applyNumberFormat="1">
      <alignment horizontal="center" vertical="center"/>
    </xf>
    <xf borderId="916" fillId="127" fontId="67" numFmtId="49" xfId="0" applyAlignment="1" applyBorder="1" applyFont="1" applyNumberFormat="1">
      <alignment horizontal="left" readingOrder="0" vertical="center"/>
    </xf>
    <xf borderId="45" fillId="129" fontId="39" numFmtId="49" xfId="0" applyAlignment="1" applyBorder="1" applyFont="1" applyNumberFormat="1">
      <alignment readingOrder="0" vertical="center"/>
    </xf>
    <xf borderId="919" fillId="0" fontId="39" numFmtId="49" xfId="0" applyAlignment="1" applyBorder="1" applyFont="1" applyNumberFormat="1">
      <alignment horizontal="center" readingOrder="0" shrinkToFit="0" vertical="center" wrapText="0"/>
    </xf>
    <xf borderId="916" fillId="0" fontId="39" numFmtId="0" xfId="0" applyAlignment="1" applyBorder="1" applyFont="1">
      <alignment horizontal="center" readingOrder="0" shrinkToFit="0" vertical="center" wrapText="0"/>
    </xf>
    <xf borderId="45" fillId="0" fontId="69" numFmtId="0" xfId="0" applyAlignment="1" applyBorder="1" applyFont="1">
      <alignment horizontal="center" shrinkToFit="0" vertical="bottom" wrapText="0"/>
    </xf>
    <xf borderId="59" fillId="0" fontId="69" numFmtId="0" xfId="0" applyAlignment="1" applyBorder="1" applyFont="1">
      <alignment horizontal="center" shrinkToFit="0" vertical="bottom" wrapText="0"/>
    </xf>
    <xf borderId="45" fillId="129" fontId="39" numFmtId="49" xfId="0" applyAlignment="1" applyBorder="1" applyFont="1" applyNumberFormat="1">
      <alignment vertical="center"/>
    </xf>
    <xf borderId="43" fillId="0" fontId="314" numFmtId="0" xfId="0" applyAlignment="1" applyBorder="1" applyFont="1">
      <alignment horizontal="center" readingOrder="0" shrinkToFit="0" vertical="center" wrapText="0"/>
    </xf>
    <xf borderId="919" fillId="0" fontId="314" numFmtId="49" xfId="0" applyAlignment="1" applyBorder="1" applyFont="1" applyNumberFormat="1">
      <alignment horizontal="center" readingOrder="0" shrinkToFit="0" vertical="center" wrapText="0"/>
    </xf>
    <xf borderId="45" fillId="129" fontId="317" numFmtId="49" xfId="0" applyAlignment="1" applyBorder="1" applyFont="1" applyNumberFormat="1">
      <alignment readingOrder="0" vertical="center"/>
    </xf>
    <xf borderId="0" fillId="128" fontId="65" numFmtId="0" xfId="0" applyAlignment="1" applyFont="1">
      <alignment horizontal="center" readingOrder="0" shrinkToFit="0" vertical="center" wrapText="1"/>
    </xf>
    <xf borderId="0" fillId="129" fontId="317" numFmtId="49" xfId="0" applyAlignment="1" applyFont="1" applyNumberFormat="1">
      <alignment readingOrder="0" vertical="center"/>
    </xf>
    <xf borderId="0" fillId="0" fontId="39" numFmtId="49" xfId="0" applyAlignment="1" applyFont="1" applyNumberFormat="1">
      <alignment horizontal="center" readingOrder="0" shrinkToFit="0" vertical="center" wrapText="0"/>
    </xf>
    <xf borderId="0" fillId="0" fontId="39" numFmtId="0" xfId="0" applyAlignment="1" applyFont="1">
      <alignment horizontal="center" readingOrder="0" shrinkToFit="0" vertical="center" wrapText="0"/>
    </xf>
  </cellXfs>
  <cellStyles count="1">
    <cellStyle xfId="0" name="Normal" builtinId="0"/>
  </cellStyles>
  <dxfs count="9">
    <dxf>
      <font>
        <b/>
        <color rgb="FF000000"/>
      </font>
      <fill>
        <patternFill patternType="none"/>
      </fill>
      <border/>
    </dxf>
    <dxf>
      <font>
        <b/>
      </font>
      <fill>
        <patternFill patternType="solid">
          <fgColor rgb="FFFFF2CC"/>
          <bgColor rgb="FFFFF2CC"/>
        </patternFill>
      </fill>
      <border/>
    </dxf>
    <dxf>
      <font>
        <b/>
        <color rgb="FF000000"/>
      </font>
      <fill>
        <patternFill patternType="solid">
          <fgColor rgb="FFFFFF00"/>
          <bgColor rgb="FFFFFF00"/>
        </patternFill>
      </fill>
      <border/>
    </dxf>
    <dxf>
      <font/>
      <fill>
        <patternFill patternType="solid">
          <fgColor rgb="FF666666"/>
          <bgColor rgb="FF666666"/>
        </patternFill>
      </fill>
      <border/>
    </dxf>
    <dxf>
      <font/>
      <fill>
        <patternFill patternType="solid">
          <fgColor rgb="FFF4E4E3"/>
          <bgColor rgb="FFF4E4E3"/>
        </patternFill>
      </fill>
      <border/>
    </dxf>
    <dxf>
      <font/>
      <fill>
        <patternFill patternType="solid">
          <fgColor rgb="FFE2E9F3"/>
          <bgColor rgb="FFE2E9F3"/>
        </patternFill>
      </fill>
      <border/>
    </dxf>
    <dxf>
      <font/>
      <fill>
        <patternFill patternType="solid">
          <fgColor rgb="FFFFF2CC"/>
          <bgColor rgb="FFFFF2CC"/>
        </patternFill>
      </fill>
      <border/>
    </dxf>
    <dxf>
      <font/>
      <fill>
        <patternFill patternType="solid">
          <fgColor rgb="FFF2D7D5"/>
          <bgColor rgb="FFF2D7D5"/>
        </patternFill>
      </fill>
      <border/>
    </dxf>
    <dxf>
      <font/>
      <fill>
        <patternFill patternType="none"/>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84" Type="http://schemas.openxmlformats.org/officeDocument/2006/relationships/worksheet" Target="worksheets/sheet82.xml"/><Relationship Id="rId83" Type="http://schemas.openxmlformats.org/officeDocument/2006/relationships/worksheet" Target="worksheets/sheet81.xml"/><Relationship Id="rId42" Type="http://schemas.openxmlformats.org/officeDocument/2006/relationships/worksheet" Target="worksheets/sheet40.xml"/><Relationship Id="rId86" Type="http://schemas.openxmlformats.org/officeDocument/2006/relationships/worksheet" Target="worksheets/sheet84.xml"/><Relationship Id="rId41" Type="http://schemas.openxmlformats.org/officeDocument/2006/relationships/worksheet" Target="worksheets/sheet39.xml"/><Relationship Id="rId85" Type="http://schemas.openxmlformats.org/officeDocument/2006/relationships/worksheet" Target="worksheets/sheet83.xml"/><Relationship Id="rId44" Type="http://schemas.openxmlformats.org/officeDocument/2006/relationships/worksheet" Target="worksheets/sheet42.xml"/><Relationship Id="rId88" Type="http://schemas.openxmlformats.org/officeDocument/2006/relationships/worksheet" Target="worksheets/sheet86.xml"/><Relationship Id="rId43" Type="http://schemas.openxmlformats.org/officeDocument/2006/relationships/worksheet" Target="worksheets/sheet41.xml"/><Relationship Id="rId87" Type="http://schemas.openxmlformats.org/officeDocument/2006/relationships/worksheet" Target="worksheets/sheet85.xml"/><Relationship Id="rId46" Type="http://schemas.openxmlformats.org/officeDocument/2006/relationships/worksheet" Target="worksheets/sheet44.xml"/><Relationship Id="rId45" Type="http://schemas.openxmlformats.org/officeDocument/2006/relationships/worksheet" Target="worksheets/sheet43.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94" Type="http://schemas.openxmlformats.org/officeDocument/2006/relationships/worksheet" Target="worksheets/sheet92.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3.xml"/><Relationship Id="rId3"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4.xml"/><Relationship Id="rId3"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5.xml"/><Relationship Id="rId3" Type="http://schemas.openxmlformats.org/officeDocument/2006/relationships/vmlDrawing" Target="../drawings/vmlDrawing14.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6.xml"/><Relationship Id="rId3"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7.xml"/><Relationship Id="rId3"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18.xml"/><Relationship Id="rId3" Type="http://schemas.openxmlformats.org/officeDocument/2006/relationships/vmlDrawing" Target="../drawings/vmlDrawing17.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19.xml"/><Relationship Id="rId3" Type="http://schemas.openxmlformats.org/officeDocument/2006/relationships/vmlDrawing" Target="../drawings/vmlDrawing18.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0.xml"/><Relationship Id="rId3" Type="http://schemas.openxmlformats.org/officeDocument/2006/relationships/vmlDrawing" Target="../drawings/vmlDrawing19.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1.xml"/><Relationship Id="rId3" Type="http://schemas.openxmlformats.org/officeDocument/2006/relationships/vmlDrawing" Target="../drawings/vmlDrawing20.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2.xml"/><Relationship Id="rId3" Type="http://schemas.openxmlformats.org/officeDocument/2006/relationships/vmlDrawing" Target="../drawings/vmlDrawing21.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3.xml"/><Relationship Id="rId3" Type="http://schemas.openxmlformats.org/officeDocument/2006/relationships/vmlDrawing" Target="../drawings/vmlDrawing22.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4.xml"/><Relationship Id="rId3" Type="http://schemas.openxmlformats.org/officeDocument/2006/relationships/vmlDrawing" Target="../drawings/vmlDrawing23.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5.xml"/><Relationship Id="rId3" Type="http://schemas.openxmlformats.org/officeDocument/2006/relationships/vmlDrawing" Target="../drawings/vmlDrawing24.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6.xml"/><Relationship Id="rId3" Type="http://schemas.openxmlformats.org/officeDocument/2006/relationships/vmlDrawing" Target="../drawings/vmlDrawing25.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27.xml"/><Relationship Id="rId3" Type="http://schemas.openxmlformats.org/officeDocument/2006/relationships/vmlDrawing" Target="../drawings/vmlDrawing26.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28.xml"/><Relationship Id="rId3" Type="http://schemas.openxmlformats.org/officeDocument/2006/relationships/vmlDrawing" Target="../drawings/vmlDrawing27.vml"/></Relationships>
</file>

<file path=xl/worksheets/_rels/sheet29.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29.xml"/><Relationship Id="rId3" Type="http://schemas.openxmlformats.org/officeDocument/2006/relationships/vmlDrawing" Target="../drawings/vmlDrawing28.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30.xml"/><Relationship Id="rId3" Type="http://schemas.openxmlformats.org/officeDocument/2006/relationships/vmlDrawing" Target="../drawings/vmlDrawing29.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31.xml"/><Relationship Id="rId3" Type="http://schemas.openxmlformats.org/officeDocument/2006/relationships/vmlDrawing" Target="../drawings/vmlDrawing30.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32.xml"/><Relationship Id="rId3" Type="http://schemas.openxmlformats.org/officeDocument/2006/relationships/vmlDrawing" Target="../drawings/vmlDrawing31.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33.xml"/><Relationship Id="rId3" Type="http://schemas.openxmlformats.org/officeDocument/2006/relationships/vmlDrawing" Target="../drawings/vmlDrawing32.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drawing34.xml"/><Relationship Id="rId3" Type="http://schemas.openxmlformats.org/officeDocument/2006/relationships/vmlDrawing" Target="../drawings/vmlDrawing33.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drawing35.xml"/><Relationship Id="rId3" Type="http://schemas.openxmlformats.org/officeDocument/2006/relationships/vmlDrawing" Target="../drawings/vmlDrawing34.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drawing36.xml"/><Relationship Id="rId3" Type="http://schemas.openxmlformats.org/officeDocument/2006/relationships/vmlDrawing" Target="../drawings/vmlDrawing35.vml"/></Relationships>
</file>

<file path=xl/worksheets/_rels/sheet37.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37.xml"/><Relationship Id="rId3" Type="http://schemas.openxmlformats.org/officeDocument/2006/relationships/vmlDrawing" Target="../drawings/vmlDrawing36.vml"/></Relationships>
</file>

<file path=xl/worksheets/_rels/sheet38.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drawing" Target="../drawings/drawing38.xml"/><Relationship Id="rId3" Type="http://schemas.openxmlformats.org/officeDocument/2006/relationships/vmlDrawing" Target="../drawings/vmlDrawing37.vml"/></Relationships>
</file>

<file path=xl/worksheets/_rels/sheet39.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drawing" Target="../drawings/drawing39.xml"/><Relationship Id="rId3" Type="http://schemas.openxmlformats.org/officeDocument/2006/relationships/vmlDrawing" Target="../drawings/vmlDrawing38.vml"/></Relationships>
</file>

<file path=xl/worksheets/_rels/sheet40.xml.rels><?xml version="1.0" encoding="UTF-8" standalone="yes"?>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40.xml"/><Relationship Id="rId3" Type="http://schemas.openxmlformats.org/officeDocument/2006/relationships/vmlDrawing" Target="../drawings/vmlDrawing39.vml"/></Relationships>
</file>

<file path=xl/worksheets/_rels/sheet41.xml.rels><?xml version="1.0" encoding="UTF-8" standalone="yes"?><Relationships xmlns="http://schemas.openxmlformats.org/package/2006/relationships"><Relationship Id="rId1" Type="http://schemas.openxmlformats.org/officeDocument/2006/relationships/comments" Target="../comments40.xml"/><Relationship Id="rId2" Type="http://schemas.openxmlformats.org/officeDocument/2006/relationships/drawing" Target="../drawings/drawing41.xml"/><Relationship Id="rId3" Type="http://schemas.openxmlformats.org/officeDocument/2006/relationships/vmlDrawing" Target="../drawings/vmlDrawing40.vml"/></Relationships>
</file>

<file path=xl/worksheets/_rels/sheet42.xml.rels><?xml version="1.0" encoding="UTF-8" standalone="yes"?><Relationships xmlns="http://schemas.openxmlformats.org/package/2006/relationships"><Relationship Id="rId1" Type="http://schemas.openxmlformats.org/officeDocument/2006/relationships/comments" Target="../comments41.xml"/><Relationship Id="rId2" Type="http://schemas.openxmlformats.org/officeDocument/2006/relationships/drawing" Target="../drawings/drawing42.xml"/><Relationship Id="rId3" Type="http://schemas.openxmlformats.org/officeDocument/2006/relationships/vmlDrawing" Target="../drawings/vmlDrawing41.vml"/></Relationships>
</file>

<file path=xl/worksheets/_rels/sheet43.xml.rels><?xml version="1.0" encoding="UTF-8" standalone="yes"?>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43.xml"/><Relationship Id="rId3" Type="http://schemas.openxmlformats.org/officeDocument/2006/relationships/vmlDrawing" Target="../drawings/vmlDrawing42.vml"/></Relationships>
</file>

<file path=xl/worksheets/_rels/sheet44.xml.rels><?xml version="1.0" encoding="UTF-8" standalone="yes"?><Relationships xmlns="http://schemas.openxmlformats.org/package/2006/relationships"><Relationship Id="rId1" Type="http://schemas.openxmlformats.org/officeDocument/2006/relationships/comments" Target="../comments43.xml"/><Relationship Id="rId2" Type="http://schemas.openxmlformats.org/officeDocument/2006/relationships/drawing" Target="../drawings/drawing44.xml"/><Relationship Id="rId3" Type="http://schemas.openxmlformats.org/officeDocument/2006/relationships/vmlDrawing" Target="../drawings/vmlDrawing43.vml"/></Relationships>
</file>

<file path=xl/worksheets/_rels/sheet45.xml.rels><?xml version="1.0" encoding="UTF-8" standalone="yes"?><Relationships xmlns="http://schemas.openxmlformats.org/package/2006/relationships"><Relationship Id="rId1" Type="http://schemas.openxmlformats.org/officeDocument/2006/relationships/comments" Target="../comments44.xml"/><Relationship Id="rId2" Type="http://schemas.openxmlformats.org/officeDocument/2006/relationships/drawing" Target="../drawings/drawing45.xml"/><Relationship Id="rId3" Type="http://schemas.openxmlformats.org/officeDocument/2006/relationships/vmlDrawing" Target="../drawings/vmlDrawing44.vml"/></Relationships>
</file>

<file path=xl/worksheets/_rels/sheet46.xml.rels><?xml version="1.0" encoding="UTF-8" standalone="yes"?><Relationships xmlns="http://schemas.openxmlformats.org/package/2006/relationships"><Relationship Id="rId1" Type="http://schemas.openxmlformats.org/officeDocument/2006/relationships/comments" Target="../comments45.xml"/><Relationship Id="rId2" Type="http://schemas.openxmlformats.org/officeDocument/2006/relationships/drawing" Target="../drawings/drawing46.xml"/><Relationship Id="rId3" Type="http://schemas.openxmlformats.org/officeDocument/2006/relationships/vmlDrawing" Target="../drawings/vmlDrawing45.vml"/></Relationships>
</file>

<file path=xl/worksheets/_rels/sheet47.xml.rels><?xml version="1.0" encoding="UTF-8" standalone="yes"?><Relationships xmlns="http://schemas.openxmlformats.org/package/2006/relationships"><Relationship Id="rId1" Type="http://schemas.openxmlformats.org/officeDocument/2006/relationships/comments" Target="../comments46.xml"/><Relationship Id="rId2" Type="http://schemas.openxmlformats.org/officeDocument/2006/relationships/drawing" Target="../drawings/drawing47.xml"/><Relationship Id="rId3" Type="http://schemas.openxmlformats.org/officeDocument/2006/relationships/vmlDrawing" Target="../drawings/vmlDrawing46.vml"/></Relationships>
</file>

<file path=xl/worksheets/_rels/sheet48.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drawing" Target="../drawings/drawing48.xml"/><Relationship Id="rId3" Type="http://schemas.openxmlformats.org/officeDocument/2006/relationships/vmlDrawing" Target="../drawings/vmlDrawing47.vml"/></Relationships>
</file>

<file path=xl/worksheets/_rels/sheet49.xml.rels><?xml version="1.0" encoding="UTF-8" standalone="yes"?><Relationships xmlns="http://schemas.openxmlformats.org/package/2006/relationships"><Relationship Id="rId1" Type="http://schemas.openxmlformats.org/officeDocument/2006/relationships/comments" Target="../comments48.xml"/><Relationship Id="rId2" Type="http://schemas.openxmlformats.org/officeDocument/2006/relationships/drawing" Target="../drawings/drawing49.xml"/><Relationship Id="rId3" Type="http://schemas.openxmlformats.org/officeDocument/2006/relationships/vmlDrawing" Target="../drawings/vmlDrawing48.vml"/></Relationships>
</file>

<file path=xl/worksheets/_rels/sheet50.xml.rels><?xml version="1.0" encoding="UTF-8" standalone="yes"?><Relationships xmlns="http://schemas.openxmlformats.org/package/2006/relationships"><Relationship Id="rId1" Type="http://schemas.openxmlformats.org/officeDocument/2006/relationships/comments" Target="../comments49.xml"/><Relationship Id="rId2" Type="http://schemas.openxmlformats.org/officeDocument/2006/relationships/drawing" Target="../drawings/drawing50.xml"/><Relationship Id="rId3" Type="http://schemas.openxmlformats.org/officeDocument/2006/relationships/vmlDrawing" Target="../drawings/vmlDrawing49.vml"/></Relationships>
</file>

<file path=xl/worksheets/_rels/sheet51.xml.rels><?xml version="1.0" encoding="UTF-8" standalone="yes"?><Relationships xmlns="http://schemas.openxmlformats.org/package/2006/relationships"><Relationship Id="rId1" Type="http://schemas.openxmlformats.org/officeDocument/2006/relationships/comments" Target="../comments50.xml"/><Relationship Id="rId2" Type="http://schemas.openxmlformats.org/officeDocument/2006/relationships/drawing" Target="../drawings/drawing51.xml"/><Relationship Id="rId3" Type="http://schemas.openxmlformats.org/officeDocument/2006/relationships/vmlDrawing" Target="../drawings/vmlDrawing50.vml"/></Relationships>
</file>

<file path=xl/worksheets/_rels/sheet52.xml.rels><?xml version="1.0" encoding="UTF-8" standalone="yes"?><Relationships xmlns="http://schemas.openxmlformats.org/package/2006/relationships"><Relationship Id="rId1" Type="http://schemas.openxmlformats.org/officeDocument/2006/relationships/comments" Target="../comments51.xml"/><Relationship Id="rId2" Type="http://schemas.openxmlformats.org/officeDocument/2006/relationships/drawing" Target="../drawings/drawing52.xml"/><Relationship Id="rId3" Type="http://schemas.openxmlformats.org/officeDocument/2006/relationships/vmlDrawing" Target="../drawings/vmlDrawing51.vml"/></Relationships>
</file>

<file path=xl/worksheets/_rels/sheet53.xml.rels><?xml version="1.0" encoding="UTF-8" standalone="yes"?><Relationships xmlns="http://schemas.openxmlformats.org/package/2006/relationships"><Relationship Id="rId1" Type="http://schemas.openxmlformats.org/officeDocument/2006/relationships/comments" Target="../comments52.xml"/><Relationship Id="rId2" Type="http://schemas.openxmlformats.org/officeDocument/2006/relationships/drawing" Target="../drawings/drawing53.xml"/><Relationship Id="rId3" Type="http://schemas.openxmlformats.org/officeDocument/2006/relationships/vmlDrawing" Target="../drawings/vmlDrawing52.vml"/></Relationships>
</file>

<file path=xl/worksheets/_rels/sheet54.xml.rels><?xml version="1.0" encoding="UTF-8" standalone="yes"?><Relationships xmlns="http://schemas.openxmlformats.org/package/2006/relationships"><Relationship Id="rId1" Type="http://schemas.openxmlformats.org/officeDocument/2006/relationships/comments" Target="../comments53.xml"/><Relationship Id="rId2" Type="http://schemas.openxmlformats.org/officeDocument/2006/relationships/drawing" Target="../drawings/drawing54.xml"/><Relationship Id="rId3" Type="http://schemas.openxmlformats.org/officeDocument/2006/relationships/vmlDrawing" Target="../drawings/vmlDrawing53.vml"/></Relationships>
</file>

<file path=xl/worksheets/_rels/sheet55.xml.rels><?xml version="1.0" encoding="UTF-8" standalone="yes"?><Relationships xmlns="http://schemas.openxmlformats.org/package/2006/relationships"><Relationship Id="rId1" Type="http://schemas.openxmlformats.org/officeDocument/2006/relationships/comments" Target="../comments54.xml"/><Relationship Id="rId2" Type="http://schemas.openxmlformats.org/officeDocument/2006/relationships/drawing" Target="../drawings/drawing55.xml"/><Relationship Id="rId3" Type="http://schemas.openxmlformats.org/officeDocument/2006/relationships/vmlDrawing" Target="../drawings/vmlDrawing54.vml"/></Relationships>
</file>

<file path=xl/worksheets/_rels/sheet56.xml.rels><?xml version="1.0" encoding="UTF-8" standalone="yes"?><Relationships xmlns="http://schemas.openxmlformats.org/package/2006/relationships"><Relationship Id="rId1" Type="http://schemas.openxmlformats.org/officeDocument/2006/relationships/comments" Target="../comments55.xml"/><Relationship Id="rId2" Type="http://schemas.openxmlformats.org/officeDocument/2006/relationships/drawing" Target="../drawings/drawing56.xml"/><Relationship Id="rId3" Type="http://schemas.openxmlformats.org/officeDocument/2006/relationships/vmlDrawing" Target="../drawings/vmlDrawing55.vml"/></Relationships>
</file>

<file path=xl/worksheets/_rels/sheet57.xml.rels><?xml version="1.0" encoding="UTF-8" standalone="yes"?><Relationships xmlns="http://schemas.openxmlformats.org/package/2006/relationships"><Relationship Id="rId1" Type="http://schemas.openxmlformats.org/officeDocument/2006/relationships/comments" Target="../comments56.xml"/><Relationship Id="rId2" Type="http://schemas.openxmlformats.org/officeDocument/2006/relationships/drawing" Target="../drawings/drawing57.xml"/><Relationship Id="rId3" Type="http://schemas.openxmlformats.org/officeDocument/2006/relationships/vmlDrawing" Target="../drawings/vmlDrawing56.vml"/></Relationships>
</file>

<file path=xl/worksheets/_rels/sheet58.xml.rels><?xml version="1.0" encoding="UTF-8" standalone="yes"?><Relationships xmlns="http://schemas.openxmlformats.org/package/2006/relationships"><Relationship Id="rId1" Type="http://schemas.openxmlformats.org/officeDocument/2006/relationships/comments" Target="../comments57.xml"/><Relationship Id="rId2" Type="http://schemas.openxmlformats.org/officeDocument/2006/relationships/drawing" Target="../drawings/drawing58.xml"/><Relationship Id="rId3" Type="http://schemas.openxmlformats.org/officeDocument/2006/relationships/vmlDrawing" Target="../drawings/vmlDrawing57.vml"/></Relationships>
</file>

<file path=xl/worksheets/_rels/sheet59.xml.rels><?xml version="1.0" encoding="UTF-8" standalone="yes"?><Relationships xmlns="http://schemas.openxmlformats.org/package/2006/relationships"><Relationship Id="rId1" Type="http://schemas.openxmlformats.org/officeDocument/2006/relationships/comments" Target="../comments58.xml"/><Relationship Id="rId2" Type="http://schemas.openxmlformats.org/officeDocument/2006/relationships/drawing" Target="../drawings/drawing59.xml"/><Relationship Id="rId3" Type="http://schemas.openxmlformats.org/officeDocument/2006/relationships/vmlDrawing" Target="../drawings/vmlDrawing58.vml"/></Relationships>
</file>

<file path=xl/worksheets/_rels/sheet60.xml.rels><?xml version="1.0" encoding="UTF-8" standalone="yes"?><Relationships xmlns="http://schemas.openxmlformats.org/package/2006/relationships"><Relationship Id="rId1" Type="http://schemas.openxmlformats.org/officeDocument/2006/relationships/comments" Target="../comments59.xml"/><Relationship Id="rId2" Type="http://schemas.openxmlformats.org/officeDocument/2006/relationships/drawing" Target="../drawings/drawing60.xml"/><Relationship Id="rId3" Type="http://schemas.openxmlformats.org/officeDocument/2006/relationships/vmlDrawing" Target="../drawings/vmlDrawing59.vml"/></Relationships>
</file>

<file path=xl/worksheets/_rels/sheet61.xml.rels><?xml version="1.0" encoding="UTF-8" standalone="yes"?><Relationships xmlns="http://schemas.openxmlformats.org/package/2006/relationships"><Relationship Id="rId1" Type="http://schemas.openxmlformats.org/officeDocument/2006/relationships/comments" Target="../comments60.xml"/><Relationship Id="rId2" Type="http://schemas.openxmlformats.org/officeDocument/2006/relationships/drawing" Target="../drawings/drawing61.xml"/><Relationship Id="rId3" Type="http://schemas.openxmlformats.org/officeDocument/2006/relationships/vmlDrawing" Target="../drawings/vmlDrawing60.vml"/></Relationships>
</file>

<file path=xl/worksheets/_rels/sheet62.xml.rels><?xml version="1.0" encoding="UTF-8" standalone="yes"?><Relationships xmlns="http://schemas.openxmlformats.org/package/2006/relationships"><Relationship Id="rId1" Type="http://schemas.openxmlformats.org/officeDocument/2006/relationships/comments" Target="../comments61.xml"/><Relationship Id="rId2" Type="http://schemas.openxmlformats.org/officeDocument/2006/relationships/drawing" Target="../drawings/drawing62.xml"/><Relationship Id="rId3" Type="http://schemas.openxmlformats.org/officeDocument/2006/relationships/vmlDrawing" Target="../drawings/vmlDrawing61.vml"/></Relationships>
</file>

<file path=xl/worksheets/_rels/sheet63.xml.rels><?xml version="1.0" encoding="UTF-8" standalone="yes"?><Relationships xmlns="http://schemas.openxmlformats.org/package/2006/relationships"><Relationship Id="rId1" Type="http://schemas.openxmlformats.org/officeDocument/2006/relationships/comments" Target="../comments62.xml"/><Relationship Id="rId2" Type="http://schemas.openxmlformats.org/officeDocument/2006/relationships/drawing" Target="../drawings/drawing63.xml"/><Relationship Id="rId3" Type="http://schemas.openxmlformats.org/officeDocument/2006/relationships/vmlDrawing" Target="../drawings/vmlDrawing62.vml"/></Relationships>
</file>

<file path=xl/worksheets/_rels/sheet64.xml.rels><?xml version="1.0" encoding="UTF-8" standalone="yes"?><Relationships xmlns="http://schemas.openxmlformats.org/package/2006/relationships"><Relationship Id="rId1" Type="http://schemas.openxmlformats.org/officeDocument/2006/relationships/comments" Target="../comments63.xml"/><Relationship Id="rId2" Type="http://schemas.openxmlformats.org/officeDocument/2006/relationships/drawing" Target="../drawings/drawing64.xml"/><Relationship Id="rId3" Type="http://schemas.openxmlformats.org/officeDocument/2006/relationships/vmlDrawing" Target="../drawings/vmlDrawing63.vml"/></Relationships>
</file>

<file path=xl/worksheets/_rels/sheet65.xml.rels><?xml version="1.0" encoding="UTF-8" standalone="yes"?><Relationships xmlns="http://schemas.openxmlformats.org/package/2006/relationships"><Relationship Id="rId1" Type="http://schemas.openxmlformats.org/officeDocument/2006/relationships/comments" Target="../comments64.xml"/><Relationship Id="rId2" Type="http://schemas.openxmlformats.org/officeDocument/2006/relationships/drawing" Target="../drawings/drawing65.xml"/><Relationship Id="rId3" Type="http://schemas.openxmlformats.org/officeDocument/2006/relationships/vmlDrawing" Target="../drawings/vmlDrawing64.vml"/></Relationships>
</file>

<file path=xl/worksheets/_rels/sheet66.xml.rels><?xml version="1.0" encoding="UTF-8" standalone="yes"?><Relationships xmlns="http://schemas.openxmlformats.org/package/2006/relationships"><Relationship Id="rId1" Type="http://schemas.openxmlformats.org/officeDocument/2006/relationships/comments" Target="../comments65.xml"/><Relationship Id="rId2" Type="http://schemas.openxmlformats.org/officeDocument/2006/relationships/drawing" Target="../drawings/drawing66.xml"/><Relationship Id="rId3" Type="http://schemas.openxmlformats.org/officeDocument/2006/relationships/vmlDrawing" Target="../drawings/vmlDrawing65.vml"/></Relationships>
</file>

<file path=xl/worksheets/_rels/sheet67.xml.rels><?xml version="1.0" encoding="UTF-8" standalone="yes"?><Relationships xmlns="http://schemas.openxmlformats.org/package/2006/relationships"><Relationship Id="rId1" Type="http://schemas.openxmlformats.org/officeDocument/2006/relationships/comments" Target="../comments66.xml"/><Relationship Id="rId2" Type="http://schemas.openxmlformats.org/officeDocument/2006/relationships/drawing" Target="../drawings/drawing67.xml"/><Relationship Id="rId3" Type="http://schemas.openxmlformats.org/officeDocument/2006/relationships/vmlDrawing" Target="../drawings/vmlDrawing66.vml"/></Relationships>
</file>

<file path=xl/worksheets/_rels/sheet68.xml.rels><?xml version="1.0" encoding="UTF-8" standalone="yes"?><Relationships xmlns="http://schemas.openxmlformats.org/package/2006/relationships"><Relationship Id="rId1" Type="http://schemas.openxmlformats.org/officeDocument/2006/relationships/comments" Target="../comments67.xml"/><Relationship Id="rId2" Type="http://schemas.openxmlformats.org/officeDocument/2006/relationships/drawing" Target="../drawings/drawing68.xml"/><Relationship Id="rId3" Type="http://schemas.openxmlformats.org/officeDocument/2006/relationships/vmlDrawing" Target="../drawings/vmlDrawing67.vml"/></Relationships>
</file>

<file path=xl/worksheets/_rels/sheet69.xml.rels><?xml version="1.0" encoding="UTF-8" standalone="yes"?><Relationships xmlns="http://schemas.openxmlformats.org/package/2006/relationships"><Relationship Id="rId1" Type="http://schemas.openxmlformats.org/officeDocument/2006/relationships/comments" Target="../comments68.xml"/><Relationship Id="rId2" Type="http://schemas.openxmlformats.org/officeDocument/2006/relationships/drawing" Target="../drawings/drawing69.xml"/><Relationship Id="rId3" Type="http://schemas.openxmlformats.org/officeDocument/2006/relationships/vmlDrawing" Target="../drawings/vmlDrawing68.vml"/></Relationships>
</file>

<file path=xl/worksheets/_rels/sheet70.xml.rels><?xml version="1.0" encoding="UTF-8" standalone="yes"?><Relationships xmlns="http://schemas.openxmlformats.org/package/2006/relationships"><Relationship Id="rId1" Type="http://schemas.openxmlformats.org/officeDocument/2006/relationships/comments" Target="../comments69.xml"/><Relationship Id="rId2" Type="http://schemas.openxmlformats.org/officeDocument/2006/relationships/drawing" Target="../drawings/drawing70.xml"/><Relationship Id="rId3" Type="http://schemas.openxmlformats.org/officeDocument/2006/relationships/vmlDrawing" Target="../drawings/vmlDrawing69.vml"/></Relationships>
</file>

<file path=xl/worksheets/_rels/sheet71.xml.rels><?xml version="1.0" encoding="UTF-8" standalone="yes"?><Relationships xmlns="http://schemas.openxmlformats.org/package/2006/relationships"><Relationship Id="rId1" Type="http://schemas.openxmlformats.org/officeDocument/2006/relationships/comments" Target="../comments70.xml"/><Relationship Id="rId2" Type="http://schemas.openxmlformats.org/officeDocument/2006/relationships/drawing" Target="../drawings/drawing71.xml"/><Relationship Id="rId3" Type="http://schemas.openxmlformats.org/officeDocument/2006/relationships/vmlDrawing" Target="../drawings/vmlDrawing70.vml"/></Relationships>
</file>

<file path=xl/worksheets/_rels/sheet72.xml.rels><?xml version="1.0" encoding="UTF-8" standalone="yes"?><Relationships xmlns="http://schemas.openxmlformats.org/package/2006/relationships"><Relationship Id="rId1" Type="http://schemas.openxmlformats.org/officeDocument/2006/relationships/comments" Target="../comments71.xml"/><Relationship Id="rId2" Type="http://schemas.openxmlformats.org/officeDocument/2006/relationships/drawing" Target="../drawings/drawing72.xml"/><Relationship Id="rId3" Type="http://schemas.openxmlformats.org/officeDocument/2006/relationships/vmlDrawing" Target="../drawings/vmlDrawing71.vml"/></Relationships>
</file>

<file path=xl/worksheets/_rels/sheet73.xml.rels><?xml version="1.0" encoding="UTF-8" standalone="yes"?><Relationships xmlns="http://schemas.openxmlformats.org/package/2006/relationships"><Relationship Id="rId1" Type="http://schemas.openxmlformats.org/officeDocument/2006/relationships/comments" Target="../comments72.xml"/><Relationship Id="rId2" Type="http://schemas.openxmlformats.org/officeDocument/2006/relationships/drawing" Target="../drawings/drawing73.xml"/><Relationship Id="rId3" Type="http://schemas.openxmlformats.org/officeDocument/2006/relationships/vmlDrawing" Target="../drawings/vmlDrawing72.vml"/></Relationships>
</file>

<file path=xl/worksheets/_rels/sheet74.xml.rels><?xml version="1.0" encoding="UTF-8" standalone="yes"?><Relationships xmlns="http://schemas.openxmlformats.org/package/2006/relationships"><Relationship Id="rId1" Type="http://schemas.openxmlformats.org/officeDocument/2006/relationships/comments" Target="../comments73.xml"/><Relationship Id="rId2" Type="http://schemas.openxmlformats.org/officeDocument/2006/relationships/drawing" Target="../drawings/drawing74.xml"/><Relationship Id="rId3" Type="http://schemas.openxmlformats.org/officeDocument/2006/relationships/vmlDrawing" Target="../drawings/vmlDrawing73.vml"/></Relationships>
</file>

<file path=xl/worksheets/_rels/sheet75.xml.rels><?xml version="1.0" encoding="UTF-8" standalone="yes"?><Relationships xmlns="http://schemas.openxmlformats.org/package/2006/relationships"><Relationship Id="rId1" Type="http://schemas.openxmlformats.org/officeDocument/2006/relationships/comments" Target="../comments74.xml"/><Relationship Id="rId2" Type="http://schemas.openxmlformats.org/officeDocument/2006/relationships/drawing" Target="../drawings/drawing75.xml"/><Relationship Id="rId3" Type="http://schemas.openxmlformats.org/officeDocument/2006/relationships/vmlDrawing" Target="../drawings/vmlDrawing74.vml"/></Relationships>
</file>

<file path=xl/worksheets/_rels/sheet76.xml.rels><?xml version="1.0" encoding="UTF-8" standalone="yes"?><Relationships xmlns="http://schemas.openxmlformats.org/package/2006/relationships"><Relationship Id="rId1" Type="http://schemas.openxmlformats.org/officeDocument/2006/relationships/comments" Target="../comments75.xml"/><Relationship Id="rId2" Type="http://schemas.openxmlformats.org/officeDocument/2006/relationships/drawing" Target="../drawings/drawing76.xml"/><Relationship Id="rId3" Type="http://schemas.openxmlformats.org/officeDocument/2006/relationships/vmlDrawing" Target="../drawings/vmlDrawing75.vml"/></Relationships>
</file>

<file path=xl/worksheets/_rels/sheet77.xml.rels><?xml version="1.0" encoding="UTF-8" standalone="yes"?><Relationships xmlns="http://schemas.openxmlformats.org/package/2006/relationships"><Relationship Id="rId1" Type="http://schemas.openxmlformats.org/officeDocument/2006/relationships/comments" Target="../comments76.xml"/><Relationship Id="rId2" Type="http://schemas.openxmlformats.org/officeDocument/2006/relationships/drawing" Target="../drawings/drawing77.xml"/><Relationship Id="rId3" Type="http://schemas.openxmlformats.org/officeDocument/2006/relationships/vmlDrawing" Target="../drawings/vmlDrawing76.vml"/></Relationships>
</file>

<file path=xl/worksheets/_rels/sheet78.xml.rels><?xml version="1.0" encoding="UTF-8" standalone="yes"?><Relationships xmlns="http://schemas.openxmlformats.org/package/2006/relationships"><Relationship Id="rId1" Type="http://schemas.openxmlformats.org/officeDocument/2006/relationships/comments" Target="../comments77.xml"/><Relationship Id="rId2" Type="http://schemas.openxmlformats.org/officeDocument/2006/relationships/drawing" Target="../drawings/drawing78.xml"/><Relationship Id="rId3" Type="http://schemas.openxmlformats.org/officeDocument/2006/relationships/vmlDrawing" Target="../drawings/vmlDrawing77.vml"/></Relationships>
</file>

<file path=xl/worksheets/_rels/sheet79.xml.rels><?xml version="1.0" encoding="UTF-8" standalone="yes"?><Relationships xmlns="http://schemas.openxmlformats.org/package/2006/relationships"><Relationship Id="rId1" Type="http://schemas.openxmlformats.org/officeDocument/2006/relationships/comments" Target="../comments78.xml"/><Relationship Id="rId2" Type="http://schemas.openxmlformats.org/officeDocument/2006/relationships/drawing" Target="../drawings/drawing79.xml"/><Relationship Id="rId3" Type="http://schemas.openxmlformats.org/officeDocument/2006/relationships/vmlDrawing" Target="../drawings/vmlDrawing78.vml"/></Relationships>
</file>

<file path=xl/worksheets/_rels/sheet80.xml.rels><?xml version="1.0" encoding="UTF-8" standalone="yes"?><Relationships xmlns="http://schemas.openxmlformats.org/package/2006/relationships"><Relationship Id="rId1" Type="http://schemas.openxmlformats.org/officeDocument/2006/relationships/comments" Target="../comments79.xml"/><Relationship Id="rId2" Type="http://schemas.openxmlformats.org/officeDocument/2006/relationships/drawing" Target="../drawings/drawing80.xml"/><Relationship Id="rId3" Type="http://schemas.openxmlformats.org/officeDocument/2006/relationships/vmlDrawing" Target="../drawings/vmlDrawing79.vml"/></Relationships>
</file>

<file path=xl/worksheets/_rels/sheet81.xml.rels><?xml version="1.0" encoding="UTF-8" standalone="yes"?><Relationships xmlns="http://schemas.openxmlformats.org/package/2006/relationships"><Relationship Id="rId40" Type="http://schemas.openxmlformats.org/officeDocument/2006/relationships/hyperlink" Target="https://i.imgur.com/WMmghnM.png" TargetMode="External"/><Relationship Id="rId42" Type="http://schemas.openxmlformats.org/officeDocument/2006/relationships/hyperlink" Target="https://i.imgur.com/Qb66a92.png" TargetMode="External"/><Relationship Id="rId41" Type="http://schemas.openxmlformats.org/officeDocument/2006/relationships/hyperlink" Target="https://i.imgur.com/dlgFlt8.png" TargetMode="External"/><Relationship Id="rId44" Type="http://schemas.openxmlformats.org/officeDocument/2006/relationships/hyperlink" Target="https://i.imgur.com/Khzjm5O.png" TargetMode="External"/><Relationship Id="rId43" Type="http://schemas.openxmlformats.org/officeDocument/2006/relationships/hyperlink" Target="https://i.imgur.com/C7AD5zx.png" TargetMode="External"/><Relationship Id="rId46" Type="http://schemas.openxmlformats.org/officeDocument/2006/relationships/hyperlink" Target="https://i.imgur.com/t1XgsKo.png" TargetMode="External"/><Relationship Id="rId45" Type="http://schemas.openxmlformats.org/officeDocument/2006/relationships/hyperlink" Target="https://i.imgur.com/EMfkRVZ.png" TargetMode="External"/><Relationship Id="rId80" Type="http://schemas.openxmlformats.org/officeDocument/2006/relationships/drawing" Target="../drawings/drawing81.xml"/><Relationship Id="rId1" Type="http://schemas.openxmlformats.org/officeDocument/2006/relationships/hyperlink" Target="https://i.imgur.com/TraYZoX.png" TargetMode="External"/><Relationship Id="rId2" Type="http://schemas.openxmlformats.org/officeDocument/2006/relationships/hyperlink" Target="https://i.imgur.com/ryWeBkS.png" TargetMode="External"/><Relationship Id="rId3" Type="http://schemas.openxmlformats.org/officeDocument/2006/relationships/hyperlink" Target="https://i.imgur.com/ryYhpyb.png" TargetMode="External"/><Relationship Id="rId4" Type="http://schemas.openxmlformats.org/officeDocument/2006/relationships/hyperlink" Target="https://i.imgur.com/v3OyX23.png" TargetMode="External"/><Relationship Id="rId9" Type="http://schemas.openxmlformats.org/officeDocument/2006/relationships/hyperlink" Target="https://i.imgur.com/76qy60s.png" TargetMode="External"/><Relationship Id="rId48" Type="http://schemas.openxmlformats.org/officeDocument/2006/relationships/hyperlink" Target="https://i.imgur.com/qYcXjav.png" TargetMode="External"/><Relationship Id="rId47" Type="http://schemas.openxmlformats.org/officeDocument/2006/relationships/hyperlink" Target="https://i.imgur.com/apwLRfp.png" TargetMode="External"/><Relationship Id="rId49" Type="http://schemas.openxmlformats.org/officeDocument/2006/relationships/hyperlink" Target="https://i.imgur.com/Sv9BAaB.png" TargetMode="External"/><Relationship Id="rId5" Type="http://schemas.openxmlformats.org/officeDocument/2006/relationships/hyperlink" Target="https://i.imgur.com/HXUqa68.png" TargetMode="External"/><Relationship Id="rId6" Type="http://schemas.openxmlformats.org/officeDocument/2006/relationships/hyperlink" Target="https://i.imgur.com/DtbEru5.png" TargetMode="External"/><Relationship Id="rId7" Type="http://schemas.openxmlformats.org/officeDocument/2006/relationships/hyperlink" Target="https://i.imgur.com/Tlh7tUW.png" TargetMode="External"/><Relationship Id="rId8" Type="http://schemas.openxmlformats.org/officeDocument/2006/relationships/hyperlink" Target="https://i.imgur.com/D6V4YgY.png" TargetMode="External"/><Relationship Id="rId73" Type="http://schemas.openxmlformats.org/officeDocument/2006/relationships/hyperlink" Target="https://i.imgur.com/I7IRdL5.png" TargetMode="External"/><Relationship Id="rId72" Type="http://schemas.openxmlformats.org/officeDocument/2006/relationships/hyperlink" Target="https://i.imgur.com/OSDH9kD.png" TargetMode="External"/><Relationship Id="rId31" Type="http://schemas.openxmlformats.org/officeDocument/2006/relationships/hyperlink" Target="https://i.imgur.com/XrDc8YA.png" TargetMode="External"/><Relationship Id="rId75" Type="http://schemas.openxmlformats.org/officeDocument/2006/relationships/hyperlink" Target="https://i.imgur.com/zdFZI6Q.png" TargetMode="External"/><Relationship Id="rId30" Type="http://schemas.openxmlformats.org/officeDocument/2006/relationships/hyperlink" Target="https://i.imgur.com/uB3EhTN.png" TargetMode="External"/><Relationship Id="rId74" Type="http://schemas.openxmlformats.org/officeDocument/2006/relationships/hyperlink" Target="https://i.imgur.com/guy6EYW.png" TargetMode="External"/><Relationship Id="rId33" Type="http://schemas.openxmlformats.org/officeDocument/2006/relationships/hyperlink" Target="https://i.imgur.com/5DsIl5b.png" TargetMode="External"/><Relationship Id="rId77" Type="http://schemas.openxmlformats.org/officeDocument/2006/relationships/hyperlink" Target="https://i.imgur.com/yuSiKGJ.png" TargetMode="External"/><Relationship Id="rId32" Type="http://schemas.openxmlformats.org/officeDocument/2006/relationships/hyperlink" Target="https://i.imgur.com/XJC3JKB.png" TargetMode="External"/><Relationship Id="rId76" Type="http://schemas.openxmlformats.org/officeDocument/2006/relationships/hyperlink" Target="https://i.imgur.com/4YoXfgu.png" TargetMode="External"/><Relationship Id="rId35" Type="http://schemas.openxmlformats.org/officeDocument/2006/relationships/hyperlink" Target="https://i.imgur.com/nf4I6qz.png" TargetMode="External"/><Relationship Id="rId79" Type="http://schemas.openxmlformats.org/officeDocument/2006/relationships/hyperlink" Target="https://i.imgur.com/spUFQGQ.png" TargetMode="External"/><Relationship Id="rId34" Type="http://schemas.openxmlformats.org/officeDocument/2006/relationships/hyperlink" Target="https://i.imgur.com/q44qlDE.png" TargetMode="External"/><Relationship Id="rId78" Type="http://schemas.openxmlformats.org/officeDocument/2006/relationships/hyperlink" Target="https://i.imgur.com/wSuNlPd.png" TargetMode="External"/><Relationship Id="rId71" Type="http://schemas.openxmlformats.org/officeDocument/2006/relationships/hyperlink" Target="https://i.imgur.com/fQ7mIBK.png" TargetMode="External"/><Relationship Id="rId70" Type="http://schemas.openxmlformats.org/officeDocument/2006/relationships/hyperlink" Target="https://i.imgur.com/pQf13oC.png" TargetMode="External"/><Relationship Id="rId37" Type="http://schemas.openxmlformats.org/officeDocument/2006/relationships/hyperlink" Target="https://i.imgur.com/Kek87TR.png" TargetMode="External"/><Relationship Id="rId36" Type="http://schemas.openxmlformats.org/officeDocument/2006/relationships/hyperlink" Target="https://i.imgur.com/MZGCT1o.png" TargetMode="External"/><Relationship Id="rId39" Type="http://schemas.openxmlformats.org/officeDocument/2006/relationships/hyperlink" Target="https://i.imgur.com/1KtAYsC.png" TargetMode="External"/><Relationship Id="rId38" Type="http://schemas.openxmlformats.org/officeDocument/2006/relationships/hyperlink" Target="https://i.imgur.com/hrQci7t.png" TargetMode="External"/><Relationship Id="rId62" Type="http://schemas.openxmlformats.org/officeDocument/2006/relationships/hyperlink" Target="https://i.imgur.com/8WOMjSa.png" TargetMode="External"/><Relationship Id="rId61" Type="http://schemas.openxmlformats.org/officeDocument/2006/relationships/hyperlink" Target="https://i.imgur.com/uqELQkx.png" TargetMode="External"/><Relationship Id="rId20" Type="http://schemas.openxmlformats.org/officeDocument/2006/relationships/hyperlink" Target="https://i.imgur.com/rYo9mOk.png" TargetMode="External"/><Relationship Id="rId64" Type="http://schemas.openxmlformats.org/officeDocument/2006/relationships/hyperlink" Target="https://i.imgur.com/mjHR6fO.png" TargetMode="External"/><Relationship Id="rId63" Type="http://schemas.openxmlformats.org/officeDocument/2006/relationships/hyperlink" Target="https://i.imgur.com/RDU6nK8.png" TargetMode="External"/><Relationship Id="rId22" Type="http://schemas.openxmlformats.org/officeDocument/2006/relationships/hyperlink" Target="https://i.imgur.com/LyoLSFh.png" TargetMode="External"/><Relationship Id="rId66" Type="http://schemas.openxmlformats.org/officeDocument/2006/relationships/hyperlink" Target="https://i.imgur.com/K6gSctY.png" TargetMode="External"/><Relationship Id="rId21" Type="http://schemas.openxmlformats.org/officeDocument/2006/relationships/hyperlink" Target="https://i.imgur.com/qYQZQlN.png" TargetMode="External"/><Relationship Id="rId65" Type="http://schemas.openxmlformats.org/officeDocument/2006/relationships/hyperlink" Target="https://i.imgur.com/csjXrhS.png" TargetMode="External"/><Relationship Id="rId24" Type="http://schemas.openxmlformats.org/officeDocument/2006/relationships/hyperlink" Target="https://i.imgur.com/TMrGk7T.png" TargetMode="External"/><Relationship Id="rId68" Type="http://schemas.openxmlformats.org/officeDocument/2006/relationships/hyperlink" Target="https://i.imgur.com/NHaz9Op.png" TargetMode="External"/><Relationship Id="rId23" Type="http://schemas.openxmlformats.org/officeDocument/2006/relationships/hyperlink" Target="https://i.imgur.com/u5texFO.png" TargetMode="External"/><Relationship Id="rId67" Type="http://schemas.openxmlformats.org/officeDocument/2006/relationships/hyperlink" Target="https://i.imgur.com/Vri6vY2.png" TargetMode="External"/><Relationship Id="rId60" Type="http://schemas.openxmlformats.org/officeDocument/2006/relationships/hyperlink" Target="https://i.imgur.com/qXl7Vos.png" TargetMode="External"/><Relationship Id="rId26" Type="http://schemas.openxmlformats.org/officeDocument/2006/relationships/hyperlink" Target="https://i.imgur.com/0XUnwMD.png" TargetMode="External"/><Relationship Id="rId25" Type="http://schemas.openxmlformats.org/officeDocument/2006/relationships/hyperlink" Target="https://i.imgur.com/a2KHL8I.png" TargetMode="External"/><Relationship Id="rId69" Type="http://schemas.openxmlformats.org/officeDocument/2006/relationships/hyperlink" Target="https://i.imgur.com/81CRGT8.png" TargetMode="External"/><Relationship Id="rId28" Type="http://schemas.openxmlformats.org/officeDocument/2006/relationships/hyperlink" Target="https://i.imgur.com/P3iV82y.png" TargetMode="External"/><Relationship Id="rId27" Type="http://schemas.openxmlformats.org/officeDocument/2006/relationships/hyperlink" Target="https://i.imgur.com/yOpWwBh.png" TargetMode="External"/><Relationship Id="rId29" Type="http://schemas.openxmlformats.org/officeDocument/2006/relationships/hyperlink" Target="https://i.imgur.com/kgMkCEz.png" TargetMode="External"/><Relationship Id="rId51" Type="http://schemas.openxmlformats.org/officeDocument/2006/relationships/hyperlink" Target="https://i.imgur.com/sMihSwj.png" TargetMode="External"/><Relationship Id="rId50" Type="http://schemas.openxmlformats.org/officeDocument/2006/relationships/hyperlink" Target="https://i.imgur.com/F1IQGOF.png" TargetMode="External"/><Relationship Id="rId53" Type="http://schemas.openxmlformats.org/officeDocument/2006/relationships/hyperlink" Target="https://i.imgur.com/SbhEIJC.png" TargetMode="External"/><Relationship Id="rId52" Type="http://schemas.openxmlformats.org/officeDocument/2006/relationships/hyperlink" Target="https://i.imgur.com/AOIqP6S.png" TargetMode="External"/><Relationship Id="rId11" Type="http://schemas.openxmlformats.org/officeDocument/2006/relationships/hyperlink" Target="https://i.imgur.com/2Gtqid2.png" TargetMode="External"/><Relationship Id="rId55" Type="http://schemas.openxmlformats.org/officeDocument/2006/relationships/hyperlink" Target="https://i.imgur.com/OIY8153.png" TargetMode="External"/><Relationship Id="rId10" Type="http://schemas.openxmlformats.org/officeDocument/2006/relationships/hyperlink" Target="https://i.imgur.com/uqfJw6J.png" TargetMode="External"/><Relationship Id="rId54" Type="http://schemas.openxmlformats.org/officeDocument/2006/relationships/hyperlink" Target="https://i.imgur.com/mQbbIWM.png" TargetMode="External"/><Relationship Id="rId13" Type="http://schemas.openxmlformats.org/officeDocument/2006/relationships/hyperlink" Target="https://i.imgur.com/jj9pXk2.png" TargetMode="External"/><Relationship Id="rId57" Type="http://schemas.openxmlformats.org/officeDocument/2006/relationships/hyperlink" Target="https://i.imgur.com/823S1Im.png" TargetMode="External"/><Relationship Id="rId12" Type="http://schemas.openxmlformats.org/officeDocument/2006/relationships/hyperlink" Target="https://i.imgur.com/GopnQpR.png" TargetMode="External"/><Relationship Id="rId56" Type="http://schemas.openxmlformats.org/officeDocument/2006/relationships/hyperlink" Target="https://i.imgur.com/3wCOOdU.png" TargetMode="External"/><Relationship Id="rId15" Type="http://schemas.openxmlformats.org/officeDocument/2006/relationships/hyperlink" Target="https://i.imgur.com/Jh7rNYP.png" TargetMode="External"/><Relationship Id="rId59" Type="http://schemas.openxmlformats.org/officeDocument/2006/relationships/hyperlink" Target="https://i.imgur.com/I9lusQ6.png" TargetMode="External"/><Relationship Id="rId14" Type="http://schemas.openxmlformats.org/officeDocument/2006/relationships/hyperlink" Target="https://i.imgur.com/Dqrmk5i.png" TargetMode="External"/><Relationship Id="rId58" Type="http://schemas.openxmlformats.org/officeDocument/2006/relationships/hyperlink" Target="https://i.imgur.com/T3YlvJc.png" TargetMode="External"/><Relationship Id="rId17" Type="http://schemas.openxmlformats.org/officeDocument/2006/relationships/hyperlink" Target="https://i.imgur.com/RuhMEGG.png" TargetMode="External"/><Relationship Id="rId16" Type="http://schemas.openxmlformats.org/officeDocument/2006/relationships/hyperlink" Target="https://i.imgur.com/WLfuyTs.png" TargetMode="External"/><Relationship Id="rId19" Type="http://schemas.openxmlformats.org/officeDocument/2006/relationships/hyperlink" Target="https://i.imgur.com/aeW4jDP.png" TargetMode="External"/><Relationship Id="rId18" Type="http://schemas.openxmlformats.org/officeDocument/2006/relationships/hyperlink" Target="https://i.imgur.com/PtO8nvd.png" TargetMode="External"/></Relationships>
</file>

<file path=xl/worksheets/_rels/sheet82.xml.rels><?xml version="1.0" encoding="UTF-8" standalone="yes"?><Relationships xmlns="http://schemas.openxmlformats.org/package/2006/relationships"><Relationship Id="rId1" Type="http://schemas.openxmlformats.org/officeDocument/2006/relationships/comments" Target="../comments80.xml"/><Relationship Id="rId2" Type="http://schemas.openxmlformats.org/officeDocument/2006/relationships/drawing" Target="../drawings/drawing82.xml"/><Relationship Id="rId3" Type="http://schemas.openxmlformats.org/officeDocument/2006/relationships/vmlDrawing" Target="../drawings/vmlDrawing80.v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comments" Target="../comments81.xml"/><Relationship Id="rId2" Type="http://schemas.openxmlformats.org/officeDocument/2006/relationships/drawing" Target="../drawings/drawing85.xml"/><Relationship Id="rId3" Type="http://schemas.openxmlformats.org/officeDocument/2006/relationships/vmlDrawing" Target="../drawings/vmlDrawing81.vml"/></Relationships>
</file>

<file path=xl/worksheets/_rels/sheet86.xml.rels><?xml version="1.0" encoding="UTF-8" standalone="yes"?><Relationships xmlns="http://schemas.openxmlformats.org/package/2006/relationships"><Relationship Id="rId1" Type="http://schemas.openxmlformats.org/officeDocument/2006/relationships/comments" Target="../comments82.xml"/><Relationship Id="rId2" Type="http://schemas.openxmlformats.org/officeDocument/2006/relationships/drawing" Target="../drawings/drawing86.xml"/><Relationship Id="rId3" Type="http://schemas.openxmlformats.org/officeDocument/2006/relationships/vmlDrawing" Target="../drawings/vmlDrawing82.v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comments" Target="../comments83.xml"/><Relationship Id="rId2" Type="http://schemas.openxmlformats.org/officeDocument/2006/relationships/drawing" Target="../drawings/drawing90.xml"/><Relationship Id="rId3" Type="http://schemas.openxmlformats.org/officeDocument/2006/relationships/vmlDrawing" Target="../drawings/vmlDrawing83.vml"/></Relationships>
</file>

<file path=xl/worksheets/_rels/sheet91.xml.rels><?xml version="1.0" encoding="UTF-8" standalone="yes"?><Relationships xmlns="http://schemas.openxmlformats.org/package/2006/relationships"><Relationship Id="rId1" Type="http://schemas.openxmlformats.org/officeDocument/2006/relationships/comments" Target="../comments84.xml"/><Relationship Id="rId2" Type="http://schemas.openxmlformats.org/officeDocument/2006/relationships/drawing" Target="../drawings/drawing91.xml"/><Relationship Id="rId3" Type="http://schemas.openxmlformats.org/officeDocument/2006/relationships/vmlDrawing" Target="../drawings/vmlDrawing84.v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sheetViews>
  <sheetFormatPr customHeight="1" defaultColWidth="14.43" defaultRowHeight="15.75" outlineLevelRow="1"/>
  <cols>
    <col customWidth="1" min="1" max="2" width="14.14"/>
    <col customWidth="1" min="3" max="8" width="13.14"/>
  </cols>
  <sheetData>
    <row r="1">
      <c r="A1" s="1"/>
      <c r="B1" s="2"/>
      <c r="C1" s="2"/>
      <c r="D1" s="2"/>
      <c r="E1" s="2"/>
      <c r="F1" s="2"/>
      <c r="G1" s="2"/>
      <c r="H1" s="3"/>
    </row>
    <row r="2">
      <c r="A2" s="5" t="s">
        <v>0</v>
      </c>
      <c r="B2" s="7"/>
      <c r="C2" s="7"/>
      <c r="D2" s="7"/>
      <c r="E2" s="7"/>
      <c r="F2" s="9"/>
      <c r="G2" s="13" t="s">
        <v>1</v>
      </c>
      <c r="H2" s="3"/>
    </row>
    <row r="3">
      <c r="A3" s="15"/>
      <c r="F3" s="24"/>
      <c r="G3" s="27" t="str">
        <f>HYPERLINK("https://twitter.com/Meshima_","@Meshima_")</f>
        <v>@Meshima_</v>
      </c>
      <c r="H3" s="3"/>
    </row>
    <row r="4">
      <c r="A4" s="15"/>
      <c r="F4" s="24"/>
      <c r="G4" s="27" t="str">
        <f>HYPERLINK("https://twitter.com/gengar6tomo ","@gengar6tomo")</f>
        <v>@gengar6tomo</v>
      </c>
      <c r="H4" s="3"/>
    </row>
    <row r="5" ht="23.25" customHeight="1">
      <c r="A5" s="30"/>
      <c r="B5" s="34"/>
      <c r="C5" s="34"/>
      <c r="D5" s="34"/>
      <c r="E5" s="34"/>
      <c r="F5" s="43"/>
      <c r="G5" s="27" t="str">
        <f>HYPERLINK("https://twitter.com/drafix570","@drafix570")</f>
        <v>@drafix570</v>
      </c>
      <c r="H5" s="3"/>
    </row>
    <row r="6" ht="38.25" customHeight="1">
      <c r="A6" s="46" t="str">
        <f>HYPERLINK("https://www65.atwiki.jp/smashsp_kensyou/pages/46.html","軽量版シートまとめはこちら")</f>
        <v>軽量版シートまとめはこちら</v>
      </c>
      <c r="B6" s="2"/>
      <c r="C6" s="2"/>
      <c r="D6" s="2"/>
      <c r="E6" s="2"/>
      <c r="F6" s="2"/>
      <c r="G6" s="2"/>
      <c r="H6" s="3"/>
    </row>
    <row r="7">
      <c r="A7" s="48" t="str">
        <f>HYPERLINK("https://www65.atwiki.jp/smashsp_kensyou/","SP検証wiki")</f>
        <v>SP検証wiki</v>
      </c>
      <c r="B7" s="9"/>
      <c r="C7" s="50" t="str">
        <f>HYPERLINK("https://twitter.com/SmashSP_kensyou","Twitter")</f>
        <v>Twitter</v>
      </c>
      <c r="D7" s="9"/>
      <c r="E7" s="52" t="s">
        <v>2</v>
      </c>
      <c r="F7" s="9"/>
      <c r="G7" s="54" t="str">
        <f>HYPERLINK("https://www.youtube.com/channel/UCzrAavy2PolObtI65CZE_cg/videos","Youtube")</f>
        <v>Youtube</v>
      </c>
      <c r="H7" s="9"/>
    </row>
    <row r="8">
      <c r="A8" s="15"/>
      <c r="B8" s="24"/>
      <c r="C8" s="15"/>
      <c r="D8" s="24"/>
      <c r="E8" s="15"/>
      <c r="F8" s="24"/>
      <c r="G8" s="15"/>
      <c r="H8" s="24"/>
    </row>
    <row r="9">
      <c r="A9" s="30"/>
      <c r="B9" s="43"/>
      <c r="C9" s="30"/>
      <c r="D9" s="43"/>
      <c r="E9" s="30"/>
      <c r="F9" s="43"/>
      <c r="G9" s="30"/>
      <c r="H9" s="43"/>
    </row>
    <row r="10" ht="8.25" customHeight="1">
      <c r="A10" s="1"/>
      <c r="B10" s="2"/>
      <c r="C10" s="2"/>
      <c r="D10" s="2"/>
      <c r="E10" s="2"/>
      <c r="F10" s="2"/>
      <c r="G10" s="2"/>
      <c r="H10" s="3"/>
    </row>
    <row r="11">
      <c r="A11" s="56" t="s">
        <v>3</v>
      </c>
      <c r="B11" s="2"/>
      <c r="C11" s="2"/>
      <c r="D11" s="2"/>
      <c r="E11" s="2"/>
      <c r="F11" s="2"/>
      <c r="G11" s="2"/>
      <c r="H11" s="3"/>
    </row>
    <row r="12">
      <c r="A12" s="59" t="s">
        <v>4</v>
      </c>
      <c r="B12" s="7"/>
      <c r="C12" s="7"/>
      <c r="D12" s="7"/>
      <c r="E12" s="7"/>
      <c r="F12" s="7"/>
      <c r="G12" s="7"/>
      <c r="H12" s="63"/>
    </row>
    <row r="13">
      <c r="A13" s="30"/>
      <c r="B13" s="34"/>
      <c r="C13" s="34"/>
      <c r="D13" s="34"/>
      <c r="E13" s="34"/>
      <c r="F13" s="34"/>
      <c r="G13" s="34"/>
      <c r="H13" s="67"/>
    </row>
    <row r="14">
      <c r="A14" s="68"/>
      <c r="B14" s="68"/>
      <c r="C14" s="68"/>
      <c r="D14" s="68"/>
      <c r="E14" s="68"/>
      <c r="F14" s="68"/>
      <c r="G14" s="68"/>
      <c r="H14" s="68"/>
    </row>
    <row r="15">
      <c r="A15" s="70" t="s">
        <v>5</v>
      </c>
      <c r="B15" s="7"/>
      <c r="C15" s="7"/>
      <c r="D15" s="7"/>
      <c r="E15" s="7"/>
      <c r="F15" s="7"/>
      <c r="G15" s="7"/>
      <c r="H15" s="9"/>
    </row>
    <row r="16">
      <c r="A16" s="15"/>
      <c r="H16" s="24"/>
    </row>
    <row r="17">
      <c r="A17" s="30"/>
      <c r="B17" s="34"/>
      <c r="C17" s="34"/>
      <c r="D17" s="34"/>
      <c r="E17" s="34"/>
      <c r="F17" s="34"/>
      <c r="G17" s="34"/>
      <c r="H17" s="43"/>
    </row>
    <row r="18">
      <c r="A18" s="73" t="s">
        <v>7</v>
      </c>
      <c r="B18" s="2"/>
      <c r="C18" s="2"/>
      <c r="D18" s="2"/>
      <c r="E18" s="2"/>
      <c r="F18" s="2"/>
      <c r="G18" s="2"/>
      <c r="H18" s="3"/>
    </row>
    <row r="19">
      <c r="A19" s="75" t="s">
        <v>8</v>
      </c>
      <c r="B19" s="7"/>
      <c r="C19" s="7"/>
      <c r="D19" s="7"/>
      <c r="E19" s="7"/>
      <c r="F19" s="7"/>
      <c r="G19" s="7"/>
      <c r="H19" s="9"/>
    </row>
    <row r="20">
      <c r="A20" s="30"/>
      <c r="B20" s="34"/>
      <c r="C20" s="34"/>
      <c r="D20" s="34"/>
      <c r="E20" s="34"/>
      <c r="F20" s="34"/>
      <c r="G20" s="34"/>
      <c r="H20" s="43"/>
    </row>
    <row r="21" ht="8.25" customHeight="1">
      <c r="A21" s="77"/>
      <c r="B21" s="2"/>
      <c r="C21" s="2"/>
      <c r="D21" s="2"/>
      <c r="E21" s="2"/>
      <c r="F21" s="2"/>
      <c r="G21" s="2"/>
      <c r="H21" s="3"/>
    </row>
    <row r="22">
      <c r="A22" s="73" t="s">
        <v>9</v>
      </c>
      <c r="B22" s="2"/>
      <c r="C22" s="2"/>
      <c r="D22" s="2"/>
      <c r="E22" s="2"/>
      <c r="F22" s="2"/>
      <c r="G22" s="2"/>
      <c r="H22" s="3"/>
    </row>
    <row r="23">
      <c r="A23" s="81" t="s">
        <v>10</v>
      </c>
      <c r="B23" s="7"/>
      <c r="C23" s="7"/>
      <c r="D23" s="7"/>
      <c r="E23" s="7"/>
      <c r="F23" s="7"/>
      <c r="G23" s="7"/>
      <c r="H23" s="7"/>
    </row>
    <row r="24">
      <c r="A24" s="15"/>
    </row>
    <row r="25">
      <c r="A25" s="15"/>
    </row>
    <row r="26">
      <c r="A26" s="15"/>
    </row>
    <row r="27">
      <c r="A27" s="15"/>
    </row>
    <row r="28" ht="8.25" customHeight="1">
      <c r="A28" s="87"/>
      <c r="B28" s="2"/>
      <c r="C28" s="2"/>
      <c r="D28" s="2"/>
      <c r="E28" s="2"/>
      <c r="F28" s="2"/>
      <c r="G28" s="2"/>
      <c r="H28" s="3"/>
    </row>
    <row r="29">
      <c r="A29" s="92" t="s">
        <v>12</v>
      </c>
      <c r="B29" s="92"/>
      <c r="C29" s="92"/>
      <c r="D29" s="92"/>
      <c r="E29" s="92"/>
      <c r="F29" s="92"/>
      <c r="G29" s="92"/>
      <c r="H29" s="92"/>
    </row>
    <row r="30">
      <c r="A30" s="75" t="s">
        <v>13</v>
      </c>
      <c r="B30" s="7"/>
      <c r="C30" s="7"/>
      <c r="D30" s="7"/>
      <c r="E30" s="7"/>
      <c r="F30" s="7"/>
      <c r="G30" s="7"/>
      <c r="H30" s="9"/>
    </row>
    <row r="31">
      <c r="A31" s="30"/>
      <c r="B31" s="34"/>
      <c r="C31" s="34"/>
      <c r="D31" s="34"/>
      <c r="E31" s="34"/>
      <c r="F31" s="34"/>
      <c r="G31" s="34"/>
      <c r="H31" s="43"/>
    </row>
    <row r="32" ht="8.25" customHeight="1">
      <c r="A32" s="94"/>
      <c r="B32" s="94"/>
      <c r="C32" s="94"/>
      <c r="D32" s="94"/>
      <c r="E32" s="94"/>
      <c r="F32" s="94"/>
      <c r="G32" s="94"/>
      <c r="H32" s="94"/>
    </row>
    <row r="33">
      <c r="A33" s="73" t="s">
        <v>14</v>
      </c>
      <c r="B33" s="2"/>
      <c r="C33" s="2"/>
      <c r="D33" s="2"/>
      <c r="E33" s="2"/>
      <c r="F33" s="2"/>
      <c r="G33" s="2"/>
      <c r="H33" s="3"/>
    </row>
    <row r="34">
      <c r="A34" s="106" t="str">
        <f>HYPERLINK("http://smashwiki.info/%E3%83%A1%E3%82%A4%E3%83%B3%E3%83%9A%E3%83%BC%E3%82%B8","大乱闘スマッシュブラザーズwiki")</f>
        <v>大乱闘スマッシュブラザーズwiki</v>
      </c>
      <c r="B34" s="2"/>
      <c r="C34" s="3"/>
      <c r="D34" s="113" t="s">
        <v>15</v>
      </c>
      <c r="E34" s="115"/>
      <c r="F34" s="115"/>
      <c r="G34" s="115"/>
      <c r="H34" s="115"/>
    </row>
    <row r="35">
      <c r="A35" s="106" t="str">
        <f>HYPERLINK("https://rubendal.github.io/SSBU-Calculator/","Smash Ultimate Calculator [WIP]")</f>
        <v>Smash Ultimate Calculator [WIP]</v>
      </c>
      <c r="B35" s="2"/>
      <c r="C35" s="3"/>
      <c r="D35" s="113" t="s">
        <v>19</v>
      </c>
      <c r="E35" s="115"/>
      <c r="F35" s="118"/>
      <c r="G35" s="119"/>
      <c r="H35" s="118"/>
    </row>
    <row r="36">
      <c r="A36" s="122"/>
      <c r="B36" s="124"/>
      <c r="C36" s="125"/>
      <c r="D36" s="126"/>
      <c r="E36" s="128"/>
      <c r="F36" s="128"/>
      <c r="G36" s="128"/>
      <c r="H36" s="128"/>
    </row>
    <row r="37">
      <c r="A37" s="73" t="s">
        <v>22</v>
      </c>
      <c r="B37" s="2"/>
      <c r="C37" s="2"/>
      <c r="D37" s="2"/>
      <c r="E37" s="2"/>
      <c r="F37" s="2"/>
      <c r="G37" s="2"/>
      <c r="H37" s="3"/>
    </row>
    <row r="38">
      <c r="A38" s="129" t="str">
        <f>HYPERLINK("https://i.imgur.com/hKGd2PV.png", "トップページ")</f>
        <v>トップページ</v>
      </c>
      <c r="B38" s="124"/>
      <c r="C38" s="125"/>
      <c r="D38" s="125"/>
      <c r="E38" s="125"/>
      <c r="F38" s="128"/>
      <c r="G38" s="126"/>
      <c r="H38" s="128"/>
    </row>
    <row r="39">
      <c r="A39" s="130" t="str">
        <f>IMAGE("https://i.imgur.com/hKGd2PV.png",1)</f>
        <v/>
      </c>
      <c r="B39" s="7"/>
      <c r="C39" s="7"/>
      <c r="D39" s="7"/>
      <c r="E39" s="7"/>
      <c r="F39" s="7"/>
      <c r="G39" s="7"/>
      <c r="H39" s="9"/>
    </row>
    <row r="40">
      <c r="A40" s="15"/>
      <c r="H40" s="24"/>
    </row>
    <row r="41">
      <c r="A41" s="15"/>
      <c r="H41" s="24"/>
    </row>
    <row r="42">
      <c r="A42" s="15"/>
      <c r="H42" s="24"/>
    </row>
    <row r="43">
      <c r="A43" s="15"/>
      <c r="H43" s="24"/>
    </row>
    <row r="44">
      <c r="A44" s="15"/>
      <c r="H44" s="24"/>
    </row>
    <row r="45">
      <c r="A45" s="15"/>
      <c r="H45" s="24"/>
    </row>
    <row r="46">
      <c r="A46" s="15"/>
      <c r="H46" s="24"/>
    </row>
    <row r="47">
      <c r="A47" s="15"/>
      <c r="H47" s="24"/>
    </row>
    <row r="48">
      <c r="A48" s="15"/>
      <c r="H48" s="24"/>
    </row>
    <row r="49">
      <c r="A49" s="15"/>
      <c r="H49" s="24"/>
    </row>
    <row r="50">
      <c r="A50" s="15"/>
      <c r="H50" s="24"/>
    </row>
    <row r="51">
      <c r="A51" s="15"/>
      <c r="H51" s="24"/>
    </row>
    <row r="52">
      <c r="A52" s="15"/>
      <c r="H52" s="24"/>
    </row>
    <row r="53">
      <c r="A53" s="15"/>
      <c r="H53" s="24"/>
    </row>
    <row r="54">
      <c r="A54" s="15"/>
      <c r="H54" s="24"/>
    </row>
    <row r="55">
      <c r="A55" s="15"/>
      <c r="H55" s="24"/>
    </row>
    <row r="56">
      <c r="A56" s="15"/>
      <c r="H56" s="24"/>
    </row>
    <row r="57">
      <c r="A57" s="15"/>
      <c r="H57" s="24"/>
    </row>
    <row r="58">
      <c r="A58" s="15"/>
      <c r="H58" s="24"/>
    </row>
    <row r="59">
      <c r="A59" s="30"/>
      <c r="B59" s="34"/>
      <c r="C59" s="34"/>
      <c r="D59" s="34"/>
      <c r="E59" s="34"/>
      <c r="F59" s="34"/>
      <c r="G59" s="34"/>
      <c r="H59" s="43"/>
    </row>
    <row r="60">
      <c r="A60" s="131"/>
      <c r="B60" s="124"/>
      <c r="C60" s="125"/>
      <c r="D60" s="125"/>
      <c r="E60" s="125"/>
      <c r="F60" s="128"/>
      <c r="G60" s="126"/>
      <c r="H60" s="128"/>
    </row>
    <row r="61">
      <c r="A61" s="131"/>
      <c r="B61" s="124"/>
      <c r="C61" s="125"/>
      <c r="D61" s="125"/>
      <c r="E61" s="125"/>
      <c r="F61" s="128"/>
      <c r="G61" s="126"/>
      <c r="H61" s="128"/>
    </row>
    <row r="62">
      <c r="A62" s="132" t="str">
        <f>HYPERLINK("https://i.imgur.com/hKGd2PV.png","ファイター個別ページ")</f>
        <v>ファイター個別ページ</v>
      </c>
      <c r="B62" s="34"/>
      <c r="C62" s="43"/>
      <c r="D62" s="125"/>
      <c r="E62" s="125"/>
      <c r="F62" s="128"/>
      <c r="G62" s="126"/>
      <c r="H62" s="128"/>
    </row>
    <row r="63">
      <c r="A63" s="130" t="str">
        <f>IMAGE("https://i.imgur.com/UnjnBNK.png",1)</f>
        <v/>
      </c>
      <c r="B63" s="7"/>
      <c r="C63" s="7"/>
      <c r="D63" s="7"/>
      <c r="E63" s="7"/>
      <c r="F63" s="7"/>
      <c r="G63" s="7"/>
      <c r="H63" s="9"/>
    </row>
    <row r="64">
      <c r="A64" s="15"/>
      <c r="H64" s="24"/>
    </row>
    <row r="65">
      <c r="A65" s="15"/>
      <c r="H65" s="24"/>
    </row>
    <row r="66">
      <c r="A66" s="15"/>
      <c r="H66" s="24"/>
    </row>
    <row r="67">
      <c r="A67" s="15"/>
      <c r="H67" s="24"/>
    </row>
    <row r="68">
      <c r="A68" s="15"/>
      <c r="H68" s="24"/>
    </row>
    <row r="69">
      <c r="A69" s="15"/>
      <c r="H69" s="24"/>
    </row>
    <row r="70">
      <c r="A70" s="15"/>
      <c r="H70" s="24"/>
    </row>
    <row r="71">
      <c r="A71" s="15"/>
      <c r="H71" s="24"/>
    </row>
    <row r="72">
      <c r="A72" s="15"/>
      <c r="H72" s="24"/>
    </row>
    <row r="73">
      <c r="A73" s="15"/>
      <c r="H73" s="24"/>
    </row>
    <row r="74">
      <c r="A74" s="15"/>
      <c r="H74" s="24"/>
    </row>
    <row r="75">
      <c r="A75" s="15"/>
      <c r="H75" s="24"/>
    </row>
    <row r="76">
      <c r="A76" s="15"/>
      <c r="H76" s="24"/>
    </row>
    <row r="77">
      <c r="A77" s="15"/>
      <c r="H77" s="24"/>
    </row>
    <row r="78">
      <c r="A78" s="15"/>
      <c r="H78" s="24"/>
    </row>
    <row r="79">
      <c r="A79" s="15"/>
      <c r="H79" s="24"/>
    </row>
    <row r="80">
      <c r="A80" s="15"/>
      <c r="H80" s="24"/>
    </row>
    <row r="81">
      <c r="A81" s="15"/>
      <c r="H81" s="24"/>
    </row>
    <row r="82">
      <c r="A82" s="15"/>
      <c r="H82" s="24"/>
    </row>
    <row r="83">
      <c r="A83" s="30"/>
      <c r="B83" s="34"/>
      <c r="C83" s="34"/>
      <c r="D83" s="34"/>
      <c r="E83" s="34"/>
      <c r="F83" s="34"/>
      <c r="G83" s="34"/>
      <c r="H83" s="43"/>
    </row>
    <row r="84">
      <c r="A84" s="122"/>
      <c r="B84" s="124"/>
      <c r="C84" s="125"/>
      <c r="D84" s="125"/>
      <c r="E84" s="125"/>
      <c r="F84" s="128"/>
      <c r="G84" s="126"/>
      <c r="H84" s="128"/>
    </row>
    <row r="85">
      <c r="A85" s="122"/>
      <c r="B85" s="124"/>
      <c r="C85" s="125"/>
      <c r="D85" s="125"/>
      <c r="E85" s="125"/>
      <c r="F85" s="128"/>
      <c r="G85" s="126"/>
      <c r="H85" s="128"/>
    </row>
    <row r="86">
      <c r="B86" s="124"/>
      <c r="C86" s="125"/>
      <c r="D86" s="125"/>
      <c r="E86" s="125"/>
      <c r="F86" s="128"/>
      <c r="G86" s="126"/>
      <c r="H86" s="128"/>
    </row>
    <row r="87">
      <c r="A87" s="130"/>
      <c r="B87" s="133"/>
      <c r="C87" s="133"/>
      <c r="D87" s="133"/>
      <c r="E87" s="133"/>
      <c r="F87" s="133"/>
      <c r="G87" s="133"/>
      <c r="H87" s="134"/>
    </row>
    <row r="88">
      <c r="A88" s="129" t="str">
        <f>HYPERLINK("https://i.imgur.com/qAl8YPs.png","パラメータページ：並べ替え")</f>
        <v>パラメータページ：並べ替え</v>
      </c>
      <c r="D88" s="135"/>
      <c r="E88" s="135"/>
      <c r="F88" s="135"/>
      <c r="G88" s="135"/>
      <c r="H88" s="136"/>
    </row>
    <row r="89">
      <c r="A89" s="137" t="str">
        <f>IMAGE("https://i.imgur.com/qAl8YPs.png",1)</f>
        <v/>
      </c>
    </row>
    <row r="90">
      <c r="A90" s="15"/>
    </row>
    <row r="91">
      <c r="A91" s="15"/>
    </row>
    <row r="92">
      <c r="A92" s="15"/>
    </row>
    <row r="93">
      <c r="A93" s="15"/>
    </row>
    <row r="94">
      <c r="A94" s="15"/>
    </row>
    <row r="95">
      <c r="A95" s="15"/>
    </row>
    <row r="96">
      <c r="A96" s="15"/>
    </row>
    <row r="97">
      <c r="A97" s="15"/>
    </row>
    <row r="98">
      <c r="A98" s="15"/>
    </row>
    <row r="99">
      <c r="A99" s="15"/>
    </row>
    <row r="100">
      <c r="A100" s="15"/>
    </row>
    <row r="101">
      <c r="A101" s="15"/>
    </row>
    <row r="102">
      <c r="A102" s="15"/>
    </row>
    <row r="103">
      <c r="A103" s="15"/>
    </row>
    <row r="104">
      <c r="A104" s="15"/>
    </row>
    <row r="105">
      <c r="A105" s="15"/>
    </row>
    <row r="106">
      <c r="A106" s="15"/>
    </row>
    <row r="107">
      <c r="A107" s="15"/>
    </row>
    <row r="108">
      <c r="A108" s="15"/>
    </row>
    <row r="109">
      <c r="A109" s="15"/>
    </row>
    <row r="110">
      <c r="A110" s="15"/>
    </row>
    <row r="111">
      <c r="A111" s="15"/>
    </row>
    <row r="112">
      <c r="A112" s="15"/>
    </row>
    <row r="113">
      <c r="A113" s="15"/>
    </row>
    <row r="114">
      <c r="A114" s="15"/>
    </row>
    <row r="115">
      <c r="A115" s="15"/>
    </row>
    <row r="116">
      <c r="A116" s="15"/>
    </row>
    <row r="117">
      <c r="A117" s="15"/>
    </row>
    <row r="118">
      <c r="A118" s="15"/>
    </row>
    <row r="119">
      <c r="A119" s="15"/>
    </row>
    <row r="120">
      <c r="A120" s="15"/>
    </row>
    <row r="121">
      <c r="A121" s="15"/>
    </row>
    <row r="122">
      <c r="A122" s="15"/>
    </row>
    <row r="123">
      <c r="A123" s="137"/>
      <c r="B123" s="135"/>
      <c r="C123" s="135"/>
      <c r="D123" s="135"/>
      <c r="E123" s="135"/>
      <c r="F123" s="135"/>
      <c r="G123" s="135"/>
      <c r="H123" s="136"/>
    </row>
    <row r="124">
      <c r="A124" s="137"/>
      <c r="B124" s="135"/>
      <c r="C124" s="135"/>
      <c r="D124" s="135"/>
      <c r="E124" s="135"/>
      <c r="F124" s="135"/>
      <c r="G124" s="135"/>
      <c r="H124" s="136"/>
    </row>
    <row r="125" collapsed="1">
      <c r="A125" s="139" t="s">
        <v>23</v>
      </c>
      <c r="B125" s="135"/>
      <c r="C125" s="135"/>
      <c r="D125" s="135"/>
      <c r="E125" s="135"/>
      <c r="F125" s="135"/>
      <c r="G125" s="135"/>
      <c r="H125" s="136"/>
    </row>
    <row r="126" hidden="1" outlineLevel="1">
      <c r="B126" s="140"/>
      <c r="C126" s="140"/>
      <c r="D126" s="140"/>
      <c r="E126" s="140"/>
      <c r="F126" s="140"/>
      <c r="G126" s="140"/>
      <c r="H126" s="141"/>
    </row>
    <row r="127" hidden="1" outlineLevel="1">
      <c r="A127" s="126"/>
      <c r="B127" s="124"/>
      <c r="C127" s="142"/>
      <c r="D127" s="143" t="s">
        <v>24</v>
      </c>
      <c r="E127" s="125"/>
      <c r="F127" s="128"/>
      <c r="G127" s="126"/>
      <c r="H127" s="143" t="s">
        <v>25</v>
      </c>
    </row>
    <row r="128" hidden="1" outlineLevel="1">
      <c r="A128" s="126"/>
      <c r="B128" s="124"/>
      <c r="C128" s="124"/>
      <c r="D128" s="125"/>
      <c r="E128" s="125"/>
      <c r="F128" s="128"/>
      <c r="G128" s="126"/>
      <c r="H128" s="128"/>
    </row>
    <row r="129" hidden="1" outlineLevel="1">
      <c r="A129" s="126"/>
      <c r="B129" s="124" t="s">
        <v>26</v>
      </c>
      <c r="C129" s="125"/>
      <c r="D129" s="125"/>
      <c r="E129" s="125"/>
      <c r="F129" s="128"/>
      <c r="G129" s="126"/>
      <c r="H129" s="128"/>
    </row>
    <row r="130" hidden="1" outlineLevel="1">
      <c r="A130" s="126"/>
      <c r="B130" s="124"/>
      <c r="C130" s="124" t="s">
        <v>27</v>
      </c>
      <c r="D130" s="125"/>
      <c r="E130" s="125"/>
      <c r="F130" s="128"/>
      <c r="G130" s="126"/>
      <c r="H130" s="128"/>
    </row>
    <row r="131" hidden="1" outlineLevel="1">
      <c r="A131" s="126"/>
      <c r="B131" s="124"/>
      <c r="C131" s="125"/>
      <c r="D131" s="144" t="s">
        <v>28</v>
      </c>
      <c r="E131" s="145"/>
      <c r="F131" s="145"/>
      <c r="G131" s="126"/>
      <c r="H131" s="128"/>
    </row>
    <row r="132" hidden="1" outlineLevel="1">
      <c r="A132" s="126"/>
      <c r="B132" s="124"/>
      <c r="C132" s="125"/>
      <c r="D132" s="142" t="s">
        <v>29</v>
      </c>
      <c r="E132" s="145"/>
      <c r="F132" s="145"/>
      <c r="G132" s="126"/>
      <c r="H132" s="128"/>
    </row>
    <row r="133" hidden="1" outlineLevel="1">
      <c r="A133" s="126"/>
      <c r="B133" s="124"/>
      <c r="C133" s="125"/>
      <c r="D133" s="144" t="s">
        <v>30</v>
      </c>
      <c r="E133" s="125"/>
      <c r="F133" s="128"/>
      <c r="G133" s="126"/>
      <c r="H133" s="128"/>
    </row>
    <row r="134" hidden="1" outlineLevel="1">
      <c r="A134" s="126"/>
      <c r="B134" s="124"/>
      <c r="C134" s="125"/>
      <c r="D134" s="142" t="s">
        <v>31</v>
      </c>
      <c r="E134" s="125"/>
      <c r="F134" s="128"/>
      <c r="G134" s="126"/>
      <c r="H134" s="128"/>
    </row>
    <row r="135" hidden="1" outlineLevel="1">
      <c r="A135" s="126" t="s">
        <v>32</v>
      </c>
      <c r="B135" s="124"/>
      <c r="C135" s="125"/>
      <c r="D135" s="125"/>
      <c r="E135" s="125"/>
      <c r="F135" s="128"/>
      <c r="G135" s="126"/>
      <c r="H135" s="128"/>
    </row>
    <row r="136" hidden="1" outlineLevel="1">
      <c r="A136" s="126"/>
      <c r="B136" s="124" t="s">
        <v>33</v>
      </c>
      <c r="C136" s="125"/>
      <c r="D136" s="125"/>
      <c r="E136" s="125"/>
      <c r="F136" s="128"/>
      <c r="G136" s="126"/>
      <c r="H136" s="128"/>
    </row>
    <row r="137" hidden="1" outlineLevel="1">
      <c r="A137" s="126"/>
      <c r="B137" s="124"/>
      <c r="C137" s="144" t="s">
        <v>34</v>
      </c>
      <c r="D137" s="145"/>
      <c r="E137" s="145"/>
      <c r="F137" s="128"/>
      <c r="G137" s="126"/>
      <c r="H137" s="128"/>
    </row>
    <row r="138" hidden="1" outlineLevel="1">
      <c r="A138" s="126"/>
      <c r="B138" s="124"/>
      <c r="C138" s="144" t="s">
        <v>35</v>
      </c>
      <c r="D138" s="145"/>
      <c r="E138" s="145"/>
      <c r="F138" s="128"/>
      <c r="G138" s="126"/>
      <c r="H138" s="128"/>
    </row>
    <row r="139" hidden="1" outlineLevel="1">
      <c r="A139" s="126"/>
      <c r="B139" s="145"/>
      <c r="C139" s="144" t="s">
        <v>36</v>
      </c>
      <c r="D139" s="125"/>
      <c r="E139" s="125"/>
      <c r="F139" s="128"/>
      <c r="G139" s="126"/>
      <c r="H139" s="128"/>
    </row>
    <row r="140" hidden="1" outlineLevel="1">
      <c r="A140" s="126"/>
      <c r="B140" s="145"/>
      <c r="C140" s="142" t="s">
        <v>37</v>
      </c>
      <c r="D140" s="125"/>
      <c r="E140" s="125"/>
      <c r="F140" s="128"/>
      <c r="G140" s="126"/>
      <c r="H140" s="128"/>
    </row>
    <row r="141" hidden="1" outlineLevel="1">
      <c r="A141" s="126"/>
      <c r="B141" s="145"/>
      <c r="C141" s="142" t="s">
        <v>38</v>
      </c>
      <c r="D141" s="125"/>
      <c r="E141" s="125"/>
      <c r="F141" s="128"/>
      <c r="G141" s="126"/>
      <c r="H141" s="128"/>
    </row>
    <row r="142" hidden="1" outlineLevel="1">
      <c r="A142" s="126"/>
      <c r="B142" s="145"/>
      <c r="C142" s="142" t="s">
        <v>39</v>
      </c>
      <c r="D142" s="125"/>
      <c r="E142" s="125"/>
      <c r="F142" s="128"/>
      <c r="G142" s="126"/>
      <c r="H142" s="128"/>
    </row>
    <row r="143" hidden="1" outlineLevel="1">
      <c r="A143" s="126"/>
      <c r="B143" s="145"/>
      <c r="C143" s="143" t="s">
        <v>40</v>
      </c>
      <c r="D143" s="125"/>
      <c r="E143" s="125"/>
      <c r="F143" s="128"/>
      <c r="G143" s="126"/>
      <c r="H143" s="128"/>
    </row>
    <row r="144" hidden="1" outlineLevel="1">
      <c r="A144" s="126"/>
      <c r="B144" s="145"/>
      <c r="C144" s="143" t="s">
        <v>41</v>
      </c>
      <c r="D144" s="125"/>
      <c r="E144" s="125"/>
      <c r="F144" s="128"/>
      <c r="G144" s="126"/>
      <c r="H144" s="128"/>
    </row>
    <row r="145" hidden="1" outlineLevel="1">
      <c r="A145" s="126"/>
      <c r="B145" s="145"/>
      <c r="C145" s="145"/>
      <c r="D145" s="125"/>
      <c r="E145" s="125"/>
      <c r="F145" s="128"/>
      <c r="G145" s="126"/>
      <c r="H145" s="128"/>
    </row>
    <row r="146" hidden="1" outlineLevel="1">
      <c r="A146" s="126" t="s">
        <v>42</v>
      </c>
      <c r="B146" s="145"/>
      <c r="C146" s="145"/>
      <c r="D146" s="125"/>
      <c r="E146" s="125"/>
      <c r="F146" s="128"/>
      <c r="G146" s="126"/>
      <c r="H146" s="128"/>
    </row>
    <row r="147" hidden="1" outlineLevel="1">
      <c r="A147" s="126"/>
      <c r="B147" s="124" t="s">
        <v>43</v>
      </c>
      <c r="C147" s="145"/>
      <c r="D147" s="125"/>
      <c r="E147" s="125"/>
      <c r="F147" s="128"/>
      <c r="G147" s="126"/>
      <c r="H147" s="128"/>
    </row>
    <row r="148" hidden="1" outlineLevel="1">
      <c r="A148" s="126"/>
      <c r="B148" s="124"/>
      <c r="C148" s="144" t="s">
        <v>44</v>
      </c>
      <c r="D148" s="125"/>
      <c r="E148" s="125"/>
      <c r="F148" s="128"/>
      <c r="G148" s="126"/>
      <c r="H148" s="128"/>
    </row>
    <row r="149" hidden="1" outlineLevel="1">
      <c r="A149" s="126"/>
      <c r="B149" s="124"/>
      <c r="C149" s="142" t="s">
        <v>45</v>
      </c>
      <c r="D149" s="125"/>
      <c r="E149" s="125"/>
      <c r="F149" s="128"/>
      <c r="G149" s="126"/>
      <c r="H149" s="128"/>
    </row>
  </sheetData>
  <mergeCells count="31">
    <mergeCell ref="E7:F9"/>
    <mergeCell ref="A1:H1"/>
    <mergeCell ref="A11:H11"/>
    <mergeCell ref="A10:H10"/>
    <mergeCell ref="A12:H13"/>
    <mergeCell ref="G7:H9"/>
    <mergeCell ref="A2:F5"/>
    <mergeCell ref="C7:D9"/>
    <mergeCell ref="A7:B9"/>
    <mergeCell ref="A88:C88"/>
    <mergeCell ref="A89:H122"/>
    <mergeCell ref="A63:H83"/>
    <mergeCell ref="A62:C62"/>
    <mergeCell ref="A39:H59"/>
    <mergeCell ref="G5:H5"/>
    <mergeCell ref="A6:H6"/>
    <mergeCell ref="G2:H2"/>
    <mergeCell ref="G4:H4"/>
    <mergeCell ref="G3:H3"/>
    <mergeCell ref="A37:H37"/>
    <mergeCell ref="A33:H33"/>
    <mergeCell ref="A34:C34"/>
    <mergeCell ref="A35:C35"/>
    <mergeCell ref="A19:H20"/>
    <mergeCell ref="A21:H21"/>
    <mergeCell ref="A23:H27"/>
    <mergeCell ref="A22:H22"/>
    <mergeCell ref="A18:H18"/>
    <mergeCell ref="A15:H17"/>
    <mergeCell ref="A28:H28"/>
    <mergeCell ref="A30:H3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C2320"/>
    <outlinePr summaryBelow="0" summaryRight="0"/>
    <pageSetUpPr fitToPage="1"/>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8">
        <v>1.0</v>
      </c>
      <c r="B1" s="10"/>
      <c r="C1" s="14" t="str">
        <f>IMAGE(VLOOKUP($A$1,Fighters!A2:AI107,12,FALSE),1)</f>
        <v/>
      </c>
      <c r="D1" s="16"/>
      <c r="E1" s="16"/>
      <c r="F1" s="16"/>
      <c r="G1" s="18"/>
      <c r="H1" s="20"/>
      <c r="I1" s="16"/>
      <c r="J1" s="18"/>
      <c r="K1" s="22"/>
      <c r="L1" s="16"/>
      <c r="M1" s="18"/>
      <c r="N1" s="25"/>
      <c r="O1" s="25"/>
      <c r="P1" s="25"/>
      <c r="Q1" s="25"/>
      <c r="R1" s="29"/>
      <c r="S1" s="29"/>
      <c r="T1" s="29"/>
      <c r="U1" s="29"/>
      <c r="V1" s="29"/>
    </row>
    <row r="2">
      <c r="A2" s="32" t="str">
        <f>VLOOKUP($A$1,Fighters!$A$2:$AI$81,6,FALSE)</f>
        <v>#ec2320</v>
      </c>
      <c r="B2" s="10"/>
      <c r="C2" s="33"/>
      <c r="G2" s="35"/>
      <c r="H2" s="36"/>
      <c r="I2" s="38"/>
      <c r="J2" s="40"/>
      <c r="K2" s="36"/>
      <c r="L2" s="38"/>
      <c r="M2" s="40"/>
      <c r="N2" s="25"/>
      <c r="O2" s="25"/>
      <c r="P2" s="25"/>
      <c r="Q2" s="25"/>
      <c r="R2" s="29"/>
      <c r="S2" s="29"/>
      <c r="T2" s="29"/>
      <c r="U2" s="29"/>
      <c r="V2" s="29"/>
    </row>
    <row r="3">
      <c r="A3" s="32" t="str">
        <f>VLOOKUP($A$1,Fighters!$A$2:$AI$81,14,FALSE)</f>
        <v>1. マリオ</v>
      </c>
      <c r="B3" s="10"/>
      <c r="C3" s="33"/>
      <c r="G3" s="35"/>
      <c r="H3" s="44"/>
      <c r="I3" s="44"/>
      <c r="J3" s="44"/>
      <c r="K3" s="47"/>
      <c r="L3" s="47"/>
      <c r="M3" s="47"/>
      <c r="N3" s="25"/>
      <c r="O3" s="25"/>
      <c r="P3" s="25"/>
      <c r="Q3" s="25"/>
      <c r="R3" s="49"/>
      <c r="S3" s="29"/>
      <c r="T3" s="29"/>
      <c r="U3" s="29"/>
      <c r="V3" s="29"/>
    </row>
    <row r="4">
      <c r="A4" s="32" t="str">
        <f>VLOOKUP($A$1,Fighters!$A$2:$AI$81,13,FALSE)</f>
        <v>0</v>
      </c>
      <c r="B4" s="10"/>
      <c r="C4" s="33"/>
      <c r="G4" s="35"/>
      <c r="H4" s="55"/>
      <c r="I4" s="55"/>
      <c r="J4" s="44"/>
      <c r="K4" s="47"/>
      <c r="L4" s="47"/>
      <c r="M4" s="47"/>
      <c r="N4" s="25"/>
      <c r="O4" s="25"/>
      <c r="P4" s="25"/>
      <c r="Q4" s="25"/>
      <c r="R4" s="49"/>
      <c r="S4" s="29"/>
      <c r="T4" s="29"/>
      <c r="U4" s="29"/>
      <c r="V4" s="29"/>
    </row>
    <row r="5" ht="16.5" customHeight="1">
      <c r="A5" s="8"/>
      <c r="B5" s="10"/>
      <c r="C5" s="33"/>
      <c r="G5" s="35"/>
      <c r="H5" s="57"/>
      <c r="I5" s="57"/>
      <c r="J5" s="61"/>
      <c r="K5" s="65"/>
      <c r="L5" s="69"/>
      <c r="M5" s="69"/>
      <c r="N5" s="25"/>
      <c r="O5" s="25"/>
      <c r="P5" s="25"/>
      <c r="Q5" s="25"/>
      <c r="R5" s="49"/>
      <c r="S5" s="29"/>
      <c r="T5" s="29"/>
      <c r="U5" s="29"/>
      <c r="V5" s="29"/>
    </row>
    <row r="6">
      <c r="A6" s="10"/>
      <c r="B6" s="10"/>
      <c r="C6" s="33"/>
      <c r="G6" s="35"/>
      <c r="H6" s="55"/>
      <c r="I6" s="71" t="s">
        <v>6</v>
      </c>
      <c r="J6" s="65"/>
      <c r="K6" s="74"/>
      <c r="L6" s="69"/>
      <c r="M6" s="69"/>
      <c r="N6" s="25"/>
      <c r="O6" s="25"/>
      <c r="P6" s="25"/>
      <c r="Q6" s="25"/>
      <c r="R6" s="49"/>
      <c r="S6" s="29"/>
      <c r="T6" s="29"/>
      <c r="U6" s="29"/>
      <c r="V6" s="29"/>
    </row>
    <row r="7">
      <c r="A7" s="10"/>
      <c r="B7" s="10"/>
      <c r="C7" s="33"/>
      <c r="G7" s="35"/>
      <c r="H7" s="57"/>
      <c r="I7" s="57"/>
      <c r="J7" s="65"/>
      <c r="K7" s="74"/>
      <c r="L7" s="69"/>
      <c r="M7" s="69"/>
      <c r="N7" s="25"/>
      <c r="O7" s="25"/>
      <c r="P7" s="25"/>
      <c r="Q7" s="25"/>
      <c r="R7" s="49"/>
      <c r="S7" s="29"/>
      <c r="T7" s="29"/>
      <c r="U7" s="29"/>
      <c r="V7" s="29"/>
    </row>
    <row r="8">
      <c r="A8" s="10"/>
      <c r="B8" s="10"/>
      <c r="C8" s="33"/>
      <c r="G8" s="35"/>
      <c r="H8" s="79">
        <v>43642.045687418984</v>
      </c>
      <c r="I8" s="16"/>
      <c r="J8" s="18"/>
      <c r="K8" s="65"/>
      <c r="L8" s="69"/>
      <c r="M8" s="69"/>
      <c r="N8" s="25"/>
      <c r="O8" s="25"/>
      <c r="P8" s="25"/>
      <c r="Q8" s="25"/>
      <c r="R8" s="49"/>
      <c r="S8" s="29"/>
      <c r="T8" s="29"/>
      <c r="U8" s="29"/>
      <c r="V8" s="29"/>
    </row>
    <row r="9">
      <c r="A9" s="10"/>
      <c r="B9" s="10"/>
      <c r="C9" s="33"/>
      <c r="G9" s="35"/>
      <c r="H9" s="36"/>
      <c r="I9" s="38"/>
      <c r="J9" s="40"/>
      <c r="K9" s="29"/>
      <c r="L9" s="25"/>
      <c r="M9" s="25"/>
      <c r="N9" s="25"/>
      <c r="O9" s="25"/>
      <c r="P9" s="25"/>
      <c r="Q9" s="25"/>
      <c r="R9" s="49"/>
      <c r="S9" s="29"/>
      <c r="T9" s="29"/>
      <c r="U9" s="29"/>
      <c r="V9" s="29"/>
    </row>
    <row r="10">
      <c r="A10" s="10"/>
      <c r="B10" s="10"/>
      <c r="C10" s="33"/>
      <c r="G10" s="35"/>
      <c r="H10" s="83"/>
      <c r="I10" s="85"/>
      <c r="J10" s="29"/>
      <c r="K10" s="29"/>
      <c r="L10" s="25"/>
      <c r="M10" s="25"/>
      <c r="N10" s="25"/>
      <c r="O10" s="25"/>
      <c r="P10" s="25"/>
      <c r="Q10" s="25"/>
      <c r="R10" s="49"/>
      <c r="S10" s="29"/>
      <c r="T10" s="29"/>
      <c r="U10" s="29"/>
      <c r="V10" s="29"/>
    </row>
    <row r="11">
      <c r="A11" s="88" t="s">
        <v>11</v>
      </c>
      <c r="B11" s="18"/>
      <c r="C11" s="33"/>
      <c r="G11" s="35"/>
      <c r="H11" s="57"/>
      <c r="I11" s="57"/>
      <c r="J11" s="29"/>
      <c r="K11" s="29"/>
      <c r="L11" s="25"/>
      <c r="M11" s="25"/>
      <c r="N11" s="25"/>
      <c r="O11" s="25"/>
      <c r="P11" s="25"/>
      <c r="Q11" s="25"/>
      <c r="R11" s="49"/>
      <c r="S11" s="29"/>
      <c r="T11" s="29"/>
      <c r="U11" s="29"/>
      <c r="V11" s="29"/>
    </row>
    <row r="12">
      <c r="A12" s="36"/>
      <c r="B12" s="40"/>
      <c r="C12" s="36"/>
      <c r="D12" s="38"/>
      <c r="E12" s="38"/>
      <c r="F12" s="38"/>
      <c r="G12" s="40"/>
      <c r="H12" s="91"/>
      <c r="I12" s="91"/>
      <c r="J12" s="10"/>
      <c r="K12" s="10"/>
      <c r="L12" s="25"/>
      <c r="M12" s="25"/>
      <c r="N12" s="25"/>
      <c r="O12" s="25"/>
      <c r="P12" s="25"/>
      <c r="Q12" s="25"/>
      <c r="R12" s="49"/>
      <c r="S12" s="29"/>
      <c r="T12" s="29"/>
      <c r="U12" s="29"/>
      <c r="V12" s="2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D14" s="100"/>
      <c r="E14" s="100"/>
      <c r="F14" s="100"/>
      <c r="G14" s="102"/>
      <c r="H14" s="103"/>
      <c r="I14" s="104"/>
      <c r="J14" s="105"/>
      <c r="K14" s="107"/>
      <c r="L14" s="108"/>
      <c r="M14" s="108"/>
      <c r="N14" s="108"/>
      <c r="O14" s="108"/>
      <c r="P14" s="108"/>
      <c r="Q14" s="108"/>
      <c r="R14" s="103"/>
      <c r="S14" s="105"/>
      <c r="T14" s="105"/>
      <c r="U14" s="105"/>
      <c r="V14" s="105"/>
    </row>
    <row r="15">
      <c r="A15" s="109" t="s">
        <v>16</v>
      </c>
      <c r="B15" s="110"/>
      <c r="D15" s="107"/>
      <c r="E15" s="107"/>
      <c r="F15" s="107"/>
      <c r="G15" s="111"/>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98 [29th]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1.936 [37th]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19.9815 [16th]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1.155 [34th]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36.33 [16th]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1.76 [34th]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0.102 [55th]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17.54 [15th]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1.208 [12th]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36.33 [20th]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 [51st]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 [47th]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0.087 [47th]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196" t="s">
        <v>55</v>
      </c>
      <c r="C26" s="206" t="s">
        <v>61</v>
      </c>
      <c r="D26" s="209" t="s">
        <v>62</v>
      </c>
      <c r="E26" s="211" t="s">
        <v>68</v>
      </c>
      <c r="F26" s="200" t="s">
        <v>69</v>
      </c>
      <c r="G26" s="201" t="s">
        <v>70</v>
      </c>
      <c r="H26" s="213" t="s">
        <v>71</v>
      </c>
      <c r="I26" s="120"/>
      <c r="J26" s="117"/>
      <c r="K26" s="215"/>
      <c r="L26" s="217"/>
      <c r="M26" s="218"/>
      <c r="N26" s="220"/>
      <c r="O26" s="205"/>
      <c r="P26" s="205"/>
      <c r="Q26" s="205"/>
      <c r="R26" s="105"/>
      <c r="S26" s="105"/>
      <c r="T26" s="105"/>
      <c r="U26" s="105"/>
      <c r="V26" s="105"/>
    </row>
    <row r="27" outlineLevel="1">
      <c r="A27" s="222"/>
      <c r="B27" s="208" t="s">
        <v>63</v>
      </c>
      <c r="C27" s="223" t="s">
        <v>77</v>
      </c>
      <c r="D27" s="225" t="s">
        <v>81</v>
      </c>
      <c r="E27" s="226" t="s">
        <v>84</v>
      </c>
      <c r="F27" s="200" t="s">
        <v>86</v>
      </c>
      <c r="G27" s="201" t="s">
        <v>70</v>
      </c>
      <c r="H27" s="228" t="s">
        <v>87</v>
      </c>
      <c r="I27" s="120"/>
      <c r="J27" s="117"/>
      <c r="K27" s="230"/>
      <c r="L27" s="232"/>
      <c r="M27" s="234"/>
      <c r="N27" s="235"/>
      <c r="O27" s="205"/>
      <c r="P27" s="205"/>
      <c r="Q27" s="205"/>
      <c r="R27" s="105"/>
      <c r="S27" s="105"/>
      <c r="T27" s="105"/>
      <c r="U27" s="105"/>
      <c r="V27" s="105"/>
    </row>
    <row r="28" outlineLevel="1">
      <c r="A28" s="207"/>
      <c r="B28" s="208" t="s">
        <v>94</v>
      </c>
      <c r="C28" s="223" t="s">
        <v>95</v>
      </c>
      <c r="D28" s="237" t="s">
        <v>96</v>
      </c>
      <c r="E28" s="238" t="s">
        <v>58</v>
      </c>
      <c r="F28" s="200" t="s">
        <v>103</v>
      </c>
      <c r="G28" s="201" t="s">
        <v>59</v>
      </c>
      <c r="H28" s="240"/>
      <c r="I28" s="120"/>
      <c r="J28" s="117"/>
      <c r="K28" s="230"/>
      <c r="L28" s="232"/>
      <c r="M28" s="234"/>
      <c r="N28" s="234"/>
      <c r="O28" s="205"/>
      <c r="P28" s="205"/>
      <c r="Q28" s="205"/>
      <c r="R28" s="105"/>
      <c r="S28" s="105"/>
      <c r="T28" s="105"/>
      <c r="U28" s="105"/>
      <c r="V28" s="105"/>
    </row>
    <row r="29" outlineLevel="1">
      <c r="A29" s="195" t="s">
        <v>72</v>
      </c>
      <c r="B29" s="214"/>
      <c r="C29" s="223" t="s">
        <v>116</v>
      </c>
      <c r="D29" s="241" t="s">
        <v>118</v>
      </c>
      <c r="E29" s="238" t="s">
        <v>90</v>
      </c>
      <c r="F29" s="200" t="s">
        <v>123</v>
      </c>
      <c r="G29" s="242" t="s">
        <v>124</v>
      </c>
      <c r="H29" s="243" t="s">
        <v>127</v>
      </c>
      <c r="I29" s="221"/>
      <c r="J29" s="110"/>
      <c r="K29" s="244"/>
      <c r="L29" s="232"/>
      <c r="M29" s="234"/>
      <c r="N29" s="234"/>
      <c r="O29" s="205"/>
      <c r="P29" s="205"/>
      <c r="Q29" s="205"/>
      <c r="R29" s="105"/>
      <c r="S29" s="105"/>
      <c r="T29" s="105"/>
      <c r="U29" s="105"/>
      <c r="V29" s="105"/>
    </row>
    <row r="30" outlineLevel="1">
      <c r="A30" s="207"/>
      <c r="B30" s="208" t="s">
        <v>76</v>
      </c>
      <c r="C30" s="245" t="s">
        <v>139</v>
      </c>
      <c r="D30" s="114"/>
      <c r="E30" s="238" t="s">
        <v>66</v>
      </c>
      <c r="F30" s="200" t="s">
        <v>141</v>
      </c>
      <c r="G30" s="242" t="s">
        <v>75</v>
      </c>
      <c r="H30" s="112"/>
      <c r="I30" s="224"/>
      <c r="J30" s="114"/>
      <c r="K30" s="247"/>
      <c r="L30" s="232"/>
      <c r="M30" s="234"/>
      <c r="N30" s="234"/>
      <c r="O30" s="205"/>
      <c r="P30" s="205"/>
      <c r="Q30" s="205"/>
      <c r="R30" s="105"/>
      <c r="S30" s="105"/>
      <c r="T30" s="105"/>
      <c r="U30" s="105"/>
      <c r="V30" s="105"/>
    </row>
    <row r="31" outlineLevel="1">
      <c r="A31" s="236" t="s">
        <v>82</v>
      </c>
      <c r="B31" s="208" t="s">
        <v>142</v>
      </c>
      <c r="C31" s="223" t="s">
        <v>143</v>
      </c>
      <c r="D31" s="225" t="s">
        <v>144</v>
      </c>
      <c r="E31" s="238" t="s">
        <v>145</v>
      </c>
      <c r="F31" s="200" t="s">
        <v>146</v>
      </c>
      <c r="G31" s="201" t="s">
        <v>147</v>
      </c>
      <c r="H31" s="240"/>
      <c r="I31" s="120"/>
      <c r="J31" s="117"/>
      <c r="K31" s="249"/>
      <c r="L31" s="232"/>
      <c r="M31" s="234"/>
      <c r="N31" s="234"/>
      <c r="O31" s="205"/>
      <c r="P31" s="205"/>
      <c r="Q31" s="205"/>
      <c r="R31" s="105"/>
      <c r="S31" s="105"/>
      <c r="T31" s="105"/>
      <c r="U31" s="105"/>
      <c r="V31" s="105"/>
    </row>
    <row r="32" outlineLevel="1">
      <c r="A32" s="236" t="s">
        <v>93</v>
      </c>
      <c r="B32" s="214"/>
      <c r="C32" s="223" t="s">
        <v>149</v>
      </c>
      <c r="D32" s="237" t="s">
        <v>150</v>
      </c>
      <c r="E32" s="238" t="s">
        <v>151</v>
      </c>
      <c r="F32" s="200" t="s">
        <v>152</v>
      </c>
      <c r="G32" s="201" t="s">
        <v>67</v>
      </c>
      <c r="H32" s="240"/>
      <c r="I32" s="120"/>
      <c r="J32" s="117"/>
      <c r="K32" s="247"/>
      <c r="L32" s="232"/>
      <c r="M32" s="234"/>
      <c r="N32" s="234"/>
      <c r="O32" s="205"/>
      <c r="P32" s="205"/>
      <c r="Q32" s="205"/>
      <c r="R32" s="105"/>
      <c r="S32" s="105"/>
      <c r="T32" s="105"/>
      <c r="U32" s="105"/>
      <c r="V32" s="105"/>
    </row>
    <row r="33" outlineLevel="1">
      <c r="A33" s="236" t="s">
        <v>104</v>
      </c>
      <c r="B33" s="214"/>
      <c r="C33" s="223" t="s">
        <v>153</v>
      </c>
      <c r="D33" s="237" t="s">
        <v>154</v>
      </c>
      <c r="E33" s="226" t="s">
        <v>155</v>
      </c>
      <c r="F33" s="200" t="s">
        <v>156</v>
      </c>
      <c r="G33" s="201" t="s">
        <v>157</v>
      </c>
      <c r="H33" s="240"/>
      <c r="I33" s="120"/>
      <c r="J33" s="117"/>
      <c r="K33" s="252"/>
      <c r="L33" s="234"/>
      <c r="M33" s="234"/>
      <c r="N33" s="234"/>
      <c r="O33" s="205"/>
      <c r="P33" s="205"/>
      <c r="Q33" s="205"/>
      <c r="R33" s="105"/>
      <c r="S33" s="105"/>
      <c r="T33" s="105"/>
      <c r="U33" s="105"/>
      <c r="V33" s="105"/>
    </row>
    <row r="34" outlineLevel="1">
      <c r="A34" s="236" t="s">
        <v>110</v>
      </c>
      <c r="B34" s="208" t="s">
        <v>142</v>
      </c>
      <c r="C34" s="223" t="s">
        <v>158</v>
      </c>
      <c r="D34" s="237" t="s">
        <v>159</v>
      </c>
      <c r="E34" s="226" t="s">
        <v>160</v>
      </c>
      <c r="F34" s="200" t="s">
        <v>161</v>
      </c>
      <c r="G34" s="201" t="s">
        <v>162</v>
      </c>
      <c r="H34" s="255" t="s">
        <v>163</v>
      </c>
      <c r="I34" s="120"/>
      <c r="J34" s="117"/>
      <c r="K34" s="230"/>
      <c r="L34" s="232"/>
      <c r="M34" s="234"/>
      <c r="N34" s="234"/>
      <c r="O34" s="205"/>
      <c r="P34" s="205"/>
      <c r="Q34" s="205"/>
      <c r="R34" s="105"/>
      <c r="S34" s="105"/>
      <c r="T34" s="105"/>
      <c r="U34" s="105"/>
      <c r="V34" s="105"/>
    </row>
    <row r="35" outlineLevel="1">
      <c r="A35" s="236" t="s">
        <v>119</v>
      </c>
      <c r="B35" s="214"/>
      <c r="C35" s="223" t="s">
        <v>164</v>
      </c>
      <c r="D35" s="237" t="s">
        <v>165</v>
      </c>
      <c r="E35" s="238" t="s">
        <v>166</v>
      </c>
      <c r="F35" s="200" t="s">
        <v>167</v>
      </c>
      <c r="G35" s="201" t="s">
        <v>168</v>
      </c>
      <c r="H35" s="255" t="s">
        <v>169</v>
      </c>
      <c r="I35" s="120"/>
      <c r="J35" s="117"/>
      <c r="K35" s="258"/>
      <c r="L35" s="234"/>
      <c r="M35" s="234"/>
      <c r="N35" s="234"/>
      <c r="O35" s="205"/>
      <c r="P35" s="205"/>
      <c r="Q35" s="205"/>
      <c r="R35" s="105"/>
      <c r="S35" s="105"/>
      <c r="T35" s="105"/>
      <c r="U35" s="105"/>
      <c r="V35" s="105"/>
    </row>
    <row r="36" outlineLevel="1">
      <c r="A36" s="195" t="s">
        <v>128</v>
      </c>
      <c r="B36" s="208" t="s">
        <v>170</v>
      </c>
      <c r="C36" s="223" t="s">
        <v>171</v>
      </c>
      <c r="D36" s="241" t="s">
        <v>172</v>
      </c>
      <c r="E36" s="238" t="s">
        <v>173</v>
      </c>
      <c r="F36" s="200" t="s">
        <v>74</v>
      </c>
      <c r="G36" s="201" t="s">
        <v>147</v>
      </c>
      <c r="H36" s="261" t="s">
        <v>175</v>
      </c>
      <c r="I36" s="221"/>
      <c r="J36" s="110"/>
      <c r="K36" s="247"/>
      <c r="L36" s="232"/>
      <c r="M36" s="234"/>
      <c r="N36" s="234"/>
      <c r="O36" s="205"/>
      <c r="P36" s="205"/>
      <c r="Q36" s="205"/>
      <c r="R36" s="105"/>
      <c r="S36" s="105"/>
      <c r="T36" s="105"/>
      <c r="U36" s="105"/>
      <c r="V36" s="105"/>
    </row>
    <row r="37" outlineLevel="1">
      <c r="A37" s="207"/>
      <c r="B37" s="208" t="s">
        <v>177</v>
      </c>
      <c r="C37" s="245" t="s">
        <v>166</v>
      </c>
      <c r="D37" s="114"/>
      <c r="E37" s="238" t="s">
        <v>74</v>
      </c>
      <c r="F37" s="200" t="s">
        <v>178</v>
      </c>
      <c r="G37" s="201" t="s">
        <v>91</v>
      </c>
      <c r="H37" s="112"/>
      <c r="I37" s="224"/>
      <c r="J37" s="114"/>
      <c r="K37" s="247"/>
      <c r="L37" s="232"/>
      <c r="M37" s="234"/>
      <c r="N37" s="234"/>
      <c r="O37" s="205"/>
      <c r="P37" s="205"/>
      <c r="Q37" s="205"/>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
        <v>179</v>
      </c>
      <c r="J40" s="259" t="s">
        <v>176</v>
      </c>
      <c r="K40" s="259" t="s">
        <v>180</v>
      </c>
      <c r="L40" s="259" t="s">
        <v>181</v>
      </c>
      <c r="M40" s="259" t="s">
        <v>182</v>
      </c>
      <c r="N40" s="259" t="s">
        <v>183</v>
      </c>
      <c r="O40" s="262" t="s">
        <v>184</v>
      </c>
      <c r="P40" s="259" t="s">
        <v>185</v>
      </c>
      <c r="Q40" s="262" t="s">
        <v>186</v>
      </c>
      <c r="R40" s="263" t="s">
        <v>53</v>
      </c>
      <c r="S40" s="120"/>
      <c r="T40" s="120"/>
      <c r="U40" s="120"/>
      <c r="V40" s="120"/>
    </row>
    <row r="41" outlineLevel="1">
      <c r="A41" s="265" t="s">
        <v>187</v>
      </c>
      <c r="B41" s="266"/>
      <c r="C41" s="268" t="s">
        <v>188</v>
      </c>
      <c r="D41" s="270" t="s">
        <v>190</v>
      </c>
      <c r="E41" s="272" t="s">
        <v>90</v>
      </c>
      <c r="F41" s="200">
        <v>9.6</v>
      </c>
      <c r="G41" s="273">
        <v>8.16</v>
      </c>
      <c r="H41" s="200" t="s">
        <v>193</v>
      </c>
      <c r="I41" s="274" t="str">
        <f t="array" ref="I41">INDEX('Aerial Attacks'!$O$3:$AB$109, MATCH($A$1,'Aerial Attacks'!$A$3:$A$109,0), MATCH(A41,'Aerial Attacks'!$O$2:$S$2,0))</f>
        <v>6</v>
      </c>
      <c r="J41" s="275" t="s">
        <v>197</v>
      </c>
      <c r="K41" s="277"/>
      <c r="L41" s="280"/>
      <c r="M41" s="281"/>
      <c r="N41" s="281"/>
      <c r="O41" s="282"/>
      <c r="P41" s="282"/>
      <c r="Q41" s="282"/>
      <c r="R41" s="286"/>
      <c r="S41" s="221"/>
      <c r="T41" s="221"/>
      <c r="U41" s="221"/>
      <c r="V41" s="110"/>
    </row>
    <row r="42" outlineLevel="1">
      <c r="A42" s="207"/>
      <c r="B42" s="287" t="s">
        <v>76</v>
      </c>
      <c r="C42" s="288" t="s">
        <v>226</v>
      </c>
      <c r="D42" s="114"/>
      <c r="E42" s="245" t="s">
        <v>229</v>
      </c>
      <c r="F42" s="200">
        <v>6.0</v>
      </c>
      <c r="G42" s="273">
        <v>5.1</v>
      </c>
      <c r="H42" s="200" t="s">
        <v>70</v>
      </c>
      <c r="I42" s="207"/>
      <c r="J42" s="114"/>
      <c r="K42" s="289"/>
      <c r="L42" s="290"/>
      <c r="M42" s="291"/>
      <c r="N42" s="291"/>
      <c r="O42" s="282"/>
      <c r="P42" s="282"/>
      <c r="Q42" s="282"/>
      <c r="R42" s="112"/>
      <c r="S42" s="224"/>
      <c r="T42" s="224"/>
      <c r="U42" s="224"/>
      <c r="V42" s="114"/>
    </row>
    <row r="43" outlineLevel="1">
      <c r="A43" s="265" t="s">
        <v>219</v>
      </c>
      <c r="B43" s="293" t="s">
        <v>129</v>
      </c>
      <c r="C43" s="288" t="s">
        <v>225</v>
      </c>
      <c r="D43" s="296">
        <v>59.0</v>
      </c>
      <c r="E43" s="245" t="s">
        <v>74</v>
      </c>
      <c r="F43" s="200">
        <v>14.4</v>
      </c>
      <c r="G43" s="273">
        <v>12.24</v>
      </c>
      <c r="H43" s="200" t="s">
        <v>59</v>
      </c>
      <c r="I43" s="274" t="str">
        <f t="array" ref="I43">INDEX('Aerial Attacks'!$O$3:$AB$109, MATCH($A$1,'Aerial Attacks'!$A$3:$A$109,0), MATCH(A43,'Aerial Attacks'!$O$2:$S$2,0))</f>
        <v>17</v>
      </c>
      <c r="J43" s="275" t="s">
        <v>266</v>
      </c>
      <c r="K43" s="289"/>
      <c r="L43" s="290"/>
      <c r="M43" s="291"/>
      <c r="N43" s="291"/>
      <c r="O43" s="282"/>
      <c r="P43" s="282"/>
      <c r="Q43" s="282"/>
      <c r="R43" s="286"/>
      <c r="S43" s="221"/>
      <c r="T43" s="221"/>
      <c r="U43" s="221"/>
      <c r="V43" s="110"/>
    </row>
    <row r="44" outlineLevel="1">
      <c r="A44" s="222"/>
      <c r="B44" s="293" t="s">
        <v>267</v>
      </c>
      <c r="C44" s="297" t="s">
        <v>268</v>
      </c>
      <c r="D44" s="233"/>
      <c r="E44" s="245" t="s">
        <v>166</v>
      </c>
      <c r="F44" s="200">
        <v>19.2</v>
      </c>
      <c r="G44" s="273">
        <v>16.32</v>
      </c>
      <c r="H44" s="200" t="s">
        <v>67</v>
      </c>
      <c r="I44" s="222"/>
      <c r="J44" s="233"/>
      <c r="K44" s="298"/>
      <c r="L44" s="290"/>
      <c r="M44" s="291"/>
      <c r="N44" s="291"/>
      <c r="O44" s="282"/>
      <c r="P44" s="282"/>
      <c r="Q44" s="282"/>
      <c r="R44" s="231"/>
      <c r="V44" s="233"/>
    </row>
    <row r="45" outlineLevel="1">
      <c r="A45" s="207"/>
      <c r="B45" s="293" t="s">
        <v>76</v>
      </c>
      <c r="C45" s="297" t="s">
        <v>81</v>
      </c>
      <c r="D45" s="114"/>
      <c r="E45" s="245" t="s">
        <v>173</v>
      </c>
      <c r="F45" s="200">
        <v>12.0</v>
      </c>
      <c r="G45" s="273">
        <v>10.2</v>
      </c>
      <c r="H45" s="200" t="s">
        <v>193</v>
      </c>
      <c r="I45" s="207"/>
      <c r="J45" s="114"/>
      <c r="K45" s="289"/>
      <c r="L45" s="290"/>
      <c r="M45" s="291"/>
      <c r="N45" s="291"/>
      <c r="O45" s="282"/>
      <c r="P45" s="282"/>
      <c r="Q45" s="282"/>
      <c r="R45" s="112"/>
      <c r="S45" s="224"/>
      <c r="T45" s="224"/>
      <c r="U45" s="224"/>
      <c r="V45" s="114"/>
    </row>
    <row r="46" outlineLevel="1">
      <c r="A46" s="265" t="s">
        <v>260</v>
      </c>
      <c r="B46" s="300"/>
      <c r="C46" s="288" t="s">
        <v>273</v>
      </c>
      <c r="D46" s="270" t="s">
        <v>96</v>
      </c>
      <c r="E46" s="245" t="s">
        <v>274</v>
      </c>
      <c r="F46" s="200">
        <v>12.6</v>
      </c>
      <c r="G46" s="273">
        <v>10.71</v>
      </c>
      <c r="H46" s="200" t="s">
        <v>193</v>
      </c>
      <c r="I46" s="274">
        <f t="array" ref="I46">INDEX('Aerial Attacks'!$O$3:$AB$109, MATCH($A$1,'Aerial Attacks'!$A$3:$A$109,0), MATCH(A46,'Aerial Attacks'!$O$2:$S$2,0))</f>
        <v>6</v>
      </c>
      <c r="J46" s="275" t="s">
        <v>275</v>
      </c>
      <c r="K46" s="289"/>
      <c r="L46" s="290"/>
      <c r="M46" s="291"/>
      <c r="N46" s="291"/>
      <c r="O46" s="282"/>
      <c r="P46" s="282"/>
      <c r="Q46" s="282"/>
      <c r="R46" s="286"/>
      <c r="S46" s="221"/>
      <c r="T46" s="221"/>
      <c r="U46" s="221"/>
      <c r="V46" s="110"/>
    </row>
    <row r="47" outlineLevel="1">
      <c r="A47" s="207"/>
      <c r="B47" s="293" t="s">
        <v>76</v>
      </c>
      <c r="C47" s="297" t="s">
        <v>276</v>
      </c>
      <c r="D47" s="114"/>
      <c r="E47" s="245" t="s">
        <v>145</v>
      </c>
      <c r="F47" s="200">
        <v>8.4</v>
      </c>
      <c r="G47" s="273">
        <v>7.14</v>
      </c>
      <c r="H47" s="200" t="s">
        <v>70</v>
      </c>
      <c r="I47" s="207"/>
      <c r="J47" s="114"/>
      <c r="K47" s="289"/>
      <c r="L47" s="290"/>
      <c r="M47" s="291"/>
      <c r="N47" s="291"/>
      <c r="O47" s="282"/>
      <c r="P47" s="282"/>
      <c r="Q47" s="282"/>
      <c r="R47" s="112"/>
      <c r="S47" s="224"/>
      <c r="T47" s="224"/>
      <c r="U47" s="224"/>
      <c r="V47" s="114"/>
    </row>
    <row r="48" outlineLevel="1">
      <c r="A48" s="299" t="s">
        <v>271</v>
      </c>
      <c r="B48" s="300"/>
      <c r="C48" s="288" t="s">
        <v>278</v>
      </c>
      <c r="D48" s="292" t="s">
        <v>213</v>
      </c>
      <c r="E48" s="245" t="s">
        <v>145</v>
      </c>
      <c r="F48" s="200">
        <v>8.4</v>
      </c>
      <c r="G48" s="273">
        <v>8.4</v>
      </c>
      <c r="H48" s="200" t="s">
        <v>70</v>
      </c>
      <c r="I48" s="302" t="str">
        <f t="array" ref="I48">INDEX('Aerial Attacks'!$O$3:$AA$109, MATCH($A$1,'Aerial Attacks'!$A$3:$A$109,0), MATCH(A48,'Aerial Attacks'!$O$2:$S$2,0))</f>
        <v>6</v>
      </c>
      <c r="J48" s="210" t="s">
        <v>281</v>
      </c>
      <c r="K48" s="304"/>
      <c r="L48" s="290"/>
      <c r="M48" s="291"/>
      <c r="N48" s="291"/>
      <c r="O48" s="282"/>
      <c r="P48" s="282"/>
      <c r="Q48" s="282"/>
      <c r="R48" s="306"/>
      <c r="S48" s="120"/>
      <c r="T48" s="120"/>
      <c r="U48" s="120"/>
      <c r="V48" s="117"/>
    </row>
    <row r="49" outlineLevel="1">
      <c r="A49" s="265" t="s">
        <v>283</v>
      </c>
      <c r="B49" s="308" t="s">
        <v>284</v>
      </c>
      <c r="C49" s="288" t="s">
        <v>290</v>
      </c>
      <c r="D49" s="296">
        <v>37.0</v>
      </c>
      <c r="E49" s="223" t="s">
        <v>291</v>
      </c>
      <c r="F49" s="200">
        <v>1.68</v>
      </c>
      <c r="G49" s="273">
        <v>1.428</v>
      </c>
      <c r="H49" s="200" t="s">
        <v>292</v>
      </c>
      <c r="I49" s="274">
        <f t="array" ref="I49">INDEX('Aerial Attacks'!$O$3:$AA$109, MATCH($A$1,'Aerial Attacks'!$A$3:$A$109,0), MATCH(A49,'Aerial Attacks'!$O$2:$S$2,0))</f>
        <v>15</v>
      </c>
      <c r="J49" s="275" t="s">
        <v>297</v>
      </c>
      <c r="K49" s="304"/>
      <c r="L49" s="290"/>
      <c r="M49" s="291"/>
      <c r="N49" s="291"/>
      <c r="O49" s="282"/>
      <c r="P49" s="282"/>
      <c r="Q49" s="282"/>
      <c r="R49" s="310"/>
      <c r="S49" s="221"/>
      <c r="T49" s="221"/>
      <c r="U49" s="221"/>
      <c r="V49" s="110"/>
    </row>
    <row r="50" outlineLevel="1">
      <c r="A50" s="222"/>
      <c r="B50" s="308" t="s">
        <v>298</v>
      </c>
      <c r="C50" s="288" t="s">
        <v>299</v>
      </c>
      <c r="D50" s="233"/>
      <c r="E50" s="223" t="s">
        <v>151</v>
      </c>
      <c r="F50" s="200">
        <v>6.6</v>
      </c>
      <c r="G50" s="273">
        <v>5.61</v>
      </c>
      <c r="H50" s="200" t="s">
        <v>70</v>
      </c>
      <c r="I50" s="222"/>
      <c r="J50" s="233"/>
      <c r="K50" s="304"/>
      <c r="L50" s="290"/>
      <c r="M50" s="291"/>
      <c r="N50" s="291"/>
      <c r="O50" s="282"/>
      <c r="P50" s="282"/>
      <c r="Q50" s="282"/>
      <c r="R50" s="231"/>
      <c r="V50" s="233"/>
    </row>
    <row r="51" outlineLevel="1">
      <c r="A51" s="207"/>
      <c r="B51" s="308" t="s">
        <v>301</v>
      </c>
      <c r="C51" s="288" t="s">
        <v>302</v>
      </c>
      <c r="D51" s="114"/>
      <c r="E51" s="245" t="s">
        <v>303</v>
      </c>
      <c r="F51" s="200">
        <v>2.4</v>
      </c>
      <c r="G51" s="273">
        <v>2.4</v>
      </c>
      <c r="H51" s="200" t="s">
        <v>70</v>
      </c>
      <c r="I51" s="207"/>
      <c r="J51" s="114"/>
      <c r="K51" s="313"/>
      <c r="L51" s="290"/>
      <c r="M51" s="291"/>
      <c r="N51" s="291"/>
      <c r="O51" s="282"/>
      <c r="P51" s="282"/>
      <c r="Q51" s="282"/>
      <c r="R51" s="112"/>
      <c r="S51" s="224"/>
      <c r="T51" s="224"/>
      <c r="U51" s="224"/>
      <c r="V51" s="114"/>
    </row>
    <row r="52">
      <c r="A52" s="312"/>
      <c r="B52" s="315"/>
      <c r="C52" s="317"/>
      <c r="D52" s="317"/>
      <c r="E52" s="318"/>
      <c r="F52" s="318"/>
      <c r="G52" s="318"/>
      <c r="H52" s="319"/>
      <c r="I52" s="319"/>
      <c r="J52" s="320"/>
      <c r="K52" s="320"/>
      <c r="L52" s="320"/>
      <c r="M52" s="320"/>
      <c r="N52" s="320"/>
      <c r="O52" s="320"/>
      <c r="P52" s="320"/>
      <c r="Q52" s="180"/>
      <c r="R52" s="180"/>
      <c r="S52" s="180"/>
      <c r="T52" s="180"/>
      <c r="U52" s="180"/>
      <c r="V52" s="180"/>
    </row>
    <row r="53">
      <c r="A53" s="322" t="s">
        <v>305</v>
      </c>
      <c r="B53" s="117"/>
      <c r="C53" s="317"/>
      <c r="D53" s="317"/>
      <c r="E53" s="318"/>
      <c r="F53" s="318"/>
      <c r="G53" s="318"/>
      <c r="H53" s="319"/>
      <c r="I53" s="319"/>
      <c r="J53" s="320"/>
      <c r="K53" s="320"/>
      <c r="L53" s="320"/>
      <c r="M53" s="320"/>
      <c r="N53" s="320"/>
      <c r="O53" s="320"/>
      <c r="P53" s="320"/>
      <c r="Q53" s="180"/>
      <c r="R53" s="180"/>
      <c r="S53" s="180"/>
      <c r="T53" s="180"/>
      <c r="U53" s="180"/>
      <c r="V53" s="180"/>
    </row>
    <row r="54" outlineLevel="1">
      <c r="A54" s="324" t="s">
        <v>306</v>
      </c>
      <c r="B54" s="117"/>
      <c r="C54" s="327" t="s">
        <v>48</v>
      </c>
      <c r="D54" s="327" t="s">
        <v>49</v>
      </c>
      <c r="E54" s="328" t="s">
        <v>50</v>
      </c>
      <c r="F54" s="329" t="s">
        <v>51</v>
      </c>
      <c r="G54" s="328" t="s">
        <v>52</v>
      </c>
      <c r="H54" s="332" t="s">
        <v>53</v>
      </c>
      <c r="I54" s="120"/>
      <c r="J54" s="117"/>
      <c r="K54" s="333" t="s">
        <v>180</v>
      </c>
      <c r="L54" s="333" t="s">
        <v>181</v>
      </c>
      <c r="M54" s="333" t="s">
        <v>182</v>
      </c>
      <c r="N54" s="333" t="s">
        <v>183</v>
      </c>
      <c r="O54" s="334" t="s">
        <v>184</v>
      </c>
      <c r="P54" s="333" t="s">
        <v>185</v>
      </c>
      <c r="Q54" s="334" t="s">
        <v>186</v>
      </c>
      <c r="R54" s="333" t="s">
        <v>317</v>
      </c>
      <c r="S54" s="334" t="s">
        <v>318</v>
      </c>
      <c r="T54" s="334" t="s">
        <v>319</v>
      </c>
      <c r="U54" s="334" t="s">
        <v>320</v>
      </c>
      <c r="V54" s="334" t="s">
        <v>321</v>
      </c>
    </row>
    <row r="55" outlineLevel="1">
      <c r="A55" s="335" t="s">
        <v>324</v>
      </c>
      <c r="B55" s="337"/>
      <c r="C55" s="268" t="s">
        <v>268</v>
      </c>
      <c r="D55" s="275" t="s">
        <v>121</v>
      </c>
      <c r="E55" s="199" t="s">
        <v>229</v>
      </c>
      <c r="F55" s="200">
        <v>6.0</v>
      </c>
      <c r="G55" s="199" t="s">
        <v>70</v>
      </c>
      <c r="H55" s="340"/>
      <c r="I55" s="221"/>
      <c r="J55" s="110"/>
      <c r="K55" s="342"/>
      <c r="L55" s="217"/>
      <c r="M55" s="218"/>
      <c r="N55" s="218"/>
      <c r="O55" s="200"/>
      <c r="P55" s="200"/>
      <c r="Q55" s="200"/>
      <c r="R55" s="205" t="b">
        <v>1</v>
      </c>
      <c r="S55" s="205" t="b">
        <v>0</v>
      </c>
      <c r="T55" s="205" t="b">
        <v>1</v>
      </c>
      <c r="U55" s="344" t="s">
        <v>340</v>
      </c>
      <c r="V55" s="344" t="b">
        <v>1</v>
      </c>
    </row>
    <row r="56" outlineLevel="1">
      <c r="A56" s="222"/>
      <c r="B56" s="347" t="s">
        <v>343</v>
      </c>
      <c r="C56" s="288" t="s">
        <v>351</v>
      </c>
      <c r="D56" s="233"/>
      <c r="E56" s="199" t="s">
        <v>229</v>
      </c>
      <c r="F56" s="200">
        <v>6.0</v>
      </c>
      <c r="G56" s="199" t="s">
        <v>70</v>
      </c>
      <c r="H56" s="231"/>
      <c r="J56" s="233"/>
      <c r="K56" s="230"/>
      <c r="L56" s="232"/>
      <c r="M56" s="234"/>
      <c r="N56" s="234"/>
      <c r="O56" s="200"/>
      <c r="P56" s="200"/>
      <c r="Q56" s="200"/>
      <c r="R56" s="205" t="b">
        <v>1</v>
      </c>
      <c r="S56" s="205" t="b">
        <v>0</v>
      </c>
      <c r="T56" s="205" t="b">
        <v>1</v>
      </c>
      <c r="U56" s="222"/>
      <c r="V56" s="222"/>
    </row>
    <row r="57" outlineLevel="1">
      <c r="A57" s="222"/>
      <c r="B57" s="347" t="s">
        <v>352</v>
      </c>
      <c r="C57" s="288" t="s">
        <v>354</v>
      </c>
      <c r="D57" s="114"/>
      <c r="E57" s="199" t="s">
        <v>58</v>
      </c>
      <c r="F57" s="200">
        <v>4.8</v>
      </c>
      <c r="G57" s="199" t="s">
        <v>292</v>
      </c>
      <c r="H57" s="112"/>
      <c r="I57" s="224"/>
      <c r="J57" s="114"/>
      <c r="K57" s="230"/>
      <c r="L57" s="232"/>
      <c r="M57" s="234"/>
      <c r="N57" s="234"/>
      <c r="O57" s="200"/>
      <c r="P57" s="200"/>
      <c r="Q57" s="200"/>
      <c r="R57" s="205" t="b">
        <v>1</v>
      </c>
      <c r="S57" s="205" t="b">
        <v>0</v>
      </c>
      <c r="T57" s="205" t="b">
        <v>1</v>
      </c>
      <c r="U57" s="207"/>
      <c r="V57" s="207"/>
    </row>
    <row r="58" outlineLevel="1">
      <c r="A58" s="324" t="s">
        <v>356</v>
      </c>
      <c r="B58" s="117"/>
      <c r="C58" s="327" t="s">
        <v>48</v>
      </c>
      <c r="D58" s="327" t="s">
        <v>49</v>
      </c>
      <c r="E58" s="328" t="s">
        <v>50</v>
      </c>
      <c r="F58" s="329" t="s">
        <v>51</v>
      </c>
      <c r="G58" s="328" t="s">
        <v>52</v>
      </c>
      <c r="H58" s="332"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outlineLevel="1">
      <c r="A59" s="335" t="s">
        <v>324</v>
      </c>
      <c r="B59" s="343"/>
      <c r="C59" s="197" t="s">
        <v>362</v>
      </c>
      <c r="D59" s="352" t="s">
        <v>211</v>
      </c>
      <c r="E59" s="197" t="s">
        <v>145</v>
      </c>
      <c r="F59" s="349">
        <v>8.4</v>
      </c>
      <c r="G59" s="197" t="s">
        <v>147</v>
      </c>
      <c r="H59" s="354" t="s">
        <v>367</v>
      </c>
      <c r="I59" s="120"/>
      <c r="J59" s="117"/>
      <c r="K59" s="357"/>
      <c r="L59" s="217"/>
      <c r="M59" s="218"/>
      <c r="N59" s="218"/>
      <c r="O59" s="200"/>
      <c r="P59" s="200"/>
      <c r="Q59" s="200"/>
      <c r="R59" s="205" t="b">
        <v>0</v>
      </c>
      <c r="S59" s="205" t="b">
        <v>0</v>
      </c>
      <c r="T59" s="205"/>
      <c r="U59" s="205" t="s">
        <v>340</v>
      </c>
      <c r="V59" s="205" t="b">
        <v>1</v>
      </c>
    </row>
    <row r="60" outlineLevel="1">
      <c r="A60" s="324" t="s">
        <v>377</v>
      </c>
      <c r="B60" s="117"/>
      <c r="C60" s="327" t="s">
        <v>48</v>
      </c>
      <c r="D60" s="327" t="s">
        <v>49</v>
      </c>
      <c r="E60" s="328" t="s">
        <v>50</v>
      </c>
      <c r="F60" s="329" t="s">
        <v>51</v>
      </c>
      <c r="G60" s="328" t="s">
        <v>52</v>
      </c>
      <c r="H60" s="332"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35" t="s">
        <v>324</v>
      </c>
      <c r="B61" s="359" t="s">
        <v>129</v>
      </c>
      <c r="C61" s="268" t="s">
        <v>380</v>
      </c>
      <c r="D61" s="363"/>
      <c r="E61" s="199" t="s">
        <v>229</v>
      </c>
      <c r="F61" s="200">
        <v>6.0</v>
      </c>
      <c r="G61" s="199" t="s">
        <v>67</v>
      </c>
      <c r="H61" s="340" t="s">
        <v>383</v>
      </c>
      <c r="I61" s="221"/>
      <c r="J61" s="110"/>
      <c r="K61" s="367"/>
      <c r="L61" s="369"/>
      <c r="M61" s="370"/>
      <c r="N61" s="372"/>
      <c r="O61" s="200"/>
      <c r="P61" s="200"/>
      <c r="Q61" s="200"/>
      <c r="R61" s="205" t="b">
        <v>1</v>
      </c>
      <c r="S61" s="205" t="b">
        <v>0</v>
      </c>
      <c r="T61" s="205"/>
      <c r="U61" s="344" t="b">
        <v>0</v>
      </c>
      <c r="V61" s="344" t="b">
        <v>1</v>
      </c>
    </row>
    <row r="62" outlineLevel="1">
      <c r="A62" s="222"/>
      <c r="B62" s="375" t="s">
        <v>402</v>
      </c>
      <c r="C62" s="288" t="s">
        <v>409</v>
      </c>
      <c r="D62" s="222"/>
      <c r="E62" s="199" t="s">
        <v>410</v>
      </c>
      <c r="F62" s="200">
        <v>0.72</v>
      </c>
      <c r="G62" s="199" t="s">
        <v>292</v>
      </c>
      <c r="H62" s="231"/>
      <c r="J62" s="233"/>
      <c r="K62" s="244"/>
      <c r="L62" s="377"/>
      <c r="M62" s="380"/>
      <c r="N62" s="383"/>
      <c r="O62" s="200"/>
      <c r="P62" s="200"/>
      <c r="Q62" s="200"/>
      <c r="R62" s="205" t="b">
        <v>1</v>
      </c>
      <c r="S62" s="205" t="b">
        <v>0</v>
      </c>
      <c r="T62" s="205"/>
      <c r="U62" s="222"/>
      <c r="V62" s="222"/>
    </row>
    <row r="63" outlineLevel="1">
      <c r="A63" s="222"/>
      <c r="B63" s="375" t="s">
        <v>418</v>
      </c>
      <c r="C63" s="288" t="s">
        <v>217</v>
      </c>
      <c r="D63" s="207"/>
      <c r="E63" s="199" t="s">
        <v>194</v>
      </c>
      <c r="F63" s="200">
        <f>IFERROR(IFS(E63="-","-",LEN(E63)-LEN(SUBSTITUTE(E63,"/",""))=0,MULTIPLY(E63,1.2),LEN(E63)-LEN(SUBSTITUTE(E63,"/",""))=1,MULTIPLY(LEFT(E63,FIND("/",E63)-1),1.2)&amp;"/"&amp;MULTIPLY(MID(E63,FIND("/",E63)+1,10),1.2),LEN(E63)-LEN(SUBSTITUTE(E63,"/",""))=2,MULTIPLY(LEFT(E63,FIND("!",SUBSTITUTE(E63,"/","!",1))-1),1.2)&amp;"/"&amp;MULTIPLY(MID(E63,FIND("!",SUBSTITUTE(E63,"/","!",1))+1,FIND("!",SUBSTITUTE(E63,"/","!",2))-FIND("!",SUBSTITUTE(E63,"/","!",1))-1),1.2)&amp;"/"&amp;MULTIPLY(RIGHT(E63,LEN(E63)-FIND("!",SUBSTITUTE(E63,"/","!",2))),1.2),LEN(E63)-LEN(SUBSTITUTE(E63,"/",""))=3,MULTIPLY(LEFT(E63,FIND("!",SUBSTITUTE(E63,"/","!",1))-1),1.2)&amp;"/"&amp;MULTIPLY(MID(E63,FIND("!",SUBSTITUTE(E63,"/","!",1))+1,FIND("!",SUBSTITUTE(E63,"/","!",2))-FIND("!",SUBSTITUTE(E63,"/","!",1))-1),1.2)&amp;"/"&amp;MULTIPLY(MID(E63,FIND("!",SUBSTITUTE(E63,"/","!",2))+1,FIND("!",SUBSTITUTE(E63,"/","!",3))-FIND("!",SUBSTITUTE(E63,"/","!",2))-1),1.2)&amp;"/"&amp;MULTIPLY(RIGHT(E63,LEN(E63)-FIND("!",SUBSTITUTE(E63,"/","!",3))),1.2),LEN(E63)-LEN(SUBSTITUTE(E63,"/",""))=4,MULTIPLY(LEFT(E63,FIND("!",SUBSTITUTE(E63,"/","!",1))-1),1.2)&amp;"/"&amp;MULTIPLY(MID(E63,FIND("!",SUBSTITUTE(E63,"/","!",1))+1,FIND("!",SUBSTITUTE(E63,"/","!",2))-FIND("!",SUBSTITUTE(E63,"/","!",1))-1),1.2)&amp;"/"&amp;MULTIPLY(MID(E63,FIND("!",SUBSTITUTE(E63,"/","!",2))+1,FIND("!",SUBSTITUTE(E63,"/","!",3))-FIND("!",SUBSTITUTE(E63,"/","!",2))-1),1.2)&amp;"/"&amp;MULTIPLY(MID(E63,FIND("!",SUBSTITUTE(E63,"/","!",3))+1,FIND("!",SUBSTITUTE(E63,"/","!",4))-FIND("!",SUBSTITUTE(E63,"/","!",3))-1),1.2)&amp;"/"&amp;MULTIPLY(RIGHT(E63,LEN(E63)-FIND("!",SUBSTITUTE(E63,"/","!",4))),1.2)),"")</f>
        <v>3.6</v>
      </c>
      <c r="G63" s="199" t="s">
        <v>193</v>
      </c>
      <c r="H63" s="112"/>
      <c r="I63" s="224"/>
      <c r="J63" s="114"/>
      <c r="K63" s="244"/>
      <c r="L63" s="377"/>
      <c r="M63" s="380"/>
      <c r="N63" s="380"/>
      <c r="O63" s="200"/>
      <c r="P63" s="200"/>
      <c r="Q63" s="200"/>
      <c r="R63" s="205" t="b">
        <v>1</v>
      </c>
      <c r="S63" s="205" t="b">
        <v>0</v>
      </c>
      <c r="T63" s="205"/>
      <c r="U63" s="207"/>
      <c r="V63" s="207"/>
    </row>
    <row r="64" outlineLevel="1">
      <c r="A64" s="324" t="s">
        <v>443</v>
      </c>
      <c r="B64" s="117"/>
      <c r="C64" s="327" t="s">
        <v>48</v>
      </c>
      <c r="D64" s="327" t="s">
        <v>49</v>
      </c>
      <c r="E64" s="328" t="s">
        <v>50</v>
      </c>
      <c r="F64" s="329" t="s">
        <v>51</v>
      </c>
      <c r="G64" s="328" t="s">
        <v>52</v>
      </c>
      <c r="H64" s="332"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outlineLevel="1">
      <c r="A65" s="394" t="s">
        <v>324</v>
      </c>
      <c r="B65" s="359" t="s">
        <v>446</v>
      </c>
      <c r="C65" s="397" t="s">
        <v>447</v>
      </c>
      <c r="D65" s="199" t="s">
        <v>450</v>
      </c>
      <c r="E65" s="199" t="s">
        <v>451</v>
      </c>
      <c r="F65" s="200">
        <f>IFERROR(IFS(E65="-","-",LEN(E65)-LEN(SUBSTITUTE(E65,"/",""))=0,MULTIPLY(E65,1.2),LEN(E65)-LEN(SUBSTITUTE(E65,"/",""))=1,MULTIPLY(LEFT(E65,FIND("/",E65)-1),1.2)&amp;"/"&amp;MULTIPLY(MID(E65,FIND("/",E65)+1,10),1.2),LEN(E65)-LEN(SUBSTITUTE(E65,"/",""))=2,MULTIPLY(LEFT(E65,FIND("!",SUBSTITUTE(E65,"/","!",1))-1),1.2)&amp;"/"&amp;MULTIPLY(MID(E65,FIND("!",SUBSTITUTE(E65,"/","!",1))+1,FIND("!",SUBSTITUTE(E65,"/","!",2))-FIND("!",SUBSTITUTE(E65,"/","!",1))-1),1.2)&amp;"/"&amp;MULTIPLY(RIGHT(E65,LEN(E65)-FIND("!",SUBSTITUTE(E65,"/","!",2))),1.2),LEN(E65)-LEN(SUBSTITUTE(E65,"/",""))=3,MULTIPLY(LEFT(E65,FIND("!",SUBSTITUTE(E65,"/","!",1))-1),1.2)&amp;"/"&amp;MULTIPLY(MID(E65,FIND("!",SUBSTITUTE(E65,"/","!",1))+1,FIND("!",SUBSTITUTE(E65,"/","!",2))-FIND("!",SUBSTITUTE(E65,"/","!",1))-1),1.2)&amp;"/"&amp;MULTIPLY(MID(E65,FIND("!",SUBSTITUTE(E65,"/","!",2))+1,FIND("!",SUBSTITUTE(E65,"/","!",3))-FIND("!",SUBSTITUTE(E65,"/","!",2))-1),1.2)&amp;"/"&amp;MULTIPLY(RIGHT(E65,LEN(E65)-FIND("!",SUBSTITUTE(E65,"/","!",3))),1.2),LEN(E65)-LEN(SUBSTITUTE(E65,"/",""))=4,MULTIPLY(LEFT(E65,FIND("!",SUBSTITUTE(E65,"/","!",1))-1),1.2)&amp;"/"&amp;MULTIPLY(MID(E65,FIND("!",SUBSTITUTE(E65,"/","!",1))+1,FIND("!",SUBSTITUTE(E65,"/","!",2))-FIND("!",SUBSTITUTE(E65,"/","!",1))-1),1.2)&amp;"/"&amp;MULTIPLY(MID(E65,FIND("!",SUBSTITUTE(E65,"/","!",2))+1,FIND("!",SUBSTITUTE(E65,"/","!",3))-FIND("!",SUBSTITUTE(E65,"/","!",2))-1),1.2)&amp;"/"&amp;MULTIPLY(MID(E65,FIND("!",SUBSTITUTE(E65,"/","!",3))+1,FIND("!",SUBSTITUTE(E65,"/","!",4))-FIND("!",SUBSTITUTE(E65,"/","!",3))-1),1.2)&amp;"/"&amp;MULTIPLY(RIGHT(E65,LEN(E65)-FIND("!",SUBSTITUTE(E65,"/","!",4))),1.2)),"")</f>
        <v>0</v>
      </c>
      <c r="G65" s="407"/>
      <c r="H65" s="354" t="s">
        <v>466</v>
      </c>
      <c r="I65" s="120"/>
      <c r="J65" s="117"/>
      <c r="K65" s="409"/>
      <c r="L65" s="409"/>
      <c r="M65" s="409"/>
      <c r="N65" s="409"/>
      <c r="O65" s="413"/>
      <c r="P65" s="413"/>
      <c r="Q65" s="413"/>
      <c r="R65" s="413"/>
      <c r="S65" s="413"/>
      <c r="T65" s="413"/>
      <c r="U65" s="205" t="b">
        <v>0</v>
      </c>
      <c r="V65" s="205" t="b">
        <v>0</v>
      </c>
    </row>
    <row r="66">
      <c r="A66" s="312"/>
      <c r="B66" s="315"/>
      <c r="C66" s="317"/>
      <c r="D66" s="317"/>
      <c r="E66" s="318"/>
      <c r="F66" s="318"/>
      <c r="G66" s="318"/>
      <c r="H66" s="319"/>
      <c r="I66" s="319"/>
      <c r="J66" s="320"/>
      <c r="K66" s="320"/>
      <c r="L66" s="320"/>
      <c r="M66" s="320"/>
      <c r="N66" s="320"/>
      <c r="O66" s="320"/>
      <c r="P66" s="320"/>
      <c r="Q66" s="180"/>
      <c r="R66" s="180"/>
      <c r="S66" s="180"/>
      <c r="T66" s="180"/>
      <c r="U66" s="180"/>
      <c r="V66" s="180"/>
    </row>
    <row r="67">
      <c r="A67" s="390" t="s">
        <v>442</v>
      </c>
      <c r="B67" s="110"/>
      <c r="C67" s="319"/>
      <c r="D67" s="319"/>
      <c r="E67" s="320"/>
      <c r="F67" s="392"/>
      <c r="G67" s="392"/>
      <c r="H67" s="320"/>
      <c r="I67" s="320"/>
      <c r="J67" s="320"/>
      <c r="K67" s="320"/>
      <c r="L67" s="320"/>
      <c r="M67" s="320"/>
      <c r="N67" s="180"/>
      <c r="O67" s="180"/>
      <c r="P67" s="180"/>
      <c r="Q67" s="320"/>
      <c r="R67" s="320"/>
      <c r="S67" s="320"/>
      <c r="T67" s="320"/>
      <c r="U67" s="320"/>
      <c r="V67" s="320"/>
    </row>
    <row r="68" outlineLevel="1">
      <c r="A68" s="112"/>
      <c r="B68" s="114"/>
      <c r="C68" s="393" t="s">
        <v>48</v>
      </c>
      <c r="D68" s="393" t="s">
        <v>49</v>
      </c>
      <c r="E68" s="393" t="s">
        <v>50</v>
      </c>
      <c r="F68" s="396" t="s">
        <v>51</v>
      </c>
      <c r="G68" s="319"/>
      <c r="H68" s="319"/>
      <c r="I68" s="319"/>
      <c r="J68" s="320"/>
      <c r="K68" s="320"/>
      <c r="L68" s="320"/>
      <c r="M68" s="320"/>
      <c r="N68" s="320"/>
      <c r="O68" s="320"/>
      <c r="P68" s="320"/>
      <c r="Q68" s="320"/>
      <c r="R68" s="320"/>
      <c r="S68" s="320"/>
      <c r="T68" s="320"/>
      <c r="U68" s="320"/>
      <c r="V68" s="320"/>
    </row>
    <row r="69" outlineLevel="1">
      <c r="A69" s="398" t="s">
        <v>449</v>
      </c>
      <c r="B69" s="399" t="s">
        <v>449</v>
      </c>
      <c r="C69" s="199" t="s">
        <v>429</v>
      </c>
      <c r="D69" s="199" t="s">
        <v>66</v>
      </c>
      <c r="E69" s="199" t="s">
        <v>452</v>
      </c>
      <c r="F69" s="200">
        <f>E69*1.2</f>
        <v>1.56</v>
      </c>
      <c r="G69" s="319"/>
      <c r="H69" s="319"/>
      <c r="I69" s="319"/>
      <c r="J69" s="320"/>
      <c r="K69" s="320"/>
      <c r="L69" s="320"/>
      <c r="M69" s="320"/>
      <c r="N69" s="320"/>
      <c r="O69" s="320"/>
      <c r="P69" s="320"/>
      <c r="Q69" s="320"/>
      <c r="R69" s="320"/>
      <c r="S69" s="320"/>
      <c r="T69" s="320"/>
      <c r="U69" s="320"/>
      <c r="V69" s="320"/>
    </row>
    <row r="70" outlineLevel="1">
      <c r="A70" s="400" t="s">
        <v>454</v>
      </c>
      <c r="B70" s="399" t="s">
        <v>455</v>
      </c>
      <c r="C70" s="199" t="s">
        <v>105</v>
      </c>
      <c r="D70" s="199" t="s">
        <v>65</v>
      </c>
      <c r="E70" s="401"/>
      <c r="F70" s="402"/>
      <c r="G70" s="402"/>
      <c r="H70" s="319"/>
      <c r="I70" s="319"/>
      <c r="J70" s="320"/>
      <c r="K70" s="320"/>
      <c r="L70" s="320"/>
      <c r="M70" s="320"/>
      <c r="N70" s="320"/>
      <c r="O70" s="320"/>
      <c r="P70" s="320"/>
      <c r="Q70" s="320"/>
      <c r="R70" s="121"/>
      <c r="S70" s="320"/>
      <c r="T70" s="320"/>
      <c r="U70" s="320"/>
      <c r="V70" s="320"/>
    </row>
    <row r="71" outlineLevel="1">
      <c r="A71" s="231"/>
      <c r="B71" s="399" t="s">
        <v>456</v>
      </c>
      <c r="C71" s="199" t="s">
        <v>457</v>
      </c>
      <c r="D71" s="199" t="s">
        <v>458</v>
      </c>
      <c r="E71" s="401"/>
      <c r="F71" s="402"/>
      <c r="G71" s="402"/>
      <c r="H71" s="319"/>
      <c r="I71" s="319"/>
      <c r="J71" s="320"/>
      <c r="K71" s="320"/>
      <c r="L71" s="320"/>
      <c r="M71" s="320"/>
      <c r="N71" s="320"/>
      <c r="O71" s="320"/>
      <c r="P71" s="320"/>
      <c r="Q71" s="320"/>
      <c r="R71" s="121"/>
      <c r="S71" s="320"/>
      <c r="T71" s="320"/>
      <c r="U71" s="320"/>
      <c r="V71" s="320"/>
    </row>
    <row r="72" outlineLevel="1">
      <c r="A72" s="112"/>
      <c r="B72" s="399" t="s">
        <v>459</v>
      </c>
      <c r="C72" s="199" t="s">
        <v>212</v>
      </c>
      <c r="D72" s="199" t="s">
        <v>476</v>
      </c>
      <c r="E72" s="319"/>
      <c r="F72" s="402"/>
      <c r="G72" s="402"/>
      <c r="H72" s="319"/>
      <c r="I72" s="319"/>
      <c r="J72" s="320"/>
      <c r="K72" s="320"/>
      <c r="L72" s="320"/>
      <c r="M72" s="320"/>
      <c r="N72" s="320"/>
      <c r="O72" s="320"/>
      <c r="P72" s="320"/>
      <c r="Q72" s="320"/>
      <c r="R72" s="121"/>
      <c r="S72" s="320"/>
      <c r="T72" s="320"/>
      <c r="U72" s="320"/>
      <c r="V72" s="320"/>
    </row>
    <row r="73" outlineLevel="1">
      <c r="A73" s="403" t="s">
        <v>462</v>
      </c>
      <c r="B73" s="117"/>
      <c r="C73" s="393" t="s">
        <v>465</v>
      </c>
      <c r="D73" s="393" t="s">
        <v>48</v>
      </c>
      <c r="E73" s="393" t="s">
        <v>49</v>
      </c>
      <c r="F73" s="393" t="s">
        <v>50</v>
      </c>
      <c r="G73" s="396" t="s">
        <v>51</v>
      </c>
      <c r="H73" s="404" t="s">
        <v>53</v>
      </c>
      <c r="I73" s="120"/>
      <c r="J73" s="117"/>
      <c r="K73" s="405" t="str">
        <f>'テンプレート'!K97</f>
        <v>ベクトル</v>
      </c>
      <c r="L73" s="405" t="str">
        <f>'テンプレート'!L97</f>
        <v>KBG (R.E.)</v>
      </c>
      <c r="M73" s="405" t="str">
        <f>'テンプレート'!M97</f>
        <v>BKB (R.A.)</v>
      </c>
      <c r="N73" s="405" t="str">
        <f>'テンプレート'!N97</f>
        <v>FKB (R.F.)</v>
      </c>
      <c r="O73" s="405" t="str">
        <f>'テンプレート'!O97</f>
        <v>盾削り値</v>
      </c>
      <c r="P73" s="406" t="str">
        <f>'テンプレート'!P97</f>
        <v>ﾋｯﾄｽﾄｯﾌﾟ</v>
      </c>
      <c r="Q73" s="405" t="str">
        <f>'テンプレート'!Q97</f>
        <v>ずらし</v>
      </c>
      <c r="R73" s="121"/>
      <c r="S73" s="408"/>
      <c r="T73" s="408"/>
      <c r="U73" s="408"/>
      <c r="V73" s="408"/>
    </row>
    <row r="74" outlineLevel="1">
      <c r="A74" s="411" t="s">
        <v>467</v>
      </c>
      <c r="B74" s="399" t="s">
        <v>469</v>
      </c>
      <c r="C74" s="424" t="b">
        <v>0</v>
      </c>
      <c r="D74" s="407"/>
      <c r="E74" s="426" t="s">
        <v>154</v>
      </c>
      <c r="F74" s="407"/>
      <c r="G74" s="407"/>
      <c r="H74" s="428"/>
      <c r="I74" s="221"/>
      <c r="J74" s="110"/>
      <c r="K74" s="407"/>
      <c r="L74" s="414"/>
      <c r="M74" s="414"/>
      <c r="N74" s="414"/>
      <c r="O74" s="407"/>
      <c r="P74" s="407"/>
      <c r="Q74" s="407"/>
      <c r="R74" s="121"/>
      <c r="S74" s="320"/>
      <c r="T74" s="320"/>
      <c r="U74" s="320"/>
      <c r="V74" s="320"/>
    </row>
    <row r="75" outlineLevel="1">
      <c r="A75" s="207"/>
      <c r="B75" s="399" t="s">
        <v>462</v>
      </c>
      <c r="C75" s="207"/>
      <c r="D75" s="127" t="s">
        <v>206</v>
      </c>
      <c r="E75" s="207"/>
      <c r="F75" s="199" t="s">
        <v>90</v>
      </c>
      <c r="G75" s="200">
        <f t="shared" ref="G75:G77" si="1">IFERROR(F75*1.2, "-")</f>
        <v>9.6</v>
      </c>
      <c r="H75" s="112"/>
      <c r="I75" s="224"/>
      <c r="J75" s="114"/>
      <c r="K75" s="203"/>
      <c r="L75" s="203"/>
      <c r="M75" s="203"/>
      <c r="N75" s="203"/>
      <c r="O75" s="407"/>
      <c r="P75" s="407"/>
      <c r="Q75" s="407"/>
      <c r="R75" s="121"/>
      <c r="S75" s="320"/>
      <c r="T75" s="320"/>
      <c r="U75" s="320"/>
      <c r="V75" s="320"/>
    </row>
    <row r="76" outlineLevel="1">
      <c r="A76" s="411" t="s">
        <v>474</v>
      </c>
      <c r="B76" s="399" t="s">
        <v>469</v>
      </c>
      <c r="C76" s="424" t="b">
        <v>0</v>
      </c>
      <c r="D76" s="127" t="s">
        <v>491</v>
      </c>
      <c r="E76" s="426">
        <v>59.0</v>
      </c>
      <c r="F76" s="199" t="s">
        <v>90</v>
      </c>
      <c r="G76" s="200">
        <f t="shared" si="1"/>
        <v>9.6</v>
      </c>
      <c r="H76" s="283" t="s">
        <v>493</v>
      </c>
      <c r="I76" s="221"/>
      <c r="J76" s="110"/>
      <c r="K76" s="203"/>
      <c r="L76" s="203"/>
      <c r="M76" s="203"/>
      <c r="N76" s="203"/>
      <c r="O76" s="203"/>
      <c r="P76" s="203"/>
      <c r="Q76" s="203"/>
      <c r="R76" s="121"/>
      <c r="S76" s="320"/>
      <c r="T76" s="320"/>
      <c r="U76" s="320"/>
      <c r="V76" s="320"/>
    </row>
    <row r="77" outlineLevel="1">
      <c r="A77" s="207"/>
      <c r="B77" s="399" t="s">
        <v>462</v>
      </c>
      <c r="C77" s="207"/>
      <c r="D77" s="127">
        <v>44.0</v>
      </c>
      <c r="E77" s="207"/>
      <c r="F77" s="199" t="s">
        <v>191</v>
      </c>
      <c r="G77" s="200">
        <f t="shared" si="1"/>
        <v>13.2</v>
      </c>
      <c r="H77" s="112"/>
      <c r="I77" s="224"/>
      <c r="J77" s="114"/>
      <c r="K77" s="203"/>
      <c r="L77" s="203"/>
      <c r="M77" s="203"/>
      <c r="N77" s="203"/>
      <c r="O77" s="407"/>
      <c r="P77" s="407"/>
      <c r="Q77" s="407"/>
      <c r="R77" s="121"/>
      <c r="S77" s="320"/>
      <c r="T77" s="320"/>
      <c r="U77" s="320"/>
      <c r="V77" s="320"/>
    </row>
    <row r="78" outlineLevel="1">
      <c r="A78" s="411" t="s">
        <v>477</v>
      </c>
      <c r="B78" s="399" t="s">
        <v>469</v>
      </c>
      <c r="C78" s="424" t="b">
        <v>0</v>
      </c>
      <c r="D78" s="407"/>
      <c r="E78" s="426">
        <v>39.0</v>
      </c>
      <c r="F78" s="407"/>
      <c r="G78" s="407"/>
      <c r="H78" s="428"/>
      <c r="I78" s="221"/>
      <c r="J78" s="110"/>
      <c r="K78" s="407"/>
      <c r="L78" s="407"/>
      <c r="M78" s="407"/>
      <c r="N78" s="407"/>
      <c r="O78" s="407"/>
      <c r="P78" s="407"/>
      <c r="Q78" s="407"/>
      <c r="R78" s="121"/>
      <c r="S78" s="320"/>
      <c r="T78" s="320"/>
      <c r="U78" s="320"/>
      <c r="V78" s="320"/>
    </row>
    <row r="79" outlineLevel="1">
      <c r="A79" s="207"/>
      <c r="B79" s="399" t="s">
        <v>462</v>
      </c>
      <c r="C79" s="207"/>
      <c r="D79" s="127">
        <v>18.0</v>
      </c>
      <c r="E79" s="207"/>
      <c r="F79" s="199" t="s">
        <v>145</v>
      </c>
      <c r="G79" s="200">
        <f>IFERROR(F79*1.2, "-")</f>
        <v>8.4</v>
      </c>
      <c r="H79" s="112"/>
      <c r="I79" s="224"/>
      <c r="J79" s="114"/>
      <c r="K79" s="203"/>
      <c r="L79" s="203"/>
      <c r="M79" s="203"/>
      <c r="N79" s="203"/>
      <c r="O79" s="407"/>
      <c r="P79" s="407"/>
      <c r="Q79" s="407"/>
      <c r="R79" s="121"/>
      <c r="S79" s="179"/>
      <c r="T79" s="179"/>
      <c r="U79" s="179"/>
      <c r="V79" s="179"/>
    </row>
    <row r="80" outlineLevel="1">
      <c r="A80" s="411" t="s">
        <v>482</v>
      </c>
      <c r="B80" s="399" t="s">
        <v>469</v>
      </c>
      <c r="C80" s="424" t="b">
        <v>0</v>
      </c>
      <c r="D80" s="407"/>
      <c r="E80" s="426">
        <v>39.0</v>
      </c>
      <c r="F80" s="407"/>
      <c r="G80" s="407"/>
      <c r="H80" s="428"/>
      <c r="I80" s="221"/>
      <c r="J80" s="110"/>
      <c r="K80" s="407"/>
      <c r="L80" s="407"/>
      <c r="M80" s="407"/>
      <c r="N80" s="407"/>
      <c r="O80" s="407"/>
      <c r="P80" s="407"/>
      <c r="Q80" s="407"/>
      <c r="R80" s="121"/>
      <c r="S80" s="179"/>
      <c r="T80" s="179"/>
      <c r="U80" s="179"/>
      <c r="V80" s="179"/>
    </row>
    <row r="81" outlineLevel="1">
      <c r="A81" s="207"/>
      <c r="B81" s="399" t="s">
        <v>462</v>
      </c>
      <c r="C81" s="207"/>
      <c r="D81" s="127">
        <v>18.0</v>
      </c>
      <c r="E81" s="207"/>
      <c r="F81" s="199" t="s">
        <v>229</v>
      </c>
      <c r="G81" s="200">
        <f>IFERROR(F81*1.2, "-")</f>
        <v>6</v>
      </c>
      <c r="H81" s="112"/>
      <c r="I81" s="224"/>
      <c r="J81" s="114"/>
      <c r="K81" s="203"/>
      <c r="L81" s="203"/>
      <c r="M81" s="203"/>
      <c r="N81" s="203"/>
      <c r="O81" s="407"/>
      <c r="P81" s="407"/>
      <c r="Q81" s="407"/>
      <c r="R81" s="121"/>
      <c r="S81" s="179"/>
      <c r="T81" s="179"/>
      <c r="U81" s="179"/>
      <c r="V81" s="179"/>
    </row>
    <row r="82">
      <c r="A82" s="312"/>
      <c r="B82" s="315"/>
      <c r="C82" s="317"/>
      <c r="D82" s="317"/>
      <c r="E82" s="319"/>
      <c r="F82" s="248"/>
      <c r="G82" s="248"/>
      <c r="H82" s="319"/>
      <c r="I82" s="319"/>
      <c r="J82" s="320"/>
      <c r="K82" s="320"/>
      <c r="L82" s="121"/>
      <c r="M82" s="121"/>
      <c r="N82" s="121"/>
      <c r="O82" s="121"/>
      <c r="P82" s="121"/>
      <c r="Q82" s="121"/>
      <c r="R82" s="121"/>
      <c r="S82" s="121"/>
      <c r="T82" s="121"/>
      <c r="U82" s="121"/>
      <c r="V82" s="121"/>
    </row>
    <row r="83">
      <c r="A83" s="429" t="str">
        <f>'テンプレート'!A107</f>
        <v>Dodges</v>
      </c>
      <c r="B83" s="110"/>
      <c r="C83" s="392"/>
      <c r="D83" s="121"/>
      <c r="E83" s="121"/>
      <c r="F83" s="121"/>
      <c r="G83" s="121"/>
      <c r="H83" s="121"/>
      <c r="I83" s="121"/>
      <c r="J83" s="180"/>
      <c r="K83" s="121"/>
      <c r="L83" s="121"/>
      <c r="M83" s="121"/>
      <c r="N83" s="121"/>
      <c r="O83" s="121"/>
      <c r="P83" s="121"/>
      <c r="Q83" s="121"/>
      <c r="R83" s="121"/>
      <c r="S83" s="121"/>
      <c r="T83" s="121"/>
      <c r="U83" s="121"/>
      <c r="V83" s="121"/>
    </row>
    <row r="84" outlineLevel="1">
      <c r="A84" s="112"/>
      <c r="B84" s="114"/>
      <c r="C84" s="430" t="s">
        <v>487</v>
      </c>
      <c r="D84" s="430" t="s">
        <v>489</v>
      </c>
      <c r="E84" s="430" t="s">
        <v>49</v>
      </c>
      <c r="F84" s="430" t="s">
        <v>490</v>
      </c>
      <c r="G84" s="431"/>
      <c r="H84" s="319"/>
      <c r="I84" s="319"/>
      <c r="J84" s="320"/>
      <c r="K84" s="320"/>
      <c r="L84" s="121"/>
      <c r="M84" s="121"/>
      <c r="N84" s="121"/>
      <c r="O84" s="121"/>
      <c r="P84" s="121"/>
      <c r="Q84" s="121"/>
      <c r="R84" s="121"/>
      <c r="S84" s="121"/>
      <c r="T84" s="121"/>
      <c r="U84" s="121"/>
      <c r="V84" s="121"/>
    </row>
    <row r="85" outlineLevel="1">
      <c r="A85" s="432" t="str">
        <f>'テンプレート'!A109</f>
        <v>Ground Dodges</v>
      </c>
      <c r="B85" s="433" t="str">
        <f>'テンプレート'!B109</f>
        <v>On-Spot</v>
      </c>
      <c r="C85" s="127" t="str">
        <f t="array" ref="C85">INDEX(Dodges!$C$3:$U$84, MATCH($A$1,Dodges!$A$3:$A$85,0), MATCH(C84,Dodges!$C$2:$F$2,0))</f>
        <v>3-17</v>
      </c>
      <c r="D85" s="127" t="str">
        <f t="array" ref="D85">INDEX(Dodges!$C$3:$U$84, MATCH($A$1,Dodges!$A$3:$A$85,0), MATCH(D84,Dodges!$C$2:$F$2,0))</f>
        <v>6-17</v>
      </c>
      <c r="E85" s="127" t="str">
        <f t="array" ref="E85">INDEX(Dodges!$C$3:$U$84, MATCH($A$1,Dodges!$A$3:$A$85,0), MATCH(E84,Dodges!$C$2:$F$2,0))</f>
        <v>25 (20)</v>
      </c>
      <c r="F85" s="127" t="str">
        <f t="array" ref="F85">INDEX(Dodges!$C$3:$U$84, MATCH($A$1,Dodges!$A$3:$A$85,0), MATCH(F84,Dodges!$C$2:$F$2,0))</f>
        <v>33 (27)</v>
      </c>
      <c r="G85" s="402"/>
      <c r="H85" s="319"/>
      <c r="I85" s="319"/>
      <c r="J85" s="320"/>
      <c r="K85" s="320"/>
      <c r="L85" s="121"/>
      <c r="M85" s="121"/>
      <c r="N85" s="121"/>
      <c r="O85" s="121"/>
      <c r="P85" s="121"/>
      <c r="Q85" s="121"/>
      <c r="R85" s="121"/>
      <c r="S85" s="121"/>
      <c r="T85" s="121"/>
      <c r="U85" s="121"/>
      <c r="V85" s="121"/>
    </row>
    <row r="86" outlineLevel="1">
      <c r="A86" s="231"/>
      <c r="B86" s="433" t="str">
        <f>'テンプレート'!B110</f>
        <v>Forward</v>
      </c>
      <c r="C86" s="127" t="str">
        <f t="array" ref="C86">INDEX(Dodges!$G$3:$U$84, MATCH($A$1,Dodges!$A$3:$A$85,0), MATCH(C84,Dodges!$G$2:$J$2,0))</f>
        <v>4-15</v>
      </c>
      <c r="D86" s="127" t="str">
        <f t="array" ref="D86">INDEX(Dodges!$G$3:$U$84, MATCH($A$1,Dodges!$A$3:$A$85,0), MATCH(D84,Dodges!$G$2:$J$2,0))</f>
        <v>8-14</v>
      </c>
      <c r="E86" s="127" t="str">
        <f t="array" ref="E86">INDEX(Dodges!$G$3:$U$84, MATCH($A$1,Dodges!$A$3:$A$85,0), MATCH(E84,Dodges!$G$2:$J$2,0))</f>
        <v>29</v>
      </c>
      <c r="F86" s="127">
        <f t="array" ref="F86">INDEX(Dodges!$G$3:$U$84, MATCH($A$1,Dodges!$A$3:$A$85,0), MATCH(F84,Dodges!$G$2:$J$2,0))</f>
        <v>38</v>
      </c>
      <c r="G86" s="436"/>
      <c r="H86" s="319"/>
      <c r="I86" s="319"/>
      <c r="J86" s="320"/>
      <c r="K86" s="320"/>
      <c r="L86" s="121"/>
      <c r="M86" s="121"/>
      <c r="N86" s="121"/>
      <c r="O86" s="121"/>
      <c r="P86" s="121"/>
      <c r="Q86" s="121"/>
      <c r="R86" s="121"/>
      <c r="S86" s="121"/>
      <c r="T86" s="121"/>
      <c r="U86" s="121"/>
      <c r="V86" s="121"/>
    </row>
    <row r="87" outlineLevel="1">
      <c r="A87" s="112"/>
      <c r="B87" s="433" t="str">
        <f>'テンプレート'!B111</f>
        <v>Backward</v>
      </c>
      <c r="C87" s="127" t="str">
        <f t="array" ref="C87">INDEX(Dodges!$K$3:$U$84, MATCH($A$1,Dodges!$A$3:$A$85,0), MATCH(C84,Dodges!$K$2:$N$2,0))</f>
        <v>5-16</v>
      </c>
      <c r="D87" s="127" t="str">
        <f t="array" ref="D87">INDEX(Dodges!$K$3:$U$84, MATCH($A$1,Dodges!$A$3:$A$85,0), MATCH(D84,Dodges!$K$2:$N$2,0))</f>
        <v>9-14</v>
      </c>
      <c r="E87" s="127" t="str">
        <f t="array" ref="E87">INDEX(Dodges!$K$3:$U$84, MATCH($A$1,Dodges!$A$3:$A$85,0), MATCH(E84,Dodges!$K$2:$N$2,0))</f>
        <v>34</v>
      </c>
      <c r="F87" s="127" t="str">
        <f t="array" ref="F87">INDEX(Dodges!$K$3:$U$84, MATCH($A$1,Dodges!$A$3:$A$85,0), MATCH(F84,Dodges!$K$2:$N$2,0))</f>
        <v>51</v>
      </c>
      <c r="G87" s="436"/>
      <c r="H87" s="434"/>
      <c r="I87" s="434"/>
      <c r="J87" s="179"/>
      <c r="K87" s="179"/>
      <c r="L87" s="121"/>
      <c r="M87" s="121"/>
      <c r="N87" s="121"/>
      <c r="O87" s="121"/>
      <c r="P87" s="121"/>
      <c r="Q87" s="121"/>
      <c r="R87" s="121"/>
      <c r="S87" s="121"/>
      <c r="T87" s="121"/>
      <c r="U87" s="121"/>
      <c r="V87" s="121"/>
    </row>
    <row r="88" outlineLevel="1">
      <c r="A88" s="432" t="str">
        <f>'テンプレート'!A112</f>
        <v>AirDodges</v>
      </c>
      <c r="B88" s="433" t="str">
        <f>'テンプレート'!B112</f>
        <v>Neutral</v>
      </c>
      <c r="C88" s="127" t="str">
        <f t="array" ref="C88">INDEX(Dodges!$O$3:$U$84, MATCH($A$1,Dodges!$A$3:$A$85,0), MATCH(C84,Dodges!$O$2:$R$2,0))</f>
        <v>3-29</v>
      </c>
      <c r="D88" s="127" t="str">
        <f t="array" ref="D88">INDEX(Dodges!$O$3:$U$84, MATCH($A$1,Dodges!$A$3:$A$85,0), MATCH(D84,Dodges!$O$2:$R$2,0))</f>
        <v>6-27</v>
      </c>
      <c r="E88" s="127" t="str">
        <f t="array" ref="E88">INDEX(Dodges!$O$3:$U$84, MATCH($A$1,Dodges!$A$3:$A$85,0), MATCH(E84,Dodges!$O$2:$R$2,0))</f>
        <v>52</v>
      </c>
      <c r="F88" s="248"/>
      <c r="G88" s="248"/>
      <c r="H88" s="180"/>
      <c r="I88" s="180"/>
      <c r="J88" s="121"/>
      <c r="K88" s="121"/>
      <c r="L88" s="121"/>
      <c r="M88" s="121"/>
      <c r="N88" s="121"/>
      <c r="O88" s="121"/>
      <c r="P88" s="121"/>
      <c r="Q88" s="121"/>
      <c r="R88" s="121"/>
      <c r="S88" s="320"/>
      <c r="T88" s="320"/>
      <c r="U88" s="320"/>
      <c r="V88" s="320"/>
    </row>
    <row r="89" outlineLevel="1">
      <c r="A89" s="112"/>
      <c r="B89" s="433" t="str">
        <f>'テンプレート'!B113</f>
        <v>Directional</v>
      </c>
      <c r="C89" s="127" t="str">
        <f t="array" ref="C89">INDEX(Dodges!$S$3:$U$84, MATCH($A$1,Dodges!$A$3:$A$85,0), MATCH(C84,Dodges!$S$2:$U$2,0))</f>
        <v>3-21</v>
      </c>
      <c r="D89" s="127" t="str">
        <f t="array" ref="D89">INDEX(Dodges!$S$3:$U$84, MATCH($A$1,Dodges!$A$3:$A$85,0), MATCH(D84,Dodges!$S$2:$U$2,0))</f>
        <v>6-20</v>
      </c>
      <c r="E89" s="127" t="str">
        <f t="array" ref="E89">INDEX(Dodges!$S$3:$U$84, MATCH($A$1,Dodges!$A$3:$A$85,0), MATCH(E84,Dodges!$S$2:$U$2,0))</f>
        <v>真横：87
真上：116
真下：71</v>
      </c>
      <c r="F89" s="436"/>
      <c r="G89" s="436"/>
      <c r="H89" s="180"/>
      <c r="I89" s="180"/>
      <c r="J89" s="179"/>
      <c r="K89" s="179"/>
      <c r="L89" s="179"/>
      <c r="M89" s="179"/>
      <c r="N89" s="121"/>
      <c r="O89" s="180"/>
      <c r="P89" s="180"/>
      <c r="Q89" s="180"/>
      <c r="R89" s="180"/>
      <c r="S89" s="180"/>
      <c r="T89" s="180"/>
      <c r="U89" s="180"/>
      <c r="V89" s="180"/>
    </row>
    <row r="90">
      <c r="A90" s="438"/>
      <c r="B90" s="439"/>
      <c r="C90" s="431"/>
      <c r="D90" s="431"/>
      <c r="E90" s="440"/>
      <c r="F90" s="431"/>
      <c r="G90" s="431"/>
      <c r="H90" s="431"/>
      <c r="I90" s="431"/>
      <c r="J90" s="121"/>
      <c r="K90" s="319"/>
      <c r="L90" s="319"/>
      <c r="M90" s="319"/>
      <c r="N90" s="319"/>
      <c r="O90" s="180"/>
      <c r="P90" s="180"/>
      <c r="Q90" s="180"/>
      <c r="R90" s="180"/>
      <c r="S90" s="180"/>
      <c r="T90" s="180"/>
      <c r="U90" s="180"/>
      <c r="V90" s="180"/>
    </row>
    <row r="91">
      <c r="A91" s="441" t="s">
        <v>501</v>
      </c>
      <c r="B91" s="110"/>
      <c r="C91" s="320"/>
      <c r="D91" s="179"/>
      <c r="E91" s="320"/>
      <c r="F91" s="138"/>
      <c r="G91" s="138"/>
      <c r="H91" s="179"/>
      <c r="I91" s="179"/>
      <c r="J91" s="180"/>
      <c r="K91" s="180"/>
      <c r="L91" s="180"/>
      <c r="M91" s="180"/>
      <c r="N91" s="180"/>
      <c r="O91" s="180"/>
      <c r="P91" s="180"/>
      <c r="Q91" s="180"/>
      <c r="R91" s="180"/>
      <c r="S91" s="180"/>
      <c r="T91" s="180"/>
      <c r="U91" s="180"/>
      <c r="V91" s="180"/>
    </row>
    <row r="92" outlineLevel="1">
      <c r="A92" s="112"/>
      <c r="B92" s="114"/>
      <c r="C92" s="442" t="s">
        <v>487</v>
      </c>
      <c r="D92" s="442" t="s">
        <v>49</v>
      </c>
      <c r="E92" s="442" t="s">
        <v>48</v>
      </c>
      <c r="F92" s="442" t="s">
        <v>50</v>
      </c>
      <c r="G92" s="443" t="s">
        <v>51</v>
      </c>
      <c r="H92" s="320"/>
      <c r="I92" s="320"/>
      <c r="J92" s="179"/>
      <c r="K92" s="444" t="str">
        <f>'テンプレート'!K116</f>
        <v>アイテム取得</v>
      </c>
      <c r="L92" s="117"/>
      <c r="M92" s="445" t="str">
        <f>'テンプレート'!M116</f>
        <v>取得フレーム</v>
      </c>
      <c r="N92" s="445" t="str">
        <f>'テンプレート'!N116</f>
        <v>Duration</v>
      </c>
      <c r="O92" s="180"/>
      <c r="P92" s="180"/>
      <c r="Q92" s="180"/>
      <c r="R92" s="180"/>
      <c r="S92" s="180"/>
      <c r="T92" s="180"/>
      <c r="U92" s="180"/>
      <c r="V92" s="180"/>
    </row>
    <row r="93" outlineLevel="1">
      <c r="A93" s="446" t="s">
        <v>502</v>
      </c>
      <c r="B93" s="447" t="s">
        <v>503</v>
      </c>
      <c r="C93" s="448"/>
      <c r="D93" s="127">
        <f t="array" ref="D93">INDEX('Ledge  Tech'!$C$3:$C92, MATCH($A$1,'Ledge  Tech'!$A$3:$A$109,0), MATCH(D92,'Ledge  Tech'!$C$2,0))</f>
        <v>19</v>
      </c>
      <c r="E93" s="448"/>
      <c r="F93" s="448"/>
      <c r="G93" s="448"/>
      <c r="H93" s="320"/>
      <c r="I93" s="320"/>
      <c r="J93" s="121"/>
      <c r="K93" s="449" t="str">
        <f>'テンプレート'!K117</f>
        <v>小アイテム</v>
      </c>
      <c r="L93" s="450" t="str">
        <f>'テンプレート'!L117</f>
        <v>On-Spot</v>
      </c>
      <c r="M93" s="127" t="s">
        <v>504</v>
      </c>
      <c r="N93" s="127" t="s">
        <v>145</v>
      </c>
      <c r="O93" s="180"/>
      <c r="P93" s="180"/>
      <c r="Q93" s="180"/>
      <c r="R93" s="180"/>
      <c r="S93" s="180"/>
      <c r="T93" s="180"/>
      <c r="U93" s="180"/>
      <c r="V93" s="180"/>
    </row>
    <row r="94" outlineLevel="1">
      <c r="A94" s="222"/>
      <c r="B94" s="447" t="s">
        <v>455</v>
      </c>
      <c r="C94" s="127" t="str">
        <f t="array" ref="C94">INDEX('Ledge  Tech'!$D$3:$E92, MATCH($A$1,'Ledge  Tech'!$A$3:$A$109,0), MATCH(C92,'Ledge  Tech'!$D$2:$E$2,0))</f>
        <v>1-33</v>
      </c>
      <c r="D94" s="127">
        <f t="array" ref="D94">INDEX('Ledge  Tech'!$D$3:$E92, MATCH($A$1,'Ledge  Tech'!$A$3:$A$109,0), MATCH(D92,'Ledge  Tech'!$D$2:$E$2,0))</f>
        <v>34</v>
      </c>
      <c r="E94" s="448"/>
      <c r="F94" s="448"/>
      <c r="G94" s="448"/>
      <c r="H94" s="320"/>
      <c r="I94" s="320"/>
      <c r="J94" s="179"/>
      <c r="K94" s="207"/>
      <c r="L94" s="450" t="str">
        <f>'テンプレート'!L118</f>
        <v>歩き</v>
      </c>
      <c r="M94" s="127" t="s">
        <v>504</v>
      </c>
      <c r="N94" s="127" t="s">
        <v>299</v>
      </c>
      <c r="O94" s="180"/>
      <c r="P94" s="180"/>
      <c r="Q94" s="180"/>
      <c r="R94" s="180"/>
      <c r="S94" s="180"/>
      <c r="T94" s="180"/>
      <c r="U94" s="180"/>
      <c r="V94" s="180"/>
    </row>
    <row r="95" outlineLevel="1">
      <c r="A95" s="222"/>
      <c r="B95" s="447" t="s">
        <v>486</v>
      </c>
      <c r="C95" s="127" t="str">
        <f t="array" ref="C95">INDEX('Ledge  Tech'!$F$3:$G$109, MATCH($A$1,'Ledge  Tech'!$A$3:$A$109,0), MATCH(C92,'Ledge  Tech'!$F$2:$G$2,0))</f>
        <v>1-25</v>
      </c>
      <c r="D95" s="127">
        <f t="array" ref="D95">INDEX('Ledge  Tech'!$F$3:$G$109, MATCH($A$1,'Ledge  Tech'!$A$3:$A$109,0), MATCH(D92,'Ledge  Tech'!$F$2:$G$2,0))</f>
        <v>45</v>
      </c>
      <c r="E95" s="448"/>
      <c r="F95" s="448"/>
      <c r="G95" s="448"/>
      <c r="H95" s="320"/>
      <c r="I95" s="320"/>
      <c r="J95" s="121"/>
      <c r="K95" s="451" t="str">
        <f>'テンプレート'!K119</f>
        <v>アイテム投擲</v>
      </c>
      <c r="L95" s="117"/>
      <c r="M95" s="445" t="str">
        <f>'テンプレート'!M119</f>
        <v>投擲フレーム</v>
      </c>
      <c r="N95" s="445" t="str">
        <f>'テンプレート'!N119</f>
        <v>Duration</v>
      </c>
      <c r="O95" s="180"/>
      <c r="P95" s="180"/>
      <c r="Q95" s="180"/>
      <c r="R95" s="180"/>
      <c r="S95" s="180"/>
      <c r="T95" s="180"/>
      <c r="U95" s="180"/>
      <c r="V95" s="180"/>
    </row>
    <row r="96" outlineLevel="1">
      <c r="A96" s="222"/>
      <c r="B96" s="447" t="s">
        <v>505</v>
      </c>
      <c r="C96" s="127" t="str">
        <f t="array" ref="C96">INDEX('Ledge  Tech'!$H$3:$I$109, MATCH($A$1,'Ledge  Tech'!$A$3:$A$109,0), MATCH(C92,'Ledge  Tech'!$H$2:$I$2,0))</f>
        <v>1-12</v>
      </c>
      <c r="D96" s="127">
        <f t="array" ref="D96">INDEX('Ledge  Tech'!$H$3:$I$109, MATCH($A$1,'Ledge  Tech'!$A$3:$A$109,0), MATCH(D92,'Ledge  Tech'!$H$2:$I$2,0))</f>
        <v>14</v>
      </c>
      <c r="E96" s="448"/>
      <c r="F96" s="448"/>
      <c r="G96" s="448"/>
      <c r="H96" s="320"/>
      <c r="I96" s="320"/>
      <c r="J96" s="179"/>
      <c r="K96" s="452" t="str">
        <f>'テンプレート'!K120</f>
        <v>Ground投擲</v>
      </c>
      <c r="L96" s="450" t="str">
        <f>'テンプレート'!L120</f>
        <v>前Throws</v>
      </c>
      <c r="M96" s="127" t="s">
        <v>90</v>
      </c>
      <c r="N96" s="127">
        <v>24.0</v>
      </c>
      <c r="O96" s="121"/>
      <c r="P96" s="121"/>
      <c r="Q96" s="121"/>
      <c r="R96" s="121"/>
      <c r="S96" s="121"/>
      <c r="T96" s="121"/>
      <c r="U96" s="121"/>
      <c r="V96" s="121"/>
    </row>
    <row r="97" outlineLevel="1">
      <c r="A97" s="207"/>
      <c r="B97" s="447" t="s">
        <v>506</v>
      </c>
      <c r="C97" s="127" t="str">
        <f t="array" ref="C97">INDEX('Ledge  Tech'!$J$3:$M$109, MATCH($A$1,'Ledge  Tech'!$A$3:$A$109,0), MATCH(C92,'Ledge  Tech'!$J$2:$M$2,0))</f>
        <v>1-26</v>
      </c>
      <c r="D97" s="127">
        <f t="array" ref="D97">INDEX('Ledge  Tech'!$J$3:$M$109, MATCH($A$1,'Ledge  Tech'!$A$3:$A$109,0), MATCH(D92,'Ledge  Tech'!$J$2:$M$2,0))</f>
        <v>55</v>
      </c>
      <c r="E97" s="127" t="str">
        <f t="array" ref="E97">INDEX('Ledge  Tech'!$J$3:$M$109, MATCH($A$1,'Ledge  Tech'!$A$3:$A$109,0), MATCH(E92,'Ledge  Tech'!$J$2:$M$2,0))</f>
        <v>24-26</v>
      </c>
      <c r="F97" s="127">
        <f t="array" ref="F97">INDEX('Ledge  Tech'!$J$3:$M$109, MATCH($A$1,'Ledge  Tech'!$A$3:$A$109,0), MATCH(F92,'Ledge  Tech'!$J$2:$M$2,0))</f>
        <v>9</v>
      </c>
      <c r="G97" s="127">
        <f>F97*1.2</f>
        <v>10.8</v>
      </c>
      <c r="H97" s="320"/>
      <c r="I97" s="320"/>
      <c r="J97" s="121"/>
      <c r="K97" s="222"/>
      <c r="L97" s="450" t="str">
        <f>'テンプレート'!L121</f>
        <v>後Throws</v>
      </c>
      <c r="M97" s="127" t="s">
        <v>191</v>
      </c>
      <c r="N97" s="127">
        <v>24.0</v>
      </c>
      <c r="O97" s="121"/>
      <c r="P97" s="121"/>
      <c r="Q97" s="121"/>
      <c r="R97" s="121"/>
      <c r="S97" s="121"/>
      <c r="T97" s="121"/>
      <c r="U97" s="121"/>
      <c r="V97" s="121"/>
    </row>
    <row r="98" outlineLevel="1">
      <c r="A98" s="446" t="s">
        <v>507</v>
      </c>
      <c r="B98" s="447" t="s">
        <v>455</v>
      </c>
      <c r="C98" s="127" t="str">
        <f t="array" ref="C98">INDEX('Ledge  Tech'!$N$3:$O$109, MATCH($A$1,'Ledge  Tech'!$A$3:$A$109,0), MATCH(C92,'Ledge  Tech'!$N$2:$O$2,0))</f>
        <v>1-20</v>
      </c>
      <c r="D98" s="127">
        <f t="array" ref="D98">INDEX('Ledge  Tech'!$N$3:$O$109, MATCH($A$1,'Ledge  Tech'!$A$3:$A$109,0), MATCH(D92,'Ledge  Tech'!$N$2:$O$2,0))</f>
        <v>26</v>
      </c>
      <c r="E98" s="448"/>
      <c r="F98" s="448"/>
      <c r="G98" s="448"/>
      <c r="H98" s="320"/>
      <c r="I98" s="320"/>
      <c r="J98" s="179"/>
      <c r="K98" s="222"/>
      <c r="L98" s="450" t="str">
        <f>'テンプレート'!L122</f>
        <v>上Throws</v>
      </c>
      <c r="M98" s="127" t="s">
        <v>74</v>
      </c>
      <c r="N98" s="127">
        <v>23.0</v>
      </c>
      <c r="O98" s="320"/>
      <c r="P98" s="320"/>
      <c r="Q98" s="320"/>
      <c r="R98" s="320"/>
      <c r="S98" s="320"/>
      <c r="T98" s="320"/>
      <c r="U98" s="320"/>
      <c r="V98" s="320"/>
    </row>
    <row r="99" outlineLevel="1">
      <c r="A99" s="222"/>
      <c r="B99" s="447" t="s">
        <v>496</v>
      </c>
      <c r="C99" s="127" t="str">
        <f t="array" ref="C99">INDEX('Ledge  Tech'!$P$3:$Q$109, MATCH($A$1,'Ledge  Tech'!$A$3:$A$109,0), MATCH(C92,'Ledge  Tech'!$P$2:$Q$2,0))</f>
        <v>1-20</v>
      </c>
      <c r="D99" s="127">
        <f t="array" ref="D99">INDEX('Ledge  Tech'!$P$3:$Q$109, MATCH($A$1,'Ledge  Tech'!$A$3:$A$109,0), MATCH(D92,'Ledge  Tech'!$P$2:$Q$2,0))</f>
        <v>40</v>
      </c>
      <c r="E99" s="448"/>
      <c r="F99" s="448"/>
      <c r="G99" s="448"/>
      <c r="H99" s="320"/>
      <c r="I99" s="320"/>
      <c r="J99" s="121"/>
      <c r="K99" s="222"/>
      <c r="L99" s="450" t="str">
        <f>'テンプレート'!L123</f>
        <v>下Throws</v>
      </c>
      <c r="M99" s="127" t="s">
        <v>145</v>
      </c>
      <c r="N99" s="127">
        <v>19.0</v>
      </c>
      <c r="O99" s="180"/>
      <c r="P99" s="180"/>
      <c r="Q99" s="180"/>
      <c r="R99" s="180"/>
      <c r="S99" s="180"/>
      <c r="T99" s="180"/>
      <c r="U99" s="180"/>
      <c r="V99" s="180"/>
    </row>
    <row r="100" outlineLevel="1">
      <c r="A100" s="207"/>
      <c r="B100" s="447" t="s">
        <v>497</v>
      </c>
      <c r="C100" s="127" t="str">
        <f t="array" ref="C100">INDEX('Ledge  Tech'!$R$3:$S$109, MATCH($A$1,'Ledge  Tech'!$A$3:$A$109,0), MATCH(C92,'Ledge  Tech'!$R$2:$S$2,0))</f>
        <v>1-20</v>
      </c>
      <c r="D100" s="127">
        <f t="array" ref="D100">INDEX('Ledge  Tech'!$R$3:$S$109, MATCH($A$1,'Ledge  Tech'!$A$3:$A$109,0), MATCH(D92,'Ledge  Tech'!$R$2:$S$2,0))</f>
        <v>40</v>
      </c>
      <c r="E100" s="448"/>
      <c r="F100" s="448"/>
      <c r="G100" s="448"/>
      <c r="H100" s="320"/>
      <c r="I100" s="320"/>
      <c r="J100" s="179"/>
      <c r="K100" s="222"/>
      <c r="L100" s="453" t="str">
        <f>'テンプレート'!L124</f>
        <v>ダッシュ</v>
      </c>
      <c r="M100" s="127" t="s">
        <v>229</v>
      </c>
      <c r="N100" s="127">
        <v>37.0</v>
      </c>
      <c r="O100" s="180"/>
      <c r="P100" s="180"/>
      <c r="Q100" s="180"/>
      <c r="R100" s="180"/>
      <c r="S100" s="180"/>
      <c r="T100" s="180"/>
      <c r="U100" s="180"/>
      <c r="V100" s="180"/>
    </row>
    <row r="101" outlineLevel="1">
      <c r="A101" s="446" t="s">
        <v>508</v>
      </c>
      <c r="B101" s="447" t="s">
        <v>509</v>
      </c>
      <c r="C101" s="448"/>
      <c r="D101" s="127" t="str">
        <f t="array" ref="D101">INDEX('Get-Ups'!$C$3:$C92, MATCH($A$1,'Get-Ups'!$A$3:$A$109,0), MATCH(D92,'Get-Ups'!$C$2:$AD$2,0))</f>
        <v>25</v>
      </c>
      <c r="E101" s="448"/>
      <c r="F101" s="448"/>
      <c r="G101" s="448"/>
      <c r="H101" s="320"/>
      <c r="I101" s="320"/>
      <c r="J101" s="121"/>
      <c r="K101" s="207"/>
      <c r="L101" s="453" t="str">
        <f>'テンプレート'!L125</f>
        <v>On-Spot捨て</v>
      </c>
      <c r="M101" s="127" t="s">
        <v>66</v>
      </c>
      <c r="N101" s="127">
        <v>23.0</v>
      </c>
      <c r="O101" s="180"/>
      <c r="P101" s="180"/>
      <c r="Q101" s="180"/>
      <c r="R101" s="180"/>
      <c r="S101" s="180"/>
      <c r="T101" s="180"/>
      <c r="U101" s="180"/>
      <c r="V101" s="180"/>
    </row>
    <row r="102" outlineLevel="1">
      <c r="A102" s="222"/>
      <c r="B102" s="447" t="s">
        <v>455</v>
      </c>
      <c r="C102" s="454" t="str">
        <f t="array" ref="C102">INDEX('Get-Ups'!$D$3:$E92, MATCH($A$1,'Get-Ups'!$A$3:$A$109,0), MATCH(C92,'Get-Ups'!$D$2:$AD$2,0))</f>
        <v>1-22</v>
      </c>
      <c r="D102" s="455">
        <f t="array" ref="D102">INDEX('Get-Ups'!$D$3:$E92, MATCH($A$1,'Get-Ups'!$A$3:$A$109,0), MATCH(D92,'Get-Ups'!$D$2:$AD$2,0))</f>
        <v>29</v>
      </c>
      <c r="E102" s="448"/>
      <c r="F102" s="448"/>
      <c r="G102" s="448"/>
      <c r="H102" s="320"/>
      <c r="I102" s="320"/>
      <c r="J102" s="179"/>
      <c r="K102" s="452" t="str">
        <f>'テンプレート'!K126</f>
        <v>Air投擲</v>
      </c>
      <c r="L102" s="450" t="str">
        <f>'テンプレート'!L126</f>
        <v>前Throws</v>
      </c>
      <c r="M102" s="127" t="s">
        <v>90</v>
      </c>
      <c r="N102" s="127">
        <v>24.0</v>
      </c>
      <c r="O102" s="180"/>
      <c r="P102" s="180"/>
      <c r="Q102" s="180"/>
      <c r="R102" s="180"/>
      <c r="S102" s="180"/>
      <c r="T102" s="180"/>
      <c r="U102" s="180"/>
      <c r="V102" s="180"/>
    </row>
    <row r="103" outlineLevel="1">
      <c r="A103" s="222"/>
      <c r="B103" s="447" t="s">
        <v>496</v>
      </c>
      <c r="C103" s="454" t="str">
        <f t="array" ref="C103">INDEX('Get-Ups'!$F$3:$G$109, MATCH($A$1,'Get-Ups'!$A$3:$A$109,0), MATCH(C92,'Get-Ups'!$F$2:$AD$2,0))</f>
        <v>1-21</v>
      </c>
      <c r="D103" s="455">
        <f t="array" ref="D103">INDEX('Get-Ups'!$F$3:$G$109, MATCH($A$1,'Get-Ups'!$A$3:$A$109,0), MATCH(D92,'Get-Ups'!$F$2:$AD$2,0))</f>
        <v>35</v>
      </c>
      <c r="E103" s="448"/>
      <c r="F103" s="448"/>
      <c r="G103" s="448"/>
      <c r="H103" s="320"/>
      <c r="I103" s="320"/>
      <c r="J103" s="121"/>
      <c r="K103" s="222"/>
      <c r="L103" s="450" t="str">
        <f>'テンプレート'!L127</f>
        <v>後Throws</v>
      </c>
      <c r="M103" s="127" t="s">
        <v>191</v>
      </c>
      <c r="N103" s="127">
        <v>24.0</v>
      </c>
      <c r="O103" s="180"/>
      <c r="P103" s="180"/>
      <c r="Q103" s="180"/>
      <c r="R103" s="180"/>
      <c r="S103" s="180"/>
      <c r="T103" s="180"/>
      <c r="U103" s="180"/>
      <c r="V103" s="180"/>
    </row>
    <row r="104" outlineLevel="1">
      <c r="A104" s="222"/>
      <c r="B104" s="447" t="s">
        <v>497</v>
      </c>
      <c r="C104" s="127" t="str">
        <f t="array" ref="C104">INDEX('Get-Ups'!$H$3:$I$109, MATCH($A$1,'Get-Ups'!$A$3:$A$109,0), MATCH(C92,'Get-Ups'!$H$2:$AD$2,0))</f>
        <v>1-22</v>
      </c>
      <c r="D104" s="127">
        <f t="array" ref="D104">INDEX('Get-Ups'!$H$3:$I$109, MATCH($A$1,'Get-Ups'!$A$3:$A$109,0), MATCH(D92,'Get-Ups'!$H$2:$AD$2,0))</f>
        <v>35</v>
      </c>
      <c r="E104" s="448"/>
      <c r="F104" s="448"/>
      <c r="G104" s="448"/>
      <c r="H104" s="320"/>
      <c r="I104" s="320"/>
      <c r="J104" s="179"/>
      <c r="K104" s="222"/>
      <c r="L104" s="450" t="str">
        <f>'テンプレート'!L128</f>
        <v>上Throws</v>
      </c>
      <c r="M104" s="127" t="s">
        <v>74</v>
      </c>
      <c r="N104" s="127">
        <v>23.0</v>
      </c>
      <c r="O104" s="180"/>
      <c r="P104" s="180"/>
      <c r="Q104" s="180"/>
      <c r="R104" s="180"/>
      <c r="S104" s="180"/>
      <c r="T104" s="180"/>
      <c r="U104" s="180"/>
      <c r="V104" s="180"/>
    </row>
    <row r="105" outlineLevel="1">
      <c r="A105" s="222"/>
      <c r="B105" s="447" t="s">
        <v>510</v>
      </c>
      <c r="C105" s="456" t="str">
        <f t="array" ref="C105">INDEX('Get-Ups'!$J$3:$M$109, MATCH($A$1,'Get-Ups'!$A$3:$A$109,0), MATCH(C92,'Get-Ups'!$J$2:$AD$2,0))</f>
        <v>1-25</v>
      </c>
      <c r="D105" s="457">
        <f t="array" ref="D105">INDEX('Get-Ups'!$J$3:$M$109, MATCH($A$1,'Get-Ups'!$A$3:$A$109,0), MATCH(D92,'Get-Ups'!$J$2:$AD$2,0))</f>
        <v>45</v>
      </c>
      <c r="E105" s="454" t="str">
        <f t="array" ref="E105">INDEX('Get-Ups'!$J$3:$M$109, MATCH($A$1,'Get-Ups'!$A$3:$A$109,0), MATCH(E92,'Get-Ups'!$J$2:$AD$2,0))</f>
        <v>19-20</v>
      </c>
      <c r="F105" s="455">
        <f t="array" ref="F105">INDEX('Get-Ups'!$J$3:$M$109, MATCH($A$1,'Get-Ups'!$A$3:$A$109,0), MATCH(F92,'Get-Ups'!$J$2:$AD$2,0))</f>
        <v>7</v>
      </c>
      <c r="G105" s="127">
        <f t="shared" ref="G105:G106" si="2">F105*1.2</f>
        <v>8.4</v>
      </c>
      <c r="H105" s="320"/>
      <c r="I105" s="320"/>
      <c r="J105" s="121"/>
      <c r="K105" s="207"/>
      <c r="L105" s="450" t="str">
        <f>'テンプレート'!L129</f>
        <v>下Throws</v>
      </c>
      <c r="M105" s="127" t="s">
        <v>145</v>
      </c>
      <c r="N105" s="127">
        <v>19.0</v>
      </c>
      <c r="O105" s="121"/>
      <c r="P105" s="121"/>
      <c r="Q105" s="121"/>
      <c r="R105" s="121"/>
      <c r="S105" s="121"/>
      <c r="T105" s="121"/>
      <c r="U105" s="121"/>
      <c r="V105" s="121"/>
    </row>
    <row r="106" outlineLevel="1">
      <c r="A106" s="207"/>
      <c r="B106" s="458" t="s">
        <v>511</v>
      </c>
      <c r="C106" s="207"/>
      <c r="D106" s="207"/>
      <c r="E106" s="454" t="str">
        <f t="array" ref="E106">INDEX('Get-Ups'!$N$3:$O$109, MATCH($A$1,'Get-Ups'!$A$3:$A$109,0), MATCH(E92,'Get-Ups'!$N$2:$AD$2,0))</f>
        <v>24-25</v>
      </c>
      <c r="F106" s="455">
        <f t="array" ref="F106">INDEX('Get-Ups'!$N$3:$O$109, MATCH($A$1,'Get-Ups'!$A$3:$A$109,0), MATCH(F92,'Get-Ups'!$N$2:$AD$2,0))</f>
        <v>7</v>
      </c>
      <c r="G106" s="127">
        <f t="shared" si="2"/>
        <v>8.4</v>
      </c>
      <c r="H106" s="320"/>
      <c r="I106" s="320"/>
      <c r="J106" s="121"/>
      <c r="K106" s="459" t="str">
        <f>'テンプレート'!K130</f>
        <v>踏み台ジャンプ</v>
      </c>
      <c r="L106" s="224"/>
      <c r="M106" s="445" t="str">
        <f>'テンプレート'!M130</f>
        <v>Duration</v>
      </c>
      <c r="N106" s="138"/>
      <c r="O106" s="121"/>
      <c r="P106" s="121"/>
      <c r="Q106" s="121"/>
      <c r="R106" s="121"/>
      <c r="S106" s="121"/>
      <c r="T106" s="121"/>
      <c r="U106" s="121"/>
      <c r="V106" s="121"/>
    </row>
    <row r="107" outlineLevel="1">
      <c r="A107" s="446" t="s">
        <v>512</v>
      </c>
      <c r="B107" s="447" t="s">
        <v>509</v>
      </c>
      <c r="C107" s="448"/>
      <c r="D107" s="454" t="str">
        <f t="array" ref="D107">INDEX('Get-Ups'!$C$3:$C92, MATCH($A$1,'Get-Ups'!$A$3:$A$109,0), MATCH(D92,'Get-Ups'!$C$2,0))</f>
        <v>25</v>
      </c>
      <c r="E107" s="448"/>
      <c r="F107" s="448"/>
      <c r="G107" s="448"/>
      <c r="H107" s="320"/>
      <c r="I107" s="320"/>
      <c r="J107" s="179"/>
      <c r="K107" s="460" t="str">
        <f>'テンプレート'!K131</f>
        <v>踏み</v>
      </c>
      <c r="L107" s="461" t="str">
        <f>'テンプレート'!L131</f>
        <v>踏み</v>
      </c>
      <c r="M107" s="127">
        <v>7.0</v>
      </c>
      <c r="N107" s="462"/>
      <c r="O107" s="121"/>
      <c r="P107" s="121"/>
      <c r="Q107" s="121"/>
      <c r="R107" s="121"/>
      <c r="S107" s="121"/>
      <c r="T107" s="121"/>
      <c r="U107" s="121"/>
      <c r="V107" s="121"/>
    </row>
    <row r="108" outlineLevel="1">
      <c r="A108" s="222"/>
      <c r="B108" s="447" t="s">
        <v>455</v>
      </c>
      <c r="C108" s="454" t="str">
        <f t="array" ref="C108">INDEX('Get-Ups'!$P$3:$Q$109, MATCH($A$1,'Get-Ups'!$A$3:$A$109,0), MATCH(C92,'Get-Ups'!$P$2:$AD$2,0))</f>
        <v>1-22</v>
      </c>
      <c r="D108" s="455">
        <f t="array" ref="D108">INDEX('Get-Ups'!$P$3:$Q$109, MATCH($A$1,'Get-Ups'!$A$3:$A$109,0), MATCH(D92,'Get-Ups'!$P$2:$AD$2,0))</f>
        <v>29</v>
      </c>
      <c r="E108" s="448"/>
      <c r="F108" s="448"/>
      <c r="G108" s="448"/>
      <c r="H108" s="320"/>
      <c r="I108" s="320"/>
      <c r="J108" s="121"/>
      <c r="K108" s="452" t="str">
        <f>'テンプレート'!K132</f>
        <v>踏まれ</v>
      </c>
      <c r="M108" s="127" t="s">
        <v>504</v>
      </c>
      <c r="N108" s="462"/>
      <c r="O108" s="320"/>
      <c r="P108" s="320"/>
      <c r="Q108" s="320"/>
      <c r="R108" s="320"/>
      <c r="S108" s="320"/>
      <c r="T108" s="320"/>
      <c r="U108" s="320"/>
      <c r="V108" s="320"/>
    </row>
    <row r="109" outlineLevel="1">
      <c r="A109" s="222"/>
      <c r="B109" s="447" t="s">
        <v>496</v>
      </c>
      <c r="C109" s="454" t="str">
        <f t="array" ref="C109">INDEX('Get-Ups'!$R$3:$S$109, MATCH($A$1,'Get-Ups'!$A$3:$A$109,0), MATCH(C92,'Get-Ups'!$R$2:$AD$2,0))</f>
        <v>1-19</v>
      </c>
      <c r="D109" s="455">
        <f t="array" ref="D109">INDEX('Get-Ups'!$R$3:$S$109, MATCH($A$1,'Get-Ups'!$A$3:$A$109,0), MATCH(D92,'Get-Ups'!$R$2:$AD$2,0))</f>
        <v>35</v>
      </c>
      <c r="E109" s="448"/>
      <c r="F109" s="448"/>
      <c r="G109" s="448"/>
      <c r="H109" s="320"/>
      <c r="I109" s="320"/>
      <c r="J109" s="179"/>
      <c r="K109" s="222"/>
      <c r="L109" s="461" t="str">
        <f>'テンプレート'!L133</f>
        <v>Ground硬直</v>
      </c>
      <c r="M109" s="127">
        <v>28.0</v>
      </c>
      <c r="N109" s="108"/>
      <c r="O109" s="180"/>
      <c r="P109" s="180"/>
      <c r="Q109" s="180"/>
      <c r="R109" s="180"/>
      <c r="S109" s="180"/>
      <c r="T109" s="180"/>
      <c r="U109" s="180"/>
      <c r="V109" s="180"/>
    </row>
    <row r="110" outlineLevel="1">
      <c r="A110" s="222"/>
      <c r="B110" s="447" t="s">
        <v>497</v>
      </c>
      <c r="C110" s="454" t="str">
        <f t="array" ref="C110">INDEX('Get-Ups'!$T$3:$U$109, MATCH($A$1,'Get-Ups'!$A$3:$A$109,0), MATCH(C92,'Get-Ups'!$T$2:$AD$2,0))</f>
        <v>1-24</v>
      </c>
      <c r="D110" s="455">
        <f t="array" ref="D110">INDEX('Get-Ups'!$T$3:$U$109, MATCH($A$1,'Get-Ups'!$A$3:$A$109,0), MATCH(D92,'Get-Ups'!$T$2:$AD$2,0))</f>
        <v>35</v>
      </c>
      <c r="E110" s="448"/>
      <c r="F110" s="448"/>
      <c r="G110" s="448"/>
      <c r="H110" s="320"/>
      <c r="I110" s="320"/>
      <c r="J110" s="121"/>
      <c r="K110" s="222"/>
      <c r="L110" s="461" t="str">
        <f>'テンプレート'!L134</f>
        <v>Air踏まれ</v>
      </c>
      <c r="M110" s="127">
        <v>8.0</v>
      </c>
      <c r="N110" s="108"/>
      <c r="O110" s="180"/>
      <c r="P110" s="180"/>
      <c r="Q110" s="180"/>
      <c r="R110" s="180"/>
      <c r="S110" s="180"/>
      <c r="T110" s="180"/>
      <c r="U110" s="180"/>
      <c r="V110" s="180"/>
    </row>
    <row r="111" outlineLevel="1">
      <c r="A111" s="222"/>
      <c r="B111" s="447" t="s">
        <v>510</v>
      </c>
      <c r="C111" s="456" t="str">
        <f t="array" ref="C111">INDEX('Get-Ups'!$V$3:$Y$109, MATCH($A$1,'Get-Ups'!$A$3:$A$109,0), MATCH(C92,'Get-Ups'!$V$2:$AD$2,0))</f>
        <v>1-22</v>
      </c>
      <c r="D111" s="457">
        <f t="array" ref="D111">INDEX('Get-Ups'!$V$3:$Y$109, MATCH($A$1,'Get-Ups'!$A$3:$A$109,0), MATCH(D92,'Get-Ups'!$V$2:$AD$2,0))</f>
        <v>45</v>
      </c>
      <c r="E111" s="454" t="str">
        <f t="array" ref="E111">INDEX('Get-Ups'!$V$3:$Y$109, MATCH($A$1,'Get-Ups'!$A$3:$A$109,0), MATCH(E92,'Get-Ups'!$V$2:$AD$2,0))</f>
        <v>16-17</v>
      </c>
      <c r="F111" s="455">
        <f t="array" ref="F111">INDEX('Get-Ups'!$V$3:$Y$109, MATCH($A$1,'Get-Ups'!$A$3:$A$109,0), MATCH(F92,'Get-Ups'!$V$2:$AD$2,0))</f>
        <v>7</v>
      </c>
      <c r="G111" s="127">
        <f t="shared" ref="G111:G112" si="3">F111*1.2</f>
        <v>8.4</v>
      </c>
      <c r="H111" s="320"/>
      <c r="I111" s="320"/>
      <c r="J111" s="179"/>
      <c r="K111" s="222"/>
      <c r="L111" s="461" t="str">
        <f>'テンプレート'!L135</f>
        <v>Air落下</v>
      </c>
      <c r="M111" s="127">
        <v>37.0</v>
      </c>
      <c r="N111" s="108"/>
      <c r="O111" s="180"/>
      <c r="P111" s="180"/>
      <c r="Q111" s="180"/>
      <c r="R111" s="180"/>
      <c r="S111" s="180"/>
      <c r="T111" s="180"/>
      <c r="U111" s="180"/>
      <c r="V111" s="180"/>
    </row>
    <row r="112" outlineLevel="1">
      <c r="A112" s="207"/>
      <c r="B112" s="458" t="s">
        <v>511</v>
      </c>
      <c r="C112" s="207"/>
      <c r="D112" s="207"/>
      <c r="E112" s="454" t="str">
        <f t="array" ref="E112">INDEX('Get-Ups'!$Z$3:$AA$109, MATCH($A$1,'Get-Ups'!$A$3:$A$109,0), MATCH(E92,'Get-Ups'!$Z$2:$AD$2,0))</f>
        <v>21-22</v>
      </c>
      <c r="F112" s="455">
        <f t="array" ref="F112">INDEX('Get-Ups'!$Z$3:$AA$109, MATCH($A$1,'Get-Ups'!$A$3:$A$109,0), MATCH(F92,'Get-Ups'!$Z$2:$AD$2,0))</f>
        <v>7</v>
      </c>
      <c r="G112" s="127">
        <f t="shared" si="3"/>
        <v>8.4</v>
      </c>
      <c r="H112" s="320"/>
      <c r="I112" s="320"/>
      <c r="J112" s="179"/>
      <c r="K112" s="451" t="str">
        <f>'テンプレート'!K136</f>
        <v>倒れダメージ</v>
      </c>
      <c r="L112" s="120"/>
      <c r="M112" s="445" t="str">
        <f>'テンプレート'!M136</f>
        <v>Duration</v>
      </c>
      <c r="N112" s="108"/>
      <c r="O112" s="180"/>
      <c r="P112" s="180"/>
      <c r="Q112" s="180"/>
      <c r="R112" s="180"/>
      <c r="S112" s="180"/>
      <c r="T112" s="180"/>
      <c r="U112" s="180"/>
      <c r="V112" s="180"/>
    </row>
    <row r="113" outlineLevel="1">
      <c r="A113" s="446" t="s">
        <v>513</v>
      </c>
      <c r="B113" s="447" t="s">
        <v>514</v>
      </c>
      <c r="C113" s="454" t="str">
        <f t="array" ref="C113">INDEX(Tripping!$C$3:$D92, MATCH($A$1,Tripping!$A$3:$A$109,0), MATCH(C92,Tripping!$C$2:$AC$2,0))</f>
        <v>1-5</v>
      </c>
      <c r="D113" s="455">
        <f t="array" ref="D113">INDEX(Tripping!$C$3:$D92, MATCH($A$1,Tripping!$A$3:$A$109,0), MATCH(D92,Tripping!$C$2:$AC$2,0))</f>
        <v>29</v>
      </c>
      <c r="E113" s="448"/>
      <c r="F113" s="448"/>
      <c r="G113" s="448"/>
      <c r="H113" s="320"/>
      <c r="I113" s="320"/>
      <c r="J113" s="121"/>
      <c r="K113" s="460" t="str">
        <f>'テンプレート'!K137</f>
        <v>あお向け倒れ</v>
      </c>
      <c r="L113" s="453" t="str">
        <f>'テンプレート'!L137</f>
        <v>モーション大</v>
      </c>
      <c r="M113" s="127">
        <v>39.0</v>
      </c>
      <c r="N113" s="462"/>
      <c r="O113" s="180"/>
      <c r="P113" s="180"/>
      <c r="Q113" s="180"/>
      <c r="R113" s="180"/>
      <c r="S113" s="180"/>
      <c r="T113" s="180"/>
      <c r="U113" s="180"/>
      <c r="V113" s="180"/>
    </row>
    <row r="114" outlineLevel="1">
      <c r="A114" s="222"/>
      <c r="B114" s="447" t="s">
        <v>515</v>
      </c>
      <c r="C114" s="454" t="str">
        <f t="array" ref="C114">INDEX(Tripping!$E$3:$F92, MATCH($A$1,Tripping!$A$3:$A$109,0), MATCH(C92,Tripping!$E$2:$AC$2,0))</f>
        <v>1-5</v>
      </c>
      <c r="D114" s="455">
        <f t="array" ref="D114">INDEX(Tripping!$E$3:$F92, MATCH($A$1,Tripping!$A$3:$A$109,0), MATCH(D92,Tripping!$E$2:$AC$2,0))</f>
        <v>39</v>
      </c>
      <c r="E114" s="448"/>
      <c r="F114" s="448"/>
      <c r="G114" s="448"/>
      <c r="H114" s="320"/>
      <c r="I114" s="320"/>
      <c r="J114" s="179"/>
      <c r="K114" s="460" t="str">
        <f>'テンプレート'!K138</f>
        <v>うつ伏せ倒れ</v>
      </c>
      <c r="L114" s="453" t="str">
        <f>'テンプレート'!L138</f>
        <v>モーション大</v>
      </c>
      <c r="M114" s="127" t="s">
        <v>165</v>
      </c>
      <c r="N114" s="462"/>
      <c r="O114" s="180"/>
      <c r="P114" s="180"/>
      <c r="Q114" s="180"/>
      <c r="R114" s="180"/>
      <c r="S114" s="180"/>
      <c r="T114" s="180"/>
      <c r="U114" s="180"/>
      <c r="V114" s="180"/>
    </row>
    <row r="115" outlineLevel="1">
      <c r="A115" s="222"/>
      <c r="B115" s="447" t="s">
        <v>455</v>
      </c>
      <c r="C115" s="454" t="str">
        <f t="array" ref="C115">INDEX(Tripping!$G$3:$H$109, MATCH($A$1,Tripping!$A$3:$A$109,0), MATCH(C92,Tripping!$G$2:$AC$2,0))</f>
        <v>1-16</v>
      </c>
      <c r="D115" s="455">
        <f t="array" ref="D115">INDEX(Tripping!$G$3:$H$109, MATCH($A$1,Tripping!$A$3:$A$109,0), MATCH(D92,Tripping!$G$2:$AC$2,0))</f>
        <v>21</v>
      </c>
      <c r="E115" s="448"/>
      <c r="F115" s="448"/>
      <c r="G115" s="448"/>
      <c r="H115" s="320"/>
      <c r="I115" s="320"/>
      <c r="J115" s="121"/>
      <c r="K115" s="451" t="str">
        <f>'テンプレート'!K139</f>
        <v/>
      </c>
      <c r="L115" s="120"/>
      <c r="M115" s="445" t="str">
        <f>'テンプレート'!M139</f>
        <v/>
      </c>
      <c r="N115" s="108"/>
      <c r="O115" s="180"/>
      <c r="P115" s="180"/>
      <c r="Q115" s="180"/>
      <c r="R115" s="180"/>
      <c r="S115" s="180"/>
      <c r="T115" s="180"/>
      <c r="U115" s="180"/>
      <c r="V115" s="180"/>
    </row>
    <row r="116" outlineLevel="1">
      <c r="A116" s="222"/>
      <c r="B116" s="447" t="s">
        <v>496</v>
      </c>
      <c r="C116" s="454" t="str">
        <f t="array" ref="C116">INDEX(Tripping!$I$3:$J$109, MATCH($A$1,Tripping!$A$3:$A$109,0), MATCH(C92,Tripping!$I$2:$AC$2,0))</f>
        <v>1-9</v>
      </c>
      <c r="D116" s="455">
        <f t="array" ref="D116">INDEX(Tripping!$I$3:$J$109, MATCH($A$1,Tripping!$A$3:$A$109,0), MATCH(D92,Tripping!$I$2:$AC$2,0))</f>
        <v>28</v>
      </c>
      <c r="E116" s="448"/>
      <c r="F116" s="448"/>
      <c r="G116" s="448"/>
      <c r="H116" s="320"/>
      <c r="I116" s="320"/>
      <c r="J116" s="320"/>
      <c r="K116" s="463"/>
      <c r="L116" s="464" t="str">
        <f>'テンプレート'!L140</f>
        <v/>
      </c>
      <c r="M116" s="127" t="s">
        <v>504</v>
      </c>
      <c r="N116" s="108"/>
      <c r="O116" s="180"/>
      <c r="P116" s="180"/>
      <c r="Q116" s="180"/>
      <c r="R116" s="180"/>
      <c r="S116" s="180"/>
      <c r="T116" s="180"/>
      <c r="U116" s="180"/>
      <c r="V116" s="180"/>
    </row>
    <row r="117" outlineLevel="1">
      <c r="A117" s="222"/>
      <c r="B117" s="447" t="s">
        <v>497</v>
      </c>
      <c r="C117" s="454" t="str">
        <f t="array" ref="C117">INDEX(Tripping!$K$3:$L$109, MATCH($A$1,Tripping!$A$3:$A$109,0), MATCH(C92,Tripping!$K$2:$AC$2,0))</f>
        <v>1-9</v>
      </c>
      <c r="D117" s="455">
        <f t="array" ref="D117">INDEX(Tripping!$K$3:$L$109, MATCH($A$1,Tripping!$A$3:$A$109,0), MATCH(D92,Tripping!$K$2:$AC$2,0))</f>
        <v>28</v>
      </c>
      <c r="E117" s="448"/>
      <c r="F117" s="448"/>
      <c r="G117" s="448"/>
      <c r="H117" s="320"/>
      <c r="I117" s="320"/>
      <c r="J117" s="320"/>
      <c r="K117" s="465"/>
      <c r="L117" s="180"/>
      <c r="M117" s="180"/>
      <c r="N117" s="108"/>
      <c r="O117" s="180"/>
      <c r="P117" s="180"/>
      <c r="Q117" s="180"/>
      <c r="R117" s="180"/>
      <c r="S117" s="180"/>
      <c r="T117" s="180"/>
      <c r="U117" s="180"/>
      <c r="V117" s="180"/>
    </row>
    <row r="118" outlineLevel="1">
      <c r="A118" s="222"/>
      <c r="B118" s="447" t="s">
        <v>510</v>
      </c>
      <c r="C118" s="456" t="str">
        <f t="array" ref="C118">INDEX(Tripping!$M$3:$P$109, MATCH($A$1,Tripping!$A$3:$A$109,0), MATCH(C92,Tripping!$M$2:$AC$2,0))</f>
        <v>1-7</v>
      </c>
      <c r="D118" s="457">
        <f t="array" ref="D118">INDEX(Tripping!$M$3:$P$109, MATCH($A$1,Tripping!$A$3:$A$109,0), MATCH(D92,Tripping!$M$2:$AC$2,0))</f>
        <v>49</v>
      </c>
      <c r="E118" s="454" t="str">
        <f t="array" ref="E118">INDEX(Tripping!$M$3:$P$109, MATCH($A$1,Tripping!$A$3:$A$109,0), MATCH(E92,Tripping!$M$2:$AC$2,0))</f>
        <v>19-20</v>
      </c>
      <c r="F118" s="455">
        <f t="array" ref="F118">INDEX(Tripping!$M$3:$P$109, MATCH($A$1,Tripping!$A$3:$A$109,0), MATCH(F92,Tripping!$M$2:$AC$2,0))</f>
        <v>5</v>
      </c>
      <c r="G118" s="127">
        <f t="shared" ref="G118:G119" si="4">F118*1.2</f>
        <v>6</v>
      </c>
      <c r="H118" s="320"/>
      <c r="I118" s="320"/>
      <c r="J118" s="320"/>
      <c r="K118" s="180"/>
      <c r="L118" s="180"/>
      <c r="M118" s="180"/>
      <c r="N118" s="108"/>
      <c r="O118" s="108"/>
      <c r="P118" s="108"/>
      <c r="Q118" s="108"/>
      <c r="R118" s="180"/>
      <c r="S118" s="180"/>
      <c r="T118" s="180"/>
      <c r="U118" s="180"/>
      <c r="V118" s="180"/>
    </row>
    <row r="119" outlineLevel="1">
      <c r="A119" s="207"/>
      <c r="B119" s="458" t="s">
        <v>511</v>
      </c>
      <c r="C119" s="207"/>
      <c r="D119" s="207"/>
      <c r="E119" s="454" t="str">
        <f t="array" ref="E119">INDEX(Tripping!$Q$3:$R$109, MATCH($A$1,Tripping!$A$3:$A$109,0), MATCH(E92,Tripping!$Q$2:$AC$2,0))</f>
        <v>31-32</v>
      </c>
      <c r="F119" s="455">
        <f t="array" ref="F119">INDEX(Tripping!$Q$3:$R$109, MATCH($A$1,Tripping!$A$3:$A$109,0), MATCH(F92,Tripping!$Q$2:$AC$2,0))</f>
        <v>5</v>
      </c>
      <c r="G119" s="127">
        <f t="shared" si="4"/>
        <v>6</v>
      </c>
      <c r="H119" s="320"/>
      <c r="I119" s="320"/>
      <c r="J119" s="320"/>
      <c r="K119" s="180"/>
      <c r="L119" s="180"/>
      <c r="M119" s="180"/>
      <c r="N119" s="108"/>
      <c r="O119" s="108"/>
      <c r="P119" s="108"/>
      <c r="Q119" s="108"/>
      <c r="R119" s="180"/>
      <c r="S119" s="180"/>
      <c r="T119" s="180"/>
      <c r="U119" s="180"/>
      <c r="V119" s="180"/>
    </row>
  </sheetData>
  <mergeCells count="121">
    <mergeCell ref="A98:A100"/>
    <mergeCell ref="A101:A106"/>
    <mergeCell ref="A107:A112"/>
    <mergeCell ref="A113:A119"/>
    <mergeCell ref="C105:C106"/>
    <mergeCell ref="C111:C112"/>
    <mergeCell ref="D111:D112"/>
    <mergeCell ref="D105:D106"/>
    <mergeCell ref="C118:C119"/>
    <mergeCell ref="D118:D119"/>
    <mergeCell ref="A93:A97"/>
    <mergeCell ref="A64:B64"/>
    <mergeCell ref="A67:B68"/>
    <mergeCell ref="A76:A77"/>
    <mergeCell ref="A80:A81"/>
    <mergeCell ref="A78:A79"/>
    <mergeCell ref="A61:A63"/>
    <mergeCell ref="A54:B54"/>
    <mergeCell ref="A55:A57"/>
    <mergeCell ref="A53:B53"/>
    <mergeCell ref="A73:B73"/>
    <mergeCell ref="A46:A47"/>
    <mergeCell ref="A49:A51"/>
    <mergeCell ref="A43:A45"/>
    <mergeCell ref="A39:B40"/>
    <mergeCell ref="A15:B16"/>
    <mergeCell ref="A11:B12"/>
    <mergeCell ref="A29:A30"/>
    <mergeCell ref="A26:A28"/>
    <mergeCell ref="A24:B25"/>
    <mergeCell ref="A41:A42"/>
    <mergeCell ref="A36:A37"/>
    <mergeCell ref="I46:I47"/>
    <mergeCell ref="I43:I45"/>
    <mergeCell ref="J46:J47"/>
    <mergeCell ref="D61:D63"/>
    <mergeCell ref="H61:J63"/>
    <mergeCell ref="D43:D45"/>
    <mergeCell ref="D46:D47"/>
    <mergeCell ref="D49:D51"/>
    <mergeCell ref="I49:I51"/>
    <mergeCell ref="H29:J30"/>
    <mergeCell ref="H31:J31"/>
    <mergeCell ref="H32:J32"/>
    <mergeCell ref="H34:J34"/>
    <mergeCell ref="H33:J33"/>
    <mergeCell ref="G16:H16"/>
    <mergeCell ref="H8:J9"/>
    <mergeCell ref="I10:I11"/>
    <mergeCell ref="D36:D37"/>
    <mergeCell ref="D29:D30"/>
    <mergeCell ref="E16:F16"/>
    <mergeCell ref="K16:N16"/>
    <mergeCell ref="H25:J25"/>
    <mergeCell ref="H28:J28"/>
    <mergeCell ref="K1:M2"/>
    <mergeCell ref="R48:V48"/>
    <mergeCell ref="R46:V47"/>
    <mergeCell ref="U61:U63"/>
    <mergeCell ref="V61:V63"/>
    <mergeCell ref="U55:U57"/>
    <mergeCell ref="V55:V57"/>
    <mergeCell ref="R41:V42"/>
    <mergeCell ref="R40:V40"/>
    <mergeCell ref="H36:J37"/>
    <mergeCell ref="H35:J35"/>
    <mergeCell ref="R49:V51"/>
    <mergeCell ref="J43:J45"/>
    <mergeCell ref="I41:I42"/>
    <mergeCell ref="J41:J42"/>
    <mergeCell ref="R43:V45"/>
    <mergeCell ref="J49:J51"/>
    <mergeCell ref="H55:J57"/>
    <mergeCell ref="H54:J54"/>
    <mergeCell ref="A58:B58"/>
    <mergeCell ref="A60:B60"/>
    <mergeCell ref="H58:J58"/>
    <mergeCell ref="H59:J59"/>
    <mergeCell ref="H60:J60"/>
    <mergeCell ref="H64:J64"/>
    <mergeCell ref="H65:J65"/>
    <mergeCell ref="H78:J79"/>
    <mergeCell ref="H76:J77"/>
    <mergeCell ref="A74:A75"/>
    <mergeCell ref="A70:A72"/>
    <mergeCell ref="E74:E75"/>
    <mergeCell ref="E78:E79"/>
    <mergeCell ref="E76:E77"/>
    <mergeCell ref="E80:E81"/>
    <mergeCell ref="H80:J81"/>
    <mergeCell ref="C74:C75"/>
    <mergeCell ref="C80:C81"/>
    <mergeCell ref="C76:C77"/>
    <mergeCell ref="C78:C79"/>
    <mergeCell ref="D41:D42"/>
    <mergeCell ref="D55:D57"/>
    <mergeCell ref="C16:D16"/>
    <mergeCell ref="A85:A87"/>
    <mergeCell ref="A83:B84"/>
    <mergeCell ref="I4:I5"/>
    <mergeCell ref="I6:I7"/>
    <mergeCell ref="H26:J26"/>
    <mergeCell ref="H27:J27"/>
    <mergeCell ref="H6:H7"/>
    <mergeCell ref="H10:H11"/>
    <mergeCell ref="H4:H5"/>
    <mergeCell ref="C1:G12"/>
    <mergeCell ref="H1:J2"/>
    <mergeCell ref="K102:K105"/>
    <mergeCell ref="K108:K111"/>
    <mergeCell ref="K115:L115"/>
    <mergeCell ref="K112:L112"/>
    <mergeCell ref="A88:A89"/>
    <mergeCell ref="A91:B92"/>
    <mergeCell ref="K93:K94"/>
    <mergeCell ref="K92:L92"/>
    <mergeCell ref="K96:K101"/>
    <mergeCell ref="K95:L95"/>
    <mergeCell ref="K106:L106"/>
    <mergeCell ref="H74:J75"/>
    <mergeCell ref="H73:J73"/>
  </mergeCells>
  <conditionalFormatting sqref="K1:K15 K17:K64 G65 K66:K116 L73:L88 M73:O73 D74 F74:G74 M75:O79 P75:Q77 D76 D78 F78:G78 P79:Q79 D80 F80:G80 M81:Q88 R84:R88">
    <cfRule type="containsText" dxfId="0" priority="1" operator="containsText" text="361">
      <formula>NOT(ISERROR(SEARCH(("361"),(K1))))</formula>
    </cfRule>
  </conditionalFormatting>
  <conditionalFormatting sqref="K1:K15 K17:K64 G65 K66:K116 L73:L88 M73:O73 D74 F74:G74 M75:O79 P75:Q77 D76 D78 F78:G78 P79:Q79 D80 F80:G80 M81:Q88 R84:R88">
    <cfRule type="containsText" dxfId="1" priority="2" operator="containsText" text="363">
      <formula>NOT(ISERROR(SEARCH(("363"),(K1))))</formula>
    </cfRule>
  </conditionalFormatting>
  <conditionalFormatting sqref="K1:K15 K17:K64 G65 K66:K116 L73:L88 M73:O73 D74 F74:G74 M75:O79 P75:Q77 D76 D78 F78:G78 P79:Q79 D80 F80:G80 M81:Q88 R84:R88">
    <cfRule type="containsText" dxfId="1" priority="3" operator="containsText" text="365">
      <formula>NOT(ISERROR(SEARCH(("365"),(K1))))</formula>
    </cfRule>
  </conditionalFormatting>
  <conditionalFormatting sqref="K1:K15 K17:K64 G65 K66:K116 L73:L88 M73:O73 D74 F74:G74 M75:O79 P75:Q77 D76 D78 F78:G78 P79:Q79 D80 F80:G80 M81:Q88 R84:R88">
    <cfRule type="containsText" dxfId="1" priority="4" operator="containsText" text="366">
      <formula>NOT(ISERROR(SEARCH(("366"),(K1))))</formula>
    </cfRule>
  </conditionalFormatting>
  <conditionalFormatting sqref="K1:K15 K17:K64 G65 K66:K116 L73:L88 M73:O73 D74 F74:G74 M75:O79 P75:Q77 D76 D78 F78:G78 P79:Q79 D80 F80:G80 M81:Q88 R84:R88">
    <cfRule type="containsText" dxfId="1" priority="5" operator="containsText" text="367">
      <formula>NOT(ISERROR(SEARCH(("367"),(K1))))</formula>
    </cfRule>
  </conditionalFormatting>
  <conditionalFormatting sqref="O74:P81 Q74:Q88 K80:N80">
    <cfRule type="cellIs" dxfId="2" priority="6" operator="equal">
      <formula>"敵のみ"</formula>
    </cfRule>
  </conditionalFormatting>
  <conditionalFormatting sqref="D74:D81 L74:N77 O74:O81 P74:Q74 K76 P76:Q77 L79:N79 P79:Q79 L81:N81 P81:Q81 L83:Q83 L85:R85 L87:P87 Q87:Q88 R87">
    <cfRule type="cellIs" dxfId="3" priority="7" operator="equal">
      <formula>"-"</formula>
    </cfRule>
  </conditionalFormatting>
  <conditionalFormatting sqref="O1:O64 G65 O66:O119 P73:P88 D74 F74:G74 K74:N81 Q74:Q84 D76 D78 F78:G78 D80 F80:G80 R84">
    <cfRule type="cellIs" dxfId="4" priority="8" operator="greaterThan">
      <formula>0</formula>
    </cfRule>
  </conditionalFormatting>
  <conditionalFormatting sqref="P1:Q64 P66:Q119 O74:O81 K80:N80 R84:R88">
    <cfRule type="cellIs" dxfId="5" priority="9" operator="lessThan">
      <formula>1</formula>
    </cfRule>
  </conditionalFormatting>
  <conditionalFormatting sqref="P1:Q64 P66:Q119 O74:O81 K80:N80 R84:R88">
    <cfRule type="cellIs" dxfId="4" priority="10" operator="greaterThan">
      <formula>1</formula>
    </cfRule>
  </conditionalFormatting>
  <conditionalFormatting sqref="N25:N64 N66:N81 O73:O88">
    <cfRule type="cellIs" dxfId="6" priority="11" operator="greaterThan">
      <formula>0</formula>
    </cfRule>
  </conditionalFormatting>
  <printOptions gridLines="1" horizontalCentered="1"/>
  <pageMargins bottom="0.75" footer="0.0" header="0.0" left="0.7" right="0.7" top="0.75"/>
  <pageSetup fitToHeight="0" paperSize="9" cellComments="atEnd" orientation="portrait"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7D1E"/>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
        <v>2.0</v>
      </c>
      <c r="B1" s="6"/>
      <c r="C1" s="11" t="str">
        <f>IMAGE(VLOOKUP($A$1,Fighters!A2:AI107,12,FALSE),1)</f>
        <v/>
      </c>
      <c r="D1" s="12"/>
      <c r="E1" s="12"/>
      <c r="F1" s="12"/>
      <c r="G1" s="17"/>
      <c r="H1" s="19"/>
      <c r="I1" s="12"/>
      <c r="J1" s="17"/>
      <c r="K1" s="21"/>
      <c r="L1" s="12"/>
      <c r="M1" s="17"/>
      <c r="N1" s="23"/>
      <c r="O1" s="23"/>
      <c r="P1" s="23"/>
      <c r="Q1" s="23"/>
      <c r="R1" s="26"/>
      <c r="S1" s="26"/>
      <c r="T1" s="26"/>
      <c r="U1" s="26"/>
      <c r="V1" s="26"/>
    </row>
    <row r="2">
      <c r="A2" s="28" t="str">
        <f>VLOOKUP($A$1,Fighters!$A$2:$AI$81,6,FALSE)</f>
        <v>#007d1e</v>
      </c>
      <c r="B2" s="6"/>
      <c r="C2" s="31"/>
      <c r="G2" s="37"/>
      <c r="H2" s="39"/>
      <c r="I2" s="41"/>
      <c r="J2" s="42"/>
      <c r="K2" s="39"/>
      <c r="L2" s="41"/>
      <c r="M2" s="42"/>
      <c r="N2" s="23"/>
      <c r="O2" s="23"/>
      <c r="P2" s="23"/>
      <c r="Q2" s="23"/>
      <c r="R2" s="26"/>
      <c r="S2" s="26"/>
      <c r="T2" s="26"/>
      <c r="U2" s="26"/>
      <c r="V2" s="26"/>
    </row>
    <row r="3">
      <c r="A3" s="28" t="str">
        <f>VLOOKUP($A$1,Fighters!$A$2:$AI$81,14,FALSE)</f>
        <v>2. ドンキーコング</v>
      </c>
      <c r="B3" s="6"/>
      <c r="C3" s="31"/>
      <c r="G3" s="37"/>
      <c r="H3" s="45"/>
      <c r="I3" s="45"/>
      <c r="J3" s="45"/>
      <c r="K3" s="51"/>
      <c r="L3" s="51"/>
      <c r="M3" s="51"/>
      <c r="N3" s="23"/>
      <c r="O3" s="23"/>
      <c r="P3" s="23"/>
      <c r="Q3" s="23"/>
      <c r="R3" s="53"/>
      <c r="S3" s="26"/>
      <c r="T3" s="26"/>
      <c r="U3" s="26"/>
      <c r="V3" s="26"/>
    </row>
    <row r="4">
      <c r="A4" s="28" t="str">
        <f>VLOOKUP($A$1,Fighters!$A$2:$AI$81,13,FALSE)</f>
        <v>1</v>
      </c>
      <c r="B4" s="6"/>
      <c r="C4" s="31"/>
      <c r="G4" s="37"/>
      <c r="H4" s="58"/>
      <c r="I4" s="58"/>
      <c r="J4" s="45"/>
      <c r="K4" s="51"/>
      <c r="L4" s="51"/>
      <c r="M4" s="51"/>
      <c r="N4" s="23"/>
      <c r="O4" s="23"/>
      <c r="P4" s="23"/>
      <c r="Q4" s="23"/>
      <c r="R4" s="53"/>
      <c r="S4" s="26"/>
      <c r="T4" s="26"/>
      <c r="U4" s="26"/>
      <c r="V4" s="26"/>
    </row>
    <row r="5" ht="16.5" customHeight="1">
      <c r="A5" s="4"/>
      <c r="B5" s="6"/>
      <c r="C5" s="31"/>
      <c r="G5" s="37"/>
      <c r="H5" s="60"/>
      <c r="I5" s="60"/>
      <c r="J5" s="62"/>
      <c r="K5" s="64"/>
      <c r="L5" s="66"/>
      <c r="M5" s="66"/>
      <c r="N5" s="23"/>
      <c r="O5" s="23"/>
      <c r="P5" s="23"/>
      <c r="Q5" s="23"/>
      <c r="R5" s="53"/>
      <c r="S5" s="26"/>
      <c r="T5" s="26"/>
      <c r="U5" s="26"/>
      <c r="V5" s="26"/>
    </row>
    <row r="6">
      <c r="A6" s="6"/>
      <c r="B6" s="6"/>
      <c r="C6" s="31"/>
      <c r="G6" s="37"/>
      <c r="H6" s="58"/>
      <c r="I6" s="72" t="s">
        <v>6</v>
      </c>
      <c r="J6" s="64"/>
      <c r="K6" s="76"/>
      <c r="L6" s="66"/>
      <c r="M6" s="66"/>
      <c r="N6" s="23"/>
      <c r="O6" s="23"/>
      <c r="P6" s="23"/>
      <c r="Q6" s="23"/>
      <c r="R6" s="53"/>
      <c r="S6" s="26"/>
      <c r="T6" s="26"/>
      <c r="U6" s="26"/>
      <c r="V6" s="26"/>
    </row>
    <row r="7">
      <c r="A7" s="6"/>
      <c r="B7" s="6"/>
      <c r="C7" s="31"/>
      <c r="G7" s="37"/>
      <c r="H7" s="60"/>
      <c r="I7" s="60"/>
      <c r="J7" s="64"/>
      <c r="K7" s="76"/>
      <c r="L7" s="66"/>
      <c r="M7" s="66"/>
      <c r="N7" s="23"/>
      <c r="O7" s="23"/>
      <c r="P7" s="23"/>
      <c r="Q7" s="23"/>
      <c r="R7" s="53"/>
      <c r="S7" s="26"/>
      <c r="T7" s="26"/>
      <c r="U7" s="26"/>
      <c r="V7" s="26"/>
    </row>
    <row r="8">
      <c r="A8" s="6"/>
      <c r="B8" s="6"/>
      <c r="C8" s="31"/>
      <c r="G8" s="37"/>
      <c r="H8" s="78">
        <v>43612.97965246528</v>
      </c>
      <c r="I8" s="12"/>
      <c r="J8" s="17"/>
      <c r="K8" s="64"/>
      <c r="L8" s="66"/>
      <c r="M8" s="66"/>
      <c r="N8" s="23"/>
      <c r="O8" s="23"/>
      <c r="P8" s="23"/>
      <c r="Q8" s="23"/>
      <c r="R8" s="53"/>
      <c r="S8" s="26"/>
      <c r="T8" s="26"/>
      <c r="U8" s="26"/>
      <c r="V8" s="26"/>
    </row>
    <row r="9">
      <c r="A9" s="6"/>
      <c r="B9" s="6"/>
      <c r="C9" s="31"/>
      <c r="G9" s="37"/>
      <c r="H9" s="39"/>
      <c r="I9" s="41"/>
      <c r="J9" s="42"/>
      <c r="K9" s="26"/>
      <c r="L9" s="23"/>
      <c r="M9" s="23"/>
      <c r="N9" s="23"/>
      <c r="O9" s="23"/>
      <c r="P9" s="23"/>
      <c r="Q9" s="23"/>
      <c r="R9" s="53"/>
      <c r="S9" s="26"/>
      <c r="T9" s="26"/>
      <c r="U9" s="26"/>
      <c r="V9" s="26"/>
    </row>
    <row r="10">
      <c r="A10" s="80"/>
      <c r="B10" s="6"/>
      <c r="C10" s="31"/>
      <c r="G10" s="37"/>
      <c r="H10" s="82"/>
      <c r="I10" s="82"/>
      <c r="J10" s="26"/>
      <c r="K10" s="26"/>
      <c r="L10" s="23"/>
      <c r="M10" s="23"/>
      <c r="N10" s="23"/>
      <c r="O10" s="23"/>
      <c r="P10" s="23"/>
      <c r="Q10" s="23"/>
      <c r="R10" s="53"/>
      <c r="S10" s="26"/>
      <c r="T10" s="26"/>
      <c r="U10" s="26"/>
      <c r="V10" s="26"/>
    </row>
    <row r="11">
      <c r="A11" s="84"/>
      <c r="B11" s="6"/>
      <c r="C11" s="31"/>
      <c r="G11" s="37"/>
      <c r="H11" s="60"/>
      <c r="I11" s="60"/>
      <c r="J11" s="26"/>
      <c r="K11" s="26"/>
      <c r="L11" s="23"/>
      <c r="M11" s="23"/>
      <c r="N11" s="23"/>
      <c r="O11" s="23"/>
      <c r="P11" s="23"/>
      <c r="Q11" s="23"/>
      <c r="R11" s="53"/>
      <c r="S11" s="26"/>
      <c r="T11" s="26"/>
      <c r="U11" s="26"/>
      <c r="V11" s="26"/>
    </row>
    <row r="12">
      <c r="A12" s="60"/>
      <c r="B12" s="6"/>
      <c r="C12" s="39"/>
      <c r="D12" s="41"/>
      <c r="E12" s="41"/>
      <c r="F12" s="41"/>
      <c r="G12" s="42"/>
      <c r="H12" s="86"/>
      <c r="I12" s="86"/>
      <c r="J12" s="6"/>
      <c r="K12" s="6"/>
      <c r="L12" s="23"/>
      <c r="M12" s="23"/>
      <c r="N12" s="23"/>
      <c r="O12" s="23"/>
      <c r="P12" s="23"/>
      <c r="Q12" s="23"/>
      <c r="R12" s="53"/>
      <c r="S12" s="26"/>
      <c r="T12" s="26"/>
      <c r="U12" s="26"/>
      <c r="V12" s="26"/>
    </row>
    <row r="13">
      <c r="A13" s="89"/>
      <c r="B13" s="90"/>
      <c r="C13" s="90"/>
      <c r="D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
        <v>16</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127 [3rd]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18.7 [28th]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1.365 [9th]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53F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0.11737 [65th]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 [29th]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1.873 [27th]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0.123 [14th]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17.3 [21st]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1.208 [12th]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35.5 [25th]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1.63 [34th]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2.608 [34th]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0.085 [50th]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197" t="s">
        <v>56</v>
      </c>
      <c r="D26" s="199" t="s">
        <v>57</v>
      </c>
      <c r="E26" s="199" t="s">
        <v>58</v>
      </c>
      <c r="F26" s="200">
        <v>4.8</v>
      </c>
      <c r="G26" s="201" t="s">
        <v>59</v>
      </c>
      <c r="H26" s="202" t="s">
        <v>60</v>
      </c>
      <c r="I26" s="120"/>
      <c r="J26" s="117"/>
      <c r="K26" s="200"/>
      <c r="L26" s="203"/>
      <c r="M26" s="204"/>
      <c r="N26" s="204"/>
      <c r="O26" s="205"/>
      <c r="P26" s="205"/>
      <c r="Q26" s="205"/>
      <c r="R26" s="105"/>
      <c r="S26" s="105"/>
      <c r="T26" s="105"/>
      <c r="U26" s="105"/>
      <c r="V26" s="105"/>
    </row>
    <row r="27" outlineLevel="1">
      <c r="A27" s="207"/>
      <c r="B27" s="208" t="s">
        <v>63</v>
      </c>
      <c r="C27" s="197" t="s">
        <v>64</v>
      </c>
      <c r="D27" s="199" t="s">
        <v>65</v>
      </c>
      <c r="E27" s="199" t="s">
        <v>66</v>
      </c>
      <c r="F27" s="200">
        <v>7.199999999999999</v>
      </c>
      <c r="G27" s="210" t="s">
        <v>67</v>
      </c>
      <c r="H27" s="212"/>
      <c r="I27" s="120"/>
      <c r="J27" s="117"/>
      <c r="K27" s="203"/>
      <c r="L27" s="203"/>
      <c r="M27" s="204"/>
      <c r="N27" s="204"/>
      <c r="O27" s="205"/>
      <c r="P27" s="205"/>
      <c r="Q27" s="205"/>
      <c r="R27" s="105"/>
      <c r="S27" s="105"/>
      <c r="T27" s="105"/>
      <c r="U27" s="105"/>
      <c r="V27" s="105"/>
    </row>
    <row r="28" outlineLevel="1">
      <c r="A28" s="195" t="s">
        <v>72</v>
      </c>
      <c r="B28" s="214"/>
      <c r="C28" s="197" t="s">
        <v>73</v>
      </c>
      <c r="D28" s="216" t="s">
        <v>65</v>
      </c>
      <c r="E28" s="199" t="s">
        <v>74</v>
      </c>
      <c r="F28" s="200">
        <v>14.399999999999999</v>
      </c>
      <c r="G28" s="210" t="s">
        <v>75</v>
      </c>
      <c r="H28" s="219"/>
      <c r="I28" s="221"/>
      <c r="J28" s="110"/>
      <c r="K28" s="200"/>
      <c r="L28" s="203"/>
      <c r="M28" s="204"/>
      <c r="N28" s="204"/>
      <c r="O28" s="205"/>
      <c r="P28" s="205"/>
      <c r="Q28" s="205"/>
      <c r="R28" s="105"/>
      <c r="S28" s="105"/>
      <c r="T28" s="105"/>
      <c r="U28" s="105"/>
      <c r="V28" s="105"/>
    </row>
    <row r="29" outlineLevel="1">
      <c r="A29" s="207"/>
      <c r="B29" s="208" t="s">
        <v>76</v>
      </c>
      <c r="C29" s="197" t="s">
        <v>78</v>
      </c>
      <c r="D29" s="207"/>
      <c r="E29" s="199" t="s">
        <v>79</v>
      </c>
      <c r="F29" s="200">
        <v>10.799999999999999</v>
      </c>
      <c r="G29" s="210" t="s">
        <v>80</v>
      </c>
      <c r="H29" s="112"/>
      <c r="I29" s="224"/>
      <c r="J29" s="114"/>
      <c r="K29" s="203"/>
      <c r="L29" s="203"/>
      <c r="M29" s="204"/>
      <c r="N29" s="204"/>
      <c r="O29" s="205"/>
      <c r="P29" s="205"/>
      <c r="Q29" s="205"/>
      <c r="R29" s="105"/>
      <c r="S29" s="105"/>
      <c r="T29" s="105"/>
      <c r="U29" s="105"/>
      <c r="V29" s="105"/>
    </row>
    <row r="30" outlineLevel="1">
      <c r="A30" s="195" t="s">
        <v>82</v>
      </c>
      <c r="B30" s="208" t="s">
        <v>83</v>
      </c>
      <c r="C30" s="227" t="s">
        <v>85</v>
      </c>
      <c r="D30" s="216" t="s">
        <v>65</v>
      </c>
      <c r="E30" s="199" t="s">
        <v>79</v>
      </c>
      <c r="F30" s="200">
        <v>10.799999999999999</v>
      </c>
      <c r="G30" s="210" t="s">
        <v>80</v>
      </c>
      <c r="H30" s="229" t="s">
        <v>88</v>
      </c>
      <c r="I30" s="221"/>
      <c r="J30" s="110"/>
      <c r="K30" s="200"/>
      <c r="L30" s="203"/>
      <c r="M30" s="204"/>
      <c r="N30" s="204"/>
      <c r="O30" s="205"/>
      <c r="P30" s="205"/>
      <c r="Q30" s="205"/>
      <c r="R30" s="105"/>
      <c r="S30" s="105"/>
      <c r="T30" s="105"/>
      <c r="U30" s="105"/>
      <c r="V30" s="105"/>
    </row>
    <row r="31" outlineLevel="1">
      <c r="A31" s="222"/>
      <c r="B31" s="208" t="s">
        <v>89</v>
      </c>
      <c r="C31" s="222"/>
      <c r="D31" s="222"/>
      <c r="E31" s="199" t="s">
        <v>90</v>
      </c>
      <c r="F31" s="200">
        <v>9.6</v>
      </c>
      <c r="G31" s="210" t="s">
        <v>91</v>
      </c>
      <c r="H31" s="231"/>
      <c r="J31" s="233"/>
      <c r="K31" s="200"/>
      <c r="L31" s="203"/>
      <c r="M31" s="204"/>
      <c r="N31" s="204"/>
      <c r="O31" s="205"/>
      <c r="P31" s="205"/>
      <c r="Q31" s="205"/>
      <c r="R31" s="105"/>
      <c r="S31" s="105"/>
      <c r="T31" s="105"/>
      <c r="U31" s="105"/>
      <c r="V31" s="105"/>
    </row>
    <row r="32" outlineLevel="1">
      <c r="A32" s="207"/>
      <c r="B32" s="208" t="s">
        <v>92</v>
      </c>
      <c r="C32" s="207"/>
      <c r="D32" s="207"/>
      <c r="E32" s="199" t="s">
        <v>79</v>
      </c>
      <c r="F32" s="200">
        <v>10.799999999999999</v>
      </c>
      <c r="G32" s="210" t="s">
        <v>80</v>
      </c>
      <c r="H32" s="112"/>
      <c r="I32" s="224"/>
      <c r="J32" s="114"/>
      <c r="K32" s="203"/>
      <c r="L32" s="203"/>
      <c r="M32" s="204"/>
      <c r="N32" s="204"/>
      <c r="O32" s="205"/>
      <c r="P32" s="205"/>
      <c r="Q32" s="205"/>
      <c r="R32" s="105"/>
      <c r="S32" s="105"/>
      <c r="T32" s="105"/>
      <c r="U32" s="105"/>
      <c r="V32" s="105"/>
    </row>
    <row r="33" outlineLevel="1">
      <c r="A33" s="236" t="s">
        <v>93</v>
      </c>
      <c r="B33" s="214"/>
      <c r="C33" s="197" t="s">
        <v>97</v>
      </c>
      <c r="D33" s="199" t="s">
        <v>98</v>
      </c>
      <c r="E33" s="199" t="s">
        <v>99</v>
      </c>
      <c r="F33" s="200" t="s">
        <v>100</v>
      </c>
      <c r="G33" s="210" t="s">
        <v>101</v>
      </c>
      <c r="H33" s="239" t="s">
        <v>102</v>
      </c>
      <c r="I33" s="120"/>
      <c r="J33" s="117"/>
      <c r="K33" s="203"/>
      <c r="L33" s="203"/>
      <c r="M33" s="204"/>
      <c r="N33" s="204"/>
      <c r="O33" s="205"/>
      <c r="P33" s="205"/>
      <c r="Q33" s="205"/>
      <c r="R33" s="105"/>
      <c r="S33" s="105"/>
      <c r="T33" s="105"/>
      <c r="U33" s="105"/>
      <c r="V33" s="105"/>
    </row>
    <row r="34" outlineLevel="1">
      <c r="A34" s="236" t="s">
        <v>104</v>
      </c>
      <c r="B34" s="214"/>
      <c r="C34" s="197" t="s">
        <v>105</v>
      </c>
      <c r="D34" s="199" t="s">
        <v>57</v>
      </c>
      <c r="E34" s="199" t="s">
        <v>106</v>
      </c>
      <c r="F34" s="200" t="s">
        <v>107</v>
      </c>
      <c r="G34" s="210" t="s">
        <v>108</v>
      </c>
      <c r="H34" s="239" t="s">
        <v>109</v>
      </c>
      <c r="I34" s="120"/>
      <c r="J34" s="117"/>
      <c r="K34" s="205"/>
      <c r="L34" s="204"/>
      <c r="M34" s="204"/>
      <c r="N34" s="204"/>
      <c r="O34" s="205"/>
      <c r="P34" s="205"/>
      <c r="Q34" s="205"/>
      <c r="R34" s="105"/>
      <c r="S34" s="105"/>
      <c r="T34" s="105"/>
      <c r="U34" s="105"/>
      <c r="V34" s="105"/>
    </row>
    <row r="35" outlineLevel="1">
      <c r="A35" s="236" t="s">
        <v>110</v>
      </c>
      <c r="B35" s="208"/>
      <c r="C35" s="197" t="s">
        <v>111</v>
      </c>
      <c r="D35" s="199" t="s">
        <v>112</v>
      </c>
      <c r="E35" s="199" t="s">
        <v>113</v>
      </c>
      <c r="F35" s="200" t="s">
        <v>114</v>
      </c>
      <c r="G35" s="210" t="s">
        <v>115</v>
      </c>
      <c r="H35" s="239" t="s">
        <v>117</v>
      </c>
      <c r="I35" s="120"/>
      <c r="J35" s="117"/>
      <c r="K35" s="203"/>
      <c r="L35" s="203"/>
      <c r="M35" s="204"/>
      <c r="N35" s="204"/>
      <c r="O35" s="205"/>
      <c r="P35" s="205"/>
      <c r="Q35" s="205"/>
      <c r="R35" s="105"/>
      <c r="S35" s="105"/>
      <c r="T35" s="105"/>
      <c r="U35" s="105"/>
      <c r="V35" s="105"/>
    </row>
    <row r="36" outlineLevel="1">
      <c r="A36" s="236" t="s">
        <v>119</v>
      </c>
      <c r="B36" s="214"/>
      <c r="C36" s="197" t="s">
        <v>120</v>
      </c>
      <c r="D36" s="199" t="s">
        <v>121</v>
      </c>
      <c r="E36" s="199" t="s">
        <v>122</v>
      </c>
      <c r="F36" s="200">
        <v>22.8</v>
      </c>
      <c r="G36" s="210" t="s">
        <v>125</v>
      </c>
      <c r="H36" s="239" t="s">
        <v>126</v>
      </c>
      <c r="I36" s="120"/>
      <c r="J36" s="117"/>
      <c r="K36" s="204"/>
      <c r="L36" s="204"/>
      <c r="M36" s="204"/>
      <c r="N36" s="204"/>
      <c r="O36" s="205"/>
      <c r="P36" s="205"/>
      <c r="Q36" s="205"/>
      <c r="R36" s="105"/>
      <c r="S36" s="105"/>
      <c r="T36" s="105"/>
      <c r="U36" s="105"/>
      <c r="V36" s="105"/>
    </row>
    <row r="37" ht="19.5" customHeight="1" outlineLevel="1">
      <c r="A37" s="195" t="s">
        <v>128</v>
      </c>
      <c r="B37" s="208" t="s">
        <v>129</v>
      </c>
      <c r="C37" s="197" t="s">
        <v>130</v>
      </c>
      <c r="D37" s="216" t="s">
        <v>131</v>
      </c>
      <c r="E37" s="199" t="s">
        <v>132</v>
      </c>
      <c r="F37" s="200" t="s">
        <v>133</v>
      </c>
      <c r="G37" s="210" t="s">
        <v>134</v>
      </c>
      <c r="H37" s="229" t="s">
        <v>135</v>
      </c>
      <c r="I37" s="221"/>
      <c r="J37" s="110"/>
      <c r="K37" s="203"/>
      <c r="L37" s="203"/>
      <c r="M37" s="204"/>
      <c r="N37" s="204"/>
      <c r="O37" s="205"/>
      <c r="P37" s="205"/>
      <c r="Q37" s="205"/>
      <c r="R37" s="105"/>
      <c r="S37" s="105"/>
      <c r="T37" s="105"/>
      <c r="U37" s="105"/>
      <c r="V37" s="105"/>
    </row>
    <row r="38" ht="19.5" customHeight="1" outlineLevel="1">
      <c r="A38" s="207"/>
      <c r="B38" s="208"/>
      <c r="C38" s="197" t="s">
        <v>136</v>
      </c>
      <c r="D38" s="207"/>
      <c r="E38" s="199" t="s">
        <v>137</v>
      </c>
      <c r="F38" s="200" t="s">
        <v>138</v>
      </c>
      <c r="G38" s="210" t="s">
        <v>140</v>
      </c>
      <c r="H38" s="112"/>
      <c r="I38" s="224"/>
      <c r="J38" s="114"/>
      <c r="K38" s="203"/>
      <c r="L38" s="203"/>
      <c r="M38" s="204"/>
      <c r="N38" s="204"/>
      <c r="O38" s="205"/>
      <c r="P38" s="205"/>
      <c r="Q38" s="205"/>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
        <v>52</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4" t="str">
        <f>'テンプレート'!R56</f>
        <v>Comment</v>
      </c>
      <c r="S41" s="120"/>
      <c r="T41" s="120"/>
      <c r="U41" s="120"/>
      <c r="V41" s="120"/>
    </row>
    <row r="42" outlineLevel="1">
      <c r="A42" s="265" t="s">
        <v>187</v>
      </c>
      <c r="B42" s="267"/>
      <c r="C42" s="199" t="s">
        <v>189</v>
      </c>
      <c r="D42" s="269">
        <v>38.0</v>
      </c>
      <c r="E42" s="271" t="s">
        <v>191</v>
      </c>
      <c r="F42" s="273">
        <v>13.2</v>
      </c>
      <c r="G42" s="273">
        <v>11.22</v>
      </c>
      <c r="H42" s="200" t="s">
        <v>193</v>
      </c>
      <c r="I42" s="274" t="str">
        <f t="array" ref="I42">INDEX('Aerial Attacks'!$O$3:$AB$109, MATCH($A$1,'Aerial Attacks'!$A$3:$A$109,0), MATCH(A42,'Aerial Attacks'!$O$2:$S$2,0))</f>
        <v>10</v>
      </c>
      <c r="J42" s="275" t="s">
        <v>198</v>
      </c>
      <c r="K42" s="278"/>
      <c r="L42" s="284"/>
      <c r="M42" s="284"/>
      <c r="N42" s="284"/>
      <c r="O42" s="278"/>
      <c r="P42" s="278"/>
      <c r="Q42" s="278"/>
      <c r="R42" s="285"/>
      <c r="S42" s="221"/>
      <c r="T42" s="221"/>
      <c r="U42" s="221"/>
      <c r="V42" s="110"/>
    </row>
    <row r="43" outlineLevel="1">
      <c r="A43" s="207"/>
      <c r="B43" s="267" t="s">
        <v>76</v>
      </c>
      <c r="C43" s="199" t="s">
        <v>215</v>
      </c>
      <c r="D43" s="114"/>
      <c r="E43" s="199" t="s">
        <v>90</v>
      </c>
      <c r="F43" s="200">
        <v>9.6</v>
      </c>
      <c r="G43" s="200">
        <v>8.16</v>
      </c>
      <c r="H43" s="200" t="s">
        <v>193</v>
      </c>
      <c r="I43" s="207"/>
      <c r="J43" s="114"/>
      <c r="K43" s="278"/>
      <c r="L43" s="284"/>
      <c r="M43" s="284"/>
      <c r="N43" s="284"/>
      <c r="O43" s="278"/>
      <c r="P43" s="278"/>
      <c r="Q43" s="278"/>
      <c r="R43" s="112"/>
      <c r="S43" s="224"/>
      <c r="T43" s="224"/>
      <c r="U43" s="224"/>
      <c r="V43" s="114"/>
    </row>
    <row r="44" outlineLevel="1">
      <c r="A44" s="265" t="s">
        <v>219</v>
      </c>
      <c r="B44" s="267"/>
      <c r="C44" s="199" t="s">
        <v>224</v>
      </c>
      <c r="D44" s="269">
        <v>55.0</v>
      </c>
      <c r="E44" s="199" t="s">
        <v>225</v>
      </c>
      <c r="F44" s="200">
        <v>19.2</v>
      </c>
      <c r="G44" s="200">
        <v>16.32</v>
      </c>
      <c r="H44" s="200" t="s">
        <v>67</v>
      </c>
      <c r="I44" s="269" t="str">
        <f t="array" ref="I44">INDEX('Aerial Attacks'!$O$3:$AB$109, MATCH($A$1,'Aerial Attacks'!$A$3:$A$109,0), MATCH(A44,'Aerial Attacks'!$O$2:$S$2,0))</f>
        <v>17</v>
      </c>
      <c r="J44" s="295" t="s">
        <v>239</v>
      </c>
      <c r="K44" s="278"/>
      <c r="L44" s="284"/>
      <c r="M44" s="284"/>
      <c r="N44" s="284"/>
      <c r="O44" s="278"/>
      <c r="P44" s="278"/>
      <c r="Q44" s="278"/>
      <c r="R44" s="285"/>
      <c r="S44" s="221"/>
      <c r="T44" s="221"/>
      <c r="U44" s="221"/>
      <c r="V44" s="110"/>
    </row>
    <row r="45" outlineLevel="1">
      <c r="A45" s="207"/>
      <c r="B45" s="267" t="s">
        <v>76</v>
      </c>
      <c r="C45" s="199" t="s">
        <v>250</v>
      </c>
      <c r="D45" s="114"/>
      <c r="E45" s="199" t="s">
        <v>251</v>
      </c>
      <c r="F45" s="200" t="s">
        <v>252</v>
      </c>
      <c r="G45" s="200" t="s">
        <v>253</v>
      </c>
      <c r="H45" s="200" t="s">
        <v>254</v>
      </c>
      <c r="I45" s="114"/>
      <c r="J45" s="114"/>
      <c r="K45" s="278"/>
      <c r="L45" s="284"/>
      <c r="M45" s="284"/>
      <c r="N45" s="284"/>
      <c r="O45" s="278"/>
      <c r="P45" s="278"/>
      <c r="Q45" s="278"/>
      <c r="R45" s="112"/>
      <c r="S45" s="224"/>
      <c r="T45" s="224"/>
      <c r="U45" s="224"/>
      <c r="V45" s="114"/>
    </row>
    <row r="46" outlineLevel="1">
      <c r="A46" s="265" t="s">
        <v>260</v>
      </c>
      <c r="B46" s="267"/>
      <c r="C46" s="199" t="s">
        <v>261</v>
      </c>
      <c r="D46" s="269">
        <v>31.0</v>
      </c>
      <c r="E46" s="199" t="s">
        <v>206</v>
      </c>
      <c r="F46" s="200">
        <v>15.6</v>
      </c>
      <c r="G46" s="200">
        <v>13.26</v>
      </c>
      <c r="H46" s="200" t="s">
        <v>59</v>
      </c>
      <c r="I46" s="274">
        <f t="array" ref="I46">INDEX('Aerial Attacks'!$O$3:$AA$109, MATCH($A$1,'Aerial Attacks'!$A$3:$A$109,0), MATCH(A46,'Aerial Attacks'!$O$2:$S$2,0))</f>
        <v>11</v>
      </c>
      <c r="J46" s="275" t="s">
        <v>269</v>
      </c>
      <c r="K46" s="278"/>
      <c r="L46" s="284"/>
      <c r="M46" s="284"/>
      <c r="N46" s="284"/>
      <c r="O46" s="278"/>
      <c r="P46" s="278"/>
      <c r="Q46" s="278"/>
      <c r="R46" s="285"/>
      <c r="S46" s="221"/>
      <c r="T46" s="221"/>
      <c r="U46" s="221"/>
      <c r="V46" s="110"/>
    </row>
    <row r="47" outlineLevel="1">
      <c r="A47" s="207"/>
      <c r="B47" s="267" t="s">
        <v>76</v>
      </c>
      <c r="C47" s="199" t="s">
        <v>270</v>
      </c>
      <c r="D47" s="114"/>
      <c r="E47" s="199" t="s">
        <v>90</v>
      </c>
      <c r="F47" s="200">
        <v>9.6</v>
      </c>
      <c r="G47" s="200">
        <v>8.16</v>
      </c>
      <c r="H47" s="200" t="s">
        <v>193</v>
      </c>
      <c r="I47" s="207"/>
      <c r="J47" s="114"/>
      <c r="K47" s="278"/>
      <c r="L47" s="284"/>
      <c r="M47" s="284"/>
      <c r="N47" s="284"/>
      <c r="O47" s="278"/>
      <c r="P47" s="278"/>
      <c r="Q47" s="278"/>
      <c r="R47" s="112"/>
      <c r="S47" s="224"/>
      <c r="T47" s="224"/>
      <c r="U47" s="224"/>
      <c r="V47" s="114"/>
    </row>
    <row r="48" outlineLevel="1">
      <c r="A48" s="299" t="s">
        <v>271</v>
      </c>
      <c r="B48" s="267"/>
      <c r="C48" s="197" t="s">
        <v>272</v>
      </c>
      <c r="D48" s="301" t="s">
        <v>118</v>
      </c>
      <c r="E48" s="199" t="s">
        <v>206</v>
      </c>
      <c r="F48" s="200">
        <v>15.6</v>
      </c>
      <c r="G48" s="200">
        <v>13.26</v>
      </c>
      <c r="H48" s="200" t="s">
        <v>59</v>
      </c>
      <c r="I48" s="302" t="str">
        <f t="array" ref="I48">INDEX('Aerial Attacks'!$O$3:$AA$109, MATCH($A$1,'Aerial Attacks'!$A$3:$A$109,0), MATCH(A48,'Aerial Attacks'!$O$2:$S$2,0))</f>
        <v>15</v>
      </c>
      <c r="J48" s="210" t="s">
        <v>279</v>
      </c>
      <c r="K48" s="284"/>
      <c r="L48" s="284"/>
      <c r="M48" s="284"/>
      <c r="N48" s="284"/>
      <c r="O48" s="278"/>
      <c r="P48" s="278"/>
      <c r="Q48" s="278"/>
      <c r="R48" s="307" t="s">
        <v>280</v>
      </c>
      <c r="S48" s="120"/>
      <c r="T48" s="120"/>
      <c r="U48" s="120"/>
      <c r="V48" s="117"/>
    </row>
    <row r="49" outlineLevel="1">
      <c r="A49" s="299" t="s">
        <v>283</v>
      </c>
      <c r="B49" s="267"/>
      <c r="C49" s="199" t="s">
        <v>285</v>
      </c>
      <c r="D49" s="301">
        <v>54.0</v>
      </c>
      <c r="E49" s="199" t="s">
        <v>286</v>
      </c>
      <c r="F49" s="200" t="s">
        <v>287</v>
      </c>
      <c r="G49" s="200" t="s">
        <v>288</v>
      </c>
      <c r="H49" s="200" t="s">
        <v>289</v>
      </c>
      <c r="I49" s="302">
        <f t="array" ref="I49">INDEX('Aerial Attacks'!$O$3:$AA$109, MATCH($A$1,'Aerial Attacks'!$A$3:$A$109,0), MATCH(A49,'Aerial Attacks'!$O$2:$S$2,0))</f>
        <v>14</v>
      </c>
      <c r="J49" s="210" t="s">
        <v>296</v>
      </c>
      <c r="K49" s="284"/>
      <c r="L49" s="284"/>
      <c r="M49" s="284"/>
      <c r="N49" s="284"/>
      <c r="O49" s="278"/>
      <c r="P49" s="278"/>
      <c r="Q49" s="278"/>
      <c r="R49" s="212"/>
      <c r="S49" s="120"/>
      <c r="T49" s="120"/>
      <c r="U49" s="120"/>
      <c r="V49" s="117"/>
    </row>
    <row r="50">
      <c r="A50" s="312"/>
      <c r="B50" s="315"/>
      <c r="C50" s="317"/>
      <c r="D50" s="317"/>
      <c r="E50" s="318"/>
      <c r="F50" s="318"/>
      <c r="G50" s="318"/>
      <c r="H50" s="319"/>
      <c r="I50" s="319"/>
      <c r="J50" s="320"/>
      <c r="K50" s="320"/>
      <c r="L50" s="320"/>
      <c r="M50" s="320"/>
      <c r="N50" s="320"/>
      <c r="O50" s="320"/>
      <c r="P50" s="320"/>
      <c r="Q50" s="180"/>
      <c r="R50" s="180"/>
      <c r="S50" s="180"/>
      <c r="T50" s="180"/>
      <c r="U50" s="180"/>
      <c r="V50" s="180"/>
    </row>
    <row r="51">
      <c r="A51" s="322" t="s">
        <v>305</v>
      </c>
      <c r="B51" s="117"/>
      <c r="C51" s="317"/>
      <c r="D51" s="317"/>
      <c r="E51" s="318"/>
      <c r="F51" s="318"/>
      <c r="G51" s="318"/>
      <c r="H51" s="319"/>
      <c r="I51" s="319"/>
      <c r="J51" s="320"/>
      <c r="K51" s="320"/>
      <c r="L51" s="320"/>
      <c r="M51" s="320"/>
      <c r="N51" s="320"/>
      <c r="O51" s="320"/>
      <c r="P51" s="320"/>
      <c r="Q51" s="180"/>
      <c r="R51" s="180"/>
      <c r="S51" s="180"/>
      <c r="T51" s="180"/>
      <c r="U51" s="180"/>
      <c r="V51" s="180"/>
    </row>
    <row r="52" outlineLevel="1">
      <c r="A52" s="324" t="s">
        <v>307</v>
      </c>
      <c r="B52" s="117"/>
      <c r="C52" s="327" t="s">
        <v>48</v>
      </c>
      <c r="D52" s="327" t="s">
        <v>49</v>
      </c>
      <c r="E52" s="328" t="s">
        <v>50</v>
      </c>
      <c r="F52" s="329" t="s">
        <v>51</v>
      </c>
      <c r="G52" s="328" t="s">
        <v>52</v>
      </c>
      <c r="H52" s="331" t="s">
        <v>53</v>
      </c>
      <c r="I52" s="120"/>
      <c r="J52" s="117"/>
      <c r="K52" s="333" t="s">
        <v>180</v>
      </c>
      <c r="L52" s="333" t="s">
        <v>181</v>
      </c>
      <c r="M52" s="333" t="s">
        <v>182</v>
      </c>
      <c r="N52" s="333" t="s">
        <v>183</v>
      </c>
      <c r="O52" s="334" t="s">
        <v>184</v>
      </c>
      <c r="P52" s="333" t="s">
        <v>185</v>
      </c>
      <c r="Q52" s="334" t="s">
        <v>186</v>
      </c>
      <c r="R52" s="333" t="s">
        <v>317</v>
      </c>
      <c r="S52" s="334" t="s">
        <v>318</v>
      </c>
      <c r="T52" s="334" t="s">
        <v>319</v>
      </c>
      <c r="U52" s="334" t="s">
        <v>320</v>
      </c>
      <c r="V52" s="334" t="s">
        <v>321</v>
      </c>
    </row>
    <row r="53" ht="34.5" customHeight="1" outlineLevel="1">
      <c r="A53" s="336" t="s">
        <v>322</v>
      </c>
      <c r="B53" s="338" t="s">
        <v>328</v>
      </c>
      <c r="C53" s="211" t="s">
        <v>333</v>
      </c>
      <c r="D53" s="341" t="s">
        <v>334</v>
      </c>
      <c r="E53" s="199" t="s">
        <v>336</v>
      </c>
      <c r="F53" s="200" t="s">
        <v>337</v>
      </c>
      <c r="G53" s="199" t="s">
        <v>338</v>
      </c>
      <c r="H53" s="283" t="s">
        <v>339</v>
      </c>
      <c r="I53" s="221"/>
      <c r="J53" s="110"/>
      <c r="K53" s="203"/>
      <c r="L53" s="203"/>
      <c r="M53" s="204"/>
      <c r="N53" s="204"/>
      <c r="O53" s="200"/>
      <c r="P53" s="200"/>
      <c r="Q53" s="200"/>
      <c r="R53" s="205" t="b">
        <v>1</v>
      </c>
      <c r="S53" s="205" t="b">
        <v>1</v>
      </c>
      <c r="T53" s="205"/>
      <c r="U53" s="344" t="s">
        <v>340</v>
      </c>
      <c r="V53" s="344" t="b">
        <v>1</v>
      </c>
    </row>
    <row r="54" ht="34.5" customHeight="1" outlineLevel="1">
      <c r="A54" s="207"/>
      <c r="B54" s="346" t="s">
        <v>344</v>
      </c>
      <c r="C54" s="245" t="s">
        <v>333</v>
      </c>
      <c r="D54" s="348" t="s">
        <v>159</v>
      </c>
      <c r="E54" s="197" t="s">
        <v>353</v>
      </c>
      <c r="F54" s="349" t="s">
        <v>355</v>
      </c>
      <c r="G54" s="199" t="s">
        <v>357</v>
      </c>
      <c r="H54" s="231"/>
      <c r="J54" s="233"/>
      <c r="K54" s="203"/>
      <c r="L54" s="203"/>
      <c r="M54" s="204"/>
      <c r="N54" s="204"/>
      <c r="O54" s="200"/>
      <c r="P54" s="200"/>
      <c r="Q54" s="200"/>
      <c r="R54" s="205" t="b">
        <v>1</v>
      </c>
      <c r="S54" s="205" t="b">
        <v>1</v>
      </c>
      <c r="T54" s="205"/>
      <c r="U54" s="222"/>
      <c r="V54" s="222"/>
    </row>
    <row r="55" ht="34.5" customHeight="1" outlineLevel="1">
      <c r="A55" s="351" t="s">
        <v>359</v>
      </c>
      <c r="B55" s="338" t="s">
        <v>328</v>
      </c>
      <c r="C55" s="206" t="s">
        <v>333</v>
      </c>
      <c r="D55" s="348" t="s">
        <v>334</v>
      </c>
      <c r="E55" s="197" t="s">
        <v>363</v>
      </c>
      <c r="F55" s="349" t="s">
        <v>364</v>
      </c>
      <c r="G55" s="199" t="s">
        <v>365</v>
      </c>
      <c r="H55" s="231"/>
      <c r="J55" s="233"/>
      <c r="K55" s="203"/>
      <c r="L55" s="203"/>
      <c r="M55" s="204"/>
      <c r="N55" s="204"/>
      <c r="O55" s="200"/>
      <c r="P55" s="200"/>
      <c r="Q55" s="200"/>
      <c r="R55" s="205" t="b">
        <v>1</v>
      </c>
      <c r="S55" s="205" t="b">
        <v>0</v>
      </c>
      <c r="T55" s="205"/>
      <c r="U55" s="222"/>
      <c r="V55" s="222"/>
    </row>
    <row r="56" ht="34.5" customHeight="1" outlineLevel="1">
      <c r="A56" s="207"/>
      <c r="B56" s="356" t="s">
        <v>344</v>
      </c>
      <c r="C56" s="245" t="s">
        <v>333</v>
      </c>
      <c r="D56" s="348" t="s">
        <v>159</v>
      </c>
      <c r="E56" s="197" t="s">
        <v>144</v>
      </c>
      <c r="F56" s="349">
        <v>30.0</v>
      </c>
      <c r="G56" s="199" t="s">
        <v>373</v>
      </c>
      <c r="H56" s="112"/>
      <c r="I56" s="224"/>
      <c r="J56" s="114"/>
      <c r="K56" s="199"/>
      <c r="L56" s="199"/>
      <c r="M56" s="199"/>
      <c r="N56" s="199"/>
      <c r="O56" s="200"/>
      <c r="P56" s="200"/>
      <c r="Q56" s="200"/>
      <c r="R56" s="205" t="b">
        <v>1</v>
      </c>
      <c r="S56" s="205" t="b">
        <v>0</v>
      </c>
      <c r="T56" s="205"/>
      <c r="U56" s="207"/>
      <c r="V56" s="207"/>
    </row>
    <row r="57" outlineLevel="1">
      <c r="A57" s="324" t="s">
        <v>376</v>
      </c>
      <c r="B57" s="117"/>
      <c r="C57" s="327" t="s">
        <v>48</v>
      </c>
      <c r="D57" s="327" t="s">
        <v>49</v>
      </c>
      <c r="E57" s="328" t="s">
        <v>50</v>
      </c>
      <c r="F57" s="329" t="s">
        <v>51</v>
      </c>
      <c r="G57" s="328" t="s">
        <v>52</v>
      </c>
      <c r="H57" s="331" t="s">
        <v>53</v>
      </c>
      <c r="I57" s="120"/>
      <c r="J57" s="117"/>
      <c r="K57" s="333" t="s">
        <v>180</v>
      </c>
      <c r="L57" s="333" t="s">
        <v>181</v>
      </c>
      <c r="M57" s="333" t="s">
        <v>182</v>
      </c>
      <c r="N57" s="333" t="s">
        <v>183</v>
      </c>
      <c r="O57" s="334" t="s">
        <v>184</v>
      </c>
      <c r="P57" s="333" t="s">
        <v>185</v>
      </c>
      <c r="Q57" s="334" t="s">
        <v>186</v>
      </c>
      <c r="R57" s="333" t="s">
        <v>317</v>
      </c>
      <c r="S57" s="334" t="s">
        <v>318</v>
      </c>
      <c r="T57" s="334" t="s">
        <v>319</v>
      </c>
      <c r="U57" s="334" t="s">
        <v>320</v>
      </c>
      <c r="V57" s="334" t="s">
        <v>321</v>
      </c>
    </row>
    <row r="58" ht="33.0" customHeight="1" outlineLevel="1">
      <c r="A58" s="335" t="s">
        <v>324</v>
      </c>
      <c r="B58" s="343" t="s">
        <v>378</v>
      </c>
      <c r="C58" s="360" t="s">
        <v>379</v>
      </c>
      <c r="D58" s="362" t="s">
        <v>334</v>
      </c>
      <c r="E58" s="364" t="s">
        <v>382</v>
      </c>
      <c r="F58" s="366" t="s">
        <v>384</v>
      </c>
      <c r="G58" s="216" t="s">
        <v>389</v>
      </c>
      <c r="H58" s="294" t="s">
        <v>391</v>
      </c>
      <c r="I58" s="221"/>
      <c r="J58" s="110"/>
      <c r="K58" s="203"/>
      <c r="L58" s="203"/>
      <c r="M58" s="204"/>
      <c r="N58" s="204"/>
      <c r="O58" s="200"/>
      <c r="P58" s="200"/>
      <c r="Q58" s="200"/>
      <c r="R58" s="205" t="b">
        <v>1</v>
      </c>
      <c r="S58" s="205" t="b">
        <v>1</v>
      </c>
      <c r="T58" s="205"/>
      <c r="U58" s="344" t="s">
        <v>340</v>
      </c>
      <c r="V58" s="344" t="b">
        <v>1</v>
      </c>
    </row>
    <row r="59" ht="33.0" customHeight="1" outlineLevel="1">
      <c r="A59" s="222"/>
      <c r="B59" s="343" t="s">
        <v>392</v>
      </c>
      <c r="C59" s="207"/>
      <c r="D59" s="114"/>
      <c r="E59" s="114"/>
      <c r="F59" s="207"/>
      <c r="G59" s="207"/>
      <c r="H59" s="112"/>
      <c r="I59" s="224"/>
      <c r="J59" s="114"/>
      <c r="K59" s="203"/>
      <c r="L59" s="203"/>
      <c r="M59" s="204"/>
      <c r="N59" s="204"/>
      <c r="O59" s="200"/>
      <c r="P59" s="200"/>
      <c r="Q59" s="200"/>
      <c r="R59" s="205"/>
      <c r="S59" s="205"/>
      <c r="T59" s="205"/>
      <c r="U59" s="207"/>
      <c r="V59" s="207"/>
    </row>
    <row r="60" outlineLevel="1">
      <c r="A60" s="324" t="s">
        <v>393</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58" t="s">
        <v>322</v>
      </c>
      <c r="B61" s="359" t="s">
        <v>170</v>
      </c>
      <c r="C61" s="374" t="s">
        <v>122</v>
      </c>
      <c r="D61" s="216" t="s">
        <v>407</v>
      </c>
      <c r="E61" s="211" t="s">
        <v>229</v>
      </c>
      <c r="F61" s="200">
        <v>6.0</v>
      </c>
      <c r="G61" s="199" t="s">
        <v>67</v>
      </c>
      <c r="H61" s="243" t="s">
        <v>408</v>
      </c>
      <c r="I61" s="221"/>
      <c r="J61" s="110"/>
      <c r="K61" s="200"/>
      <c r="L61" s="200"/>
      <c r="M61" s="205"/>
      <c r="N61" s="205"/>
      <c r="O61" s="200"/>
      <c r="P61" s="200"/>
      <c r="Q61" s="200"/>
      <c r="R61" s="205" t="b">
        <v>1</v>
      </c>
      <c r="S61" s="205" t="b">
        <v>1</v>
      </c>
      <c r="T61" s="205"/>
      <c r="U61" s="344" t="s">
        <v>340</v>
      </c>
      <c r="V61" s="344" t="b">
        <v>1</v>
      </c>
    </row>
    <row r="62" outlineLevel="1">
      <c r="A62" s="222"/>
      <c r="B62" s="375" t="s">
        <v>411</v>
      </c>
      <c r="C62" s="379" t="s">
        <v>412</v>
      </c>
      <c r="D62" s="222"/>
      <c r="E62" s="226" t="s">
        <v>291</v>
      </c>
      <c r="F62" s="200">
        <v>1.68</v>
      </c>
      <c r="G62" s="199" t="s">
        <v>70</v>
      </c>
      <c r="H62" s="231"/>
      <c r="J62" s="233"/>
      <c r="K62" s="200"/>
      <c r="L62" s="200"/>
      <c r="M62" s="205"/>
      <c r="N62" s="205"/>
      <c r="O62" s="200"/>
      <c r="P62" s="200"/>
      <c r="Q62" s="200"/>
      <c r="R62" s="205" t="b">
        <v>1</v>
      </c>
      <c r="S62" s="205" t="b">
        <v>1</v>
      </c>
      <c r="T62" s="205"/>
      <c r="U62" s="222"/>
      <c r="V62" s="222"/>
    </row>
    <row r="63" outlineLevel="1">
      <c r="A63" s="207"/>
      <c r="B63" s="375" t="s">
        <v>414</v>
      </c>
      <c r="C63" s="382" t="s">
        <v>334</v>
      </c>
      <c r="D63" s="207"/>
      <c r="E63" s="238" t="s">
        <v>58</v>
      </c>
      <c r="F63" s="200">
        <v>4.8</v>
      </c>
      <c r="G63" s="199" t="s">
        <v>59</v>
      </c>
      <c r="H63" s="112"/>
      <c r="I63" s="224"/>
      <c r="J63" s="114"/>
      <c r="K63" s="200"/>
      <c r="L63" s="200"/>
      <c r="M63" s="205"/>
      <c r="N63" s="205"/>
      <c r="O63" s="200"/>
      <c r="P63" s="200"/>
      <c r="Q63" s="200"/>
      <c r="R63" s="205" t="b">
        <v>1</v>
      </c>
      <c r="S63" s="205" t="b">
        <v>1</v>
      </c>
      <c r="T63" s="205"/>
      <c r="U63" s="222"/>
      <c r="V63" s="222"/>
    </row>
    <row r="64" outlineLevel="1">
      <c r="A64" s="358" t="s">
        <v>359</v>
      </c>
      <c r="B64" s="375" t="s">
        <v>170</v>
      </c>
      <c r="C64" s="382" t="s">
        <v>415</v>
      </c>
      <c r="D64" s="384"/>
      <c r="E64" s="226" t="s">
        <v>229</v>
      </c>
      <c r="F64" s="200">
        <v>6.0</v>
      </c>
      <c r="G64" s="199" t="s">
        <v>67</v>
      </c>
      <c r="H64" s="283" t="s">
        <v>425</v>
      </c>
      <c r="I64" s="221"/>
      <c r="J64" s="110"/>
      <c r="K64" s="200"/>
      <c r="L64" s="200"/>
      <c r="M64" s="205"/>
      <c r="N64" s="205"/>
      <c r="O64" s="200"/>
      <c r="P64" s="200"/>
      <c r="Q64" s="200"/>
      <c r="R64" s="205" t="b">
        <v>1</v>
      </c>
      <c r="S64" s="205" t="b">
        <v>0</v>
      </c>
      <c r="T64" s="205"/>
      <c r="U64" s="222"/>
      <c r="V64" s="222"/>
    </row>
    <row r="65" outlineLevel="1">
      <c r="A65" s="222"/>
      <c r="B65" s="375" t="s">
        <v>427</v>
      </c>
      <c r="C65" s="379" t="s">
        <v>428</v>
      </c>
      <c r="D65" s="222"/>
      <c r="E65" s="226" t="s">
        <v>429</v>
      </c>
      <c r="F65" s="200">
        <v>1.2</v>
      </c>
      <c r="G65" s="199" t="s">
        <v>292</v>
      </c>
      <c r="H65" s="231"/>
      <c r="J65" s="233"/>
      <c r="K65" s="200"/>
      <c r="L65" s="200"/>
      <c r="M65" s="205"/>
      <c r="N65" s="205"/>
      <c r="O65" s="200"/>
      <c r="P65" s="200"/>
      <c r="Q65" s="200"/>
      <c r="R65" s="205" t="b">
        <v>1</v>
      </c>
      <c r="S65" s="205" t="b">
        <v>1</v>
      </c>
      <c r="T65" s="205"/>
      <c r="U65" s="222"/>
      <c r="V65" s="222"/>
    </row>
    <row r="66" outlineLevel="1">
      <c r="A66" s="207"/>
      <c r="B66" s="375" t="s">
        <v>432</v>
      </c>
      <c r="C66" s="379" t="s">
        <v>433</v>
      </c>
      <c r="D66" s="222"/>
      <c r="E66" s="271" t="s">
        <v>303</v>
      </c>
      <c r="F66" s="200">
        <v>2.4</v>
      </c>
      <c r="G66" s="199" t="s">
        <v>70</v>
      </c>
      <c r="H66" s="112"/>
      <c r="I66" s="224"/>
      <c r="J66" s="114"/>
      <c r="K66" s="200"/>
      <c r="L66" s="200"/>
      <c r="M66" s="205"/>
      <c r="N66" s="205"/>
      <c r="O66" s="200"/>
      <c r="P66" s="200"/>
      <c r="Q66" s="200"/>
      <c r="R66" s="205" t="b">
        <v>1</v>
      </c>
      <c r="S66" s="205" t="b">
        <v>0</v>
      </c>
      <c r="T66" s="205"/>
      <c r="U66" s="207"/>
      <c r="V66" s="207"/>
    </row>
    <row r="67" outlineLevel="1">
      <c r="A67" s="324" t="s">
        <v>434</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ht="28.5" customHeight="1" outlineLevel="1">
      <c r="A68" s="358" t="s">
        <v>322</v>
      </c>
      <c r="B68" s="388" t="s">
        <v>436</v>
      </c>
      <c r="C68" s="211" t="s">
        <v>438</v>
      </c>
      <c r="D68" s="364" t="s">
        <v>200</v>
      </c>
      <c r="E68" s="374" t="s">
        <v>166</v>
      </c>
      <c r="F68" s="200">
        <v>16.8</v>
      </c>
      <c r="G68" s="345" t="s">
        <v>91</v>
      </c>
      <c r="H68" s="283" t="s">
        <v>439</v>
      </c>
      <c r="I68" s="221"/>
      <c r="J68" s="110"/>
      <c r="K68" s="200"/>
      <c r="L68" s="200"/>
      <c r="M68" s="205"/>
      <c r="N68" s="205"/>
      <c r="O68" s="200"/>
      <c r="P68" s="200"/>
      <c r="Q68" s="200"/>
      <c r="R68" s="205" t="b">
        <v>0</v>
      </c>
      <c r="S68" s="205" t="b">
        <v>0</v>
      </c>
      <c r="T68" s="205"/>
      <c r="U68" s="344" t="s">
        <v>340</v>
      </c>
      <c r="V68" s="344" t="b">
        <v>1</v>
      </c>
    </row>
    <row r="69" ht="28.5" customHeight="1" outlineLevel="1">
      <c r="A69" s="207"/>
      <c r="B69" s="388" t="s">
        <v>441</v>
      </c>
      <c r="C69" s="211" t="s">
        <v>419</v>
      </c>
      <c r="D69" s="114"/>
      <c r="E69" s="374" t="s">
        <v>166</v>
      </c>
      <c r="F69" s="200">
        <v>16.8</v>
      </c>
      <c r="G69" s="345" t="s">
        <v>91</v>
      </c>
      <c r="H69" s="112"/>
      <c r="I69" s="224"/>
      <c r="J69" s="114"/>
      <c r="K69" s="200"/>
      <c r="L69" s="200"/>
      <c r="M69" s="205"/>
      <c r="N69" s="205"/>
      <c r="O69" s="200"/>
      <c r="P69" s="200"/>
      <c r="Q69" s="200"/>
      <c r="R69" s="205"/>
      <c r="S69" s="205"/>
      <c r="T69" s="205"/>
      <c r="U69" s="207"/>
      <c r="V69" s="207"/>
    </row>
    <row r="70" outlineLevel="1">
      <c r="A70" s="358" t="s">
        <v>359</v>
      </c>
      <c r="B70" s="391" t="s">
        <v>170</v>
      </c>
      <c r="C70" s="223" t="s">
        <v>444</v>
      </c>
      <c r="D70" s="279" t="s">
        <v>121</v>
      </c>
      <c r="E70" s="237" t="s">
        <v>229</v>
      </c>
      <c r="F70" s="200">
        <v>6.0</v>
      </c>
      <c r="G70" s="199" t="s">
        <v>67</v>
      </c>
      <c r="H70" s="283" t="s">
        <v>445</v>
      </c>
      <c r="I70" s="221"/>
      <c r="J70" s="110"/>
      <c r="K70" s="200"/>
      <c r="L70" s="200"/>
      <c r="M70" s="205"/>
      <c r="N70" s="205"/>
      <c r="O70" s="200"/>
      <c r="P70" s="200"/>
      <c r="Q70" s="200"/>
      <c r="R70" s="205" t="b">
        <v>0</v>
      </c>
      <c r="S70" s="205" t="b">
        <v>0</v>
      </c>
      <c r="T70" s="205"/>
      <c r="U70" s="344" t="s">
        <v>340</v>
      </c>
      <c r="V70" s="344" t="b">
        <v>1</v>
      </c>
    </row>
    <row r="71" outlineLevel="1">
      <c r="A71" s="207"/>
      <c r="B71" s="395" t="s">
        <v>177</v>
      </c>
      <c r="C71" s="223" t="s">
        <v>448</v>
      </c>
      <c r="D71" s="114"/>
      <c r="E71" s="237" t="s">
        <v>66</v>
      </c>
      <c r="F71" s="200">
        <v>7.199999999999999</v>
      </c>
      <c r="G71" s="199" t="s">
        <v>67</v>
      </c>
      <c r="H71" s="112"/>
      <c r="I71" s="224"/>
      <c r="J71" s="114"/>
      <c r="K71" s="200"/>
      <c r="L71" s="203"/>
      <c r="M71" s="204"/>
      <c r="N71" s="204"/>
      <c r="O71" s="200"/>
      <c r="P71" s="200"/>
      <c r="Q71" s="200"/>
      <c r="R71" s="205" t="b">
        <v>0</v>
      </c>
      <c r="S71" s="205" t="b">
        <v>0</v>
      </c>
      <c r="T71" s="205"/>
      <c r="U71" s="207"/>
      <c r="V71" s="207"/>
    </row>
    <row r="72">
      <c r="A72" s="312"/>
      <c r="B72" s="315"/>
      <c r="C72" s="317"/>
      <c r="D72" s="317"/>
      <c r="E72" s="318"/>
      <c r="F72" s="318"/>
      <c r="G72" s="318"/>
      <c r="H72" s="319"/>
      <c r="I72" s="319"/>
      <c r="J72" s="320"/>
      <c r="K72" s="320"/>
      <c r="L72" s="320"/>
      <c r="M72" s="320"/>
      <c r="N72" s="320"/>
      <c r="O72" s="320"/>
      <c r="P72" s="320"/>
      <c r="Q72" s="180"/>
      <c r="R72" s="180"/>
      <c r="S72" s="180"/>
      <c r="T72" s="180"/>
      <c r="U72" s="180"/>
      <c r="V72" s="180"/>
    </row>
    <row r="73">
      <c r="A73" s="390" t="s">
        <v>442</v>
      </c>
      <c r="B73" s="110"/>
      <c r="C73" s="319"/>
      <c r="D73" s="319"/>
      <c r="E73" s="320"/>
      <c r="F73" s="392"/>
      <c r="G73" s="392"/>
      <c r="H73" s="320"/>
      <c r="I73" s="320"/>
      <c r="J73" s="320"/>
      <c r="K73" s="320"/>
      <c r="L73" s="320"/>
      <c r="M73" s="320"/>
      <c r="N73" s="180"/>
      <c r="O73" s="180"/>
      <c r="P73" s="180"/>
      <c r="Q73" s="320"/>
      <c r="R73" s="320"/>
      <c r="S73" s="320"/>
      <c r="T73" s="320"/>
      <c r="U73" s="320"/>
      <c r="V73" s="320"/>
    </row>
    <row r="74" outlineLevel="1">
      <c r="A74" s="112"/>
      <c r="B74" s="114"/>
      <c r="C74" s="393" t="s">
        <v>48</v>
      </c>
      <c r="D74" s="393" t="s">
        <v>49</v>
      </c>
      <c r="E74" s="393" t="s">
        <v>50</v>
      </c>
      <c r="F74" s="396" t="s">
        <v>51</v>
      </c>
      <c r="G74" s="319"/>
      <c r="H74" s="319"/>
      <c r="I74" s="319"/>
      <c r="J74" s="320"/>
      <c r="K74" s="320"/>
      <c r="L74" s="320"/>
      <c r="M74" s="320"/>
      <c r="N74" s="320"/>
      <c r="O74" s="320"/>
      <c r="P74" s="320"/>
      <c r="Q74" s="320"/>
      <c r="R74" s="320"/>
      <c r="S74" s="320"/>
      <c r="T74" s="320"/>
      <c r="U74" s="320"/>
      <c r="V74" s="320"/>
    </row>
    <row r="75" outlineLevel="1">
      <c r="A75" s="398" t="s">
        <v>449</v>
      </c>
      <c r="B75" s="399" t="s">
        <v>449</v>
      </c>
      <c r="C75" s="199" t="s">
        <v>303</v>
      </c>
      <c r="D75" s="199" t="s">
        <v>145</v>
      </c>
      <c r="E75" s="199" t="s">
        <v>453</v>
      </c>
      <c r="F75" s="200">
        <v>1.92</v>
      </c>
      <c r="G75" s="319"/>
      <c r="H75" s="319"/>
      <c r="I75" s="319"/>
      <c r="J75" s="320"/>
      <c r="K75" s="320"/>
      <c r="L75" s="320"/>
      <c r="M75" s="320"/>
      <c r="N75" s="320"/>
      <c r="O75" s="320"/>
      <c r="P75" s="320"/>
      <c r="Q75" s="320"/>
      <c r="R75" s="320"/>
      <c r="S75" s="320"/>
      <c r="T75" s="320"/>
      <c r="U75" s="320"/>
      <c r="V75" s="320"/>
    </row>
    <row r="76" outlineLevel="1">
      <c r="A76" s="400" t="s">
        <v>454</v>
      </c>
      <c r="B76" s="399" t="s">
        <v>455</v>
      </c>
      <c r="C76" s="199" t="s">
        <v>276</v>
      </c>
      <c r="D76" s="199" t="s">
        <v>98</v>
      </c>
      <c r="E76" s="401"/>
      <c r="F76" s="402"/>
      <c r="G76" s="402"/>
      <c r="H76" s="319"/>
      <c r="I76" s="319"/>
      <c r="J76" s="320"/>
      <c r="K76" s="320"/>
      <c r="L76" s="320"/>
      <c r="M76" s="320"/>
      <c r="N76" s="320"/>
      <c r="O76" s="320"/>
      <c r="P76" s="320"/>
      <c r="Q76" s="320"/>
      <c r="R76" s="320"/>
      <c r="S76" s="320"/>
      <c r="T76" s="320"/>
      <c r="U76" s="320"/>
      <c r="V76" s="320"/>
    </row>
    <row r="77" outlineLevel="1">
      <c r="A77" s="231"/>
      <c r="B77" s="399" t="s">
        <v>456</v>
      </c>
      <c r="C77" s="199" t="s">
        <v>460</v>
      </c>
      <c r="D77" s="199" t="s">
        <v>461</v>
      </c>
      <c r="E77" s="401"/>
      <c r="F77" s="402"/>
      <c r="G77" s="402"/>
      <c r="H77" s="319"/>
      <c r="I77" s="319"/>
      <c r="J77" s="320"/>
      <c r="K77" s="320"/>
      <c r="L77" s="320"/>
      <c r="M77" s="320"/>
      <c r="N77" s="320"/>
      <c r="O77" s="320"/>
      <c r="P77" s="320"/>
      <c r="Q77" s="320"/>
      <c r="R77" s="320"/>
      <c r="S77" s="320"/>
      <c r="T77" s="320"/>
      <c r="U77" s="320"/>
      <c r="V77" s="320"/>
    </row>
    <row r="78" outlineLevel="1">
      <c r="A78" s="112"/>
      <c r="B78" s="399" t="s">
        <v>459</v>
      </c>
      <c r="C78" s="199" t="s">
        <v>463</v>
      </c>
      <c r="D78" s="199" t="s">
        <v>464</v>
      </c>
      <c r="E78" s="319"/>
      <c r="F78" s="402"/>
      <c r="G78" s="402"/>
      <c r="H78" s="319"/>
      <c r="I78" s="319"/>
      <c r="J78" s="320"/>
      <c r="K78" s="320"/>
      <c r="L78" s="320"/>
      <c r="M78" s="320"/>
      <c r="N78" s="320"/>
      <c r="O78" s="320"/>
      <c r="P78" s="320"/>
      <c r="Q78" s="320"/>
      <c r="R78" s="320"/>
      <c r="S78" s="320"/>
      <c r="T78" s="320"/>
      <c r="U78" s="320"/>
      <c r="V78" s="320"/>
    </row>
    <row r="79" outlineLevel="1">
      <c r="A79" s="403" t="s">
        <v>462</v>
      </c>
      <c r="B79" s="117"/>
      <c r="C79" s="393" t="s">
        <v>465</v>
      </c>
      <c r="D79" s="393" t="s">
        <v>48</v>
      </c>
      <c r="E79" s="393" t="s">
        <v>49</v>
      </c>
      <c r="F79" s="393" t="s">
        <v>50</v>
      </c>
      <c r="G79" s="396" t="s">
        <v>51</v>
      </c>
      <c r="H79" s="404" t="s">
        <v>53</v>
      </c>
      <c r="I79" s="120"/>
      <c r="J79" s="117"/>
      <c r="K79" s="405" t="str">
        <f>'テンプレート'!K97</f>
        <v>ベクトル</v>
      </c>
      <c r="L79" s="405" t="str">
        <f>'テンプレート'!L97</f>
        <v>KBG (R.E.)</v>
      </c>
      <c r="M79" s="405" t="str">
        <f>'テンプレート'!M97</f>
        <v>BKB (R.A.)</v>
      </c>
      <c r="N79" s="405" t="str">
        <f>'テンプレート'!N97</f>
        <v>FKB (R.F.)</v>
      </c>
      <c r="O79" s="406" t="str">
        <f>'テンプレート'!O97</f>
        <v>盾削り値</v>
      </c>
      <c r="P79" s="405" t="str">
        <f>'テンプレート'!P97</f>
        <v>ﾋｯﾄｽﾄｯﾌﾟ</v>
      </c>
      <c r="Q79" s="406" t="str">
        <f>'テンプレート'!Q97</f>
        <v>ずらし</v>
      </c>
      <c r="R79" s="408"/>
      <c r="S79" s="408"/>
      <c r="T79" s="408"/>
      <c r="U79" s="408"/>
      <c r="V79" s="408"/>
    </row>
    <row r="80" outlineLevel="1">
      <c r="A80" s="410" t="s">
        <v>468</v>
      </c>
      <c r="B80" s="399"/>
      <c r="C80" s="412" t="b">
        <v>0</v>
      </c>
      <c r="D80" s="414"/>
      <c r="E80" s="199" t="s">
        <v>205</v>
      </c>
      <c r="F80" s="386"/>
      <c r="G80" s="414"/>
      <c r="H80" s="416" t="s">
        <v>470</v>
      </c>
      <c r="I80" s="120"/>
      <c r="J80" s="117"/>
      <c r="K80" s="414"/>
      <c r="L80" s="414"/>
      <c r="M80" s="414"/>
      <c r="N80" s="414"/>
      <c r="O80" s="414"/>
      <c r="P80" s="414"/>
      <c r="Q80" s="414"/>
      <c r="R80" s="408"/>
      <c r="S80" s="320"/>
      <c r="T80" s="320"/>
      <c r="U80" s="320"/>
      <c r="V80" s="320"/>
    </row>
    <row r="81" outlineLevel="1">
      <c r="A81" s="418" t="s">
        <v>472</v>
      </c>
      <c r="B81" s="419" t="s">
        <v>469</v>
      </c>
      <c r="C81" s="420" t="b">
        <v>0</v>
      </c>
      <c r="D81" s="414"/>
      <c r="E81" s="216" t="s">
        <v>190</v>
      </c>
      <c r="F81" s="386"/>
      <c r="G81" s="414"/>
      <c r="H81" s="421" t="s">
        <v>478</v>
      </c>
      <c r="I81" s="221"/>
      <c r="J81" s="110"/>
      <c r="K81" s="414"/>
      <c r="L81" s="414"/>
      <c r="M81" s="414"/>
      <c r="N81" s="414"/>
      <c r="O81" s="407"/>
      <c r="P81" s="407"/>
      <c r="Q81" s="407"/>
      <c r="R81" s="408"/>
      <c r="S81" s="320"/>
      <c r="T81" s="320"/>
      <c r="U81" s="320"/>
      <c r="V81" s="320"/>
    </row>
    <row r="82" outlineLevel="1">
      <c r="A82" s="207"/>
      <c r="B82" s="422" t="s">
        <v>462</v>
      </c>
      <c r="C82" s="207"/>
      <c r="D82" s="127" t="s">
        <v>205</v>
      </c>
      <c r="E82" s="207"/>
      <c r="F82" s="199" t="s">
        <v>74</v>
      </c>
      <c r="G82" s="200">
        <v>14.399999999999999</v>
      </c>
      <c r="H82" s="112"/>
      <c r="I82" s="224"/>
      <c r="J82" s="114"/>
      <c r="K82" s="203"/>
      <c r="L82" s="203"/>
      <c r="M82" s="204"/>
      <c r="N82" s="204"/>
      <c r="O82" s="407"/>
      <c r="P82" s="407"/>
      <c r="Q82" s="407"/>
      <c r="R82" s="408"/>
      <c r="S82" s="320"/>
      <c r="T82" s="320"/>
      <c r="U82" s="320"/>
      <c r="V82" s="320"/>
    </row>
    <row r="83" outlineLevel="1">
      <c r="A83" s="423" t="s">
        <v>483</v>
      </c>
      <c r="B83" s="425" t="s">
        <v>469</v>
      </c>
      <c r="C83" s="427" t="b">
        <v>0</v>
      </c>
      <c r="D83" s="414"/>
      <c r="E83" s="216" t="s">
        <v>458</v>
      </c>
      <c r="F83" s="386"/>
      <c r="G83" s="414"/>
      <c r="H83" s="421" t="s">
        <v>478</v>
      </c>
      <c r="I83" s="221"/>
      <c r="J83" s="110"/>
      <c r="K83" s="414"/>
      <c r="L83" s="414"/>
      <c r="M83" s="414"/>
      <c r="N83" s="414"/>
      <c r="O83" s="407"/>
      <c r="P83" s="407"/>
      <c r="Q83" s="407"/>
      <c r="R83" s="408"/>
      <c r="S83" s="320"/>
      <c r="T83" s="320"/>
      <c r="U83" s="320"/>
      <c r="V83" s="320"/>
    </row>
    <row r="84" outlineLevel="1">
      <c r="A84" s="207"/>
      <c r="B84" s="422" t="s">
        <v>462</v>
      </c>
      <c r="C84" s="207"/>
      <c r="D84" s="127" t="s">
        <v>225</v>
      </c>
      <c r="E84" s="207"/>
      <c r="F84" s="199" t="s">
        <v>206</v>
      </c>
      <c r="G84" s="200">
        <v>15.6</v>
      </c>
      <c r="H84" s="112"/>
      <c r="I84" s="224"/>
      <c r="J84" s="114"/>
      <c r="K84" s="203"/>
      <c r="L84" s="203"/>
      <c r="M84" s="204"/>
      <c r="N84" s="204"/>
      <c r="O84" s="407"/>
      <c r="P84" s="407"/>
      <c r="Q84" s="407"/>
      <c r="R84" s="408"/>
      <c r="S84" s="320"/>
      <c r="T84" s="320"/>
      <c r="U84" s="320"/>
      <c r="V84" s="320"/>
    </row>
    <row r="85" outlineLevel="1">
      <c r="A85" s="423" t="s">
        <v>488</v>
      </c>
      <c r="B85" s="425" t="s">
        <v>469</v>
      </c>
      <c r="C85" s="427" t="b">
        <v>0</v>
      </c>
      <c r="D85" s="414"/>
      <c r="E85" s="216" t="s">
        <v>150</v>
      </c>
      <c r="F85" s="386"/>
      <c r="G85" s="414"/>
      <c r="H85" s="421" t="s">
        <v>478</v>
      </c>
      <c r="I85" s="221"/>
      <c r="J85" s="110"/>
      <c r="K85" s="414"/>
      <c r="L85" s="414"/>
      <c r="M85" s="414"/>
      <c r="N85" s="414"/>
      <c r="O85" s="407"/>
      <c r="P85" s="407"/>
      <c r="Q85" s="407"/>
      <c r="R85" s="408"/>
      <c r="S85" s="320"/>
      <c r="T85" s="320"/>
      <c r="U85" s="320"/>
      <c r="V85" s="320"/>
    </row>
    <row r="86" outlineLevel="1">
      <c r="A86" s="207"/>
      <c r="B86" s="422" t="s">
        <v>462</v>
      </c>
      <c r="C86" s="207"/>
      <c r="D86" s="127" t="s">
        <v>205</v>
      </c>
      <c r="E86" s="207"/>
      <c r="F86" s="199" t="s">
        <v>74</v>
      </c>
      <c r="G86" s="200">
        <v>14.399999999999999</v>
      </c>
      <c r="H86" s="112"/>
      <c r="I86" s="224"/>
      <c r="J86" s="114"/>
      <c r="K86" s="203"/>
      <c r="L86" s="203"/>
      <c r="M86" s="204"/>
      <c r="N86" s="204"/>
      <c r="O86" s="407"/>
      <c r="P86" s="407"/>
      <c r="Q86" s="407"/>
      <c r="R86" s="408"/>
      <c r="S86" s="320"/>
      <c r="T86" s="320"/>
      <c r="U86" s="320"/>
      <c r="V86" s="320"/>
    </row>
    <row r="87" outlineLevel="1">
      <c r="A87" s="423" t="s">
        <v>494</v>
      </c>
      <c r="B87" s="425" t="s">
        <v>469</v>
      </c>
      <c r="C87" s="427" t="b">
        <v>0</v>
      </c>
      <c r="D87" s="414"/>
      <c r="E87" s="216" t="s">
        <v>345</v>
      </c>
      <c r="F87" s="386"/>
      <c r="G87" s="414"/>
      <c r="H87" s="421" t="s">
        <v>478</v>
      </c>
      <c r="I87" s="221"/>
      <c r="J87" s="110"/>
      <c r="K87" s="414"/>
      <c r="L87" s="414"/>
      <c r="M87" s="414"/>
      <c r="N87" s="414"/>
      <c r="O87" s="407"/>
      <c r="P87" s="407"/>
      <c r="Q87" s="407"/>
      <c r="R87" s="408"/>
      <c r="S87" s="320"/>
      <c r="T87" s="320"/>
      <c r="U87" s="320"/>
      <c r="V87" s="320"/>
    </row>
    <row r="88" outlineLevel="1">
      <c r="A88" s="207"/>
      <c r="B88" s="422" t="s">
        <v>462</v>
      </c>
      <c r="C88" s="207"/>
      <c r="D88" s="127" t="s">
        <v>495</v>
      </c>
      <c r="E88" s="207"/>
      <c r="F88" s="199" t="s">
        <v>191</v>
      </c>
      <c r="G88" s="200">
        <v>13.2</v>
      </c>
      <c r="H88" s="112"/>
      <c r="I88" s="224"/>
      <c r="J88" s="114"/>
      <c r="K88" s="203"/>
      <c r="L88" s="203"/>
      <c r="M88" s="204"/>
      <c r="N88" s="204"/>
      <c r="O88" s="407"/>
      <c r="P88" s="407"/>
      <c r="Q88" s="407"/>
      <c r="R88" s="408"/>
      <c r="S88" s="320"/>
      <c r="T88" s="320"/>
      <c r="U88" s="320"/>
      <c r="V88" s="320"/>
    </row>
    <row r="89" outlineLevel="1">
      <c r="A89" s="411" t="s">
        <v>474</v>
      </c>
      <c r="B89" s="399" t="s">
        <v>469</v>
      </c>
      <c r="C89" s="420" t="b">
        <v>0</v>
      </c>
      <c r="D89" s="414"/>
      <c r="E89" s="216" t="s">
        <v>165</v>
      </c>
      <c r="F89" s="414"/>
      <c r="G89" s="414"/>
      <c r="H89" s="417"/>
      <c r="I89" s="221"/>
      <c r="J89" s="110"/>
      <c r="K89" s="414"/>
      <c r="L89" s="414"/>
      <c r="M89" s="414"/>
      <c r="N89" s="414"/>
      <c r="O89" s="407"/>
      <c r="P89" s="407"/>
      <c r="Q89" s="407"/>
      <c r="R89" s="408"/>
      <c r="S89" s="320"/>
      <c r="T89" s="320"/>
      <c r="U89" s="320"/>
      <c r="V89" s="320"/>
    </row>
    <row r="90" outlineLevel="1">
      <c r="A90" s="207"/>
      <c r="B90" s="399" t="s">
        <v>462</v>
      </c>
      <c r="C90" s="207"/>
      <c r="D90" s="127" t="s">
        <v>205</v>
      </c>
      <c r="E90" s="207"/>
      <c r="F90" s="199" t="s">
        <v>191</v>
      </c>
      <c r="G90" s="200">
        <v>13.2</v>
      </c>
      <c r="H90" s="112"/>
      <c r="I90" s="224"/>
      <c r="J90" s="114"/>
      <c r="K90" s="203"/>
      <c r="L90" s="203"/>
      <c r="M90" s="204"/>
      <c r="N90" s="204"/>
      <c r="O90" s="407"/>
      <c r="P90" s="407"/>
      <c r="Q90" s="407"/>
      <c r="R90" s="408"/>
      <c r="S90" s="320"/>
      <c r="T90" s="320"/>
      <c r="U90" s="320"/>
      <c r="V90" s="320"/>
    </row>
    <row r="91" outlineLevel="1">
      <c r="A91" s="411" t="s">
        <v>477</v>
      </c>
      <c r="B91" s="399" t="s">
        <v>469</v>
      </c>
      <c r="C91" s="435" t="b">
        <v>0</v>
      </c>
      <c r="D91" s="414"/>
      <c r="E91" s="216" t="s">
        <v>172</v>
      </c>
      <c r="F91" s="414"/>
      <c r="G91" s="414"/>
      <c r="H91" s="417"/>
      <c r="I91" s="221"/>
      <c r="J91" s="110"/>
      <c r="K91" s="414"/>
      <c r="L91" s="414"/>
      <c r="M91" s="414"/>
      <c r="N91" s="414"/>
      <c r="O91" s="414"/>
      <c r="P91" s="414"/>
      <c r="Q91" s="414"/>
      <c r="R91" s="408"/>
      <c r="S91" s="320"/>
      <c r="T91" s="320"/>
      <c r="U91" s="320"/>
      <c r="V91" s="320"/>
    </row>
    <row r="92" outlineLevel="1">
      <c r="A92" s="207"/>
      <c r="B92" s="399" t="s">
        <v>462</v>
      </c>
      <c r="C92" s="207"/>
      <c r="D92" s="127" t="s">
        <v>166</v>
      </c>
      <c r="E92" s="207"/>
      <c r="F92" s="199" t="s">
        <v>79</v>
      </c>
      <c r="G92" s="200">
        <v>10.799999999999999</v>
      </c>
      <c r="H92" s="112"/>
      <c r="I92" s="224"/>
      <c r="J92" s="114"/>
      <c r="K92" s="203"/>
      <c r="L92" s="203"/>
      <c r="M92" s="204"/>
      <c r="N92" s="204"/>
      <c r="O92" s="407"/>
      <c r="P92" s="407"/>
      <c r="Q92" s="407"/>
      <c r="R92" s="408"/>
      <c r="S92" s="179"/>
      <c r="T92" s="179"/>
      <c r="U92" s="179"/>
      <c r="V92" s="179"/>
    </row>
    <row r="93" outlineLevel="1">
      <c r="A93" s="411" t="s">
        <v>482</v>
      </c>
      <c r="B93" s="399" t="s">
        <v>469</v>
      </c>
      <c r="C93" s="420" t="b">
        <v>0</v>
      </c>
      <c r="D93" s="414"/>
      <c r="E93" s="216" t="s">
        <v>112</v>
      </c>
      <c r="F93" s="414"/>
      <c r="G93" s="414"/>
      <c r="H93" s="417"/>
      <c r="I93" s="221"/>
      <c r="J93" s="110"/>
      <c r="K93" s="414"/>
      <c r="L93" s="414"/>
      <c r="M93" s="414"/>
      <c r="N93" s="414"/>
      <c r="O93" s="414"/>
      <c r="P93" s="414"/>
      <c r="Q93" s="414"/>
      <c r="R93" s="408"/>
      <c r="S93" s="179"/>
      <c r="T93" s="179"/>
      <c r="U93" s="179"/>
      <c r="V93" s="179"/>
    </row>
    <row r="94" outlineLevel="1">
      <c r="A94" s="207"/>
      <c r="B94" s="399" t="s">
        <v>462</v>
      </c>
      <c r="C94" s="207"/>
      <c r="D94" s="199" t="s">
        <v>122</v>
      </c>
      <c r="E94" s="207"/>
      <c r="F94" s="199" t="s">
        <v>145</v>
      </c>
      <c r="G94" s="200">
        <v>8.4</v>
      </c>
      <c r="H94" s="112"/>
      <c r="I94" s="224"/>
      <c r="J94" s="114"/>
      <c r="K94" s="203"/>
      <c r="L94" s="203"/>
      <c r="M94" s="204"/>
      <c r="N94" s="204"/>
      <c r="O94" s="407"/>
      <c r="P94" s="414"/>
      <c r="Q94" s="407"/>
      <c r="R94" s="408"/>
      <c r="S94" s="179"/>
      <c r="T94" s="179"/>
      <c r="U94" s="179"/>
      <c r="V94" s="179"/>
    </row>
    <row r="95">
      <c r="A95" s="312"/>
      <c r="B95" s="315"/>
      <c r="C95" s="317"/>
      <c r="D95" s="317"/>
      <c r="E95" s="319"/>
      <c r="F95" s="248"/>
      <c r="G95" s="248"/>
      <c r="H95" s="319"/>
      <c r="I95" s="319"/>
      <c r="J95" s="320"/>
      <c r="K95" s="320"/>
      <c r="L95" s="121"/>
      <c r="M95" s="121"/>
      <c r="N95" s="121"/>
      <c r="O95" s="179"/>
      <c r="P95" s="179"/>
      <c r="Q95" s="121"/>
      <c r="R95" s="121"/>
      <c r="S95" s="121"/>
      <c r="T95" s="121"/>
      <c r="U95" s="121"/>
      <c r="V95" s="121"/>
    </row>
    <row r="96">
      <c r="A96" s="429" t="s">
        <v>486</v>
      </c>
      <c r="B96" s="110"/>
      <c r="C96" s="392"/>
      <c r="D96" s="121"/>
      <c r="E96" s="121"/>
      <c r="F96" s="121"/>
      <c r="G96" s="121"/>
      <c r="H96" s="121"/>
      <c r="I96" s="121"/>
      <c r="J96" s="180"/>
      <c r="K96" s="121"/>
      <c r="L96" s="121"/>
      <c r="M96" s="121"/>
      <c r="N96" s="121"/>
      <c r="O96" s="121"/>
      <c r="P96" s="121"/>
      <c r="Q96" s="180"/>
      <c r="R96" s="121"/>
      <c r="S96" s="121"/>
      <c r="T96" s="121"/>
      <c r="U96" s="121"/>
      <c r="V96" s="121"/>
    </row>
    <row r="97" outlineLevel="1">
      <c r="A97" s="112"/>
      <c r="B97" s="114"/>
      <c r="C97" s="430" t="s">
        <v>487</v>
      </c>
      <c r="D97" s="430" t="s">
        <v>489</v>
      </c>
      <c r="E97" s="430" t="s">
        <v>49</v>
      </c>
      <c r="F97" s="430" t="s">
        <v>490</v>
      </c>
      <c r="G97" s="431"/>
      <c r="H97" s="319"/>
      <c r="I97" s="319"/>
      <c r="J97" s="320"/>
      <c r="K97" s="320"/>
      <c r="L97" s="121"/>
      <c r="M97" s="121"/>
      <c r="N97" s="121"/>
      <c r="O97" s="121"/>
      <c r="P97" s="121"/>
      <c r="Q97" s="121"/>
      <c r="R97" s="121"/>
      <c r="S97" s="121"/>
      <c r="T97" s="121"/>
      <c r="U97" s="121"/>
      <c r="V97" s="121"/>
    </row>
    <row r="98" outlineLevel="1">
      <c r="A98" s="432" t="s">
        <v>492</v>
      </c>
      <c r="B98" s="433" t="s">
        <v>455</v>
      </c>
      <c r="C98" s="127" t="str">
        <f t="array" ref="C98">INDEX(Dodges!$C$3:$U$84, MATCH($A$1,Dodges!$A$3:$A$85,0), MATCH(C97,Dodges!$C$2:$F$2,0))</f>
        <v>3-17</v>
      </c>
      <c r="D98" s="127" t="str">
        <f t="array" ref="D98">INDEX(Dodges!$C$3:$U$84, MATCH($A$1,Dodges!$A$3:$A$85,0), MATCH(D97,Dodges!$C$2:$F$2,0))</f>
        <v>6-17</v>
      </c>
      <c r="E98" s="127" t="str">
        <f t="array" ref="E98">INDEX(Dodges!$C$3:$U$84, MATCH($A$1,Dodges!$A$3:$A$85,0), MATCH(E97,Dodges!$C$2:$F$2,0))</f>
        <v>26 (21)</v>
      </c>
      <c r="F98" s="127" t="str">
        <f t="array" ref="F98">INDEX(Dodges!$C$3:$U$84, MATCH($A$1,Dodges!$A$3:$A$85,0), MATCH(F97,Dodges!$C$2:$F$2,0))</f>
        <v>35 (28)</v>
      </c>
      <c r="G98" s="402"/>
      <c r="H98" s="319"/>
      <c r="I98" s="319"/>
      <c r="J98" s="320"/>
      <c r="K98" s="320"/>
      <c r="L98" s="320"/>
      <c r="M98" s="121"/>
      <c r="N98" s="121"/>
      <c r="O98" s="121"/>
      <c r="P98" s="121"/>
      <c r="Q98" s="121"/>
      <c r="R98" s="121"/>
      <c r="S98" s="121"/>
      <c r="T98" s="121"/>
      <c r="U98" s="121"/>
      <c r="V98" s="121"/>
    </row>
    <row r="99" outlineLevel="1">
      <c r="A99" s="231"/>
      <c r="B99" s="433" t="s">
        <v>496</v>
      </c>
      <c r="C99" s="127" t="str">
        <f t="array" ref="C99">INDEX(Dodges!$G$3:$U$84, MATCH($A$1,Dodges!$A$3:$A$85,0), MATCH(C97,Dodges!$G$2:$J$2,0))</f>
        <v>4-15</v>
      </c>
      <c r="D99" s="127" t="str">
        <f t="array" ref="D99">INDEX(Dodges!$G$3:$U$84, MATCH($A$1,Dodges!$A$3:$A$85,0), MATCH(D97,Dodges!$G$2:$J$2,0))</f>
        <v>8-14</v>
      </c>
      <c r="E99" s="127" t="str">
        <f t="array" ref="E99">INDEX(Dodges!$G$3:$U$84, MATCH($A$1,Dodges!$A$3:$A$85,0), MATCH(E97,Dodges!$G$2:$J$2,0))</f>
        <v>30</v>
      </c>
      <c r="F99" s="127">
        <f t="array" ref="F99">INDEX(Dodges!$G$3:$U$84, MATCH($A$1,Dodges!$A$3:$A$85,0), MATCH(F97,Dodges!$G$2:$J$2,0))</f>
        <v>40</v>
      </c>
      <c r="G99" s="436"/>
      <c r="H99" s="319"/>
      <c r="I99" s="319"/>
      <c r="J99" s="320"/>
      <c r="K99" s="320"/>
      <c r="L99" s="320"/>
      <c r="M99" s="320"/>
      <c r="N99" s="320"/>
      <c r="O99" s="121"/>
      <c r="P99" s="121"/>
      <c r="Q99" s="121"/>
      <c r="R99" s="121"/>
      <c r="S99" s="121"/>
      <c r="T99" s="121"/>
      <c r="U99" s="121"/>
      <c r="V99" s="121"/>
    </row>
    <row r="100" outlineLevel="1">
      <c r="A100" s="112"/>
      <c r="B100" s="433" t="s">
        <v>497</v>
      </c>
      <c r="C100" s="127" t="str">
        <f t="array" ref="C100">INDEX(Dodges!$K$3:$U$84, MATCH($A$1,Dodges!$A$3:$A$85,0), MATCH(C97,Dodges!$K$2:$N$2,0))</f>
        <v>5-16</v>
      </c>
      <c r="D100" s="127" t="str">
        <f t="array" ref="D100">INDEX(Dodges!$K$3:$U$84, MATCH($A$1,Dodges!$A$3:$A$85,0), MATCH(D97,Dodges!$K$2:$N$2,0))</f>
        <v>9-14</v>
      </c>
      <c r="E100" s="127" t="str">
        <f t="array" ref="E100">INDEX(Dodges!$K$3:$U$84, MATCH($A$1,Dodges!$A$3:$A$85,0), MATCH(E97,Dodges!$K$2:$N$2,0))</f>
        <v>35</v>
      </c>
      <c r="F100" s="127" t="str">
        <f t="array" ref="F100">INDEX(Dodges!$K$3:$U$84, MATCH($A$1,Dodges!$A$3:$A$85,0), MATCH(F97,Dodges!$K$2:$N$2,0))</f>
        <v>53</v>
      </c>
      <c r="G100" s="436"/>
      <c r="H100" s="434"/>
      <c r="I100" s="434"/>
      <c r="J100" s="179"/>
      <c r="K100" s="179"/>
      <c r="L100" s="179"/>
      <c r="M100" s="179"/>
      <c r="N100" s="179"/>
      <c r="O100" s="121"/>
      <c r="P100" s="121"/>
      <c r="Q100" s="121"/>
      <c r="R100" s="121"/>
      <c r="S100" s="121"/>
      <c r="T100" s="121"/>
      <c r="U100" s="121"/>
      <c r="V100" s="121"/>
    </row>
    <row r="101" outlineLevel="1">
      <c r="A101" s="432" t="s">
        <v>498</v>
      </c>
      <c r="B101" s="433" t="s">
        <v>499</v>
      </c>
      <c r="C101" s="127" t="str">
        <f t="array" ref="C101">INDEX(Dodges!$O$3:$U$84, MATCH($A$1,Dodges!$A$3:$A$85,0), MATCH(C97,Dodges!$O$2:$R$2,0))</f>
        <v>4-32</v>
      </c>
      <c r="D101" s="127" t="str">
        <f t="array" ref="D101">INDEX(Dodges!$O$3:$U$84, MATCH($A$1,Dodges!$A$3:$A$85,0), MATCH(D97,Dodges!$O$2:$R$2,0))</f>
        <v>7-29</v>
      </c>
      <c r="E101" s="127" t="str">
        <f t="array" ref="E101">INDEX(Dodges!$O$3:$U$84, MATCH($A$1,Dodges!$A$3:$A$85,0), MATCH(E97,Dodges!$O$2:$R$2,0))</f>
        <v>48</v>
      </c>
      <c r="F101" s="248"/>
      <c r="G101" s="248"/>
      <c r="H101" s="180"/>
      <c r="I101" s="180"/>
      <c r="J101" s="121"/>
      <c r="K101" s="121"/>
      <c r="L101" s="121"/>
      <c r="M101" s="121"/>
      <c r="N101" s="121"/>
      <c r="O101" s="320"/>
      <c r="P101" s="320"/>
      <c r="Q101" s="320"/>
      <c r="R101" s="320"/>
      <c r="S101" s="320"/>
      <c r="T101" s="320"/>
      <c r="U101" s="320"/>
      <c r="V101" s="320"/>
    </row>
    <row r="102" outlineLevel="1">
      <c r="A102" s="112"/>
      <c r="B102" s="433" t="s">
        <v>500</v>
      </c>
      <c r="C102" s="127" t="str">
        <f t="array" ref="C102">INDEX(Dodges!$S$3:$U$84, MATCH($A$1,Dodges!$A$3:$A$85,0), MATCH(C97,Dodges!$S$2:$U$2,0))</f>
        <v>4-22</v>
      </c>
      <c r="D102" s="127" t="str">
        <f t="array" ref="D102">INDEX(Dodges!$S$3:$U$84, MATCH($A$1,Dodges!$A$3:$A$85,0), MATCH(D97,Dodges!$S$2:$U$2,0))</f>
        <v>7-21</v>
      </c>
      <c r="E102" s="127" t="str">
        <f t="array" ref="E102">INDEX(Dodges!$S$3:$U$84, MATCH($A$1,Dodges!$A$3:$A$85,0), MATCH(E97,Dodges!$S$2:$U$2,0))</f>
        <v>真横：82
真上：109
真下：66</v>
      </c>
      <c r="F102" s="436"/>
      <c r="G102" s="436"/>
      <c r="H102" s="180"/>
      <c r="I102" s="180"/>
      <c r="J102" s="179"/>
      <c r="K102" s="179"/>
      <c r="L102" s="179"/>
      <c r="M102" s="179"/>
      <c r="N102" s="121"/>
      <c r="O102" s="180"/>
      <c r="P102" s="180"/>
      <c r="Q102" s="180"/>
      <c r="R102" s="180"/>
      <c r="S102" s="180"/>
      <c r="T102" s="180"/>
      <c r="U102" s="180"/>
      <c r="V102" s="180"/>
    </row>
    <row r="103">
      <c r="A103" s="438"/>
      <c r="B103" s="439"/>
      <c r="C103" s="431"/>
      <c r="D103" s="431"/>
      <c r="E103" s="440"/>
      <c r="F103" s="431"/>
      <c r="G103" s="431"/>
      <c r="H103" s="431"/>
      <c r="I103" s="431"/>
      <c r="J103" s="121"/>
      <c r="K103" s="319"/>
      <c r="L103" s="319"/>
      <c r="M103" s="319"/>
      <c r="N103" s="319"/>
      <c r="O103" s="180"/>
      <c r="P103" s="180"/>
      <c r="Q103" s="180"/>
      <c r="R103" s="180"/>
      <c r="S103" s="180"/>
      <c r="T103" s="180"/>
      <c r="U103" s="180"/>
      <c r="V103" s="180"/>
    </row>
    <row r="104">
      <c r="A104" s="441" t="s">
        <v>501</v>
      </c>
      <c r="B104" s="110"/>
      <c r="C104" s="320"/>
      <c r="D104" s="179"/>
      <c r="E104" s="320"/>
      <c r="F104" s="138"/>
      <c r="G104" s="138"/>
      <c r="H104" s="179"/>
      <c r="I104" s="179"/>
      <c r="J104" s="180"/>
      <c r="K104" s="180"/>
      <c r="L104" s="180"/>
      <c r="M104" s="180"/>
      <c r="N104" s="180"/>
      <c r="O104" s="180"/>
      <c r="P104" s="180"/>
      <c r="Q104" s="180"/>
      <c r="R104" s="180"/>
      <c r="S104" s="180"/>
      <c r="T104" s="180"/>
      <c r="U104" s="180"/>
      <c r="V104" s="180"/>
    </row>
    <row r="105" outlineLevel="1">
      <c r="A105" s="112"/>
      <c r="B105" s="114"/>
      <c r="C105" s="442" t="s">
        <v>487</v>
      </c>
      <c r="D105" s="442" t="s">
        <v>49</v>
      </c>
      <c r="E105" s="442" t="s">
        <v>48</v>
      </c>
      <c r="F105" s="442" t="s">
        <v>50</v>
      </c>
      <c r="G105" s="443" t="s">
        <v>51</v>
      </c>
      <c r="H105" s="320"/>
      <c r="I105" s="320"/>
      <c r="J105" s="179"/>
      <c r="K105" s="444" t="str">
        <f>'テンプレート'!K116</f>
        <v>アイテム取得</v>
      </c>
      <c r="L105" s="117"/>
      <c r="M105" s="445" t="str">
        <f>'テンプレート'!M116</f>
        <v>取得フレーム</v>
      </c>
      <c r="N105" s="445" t="str">
        <f>'テンプレート'!N116</f>
        <v>Duration</v>
      </c>
      <c r="O105" s="180"/>
      <c r="P105" s="180"/>
      <c r="Q105" s="180"/>
      <c r="R105" s="180"/>
      <c r="S105" s="180"/>
      <c r="T105" s="180"/>
      <c r="U105" s="180"/>
      <c r="V105" s="180"/>
    </row>
    <row r="106" outlineLevel="1">
      <c r="A106" s="446" t="s">
        <v>502</v>
      </c>
      <c r="B106" s="447" t="s">
        <v>503</v>
      </c>
      <c r="C106" s="448"/>
      <c r="D106" s="127">
        <f t="array" ref="D106">INDEX('Ledge  Tech'!$C$3:$C105, MATCH($A$1,'Ledge  Tech'!$A$3:$A$109,0), MATCH(D105,'Ledge  Tech'!$C$2,0))</f>
        <v>19</v>
      </c>
      <c r="E106" s="448"/>
      <c r="F106" s="448"/>
      <c r="G106" s="448"/>
      <c r="H106" s="320"/>
      <c r="I106" s="320"/>
      <c r="J106" s="121"/>
      <c r="K106" s="449" t="str">
        <f>'テンプレート'!K117</f>
        <v>小アイテム</v>
      </c>
      <c r="L106" s="450" t="str">
        <f>'テンプレート'!L117</f>
        <v>On-Spot</v>
      </c>
      <c r="M106" s="127" t="s">
        <v>504</v>
      </c>
      <c r="N106" s="127">
        <v>7.0</v>
      </c>
      <c r="O106" s="180"/>
      <c r="P106" s="180"/>
      <c r="Q106" s="180"/>
      <c r="R106" s="180"/>
      <c r="S106" s="180"/>
      <c r="T106" s="180"/>
      <c r="U106" s="180"/>
      <c r="V106" s="180"/>
    </row>
    <row r="107" outlineLevel="1">
      <c r="A107" s="222"/>
      <c r="B107" s="447" t="s">
        <v>455</v>
      </c>
      <c r="C107" s="127" t="str">
        <f t="array" ref="C107">INDEX('Ledge  Tech'!$D$3:$E105, MATCH($A$1,'Ledge  Tech'!$A$3:$A$109,0), MATCH(C105,'Ledge  Tech'!$D$2:$E$2,0))</f>
        <v>1-33</v>
      </c>
      <c r="D107" s="127">
        <f t="array" ref="D107">INDEX('Ledge  Tech'!$D$3:$E105, MATCH($A$1,'Ledge  Tech'!$A$3:$A$109,0), MATCH(D105,'Ledge  Tech'!$D$2:$E$2,0))</f>
        <v>34</v>
      </c>
      <c r="E107" s="448"/>
      <c r="F107" s="448"/>
      <c r="G107" s="448"/>
      <c r="H107" s="320"/>
      <c r="I107" s="320"/>
      <c r="J107" s="179"/>
      <c r="K107" s="207"/>
      <c r="L107" s="450" t="str">
        <f>'テンプレート'!L118</f>
        <v>歩き</v>
      </c>
      <c r="M107" s="127" t="s">
        <v>504</v>
      </c>
      <c r="N107" s="127">
        <v>19.0</v>
      </c>
      <c r="O107" s="180"/>
      <c r="P107" s="180"/>
      <c r="Q107" s="180"/>
      <c r="R107" s="180"/>
      <c r="S107" s="180"/>
      <c r="T107" s="180"/>
      <c r="U107" s="180"/>
      <c r="V107" s="180"/>
    </row>
    <row r="108" outlineLevel="1">
      <c r="A108" s="222"/>
      <c r="B108" s="447" t="s">
        <v>486</v>
      </c>
      <c r="C108" s="127" t="str">
        <f t="array" ref="C108">INDEX('Ledge  Tech'!$F$3:$G$109, MATCH($A$1,'Ledge  Tech'!$A$3:$A$109,0), MATCH(C105,'Ledge  Tech'!$F$2:$G$2,0))</f>
        <v>1-28</v>
      </c>
      <c r="D108" s="127">
        <f t="array" ref="D108">INDEX('Ledge  Tech'!$F$3:$G$109, MATCH($A$1,'Ledge  Tech'!$A$3:$A$109,0), MATCH(D105,'Ledge  Tech'!$F$2:$G$2,0))</f>
        <v>45</v>
      </c>
      <c r="E108" s="448"/>
      <c r="F108" s="448"/>
      <c r="G108" s="448"/>
      <c r="H108" s="320"/>
      <c r="I108" s="320"/>
      <c r="J108" s="121"/>
      <c r="K108" s="451" t="str">
        <f>'テンプレート'!K119</f>
        <v>アイテム投擲</v>
      </c>
      <c r="L108" s="117"/>
      <c r="M108" s="445" t="str">
        <f>'テンプレート'!M119</f>
        <v>投擲フレーム</v>
      </c>
      <c r="N108" s="445" t="str">
        <f>'テンプレート'!N119</f>
        <v>Duration</v>
      </c>
      <c r="O108" s="180"/>
      <c r="P108" s="180"/>
      <c r="Q108" s="180"/>
      <c r="R108" s="180"/>
      <c r="S108" s="180"/>
      <c r="T108" s="180"/>
      <c r="U108" s="180"/>
      <c r="V108" s="180"/>
    </row>
    <row r="109" outlineLevel="1">
      <c r="A109" s="222"/>
      <c r="B109" s="447" t="s">
        <v>505</v>
      </c>
      <c r="C109" s="127" t="str">
        <f t="array" ref="C109">INDEX('Ledge  Tech'!$H$3:$I$109, MATCH($A$1,'Ledge  Tech'!$A$3:$A$109,0), MATCH(C105,'Ledge  Tech'!$H$2:$I$2,0))</f>
        <v>1-12</v>
      </c>
      <c r="D109" s="127">
        <f t="array" ref="D109">INDEX('Ledge  Tech'!$H$3:$I$109, MATCH($A$1,'Ledge  Tech'!$A$3:$A$109,0), MATCH(D105,'Ledge  Tech'!$H$2:$I$2,0))</f>
        <v>14</v>
      </c>
      <c r="E109" s="448"/>
      <c r="F109" s="448"/>
      <c r="G109" s="448"/>
      <c r="H109" s="320"/>
      <c r="I109" s="320"/>
      <c r="J109" s="179"/>
      <c r="K109" s="452" t="str">
        <f>'テンプレート'!K120</f>
        <v>Ground投擲</v>
      </c>
      <c r="L109" s="450" t="str">
        <f>'テンプレート'!L120</f>
        <v>前Throws</v>
      </c>
      <c r="M109" s="127" t="s">
        <v>173</v>
      </c>
      <c r="N109" s="127">
        <v>38.0</v>
      </c>
      <c r="O109" s="121"/>
      <c r="P109" s="121"/>
      <c r="Q109" s="121"/>
      <c r="R109" s="121"/>
      <c r="S109" s="121"/>
      <c r="T109" s="121"/>
      <c r="U109" s="121"/>
      <c r="V109" s="121"/>
    </row>
    <row r="110" outlineLevel="1">
      <c r="A110" s="207"/>
      <c r="B110" s="447" t="s">
        <v>506</v>
      </c>
      <c r="C110" s="127" t="str">
        <f t="array" ref="C110">INDEX('Ledge  Tech'!$J$3:$M$109, MATCH($A$1,'Ledge  Tech'!$A$3:$A$109,0), MATCH(C105,'Ledge  Tech'!$J$2:$M$2,0))</f>
        <v>1-25</v>
      </c>
      <c r="D110" s="127">
        <f t="array" ref="D110">INDEX('Ledge  Tech'!$J$3:$M$109, MATCH($A$1,'Ledge  Tech'!$A$3:$A$109,0), MATCH(D105,'Ledge  Tech'!$J$2:$M$2,0))</f>
        <v>55</v>
      </c>
      <c r="E110" s="127" t="str">
        <f t="array" ref="E110">INDEX('Ledge  Tech'!$J$3:$M$109, MATCH($A$1,'Ledge  Tech'!$A$3:$A$109,0), MATCH(E105,'Ledge  Tech'!$J$2:$M$2,0))</f>
        <v>23-25</v>
      </c>
      <c r="F110" s="127">
        <f t="array" ref="F110">INDEX('Ledge  Tech'!$J$3:$M$109, MATCH($A$1,'Ledge  Tech'!$A$3:$A$109,0), MATCH(F105,'Ledge  Tech'!$J$2:$M$2,0))</f>
        <v>10</v>
      </c>
      <c r="G110" s="127">
        <f>F110*1.2</f>
        <v>12</v>
      </c>
      <c r="H110" s="320"/>
      <c r="I110" s="320"/>
      <c r="J110" s="121"/>
      <c r="K110" s="222"/>
      <c r="L110" s="450" t="str">
        <f>'テンプレート'!L121</f>
        <v>後Throws</v>
      </c>
      <c r="M110" s="127" t="s">
        <v>166</v>
      </c>
      <c r="N110" s="127">
        <v>38.0</v>
      </c>
      <c r="O110" s="121"/>
      <c r="P110" s="121"/>
      <c r="Q110" s="121"/>
      <c r="R110" s="121"/>
      <c r="S110" s="121"/>
      <c r="T110" s="121"/>
      <c r="U110" s="121"/>
      <c r="V110" s="121"/>
    </row>
    <row r="111" outlineLevel="1">
      <c r="A111" s="446" t="s">
        <v>507</v>
      </c>
      <c r="B111" s="447" t="s">
        <v>455</v>
      </c>
      <c r="C111" s="127" t="str">
        <f t="array" ref="C111">INDEX('Ledge  Tech'!$N$3:$O$109, MATCH($A$1,'Ledge  Tech'!$A$3:$A$109,0), MATCH(C105,'Ledge  Tech'!$N$2:$O$2,0))</f>
        <v>1-20</v>
      </c>
      <c r="D111" s="127">
        <f t="array" ref="D111">INDEX('Ledge  Tech'!$N$3:$O$109, MATCH($A$1,'Ledge  Tech'!$A$3:$A$109,0), MATCH(D105,'Ledge  Tech'!$N$2:$O$2,0))</f>
        <v>26</v>
      </c>
      <c r="E111" s="448"/>
      <c r="F111" s="448"/>
      <c r="G111" s="448"/>
      <c r="H111" s="320"/>
      <c r="I111" s="320"/>
      <c r="J111" s="179"/>
      <c r="K111" s="222"/>
      <c r="L111" s="450" t="str">
        <f>'テンプレート'!L122</f>
        <v>上Throws</v>
      </c>
      <c r="M111" s="127" t="s">
        <v>205</v>
      </c>
      <c r="N111" s="127">
        <v>38.0</v>
      </c>
      <c r="O111" s="320"/>
      <c r="P111" s="320"/>
      <c r="Q111" s="320"/>
      <c r="R111" s="320"/>
      <c r="S111" s="320"/>
      <c r="T111" s="320"/>
      <c r="U111" s="320"/>
      <c r="V111" s="320"/>
    </row>
    <row r="112" outlineLevel="1">
      <c r="A112" s="222"/>
      <c r="B112" s="447" t="s">
        <v>496</v>
      </c>
      <c r="C112" s="127" t="str">
        <f t="array" ref="C112">INDEX('Ledge  Tech'!$P$3:$Q$109, MATCH($A$1,'Ledge  Tech'!$A$3:$A$109,0), MATCH(C105,'Ledge  Tech'!$P$2:$Q$2,0))</f>
        <v>1-20</v>
      </c>
      <c r="D112" s="127">
        <f t="array" ref="D112">INDEX('Ledge  Tech'!$P$3:$Q$109, MATCH($A$1,'Ledge  Tech'!$A$3:$A$109,0), MATCH(D105,'Ledge  Tech'!$P$2:$Q$2,0))</f>
        <v>40</v>
      </c>
      <c r="E112" s="448"/>
      <c r="F112" s="448"/>
      <c r="G112" s="448"/>
      <c r="H112" s="320"/>
      <c r="I112" s="320"/>
      <c r="J112" s="121"/>
      <c r="K112" s="222"/>
      <c r="L112" s="450" t="str">
        <f>'テンプレート'!L123</f>
        <v>下Throws</v>
      </c>
      <c r="M112" s="127" t="s">
        <v>90</v>
      </c>
      <c r="N112" s="127">
        <v>30.0</v>
      </c>
      <c r="O112" s="180"/>
      <c r="P112" s="180"/>
      <c r="Q112" s="180"/>
      <c r="R112" s="180"/>
      <c r="S112" s="180"/>
      <c r="T112" s="180"/>
      <c r="U112" s="180"/>
      <c r="V112" s="180"/>
    </row>
    <row r="113" outlineLevel="1">
      <c r="A113" s="207"/>
      <c r="B113" s="447" t="s">
        <v>497</v>
      </c>
      <c r="C113" s="127" t="str">
        <f t="array" ref="C113">INDEX('Ledge  Tech'!$R$3:$S$109, MATCH($A$1,'Ledge  Tech'!$A$3:$A$109,0), MATCH(C105,'Ledge  Tech'!$R$2:$S$2,0))</f>
        <v>1-20</v>
      </c>
      <c r="D113" s="127">
        <f t="array" ref="D113">INDEX('Ledge  Tech'!$R$3:$S$109, MATCH($A$1,'Ledge  Tech'!$A$3:$A$109,0), MATCH(D105,'Ledge  Tech'!$R$2:$S$2,0))</f>
        <v>40</v>
      </c>
      <c r="E113" s="448"/>
      <c r="F113" s="448"/>
      <c r="G113" s="448"/>
      <c r="H113" s="320"/>
      <c r="I113" s="320"/>
      <c r="J113" s="179"/>
      <c r="K113" s="222"/>
      <c r="L113" s="453" t="str">
        <f>'テンプレート'!L124</f>
        <v>ダッシュ</v>
      </c>
      <c r="M113" s="127" t="s">
        <v>66</v>
      </c>
      <c r="N113" s="127">
        <v>39.0</v>
      </c>
      <c r="O113" s="180"/>
      <c r="P113" s="180"/>
      <c r="Q113" s="180"/>
      <c r="R113" s="180"/>
      <c r="S113" s="180"/>
      <c r="T113" s="180"/>
      <c r="U113" s="180"/>
      <c r="V113" s="180"/>
    </row>
    <row r="114" outlineLevel="1">
      <c r="A114" s="446" t="s">
        <v>508</v>
      </c>
      <c r="B114" s="447" t="s">
        <v>509</v>
      </c>
      <c r="C114" s="448"/>
      <c r="D114" s="127" t="str">
        <f t="array" ref="D114">INDEX('Get-Ups'!$C$3:$C105, MATCH($A$1,'Get-Ups'!$A$3:$A$109,0), MATCH(D105,'Get-Ups'!$C$2:$AD$2,0))</f>
        <v>25</v>
      </c>
      <c r="E114" s="448"/>
      <c r="F114" s="448"/>
      <c r="G114" s="448"/>
      <c r="H114" s="320"/>
      <c r="I114" s="320"/>
      <c r="J114" s="121"/>
      <c r="K114" s="207"/>
      <c r="L114" s="453" t="str">
        <f>'テンプレート'!L125</f>
        <v>On-Spot捨て</v>
      </c>
      <c r="M114" s="127" t="s">
        <v>145</v>
      </c>
      <c r="N114" s="127">
        <v>27.0</v>
      </c>
      <c r="O114" s="180"/>
      <c r="P114" s="180"/>
      <c r="Q114" s="180"/>
      <c r="R114" s="180"/>
      <c r="S114" s="180"/>
      <c r="T114" s="180"/>
      <c r="U114" s="180"/>
      <c r="V114" s="180"/>
    </row>
    <row r="115" outlineLevel="1">
      <c r="A115" s="222"/>
      <c r="B115" s="447" t="s">
        <v>455</v>
      </c>
      <c r="C115" s="454" t="str">
        <f t="array" ref="C115">INDEX('Get-Ups'!$D$3:$E105, MATCH($A$1,'Get-Ups'!$A$3:$A$109,0), MATCH(C105,'Get-Ups'!$D$2:$AD$2,0))</f>
        <v>1-22</v>
      </c>
      <c r="D115" s="455">
        <f t="array" ref="D115">INDEX('Get-Ups'!$D$3:$E105, MATCH($A$1,'Get-Ups'!$A$3:$A$109,0), MATCH(D105,'Get-Ups'!$D$2:$AD$2,0))</f>
        <v>29</v>
      </c>
      <c r="E115" s="448"/>
      <c r="F115" s="448"/>
      <c r="G115" s="448"/>
      <c r="H115" s="320"/>
      <c r="I115" s="320"/>
      <c r="J115" s="179"/>
      <c r="K115" s="452" t="str">
        <f>'テンプレート'!K126</f>
        <v>Air投擲</v>
      </c>
      <c r="L115" s="450" t="str">
        <f>'テンプレート'!L126</f>
        <v>前Throws</v>
      </c>
      <c r="M115" s="127" t="s">
        <v>173</v>
      </c>
      <c r="N115" s="127">
        <v>37.0</v>
      </c>
      <c r="O115" s="180"/>
      <c r="P115" s="180"/>
      <c r="Q115" s="180"/>
      <c r="R115" s="180"/>
      <c r="S115" s="180"/>
      <c r="T115" s="180"/>
      <c r="U115" s="180"/>
      <c r="V115" s="180"/>
    </row>
    <row r="116" outlineLevel="1">
      <c r="A116" s="222"/>
      <c r="B116" s="447" t="s">
        <v>496</v>
      </c>
      <c r="C116" s="454" t="str">
        <f t="array" ref="C116">INDEX('Get-Ups'!$F$3:$G$109, MATCH($A$1,'Get-Ups'!$A$3:$A$109,0), MATCH(C105,'Get-Ups'!$F$2:$AD$2,0))</f>
        <v>1-19</v>
      </c>
      <c r="D116" s="455">
        <f t="array" ref="D116">INDEX('Get-Ups'!$F$3:$G$109, MATCH($A$1,'Get-Ups'!$A$3:$A$109,0), MATCH(D105,'Get-Ups'!$F$2:$AD$2,0))</f>
        <v>35</v>
      </c>
      <c r="E116" s="448"/>
      <c r="F116" s="448"/>
      <c r="G116" s="448"/>
      <c r="H116" s="320"/>
      <c r="I116" s="320"/>
      <c r="J116" s="121"/>
      <c r="K116" s="222"/>
      <c r="L116" s="450" t="str">
        <f>'テンプレート'!L127</f>
        <v>後Throws</v>
      </c>
      <c r="M116" s="127" t="s">
        <v>166</v>
      </c>
      <c r="N116" s="127">
        <v>34.0</v>
      </c>
      <c r="O116" s="180"/>
      <c r="P116" s="180"/>
      <c r="Q116" s="180"/>
      <c r="R116" s="180"/>
      <c r="S116" s="180"/>
      <c r="T116" s="180"/>
      <c r="U116" s="180"/>
      <c r="V116" s="180"/>
    </row>
    <row r="117" outlineLevel="1">
      <c r="A117" s="222"/>
      <c r="B117" s="447" t="s">
        <v>497</v>
      </c>
      <c r="C117" s="127" t="str">
        <f t="array" ref="C117">INDEX('Get-Ups'!$H$3:$I$109, MATCH($A$1,'Get-Ups'!$A$3:$A$109,0), MATCH(C105,'Get-Ups'!$H$2:$AD$2,0))</f>
        <v>1-24</v>
      </c>
      <c r="D117" s="127">
        <f t="array" ref="D117">INDEX('Get-Ups'!$H$3:$I$109, MATCH($A$1,'Get-Ups'!$A$3:$A$109,0), MATCH(D105,'Get-Ups'!$H$2:$AD$2,0))</f>
        <v>35</v>
      </c>
      <c r="E117" s="448"/>
      <c r="F117" s="448"/>
      <c r="G117" s="448"/>
      <c r="H117" s="320"/>
      <c r="I117" s="320"/>
      <c r="J117" s="179"/>
      <c r="K117" s="222"/>
      <c r="L117" s="450" t="str">
        <f>'テンプレート'!L128</f>
        <v>上Throws</v>
      </c>
      <c r="M117" s="127" t="s">
        <v>205</v>
      </c>
      <c r="N117" s="127">
        <v>36.0</v>
      </c>
      <c r="O117" s="180"/>
      <c r="P117" s="180"/>
      <c r="Q117" s="180"/>
      <c r="R117" s="180"/>
      <c r="S117" s="180"/>
      <c r="T117" s="180"/>
      <c r="U117" s="180"/>
      <c r="V117" s="180"/>
    </row>
    <row r="118" outlineLevel="1">
      <c r="A118" s="222"/>
      <c r="B118" s="447" t="s">
        <v>510</v>
      </c>
      <c r="C118" s="456" t="str">
        <f t="array" ref="C118">INDEX('Get-Ups'!$J$3:$M$109, MATCH($A$1,'Get-Ups'!$A$3:$A$109,0), MATCH(C105,'Get-Ups'!$J$2:$AD$2,0))</f>
        <v>1-24</v>
      </c>
      <c r="D118" s="457">
        <f t="array" ref="D118">INDEX('Get-Ups'!$J$3:$M$109, MATCH($A$1,'Get-Ups'!$A$3:$A$109,0), MATCH(D105,'Get-Ups'!$J$2:$AD$2,0))</f>
        <v>45</v>
      </c>
      <c r="E118" s="454" t="str">
        <f t="array" ref="E118">INDEX('Get-Ups'!$J$3:$M$109, MATCH($A$1,'Get-Ups'!$A$3:$A$109,0), MATCH(E105,'Get-Ups'!$J$2:$AD$2,0))</f>
        <v>18-19</v>
      </c>
      <c r="F118" s="455">
        <f t="array" ref="F118">INDEX('Get-Ups'!$J$3:$M$109, MATCH($A$1,'Get-Ups'!$A$3:$A$109,0), MATCH(F105,'Get-Ups'!$J$2:$AD$2,0))</f>
        <v>7</v>
      </c>
      <c r="G118" s="127">
        <f t="shared" ref="G118:G119" si="1">F118*1.2</f>
        <v>8.4</v>
      </c>
      <c r="H118" s="320"/>
      <c r="I118" s="320"/>
      <c r="J118" s="121"/>
      <c r="K118" s="207"/>
      <c r="L118" s="450" t="str">
        <f>'テンプレート'!L129</f>
        <v>下Throws</v>
      </c>
      <c r="M118" s="127" t="s">
        <v>90</v>
      </c>
      <c r="N118" s="127">
        <v>28.0</v>
      </c>
      <c r="O118" s="121"/>
      <c r="P118" s="121"/>
      <c r="Q118" s="121"/>
      <c r="R118" s="121"/>
      <c r="S118" s="121"/>
      <c r="T118" s="121"/>
      <c r="U118" s="121"/>
      <c r="V118" s="121"/>
    </row>
    <row r="119" outlineLevel="1">
      <c r="A119" s="207"/>
      <c r="B119" s="458" t="s">
        <v>511</v>
      </c>
      <c r="C119" s="207"/>
      <c r="D119" s="207"/>
      <c r="E119" s="454" t="str">
        <f t="array" ref="E119">INDEX('Get-Ups'!$N$3:$O$109, MATCH($A$1,'Get-Ups'!$A$3:$A$109,0), MATCH(E105,'Get-Ups'!$N$2:$AD$2,0))</f>
        <v>23-24</v>
      </c>
      <c r="F119" s="455">
        <f t="array" ref="F119">INDEX('Get-Ups'!$N$3:$O$109, MATCH($A$1,'Get-Ups'!$A$3:$A$109,0), MATCH(F105,'Get-Ups'!$N$2:$AD$2,0))</f>
        <v>7</v>
      </c>
      <c r="G119" s="127">
        <f t="shared" si="1"/>
        <v>8.4</v>
      </c>
      <c r="H119" s="320"/>
      <c r="I119" s="320"/>
      <c r="J119" s="121"/>
      <c r="K119" s="459" t="str">
        <f>'テンプレート'!K130</f>
        <v>踏み台ジャンプ</v>
      </c>
      <c r="L119" s="224"/>
      <c r="M119" s="445" t="str">
        <f>'テンプレート'!M130</f>
        <v>Duration</v>
      </c>
      <c r="N119" s="138"/>
      <c r="O119" s="121"/>
      <c r="P119" s="121"/>
      <c r="Q119" s="121"/>
      <c r="R119" s="121"/>
      <c r="S119" s="121"/>
      <c r="T119" s="121"/>
      <c r="U119" s="121"/>
      <c r="V119" s="121"/>
    </row>
    <row r="120" outlineLevel="1">
      <c r="A120" s="446" t="s">
        <v>512</v>
      </c>
      <c r="B120" s="447" t="s">
        <v>509</v>
      </c>
      <c r="C120" s="448"/>
      <c r="D120" s="454" t="str">
        <f t="array" ref="D120">INDEX('Get-Ups'!$C$3:$C105, MATCH($A$1,'Get-Ups'!$A$3:$A$109,0), MATCH(D105,'Get-Ups'!$C$2,0))</f>
        <v>25</v>
      </c>
      <c r="E120" s="448"/>
      <c r="F120" s="448"/>
      <c r="G120" s="448"/>
      <c r="H120" s="320"/>
      <c r="I120" s="320"/>
      <c r="J120" s="179"/>
      <c r="K120" s="460" t="str">
        <f>'テンプレート'!K131</f>
        <v>踏み</v>
      </c>
      <c r="L120" s="461" t="str">
        <f>'テンプレート'!L131</f>
        <v>踏み</v>
      </c>
      <c r="M120" s="127">
        <v>8.0</v>
      </c>
      <c r="N120" s="462"/>
      <c r="O120" s="121"/>
      <c r="P120" s="121"/>
      <c r="Q120" s="121"/>
      <c r="R120" s="121"/>
      <c r="S120" s="121"/>
      <c r="T120" s="121"/>
      <c r="U120" s="121"/>
      <c r="V120" s="121"/>
    </row>
    <row r="121" outlineLevel="1">
      <c r="A121" s="222"/>
      <c r="B121" s="447" t="s">
        <v>455</v>
      </c>
      <c r="C121" s="454" t="str">
        <f t="array" ref="C121">INDEX('Get-Ups'!$P$3:$Q$109, MATCH($A$1,'Get-Ups'!$A$3:$A$109,0), MATCH(C105,'Get-Ups'!$P$2:$AD$2,0))</f>
        <v>1-22</v>
      </c>
      <c r="D121" s="455">
        <f t="array" ref="D121">INDEX('Get-Ups'!$P$3:$Q$109, MATCH($A$1,'Get-Ups'!$A$3:$A$109,0), MATCH(D105,'Get-Ups'!$P$2:$AD$2,0))</f>
        <v>29</v>
      </c>
      <c r="E121" s="448"/>
      <c r="F121" s="448"/>
      <c r="G121" s="448"/>
      <c r="H121" s="320"/>
      <c r="I121" s="320"/>
      <c r="J121" s="121"/>
      <c r="K121" s="452" t="str">
        <f>'テンプレート'!K132</f>
        <v>踏まれ</v>
      </c>
      <c r="L121" s="461" t="str">
        <f>'テンプレート'!L132</f>
        <v>Ground踏まれ</v>
      </c>
      <c r="M121" s="127" t="s">
        <v>504</v>
      </c>
      <c r="N121" s="462"/>
      <c r="O121" s="320"/>
      <c r="P121" s="320"/>
      <c r="Q121" s="320"/>
      <c r="R121" s="320"/>
      <c r="S121" s="320"/>
      <c r="T121" s="320"/>
      <c r="U121" s="320"/>
      <c r="V121" s="320"/>
    </row>
    <row r="122" outlineLevel="1">
      <c r="A122" s="222"/>
      <c r="B122" s="447" t="s">
        <v>496</v>
      </c>
      <c r="C122" s="454" t="str">
        <f t="array" ref="C122">INDEX('Get-Ups'!$R$3:$S$109, MATCH($A$1,'Get-Ups'!$A$3:$A$109,0), MATCH(C105,'Get-Ups'!$R$2:$AD$2,0))</f>
        <v>1-14</v>
      </c>
      <c r="D122" s="455">
        <f t="array" ref="D122">INDEX('Get-Ups'!$R$3:$S$109, MATCH($A$1,'Get-Ups'!$A$3:$A$109,0), MATCH(D105,'Get-Ups'!$R$2:$AD$2,0))</f>
        <v>35</v>
      </c>
      <c r="E122" s="448"/>
      <c r="F122" s="448"/>
      <c r="G122" s="448"/>
      <c r="H122" s="320"/>
      <c r="I122" s="320"/>
      <c r="J122" s="179"/>
      <c r="K122" s="222"/>
      <c r="L122" s="461" t="str">
        <f>'テンプレート'!L133</f>
        <v>Ground硬直</v>
      </c>
      <c r="M122" s="127">
        <v>28.0</v>
      </c>
      <c r="N122" s="108"/>
      <c r="O122" s="180"/>
      <c r="P122" s="180"/>
      <c r="Q122" s="180"/>
      <c r="R122" s="180"/>
      <c r="S122" s="180"/>
      <c r="T122" s="180"/>
      <c r="U122" s="180"/>
      <c r="V122" s="180"/>
    </row>
    <row r="123" outlineLevel="1">
      <c r="A123" s="222"/>
      <c r="B123" s="447" t="s">
        <v>497</v>
      </c>
      <c r="C123" s="454" t="str">
        <f t="array" ref="C123">INDEX('Get-Ups'!$T$3:$U$109, MATCH($A$1,'Get-Ups'!$A$3:$A$109,0), MATCH(C105,'Get-Ups'!$T$2:$AD$2,0))</f>
        <v>1-24</v>
      </c>
      <c r="D123" s="455">
        <f t="array" ref="D123">INDEX('Get-Ups'!$T$3:$U$109, MATCH($A$1,'Get-Ups'!$A$3:$A$109,0), MATCH(D105,'Get-Ups'!$T$2:$AD$2,0))</f>
        <v>35</v>
      </c>
      <c r="E123" s="448"/>
      <c r="F123" s="448"/>
      <c r="G123" s="448"/>
      <c r="H123" s="320"/>
      <c r="I123" s="320"/>
      <c r="J123" s="121"/>
      <c r="K123" s="222"/>
      <c r="L123" s="461" t="str">
        <f>'テンプレート'!L134</f>
        <v>Air踏まれ</v>
      </c>
      <c r="M123" s="127">
        <v>8.0</v>
      </c>
      <c r="N123" s="108"/>
      <c r="O123" s="180"/>
      <c r="P123" s="180"/>
      <c r="Q123" s="180"/>
      <c r="R123" s="180"/>
      <c r="S123" s="180"/>
      <c r="T123" s="180"/>
      <c r="U123" s="180"/>
      <c r="V123" s="180"/>
    </row>
    <row r="124" outlineLevel="1">
      <c r="A124" s="222"/>
      <c r="B124" s="447" t="s">
        <v>510</v>
      </c>
      <c r="C124" s="456" t="str">
        <f t="array" ref="C124">INDEX('Get-Ups'!$V$3:$Y$109, MATCH($A$1,'Get-Ups'!$A$3:$A$109,0), MATCH(C105,'Get-Ups'!$V$2:$AD$2,0))</f>
        <v>1-24</v>
      </c>
      <c r="D124" s="457">
        <f t="array" ref="D124">INDEX('Get-Ups'!$V$3:$Y$109, MATCH($A$1,'Get-Ups'!$A$3:$A$109,0), MATCH(D105,'Get-Ups'!$V$2:$AD$2,0))</f>
        <v>45</v>
      </c>
      <c r="E124" s="454" t="str">
        <f t="array" ref="E124">INDEX('Get-Ups'!$V$3:$Y$109, MATCH($A$1,'Get-Ups'!$A$3:$A$109,0), MATCH(E105,'Get-Ups'!$V$2:$AD$2,0))</f>
        <v>18-19</v>
      </c>
      <c r="F124" s="455">
        <f t="array" ref="F124">INDEX('Get-Ups'!$V$3:$Y$109, MATCH($A$1,'Get-Ups'!$A$3:$A$109,0), MATCH(F105,'Get-Ups'!$V$2:$AD$2,0))</f>
        <v>7</v>
      </c>
      <c r="G124" s="127">
        <f t="shared" ref="G124:G125" si="2">F124*1.2</f>
        <v>8.4</v>
      </c>
      <c r="H124" s="320"/>
      <c r="I124" s="320"/>
      <c r="J124" s="179"/>
      <c r="K124" s="222"/>
      <c r="L124" s="461" t="str">
        <f>'テンプレート'!L135</f>
        <v>Air落下</v>
      </c>
      <c r="M124" s="127">
        <v>35.0</v>
      </c>
      <c r="N124" s="108"/>
      <c r="O124" s="180"/>
      <c r="P124" s="180"/>
      <c r="Q124" s="180"/>
      <c r="R124" s="180"/>
      <c r="S124" s="180"/>
      <c r="T124" s="180"/>
      <c r="U124" s="180"/>
      <c r="V124" s="180"/>
    </row>
    <row r="125" outlineLevel="1">
      <c r="A125" s="207"/>
      <c r="B125" s="458" t="s">
        <v>511</v>
      </c>
      <c r="C125" s="207"/>
      <c r="D125" s="207"/>
      <c r="E125" s="454" t="str">
        <f t="array" ref="E125">INDEX('Get-Ups'!$Z$3:$AA$109, MATCH($A$1,'Get-Ups'!$A$3:$A$109,0), MATCH(E105,'Get-Ups'!$Z$2:$AD$2,0))</f>
        <v>23-24</v>
      </c>
      <c r="F125" s="455">
        <f t="array" ref="F125">INDEX('Get-Ups'!$Z$3:$AA$109, MATCH($A$1,'Get-Ups'!$A$3:$A$109,0), MATCH(F105,'Get-Ups'!$Z$2:$AD$2,0))</f>
        <v>7</v>
      </c>
      <c r="G125" s="127">
        <f t="shared" si="2"/>
        <v>8.4</v>
      </c>
      <c r="H125" s="320"/>
      <c r="I125" s="320"/>
      <c r="J125" s="179"/>
      <c r="K125" s="451" t="str">
        <f>'テンプレート'!K136</f>
        <v>倒れダメージ</v>
      </c>
      <c r="L125" s="120"/>
      <c r="M125" s="445" t="str">
        <f>'テンプレート'!M136</f>
        <v>Duration</v>
      </c>
      <c r="N125" s="108"/>
      <c r="O125" s="180"/>
      <c r="P125" s="180"/>
      <c r="Q125" s="180"/>
      <c r="R125" s="180"/>
      <c r="S125" s="180"/>
      <c r="T125" s="180"/>
      <c r="U125" s="180"/>
      <c r="V125" s="180"/>
    </row>
    <row r="126" outlineLevel="1">
      <c r="A126" s="446" t="s">
        <v>513</v>
      </c>
      <c r="B126" s="447" t="s">
        <v>514</v>
      </c>
      <c r="C126" s="454" t="str">
        <f t="array" ref="C126">INDEX(Tripping!$C$3:$D105, MATCH($A$1,Tripping!$A$3:$A$109,0), MATCH(C105,Tripping!$C$2:$AC$2,0))</f>
        <v>1-5</v>
      </c>
      <c r="D126" s="455">
        <f t="array" ref="D126">INDEX(Tripping!$C$3:$D105, MATCH($A$1,Tripping!$A$3:$A$109,0), MATCH(D105,Tripping!$C$2:$AC$2,0))</f>
        <v>29</v>
      </c>
      <c r="E126" s="448"/>
      <c r="F126" s="448"/>
      <c r="G126" s="448"/>
      <c r="H126" s="320"/>
      <c r="I126" s="320"/>
      <c r="J126" s="121"/>
      <c r="K126" s="460" t="str">
        <f>'テンプレート'!K137</f>
        <v>あお向け倒れ</v>
      </c>
      <c r="L126" s="453" t="str">
        <f>'テンプレート'!L137</f>
        <v>モーション大</v>
      </c>
      <c r="M126" s="127">
        <v>39.0</v>
      </c>
      <c r="N126" s="462"/>
      <c r="O126" s="180"/>
      <c r="P126" s="180"/>
      <c r="Q126" s="180"/>
      <c r="R126" s="180"/>
      <c r="S126" s="180"/>
      <c r="T126" s="180"/>
      <c r="U126" s="180"/>
      <c r="V126" s="180"/>
    </row>
    <row r="127" outlineLevel="1">
      <c r="A127" s="222"/>
      <c r="B127" s="447" t="s">
        <v>515</v>
      </c>
      <c r="C127" s="454" t="str">
        <f t="array" ref="C127">INDEX(Tripping!$E$3:$F105, MATCH($A$1,Tripping!$A$3:$A$109,0), MATCH(C105,Tripping!$E$2:$AC$2,0))</f>
        <v>1-5</v>
      </c>
      <c r="D127" s="455">
        <f t="array" ref="D127">INDEX(Tripping!$E$3:$F105, MATCH($A$1,Tripping!$A$3:$A$109,0), MATCH(D105,Tripping!$E$2:$AC$2,0))</f>
        <v>39</v>
      </c>
      <c r="E127" s="448"/>
      <c r="F127" s="448"/>
      <c r="G127" s="448"/>
      <c r="H127" s="320"/>
      <c r="I127" s="320"/>
      <c r="J127" s="179"/>
      <c r="K127" s="460" t="str">
        <f>'テンプレート'!K138</f>
        <v>うつ伏せ倒れ</v>
      </c>
      <c r="L127" s="453" t="str">
        <f>'テンプレート'!L138</f>
        <v>モーション大</v>
      </c>
      <c r="M127" s="127" t="s">
        <v>165</v>
      </c>
      <c r="N127" s="462"/>
      <c r="O127" s="180"/>
      <c r="P127" s="180"/>
      <c r="Q127" s="180"/>
      <c r="R127" s="180"/>
      <c r="S127" s="180"/>
      <c r="T127" s="180"/>
      <c r="U127" s="180"/>
      <c r="V127" s="180"/>
    </row>
    <row r="128" outlineLevel="1">
      <c r="A128" s="222"/>
      <c r="B128" s="447" t="s">
        <v>455</v>
      </c>
      <c r="C128" s="454" t="str">
        <f t="array" ref="C128">INDEX(Tripping!$G$3:$H$109, MATCH($A$1,Tripping!$A$3:$A$109,0), MATCH(C105,Tripping!$G$2:$AC$2,0))</f>
        <v>1-16</v>
      </c>
      <c r="D128" s="455">
        <f t="array" ref="D128">INDEX(Tripping!$G$3:$H$109, MATCH($A$1,Tripping!$A$3:$A$109,0), MATCH(D105,Tripping!$G$2:$AC$2,0))</f>
        <v>21</v>
      </c>
      <c r="E128" s="448"/>
      <c r="F128" s="448"/>
      <c r="G128" s="448"/>
      <c r="H128" s="320"/>
      <c r="I128" s="320"/>
      <c r="J128" s="121"/>
      <c r="K128" s="451" t="str">
        <f>'テンプレート'!K139</f>
        <v/>
      </c>
      <c r="L128" s="120"/>
      <c r="M128" s="445" t="str">
        <f>'テンプレート'!M139</f>
        <v/>
      </c>
      <c r="N128" s="108"/>
      <c r="O128" s="180"/>
      <c r="P128" s="180"/>
      <c r="Q128" s="180"/>
      <c r="R128" s="180"/>
      <c r="S128" s="180"/>
      <c r="T128" s="180"/>
      <c r="U128" s="180"/>
      <c r="V128" s="180"/>
    </row>
    <row r="129" outlineLevel="1">
      <c r="A129" s="222"/>
      <c r="B129" s="447" t="s">
        <v>496</v>
      </c>
      <c r="C129" s="454" t="str">
        <f t="array" ref="C129">INDEX(Tripping!$I$3:$J$109, MATCH($A$1,Tripping!$A$3:$A$109,0), MATCH(C105,Tripping!$I$2:$AC$2,0))</f>
        <v>1-9</v>
      </c>
      <c r="D129" s="455">
        <f t="array" ref="D129">INDEX(Tripping!$I$3:$J$109, MATCH($A$1,Tripping!$A$3:$A$109,0), MATCH(D105,Tripping!$I$2:$AC$2,0))</f>
        <v>28</v>
      </c>
      <c r="E129" s="448"/>
      <c r="F129" s="448"/>
      <c r="G129" s="448"/>
      <c r="H129" s="320"/>
      <c r="I129" s="320"/>
      <c r="J129" s="320"/>
      <c r="K129" s="463"/>
      <c r="L129" s="464" t="str">
        <f>'テンプレート'!L140</f>
        <v/>
      </c>
      <c r="M129" s="127" t="s">
        <v>504</v>
      </c>
      <c r="N129" s="108"/>
      <c r="O129" s="180"/>
      <c r="P129" s="180"/>
      <c r="Q129" s="180"/>
      <c r="R129" s="180"/>
      <c r="S129" s="180"/>
      <c r="T129" s="180"/>
      <c r="U129" s="180"/>
      <c r="V129" s="180"/>
    </row>
    <row r="130" outlineLevel="1">
      <c r="A130" s="222"/>
      <c r="B130" s="447" t="s">
        <v>497</v>
      </c>
      <c r="C130" s="454" t="str">
        <f t="array" ref="C130">INDEX(Tripping!$K$3:$L$109, MATCH($A$1,Tripping!$A$3:$A$109,0), MATCH(C105,Tripping!$K$2:$AC$2,0))</f>
        <v>1-9</v>
      </c>
      <c r="D130" s="455">
        <f t="array" ref="D130">INDEX(Tripping!$K$3:$L$109, MATCH($A$1,Tripping!$A$3:$A$109,0), MATCH(D105,Tripping!$K$2:$AC$2,0))</f>
        <v>28</v>
      </c>
      <c r="E130" s="448"/>
      <c r="F130" s="448"/>
      <c r="G130" s="448"/>
      <c r="H130" s="320"/>
      <c r="I130" s="320"/>
      <c r="J130" s="320"/>
      <c r="K130" s="465"/>
      <c r="L130" s="180"/>
      <c r="M130" s="180"/>
      <c r="N130" s="108"/>
      <c r="O130" s="180"/>
      <c r="P130" s="180"/>
      <c r="Q130" s="180"/>
      <c r="R130" s="180"/>
      <c r="S130" s="180"/>
      <c r="T130" s="180"/>
      <c r="U130" s="180"/>
      <c r="V130" s="180"/>
    </row>
    <row r="131" outlineLevel="1">
      <c r="A131" s="222"/>
      <c r="B131" s="447" t="s">
        <v>510</v>
      </c>
      <c r="C131" s="456" t="str">
        <f t="array" ref="C131">INDEX(Tripping!$M$3:$P$109, MATCH($A$1,Tripping!$A$3:$A$109,0), MATCH(C105,Tripping!$M$2:$AC$2,0))</f>
        <v>1-7</v>
      </c>
      <c r="D131" s="457">
        <f t="array" ref="D131">INDEX(Tripping!$M$3:$P$109, MATCH($A$1,Tripping!$A$3:$A$109,0), MATCH(D105,Tripping!$M$2:$AC$2,0))</f>
        <v>49</v>
      </c>
      <c r="E131" s="454" t="str">
        <f t="array" ref="E131">INDEX(Tripping!$M$3:$P$109, MATCH($A$1,Tripping!$A$3:$A$109,0), MATCH(E105,Tripping!$M$2:$AC$2,0))</f>
        <v>19-20</v>
      </c>
      <c r="F131" s="455">
        <f t="array" ref="F131">INDEX(Tripping!$M$3:$P$109, MATCH($A$1,Tripping!$A$3:$A$109,0), MATCH(F105,Tripping!$M$2:$AC$2,0))</f>
        <v>5</v>
      </c>
      <c r="G131" s="127">
        <f t="shared" ref="G131:G132" si="3">F131*1.2</f>
        <v>6</v>
      </c>
      <c r="H131" s="320"/>
      <c r="I131" s="320"/>
      <c r="J131" s="320"/>
      <c r="K131" s="180"/>
      <c r="L131" s="180"/>
      <c r="M131" s="180"/>
      <c r="N131" s="108"/>
      <c r="O131" s="108"/>
      <c r="P131" s="108"/>
      <c r="Q131" s="108"/>
      <c r="R131" s="180"/>
      <c r="S131" s="180"/>
      <c r="T131" s="180"/>
      <c r="U131" s="180"/>
      <c r="V131" s="180"/>
    </row>
    <row r="132" outlineLevel="1">
      <c r="A132" s="207"/>
      <c r="B132" s="458" t="s">
        <v>511</v>
      </c>
      <c r="C132" s="207"/>
      <c r="D132" s="207"/>
      <c r="E132" s="454" t="str">
        <f t="array" ref="E132">INDEX(Tripping!$Q$3:$R$109, MATCH($A$1,Tripping!$A$3:$A$109,0), MATCH(E105,Tripping!$Q$2:$AC$2,0))</f>
        <v>24-25</v>
      </c>
      <c r="F132" s="455">
        <f t="array" ref="F132">INDEX(Tripping!$Q$3:$R$109, MATCH($A$1,Tripping!$A$3:$A$109,0), MATCH(F105,Tripping!$Q$2:$AC$2,0))</f>
        <v>5</v>
      </c>
      <c r="G132" s="127">
        <f t="shared" si="3"/>
        <v>6</v>
      </c>
      <c r="H132" s="320"/>
      <c r="I132" s="320"/>
      <c r="J132" s="320"/>
      <c r="K132" s="180"/>
      <c r="L132" s="180"/>
      <c r="M132" s="180"/>
      <c r="N132" s="108"/>
      <c r="O132" s="108"/>
      <c r="P132" s="108"/>
      <c r="Q132" s="108"/>
      <c r="R132" s="180"/>
      <c r="S132" s="180"/>
      <c r="T132" s="180"/>
      <c r="U132" s="180"/>
      <c r="V132" s="180"/>
    </row>
  </sheetData>
  <mergeCells count="152">
    <mergeCell ref="H60:J60"/>
    <mergeCell ref="H61:J63"/>
    <mergeCell ref="H68:J69"/>
    <mergeCell ref="H67:J67"/>
    <mergeCell ref="U61:U66"/>
    <mergeCell ref="U58:U59"/>
    <mergeCell ref="V61:V66"/>
    <mergeCell ref="V70:V71"/>
    <mergeCell ref="V68:V69"/>
    <mergeCell ref="V58:V59"/>
    <mergeCell ref="H70:J71"/>
    <mergeCell ref="H64:J66"/>
    <mergeCell ref="H25:J25"/>
    <mergeCell ref="I10:I11"/>
    <mergeCell ref="H57:J57"/>
    <mergeCell ref="H53:J56"/>
    <mergeCell ref="H28:J29"/>
    <mergeCell ref="H27:J27"/>
    <mergeCell ref="H26:J26"/>
    <mergeCell ref="H33:J33"/>
    <mergeCell ref="H30:J32"/>
    <mergeCell ref="A30:A32"/>
    <mergeCell ref="A42:A43"/>
    <mergeCell ref="A37:A38"/>
    <mergeCell ref="A28:A29"/>
    <mergeCell ref="A26:A27"/>
    <mergeCell ref="A53:A54"/>
    <mergeCell ref="A51:B51"/>
    <mergeCell ref="A52:B52"/>
    <mergeCell ref="A15:B16"/>
    <mergeCell ref="A10:A12"/>
    <mergeCell ref="A24:B25"/>
    <mergeCell ref="A40:B41"/>
    <mergeCell ref="H8:J9"/>
    <mergeCell ref="H1:J2"/>
    <mergeCell ref="K1:M2"/>
    <mergeCell ref="I4:I5"/>
    <mergeCell ref="H4:H5"/>
    <mergeCell ref="H6:H7"/>
    <mergeCell ref="I6:I7"/>
    <mergeCell ref="K16:N16"/>
    <mergeCell ref="R46:V47"/>
    <mergeCell ref="R49:V49"/>
    <mergeCell ref="R48:V48"/>
    <mergeCell ref="R41:V41"/>
    <mergeCell ref="R44:V45"/>
    <mergeCell ref="R42:V43"/>
    <mergeCell ref="U70:U71"/>
    <mergeCell ref="U68:U69"/>
    <mergeCell ref="U53:U56"/>
    <mergeCell ref="V53:V56"/>
    <mergeCell ref="D70:D71"/>
    <mergeCell ref="A70:A71"/>
    <mergeCell ref="A68:A69"/>
    <mergeCell ref="A67:B67"/>
    <mergeCell ref="A64:A66"/>
    <mergeCell ref="D68:D69"/>
    <mergeCell ref="D64:D66"/>
    <mergeCell ref="D58:D59"/>
    <mergeCell ref="E58:E59"/>
    <mergeCell ref="A61:A63"/>
    <mergeCell ref="A55:A56"/>
    <mergeCell ref="A57:B57"/>
    <mergeCell ref="A60:B60"/>
    <mergeCell ref="A58:A59"/>
    <mergeCell ref="D61:D63"/>
    <mergeCell ref="H34:J34"/>
    <mergeCell ref="H37:J38"/>
    <mergeCell ref="H36:J36"/>
    <mergeCell ref="H35:J35"/>
    <mergeCell ref="J46:J47"/>
    <mergeCell ref="I44:I45"/>
    <mergeCell ref="I46:I47"/>
    <mergeCell ref="A44:A45"/>
    <mergeCell ref="A46:A47"/>
    <mergeCell ref="J44:J45"/>
    <mergeCell ref="I42:I43"/>
    <mergeCell ref="J42:J43"/>
    <mergeCell ref="H93:J94"/>
    <mergeCell ref="H85:J86"/>
    <mergeCell ref="H87:J88"/>
    <mergeCell ref="H83:J84"/>
    <mergeCell ref="H81:J82"/>
    <mergeCell ref="H58:J59"/>
    <mergeCell ref="H52:J52"/>
    <mergeCell ref="K109:K114"/>
    <mergeCell ref="K108:L108"/>
    <mergeCell ref="K105:L105"/>
    <mergeCell ref="K106:K107"/>
    <mergeCell ref="K121:K124"/>
    <mergeCell ref="F58:F59"/>
    <mergeCell ref="C58:C59"/>
    <mergeCell ref="K115:K118"/>
    <mergeCell ref="K119:L119"/>
    <mergeCell ref="K128:L128"/>
    <mergeCell ref="K125:L125"/>
    <mergeCell ref="C124:C125"/>
    <mergeCell ref="C118:C119"/>
    <mergeCell ref="D124:D125"/>
    <mergeCell ref="D118:D119"/>
    <mergeCell ref="C30:C32"/>
    <mergeCell ref="D30:D32"/>
    <mergeCell ref="D37:D38"/>
    <mergeCell ref="D28:D29"/>
    <mergeCell ref="C1:G12"/>
    <mergeCell ref="E16:F16"/>
    <mergeCell ref="G16:H16"/>
    <mergeCell ref="H10:H11"/>
    <mergeCell ref="C16:D16"/>
    <mergeCell ref="G58:G59"/>
    <mergeCell ref="D42:D43"/>
    <mergeCell ref="H80:J80"/>
    <mergeCell ref="H79:J79"/>
    <mergeCell ref="H89:J90"/>
    <mergeCell ref="H91:J92"/>
    <mergeCell ref="E89:E90"/>
    <mergeCell ref="E85:E86"/>
    <mergeCell ref="E87:E88"/>
    <mergeCell ref="E83:E84"/>
    <mergeCell ref="E81:E82"/>
    <mergeCell ref="A106:A110"/>
    <mergeCell ref="A101:A102"/>
    <mergeCell ref="A98:A100"/>
    <mergeCell ref="A96:B97"/>
    <mergeCell ref="A104:B105"/>
    <mergeCell ref="A93:A94"/>
    <mergeCell ref="A85:A86"/>
    <mergeCell ref="A120:A125"/>
    <mergeCell ref="A114:A119"/>
    <mergeCell ref="D44:D45"/>
    <mergeCell ref="D46:D47"/>
    <mergeCell ref="A126:A132"/>
    <mergeCell ref="A111:A113"/>
    <mergeCell ref="D131:D132"/>
    <mergeCell ref="C131:C132"/>
    <mergeCell ref="C93:C94"/>
    <mergeCell ref="E93:E94"/>
    <mergeCell ref="E91:E92"/>
    <mergeCell ref="C91:C92"/>
    <mergeCell ref="C89:C90"/>
    <mergeCell ref="A91:A92"/>
    <mergeCell ref="A89:A90"/>
    <mergeCell ref="C81:C82"/>
    <mergeCell ref="A83:A84"/>
    <mergeCell ref="C83:C84"/>
    <mergeCell ref="A81:A82"/>
    <mergeCell ref="C87:C88"/>
    <mergeCell ref="C85:C86"/>
    <mergeCell ref="A73:B74"/>
    <mergeCell ref="A76:A78"/>
    <mergeCell ref="A87:A88"/>
    <mergeCell ref="A79:B79"/>
  </mergeCells>
  <conditionalFormatting sqref="K1:K15 K17:K55 K57:K129">
    <cfRule type="containsText" dxfId="0" priority="1" operator="containsText" text="361">
      <formula>NOT(ISERROR(SEARCH(("361"),(K1))))</formula>
    </cfRule>
  </conditionalFormatting>
  <conditionalFormatting sqref="K1:K15 K17:K55 K57:K129">
    <cfRule type="containsText" dxfId="1" priority="2" operator="containsText" text="363">
      <formula>NOT(ISERROR(SEARCH(("363"),(K1))))</formula>
    </cfRule>
  </conditionalFormatting>
  <conditionalFormatting sqref="K1:K15 K17:K55 K57:K129">
    <cfRule type="containsText" dxfId="1" priority="3" operator="containsText" text="365">
      <formula>NOT(ISERROR(SEARCH(("365"),(K1))))</formula>
    </cfRule>
  </conditionalFormatting>
  <conditionalFormatting sqref="K1:K15 K17:K55 K57:K129">
    <cfRule type="containsText" dxfId="1" priority="4" operator="containsText" text="366">
      <formula>NOT(ISERROR(SEARCH(("366"),(K1))))</formula>
    </cfRule>
  </conditionalFormatting>
  <conditionalFormatting sqref="K1:K15 K17:K55 K57:K129">
    <cfRule type="containsText" dxfId="1" priority="5" operator="containsText" text="367">
      <formula>NOT(ISERROR(SEARCH(("367"),(K1))))</formula>
    </cfRule>
  </conditionalFormatting>
  <conditionalFormatting sqref="P80:P94">
    <cfRule type="cellIs" dxfId="2" priority="6" operator="equal">
      <formula>"敵のみ"</formula>
    </cfRule>
  </conditionalFormatting>
  <conditionalFormatting sqref="D80:D94 F80:G81 K80:N81 O80:Q80 F83:G83 K83:Q83 F85:G85 K85:Q85 F87:G87 K87:Q87 F89:G89 K89:Q89 F91:G91 K91:Q91 F93:G93 K93:O93 P93:P94 Q93">
    <cfRule type="cellIs" dxfId="3" priority="7" operator="equal">
      <formula>"-"</formula>
    </cfRule>
  </conditionalFormatting>
  <conditionalFormatting sqref="O1:O132 P81:Q90">
    <cfRule type="cellIs" dxfId="4" priority="8" operator="greaterThan">
      <formula>0</formula>
    </cfRule>
  </conditionalFormatting>
  <conditionalFormatting sqref="P1:Q132">
    <cfRule type="cellIs" dxfId="5" priority="9" operator="lessThan">
      <formula>1</formula>
    </cfRule>
  </conditionalFormatting>
  <conditionalFormatting sqref="P1:Q132">
    <cfRule type="cellIs" dxfId="4" priority="10" operator="greaterThan">
      <formula>1</formula>
    </cfRule>
  </conditionalFormatting>
  <conditionalFormatting sqref="N25:N55 N57:N94">
    <cfRule type="cellIs" dxfId="6" priority="11" operator="greaterThan">
      <formula>0</formula>
    </cfRule>
  </conditionalFormatting>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B8D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7">
        <v>3.0</v>
      </c>
      <c r="B1" s="148"/>
      <c r="C1" s="149" t="str">
        <f>IMAGE(VLOOKUP($A$1,Fighters!A2:AI107,12,FALSE),1)</f>
        <v/>
      </c>
      <c r="D1" s="150"/>
      <c r="E1" s="150"/>
      <c r="F1" s="150"/>
      <c r="G1" s="151"/>
      <c r="H1" s="152"/>
      <c r="I1" s="150"/>
      <c r="J1" s="151"/>
      <c r="K1" s="153"/>
      <c r="L1" s="150"/>
      <c r="M1" s="151"/>
      <c r="N1" s="154"/>
      <c r="O1" s="154"/>
      <c r="P1" s="154"/>
      <c r="Q1" s="154"/>
      <c r="R1" s="155"/>
      <c r="S1" s="155"/>
      <c r="T1" s="155"/>
      <c r="U1" s="155"/>
      <c r="V1" s="155"/>
    </row>
    <row r="2">
      <c r="A2" s="156" t="str">
        <f>VLOOKUP($A$1,Fighters!$A$2:$AI$81,6,FALSE)</f>
        <v>#5bb8d4</v>
      </c>
      <c r="B2" s="148"/>
      <c r="C2" s="157"/>
      <c r="G2" s="158"/>
      <c r="H2" s="159"/>
      <c r="I2" s="160"/>
      <c r="J2" s="161"/>
      <c r="K2" s="159"/>
      <c r="L2" s="160"/>
      <c r="M2" s="161"/>
      <c r="N2" s="154"/>
      <c r="O2" s="154"/>
      <c r="P2" s="154"/>
      <c r="Q2" s="154"/>
      <c r="R2" s="155"/>
      <c r="S2" s="155"/>
      <c r="T2" s="155"/>
      <c r="U2" s="155"/>
      <c r="V2" s="155"/>
    </row>
    <row r="3">
      <c r="A3" s="156" t="str">
        <f>VLOOKUP($A$1,Fighters!$A$2:$AI$81,14,FALSE)</f>
        <v>3. リンク</v>
      </c>
      <c r="B3" s="148"/>
      <c r="C3" s="157"/>
      <c r="G3" s="158"/>
      <c r="H3" s="162"/>
      <c r="I3" s="162"/>
      <c r="J3" s="162"/>
      <c r="K3" s="163"/>
      <c r="L3" s="163"/>
      <c r="M3" s="163"/>
      <c r="N3" s="154"/>
      <c r="O3" s="154"/>
      <c r="P3" s="154"/>
      <c r="Q3" s="154"/>
      <c r="R3" s="164"/>
      <c r="S3" s="155"/>
      <c r="T3" s="155"/>
      <c r="U3" s="155"/>
      <c r="V3" s="155"/>
    </row>
    <row r="4">
      <c r="A4" s="156" t="str">
        <f>VLOOKUP($A$1,Fighters!$A$2:$AI$81,13,FALSE)</f>
        <v>1</v>
      </c>
      <c r="B4" s="148"/>
      <c r="C4" s="157"/>
      <c r="G4" s="158"/>
      <c r="H4" s="165"/>
      <c r="I4" s="165"/>
      <c r="J4" s="162"/>
      <c r="K4" s="163"/>
      <c r="L4" s="163"/>
      <c r="M4" s="163"/>
      <c r="N4" s="154"/>
      <c r="O4" s="154"/>
      <c r="P4" s="154"/>
      <c r="Q4" s="154"/>
      <c r="R4" s="164"/>
      <c r="S4" s="155"/>
      <c r="T4" s="155"/>
      <c r="U4" s="155"/>
      <c r="V4" s="155"/>
    </row>
    <row r="5" ht="16.5" customHeight="1">
      <c r="A5" s="147"/>
      <c r="B5" s="148"/>
      <c r="C5" s="157"/>
      <c r="G5" s="158"/>
      <c r="H5" s="166"/>
      <c r="I5" s="166"/>
      <c r="J5" s="167"/>
      <c r="K5" s="168"/>
      <c r="L5" s="169"/>
      <c r="M5" s="169"/>
      <c r="N5" s="154"/>
      <c r="O5" s="154"/>
      <c r="P5" s="154"/>
      <c r="Q5" s="154"/>
      <c r="R5" s="164"/>
      <c r="S5" s="155"/>
      <c r="T5" s="155"/>
      <c r="U5" s="155"/>
      <c r="V5" s="155"/>
    </row>
    <row r="6">
      <c r="A6" s="148"/>
      <c r="B6" s="148"/>
      <c r="C6" s="157"/>
      <c r="G6" s="158"/>
      <c r="H6" s="165"/>
      <c r="I6" s="170" t="s">
        <v>6</v>
      </c>
      <c r="J6" s="168"/>
      <c r="K6" s="171"/>
      <c r="L6" s="169"/>
      <c r="M6" s="169"/>
      <c r="N6" s="154"/>
      <c r="O6" s="154"/>
      <c r="P6" s="154"/>
      <c r="Q6" s="154"/>
      <c r="R6" s="164"/>
      <c r="S6" s="155"/>
      <c r="T6" s="155"/>
      <c r="U6" s="155"/>
      <c r="V6" s="155"/>
    </row>
    <row r="7">
      <c r="A7" s="148"/>
      <c r="B7" s="148"/>
      <c r="C7" s="157"/>
      <c r="G7" s="158"/>
      <c r="H7" s="166"/>
      <c r="I7" s="166"/>
      <c r="J7" s="168"/>
      <c r="K7" s="171"/>
      <c r="L7" s="169"/>
      <c r="M7" s="169"/>
      <c r="N7" s="154"/>
      <c r="O7" s="154"/>
      <c r="P7" s="154"/>
      <c r="Q7" s="154"/>
      <c r="R7" s="164"/>
      <c r="S7" s="155"/>
      <c r="T7" s="155"/>
      <c r="U7" s="155"/>
      <c r="V7" s="155"/>
    </row>
    <row r="8">
      <c r="A8" s="148"/>
      <c r="B8" s="148"/>
      <c r="C8" s="157"/>
      <c r="G8" s="158"/>
      <c r="H8" s="172">
        <v>43612.98039589121</v>
      </c>
      <c r="I8" s="150"/>
      <c r="J8" s="151"/>
      <c r="K8" s="168"/>
      <c r="L8" s="169"/>
      <c r="M8" s="169"/>
      <c r="N8" s="154"/>
      <c r="O8" s="154"/>
      <c r="P8" s="154"/>
      <c r="Q8" s="154"/>
      <c r="R8" s="164"/>
      <c r="S8" s="155"/>
      <c r="T8" s="155"/>
      <c r="U8" s="155"/>
      <c r="V8" s="155"/>
    </row>
    <row r="9">
      <c r="A9" s="148"/>
      <c r="B9" s="148"/>
      <c r="C9" s="157"/>
      <c r="G9" s="158"/>
      <c r="H9" s="159"/>
      <c r="I9" s="160"/>
      <c r="J9" s="161"/>
      <c r="K9" s="155"/>
      <c r="L9" s="154"/>
      <c r="M9" s="154"/>
      <c r="N9" s="154"/>
      <c r="O9" s="154"/>
      <c r="P9" s="154"/>
      <c r="Q9" s="154"/>
      <c r="R9" s="164"/>
      <c r="S9" s="155"/>
      <c r="T9" s="155"/>
      <c r="U9" s="155"/>
      <c r="V9" s="155"/>
    </row>
    <row r="10">
      <c r="A10" s="173"/>
      <c r="B10" s="148"/>
      <c r="C10" s="157"/>
      <c r="G10" s="158"/>
      <c r="H10" s="174"/>
      <c r="I10" s="174"/>
      <c r="J10" s="155"/>
      <c r="K10" s="155"/>
      <c r="L10" s="154"/>
      <c r="M10" s="154"/>
      <c r="N10" s="154"/>
      <c r="O10" s="154"/>
      <c r="P10" s="154"/>
      <c r="Q10" s="154"/>
      <c r="R10" s="164"/>
      <c r="S10" s="155"/>
      <c r="T10" s="155"/>
      <c r="U10" s="155"/>
      <c r="V10" s="155"/>
    </row>
    <row r="11">
      <c r="A11" s="175"/>
      <c r="B11" s="148"/>
      <c r="C11" s="157"/>
      <c r="G11" s="158"/>
      <c r="H11" s="166"/>
      <c r="I11" s="166"/>
      <c r="J11" s="155"/>
      <c r="K11" s="155"/>
      <c r="L11" s="154"/>
      <c r="M11" s="154"/>
      <c r="N11" s="154"/>
      <c r="O11" s="154"/>
      <c r="P11" s="154"/>
      <c r="Q11" s="154"/>
      <c r="R11" s="164"/>
      <c r="S11" s="155"/>
      <c r="T11" s="155"/>
      <c r="U11" s="155"/>
      <c r="V11" s="155"/>
    </row>
    <row r="12">
      <c r="A12" s="166"/>
      <c r="B12" s="148"/>
      <c r="C12" s="159"/>
      <c r="D12" s="160"/>
      <c r="E12" s="160"/>
      <c r="F12" s="160"/>
      <c r="G12" s="161"/>
      <c r="H12" s="176"/>
      <c r="I12" s="176"/>
      <c r="J12" s="148"/>
      <c r="K12" s="148"/>
      <c r="L12" s="154"/>
      <c r="M12" s="154"/>
      <c r="N12" s="154"/>
      <c r="O12" s="154"/>
      <c r="P12" s="154"/>
      <c r="Q12" s="154"/>
      <c r="R12" s="164"/>
      <c r="S12" s="155"/>
      <c r="T12" s="155"/>
      <c r="U12" s="155"/>
      <c r="V12" s="15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104 [19th]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33F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1.98 [29th]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15.29 [68th]</v>
      </c>
      <c r="O17" s="104"/>
      <c r="P17" s="104"/>
      <c r="Q17" s="104"/>
      <c r="R17" s="104"/>
      <c r="S17" s="121"/>
      <c r="T17" s="121"/>
      <c r="U17" s="121"/>
      <c r="V17" s="121"/>
    </row>
    <row r="18" outlineLevel="1">
      <c r="A18" s="123" t="str">
        <f>'テンプレート'!A18</f>
        <v>Crawl</v>
      </c>
      <c r="B18" s="178"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1.247 [22nd]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0.17567 [11th]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27.8 [71st]</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1.534 [64th]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22F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0.113 [30th]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13.38 [69th]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0.924 [70th]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29 [63rd]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 [37th]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0.0038 [75th]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3.04 [4th]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0.096 [33rd]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11" t="s">
        <v>192</v>
      </c>
      <c r="D26" s="209" t="s">
        <v>57</v>
      </c>
      <c r="E26" s="209" t="s">
        <v>194</v>
      </c>
      <c r="F26" s="200">
        <v>3.6</v>
      </c>
      <c r="G26" s="201" t="s">
        <v>193</v>
      </c>
      <c r="H26" s="202" t="s">
        <v>195</v>
      </c>
      <c r="I26" s="120"/>
      <c r="J26" s="117"/>
      <c r="K26" s="200"/>
      <c r="L26" s="203"/>
      <c r="M26" s="204"/>
      <c r="N26" s="204"/>
      <c r="O26" s="205">
        <v>0.0</v>
      </c>
      <c r="P26" s="205">
        <v>1.0</v>
      </c>
      <c r="Q26" s="205">
        <v>1.0</v>
      </c>
      <c r="R26" s="105"/>
      <c r="S26" s="105"/>
      <c r="T26" s="105"/>
      <c r="U26" s="105"/>
      <c r="V26" s="105"/>
    </row>
    <row r="27" outlineLevel="1">
      <c r="A27" s="222"/>
      <c r="B27" s="208" t="s">
        <v>63</v>
      </c>
      <c r="C27" s="223" t="s">
        <v>56</v>
      </c>
      <c r="D27" s="225" t="s">
        <v>57</v>
      </c>
      <c r="E27" s="225" t="s">
        <v>194</v>
      </c>
      <c r="F27" s="200">
        <v>3.6</v>
      </c>
      <c r="G27" s="210" t="s">
        <v>193</v>
      </c>
      <c r="H27" s="202" t="s">
        <v>196</v>
      </c>
      <c r="I27" s="120"/>
      <c r="J27" s="117"/>
      <c r="K27" s="203"/>
      <c r="L27" s="203"/>
      <c r="M27" s="204"/>
      <c r="N27" s="204"/>
      <c r="O27" s="205">
        <v>0.0</v>
      </c>
      <c r="P27" s="205">
        <v>1.0</v>
      </c>
      <c r="Q27" s="205">
        <v>1.0</v>
      </c>
      <c r="R27" s="105"/>
      <c r="S27" s="105"/>
      <c r="T27" s="105"/>
      <c r="U27" s="105"/>
      <c r="V27" s="105"/>
    </row>
    <row r="28" outlineLevel="1">
      <c r="A28" s="207"/>
      <c r="B28" s="208" t="s">
        <v>94</v>
      </c>
      <c r="C28" s="223" t="s">
        <v>105</v>
      </c>
      <c r="D28" s="225" t="s">
        <v>65</v>
      </c>
      <c r="E28" s="225" t="s">
        <v>58</v>
      </c>
      <c r="F28" s="200">
        <v>4.8</v>
      </c>
      <c r="G28" s="210" t="s">
        <v>59</v>
      </c>
      <c r="H28" s="212"/>
      <c r="I28" s="120"/>
      <c r="J28" s="117"/>
      <c r="K28" s="203"/>
      <c r="L28" s="203"/>
      <c r="M28" s="204"/>
      <c r="N28" s="204"/>
      <c r="O28" s="205">
        <v>0.0</v>
      </c>
      <c r="P28" s="205">
        <v>1.0</v>
      </c>
      <c r="Q28" s="205">
        <v>1.0</v>
      </c>
      <c r="R28" s="105"/>
      <c r="S28" s="105"/>
      <c r="T28" s="105"/>
      <c r="U28" s="105"/>
      <c r="V28" s="105"/>
    </row>
    <row r="29" outlineLevel="1">
      <c r="A29" s="236" t="s">
        <v>72</v>
      </c>
      <c r="B29" s="214"/>
      <c r="C29" s="223" t="s">
        <v>199</v>
      </c>
      <c r="D29" s="237" t="s">
        <v>200</v>
      </c>
      <c r="E29" s="225" t="s">
        <v>201</v>
      </c>
      <c r="F29" s="200" t="s">
        <v>202</v>
      </c>
      <c r="G29" s="276" t="s">
        <v>203</v>
      </c>
      <c r="H29" s="213" t="s">
        <v>204</v>
      </c>
      <c r="I29" s="120"/>
      <c r="J29" s="117"/>
      <c r="K29" s="200"/>
      <c r="L29" s="203"/>
      <c r="M29" s="204"/>
      <c r="N29" s="204"/>
      <c r="O29" s="205">
        <v>0.0</v>
      </c>
      <c r="P29" s="205">
        <v>1.0</v>
      </c>
      <c r="Q29" s="205">
        <v>1.0</v>
      </c>
      <c r="R29" s="105"/>
      <c r="S29" s="105"/>
      <c r="T29" s="105"/>
      <c r="U29" s="105"/>
      <c r="V29" s="105"/>
    </row>
    <row r="30" outlineLevel="1">
      <c r="A30" s="195" t="s">
        <v>82</v>
      </c>
      <c r="B30" s="208"/>
      <c r="C30" s="223" t="s">
        <v>205</v>
      </c>
      <c r="D30" s="279" t="s">
        <v>165</v>
      </c>
      <c r="E30" s="225" t="s">
        <v>206</v>
      </c>
      <c r="F30" s="200">
        <v>15.6</v>
      </c>
      <c r="G30" s="210" t="s">
        <v>207</v>
      </c>
      <c r="H30" s="283" t="s">
        <v>208</v>
      </c>
      <c r="I30" s="221"/>
      <c r="J30" s="110"/>
      <c r="K30" s="200"/>
      <c r="L30" s="203"/>
      <c r="M30" s="204"/>
      <c r="N30" s="204"/>
      <c r="O30" s="205">
        <v>0.0</v>
      </c>
      <c r="P30" s="205">
        <v>1.0</v>
      </c>
      <c r="Q30" s="205">
        <v>1.0</v>
      </c>
      <c r="R30" s="105"/>
      <c r="S30" s="105"/>
      <c r="T30" s="105"/>
      <c r="U30" s="105"/>
      <c r="V30" s="105"/>
    </row>
    <row r="31" outlineLevel="1">
      <c r="A31" s="207"/>
      <c r="B31" s="208" t="s">
        <v>76</v>
      </c>
      <c r="C31" s="223" t="s">
        <v>209</v>
      </c>
      <c r="D31" s="114"/>
      <c r="E31" s="225" t="s">
        <v>206</v>
      </c>
      <c r="F31" s="200">
        <v>15.6</v>
      </c>
      <c r="G31" s="210" t="s">
        <v>207</v>
      </c>
      <c r="H31" s="112"/>
      <c r="I31" s="224"/>
      <c r="J31" s="114"/>
      <c r="K31" s="203"/>
      <c r="L31" s="203"/>
      <c r="M31" s="204"/>
      <c r="N31" s="204"/>
      <c r="O31" s="205"/>
      <c r="P31" s="205"/>
      <c r="Q31" s="205"/>
      <c r="R31" s="105"/>
      <c r="S31" s="105"/>
      <c r="T31" s="105"/>
      <c r="U31" s="105"/>
      <c r="V31" s="105"/>
    </row>
    <row r="32" outlineLevel="1">
      <c r="A32" s="236" t="s">
        <v>93</v>
      </c>
      <c r="B32" s="214"/>
      <c r="C32" s="223" t="s">
        <v>210</v>
      </c>
      <c r="D32" s="237" t="s">
        <v>211</v>
      </c>
      <c r="E32" s="225" t="s">
        <v>191</v>
      </c>
      <c r="F32" s="200">
        <v>13.2</v>
      </c>
      <c r="G32" s="210" t="s">
        <v>168</v>
      </c>
      <c r="H32" s="213" t="s">
        <v>208</v>
      </c>
      <c r="I32" s="120"/>
      <c r="J32" s="117"/>
      <c r="K32" s="203"/>
      <c r="L32" s="203"/>
      <c r="M32" s="204"/>
      <c r="N32" s="204"/>
      <c r="O32" s="205">
        <v>0.0</v>
      </c>
      <c r="P32" s="205">
        <v>1.0</v>
      </c>
      <c r="Q32" s="205">
        <v>1.0</v>
      </c>
      <c r="R32" s="105"/>
      <c r="S32" s="105"/>
      <c r="T32" s="105"/>
      <c r="U32" s="105"/>
      <c r="V32" s="105"/>
    </row>
    <row r="33" outlineLevel="1">
      <c r="A33" s="236" t="s">
        <v>104</v>
      </c>
      <c r="B33" s="214"/>
      <c r="C33" s="223" t="s">
        <v>212</v>
      </c>
      <c r="D33" s="225" t="s">
        <v>213</v>
      </c>
      <c r="E33" s="225" t="s">
        <v>79</v>
      </c>
      <c r="F33" s="200">
        <v>10.8</v>
      </c>
      <c r="G33" s="210" t="s">
        <v>80</v>
      </c>
      <c r="H33" s="213" t="s">
        <v>214</v>
      </c>
      <c r="I33" s="120"/>
      <c r="J33" s="117"/>
      <c r="K33" s="205"/>
      <c r="L33" s="204"/>
      <c r="M33" s="204"/>
      <c r="N33" s="204"/>
      <c r="O33" s="205">
        <v>0.0</v>
      </c>
      <c r="P33" s="205">
        <v>1.0</v>
      </c>
      <c r="Q33" s="205">
        <v>1.0</v>
      </c>
      <c r="R33" s="105"/>
      <c r="S33" s="105"/>
      <c r="T33" s="105"/>
      <c r="U33" s="105"/>
      <c r="V33" s="105"/>
    </row>
    <row r="34" ht="26.25" customHeight="1" outlineLevel="1">
      <c r="A34" s="195" t="s">
        <v>110</v>
      </c>
      <c r="B34" s="208" t="s">
        <v>216</v>
      </c>
      <c r="C34" s="223" t="s">
        <v>217</v>
      </c>
      <c r="D34" s="279" t="s">
        <v>218</v>
      </c>
      <c r="E34" s="225" t="s">
        <v>220</v>
      </c>
      <c r="F34" s="200" t="s">
        <v>221</v>
      </c>
      <c r="G34" s="210" t="s">
        <v>222</v>
      </c>
      <c r="H34" s="213" t="s">
        <v>223</v>
      </c>
      <c r="I34" s="120"/>
      <c r="J34" s="117"/>
      <c r="K34" s="203"/>
      <c r="L34" s="203"/>
      <c r="M34" s="204"/>
      <c r="N34" s="204"/>
      <c r="O34" s="205">
        <v>0.0</v>
      </c>
      <c r="P34" s="205">
        <v>1.0</v>
      </c>
      <c r="Q34" s="205">
        <v>1.0</v>
      </c>
      <c r="R34" s="105"/>
      <c r="S34" s="105"/>
      <c r="T34" s="105"/>
      <c r="U34" s="105"/>
      <c r="V34" s="105"/>
    </row>
    <row r="35" ht="26.25" customHeight="1" outlineLevel="1">
      <c r="A35" s="222"/>
      <c r="B35" s="208" t="s">
        <v>227</v>
      </c>
      <c r="C35" s="223" t="s">
        <v>228</v>
      </c>
      <c r="D35" s="233"/>
      <c r="E35" s="225" t="s">
        <v>229</v>
      </c>
      <c r="F35" s="200">
        <v>6.0</v>
      </c>
      <c r="G35" s="210" t="s">
        <v>193</v>
      </c>
      <c r="H35" s="283" t="s">
        <v>230</v>
      </c>
      <c r="I35" s="221"/>
      <c r="J35" s="110"/>
      <c r="K35" s="203"/>
      <c r="L35" s="203"/>
      <c r="M35" s="204"/>
      <c r="N35" s="204"/>
      <c r="O35" s="205">
        <v>0.0</v>
      </c>
      <c r="P35" s="205">
        <v>1.0</v>
      </c>
      <c r="Q35" s="205">
        <v>1.0</v>
      </c>
      <c r="R35" s="105"/>
      <c r="S35" s="105"/>
      <c r="T35" s="105"/>
      <c r="U35" s="105"/>
      <c r="V35" s="105"/>
    </row>
    <row r="36" ht="26.25" customHeight="1" outlineLevel="1">
      <c r="A36" s="222"/>
      <c r="B36" s="208" t="s">
        <v>231</v>
      </c>
      <c r="C36" s="223" t="s">
        <v>232</v>
      </c>
      <c r="D36" s="114"/>
      <c r="E36" s="225" t="s">
        <v>206</v>
      </c>
      <c r="F36" s="200">
        <v>15.6</v>
      </c>
      <c r="G36" s="210" t="s">
        <v>80</v>
      </c>
      <c r="H36" s="112"/>
      <c r="I36" s="224"/>
      <c r="J36" s="114"/>
      <c r="K36" s="203"/>
      <c r="L36" s="203"/>
      <c r="M36" s="204"/>
      <c r="N36" s="204"/>
      <c r="O36" s="205">
        <v>0.0</v>
      </c>
      <c r="P36" s="205">
        <v>1.0</v>
      </c>
      <c r="Q36" s="205">
        <v>1.0</v>
      </c>
      <c r="R36" s="105"/>
      <c r="S36" s="105"/>
      <c r="T36" s="105"/>
      <c r="U36" s="105"/>
      <c r="V36" s="105"/>
    </row>
    <row r="37" outlineLevel="1">
      <c r="A37" s="222"/>
      <c r="B37" s="208" t="s">
        <v>233</v>
      </c>
      <c r="C37" s="223" t="s">
        <v>212</v>
      </c>
      <c r="D37" s="225" t="s">
        <v>234</v>
      </c>
      <c r="E37" s="225" t="s">
        <v>235</v>
      </c>
      <c r="F37" s="200" t="s">
        <v>236</v>
      </c>
      <c r="G37" s="210" t="s">
        <v>237</v>
      </c>
      <c r="H37" s="213" t="s">
        <v>208</v>
      </c>
      <c r="I37" s="120"/>
      <c r="J37" s="117"/>
      <c r="K37" s="203"/>
      <c r="L37" s="203"/>
      <c r="M37" s="204"/>
      <c r="N37" s="204"/>
      <c r="O37" s="205">
        <v>0.0</v>
      </c>
      <c r="P37" s="205">
        <v>1.5</v>
      </c>
      <c r="Q37" s="205">
        <v>1.0</v>
      </c>
      <c r="R37" s="105"/>
      <c r="S37" s="105"/>
      <c r="T37" s="105"/>
      <c r="U37" s="105"/>
      <c r="V37" s="105"/>
    </row>
    <row r="38" outlineLevel="1">
      <c r="A38" s="195" t="s">
        <v>119</v>
      </c>
      <c r="B38" s="208" t="s">
        <v>170</v>
      </c>
      <c r="C38" s="292" t="s">
        <v>189</v>
      </c>
      <c r="D38" s="275" t="s">
        <v>238</v>
      </c>
      <c r="E38" s="211" t="s">
        <v>58</v>
      </c>
      <c r="F38" s="200">
        <v>4.8</v>
      </c>
      <c r="G38" s="210" t="s">
        <v>193</v>
      </c>
      <c r="H38" s="294" t="s">
        <v>240</v>
      </c>
      <c r="I38" s="221"/>
      <c r="J38" s="110"/>
      <c r="K38" s="204"/>
      <c r="L38" s="204"/>
      <c r="M38" s="204"/>
      <c r="N38" s="204"/>
      <c r="O38" s="205">
        <v>0.0</v>
      </c>
      <c r="P38" s="205">
        <v>1.0</v>
      </c>
      <c r="Q38" s="205">
        <v>0.5</v>
      </c>
      <c r="R38" s="105"/>
      <c r="S38" s="105"/>
      <c r="T38" s="105"/>
      <c r="U38" s="105"/>
      <c r="V38" s="105"/>
    </row>
    <row r="39" outlineLevel="1">
      <c r="A39" s="222"/>
      <c r="B39" s="208" t="s">
        <v>241</v>
      </c>
      <c r="C39" s="292" t="s">
        <v>120</v>
      </c>
      <c r="D39" s="233"/>
      <c r="E39" s="226" t="s">
        <v>58</v>
      </c>
      <c r="F39" s="200">
        <v>4.8</v>
      </c>
      <c r="G39" s="210" t="s">
        <v>193</v>
      </c>
      <c r="H39" s="231"/>
      <c r="J39" s="233"/>
      <c r="K39" s="204"/>
      <c r="L39" s="204"/>
      <c r="M39" s="204"/>
      <c r="N39" s="204"/>
      <c r="O39" s="205">
        <v>0.0</v>
      </c>
      <c r="P39" s="205">
        <v>1.0</v>
      </c>
      <c r="Q39" s="205">
        <v>0.5</v>
      </c>
      <c r="R39" s="105"/>
      <c r="S39" s="105"/>
      <c r="T39" s="105"/>
      <c r="U39" s="105"/>
      <c r="V39" s="105"/>
    </row>
    <row r="40" outlineLevel="1">
      <c r="A40" s="222"/>
      <c r="B40" s="208" t="s">
        <v>177</v>
      </c>
      <c r="C40" s="292" t="s">
        <v>242</v>
      </c>
      <c r="D40" s="233"/>
      <c r="E40" s="226" t="s">
        <v>194</v>
      </c>
      <c r="F40" s="200">
        <v>3.6</v>
      </c>
      <c r="G40" s="210" t="s">
        <v>70</v>
      </c>
      <c r="H40" s="231"/>
      <c r="J40" s="233"/>
      <c r="K40" s="204"/>
      <c r="L40" s="204"/>
      <c r="M40" s="204"/>
      <c r="N40" s="204"/>
      <c r="O40" s="205">
        <v>0.0</v>
      </c>
      <c r="P40" s="205">
        <v>1.0</v>
      </c>
      <c r="Q40" s="205">
        <v>0.5</v>
      </c>
      <c r="R40" s="105"/>
      <c r="S40" s="105"/>
      <c r="T40" s="105"/>
      <c r="U40" s="105"/>
      <c r="V40" s="105"/>
    </row>
    <row r="41" outlineLevel="1">
      <c r="A41" s="222"/>
      <c r="B41" s="208" t="s">
        <v>243</v>
      </c>
      <c r="C41" s="292" t="s">
        <v>244</v>
      </c>
      <c r="D41" s="233"/>
      <c r="E41" s="226" t="s">
        <v>194</v>
      </c>
      <c r="F41" s="200">
        <v>3.6</v>
      </c>
      <c r="G41" s="210" t="s">
        <v>70</v>
      </c>
      <c r="H41" s="231"/>
      <c r="J41" s="233"/>
      <c r="K41" s="204"/>
      <c r="L41" s="204"/>
      <c r="M41" s="204"/>
      <c r="N41" s="204"/>
      <c r="O41" s="205">
        <v>0.0</v>
      </c>
      <c r="P41" s="205">
        <v>1.0</v>
      </c>
      <c r="Q41" s="205">
        <v>0.5</v>
      </c>
      <c r="R41" s="105"/>
      <c r="S41" s="105"/>
      <c r="T41" s="105"/>
      <c r="U41" s="105"/>
      <c r="V41" s="105"/>
    </row>
    <row r="42" outlineLevel="1">
      <c r="A42" s="207"/>
      <c r="B42" s="208" t="s">
        <v>245</v>
      </c>
      <c r="C42" s="292" t="s">
        <v>246</v>
      </c>
      <c r="D42" s="114"/>
      <c r="E42" s="226" t="s">
        <v>247</v>
      </c>
      <c r="F42" s="200" t="s">
        <v>248</v>
      </c>
      <c r="G42" s="210" t="s">
        <v>249</v>
      </c>
      <c r="H42" s="112"/>
      <c r="I42" s="224"/>
      <c r="J42" s="114"/>
      <c r="K42" s="204"/>
      <c r="L42" s="204"/>
      <c r="M42" s="204"/>
      <c r="N42" s="204"/>
      <c r="O42" s="205">
        <v>0.0</v>
      </c>
      <c r="P42" s="205">
        <v>1.0</v>
      </c>
      <c r="Q42" s="205">
        <v>1.0</v>
      </c>
      <c r="R42" s="105"/>
      <c r="S42" s="105"/>
      <c r="T42" s="105"/>
      <c r="U42" s="105"/>
      <c r="V42" s="105"/>
    </row>
    <row r="43" outlineLevel="1">
      <c r="A43" s="195" t="s">
        <v>128</v>
      </c>
      <c r="B43" s="208" t="s">
        <v>170</v>
      </c>
      <c r="C43" s="211" t="s">
        <v>255</v>
      </c>
      <c r="D43" s="275" t="s">
        <v>112</v>
      </c>
      <c r="E43" s="226" t="s">
        <v>256</v>
      </c>
      <c r="F43" s="200" t="s">
        <v>257</v>
      </c>
      <c r="G43" s="210" t="s">
        <v>258</v>
      </c>
      <c r="H43" s="294" t="s">
        <v>259</v>
      </c>
      <c r="I43" s="221"/>
      <c r="J43" s="110"/>
      <c r="K43" s="203"/>
      <c r="L43" s="203"/>
      <c r="M43" s="204"/>
      <c r="N43" s="204"/>
      <c r="O43" s="205">
        <v>0.0</v>
      </c>
      <c r="P43" s="205">
        <v>1.0</v>
      </c>
      <c r="Q43" s="205">
        <v>1.0</v>
      </c>
      <c r="R43" s="105"/>
      <c r="S43" s="105"/>
      <c r="T43" s="105"/>
      <c r="U43" s="105"/>
      <c r="V43" s="105"/>
    </row>
    <row r="44" outlineLevel="1">
      <c r="A44" s="207"/>
      <c r="B44" s="208" t="s">
        <v>177</v>
      </c>
      <c r="C44" s="226" t="s">
        <v>262</v>
      </c>
      <c r="D44" s="114"/>
      <c r="E44" s="226" t="s">
        <v>263</v>
      </c>
      <c r="F44" s="200" t="s">
        <v>264</v>
      </c>
      <c r="G44" s="210" t="s">
        <v>265</v>
      </c>
      <c r="H44" s="112"/>
      <c r="I44" s="224"/>
      <c r="J44" s="114"/>
      <c r="K44" s="203"/>
      <c r="L44" s="203"/>
      <c r="M44" s="204"/>
      <c r="N44" s="204"/>
      <c r="O44" s="205">
        <v>0.0</v>
      </c>
      <c r="P44" s="205">
        <v>1.0</v>
      </c>
      <c r="Q44" s="205">
        <v>1.0</v>
      </c>
      <c r="R44" s="105"/>
      <c r="S44" s="105"/>
      <c r="T44" s="105"/>
      <c r="U44" s="105"/>
      <c r="V44" s="105"/>
    </row>
    <row r="45">
      <c r="A45" s="180"/>
      <c r="B45" s="246"/>
      <c r="C45" s="180"/>
      <c r="D45" s="180"/>
      <c r="E45" s="180"/>
      <c r="F45" s="248"/>
      <c r="G45" s="248"/>
      <c r="H45" s="180"/>
      <c r="I45" s="180"/>
      <c r="J45" s="180"/>
      <c r="K45" s="180"/>
      <c r="L45" s="180"/>
      <c r="M45" s="180"/>
      <c r="N45" s="180"/>
      <c r="O45" s="180"/>
      <c r="P45" s="180"/>
      <c r="Q45" s="180"/>
      <c r="R45" s="180"/>
      <c r="S45" s="180"/>
      <c r="T45" s="180"/>
      <c r="U45" s="180"/>
      <c r="V45" s="180"/>
    </row>
    <row r="46">
      <c r="A46" s="250" t="str">
        <f>'テンプレート'!A55</f>
        <v>Aerial Attacks</v>
      </c>
      <c r="B46" s="110"/>
      <c r="C46" s="251"/>
      <c r="D46" s="251"/>
      <c r="E46" s="251"/>
      <c r="F46" s="253"/>
      <c r="G46" s="251"/>
      <c r="H46" s="253"/>
      <c r="I46" s="253"/>
      <c r="J46" s="254"/>
      <c r="K46" s="253"/>
      <c r="L46" s="253"/>
      <c r="M46" s="253"/>
      <c r="N46" s="253"/>
      <c r="O46" s="253"/>
      <c r="P46" s="253"/>
      <c r="Q46" s="253"/>
      <c r="R46" s="253"/>
      <c r="S46" s="253"/>
      <c r="T46" s="253"/>
      <c r="U46" s="253"/>
      <c r="V46" s="253"/>
    </row>
    <row r="47" outlineLevel="1">
      <c r="A47" s="112"/>
      <c r="B47" s="114"/>
      <c r="C47" s="256" t="str">
        <f>'テンプレート'!C56</f>
        <v>Active</v>
      </c>
      <c r="D47" s="257" t="str">
        <f>'テンプレート'!D56</f>
        <v>Duration</v>
      </c>
      <c r="E47" s="256" t="str">
        <f>'テンプレート'!E56</f>
        <v>Base Damage</v>
      </c>
      <c r="F47" s="259" t="str">
        <f>'テンプレート'!F56</f>
        <v>Damage (1v1)</v>
      </c>
      <c r="G47" s="259" t="str">
        <f>'テンプレート'!G56</f>
        <v>SH (1v1)</v>
      </c>
      <c r="H47" s="260" t="str">
        <f>'テンプレート'!H56</f>
        <v>ガード硬直</v>
      </c>
      <c r="I47" s="259" t="str">
        <f>'テンプレート'!I56</f>
        <v>Landing Lag</v>
      </c>
      <c r="J47" s="259" t="s">
        <v>176</v>
      </c>
      <c r="K47" s="259" t="str">
        <f>'テンプレート'!K56</f>
        <v>ベクトル</v>
      </c>
      <c r="L47" s="259" t="str">
        <f>'テンプレート'!L56</f>
        <v>KBG (R.E.)</v>
      </c>
      <c r="M47" s="259" t="str">
        <f>'テンプレート'!M56</f>
        <v>BKB (R.A.)</v>
      </c>
      <c r="N47" s="259" t="str">
        <f>'テンプレート'!N56</f>
        <v>FKB (R.F.)</v>
      </c>
      <c r="O47" s="262" t="str">
        <f>'テンプレート'!O56</f>
        <v>盾削り値</v>
      </c>
      <c r="P47" s="259" t="str">
        <f>'テンプレート'!P56</f>
        <v>ﾋｯﾄｽﾄｯﾌﾟ</v>
      </c>
      <c r="Q47" s="262" t="str">
        <f>'テンプレート'!Q56</f>
        <v>ずらし</v>
      </c>
      <c r="R47" s="264" t="str">
        <f>'テンプレート'!R56</f>
        <v>Comment</v>
      </c>
      <c r="S47" s="120"/>
      <c r="T47" s="120"/>
      <c r="U47" s="120"/>
      <c r="V47" s="120"/>
    </row>
    <row r="48" outlineLevel="1">
      <c r="A48" s="265" t="s">
        <v>187</v>
      </c>
      <c r="B48" s="267"/>
      <c r="C48" s="303" t="s">
        <v>277</v>
      </c>
      <c r="D48" s="305">
        <v>38.0</v>
      </c>
      <c r="E48" s="309" t="s">
        <v>282</v>
      </c>
      <c r="F48" s="273" t="s">
        <v>293</v>
      </c>
      <c r="G48" s="273" t="s">
        <v>294</v>
      </c>
      <c r="H48" s="200" t="s">
        <v>295</v>
      </c>
      <c r="I48" s="311" t="str">
        <f t="array" ref="I48">INDEX('Aerial Attacks'!$O$3:$AA$109, MATCH($A$1,'Aerial Attacks'!$A$3:$A$109,0), MATCH(A48,'Aerial Attacks'!$O$2:$S$2,0))</f>
        <v>6</v>
      </c>
      <c r="J48" s="314" t="s">
        <v>300</v>
      </c>
      <c r="K48" s="200"/>
      <c r="L48" s="203"/>
      <c r="M48" s="204"/>
      <c r="N48" s="204"/>
      <c r="O48" s="205">
        <v>0.0</v>
      </c>
      <c r="P48" s="205">
        <v>1.0</v>
      </c>
      <c r="Q48" s="205">
        <v>1.0</v>
      </c>
      <c r="R48" s="316"/>
      <c r="S48" s="221"/>
      <c r="T48" s="221"/>
      <c r="U48" s="221"/>
      <c r="V48" s="110"/>
    </row>
    <row r="49" outlineLevel="1">
      <c r="A49" s="207"/>
      <c r="B49" s="267" t="s">
        <v>76</v>
      </c>
      <c r="C49" s="321" t="s">
        <v>304</v>
      </c>
      <c r="D49" s="114"/>
      <c r="E49" s="323" t="s">
        <v>66</v>
      </c>
      <c r="F49" s="273">
        <v>7.2</v>
      </c>
      <c r="G49" s="273">
        <v>6.12</v>
      </c>
      <c r="H49" s="200" t="s">
        <v>70</v>
      </c>
      <c r="I49" s="207"/>
      <c r="J49" s="114"/>
      <c r="K49" s="200"/>
      <c r="L49" s="203"/>
      <c r="M49" s="204"/>
      <c r="N49" s="204"/>
      <c r="O49" s="205">
        <v>0.0</v>
      </c>
      <c r="P49" s="205">
        <v>1.0</v>
      </c>
      <c r="Q49" s="205">
        <v>1.0</v>
      </c>
      <c r="R49" s="112"/>
      <c r="S49" s="224"/>
      <c r="T49" s="224"/>
      <c r="U49" s="224"/>
      <c r="V49" s="114"/>
    </row>
    <row r="50" outlineLevel="1">
      <c r="A50" s="265" t="s">
        <v>219</v>
      </c>
      <c r="B50" s="325" t="s">
        <v>170</v>
      </c>
      <c r="C50" s="326" t="s">
        <v>308</v>
      </c>
      <c r="D50" s="275" t="s">
        <v>309</v>
      </c>
      <c r="E50" s="323" t="s">
        <v>90</v>
      </c>
      <c r="F50" s="273">
        <v>9.6</v>
      </c>
      <c r="G50" s="273">
        <v>8.16</v>
      </c>
      <c r="H50" s="200" t="s">
        <v>193</v>
      </c>
      <c r="I50" s="311" t="str">
        <f t="array" ref="I50">INDEX('Aerial Attacks'!$O$3:$AA$109, MATCH($A$1,'Aerial Attacks'!$A$3:$A$109,0), MATCH(A50,'Aerial Attacks'!$O$2:$S$2,0))</f>
        <v>11</v>
      </c>
      <c r="J50" s="275" t="s">
        <v>310</v>
      </c>
      <c r="K50" s="200"/>
      <c r="L50" s="203"/>
      <c r="M50" s="204"/>
      <c r="N50" s="204"/>
      <c r="O50" s="205">
        <v>0.0</v>
      </c>
      <c r="P50" s="205">
        <v>1.0</v>
      </c>
      <c r="Q50" s="205">
        <v>1.0</v>
      </c>
      <c r="R50" s="243" t="s">
        <v>311</v>
      </c>
      <c r="S50" s="221"/>
      <c r="T50" s="221"/>
      <c r="U50" s="221"/>
      <c r="V50" s="110"/>
    </row>
    <row r="51" outlineLevel="1">
      <c r="A51" s="207"/>
      <c r="B51" s="330" t="s">
        <v>177</v>
      </c>
      <c r="C51" s="326" t="s">
        <v>262</v>
      </c>
      <c r="D51" s="114"/>
      <c r="E51" s="323" t="s">
        <v>173</v>
      </c>
      <c r="F51" s="273">
        <v>12.0</v>
      </c>
      <c r="G51" s="273">
        <v>10.2</v>
      </c>
      <c r="H51" s="200" t="s">
        <v>193</v>
      </c>
      <c r="I51" s="207"/>
      <c r="J51" s="114"/>
      <c r="K51" s="200"/>
      <c r="L51" s="203"/>
      <c r="M51" s="204"/>
      <c r="N51" s="204"/>
      <c r="O51" s="205">
        <v>0.0</v>
      </c>
      <c r="P51" s="205">
        <v>1.2</v>
      </c>
      <c r="Q51" s="205">
        <v>1.0</v>
      </c>
      <c r="R51" s="112"/>
      <c r="S51" s="224"/>
      <c r="T51" s="224"/>
      <c r="U51" s="224"/>
      <c r="V51" s="114"/>
    </row>
    <row r="52" outlineLevel="1">
      <c r="A52" s="265" t="s">
        <v>260</v>
      </c>
      <c r="B52" s="330" t="s">
        <v>170</v>
      </c>
      <c r="C52" s="326" t="s">
        <v>312</v>
      </c>
      <c r="D52" s="305">
        <v>30.0</v>
      </c>
      <c r="E52" s="323" t="s">
        <v>229</v>
      </c>
      <c r="F52" s="273">
        <v>6.0</v>
      </c>
      <c r="G52" s="273">
        <v>5.1</v>
      </c>
      <c r="H52" s="200" t="s">
        <v>70</v>
      </c>
      <c r="I52" s="311">
        <f t="array" ref="I52">INDEX('Aerial Attacks'!$O$3:$AA$109, MATCH($A$1,'Aerial Attacks'!$A$3:$A$109,0), MATCH(A52,'Aerial Attacks'!$O$2:$S$2,0))</f>
        <v>6</v>
      </c>
      <c r="J52" s="314" t="s">
        <v>313</v>
      </c>
      <c r="K52" s="200"/>
      <c r="L52" s="203"/>
      <c r="M52" s="204"/>
      <c r="N52" s="204"/>
      <c r="O52" s="205">
        <v>0.0</v>
      </c>
      <c r="P52" s="205">
        <v>1.0</v>
      </c>
      <c r="Q52" s="205">
        <v>1.0</v>
      </c>
      <c r="R52" s="316"/>
      <c r="S52" s="221"/>
      <c r="T52" s="221"/>
      <c r="U52" s="221"/>
      <c r="V52" s="110"/>
    </row>
    <row r="53" outlineLevel="1">
      <c r="A53" s="207"/>
      <c r="B53" s="330" t="s">
        <v>177</v>
      </c>
      <c r="C53" s="326" t="s">
        <v>314</v>
      </c>
      <c r="D53" s="114"/>
      <c r="E53" s="323" t="s">
        <v>145</v>
      </c>
      <c r="F53" s="273">
        <v>8.4</v>
      </c>
      <c r="G53" s="273">
        <v>7.14</v>
      </c>
      <c r="H53" s="200" t="s">
        <v>70</v>
      </c>
      <c r="I53" s="207"/>
      <c r="J53" s="114"/>
      <c r="K53" s="200"/>
      <c r="L53" s="203"/>
      <c r="M53" s="204"/>
      <c r="N53" s="204"/>
      <c r="O53" s="205">
        <v>0.0</v>
      </c>
      <c r="P53" s="205">
        <v>1.0</v>
      </c>
      <c r="Q53" s="205">
        <v>1.0</v>
      </c>
      <c r="R53" s="112"/>
      <c r="S53" s="224"/>
      <c r="T53" s="224"/>
      <c r="U53" s="224"/>
      <c r="V53" s="114"/>
    </row>
    <row r="54" outlineLevel="1">
      <c r="A54" s="265" t="s">
        <v>271</v>
      </c>
      <c r="B54" s="267"/>
      <c r="C54" s="326" t="s">
        <v>315</v>
      </c>
      <c r="D54" s="305" t="s">
        <v>316</v>
      </c>
      <c r="E54" s="323" t="s">
        <v>205</v>
      </c>
      <c r="F54" s="273">
        <v>18.0</v>
      </c>
      <c r="G54" s="273">
        <v>15.3</v>
      </c>
      <c r="H54" s="200" t="s">
        <v>59</v>
      </c>
      <c r="I54" s="311" t="str">
        <f t="array" ref="I54">INDEX('Aerial Attacks'!$O$3:$AA$109, MATCH($A$1,'Aerial Attacks'!$A$3:$A$109,0), MATCH(A54,'Aerial Attacks'!$O$2:$S$2,0))</f>
        <v>14</v>
      </c>
      <c r="J54" s="295" t="s">
        <v>323</v>
      </c>
      <c r="K54" s="203"/>
      <c r="L54" s="203"/>
      <c r="M54" s="204"/>
      <c r="N54" s="204"/>
      <c r="O54" s="205">
        <v>0.0</v>
      </c>
      <c r="P54" s="205">
        <v>1.0</v>
      </c>
      <c r="Q54" s="205">
        <v>1.0</v>
      </c>
      <c r="R54" s="316"/>
      <c r="S54" s="221"/>
      <c r="T54" s="221"/>
      <c r="U54" s="221"/>
      <c r="V54" s="110"/>
    </row>
    <row r="55" outlineLevel="1">
      <c r="A55" s="207"/>
      <c r="B55" s="267" t="s">
        <v>76</v>
      </c>
      <c r="C55" s="321" t="s">
        <v>325</v>
      </c>
      <c r="D55" s="114"/>
      <c r="E55" s="323" t="s">
        <v>206</v>
      </c>
      <c r="F55" s="273">
        <v>15.6</v>
      </c>
      <c r="G55" s="273">
        <v>13.26</v>
      </c>
      <c r="H55" s="200" t="s">
        <v>59</v>
      </c>
      <c r="I55" s="207"/>
      <c r="J55" s="114"/>
      <c r="K55" s="203"/>
      <c r="L55" s="203"/>
      <c r="M55" s="204"/>
      <c r="N55" s="204"/>
      <c r="O55" s="205">
        <v>0.0</v>
      </c>
      <c r="P55" s="205">
        <v>1.0</v>
      </c>
      <c r="Q55" s="205">
        <v>1.0</v>
      </c>
      <c r="R55" s="112"/>
      <c r="S55" s="224"/>
      <c r="T55" s="224"/>
      <c r="U55" s="224"/>
      <c r="V55" s="114"/>
    </row>
    <row r="56" outlineLevel="1">
      <c r="A56" s="265" t="s">
        <v>283</v>
      </c>
      <c r="B56" s="267"/>
      <c r="C56" s="303" t="s">
        <v>326</v>
      </c>
      <c r="D56" s="311">
        <v>79.0</v>
      </c>
      <c r="E56" s="323" t="s">
        <v>327</v>
      </c>
      <c r="F56" s="273">
        <v>21.6</v>
      </c>
      <c r="G56" s="273">
        <v>18.36</v>
      </c>
      <c r="H56" s="200" t="s">
        <v>67</v>
      </c>
      <c r="I56" s="311">
        <f t="array" ref="I56">INDEX('Aerial Attacks'!$O$3:$AA$109, MATCH($A$1,'Aerial Attacks'!$A$3:$A$109,0), MATCH(A56,'Aerial Attacks'!$O$2:$S$2,0))</f>
        <v>19</v>
      </c>
      <c r="J56" s="314" t="s">
        <v>329</v>
      </c>
      <c r="K56" s="203"/>
      <c r="L56" s="203"/>
      <c r="M56" s="204"/>
      <c r="N56" s="204"/>
      <c r="O56" s="205">
        <v>0.0</v>
      </c>
      <c r="P56" s="205">
        <v>1.2</v>
      </c>
      <c r="Q56" s="205">
        <v>1.0</v>
      </c>
      <c r="R56" s="243" t="s">
        <v>330</v>
      </c>
      <c r="S56" s="221"/>
      <c r="T56" s="221"/>
      <c r="U56" s="221"/>
      <c r="V56" s="110"/>
    </row>
    <row r="57" outlineLevel="1">
      <c r="A57" s="222"/>
      <c r="B57" s="267" t="s">
        <v>76</v>
      </c>
      <c r="C57" s="303" t="s">
        <v>331</v>
      </c>
      <c r="D57" s="222"/>
      <c r="E57" s="323" t="s">
        <v>205</v>
      </c>
      <c r="F57" s="273">
        <v>18.0</v>
      </c>
      <c r="G57" s="273">
        <v>15.3</v>
      </c>
      <c r="H57" s="200" t="s">
        <v>59</v>
      </c>
      <c r="I57" s="222"/>
      <c r="J57" s="233"/>
      <c r="K57" s="203"/>
      <c r="L57" s="203"/>
      <c r="M57" s="204"/>
      <c r="N57" s="204"/>
      <c r="O57" s="205">
        <v>0.0</v>
      </c>
      <c r="P57" s="205">
        <v>1.0</v>
      </c>
      <c r="Q57" s="205">
        <v>1.0</v>
      </c>
      <c r="R57" s="231"/>
      <c r="V57" s="233"/>
    </row>
    <row r="58" outlineLevel="1">
      <c r="A58" s="207"/>
      <c r="B58" s="267" t="s">
        <v>332</v>
      </c>
      <c r="C58" s="339"/>
      <c r="D58" s="207"/>
      <c r="E58" s="323" t="s">
        <v>191</v>
      </c>
      <c r="F58" s="273">
        <v>13.2</v>
      </c>
      <c r="G58" s="273">
        <v>11.22</v>
      </c>
      <c r="H58" s="200" t="s">
        <v>193</v>
      </c>
      <c r="I58" s="207"/>
      <c r="J58" s="114"/>
      <c r="K58" s="203"/>
      <c r="L58" s="203"/>
      <c r="M58" s="204"/>
      <c r="N58" s="204"/>
      <c r="O58" s="205">
        <v>0.0</v>
      </c>
      <c r="P58" s="205">
        <v>1.0</v>
      </c>
      <c r="Q58" s="205">
        <v>1.0</v>
      </c>
      <c r="R58" s="112"/>
      <c r="S58" s="224"/>
      <c r="T58" s="224"/>
      <c r="U58" s="224"/>
      <c r="V58" s="114"/>
    </row>
    <row r="59">
      <c r="A59" s="312"/>
      <c r="B59" s="315"/>
      <c r="C59" s="317"/>
      <c r="D59" s="317"/>
      <c r="E59" s="318"/>
      <c r="F59" s="318"/>
      <c r="G59" s="318"/>
      <c r="H59" s="319"/>
      <c r="I59" s="319"/>
      <c r="J59" s="320"/>
      <c r="K59" s="320"/>
      <c r="L59" s="320"/>
      <c r="M59" s="320"/>
      <c r="N59" s="320"/>
      <c r="O59" s="320"/>
      <c r="P59" s="320"/>
      <c r="Q59" s="180"/>
      <c r="R59" s="180"/>
      <c r="S59" s="180"/>
      <c r="T59" s="180"/>
      <c r="U59" s="180"/>
      <c r="V59" s="180"/>
    </row>
    <row r="60">
      <c r="A60" s="322" t="s">
        <v>305</v>
      </c>
      <c r="B60" s="117"/>
      <c r="C60" s="317"/>
      <c r="D60" s="317"/>
      <c r="E60" s="318"/>
      <c r="F60" s="318"/>
      <c r="G60" s="318"/>
      <c r="H60" s="319"/>
      <c r="I60" s="319"/>
      <c r="J60" s="320"/>
      <c r="K60" s="320"/>
      <c r="L60" s="320"/>
      <c r="M60" s="320"/>
      <c r="N60" s="320"/>
      <c r="O60" s="320"/>
      <c r="P60" s="320"/>
      <c r="Q60" s="180"/>
      <c r="R60" s="180"/>
      <c r="S60" s="180"/>
      <c r="T60" s="180"/>
      <c r="U60" s="180"/>
      <c r="V60" s="180"/>
    </row>
    <row r="61" outlineLevel="1">
      <c r="A61" s="324" t="s">
        <v>335</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outlineLevel="1">
      <c r="A62" s="335" t="s">
        <v>324</v>
      </c>
      <c r="B62" s="343" t="s">
        <v>341</v>
      </c>
      <c r="C62" s="345" t="s">
        <v>342</v>
      </c>
      <c r="D62" s="210" t="s">
        <v>345</v>
      </c>
      <c r="E62" s="199" t="s">
        <v>346</v>
      </c>
      <c r="F62" s="200" t="s">
        <v>347</v>
      </c>
      <c r="G62" s="199" t="s">
        <v>348</v>
      </c>
      <c r="H62" s="228" t="s">
        <v>349</v>
      </c>
      <c r="I62" s="120"/>
      <c r="J62" s="117"/>
      <c r="K62" s="203"/>
      <c r="L62" s="203"/>
      <c r="M62" s="204"/>
      <c r="N62" s="204"/>
      <c r="O62" s="200">
        <v>0.0</v>
      </c>
      <c r="P62" s="200">
        <v>0.8</v>
      </c>
      <c r="Q62" s="200">
        <v>1.0</v>
      </c>
      <c r="R62" s="205" t="b">
        <v>1</v>
      </c>
      <c r="S62" s="205" t="b">
        <v>1</v>
      </c>
      <c r="T62" s="205" t="b">
        <v>1</v>
      </c>
      <c r="U62" s="205" t="s">
        <v>340</v>
      </c>
      <c r="V62" s="205" t="b">
        <v>1</v>
      </c>
    </row>
    <row r="63" outlineLevel="1">
      <c r="A63" s="324" t="s">
        <v>350</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35" t="s">
        <v>324</v>
      </c>
      <c r="B64" s="350" t="s">
        <v>358</v>
      </c>
      <c r="C64" s="303" t="s">
        <v>360</v>
      </c>
      <c r="D64" s="314" t="s">
        <v>190</v>
      </c>
      <c r="E64" s="309" t="s">
        <v>90</v>
      </c>
      <c r="F64" s="200">
        <v>9.6</v>
      </c>
      <c r="G64" s="199" t="s">
        <v>70</v>
      </c>
      <c r="H64" s="243" t="s">
        <v>361</v>
      </c>
      <c r="I64" s="221"/>
      <c r="J64" s="110"/>
      <c r="K64" s="203"/>
      <c r="L64" s="203"/>
      <c r="M64" s="204"/>
      <c r="N64" s="204"/>
      <c r="O64" s="200">
        <v>0.0</v>
      </c>
      <c r="P64" s="200">
        <v>1.0</v>
      </c>
      <c r="Q64" s="200">
        <v>1.0</v>
      </c>
      <c r="R64" s="205" t="b">
        <v>1</v>
      </c>
      <c r="S64" s="205" t="b">
        <v>1</v>
      </c>
      <c r="T64" s="205" t="b">
        <v>1</v>
      </c>
      <c r="U64" s="344" t="s">
        <v>340</v>
      </c>
      <c r="V64" s="344" t="b">
        <v>1</v>
      </c>
    </row>
    <row r="65" outlineLevel="1">
      <c r="A65" s="222"/>
      <c r="B65" s="353" t="s">
        <v>366</v>
      </c>
      <c r="C65" s="326" t="s">
        <v>368</v>
      </c>
      <c r="D65" s="233"/>
      <c r="E65" s="323" t="s">
        <v>66</v>
      </c>
      <c r="F65" s="200">
        <v>7.199999999999999</v>
      </c>
      <c r="G65" s="199" t="s">
        <v>70</v>
      </c>
      <c r="H65" s="231"/>
      <c r="J65" s="233"/>
      <c r="K65" s="200"/>
      <c r="L65" s="200"/>
      <c r="M65" s="205"/>
      <c r="N65" s="205"/>
      <c r="O65" s="200">
        <v>0.0</v>
      </c>
      <c r="P65" s="200">
        <v>1.0</v>
      </c>
      <c r="Q65" s="200">
        <v>1.0</v>
      </c>
      <c r="R65" s="205" t="b">
        <v>1</v>
      </c>
      <c r="S65" s="205" t="b">
        <v>1</v>
      </c>
      <c r="T65" s="205" t="b">
        <v>1</v>
      </c>
      <c r="U65" s="222"/>
      <c r="V65" s="222"/>
    </row>
    <row r="66" outlineLevel="1">
      <c r="A66" s="222"/>
      <c r="B66" s="353" t="s">
        <v>369</v>
      </c>
      <c r="C66" s="326" t="s">
        <v>370</v>
      </c>
      <c r="D66" s="114"/>
      <c r="E66" s="323" t="s">
        <v>194</v>
      </c>
      <c r="F66" s="200">
        <v>3.5999999999999996</v>
      </c>
      <c r="G66" s="199" t="s">
        <v>292</v>
      </c>
      <c r="H66" s="231"/>
      <c r="J66" s="233"/>
      <c r="K66" s="200"/>
      <c r="L66" s="200"/>
      <c r="M66" s="205"/>
      <c r="N66" s="205"/>
      <c r="O66" s="200">
        <v>0.0</v>
      </c>
      <c r="P66" s="200">
        <v>1.0</v>
      </c>
      <c r="Q66" s="200">
        <v>1.0</v>
      </c>
      <c r="R66" s="205" t="b">
        <v>1</v>
      </c>
      <c r="S66" s="205" t="b">
        <v>1</v>
      </c>
      <c r="T66" s="205" t="b">
        <v>1</v>
      </c>
      <c r="U66" s="222"/>
      <c r="V66" s="222"/>
    </row>
    <row r="67" outlineLevel="1">
      <c r="A67" s="222"/>
      <c r="B67" s="353" t="s">
        <v>371</v>
      </c>
      <c r="C67" s="339"/>
      <c r="D67" s="355" t="s">
        <v>316</v>
      </c>
      <c r="E67" s="339"/>
      <c r="F67" s="339"/>
      <c r="G67" s="339"/>
      <c r="H67" s="231"/>
      <c r="J67" s="233"/>
      <c r="K67" s="200"/>
      <c r="L67" s="200"/>
      <c r="M67" s="205"/>
      <c r="N67" s="205"/>
      <c r="O67" s="200"/>
      <c r="P67" s="200"/>
      <c r="Q67" s="200"/>
      <c r="R67" s="205" t="b">
        <v>0</v>
      </c>
      <c r="S67" s="205" t="b">
        <v>0</v>
      </c>
      <c r="T67" s="205" t="b">
        <v>0</v>
      </c>
      <c r="U67" s="222"/>
      <c r="V67" s="222"/>
    </row>
    <row r="68" outlineLevel="1">
      <c r="A68" s="222"/>
      <c r="B68" s="353" t="s">
        <v>372</v>
      </c>
      <c r="C68" s="339"/>
      <c r="D68" s="355" t="s">
        <v>190</v>
      </c>
      <c r="E68" s="339"/>
      <c r="F68" s="339"/>
      <c r="G68" s="339"/>
      <c r="H68" s="231"/>
      <c r="J68" s="233"/>
      <c r="K68" s="200"/>
      <c r="L68" s="200"/>
      <c r="M68" s="205"/>
      <c r="N68" s="205"/>
      <c r="O68" s="200"/>
      <c r="P68" s="200"/>
      <c r="Q68" s="200"/>
      <c r="R68" s="205" t="b">
        <v>0</v>
      </c>
      <c r="S68" s="205" t="b">
        <v>0</v>
      </c>
      <c r="T68" s="205" t="b">
        <v>0</v>
      </c>
      <c r="U68" s="222"/>
      <c r="V68" s="222"/>
    </row>
    <row r="69" outlineLevel="1">
      <c r="A69" s="222"/>
      <c r="B69" s="353" t="s">
        <v>374</v>
      </c>
      <c r="C69" s="339"/>
      <c r="D69" s="355" t="s">
        <v>79</v>
      </c>
      <c r="E69" s="339"/>
      <c r="F69" s="339"/>
      <c r="G69" s="339"/>
      <c r="H69" s="112"/>
      <c r="I69" s="224"/>
      <c r="J69" s="114"/>
      <c r="K69" s="200"/>
      <c r="L69" s="200"/>
      <c r="M69" s="205"/>
      <c r="N69" s="205"/>
      <c r="O69" s="200"/>
      <c r="P69" s="200"/>
      <c r="Q69" s="200"/>
      <c r="R69" s="205" t="b">
        <v>0</v>
      </c>
      <c r="S69" s="205" t="b">
        <v>0</v>
      </c>
      <c r="T69" s="205" t="b">
        <v>0</v>
      </c>
      <c r="U69" s="207"/>
      <c r="V69" s="207"/>
    </row>
    <row r="70" outlineLevel="1">
      <c r="A70" s="324" t="s">
        <v>375</v>
      </c>
      <c r="B70" s="117"/>
      <c r="C70" s="327" t="s">
        <v>48</v>
      </c>
      <c r="D70" s="327" t="s">
        <v>49</v>
      </c>
      <c r="E70" s="328" t="s">
        <v>50</v>
      </c>
      <c r="F70" s="329" t="s">
        <v>51</v>
      </c>
      <c r="G70" s="328" t="s">
        <v>52</v>
      </c>
      <c r="H70" s="331" t="s">
        <v>53</v>
      </c>
      <c r="I70" s="120"/>
      <c r="J70" s="117"/>
      <c r="K70" s="333" t="s">
        <v>180</v>
      </c>
      <c r="L70" s="333" t="s">
        <v>181</v>
      </c>
      <c r="M70" s="333" t="s">
        <v>182</v>
      </c>
      <c r="N70" s="333" t="s">
        <v>183</v>
      </c>
      <c r="O70" s="334" t="s">
        <v>184</v>
      </c>
      <c r="P70" s="333" t="s">
        <v>185</v>
      </c>
      <c r="Q70" s="334" t="s">
        <v>186</v>
      </c>
      <c r="R70" s="333" t="s">
        <v>317</v>
      </c>
      <c r="S70" s="334" t="s">
        <v>318</v>
      </c>
      <c r="T70" s="334" t="s">
        <v>319</v>
      </c>
      <c r="U70" s="334" t="s">
        <v>320</v>
      </c>
      <c r="V70" s="334" t="s">
        <v>321</v>
      </c>
    </row>
    <row r="71" outlineLevel="1">
      <c r="A71" s="358" t="s">
        <v>322</v>
      </c>
      <c r="B71" s="361"/>
      <c r="C71" s="268" t="s">
        <v>261</v>
      </c>
      <c r="D71" s="365" t="s">
        <v>381</v>
      </c>
      <c r="E71" s="303" t="s">
        <v>385</v>
      </c>
      <c r="F71" s="349" t="s">
        <v>386</v>
      </c>
      <c r="G71" s="199" t="s">
        <v>387</v>
      </c>
      <c r="H71" s="243" t="s">
        <v>388</v>
      </c>
      <c r="I71" s="221"/>
      <c r="J71" s="110"/>
      <c r="K71" s="200"/>
      <c r="L71" s="200"/>
      <c r="M71" s="205"/>
      <c r="N71" s="205"/>
      <c r="O71" s="200">
        <v>0.0</v>
      </c>
      <c r="P71" s="368" t="s">
        <v>390</v>
      </c>
      <c r="Q71" s="200">
        <v>1.0</v>
      </c>
      <c r="R71" s="205" t="b">
        <v>0</v>
      </c>
      <c r="S71" s="205" t="b">
        <v>0</v>
      </c>
      <c r="T71" s="205"/>
      <c r="U71" s="344" t="s">
        <v>340</v>
      </c>
      <c r="V71" s="344" t="b">
        <v>1</v>
      </c>
    </row>
    <row r="72" outlineLevel="1">
      <c r="A72" s="222"/>
      <c r="B72" s="371" t="s">
        <v>343</v>
      </c>
      <c r="C72" s="288" t="s">
        <v>394</v>
      </c>
      <c r="D72" s="222"/>
      <c r="E72" s="326" t="s">
        <v>395</v>
      </c>
      <c r="F72" s="349" t="s">
        <v>396</v>
      </c>
      <c r="G72" s="199" t="s">
        <v>397</v>
      </c>
      <c r="H72" s="231"/>
      <c r="J72" s="233"/>
      <c r="K72" s="200"/>
      <c r="L72" s="200"/>
      <c r="M72" s="205"/>
      <c r="N72" s="205"/>
      <c r="O72" s="200">
        <v>0.0</v>
      </c>
      <c r="P72" s="200">
        <v>1.0</v>
      </c>
      <c r="Q72" s="200">
        <v>1.0</v>
      </c>
      <c r="R72" s="205"/>
      <c r="S72" s="205"/>
      <c r="T72" s="205"/>
      <c r="U72" s="222"/>
      <c r="V72" s="222"/>
    </row>
    <row r="73" outlineLevel="1">
      <c r="A73" s="222"/>
      <c r="B73" s="373" t="s">
        <v>352</v>
      </c>
      <c r="C73" s="288" t="s">
        <v>398</v>
      </c>
      <c r="D73" s="222"/>
      <c r="E73" s="321" t="s">
        <v>399</v>
      </c>
      <c r="F73" s="349" t="s">
        <v>400</v>
      </c>
      <c r="G73" s="199" t="s">
        <v>401</v>
      </c>
      <c r="H73" s="231"/>
      <c r="J73" s="233"/>
      <c r="K73" s="200"/>
      <c r="L73" s="200"/>
      <c r="M73" s="205"/>
      <c r="N73" s="205"/>
      <c r="O73" s="200">
        <v>0.0</v>
      </c>
      <c r="P73" s="200">
        <v>1.0</v>
      </c>
      <c r="Q73" s="200">
        <v>1.0</v>
      </c>
      <c r="R73" s="205"/>
      <c r="S73" s="205"/>
      <c r="T73" s="205"/>
      <c r="U73" s="222"/>
      <c r="V73" s="222"/>
    </row>
    <row r="74" outlineLevel="1">
      <c r="A74" s="207"/>
      <c r="B74" s="373" t="s">
        <v>403</v>
      </c>
      <c r="C74" s="288" t="s">
        <v>404</v>
      </c>
      <c r="D74" s="207"/>
      <c r="E74" s="321" t="s">
        <v>405</v>
      </c>
      <c r="F74" s="349" t="s">
        <v>406</v>
      </c>
      <c r="G74" s="199" t="s">
        <v>108</v>
      </c>
      <c r="H74" s="112"/>
      <c r="I74" s="224"/>
      <c r="J74" s="114"/>
      <c r="K74" s="200"/>
      <c r="L74" s="200"/>
      <c r="M74" s="205"/>
      <c r="N74" s="205"/>
      <c r="O74" s="200">
        <v>0.0</v>
      </c>
      <c r="P74" s="200">
        <v>1.0</v>
      </c>
      <c r="Q74" s="200">
        <v>1.0</v>
      </c>
      <c r="R74" s="205" t="b">
        <v>1</v>
      </c>
      <c r="S74" s="205" t="b">
        <v>1</v>
      </c>
      <c r="T74" s="205"/>
      <c r="U74" s="207"/>
      <c r="V74" s="207"/>
    </row>
    <row r="75" outlineLevel="1">
      <c r="A75" s="358" t="s">
        <v>359</v>
      </c>
      <c r="B75" s="376" t="s">
        <v>170</v>
      </c>
      <c r="C75" s="288" t="s">
        <v>192</v>
      </c>
      <c r="D75" s="378"/>
      <c r="E75" s="321" t="s">
        <v>58</v>
      </c>
      <c r="F75" s="349">
        <v>4.8</v>
      </c>
      <c r="G75" s="199" t="s">
        <v>59</v>
      </c>
      <c r="H75" s="381" t="s">
        <v>413</v>
      </c>
      <c r="K75" s="200"/>
      <c r="L75" s="200"/>
      <c r="M75" s="205"/>
      <c r="N75" s="205"/>
      <c r="O75" s="200">
        <v>0.0</v>
      </c>
      <c r="P75" s="200">
        <v>1.0</v>
      </c>
      <c r="Q75" s="200">
        <v>1.0</v>
      </c>
      <c r="R75" s="205" t="b">
        <v>0</v>
      </c>
      <c r="S75" s="205" t="b">
        <v>0</v>
      </c>
      <c r="T75" s="205"/>
      <c r="U75" s="344" t="s">
        <v>340</v>
      </c>
      <c r="V75" s="344" t="b">
        <v>1</v>
      </c>
    </row>
    <row r="76" outlineLevel="1">
      <c r="A76" s="222"/>
      <c r="B76" s="376" t="s">
        <v>177</v>
      </c>
      <c r="C76" s="288" t="s">
        <v>255</v>
      </c>
      <c r="D76" s="222"/>
      <c r="E76" s="321" t="s">
        <v>303</v>
      </c>
      <c r="F76" s="349">
        <v>2.4</v>
      </c>
      <c r="G76" s="199" t="s">
        <v>70</v>
      </c>
      <c r="H76" s="231"/>
      <c r="K76" s="200"/>
      <c r="L76" s="200"/>
      <c r="M76" s="205"/>
      <c r="N76" s="205"/>
      <c r="O76" s="200"/>
      <c r="P76" s="200"/>
      <c r="Q76" s="200"/>
      <c r="R76" s="205" t="b">
        <v>0</v>
      </c>
      <c r="S76" s="205" t="b">
        <v>0</v>
      </c>
      <c r="T76" s="205" t="b">
        <v>0</v>
      </c>
      <c r="U76" s="222"/>
      <c r="V76" s="222"/>
    </row>
    <row r="77" outlineLevel="1">
      <c r="A77" s="222"/>
      <c r="B77" s="376" t="s">
        <v>245</v>
      </c>
      <c r="C77" s="288" t="s">
        <v>308</v>
      </c>
      <c r="D77" s="222"/>
      <c r="E77" s="321" t="s">
        <v>303</v>
      </c>
      <c r="F77" s="349">
        <v>2.4</v>
      </c>
      <c r="G77" s="199" t="s">
        <v>70</v>
      </c>
      <c r="H77" s="231"/>
      <c r="K77" s="200"/>
      <c r="L77" s="200"/>
      <c r="M77" s="205"/>
      <c r="N77" s="205"/>
      <c r="O77" s="200">
        <v>0.0</v>
      </c>
      <c r="P77" s="200">
        <v>1.0</v>
      </c>
      <c r="Q77" s="200">
        <v>1.0</v>
      </c>
      <c r="R77" s="205"/>
      <c r="S77" s="205"/>
      <c r="T77" s="205"/>
      <c r="U77" s="222"/>
      <c r="V77" s="222"/>
    </row>
    <row r="78" outlineLevel="1">
      <c r="A78" s="222"/>
      <c r="B78" s="376" t="s">
        <v>416</v>
      </c>
      <c r="C78" s="288" t="s">
        <v>333</v>
      </c>
      <c r="D78" s="222"/>
      <c r="E78" s="321" t="s">
        <v>303</v>
      </c>
      <c r="F78" s="349">
        <v>2.4</v>
      </c>
      <c r="G78" s="199" t="s">
        <v>70</v>
      </c>
      <c r="H78" s="231"/>
      <c r="K78" s="200"/>
      <c r="L78" s="200"/>
      <c r="M78" s="205"/>
      <c r="N78" s="205"/>
      <c r="O78" s="200"/>
      <c r="P78" s="200"/>
      <c r="Q78" s="200"/>
      <c r="R78" s="205" t="b">
        <v>0</v>
      </c>
      <c r="S78" s="205" t="b">
        <v>0</v>
      </c>
      <c r="T78" s="205" t="b">
        <v>0</v>
      </c>
      <c r="U78" s="222"/>
      <c r="V78" s="222"/>
    </row>
    <row r="79" outlineLevel="1">
      <c r="A79" s="222"/>
      <c r="B79" s="376" t="s">
        <v>417</v>
      </c>
      <c r="C79" s="288" t="s">
        <v>111</v>
      </c>
      <c r="D79" s="222"/>
      <c r="E79" s="321" t="s">
        <v>303</v>
      </c>
      <c r="F79" s="349">
        <v>2.4</v>
      </c>
      <c r="G79" s="199" t="s">
        <v>70</v>
      </c>
      <c r="H79" s="231"/>
      <c r="K79" s="200"/>
      <c r="L79" s="200"/>
      <c r="M79" s="205"/>
      <c r="N79" s="205"/>
      <c r="O79" s="200">
        <v>0.0</v>
      </c>
      <c r="P79" s="200">
        <v>1.0</v>
      </c>
      <c r="Q79" s="200">
        <v>1.0</v>
      </c>
      <c r="R79" s="205"/>
      <c r="S79" s="205"/>
      <c r="T79" s="205"/>
      <c r="U79" s="222"/>
      <c r="V79" s="222"/>
    </row>
    <row r="80" outlineLevel="1">
      <c r="A80" s="222"/>
      <c r="B80" s="376" t="s">
        <v>298</v>
      </c>
      <c r="C80" s="288" t="s">
        <v>419</v>
      </c>
      <c r="D80" s="222"/>
      <c r="E80" s="321" t="s">
        <v>303</v>
      </c>
      <c r="F80" s="349">
        <v>2.4</v>
      </c>
      <c r="G80" s="199" t="s">
        <v>70</v>
      </c>
      <c r="H80" s="231"/>
      <c r="K80" s="200"/>
      <c r="L80" s="200"/>
      <c r="M80" s="205"/>
      <c r="N80" s="205"/>
      <c r="O80" s="200"/>
      <c r="P80" s="200"/>
      <c r="Q80" s="200"/>
      <c r="R80" s="205" t="b">
        <v>0</v>
      </c>
      <c r="S80" s="205" t="b">
        <v>0</v>
      </c>
      <c r="T80" s="205" t="b">
        <v>0</v>
      </c>
      <c r="U80" s="222"/>
      <c r="V80" s="222"/>
    </row>
    <row r="81" outlineLevel="1">
      <c r="A81" s="222"/>
      <c r="B81" s="376" t="s">
        <v>414</v>
      </c>
      <c r="C81" s="288" t="s">
        <v>420</v>
      </c>
      <c r="D81" s="222"/>
      <c r="E81" s="321" t="s">
        <v>303</v>
      </c>
      <c r="F81" s="349">
        <v>2.4</v>
      </c>
      <c r="G81" s="199" t="s">
        <v>70</v>
      </c>
      <c r="H81" s="231"/>
      <c r="K81" s="200"/>
      <c r="L81" s="200"/>
      <c r="M81" s="205"/>
      <c r="N81" s="205"/>
      <c r="O81" s="200">
        <v>0.0</v>
      </c>
      <c r="P81" s="200">
        <v>1.0</v>
      </c>
      <c r="Q81" s="200">
        <v>1.0</v>
      </c>
      <c r="R81" s="205"/>
      <c r="S81" s="205"/>
      <c r="T81" s="205"/>
      <c r="U81" s="222"/>
      <c r="V81" s="222"/>
    </row>
    <row r="82" outlineLevel="1">
      <c r="A82" s="222"/>
      <c r="B82" s="376" t="s">
        <v>421</v>
      </c>
      <c r="C82" s="288" t="s">
        <v>422</v>
      </c>
      <c r="D82" s="222"/>
      <c r="E82" s="321" t="s">
        <v>303</v>
      </c>
      <c r="F82" s="349">
        <v>2.4</v>
      </c>
      <c r="G82" s="199" t="s">
        <v>70</v>
      </c>
      <c r="H82" s="231"/>
      <c r="K82" s="200"/>
      <c r="L82" s="200"/>
      <c r="M82" s="205"/>
      <c r="N82" s="205"/>
      <c r="O82" s="200"/>
      <c r="P82" s="200"/>
      <c r="Q82" s="200"/>
      <c r="R82" s="205" t="b">
        <v>0</v>
      </c>
      <c r="S82" s="205" t="b">
        <v>0</v>
      </c>
      <c r="T82" s="205" t="b">
        <v>0</v>
      </c>
      <c r="U82" s="222"/>
      <c r="V82" s="222"/>
    </row>
    <row r="83" outlineLevel="1">
      <c r="A83" s="207"/>
      <c r="B83" s="376" t="s">
        <v>423</v>
      </c>
      <c r="C83" s="288" t="s">
        <v>424</v>
      </c>
      <c r="D83" s="207"/>
      <c r="E83" s="326" t="s">
        <v>58</v>
      </c>
      <c r="F83" s="349">
        <v>4.8</v>
      </c>
      <c r="G83" s="199" t="s">
        <v>59</v>
      </c>
      <c r="H83" s="231"/>
      <c r="K83" s="200"/>
      <c r="L83" s="200"/>
      <c r="M83" s="205"/>
      <c r="N83" s="205"/>
      <c r="O83" s="200">
        <v>0.0</v>
      </c>
      <c r="P83" s="200">
        <v>1.0</v>
      </c>
      <c r="Q83" s="200">
        <v>1.0</v>
      </c>
      <c r="R83" s="205"/>
      <c r="S83" s="205"/>
      <c r="T83" s="205"/>
      <c r="U83" s="207"/>
      <c r="V83" s="207"/>
    </row>
    <row r="84" outlineLevel="1">
      <c r="A84" s="324" t="s">
        <v>426</v>
      </c>
      <c r="B84" s="117"/>
      <c r="C84" s="327" t="s">
        <v>48</v>
      </c>
      <c r="D84" s="327" t="s">
        <v>49</v>
      </c>
      <c r="E84" s="328" t="s">
        <v>50</v>
      </c>
      <c r="F84" s="329" t="s">
        <v>51</v>
      </c>
      <c r="G84" s="328" t="s">
        <v>52</v>
      </c>
      <c r="H84" s="331" t="s">
        <v>53</v>
      </c>
      <c r="I84" s="120"/>
      <c r="J84" s="117"/>
      <c r="K84" s="333" t="s">
        <v>180</v>
      </c>
      <c r="L84" s="333" t="s">
        <v>181</v>
      </c>
      <c r="M84" s="333" t="s">
        <v>182</v>
      </c>
      <c r="N84" s="333" t="s">
        <v>183</v>
      </c>
      <c r="O84" s="334" t="s">
        <v>184</v>
      </c>
      <c r="P84" s="333" t="s">
        <v>185</v>
      </c>
      <c r="Q84" s="334" t="s">
        <v>186</v>
      </c>
      <c r="R84" s="333" t="s">
        <v>317</v>
      </c>
      <c r="S84" s="334" t="s">
        <v>318</v>
      </c>
      <c r="T84" s="334" t="s">
        <v>319</v>
      </c>
      <c r="U84" s="334" t="s">
        <v>320</v>
      </c>
      <c r="V84" s="334" t="s">
        <v>321</v>
      </c>
    </row>
    <row r="85" outlineLevel="1">
      <c r="A85" s="358" t="s">
        <v>322</v>
      </c>
      <c r="B85" s="361" t="s">
        <v>430</v>
      </c>
      <c r="C85" s="309" t="s">
        <v>431</v>
      </c>
      <c r="D85" s="199" t="s">
        <v>165</v>
      </c>
      <c r="E85" s="339"/>
      <c r="F85" s="385"/>
      <c r="G85" s="386"/>
      <c r="H85" s="243" t="s">
        <v>435</v>
      </c>
      <c r="I85" s="221"/>
      <c r="J85" s="110"/>
      <c r="K85" s="387"/>
      <c r="L85" s="387"/>
      <c r="M85" s="387"/>
      <c r="N85" s="387"/>
      <c r="O85" s="387"/>
      <c r="P85" s="387"/>
      <c r="Q85" s="387"/>
      <c r="R85" s="387"/>
      <c r="S85" s="387"/>
      <c r="T85" s="387"/>
      <c r="U85" s="344" t="s">
        <v>340</v>
      </c>
      <c r="V85" s="344" t="b">
        <v>0</v>
      </c>
    </row>
    <row r="86" outlineLevel="1">
      <c r="A86" s="222"/>
      <c r="B86" s="373" t="s">
        <v>437</v>
      </c>
      <c r="C86" s="389"/>
      <c r="D86" s="199" t="s">
        <v>165</v>
      </c>
      <c r="E86" s="389"/>
      <c r="F86" s="385"/>
      <c r="G86" s="386"/>
      <c r="H86" s="231"/>
      <c r="J86" s="233"/>
      <c r="K86" s="387"/>
      <c r="L86" s="387"/>
      <c r="M86" s="387"/>
      <c r="N86" s="387"/>
      <c r="O86" s="387"/>
      <c r="P86" s="387"/>
      <c r="Q86" s="387"/>
      <c r="R86" s="387"/>
      <c r="S86" s="387"/>
      <c r="T86" s="387"/>
      <c r="U86" s="222"/>
      <c r="V86" s="222"/>
    </row>
    <row r="87" outlineLevel="1">
      <c r="A87" s="207"/>
      <c r="B87" s="376" t="s">
        <v>440</v>
      </c>
      <c r="C87" s="323" t="s">
        <v>255</v>
      </c>
      <c r="D87" s="199" t="s">
        <v>165</v>
      </c>
      <c r="E87" s="323" t="s">
        <v>145</v>
      </c>
      <c r="F87" s="200">
        <v>8.4</v>
      </c>
      <c r="G87" s="199" t="s">
        <v>70</v>
      </c>
      <c r="H87" s="112"/>
      <c r="I87" s="224"/>
      <c r="J87" s="114"/>
      <c r="K87" s="200"/>
      <c r="L87" s="200"/>
      <c r="M87" s="205"/>
      <c r="N87" s="205"/>
      <c r="O87" s="200">
        <v>0.0</v>
      </c>
      <c r="P87" s="200">
        <v>1.0</v>
      </c>
      <c r="Q87" s="200">
        <v>1.0</v>
      </c>
      <c r="R87" s="205" t="b">
        <v>0</v>
      </c>
      <c r="S87" s="205" t="b">
        <v>0</v>
      </c>
      <c r="T87" s="205" t="b">
        <v>1</v>
      </c>
      <c r="U87" s="207"/>
      <c r="V87" s="207"/>
    </row>
    <row r="88">
      <c r="A88" s="312"/>
      <c r="B88" s="315"/>
      <c r="C88" s="317"/>
      <c r="D88" s="317"/>
      <c r="E88" s="318"/>
      <c r="F88" s="318"/>
      <c r="G88" s="318"/>
      <c r="H88" s="319"/>
      <c r="I88" s="319"/>
      <c r="J88" s="320"/>
      <c r="K88" s="320"/>
      <c r="L88" s="320"/>
      <c r="M88" s="320"/>
      <c r="N88" s="320"/>
      <c r="O88" s="320"/>
      <c r="P88" s="320"/>
      <c r="Q88" s="180"/>
      <c r="R88" s="180"/>
      <c r="S88" s="180"/>
      <c r="T88" s="180"/>
      <c r="U88" s="180"/>
      <c r="V88" s="180"/>
    </row>
    <row r="89">
      <c r="A89" s="390" t="s">
        <v>442</v>
      </c>
      <c r="B89" s="110"/>
      <c r="C89" s="319"/>
      <c r="D89" s="319"/>
      <c r="E89" s="320"/>
      <c r="F89" s="392"/>
      <c r="G89" s="392"/>
      <c r="H89" s="320"/>
      <c r="I89" s="320"/>
      <c r="J89" s="320"/>
      <c r="K89" s="320"/>
      <c r="L89" s="320"/>
      <c r="M89" s="320"/>
      <c r="N89" s="180"/>
      <c r="O89" s="180"/>
      <c r="P89" s="180"/>
      <c r="Q89" s="320"/>
      <c r="R89" s="320"/>
      <c r="S89" s="320"/>
      <c r="T89" s="320"/>
      <c r="U89" s="320"/>
      <c r="V89" s="320"/>
    </row>
    <row r="90" outlineLevel="1">
      <c r="A90" s="112"/>
      <c r="B90" s="114"/>
      <c r="C90" s="393" t="s">
        <v>48</v>
      </c>
      <c r="D90" s="393" t="s">
        <v>49</v>
      </c>
      <c r="E90" s="393" t="s">
        <v>50</v>
      </c>
      <c r="F90" s="396" t="s">
        <v>51</v>
      </c>
      <c r="G90" s="319"/>
      <c r="H90" s="319"/>
      <c r="I90" s="319"/>
      <c r="J90" s="320"/>
      <c r="K90" s="320"/>
      <c r="L90" s="320"/>
      <c r="M90" s="320"/>
      <c r="N90" s="320"/>
      <c r="O90" s="320"/>
      <c r="P90" s="320"/>
      <c r="Q90" s="320"/>
      <c r="R90" s="320"/>
      <c r="S90" s="320"/>
      <c r="T90" s="320"/>
      <c r="U90" s="320"/>
      <c r="V90" s="320"/>
    </row>
    <row r="91" outlineLevel="1">
      <c r="A91" s="398" t="s">
        <v>449</v>
      </c>
      <c r="B91" s="399" t="s">
        <v>449</v>
      </c>
      <c r="C91" s="199" t="s">
        <v>429</v>
      </c>
      <c r="D91" s="199" t="s">
        <v>66</v>
      </c>
      <c r="E91" s="199" t="s">
        <v>452</v>
      </c>
      <c r="F91" s="200">
        <v>1.56</v>
      </c>
      <c r="G91" s="319"/>
      <c r="H91" s="319"/>
      <c r="I91" s="319"/>
      <c r="J91" s="320"/>
      <c r="K91" s="320"/>
      <c r="L91" s="320"/>
      <c r="M91" s="320"/>
      <c r="N91" s="320"/>
      <c r="O91" s="320"/>
      <c r="P91" s="320"/>
      <c r="Q91" s="320"/>
      <c r="R91" s="320"/>
      <c r="S91" s="320"/>
      <c r="T91" s="320"/>
      <c r="U91" s="320"/>
      <c r="V91" s="320"/>
    </row>
    <row r="92" outlineLevel="1">
      <c r="A92" s="400" t="s">
        <v>454</v>
      </c>
      <c r="B92" s="399" t="s">
        <v>455</v>
      </c>
      <c r="C92" s="199" t="s">
        <v>105</v>
      </c>
      <c r="D92" s="199" t="s">
        <v>65</v>
      </c>
      <c r="E92" s="401"/>
      <c r="F92" s="402"/>
      <c r="G92" s="402"/>
      <c r="H92" s="319"/>
      <c r="I92" s="319"/>
      <c r="J92" s="320"/>
      <c r="K92" s="320"/>
      <c r="L92" s="320"/>
      <c r="M92" s="320"/>
      <c r="N92" s="320"/>
      <c r="O92" s="320"/>
      <c r="P92" s="320"/>
      <c r="Q92" s="320"/>
      <c r="R92" s="320"/>
      <c r="S92" s="320"/>
      <c r="T92" s="320"/>
      <c r="U92" s="320"/>
      <c r="V92" s="320"/>
    </row>
    <row r="93" outlineLevel="1">
      <c r="A93" s="231"/>
      <c r="B93" s="399" t="s">
        <v>456</v>
      </c>
      <c r="C93" s="199" t="s">
        <v>457</v>
      </c>
      <c r="D93" s="199" t="s">
        <v>458</v>
      </c>
      <c r="E93" s="401"/>
      <c r="F93" s="402"/>
      <c r="G93" s="402"/>
      <c r="H93" s="319"/>
      <c r="I93" s="319"/>
      <c r="J93" s="320"/>
      <c r="K93" s="320"/>
      <c r="L93" s="320"/>
      <c r="M93" s="320"/>
      <c r="N93" s="320"/>
      <c r="O93" s="320"/>
      <c r="P93" s="320"/>
      <c r="Q93" s="320"/>
      <c r="R93" s="320"/>
      <c r="S93" s="320"/>
      <c r="T93" s="320"/>
      <c r="U93" s="320"/>
      <c r="V93" s="320"/>
    </row>
    <row r="94" outlineLevel="1">
      <c r="A94" s="112"/>
      <c r="B94" s="399" t="s">
        <v>459</v>
      </c>
      <c r="C94" s="199" t="s">
        <v>212</v>
      </c>
      <c r="D94" s="199" t="s">
        <v>118</v>
      </c>
      <c r="E94" s="319"/>
      <c r="F94" s="402"/>
      <c r="G94" s="402"/>
      <c r="H94" s="319"/>
      <c r="I94" s="319"/>
      <c r="J94" s="320"/>
      <c r="K94" s="320"/>
      <c r="L94" s="320"/>
      <c r="M94" s="320"/>
      <c r="N94" s="320"/>
      <c r="O94" s="320"/>
      <c r="P94" s="320"/>
      <c r="Q94" s="320"/>
      <c r="R94" s="320"/>
      <c r="S94" s="320"/>
      <c r="T94" s="320"/>
      <c r="U94" s="320"/>
      <c r="V94" s="320"/>
    </row>
    <row r="95" outlineLevel="1">
      <c r="A95" s="403" t="s">
        <v>462</v>
      </c>
      <c r="B95" s="117"/>
      <c r="C95" s="393" t="s">
        <v>465</v>
      </c>
      <c r="D95" s="393" t="s">
        <v>48</v>
      </c>
      <c r="E95" s="393" t="s">
        <v>49</v>
      </c>
      <c r="F95" s="393" t="s">
        <v>50</v>
      </c>
      <c r="G95" s="396" t="s">
        <v>51</v>
      </c>
      <c r="H95" s="404" t="s">
        <v>53</v>
      </c>
      <c r="I95" s="120"/>
      <c r="J95" s="117"/>
      <c r="K95" s="405" t="str">
        <f>'テンプレート'!K97</f>
        <v>ベクトル</v>
      </c>
      <c r="L95" s="405" t="str">
        <f>'テンプレート'!L97</f>
        <v>KBG (R.E.)</v>
      </c>
      <c r="M95" s="405" t="str">
        <f>'テンプレート'!M97</f>
        <v>BKB (R.A.)</v>
      </c>
      <c r="N95" s="405" t="str">
        <f>'テンプレート'!N97</f>
        <v>FKB (R.F.)</v>
      </c>
      <c r="O95" s="406" t="str">
        <f>'テンプレート'!O97</f>
        <v>盾削り値</v>
      </c>
      <c r="P95" s="405" t="str">
        <f>'テンプレート'!P97</f>
        <v>ﾋｯﾄｽﾄｯﾌﾟ</v>
      </c>
      <c r="Q95" s="406" t="str">
        <f>'テンプレート'!Q97</f>
        <v>ずらし</v>
      </c>
      <c r="R95" s="408"/>
      <c r="S95" s="408"/>
      <c r="T95" s="408"/>
      <c r="U95" s="408"/>
      <c r="V95" s="408"/>
    </row>
    <row r="96" outlineLevel="1">
      <c r="A96" s="411" t="s">
        <v>467</v>
      </c>
      <c r="B96" s="399" t="s">
        <v>469</v>
      </c>
      <c r="C96" s="415" t="b">
        <v>0</v>
      </c>
      <c r="D96" s="127" t="s">
        <v>471</v>
      </c>
      <c r="E96" s="216" t="s">
        <v>118</v>
      </c>
      <c r="F96" s="199" t="s">
        <v>194</v>
      </c>
      <c r="G96" s="200">
        <v>3.5999999999999996</v>
      </c>
      <c r="H96" s="417"/>
      <c r="I96" s="221"/>
      <c r="J96" s="110"/>
      <c r="K96" s="203"/>
      <c r="L96" s="203"/>
      <c r="M96" s="204"/>
      <c r="N96" s="204"/>
      <c r="O96" s="205">
        <v>1.0</v>
      </c>
      <c r="P96" s="205">
        <v>1.0</v>
      </c>
      <c r="Q96" s="205">
        <v>1.0</v>
      </c>
      <c r="R96" s="408"/>
      <c r="S96" s="320"/>
      <c r="T96" s="320"/>
      <c r="U96" s="320"/>
      <c r="V96" s="320"/>
    </row>
    <row r="97" outlineLevel="1">
      <c r="A97" s="207"/>
      <c r="B97" s="399" t="s">
        <v>462</v>
      </c>
      <c r="C97" s="207"/>
      <c r="D97" s="127">
        <v>13.0</v>
      </c>
      <c r="E97" s="207"/>
      <c r="F97" s="199" t="s">
        <v>473</v>
      </c>
      <c r="G97" s="200">
        <v>3.0</v>
      </c>
      <c r="H97" s="112"/>
      <c r="I97" s="224"/>
      <c r="J97" s="114"/>
      <c r="K97" s="203"/>
      <c r="L97" s="203"/>
      <c r="M97" s="204"/>
      <c r="N97" s="204"/>
      <c r="O97" s="407"/>
      <c r="P97" s="407"/>
      <c r="Q97" s="407"/>
      <c r="R97" s="408"/>
      <c r="S97" s="320"/>
      <c r="T97" s="320"/>
      <c r="U97" s="320"/>
      <c r="V97" s="320"/>
    </row>
    <row r="98" outlineLevel="1">
      <c r="A98" s="411" t="s">
        <v>474</v>
      </c>
      <c r="B98" s="399" t="s">
        <v>469</v>
      </c>
      <c r="C98" s="415" t="b">
        <v>0</v>
      </c>
      <c r="D98" s="127" t="s">
        <v>475</v>
      </c>
      <c r="E98" s="216">
        <v>38.0</v>
      </c>
      <c r="F98" s="199" t="s">
        <v>194</v>
      </c>
      <c r="G98" s="200">
        <v>3.5999999999999996</v>
      </c>
      <c r="H98" s="417"/>
      <c r="I98" s="221"/>
      <c r="J98" s="110"/>
      <c r="K98" s="203"/>
      <c r="L98" s="203"/>
      <c r="M98" s="204"/>
      <c r="N98" s="204"/>
      <c r="O98" s="205">
        <v>1.0</v>
      </c>
      <c r="P98" s="205">
        <v>1.0</v>
      </c>
      <c r="Q98" s="205">
        <v>1.0</v>
      </c>
      <c r="R98" s="408"/>
      <c r="S98" s="320"/>
      <c r="T98" s="320"/>
      <c r="U98" s="320"/>
      <c r="V98" s="320"/>
    </row>
    <row r="99" outlineLevel="1">
      <c r="A99" s="207"/>
      <c r="B99" s="399" t="s">
        <v>462</v>
      </c>
      <c r="C99" s="207"/>
      <c r="D99" s="127">
        <v>14.0</v>
      </c>
      <c r="E99" s="207"/>
      <c r="F99" s="199" t="s">
        <v>473</v>
      </c>
      <c r="G99" s="200">
        <v>3.0</v>
      </c>
      <c r="H99" s="112"/>
      <c r="I99" s="224"/>
      <c r="J99" s="114"/>
      <c r="K99" s="203"/>
      <c r="L99" s="203"/>
      <c r="M99" s="204"/>
      <c r="N99" s="204"/>
      <c r="O99" s="407"/>
      <c r="P99" s="407"/>
      <c r="Q99" s="407"/>
      <c r="R99" s="408"/>
      <c r="S99" s="320"/>
      <c r="T99" s="320"/>
      <c r="U99" s="320"/>
      <c r="V99" s="320"/>
    </row>
    <row r="100" outlineLevel="1">
      <c r="A100" s="411" t="s">
        <v>477</v>
      </c>
      <c r="B100" s="399" t="s">
        <v>469</v>
      </c>
      <c r="C100" s="415" t="b">
        <v>0</v>
      </c>
      <c r="D100" s="127" t="s">
        <v>479</v>
      </c>
      <c r="E100" s="216">
        <v>49.0</v>
      </c>
      <c r="F100" s="199" t="s">
        <v>480</v>
      </c>
      <c r="G100" s="200" t="s">
        <v>481</v>
      </c>
      <c r="H100" s="417"/>
      <c r="I100" s="221"/>
      <c r="J100" s="110"/>
      <c r="K100" s="203"/>
      <c r="L100" s="203"/>
      <c r="M100" s="204"/>
      <c r="N100" s="204"/>
      <c r="O100" s="205">
        <v>1.0</v>
      </c>
      <c r="P100" s="205">
        <v>1.0</v>
      </c>
      <c r="Q100" s="205">
        <v>1.0</v>
      </c>
      <c r="R100" s="408"/>
      <c r="S100" s="320"/>
      <c r="T100" s="320"/>
      <c r="U100" s="320"/>
      <c r="V100" s="320"/>
    </row>
    <row r="101" outlineLevel="1">
      <c r="A101" s="207"/>
      <c r="B101" s="399" t="s">
        <v>462</v>
      </c>
      <c r="C101" s="207"/>
      <c r="D101" s="127">
        <v>28.0</v>
      </c>
      <c r="E101" s="207"/>
      <c r="F101" s="199" t="s">
        <v>303</v>
      </c>
      <c r="G101" s="200">
        <v>2.4</v>
      </c>
      <c r="H101" s="112"/>
      <c r="I101" s="224"/>
      <c r="J101" s="114"/>
      <c r="K101" s="203"/>
      <c r="L101" s="203"/>
      <c r="M101" s="204"/>
      <c r="N101" s="204"/>
      <c r="O101" s="407"/>
      <c r="P101" s="407"/>
      <c r="Q101" s="407"/>
      <c r="R101" s="408"/>
      <c r="S101" s="179"/>
      <c r="T101" s="179"/>
      <c r="U101" s="179"/>
      <c r="V101" s="179"/>
    </row>
    <row r="102" outlineLevel="1">
      <c r="A102" s="411" t="s">
        <v>482</v>
      </c>
      <c r="B102" s="399" t="s">
        <v>469</v>
      </c>
      <c r="C102" s="424" t="b">
        <v>0</v>
      </c>
      <c r="D102" s="127" t="s">
        <v>484</v>
      </c>
      <c r="E102" s="216" t="s">
        <v>485</v>
      </c>
      <c r="F102" s="199" t="s">
        <v>194</v>
      </c>
      <c r="G102" s="200">
        <v>3.5999999999999996</v>
      </c>
      <c r="H102" s="417"/>
      <c r="I102" s="221"/>
      <c r="J102" s="110"/>
      <c r="K102" s="203"/>
      <c r="L102" s="203"/>
      <c r="M102" s="204"/>
      <c r="N102" s="204"/>
      <c r="O102" s="205">
        <v>0.0</v>
      </c>
      <c r="P102" s="205">
        <v>1.0</v>
      </c>
      <c r="Q102" s="205">
        <v>1.0</v>
      </c>
      <c r="R102" s="408"/>
      <c r="S102" s="179"/>
      <c r="T102" s="179"/>
      <c r="U102" s="179"/>
      <c r="V102" s="179"/>
    </row>
    <row r="103" outlineLevel="1">
      <c r="A103" s="207"/>
      <c r="B103" s="399" t="s">
        <v>462</v>
      </c>
      <c r="C103" s="207"/>
      <c r="D103" s="127">
        <v>24.0</v>
      </c>
      <c r="E103" s="207"/>
      <c r="F103" s="199" t="s">
        <v>194</v>
      </c>
      <c r="G103" s="200">
        <v>3.5999999999999996</v>
      </c>
      <c r="H103" s="112"/>
      <c r="I103" s="224"/>
      <c r="J103" s="114"/>
      <c r="K103" s="203"/>
      <c r="L103" s="203"/>
      <c r="M103" s="204"/>
      <c r="N103" s="204"/>
      <c r="O103" s="407"/>
      <c r="P103" s="407"/>
      <c r="Q103" s="407"/>
      <c r="R103" s="408"/>
      <c r="S103" s="179"/>
      <c r="T103" s="179"/>
      <c r="U103" s="179"/>
      <c r="V103" s="179"/>
    </row>
    <row r="104">
      <c r="A104" s="312"/>
      <c r="B104" s="315"/>
      <c r="C104" s="317"/>
      <c r="D104" s="317"/>
      <c r="E104" s="319"/>
      <c r="F104" s="248"/>
      <c r="G104" s="248"/>
      <c r="H104" s="319"/>
      <c r="I104" s="319"/>
      <c r="J104" s="320"/>
      <c r="K104" s="320"/>
      <c r="L104" s="121"/>
      <c r="M104" s="121"/>
      <c r="N104" s="121"/>
      <c r="O104" s="179"/>
      <c r="P104" s="179"/>
      <c r="Q104" s="121"/>
      <c r="R104" s="121"/>
      <c r="S104" s="121"/>
      <c r="T104" s="121"/>
      <c r="U104" s="121"/>
      <c r="V104" s="121"/>
    </row>
    <row r="105">
      <c r="A105" s="429" t="s">
        <v>486</v>
      </c>
      <c r="B105" s="110"/>
      <c r="C105" s="392"/>
      <c r="D105" s="121"/>
      <c r="E105" s="121"/>
      <c r="F105" s="121"/>
      <c r="G105" s="121"/>
      <c r="H105" s="121"/>
      <c r="I105" s="121"/>
      <c r="J105" s="180"/>
      <c r="K105" s="121"/>
      <c r="L105" s="121"/>
      <c r="M105" s="121"/>
      <c r="N105" s="121"/>
      <c r="O105" s="121"/>
      <c r="P105" s="121"/>
      <c r="Q105" s="180"/>
      <c r="R105" s="121"/>
      <c r="S105" s="121"/>
      <c r="T105" s="121"/>
      <c r="U105" s="121"/>
      <c r="V105" s="121"/>
    </row>
    <row r="106" outlineLevel="1">
      <c r="A106" s="112"/>
      <c r="B106" s="114"/>
      <c r="C106" s="430" t="s">
        <v>487</v>
      </c>
      <c r="D106" s="430" t="s">
        <v>489</v>
      </c>
      <c r="E106" s="430" t="s">
        <v>49</v>
      </c>
      <c r="F106" s="430" t="s">
        <v>490</v>
      </c>
      <c r="G106" s="431"/>
      <c r="H106" s="319"/>
      <c r="I106" s="319"/>
      <c r="J106" s="320"/>
      <c r="K106" s="320"/>
      <c r="L106" s="121"/>
      <c r="M106" s="121"/>
      <c r="N106" s="121"/>
      <c r="O106" s="121"/>
      <c r="P106" s="121"/>
      <c r="Q106" s="121"/>
      <c r="R106" s="121"/>
      <c r="S106" s="121"/>
      <c r="T106" s="121"/>
      <c r="U106" s="121"/>
      <c r="V106" s="121"/>
    </row>
    <row r="107" outlineLevel="1">
      <c r="A107" s="432" t="s">
        <v>492</v>
      </c>
      <c r="B107" s="433" t="s">
        <v>455</v>
      </c>
      <c r="C107" s="127" t="str">
        <f t="array" ref="C107">INDEX(Dodges!$C$3:$U$84, MATCH($A$1,Dodges!$A$3:$A$85,0), MATCH(C106,Dodges!$C$2:$F$2,0))</f>
        <v>3-17</v>
      </c>
      <c r="D107" s="127" t="str">
        <f t="array" ref="D107">INDEX(Dodges!$C$3:$U$84, MATCH($A$1,Dodges!$A$3:$A$85,0), MATCH(D106,Dodges!$C$2:$F$2,0))</f>
        <v>6-17</v>
      </c>
      <c r="E107" s="127" t="str">
        <f t="array" ref="E107">INDEX(Dodges!$C$3:$U$84, MATCH($A$1,Dodges!$A$3:$A$85,0), MATCH(E106,Dodges!$C$2:$F$2,0))</f>
        <v>26 (21)</v>
      </c>
      <c r="F107" s="127" t="str">
        <f t="array" ref="F107">INDEX(Dodges!$C$3:$U$84, MATCH($A$1,Dodges!$A$3:$A$85,0), MATCH(F106,Dodges!$C$2:$F$2,0))</f>
        <v>35 (28)</v>
      </c>
      <c r="G107" s="402"/>
      <c r="H107" s="434"/>
      <c r="I107" s="319"/>
      <c r="J107" s="320"/>
      <c r="K107" s="320"/>
      <c r="L107" s="320"/>
      <c r="M107" s="121"/>
      <c r="N107" s="121"/>
      <c r="O107" s="121"/>
      <c r="P107" s="121"/>
      <c r="Q107" s="121"/>
      <c r="R107" s="121"/>
      <c r="S107" s="121"/>
      <c r="T107" s="121"/>
      <c r="U107" s="121"/>
      <c r="V107" s="121"/>
    </row>
    <row r="108" outlineLevel="1">
      <c r="A108" s="231"/>
      <c r="B108" s="433" t="s">
        <v>496</v>
      </c>
      <c r="C108" s="127" t="str">
        <f t="array" ref="C108">INDEX(Dodges!$G$3:$U$84, MATCH($A$1,Dodges!$A$3:$A$85,0), MATCH(C106,Dodges!$G$2:$J$2,0))</f>
        <v>4-15</v>
      </c>
      <c r="D108" s="127" t="str">
        <f t="array" ref="D108">INDEX(Dodges!$G$3:$U$84, MATCH($A$1,Dodges!$A$3:$A$85,0), MATCH(D106,Dodges!$G$2:$J$2,0))</f>
        <v>8-14</v>
      </c>
      <c r="E108" s="127" t="str">
        <f t="array" ref="E108">INDEX(Dodges!$G$3:$U$84, MATCH($A$1,Dodges!$A$3:$A$85,0), MATCH(E106,Dodges!$G$2:$J$2,0))</f>
        <v>30</v>
      </c>
      <c r="F108" s="127">
        <f t="array" ref="F108">INDEX(Dodges!$G$3:$U$84, MATCH($A$1,Dodges!$A$3:$A$85,0), MATCH(F106,Dodges!$G$2:$J$2,0))</f>
        <v>40</v>
      </c>
      <c r="G108" s="436"/>
      <c r="H108" s="437"/>
      <c r="I108" s="319"/>
      <c r="J108" s="320"/>
      <c r="K108" s="320"/>
      <c r="L108" s="320"/>
      <c r="M108" s="320"/>
      <c r="N108" s="320"/>
      <c r="O108" s="121"/>
      <c r="P108" s="121"/>
      <c r="Q108" s="121"/>
      <c r="R108" s="121"/>
      <c r="S108" s="121"/>
      <c r="T108" s="121"/>
      <c r="U108" s="121"/>
      <c r="V108" s="121"/>
    </row>
    <row r="109" outlineLevel="1">
      <c r="A109" s="112"/>
      <c r="B109" s="433" t="s">
        <v>497</v>
      </c>
      <c r="C109" s="127" t="str">
        <f t="array" ref="C109">INDEX(Dodges!$K$3:$U$84, MATCH($A$1,Dodges!$A$3:$A$85,0), MATCH(C106,Dodges!$K$2:$N$2,0))</f>
        <v>5-16</v>
      </c>
      <c r="D109" s="127" t="str">
        <f t="array" ref="D109">INDEX(Dodges!$K$3:$U$84, MATCH($A$1,Dodges!$A$3:$A$85,0), MATCH(D106,Dodges!$K$2:$N$2,0))</f>
        <v>9-14</v>
      </c>
      <c r="E109" s="127" t="str">
        <f t="array" ref="E109">INDEX(Dodges!$K$3:$U$84, MATCH($A$1,Dodges!$A$3:$A$85,0), MATCH(E106,Dodges!$K$2:$N$2,0))</f>
        <v>35</v>
      </c>
      <c r="F109" s="127" t="str">
        <f t="array" ref="F109">INDEX(Dodges!$K$3:$U$84, MATCH($A$1,Dodges!$A$3:$A$85,0), MATCH(F106,Dodges!$K$2:$N$2,0))</f>
        <v>53</v>
      </c>
      <c r="G109" s="436"/>
      <c r="H109" s="434"/>
      <c r="I109" s="434"/>
      <c r="J109" s="179"/>
      <c r="K109" s="179"/>
      <c r="L109" s="179"/>
      <c r="M109" s="179"/>
      <c r="N109" s="179"/>
      <c r="O109" s="121"/>
      <c r="P109" s="121"/>
      <c r="Q109" s="121"/>
      <c r="R109" s="121"/>
      <c r="S109" s="121"/>
      <c r="T109" s="121"/>
      <c r="U109" s="121"/>
      <c r="V109" s="121"/>
    </row>
    <row r="110" outlineLevel="1">
      <c r="A110" s="432" t="s">
        <v>498</v>
      </c>
      <c r="B110" s="433" t="s">
        <v>499</v>
      </c>
      <c r="C110" s="127" t="str">
        <f t="array" ref="C110">INDEX(Dodges!$O$3:$U$84, MATCH($A$1,Dodges!$A$3:$A$85,0), MATCH(C106,Dodges!$O$2:$R$2,0))</f>
        <v>3-30</v>
      </c>
      <c r="D110" s="127" t="str">
        <f t="array" ref="D110">INDEX(Dodges!$O$3:$U$84, MATCH($A$1,Dodges!$A$3:$A$85,0), MATCH(D106,Dodges!$O$2:$R$2,0))</f>
        <v>6-27</v>
      </c>
      <c r="E110" s="127" t="str">
        <f t="array" ref="E110">INDEX(Dodges!$O$3:$U$84, MATCH($A$1,Dodges!$A$3:$A$85,0), MATCH(E106,Dodges!$O$2:$R$2,0))</f>
        <v>49</v>
      </c>
      <c r="F110" s="127" t="str">
        <f t="array" ref="F110">INDEX(Dodges!$O$3:$U$84, MATCH($A$1,Dodges!$A$3:$A$85,0), MATCH(F106,Dodges!$O$2:$R$2,0))</f>
        <v/>
      </c>
      <c r="G110" s="248"/>
      <c r="H110" s="180"/>
      <c r="I110" s="180"/>
      <c r="J110" s="121"/>
      <c r="K110" s="121"/>
      <c r="L110" s="121"/>
      <c r="M110" s="121"/>
      <c r="N110" s="121"/>
      <c r="O110" s="320"/>
      <c r="P110" s="320"/>
      <c r="Q110" s="320"/>
      <c r="R110" s="320"/>
      <c r="S110" s="320"/>
      <c r="T110" s="320"/>
      <c r="U110" s="320"/>
      <c r="V110" s="320"/>
    </row>
    <row r="111" outlineLevel="1">
      <c r="A111" s="112"/>
      <c r="B111" s="433" t="s">
        <v>500</v>
      </c>
      <c r="C111" s="127" t="str">
        <f t="array" ref="C111">INDEX(Dodges!$S$3:$U$84, MATCH($A$1,Dodges!$A$3:$A$85,0), MATCH(C106,Dodges!$S$2:$U$2,0))</f>
        <v>3-21</v>
      </c>
      <c r="D111" s="127" t="str">
        <f t="array" ref="D111">INDEX(Dodges!$S$3:$U$84, MATCH($A$1,Dodges!$A$3:$A$85,0), MATCH(D106,Dodges!$S$2:$U$2,0))</f>
        <v>6-20</v>
      </c>
      <c r="E111" s="127" t="str">
        <f t="array" ref="E111">INDEX(Dodges!$S$3:$U$84, MATCH($A$1,Dodges!$A$3:$A$85,0), MATCH(E106,Dodges!$S$2:$U$2,0))</f>
        <v>真横：82
真上：108
真下：69</v>
      </c>
      <c r="F111" s="436"/>
      <c r="G111" s="436"/>
      <c r="H111" s="180"/>
      <c r="I111" s="180"/>
      <c r="J111" s="179"/>
      <c r="K111" s="179"/>
      <c r="L111" s="179"/>
      <c r="M111" s="179"/>
      <c r="N111" s="121"/>
      <c r="O111" s="180"/>
      <c r="P111" s="180"/>
      <c r="Q111" s="180"/>
      <c r="R111" s="180"/>
      <c r="S111" s="180"/>
      <c r="T111" s="180"/>
      <c r="U111" s="180"/>
      <c r="V111" s="180"/>
    </row>
    <row r="112">
      <c r="A112" s="438"/>
      <c r="B112" s="439"/>
      <c r="C112" s="431"/>
      <c r="D112" s="431"/>
      <c r="E112" s="440"/>
      <c r="F112" s="431"/>
      <c r="G112" s="431"/>
      <c r="H112" s="431"/>
      <c r="I112" s="431"/>
      <c r="J112" s="121"/>
      <c r="K112" s="319"/>
      <c r="L112" s="319"/>
      <c r="M112" s="319"/>
      <c r="N112" s="319"/>
      <c r="O112" s="180"/>
      <c r="P112" s="180"/>
      <c r="Q112" s="180"/>
      <c r="R112" s="180"/>
      <c r="S112" s="180"/>
      <c r="T112" s="180"/>
      <c r="U112" s="180"/>
      <c r="V112" s="180"/>
    </row>
    <row r="113">
      <c r="A113" s="441" t="s">
        <v>501</v>
      </c>
      <c r="B113" s="110"/>
      <c r="C113" s="320"/>
      <c r="D113" s="179"/>
      <c r="E113" s="320"/>
      <c r="F113" s="138"/>
      <c r="G113" s="138"/>
      <c r="H113" s="179"/>
      <c r="I113" s="179"/>
      <c r="J113" s="180"/>
      <c r="K113" s="180"/>
      <c r="L113" s="180"/>
      <c r="M113" s="180"/>
      <c r="N113" s="180"/>
      <c r="O113" s="180"/>
      <c r="P113" s="180"/>
      <c r="Q113" s="180"/>
      <c r="R113" s="180"/>
      <c r="S113" s="180"/>
      <c r="T113" s="180"/>
      <c r="U113" s="180"/>
      <c r="V113" s="180"/>
    </row>
    <row r="114" outlineLevel="1">
      <c r="A114" s="112"/>
      <c r="B114" s="114"/>
      <c r="C114" s="442" t="s">
        <v>487</v>
      </c>
      <c r="D114" s="442" t="s">
        <v>49</v>
      </c>
      <c r="E114" s="442" t="s">
        <v>48</v>
      </c>
      <c r="F114" s="442" t="s">
        <v>50</v>
      </c>
      <c r="G114" s="443" t="s">
        <v>51</v>
      </c>
      <c r="H114" s="320"/>
      <c r="I114" s="320"/>
      <c r="J114" s="179"/>
      <c r="K114" s="444" t="str">
        <f>'テンプレート'!K116</f>
        <v>アイテム取得</v>
      </c>
      <c r="L114" s="117"/>
      <c r="M114" s="445" t="str">
        <f>'テンプレート'!M116</f>
        <v>取得フレーム</v>
      </c>
      <c r="N114" s="445" t="str">
        <f>'テンプレート'!N116</f>
        <v>Duration</v>
      </c>
      <c r="O114" s="180"/>
      <c r="P114" s="180"/>
      <c r="Q114" s="180"/>
      <c r="R114" s="180"/>
      <c r="S114" s="180"/>
      <c r="T114" s="180"/>
      <c r="U114" s="180"/>
      <c r="V114" s="180"/>
    </row>
    <row r="115" outlineLevel="1">
      <c r="A115" s="446" t="s">
        <v>502</v>
      </c>
      <c r="B115" s="447" t="s">
        <v>503</v>
      </c>
      <c r="C115" s="448"/>
      <c r="D115" s="127">
        <f t="array" ref="D115">INDEX('Ledge  Tech'!$C$3:$C110, MATCH($A$1,'Ledge  Tech'!$A$3:$A$109,0), MATCH(D114,'Ledge  Tech'!$C$2,0))</f>
        <v>19</v>
      </c>
      <c r="E115" s="448"/>
      <c r="F115" s="448"/>
      <c r="G115" s="448"/>
      <c r="H115" s="320"/>
      <c r="I115" s="320"/>
      <c r="J115" s="121"/>
      <c r="K115" s="449" t="str">
        <f>'テンプレート'!K117</f>
        <v>小アイテム</v>
      </c>
      <c r="L115" s="450" t="str">
        <f>'テンプレート'!L117</f>
        <v>On-Spot</v>
      </c>
      <c r="M115" s="127" t="s">
        <v>504</v>
      </c>
      <c r="N115" s="127">
        <v>7.0</v>
      </c>
      <c r="O115" s="180"/>
      <c r="P115" s="180"/>
      <c r="Q115" s="180"/>
      <c r="R115" s="180"/>
      <c r="S115" s="180"/>
      <c r="T115" s="180"/>
      <c r="U115" s="180"/>
      <c r="V115" s="180"/>
    </row>
    <row r="116" outlineLevel="1">
      <c r="A116" s="222"/>
      <c r="B116" s="447" t="s">
        <v>455</v>
      </c>
      <c r="C116" s="127" t="str">
        <f t="array" ref="C116">INDEX('Ledge  Tech'!$D$3:$E110, MATCH($A$1,'Ledge  Tech'!$A$3:$A$109,0), MATCH(C114,'Ledge  Tech'!$D$2:$E$2,0))</f>
        <v>1-33</v>
      </c>
      <c r="D116" s="127">
        <f t="array" ref="D116">INDEX('Ledge  Tech'!$D$3:$E110, MATCH($A$1,'Ledge  Tech'!$A$3:$A$109,0), MATCH(D114,'Ledge  Tech'!$D$2:$E$2,0))</f>
        <v>34</v>
      </c>
      <c r="E116" s="448"/>
      <c r="F116" s="448"/>
      <c r="G116" s="448"/>
      <c r="H116" s="320"/>
      <c r="I116" s="320"/>
      <c r="J116" s="179"/>
      <c r="K116" s="207"/>
      <c r="L116" s="450" t="str">
        <f>'テンプレート'!L118</f>
        <v>歩き</v>
      </c>
      <c r="M116" s="127" t="s">
        <v>504</v>
      </c>
      <c r="N116" s="127">
        <v>23.0</v>
      </c>
      <c r="O116" s="180"/>
      <c r="P116" s="180"/>
      <c r="Q116" s="180"/>
      <c r="R116" s="180"/>
      <c r="S116" s="180"/>
      <c r="T116" s="180"/>
      <c r="U116" s="180"/>
      <c r="V116" s="180"/>
    </row>
    <row r="117" outlineLevel="1">
      <c r="A117" s="222"/>
      <c r="B117" s="447" t="s">
        <v>486</v>
      </c>
      <c r="C117" s="127" t="str">
        <f t="array" ref="C117">INDEX('Ledge  Tech'!$F$3:$G$109, MATCH($A$1,'Ledge  Tech'!$A$3:$A$109,0), MATCH(C114,'Ledge  Tech'!$F$2:$G$2,0))</f>
        <v>1-26</v>
      </c>
      <c r="D117" s="127">
        <f t="array" ref="D117">INDEX('Ledge  Tech'!$F$3:$G$109, MATCH($A$1,'Ledge  Tech'!$A$3:$A$109,0), MATCH(D114,'Ledge  Tech'!$F$2:$G$2,0))</f>
        <v>45</v>
      </c>
      <c r="E117" s="448"/>
      <c r="F117" s="448"/>
      <c r="G117" s="448"/>
      <c r="H117" s="320"/>
      <c r="I117" s="320"/>
      <c r="J117" s="121"/>
      <c r="K117" s="451" t="str">
        <f>'テンプレート'!K119</f>
        <v>アイテム投擲</v>
      </c>
      <c r="L117" s="117"/>
      <c r="M117" s="445" t="str">
        <f>'テンプレート'!M119</f>
        <v>投擲フレーム</v>
      </c>
      <c r="N117" s="445" t="str">
        <f>'テンプレート'!N119</f>
        <v>Duration</v>
      </c>
      <c r="O117" s="180"/>
      <c r="P117" s="180"/>
      <c r="Q117" s="180"/>
      <c r="R117" s="180"/>
      <c r="S117" s="180"/>
      <c r="T117" s="180"/>
      <c r="U117" s="180"/>
      <c r="V117" s="180"/>
    </row>
    <row r="118" outlineLevel="1">
      <c r="A118" s="222"/>
      <c r="B118" s="447" t="s">
        <v>505</v>
      </c>
      <c r="C118" s="127" t="str">
        <f t="array" ref="C118">INDEX('Ledge  Tech'!$H$3:$I$109, MATCH($A$1,'Ledge  Tech'!$A$3:$A$109,0), MATCH(C114,'Ledge  Tech'!$H$2:$I$2,0))</f>
        <v>1-12</v>
      </c>
      <c r="D118" s="127">
        <f t="array" ref="D118">INDEX('Ledge  Tech'!$H$3:$I$109, MATCH($A$1,'Ledge  Tech'!$A$3:$A$109,0), MATCH(D114,'Ledge  Tech'!$H$2:$I$2,0))</f>
        <v>14</v>
      </c>
      <c r="E118" s="448"/>
      <c r="F118" s="448"/>
      <c r="G118" s="448"/>
      <c r="H118" s="320"/>
      <c r="I118" s="320"/>
      <c r="J118" s="179"/>
      <c r="K118" s="452" t="str">
        <f>'テンプレート'!K120</f>
        <v>Ground投擲</v>
      </c>
      <c r="L118" s="450" t="str">
        <f>'テンプレート'!L120</f>
        <v>前Throws</v>
      </c>
      <c r="M118" s="127" t="s">
        <v>145</v>
      </c>
      <c r="N118" s="127">
        <v>20.0</v>
      </c>
      <c r="O118" s="121"/>
      <c r="P118" s="121"/>
      <c r="Q118" s="121"/>
      <c r="R118" s="121"/>
      <c r="S118" s="121"/>
      <c r="T118" s="121"/>
      <c r="U118" s="121"/>
      <c r="V118" s="121"/>
    </row>
    <row r="119" outlineLevel="1">
      <c r="A119" s="207"/>
      <c r="B119" s="447" t="s">
        <v>506</v>
      </c>
      <c r="C119" s="127" t="str">
        <f t="array" ref="C119">INDEX('Ledge  Tech'!$J$3:$M$109, MATCH($A$1,'Ledge  Tech'!$A$3:$A$109,0), MATCH(C114,'Ledge  Tech'!$J$2:$M$2,0))</f>
        <v>1-22</v>
      </c>
      <c r="D119" s="127">
        <f t="array" ref="D119">INDEX('Ledge  Tech'!$J$3:$M$109, MATCH($A$1,'Ledge  Tech'!$A$3:$A$109,0), MATCH(D114,'Ledge  Tech'!$J$2:$M$2,0))</f>
        <v>55</v>
      </c>
      <c r="E119" s="127" t="str">
        <f t="array" ref="E119">INDEX('Ledge  Tech'!$J$3:$M$109, MATCH($A$1,'Ledge  Tech'!$A$3:$A$109,0), MATCH(E114,'Ledge  Tech'!$J$2:$M$2,0))</f>
        <v>20-22</v>
      </c>
      <c r="F119" s="127">
        <f t="array" ref="F119">INDEX('Ledge  Tech'!$J$3:$M$109, MATCH($A$1,'Ledge  Tech'!$A$3:$A$109,0), MATCH(F114,'Ledge  Tech'!$J$2:$M$2,0))</f>
        <v>9</v>
      </c>
      <c r="G119" s="127">
        <f>F119*1.2</f>
        <v>10.8</v>
      </c>
      <c r="H119" s="320"/>
      <c r="I119" s="320"/>
      <c r="J119" s="121"/>
      <c r="K119" s="222"/>
      <c r="L119" s="450" t="str">
        <f>'テンプレート'!L121</f>
        <v>後Throws</v>
      </c>
      <c r="M119" s="127" t="s">
        <v>79</v>
      </c>
      <c r="N119" s="127">
        <v>20.0</v>
      </c>
      <c r="O119" s="121"/>
      <c r="P119" s="121"/>
      <c r="Q119" s="121"/>
      <c r="R119" s="121"/>
      <c r="S119" s="121"/>
      <c r="T119" s="121"/>
      <c r="U119" s="121"/>
      <c r="V119" s="121"/>
    </row>
    <row r="120" outlineLevel="1">
      <c r="A120" s="446" t="s">
        <v>507</v>
      </c>
      <c r="B120" s="447" t="s">
        <v>455</v>
      </c>
      <c r="C120" s="127" t="str">
        <f t="array" ref="C120">INDEX('Ledge  Tech'!$N$3:$O$109, MATCH($A$1,'Ledge  Tech'!$A$3:$A$109,0), MATCH(C114,'Ledge  Tech'!$N$2:$O$2,0))</f>
        <v>1-20</v>
      </c>
      <c r="D120" s="127">
        <f t="array" ref="D120">INDEX('Ledge  Tech'!$N$3:$O$109, MATCH($A$1,'Ledge  Tech'!$A$3:$A$109,0), MATCH(D114,'Ledge  Tech'!$N$2:$O$2,0))</f>
        <v>26</v>
      </c>
      <c r="E120" s="448"/>
      <c r="F120" s="448"/>
      <c r="G120" s="448"/>
      <c r="H120" s="320"/>
      <c r="I120" s="320"/>
      <c r="J120" s="179"/>
      <c r="K120" s="222"/>
      <c r="L120" s="450" t="str">
        <f>'テンプレート'!L122</f>
        <v>上Throws</v>
      </c>
      <c r="M120" s="127" t="s">
        <v>191</v>
      </c>
      <c r="N120" s="127">
        <v>20.0</v>
      </c>
      <c r="O120" s="320"/>
      <c r="P120" s="320"/>
      <c r="Q120" s="320"/>
      <c r="R120" s="320"/>
      <c r="S120" s="320"/>
      <c r="T120" s="320"/>
      <c r="U120" s="320"/>
      <c r="V120" s="320"/>
    </row>
    <row r="121" outlineLevel="1">
      <c r="A121" s="222"/>
      <c r="B121" s="447" t="s">
        <v>496</v>
      </c>
      <c r="C121" s="127" t="str">
        <f t="array" ref="C121">INDEX('Ledge  Tech'!$P$3:$Q$109, MATCH($A$1,'Ledge  Tech'!$A$3:$A$109,0), MATCH(C114,'Ledge  Tech'!$P$2:$Q$2,0))</f>
        <v>1-20</v>
      </c>
      <c r="D121" s="127">
        <f t="array" ref="D121">INDEX('Ledge  Tech'!$P$3:$Q$109, MATCH($A$1,'Ledge  Tech'!$A$3:$A$109,0), MATCH(D114,'Ledge  Tech'!$P$2:$Q$2,0))</f>
        <v>40</v>
      </c>
      <c r="E121" s="448"/>
      <c r="F121" s="448"/>
      <c r="G121" s="448"/>
      <c r="H121" s="320"/>
      <c r="I121" s="320"/>
      <c r="J121" s="121"/>
      <c r="K121" s="222"/>
      <c r="L121" s="450" t="str">
        <f>'テンプレート'!L123</f>
        <v>下Throws</v>
      </c>
      <c r="M121" s="127" t="s">
        <v>66</v>
      </c>
      <c r="N121" s="127">
        <v>18.0</v>
      </c>
      <c r="O121" s="180"/>
      <c r="P121" s="180"/>
      <c r="Q121" s="180"/>
      <c r="R121" s="180"/>
      <c r="S121" s="180"/>
      <c r="T121" s="180"/>
      <c r="U121" s="180"/>
      <c r="V121" s="180"/>
    </row>
    <row r="122" outlineLevel="1">
      <c r="A122" s="207"/>
      <c r="B122" s="447" t="s">
        <v>497</v>
      </c>
      <c r="C122" s="127" t="str">
        <f t="array" ref="C122">INDEX('Ledge  Tech'!$R$3:$S$109, MATCH($A$1,'Ledge  Tech'!$A$3:$A$109,0), MATCH(C114,'Ledge  Tech'!$R$2:$S$2,0))</f>
        <v>1-20</v>
      </c>
      <c r="D122" s="127">
        <f t="array" ref="D122">INDEX('Ledge  Tech'!$R$3:$S$109, MATCH($A$1,'Ledge  Tech'!$A$3:$A$109,0), MATCH(D114,'Ledge  Tech'!$R$2:$S$2,0))</f>
        <v>40</v>
      </c>
      <c r="E122" s="448"/>
      <c r="F122" s="448"/>
      <c r="G122" s="448"/>
      <c r="H122" s="320"/>
      <c r="I122" s="320"/>
      <c r="J122" s="179"/>
      <c r="K122" s="222"/>
      <c r="L122" s="453" t="str">
        <f>'テンプレート'!L124</f>
        <v>ダッシュ</v>
      </c>
      <c r="M122" s="127" t="s">
        <v>58</v>
      </c>
      <c r="N122" s="127">
        <v>18.0</v>
      </c>
      <c r="O122" s="180"/>
      <c r="P122" s="180"/>
      <c r="Q122" s="180"/>
      <c r="R122" s="180"/>
      <c r="S122" s="180"/>
      <c r="T122" s="180"/>
      <c r="U122" s="180"/>
      <c r="V122" s="180"/>
    </row>
    <row r="123" outlineLevel="1">
      <c r="A123" s="446" t="s">
        <v>508</v>
      </c>
      <c r="B123" s="447" t="s">
        <v>509</v>
      </c>
      <c r="C123" s="448"/>
      <c r="D123" s="127" t="str">
        <f t="array" ref="D123">INDEX('Get-Ups'!$C$3:$C110, MATCH($A$1,'Get-Ups'!$A$3:$A$109,0), MATCH(D114,'Get-Ups'!$C$2:$AD$2,0))</f>
        <v>25</v>
      </c>
      <c r="E123" s="448"/>
      <c r="F123" s="448"/>
      <c r="G123" s="448"/>
      <c r="H123" s="320"/>
      <c r="I123" s="320"/>
      <c r="J123" s="121"/>
      <c r="K123" s="207"/>
      <c r="L123" s="453" t="str">
        <f>'テンプレート'!L125</f>
        <v>On-Spot捨て</v>
      </c>
      <c r="M123" s="127" t="s">
        <v>229</v>
      </c>
      <c r="N123" s="127">
        <v>23.0</v>
      </c>
      <c r="O123" s="180"/>
      <c r="P123" s="180"/>
      <c r="Q123" s="180"/>
      <c r="R123" s="180"/>
      <c r="S123" s="180"/>
      <c r="T123" s="180"/>
      <c r="U123" s="180"/>
      <c r="V123" s="180"/>
    </row>
    <row r="124" outlineLevel="1">
      <c r="A124" s="222"/>
      <c r="B124" s="447" t="s">
        <v>455</v>
      </c>
      <c r="C124" s="454" t="str">
        <f t="array" ref="C124">INDEX('Get-Ups'!$D$3:$E110, MATCH($A$1,'Get-Ups'!$A$3:$A$109,0), MATCH(C114,'Get-Ups'!$D$2:$AD$2,0))</f>
        <v>1-22</v>
      </c>
      <c r="D124" s="455">
        <f t="array" ref="D124">INDEX('Get-Ups'!$D$3:$E110, MATCH($A$1,'Get-Ups'!$A$3:$A$109,0), MATCH(D114,'Get-Ups'!$D$2:$AD$2,0))</f>
        <v>29</v>
      </c>
      <c r="E124" s="448"/>
      <c r="F124" s="448"/>
      <c r="G124" s="448"/>
      <c r="H124" s="320"/>
      <c r="I124" s="320"/>
      <c r="J124" s="179"/>
      <c r="K124" s="452" t="str">
        <f>'テンプレート'!K126</f>
        <v>Air投擲</v>
      </c>
      <c r="L124" s="450" t="str">
        <f>'テンプレート'!L126</f>
        <v>前Throws</v>
      </c>
      <c r="M124" s="127" t="s">
        <v>145</v>
      </c>
      <c r="N124" s="127">
        <v>20.0</v>
      </c>
      <c r="O124" s="180"/>
      <c r="P124" s="180"/>
      <c r="Q124" s="180"/>
      <c r="R124" s="180"/>
      <c r="S124" s="180"/>
      <c r="T124" s="180"/>
      <c r="U124" s="180"/>
      <c r="V124" s="180"/>
    </row>
    <row r="125" outlineLevel="1">
      <c r="A125" s="222"/>
      <c r="B125" s="447" t="s">
        <v>496</v>
      </c>
      <c r="C125" s="454" t="str">
        <f t="array" ref="C125">INDEX('Get-Ups'!$F$3:$G$109, MATCH($A$1,'Get-Ups'!$A$3:$A$109,0), MATCH(C114,'Get-Ups'!$F$2:$AD$2,0))</f>
        <v>1-24</v>
      </c>
      <c r="D125" s="455">
        <f t="array" ref="D125">INDEX('Get-Ups'!$F$3:$G$109, MATCH($A$1,'Get-Ups'!$A$3:$A$109,0), MATCH(D114,'Get-Ups'!$F$2:$AD$2,0))</f>
        <v>35</v>
      </c>
      <c r="E125" s="448"/>
      <c r="F125" s="448"/>
      <c r="G125" s="448"/>
      <c r="H125" s="320"/>
      <c r="I125" s="320"/>
      <c r="J125" s="121"/>
      <c r="K125" s="222"/>
      <c r="L125" s="450" t="str">
        <f>'テンプレート'!L127</f>
        <v>後Throws</v>
      </c>
      <c r="M125" s="127" t="s">
        <v>79</v>
      </c>
      <c r="N125" s="127">
        <v>20.0</v>
      </c>
      <c r="O125" s="180"/>
      <c r="P125" s="180"/>
      <c r="Q125" s="180"/>
      <c r="R125" s="180"/>
      <c r="S125" s="180"/>
      <c r="T125" s="180"/>
      <c r="U125" s="180"/>
      <c r="V125" s="180"/>
    </row>
    <row r="126" outlineLevel="1">
      <c r="A126" s="222"/>
      <c r="B126" s="447" t="s">
        <v>497</v>
      </c>
      <c r="C126" s="127" t="str">
        <f t="array" ref="C126">INDEX('Get-Ups'!$H$3:$I$109, MATCH($A$1,'Get-Ups'!$A$3:$A$109,0), MATCH(C114,'Get-Ups'!$H$2:$AD$2,0))</f>
        <v>1-31</v>
      </c>
      <c r="D126" s="127">
        <f t="array" ref="D126">INDEX('Get-Ups'!$H$3:$I$109, MATCH($A$1,'Get-Ups'!$A$3:$A$109,0), MATCH(D114,'Get-Ups'!$H$2:$AD$2,0))</f>
        <v>35</v>
      </c>
      <c r="E126" s="448"/>
      <c r="F126" s="448"/>
      <c r="G126" s="448"/>
      <c r="H126" s="320"/>
      <c r="I126" s="320"/>
      <c r="J126" s="179"/>
      <c r="K126" s="222"/>
      <c r="L126" s="450" t="str">
        <f>'テンプレート'!L128</f>
        <v>上Throws</v>
      </c>
      <c r="M126" s="127" t="s">
        <v>191</v>
      </c>
      <c r="N126" s="127">
        <v>20.0</v>
      </c>
      <c r="O126" s="180"/>
      <c r="P126" s="180"/>
      <c r="Q126" s="180"/>
      <c r="R126" s="180"/>
      <c r="S126" s="180"/>
      <c r="T126" s="180"/>
      <c r="U126" s="180"/>
      <c r="V126" s="180"/>
    </row>
    <row r="127" outlineLevel="1">
      <c r="A127" s="222"/>
      <c r="B127" s="447" t="s">
        <v>510</v>
      </c>
      <c r="C127" s="456" t="str">
        <f t="array" ref="C127">INDEX('Get-Ups'!$J$3:$M$109, MATCH($A$1,'Get-Ups'!$A$3:$A$109,0), MATCH(C114,'Get-Ups'!$J$2:$AD$2,0))</f>
        <v>1-22</v>
      </c>
      <c r="D127" s="457">
        <f t="array" ref="D127">INDEX('Get-Ups'!$J$3:$M$109, MATCH($A$1,'Get-Ups'!$A$3:$A$109,0), MATCH(D114,'Get-Ups'!$J$2:$AD$2,0))</f>
        <v>45</v>
      </c>
      <c r="E127" s="454" t="str">
        <f t="array" ref="E127">INDEX('Get-Ups'!$J$3:$M$109, MATCH($A$1,'Get-Ups'!$A$3:$A$109,0), MATCH(E114,'Get-Ups'!$J$2:$AD$2,0))</f>
        <v>17-18</v>
      </c>
      <c r="F127" s="455">
        <f t="array" ref="F127">INDEX('Get-Ups'!$J$3:$M$109, MATCH($A$1,'Get-Ups'!$A$3:$A$109,0), MATCH(F114,'Get-Ups'!$J$2:$AD$2,0))</f>
        <v>7</v>
      </c>
      <c r="G127" s="127">
        <f t="shared" ref="G127:G128" si="1">F127*1.2</f>
        <v>8.4</v>
      </c>
      <c r="H127" s="320"/>
      <c r="I127" s="320"/>
      <c r="J127" s="121"/>
      <c r="K127" s="207"/>
      <c r="L127" s="450" t="str">
        <f>'テンプレート'!L129</f>
        <v>下Throws</v>
      </c>
      <c r="M127" s="127" t="s">
        <v>66</v>
      </c>
      <c r="N127" s="127">
        <v>18.0</v>
      </c>
      <c r="O127" s="121"/>
      <c r="P127" s="121"/>
      <c r="Q127" s="121"/>
      <c r="R127" s="121"/>
      <c r="S127" s="121"/>
      <c r="T127" s="121"/>
      <c r="U127" s="121"/>
      <c r="V127" s="121"/>
    </row>
    <row r="128" outlineLevel="1">
      <c r="A128" s="207"/>
      <c r="B128" s="458" t="s">
        <v>511</v>
      </c>
      <c r="C128" s="207"/>
      <c r="D128" s="207"/>
      <c r="E128" s="454" t="str">
        <f t="array" ref="E128">INDEX('Get-Ups'!$N$3:$O$109, MATCH($A$1,'Get-Ups'!$A$3:$A$109,0), MATCH(E114,'Get-Ups'!$N$2:$AD$2,0))</f>
        <v>21-22</v>
      </c>
      <c r="F128" s="455">
        <f t="array" ref="F128">INDEX('Get-Ups'!$N$3:$O$109, MATCH($A$1,'Get-Ups'!$A$3:$A$109,0), MATCH(F114,'Get-Ups'!$N$2:$AD$2,0))</f>
        <v>7</v>
      </c>
      <c r="G128" s="127">
        <f t="shared" si="1"/>
        <v>8.4</v>
      </c>
      <c r="H128" s="320"/>
      <c r="I128" s="320"/>
      <c r="J128" s="121"/>
      <c r="K128" s="459" t="str">
        <f>'テンプレート'!K130</f>
        <v>踏み台ジャンプ</v>
      </c>
      <c r="L128" s="224"/>
      <c r="M128" s="445" t="str">
        <f>'テンプレート'!M130</f>
        <v>Duration</v>
      </c>
      <c r="N128" s="138"/>
      <c r="O128" s="121"/>
      <c r="P128" s="121"/>
      <c r="Q128" s="121"/>
      <c r="R128" s="121"/>
      <c r="S128" s="121"/>
      <c r="T128" s="121"/>
      <c r="U128" s="121"/>
      <c r="V128" s="121"/>
    </row>
    <row r="129" outlineLevel="1">
      <c r="A129" s="446" t="s">
        <v>512</v>
      </c>
      <c r="B129" s="447" t="s">
        <v>509</v>
      </c>
      <c r="C129" s="448"/>
      <c r="D129" s="454" t="str">
        <f t="array" ref="D129">INDEX('Get-Ups'!$C$3:$C110, MATCH($A$1,'Get-Ups'!$A$3:$A$109,0), MATCH(D114,'Get-Ups'!$C$2,0))</f>
        <v>25</v>
      </c>
      <c r="E129" s="448"/>
      <c r="F129" s="448"/>
      <c r="G129" s="448"/>
      <c r="H129" s="320"/>
      <c r="I129" s="320"/>
      <c r="J129" s="179"/>
      <c r="K129" s="460" t="str">
        <f>'テンプレート'!K131</f>
        <v>踏み</v>
      </c>
      <c r="L129" s="461" t="str">
        <f>'テンプレート'!L131</f>
        <v>踏み</v>
      </c>
      <c r="M129" s="127">
        <v>8.0</v>
      </c>
      <c r="N129" s="462"/>
      <c r="O129" s="121"/>
      <c r="P129" s="121"/>
      <c r="Q129" s="121"/>
      <c r="R129" s="121"/>
      <c r="S129" s="121"/>
      <c r="T129" s="121"/>
      <c r="U129" s="121"/>
      <c r="V129" s="121"/>
    </row>
    <row r="130" outlineLevel="1">
      <c r="A130" s="222"/>
      <c r="B130" s="447" t="s">
        <v>455</v>
      </c>
      <c r="C130" s="454" t="str">
        <f t="array" ref="C130">INDEX('Get-Ups'!$P$3:$Q$109, MATCH($A$1,'Get-Ups'!$A$3:$A$109,0), MATCH(C114,'Get-Ups'!$P$2:$AD$2,0))</f>
        <v>1-22</v>
      </c>
      <c r="D130" s="455">
        <f t="array" ref="D130">INDEX('Get-Ups'!$P$3:$Q$109, MATCH($A$1,'Get-Ups'!$A$3:$A$109,0), MATCH(D114,'Get-Ups'!$P$2:$AD$2,0))</f>
        <v>29</v>
      </c>
      <c r="E130" s="448"/>
      <c r="F130" s="448"/>
      <c r="G130" s="448"/>
      <c r="H130" s="320"/>
      <c r="I130" s="320"/>
      <c r="J130" s="121"/>
      <c r="K130" s="452" t="str">
        <f>'テンプレート'!K132</f>
        <v>踏まれ</v>
      </c>
      <c r="L130" s="461" t="str">
        <f>'テンプレート'!L132</f>
        <v>Ground踏まれ</v>
      </c>
      <c r="M130" s="127" t="s">
        <v>504</v>
      </c>
      <c r="N130" s="462"/>
      <c r="O130" s="320"/>
      <c r="P130" s="320"/>
      <c r="Q130" s="320"/>
      <c r="R130" s="320"/>
      <c r="S130" s="320"/>
      <c r="T130" s="320"/>
      <c r="U130" s="320"/>
      <c r="V130" s="320"/>
    </row>
    <row r="131" outlineLevel="1">
      <c r="A131" s="222"/>
      <c r="B131" s="447" t="s">
        <v>496</v>
      </c>
      <c r="C131" s="454" t="str">
        <f t="array" ref="C131">INDEX('Get-Ups'!$R$3:$S$109, MATCH($A$1,'Get-Ups'!$A$3:$A$109,0), MATCH(C114,'Get-Ups'!$R$2:$AD$2,0))</f>
        <v>1-19</v>
      </c>
      <c r="D131" s="455">
        <f t="array" ref="D131">INDEX('Get-Ups'!$R$3:$S$109, MATCH($A$1,'Get-Ups'!$A$3:$A$109,0), MATCH(D114,'Get-Ups'!$R$2:$AD$2,0))</f>
        <v>35</v>
      </c>
      <c r="E131" s="448"/>
      <c r="F131" s="448"/>
      <c r="G131" s="448"/>
      <c r="H131" s="320"/>
      <c r="I131" s="320"/>
      <c r="J131" s="179"/>
      <c r="K131" s="222"/>
      <c r="L131" s="461" t="str">
        <f>'テンプレート'!L133</f>
        <v>Ground硬直</v>
      </c>
      <c r="M131" s="127">
        <v>27.0</v>
      </c>
      <c r="N131" s="108"/>
      <c r="O131" s="180"/>
      <c r="P131" s="180"/>
      <c r="Q131" s="180"/>
      <c r="R131" s="180"/>
      <c r="S131" s="180"/>
      <c r="T131" s="180"/>
      <c r="U131" s="180"/>
      <c r="V131" s="180"/>
    </row>
    <row r="132" outlineLevel="1">
      <c r="A132" s="222"/>
      <c r="B132" s="447" t="s">
        <v>497</v>
      </c>
      <c r="C132" s="454" t="str">
        <f t="array" ref="C132">INDEX('Get-Ups'!$T$3:$U$109, MATCH($A$1,'Get-Ups'!$A$3:$A$109,0), MATCH(C114,'Get-Ups'!$T$2:$AD$2,0))</f>
        <v>1-25</v>
      </c>
      <c r="D132" s="455">
        <f t="array" ref="D132">INDEX('Get-Ups'!$T$3:$U$109, MATCH($A$1,'Get-Ups'!$A$3:$A$109,0), MATCH(D114,'Get-Ups'!$T$2:$AD$2,0))</f>
        <v>35</v>
      </c>
      <c r="E132" s="448"/>
      <c r="F132" s="448"/>
      <c r="G132" s="448"/>
      <c r="H132" s="320"/>
      <c r="I132" s="320"/>
      <c r="J132" s="121"/>
      <c r="K132" s="222"/>
      <c r="L132" s="461" t="str">
        <f>'テンプレート'!L134</f>
        <v>Air踏まれ</v>
      </c>
      <c r="M132" s="127">
        <v>8.0</v>
      </c>
      <c r="N132" s="108"/>
      <c r="O132" s="180"/>
      <c r="P132" s="180"/>
      <c r="Q132" s="180"/>
      <c r="R132" s="180"/>
      <c r="S132" s="180"/>
      <c r="T132" s="180"/>
      <c r="U132" s="180"/>
      <c r="V132" s="180"/>
    </row>
    <row r="133" outlineLevel="1">
      <c r="A133" s="222"/>
      <c r="B133" s="447" t="s">
        <v>510</v>
      </c>
      <c r="C133" s="456" t="str">
        <f t="array" ref="C133">INDEX('Get-Ups'!$V$3:$Y$109, MATCH($A$1,'Get-Ups'!$A$3:$A$109,0), MATCH(C114,'Get-Ups'!$V$2:$AD$2,0))</f>
        <v>1-22</v>
      </c>
      <c r="D133" s="457">
        <f t="array" ref="D133">INDEX('Get-Ups'!$V$3:$Y$109, MATCH($A$1,'Get-Ups'!$A$3:$A$109,0), MATCH(D114,'Get-Ups'!$V$2:$AD$2,0))</f>
        <v>45</v>
      </c>
      <c r="E133" s="454" t="str">
        <f t="array" ref="E133">INDEX('Get-Ups'!$V$3:$Y$109, MATCH($A$1,'Get-Ups'!$A$3:$A$109,0), MATCH(E114,'Get-Ups'!$V$2:$AD$2,0))</f>
        <v>17-18</v>
      </c>
      <c r="F133" s="455">
        <f t="array" ref="F133">INDEX('Get-Ups'!$V$3:$Y$109, MATCH($A$1,'Get-Ups'!$A$3:$A$109,0), MATCH(F114,'Get-Ups'!$V$2:$AD$2,0))</f>
        <v>7</v>
      </c>
      <c r="G133" s="127">
        <f t="shared" ref="G133:G134" si="2">F133*1.2</f>
        <v>8.4</v>
      </c>
      <c r="H133" s="320"/>
      <c r="I133" s="320"/>
      <c r="J133" s="179"/>
      <c r="K133" s="222"/>
      <c r="L133" s="461" t="str">
        <f>'テンプレート'!L135</f>
        <v>Air落下</v>
      </c>
      <c r="M133" s="127">
        <v>36.0</v>
      </c>
      <c r="N133" s="108"/>
      <c r="O133" s="180"/>
      <c r="P133" s="180"/>
      <c r="Q133" s="180"/>
      <c r="R133" s="180"/>
      <c r="S133" s="180"/>
      <c r="T133" s="180"/>
      <c r="U133" s="180"/>
      <c r="V133" s="180"/>
    </row>
    <row r="134" outlineLevel="1">
      <c r="A134" s="207"/>
      <c r="B134" s="458" t="s">
        <v>511</v>
      </c>
      <c r="C134" s="207"/>
      <c r="D134" s="207"/>
      <c r="E134" s="454" t="str">
        <f t="array" ref="E134">INDEX('Get-Ups'!$Z$3:$AA$109, MATCH($A$1,'Get-Ups'!$A$3:$A$109,0), MATCH(E114,'Get-Ups'!$Z$2:$AD$2,0))</f>
        <v>21-22</v>
      </c>
      <c r="F134" s="455">
        <f t="array" ref="F134">INDEX('Get-Ups'!$Z$3:$AA$109, MATCH($A$1,'Get-Ups'!$A$3:$A$109,0), MATCH(F114,'Get-Ups'!$Z$2:$AD$2,0))</f>
        <v>7</v>
      </c>
      <c r="G134" s="127">
        <f t="shared" si="2"/>
        <v>8.4</v>
      </c>
      <c r="H134" s="320"/>
      <c r="I134" s="320"/>
      <c r="J134" s="179"/>
      <c r="K134" s="451" t="str">
        <f>'テンプレート'!K136</f>
        <v>倒れダメージ</v>
      </c>
      <c r="L134" s="120"/>
      <c r="M134" s="445" t="str">
        <f>'テンプレート'!M136</f>
        <v>Duration</v>
      </c>
      <c r="N134" s="108"/>
      <c r="O134" s="180"/>
      <c r="P134" s="180"/>
      <c r="Q134" s="180"/>
      <c r="R134" s="180"/>
      <c r="S134" s="180"/>
      <c r="T134" s="180"/>
      <c r="U134" s="180"/>
      <c r="V134" s="180"/>
    </row>
    <row r="135" outlineLevel="1">
      <c r="A135" s="446" t="s">
        <v>513</v>
      </c>
      <c r="B135" s="447" t="s">
        <v>514</v>
      </c>
      <c r="C135" s="454" t="str">
        <f t="array" ref="C135">INDEX(Tripping!$C$3:$D110, MATCH($A$1,Tripping!$A$3:$A$109,0), MATCH(C114,Tripping!$C$2:$AC$2,0))</f>
        <v>1-5</v>
      </c>
      <c r="D135" s="455">
        <f t="array" ref="D135">INDEX(Tripping!$C$3:$D110, MATCH($A$1,Tripping!$A$3:$A$109,0), MATCH(D114,Tripping!$C$2:$AC$2,0))</f>
        <v>29</v>
      </c>
      <c r="E135" s="448"/>
      <c r="F135" s="448"/>
      <c r="G135" s="448"/>
      <c r="H135" s="320"/>
      <c r="I135" s="320"/>
      <c r="J135" s="121"/>
      <c r="K135" s="460" t="str">
        <f>'テンプレート'!K137</f>
        <v>あお向け倒れ</v>
      </c>
      <c r="L135" s="453" t="str">
        <f>'テンプレート'!L137</f>
        <v>モーション大</v>
      </c>
      <c r="M135" s="127">
        <v>39.0</v>
      </c>
      <c r="N135" s="462"/>
      <c r="O135" s="180"/>
      <c r="P135" s="180"/>
      <c r="Q135" s="180"/>
      <c r="R135" s="180"/>
      <c r="S135" s="180"/>
      <c r="T135" s="180"/>
      <c r="U135" s="180"/>
      <c r="V135" s="180"/>
    </row>
    <row r="136" outlineLevel="1">
      <c r="A136" s="222"/>
      <c r="B136" s="447" t="s">
        <v>515</v>
      </c>
      <c r="C136" s="454" t="str">
        <f t="array" ref="C136">INDEX(Tripping!$E$3:$F110, MATCH($A$1,Tripping!$A$3:$A$109,0), MATCH(C114,Tripping!$E$2:$AC$2,0))</f>
        <v>1-5</v>
      </c>
      <c r="D136" s="455">
        <f t="array" ref="D136">INDEX(Tripping!$E$3:$F110, MATCH($A$1,Tripping!$A$3:$A$109,0), MATCH(D114,Tripping!$E$2:$AC$2,0))</f>
        <v>39</v>
      </c>
      <c r="E136" s="448"/>
      <c r="F136" s="448"/>
      <c r="G136" s="448"/>
      <c r="H136" s="320"/>
      <c r="I136" s="320"/>
      <c r="J136" s="179"/>
      <c r="K136" s="460" t="str">
        <f>'テンプレート'!K138</f>
        <v>うつ伏せ倒れ</v>
      </c>
      <c r="L136" s="453" t="str">
        <f>'テンプレート'!L138</f>
        <v>モーション大</v>
      </c>
      <c r="M136" s="127" t="s">
        <v>165</v>
      </c>
      <c r="N136" s="462"/>
      <c r="O136" s="180"/>
      <c r="P136" s="180"/>
      <c r="Q136" s="180"/>
      <c r="R136" s="180"/>
      <c r="S136" s="180"/>
      <c r="T136" s="180"/>
      <c r="U136" s="180"/>
      <c r="V136" s="180"/>
    </row>
    <row r="137" outlineLevel="1">
      <c r="A137" s="222"/>
      <c r="B137" s="447" t="s">
        <v>455</v>
      </c>
      <c r="C137" s="454" t="str">
        <f t="array" ref="C137">INDEX(Tripping!$G$3:$H$109, MATCH($A$1,Tripping!$A$3:$A$109,0), MATCH(C114,Tripping!$G$2:$AC$2,0))</f>
        <v>1-16</v>
      </c>
      <c r="D137" s="455">
        <f t="array" ref="D137">INDEX(Tripping!$G$3:$H$109, MATCH($A$1,Tripping!$A$3:$A$109,0), MATCH(D114,Tripping!$G$2:$AC$2,0))</f>
        <v>21</v>
      </c>
      <c r="E137" s="448"/>
      <c r="F137" s="448"/>
      <c r="G137" s="448"/>
      <c r="H137" s="320"/>
      <c r="I137" s="320"/>
      <c r="J137" s="121"/>
      <c r="K137" s="451" t="str">
        <f>'テンプレート'!K139</f>
        <v/>
      </c>
      <c r="L137" s="120"/>
      <c r="M137" s="445" t="str">
        <f>'テンプレート'!M139</f>
        <v/>
      </c>
      <c r="N137" s="108"/>
      <c r="O137" s="180"/>
      <c r="P137" s="180"/>
      <c r="Q137" s="180"/>
      <c r="R137" s="180"/>
      <c r="S137" s="180"/>
      <c r="T137" s="180"/>
      <c r="U137" s="180"/>
      <c r="V137" s="180"/>
    </row>
    <row r="138" outlineLevel="1">
      <c r="A138" s="222"/>
      <c r="B138" s="447" t="s">
        <v>496</v>
      </c>
      <c r="C138" s="454" t="str">
        <f t="array" ref="C138">INDEX(Tripping!$I$3:$J$109, MATCH($A$1,Tripping!$A$3:$A$109,0), MATCH(C114,Tripping!$I$2:$AC$2,0))</f>
        <v>1-9</v>
      </c>
      <c r="D138" s="455">
        <f t="array" ref="D138">INDEX(Tripping!$I$3:$J$109, MATCH($A$1,Tripping!$A$3:$A$109,0), MATCH(D114,Tripping!$I$2:$AC$2,0))</f>
        <v>28</v>
      </c>
      <c r="E138" s="448"/>
      <c r="F138" s="448"/>
      <c r="G138" s="448"/>
      <c r="H138" s="320"/>
      <c r="I138" s="320"/>
      <c r="J138" s="320"/>
      <c r="K138" s="463"/>
      <c r="L138" s="464" t="str">
        <f>'テンプレート'!L140</f>
        <v/>
      </c>
      <c r="M138" s="127" t="s">
        <v>504</v>
      </c>
      <c r="N138" s="108"/>
      <c r="O138" s="180"/>
      <c r="P138" s="180"/>
      <c r="Q138" s="180"/>
      <c r="R138" s="180"/>
      <c r="S138" s="180"/>
      <c r="T138" s="180"/>
      <c r="U138" s="180"/>
      <c r="V138" s="180"/>
    </row>
    <row r="139" outlineLevel="1">
      <c r="A139" s="222"/>
      <c r="B139" s="447" t="s">
        <v>497</v>
      </c>
      <c r="C139" s="454" t="str">
        <f t="array" ref="C139">INDEX(Tripping!$K$3:$L$109, MATCH($A$1,Tripping!$A$3:$A$109,0), MATCH(C114,Tripping!$K$2:$AC$2,0))</f>
        <v>1-9</v>
      </c>
      <c r="D139" s="455">
        <f t="array" ref="D139">INDEX(Tripping!$K$3:$L$109, MATCH($A$1,Tripping!$A$3:$A$109,0), MATCH(D114,Tripping!$K$2:$AC$2,0))</f>
        <v>28</v>
      </c>
      <c r="E139" s="448"/>
      <c r="F139" s="448"/>
      <c r="G139" s="448"/>
      <c r="H139" s="320"/>
      <c r="I139" s="320"/>
      <c r="J139" s="320"/>
      <c r="K139" s="465"/>
      <c r="L139" s="180"/>
      <c r="M139" s="180"/>
      <c r="N139" s="108"/>
      <c r="O139" s="180"/>
      <c r="P139" s="180"/>
      <c r="Q139" s="180"/>
      <c r="R139" s="180"/>
      <c r="S139" s="180"/>
      <c r="T139" s="180"/>
      <c r="U139" s="180"/>
      <c r="V139" s="180"/>
    </row>
    <row r="140" outlineLevel="1">
      <c r="A140" s="222"/>
      <c r="B140" s="447" t="s">
        <v>510</v>
      </c>
      <c r="C140" s="456" t="str">
        <f t="array" ref="C140">INDEX(Tripping!$M$3:$P$109, MATCH($A$1,Tripping!$A$3:$A$109,0), MATCH(C114,Tripping!$M$2:$AC$2,0))</f>
        <v>1-7</v>
      </c>
      <c r="D140" s="457">
        <f t="array" ref="D140">INDEX(Tripping!$M$3:$P$109, MATCH($A$1,Tripping!$A$3:$A$109,0), MATCH(D114,Tripping!$M$2:$AC$2,0))</f>
        <v>49</v>
      </c>
      <c r="E140" s="454" t="str">
        <f t="array" ref="E140">INDEX(Tripping!$M$3:$P$109, MATCH($A$1,Tripping!$A$3:$A$109,0), MATCH(E114,Tripping!$M$2:$AC$2,0))</f>
        <v>19-20</v>
      </c>
      <c r="F140" s="455">
        <f t="array" ref="F140">INDEX(Tripping!$M$3:$P$109, MATCH($A$1,Tripping!$A$3:$A$109,0), MATCH(F114,Tripping!$M$2:$AC$2,0))</f>
        <v>5</v>
      </c>
      <c r="G140" s="127">
        <f t="shared" ref="G140:G141" si="3">F140*1.2</f>
        <v>6</v>
      </c>
      <c r="H140" s="320"/>
      <c r="I140" s="320"/>
      <c r="J140" s="320"/>
      <c r="K140" s="180"/>
      <c r="L140" s="180"/>
      <c r="M140" s="180"/>
      <c r="N140" s="108"/>
      <c r="O140" s="108"/>
      <c r="P140" s="108"/>
      <c r="Q140" s="108"/>
      <c r="R140" s="180"/>
      <c r="S140" s="180"/>
      <c r="T140" s="180"/>
      <c r="U140" s="180"/>
      <c r="V140" s="180"/>
    </row>
    <row r="141" outlineLevel="1">
      <c r="A141" s="207"/>
      <c r="B141" s="458" t="s">
        <v>511</v>
      </c>
      <c r="C141" s="207"/>
      <c r="D141" s="207"/>
      <c r="E141" s="454" t="str">
        <f t="array" ref="E141">INDEX(Tripping!$Q$3:$R$109, MATCH($A$1,Tripping!$A$3:$A$109,0), MATCH(E114,Tripping!$Q$2:$AC$2,0))</f>
        <v>28-29</v>
      </c>
      <c r="F141" s="455">
        <f t="array" ref="F141">INDEX(Tripping!$Q$3:$R$109, MATCH($A$1,Tripping!$A$3:$A$109,0), MATCH(F114,Tripping!$Q$2:$AC$2,0))</f>
        <v>5</v>
      </c>
      <c r="G141" s="127">
        <f t="shared" si="3"/>
        <v>6</v>
      </c>
      <c r="H141" s="320"/>
      <c r="I141" s="320"/>
      <c r="J141" s="320"/>
      <c r="K141" s="180"/>
      <c r="L141" s="180"/>
      <c r="M141" s="180"/>
      <c r="N141" s="108"/>
      <c r="O141" s="108"/>
      <c r="P141" s="108"/>
      <c r="Q141" s="108"/>
      <c r="R141" s="180"/>
      <c r="S141" s="180"/>
      <c r="T141" s="180"/>
      <c r="U141" s="180"/>
      <c r="V141" s="180"/>
    </row>
  </sheetData>
  <mergeCells count="139">
    <mergeCell ref="E100:E101"/>
    <mergeCell ref="E102:E103"/>
    <mergeCell ref="H96:J97"/>
    <mergeCell ref="H95:J95"/>
    <mergeCell ref="H98:J99"/>
    <mergeCell ref="E98:E99"/>
    <mergeCell ref="H75:J83"/>
    <mergeCell ref="H85:J87"/>
    <mergeCell ref="H84:J84"/>
    <mergeCell ref="H100:J101"/>
    <mergeCell ref="E96:E97"/>
    <mergeCell ref="H102:J103"/>
    <mergeCell ref="A89:B90"/>
    <mergeCell ref="A92:A94"/>
    <mergeCell ref="C96:C97"/>
    <mergeCell ref="A84:B84"/>
    <mergeCell ref="A95:B95"/>
    <mergeCell ref="A85:A87"/>
    <mergeCell ref="A75:A83"/>
    <mergeCell ref="A64:A69"/>
    <mergeCell ref="A71:A74"/>
    <mergeCell ref="C98:C99"/>
    <mergeCell ref="A24:B25"/>
    <mergeCell ref="A15:B16"/>
    <mergeCell ref="A10:A12"/>
    <mergeCell ref="A61:B61"/>
    <mergeCell ref="A46:B47"/>
    <mergeCell ref="A63:B63"/>
    <mergeCell ref="A70:B70"/>
    <mergeCell ref="K114:L114"/>
    <mergeCell ref="A113:B114"/>
    <mergeCell ref="K124:K127"/>
    <mergeCell ref="K128:L128"/>
    <mergeCell ref="C127:C128"/>
    <mergeCell ref="D127:D128"/>
    <mergeCell ref="C100:C101"/>
    <mergeCell ref="A100:A101"/>
    <mergeCell ref="C102:C103"/>
    <mergeCell ref="K134:L134"/>
    <mergeCell ref="K137:L137"/>
    <mergeCell ref="D133:D134"/>
    <mergeCell ref="A105:B106"/>
    <mergeCell ref="C133:C134"/>
    <mergeCell ref="I6:I7"/>
    <mergeCell ref="I4:I5"/>
    <mergeCell ref="I10:I11"/>
    <mergeCell ref="H10:H11"/>
    <mergeCell ref="K16:N16"/>
    <mergeCell ref="E16:F16"/>
    <mergeCell ref="G16:H16"/>
    <mergeCell ref="D30:D31"/>
    <mergeCell ref="H30:J31"/>
    <mergeCell ref="H29:J29"/>
    <mergeCell ref="H26:J26"/>
    <mergeCell ref="H28:J28"/>
    <mergeCell ref="H27:J27"/>
    <mergeCell ref="A30:A31"/>
    <mergeCell ref="A26:A28"/>
    <mergeCell ref="C1:G12"/>
    <mergeCell ref="H8:J9"/>
    <mergeCell ref="H1:J2"/>
    <mergeCell ref="K1:M2"/>
    <mergeCell ref="C16:D16"/>
    <mergeCell ref="H25:J25"/>
    <mergeCell ref="D52:D53"/>
    <mergeCell ref="D56:D58"/>
    <mergeCell ref="J54:J55"/>
    <mergeCell ref="J52:J53"/>
    <mergeCell ref="J56:J58"/>
    <mergeCell ref="I54:I55"/>
    <mergeCell ref="A50:A51"/>
    <mergeCell ref="A60:B60"/>
    <mergeCell ref="A56:A58"/>
    <mergeCell ref="A54:A55"/>
    <mergeCell ref="A52:A53"/>
    <mergeCell ref="D50:D51"/>
    <mergeCell ref="J50:J51"/>
    <mergeCell ref="R52:V53"/>
    <mergeCell ref="R54:V55"/>
    <mergeCell ref="H62:J62"/>
    <mergeCell ref="H70:J70"/>
    <mergeCell ref="H61:J61"/>
    <mergeCell ref="V71:V74"/>
    <mergeCell ref="U64:U69"/>
    <mergeCell ref="V64:V69"/>
    <mergeCell ref="U71:U74"/>
    <mergeCell ref="V75:V83"/>
    <mergeCell ref="U75:U83"/>
    <mergeCell ref="J48:J49"/>
    <mergeCell ref="I48:I49"/>
    <mergeCell ref="I56:I58"/>
    <mergeCell ref="R50:V51"/>
    <mergeCell ref="R47:V47"/>
    <mergeCell ref="R48:V49"/>
    <mergeCell ref="R56:V58"/>
    <mergeCell ref="U85:U87"/>
    <mergeCell ref="V85:V87"/>
    <mergeCell ref="I50:I51"/>
    <mergeCell ref="I52:I53"/>
    <mergeCell ref="A43:A44"/>
    <mergeCell ref="H43:J44"/>
    <mergeCell ref="A38:A42"/>
    <mergeCell ref="H63:J63"/>
    <mergeCell ref="H64:J69"/>
    <mergeCell ref="H71:J74"/>
    <mergeCell ref="H33:J33"/>
    <mergeCell ref="H37:J37"/>
    <mergeCell ref="D34:D36"/>
    <mergeCell ref="H38:J42"/>
    <mergeCell ref="A110:A111"/>
    <mergeCell ref="A96:A97"/>
    <mergeCell ref="A98:A99"/>
    <mergeCell ref="A102:A103"/>
    <mergeCell ref="A107:A109"/>
    <mergeCell ref="C140:C141"/>
    <mergeCell ref="D140:D141"/>
    <mergeCell ref="D71:D74"/>
    <mergeCell ref="D75:D83"/>
    <mergeCell ref="D43:D44"/>
    <mergeCell ref="D38:D42"/>
    <mergeCell ref="D48:D49"/>
    <mergeCell ref="D54:D55"/>
    <mergeCell ref="D64:D66"/>
    <mergeCell ref="A34:A37"/>
    <mergeCell ref="A48:A49"/>
    <mergeCell ref="A129:A134"/>
    <mergeCell ref="A135:A141"/>
    <mergeCell ref="A115:A119"/>
    <mergeCell ref="A123:A128"/>
    <mergeCell ref="A120:A122"/>
    <mergeCell ref="K117:L117"/>
    <mergeCell ref="K115:K116"/>
    <mergeCell ref="K130:K133"/>
    <mergeCell ref="K118:K123"/>
    <mergeCell ref="H6:H7"/>
    <mergeCell ref="H4:H5"/>
    <mergeCell ref="H35:J36"/>
    <mergeCell ref="H34:J34"/>
    <mergeCell ref="H32:J32"/>
  </mergeCells>
  <conditionalFormatting sqref="K1:K15 K17:K138">
    <cfRule type="containsText" dxfId="0" priority="1" operator="containsText" text="361">
      <formula>NOT(ISERROR(SEARCH(("361"),(K1))))</formula>
    </cfRule>
  </conditionalFormatting>
  <conditionalFormatting sqref="K1:K15 K17:K138">
    <cfRule type="containsText" dxfId="1" priority="2" operator="containsText" text="363">
      <formula>NOT(ISERROR(SEARCH(("363"),(K1))))</formula>
    </cfRule>
  </conditionalFormatting>
  <conditionalFormatting sqref="K1:K15 K17:K138">
    <cfRule type="containsText" dxfId="1" priority="3" operator="containsText" text="365">
      <formula>NOT(ISERROR(SEARCH(("365"),(K1))))</formula>
    </cfRule>
  </conditionalFormatting>
  <conditionalFormatting sqref="K1:K15 K17:K138">
    <cfRule type="containsText" dxfId="1" priority="4" operator="containsText" text="366">
      <formula>NOT(ISERROR(SEARCH(("366"),(K1))))</formula>
    </cfRule>
  </conditionalFormatting>
  <conditionalFormatting sqref="K1:K15 K17:K138">
    <cfRule type="containsText" dxfId="1" priority="5" operator="containsText" text="367">
      <formula>NOT(ISERROR(SEARCH(("367"),(K1))))</formula>
    </cfRule>
  </conditionalFormatting>
  <conditionalFormatting sqref="P96:P103">
    <cfRule type="cellIs" dxfId="2" priority="6" operator="equal">
      <formula>"敵のみ"</formula>
    </cfRule>
  </conditionalFormatting>
  <conditionalFormatting sqref="D96:D103">
    <cfRule type="cellIs" dxfId="3" priority="7" operator="equal">
      <formula>"-"</formula>
    </cfRule>
  </conditionalFormatting>
  <conditionalFormatting sqref="O1:O141">
    <cfRule type="cellIs" dxfId="4" priority="8" operator="greaterThan">
      <formula>0</formula>
    </cfRule>
  </conditionalFormatting>
  <conditionalFormatting sqref="P1:Q141">
    <cfRule type="cellIs" dxfId="5" priority="9" operator="lessThan">
      <formula>1</formula>
    </cfRule>
  </conditionalFormatting>
  <conditionalFormatting sqref="P1:Q141">
    <cfRule type="cellIs" dxfId="4" priority="10" operator="greaterThan">
      <formula>1</formula>
    </cfRule>
  </conditionalFormatting>
  <conditionalFormatting sqref="N25:N103">
    <cfRule type="cellIs" dxfId="6" priority="11" operator="greaterThan">
      <formula>0</formula>
    </cfRule>
  </conditionalFormatting>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811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66">
        <v>4.0</v>
      </c>
      <c r="B1" s="467"/>
      <c r="C1" s="469" t="str">
        <f>IMAGE(VLOOKUP($A$1,Fighters!A2:AI107,12,FALSE),1)</f>
        <v/>
      </c>
      <c r="D1" s="471"/>
      <c r="E1" s="471"/>
      <c r="F1" s="471"/>
      <c r="G1" s="472"/>
      <c r="H1" s="475"/>
      <c r="I1" s="471"/>
      <c r="J1" s="472"/>
      <c r="K1" s="477"/>
      <c r="L1" s="471"/>
      <c r="M1" s="472"/>
      <c r="N1" s="479"/>
      <c r="O1" s="479"/>
      <c r="P1" s="479"/>
      <c r="Q1" s="479"/>
      <c r="R1" s="480"/>
      <c r="S1" s="480"/>
      <c r="T1" s="480"/>
      <c r="U1" s="480"/>
      <c r="V1" s="480"/>
    </row>
    <row r="2">
      <c r="A2" s="483" t="str">
        <f>VLOOKUP($A$1,Fighters!$A$2:$AI$81,6,FALSE)</f>
        <v>#fe8116</v>
      </c>
      <c r="B2" s="467"/>
      <c r="C2" s="484"/>
      <c r="G2" s="486"/>
      <c r="H2" s="488"/>
      <c r="I2" s="489"/>
      <c r="J2" s="490"/>
      <c r="K2" s="488"/>
      <c r="L2" s="489"/>
      <c r="M2" s="490"/>
      <c r="N2" s="479"/>
      <c r="O2" s="479"/>
      <c r="P2" s="479"/>
      <c r="Q2" s="479"/>
      <c r="R2" s="480"/>
      <c r="S2" s="480"/>
      <c r="T2" s="480"/>
      <c r="U2" s="480"/>
      <c r="V2" s="480"/>
    </row>
    <row r="3">
      <c r="A3" s="483" t="str">
        <f>VLOOKUP($A$1,Fighters!$A$2:$AI$81,14,FALSE)</f>
        <v>4. サムス</v>
      </c>
      <c r="B3" s="467"/>
      <c r="C3" s="484"/>
      <c r="G3" s="486"/>
      <c r="H3" s="492"/>
      <c r="I3" s="492"/>
      <c r="J3" s="492"/>
      <c r="K3" s="502"/>
      <c r="L3" s="502"/>
      <c r="M3" s="502"/>
      <c r="N3" s="479"/>
      <c r="O3" s="479"/>
      <c r="P3" s="479"/>
      <c r="Q3" s="479"/>
      <c r="R3" s="510"/>
      <c r="S3" s="480"/>
      <c r="T3" s="480"/>
      <c r="U3" s="480"/>
      <c r="V3" s="480"/>
    </row>
    <row r="4">
      <c r="A4" s="483" t="str">
        <f>VLOOKUP($A$1,Fighters!$A$2:$AI$81,13,FALSE)</f>
        <v>1</v>
      </c>
      <c r="B4" s="467"/>
      <c r="C4" s="484"/>
      <c r="G4" s="486"/>
      <c r="H4" s="522"/>
      <c r="I4" s="522"/>
      <c r="J4" s="492"/>
      <c r="K4" s="502"/>
      <c r="L4" s="502"/>
      <c r="M4" s="502"/>
      <c r="N4" s="479"/>
      <c r="O4" s="479"/>
      <c r="P4" s="479"/>
      <c r="Q4" s="479"/>
      <c r="R4" s="510"/>
      <c r="S4" s="480"/>
      <c r="T4" s="480"/>
      <c r="U4" s="480"/>
      <c r="V4" s="480"/>
    </row>
    <row r="5" ht="16.5" customHeight="1">
      <c r="A5" s="466"/>
      <c r="B5" s="467"/>
      <c r="C5" s="484"/>
      <c r="G5" s="486"/>
      <c r="H5" s="524"/>
      <c r="I5" s="524"/>
      <c r="J5" s="526"/>
      <c r="K5" s="527"/>
      <c r="L5" s="530"/>
      <c r="M5" s="530"/>
      <c r="N5" s="479"/>
      <c r="O5" s="479"/>
      <c r="P5" s="479"/>
      <c r="Q5" s="479"/>
      <c r="R5" s="510"/>
      <c r="S5" s="480"/>
      <c r="T5" s="480"/>
      <c r="U5" s="480"/>
      <c r="V5" s="480"/>
    </row>
    <row r="6">
      <c r="A6" s="467"/>
      <c r="B6" s="467"/>
      <c r="C6" s="484"/>
      <c r="G6" s="486"/>
      <c r="H6" s="522"/>
      <c r="I6" s="532" t="s">
        <v>6</v>
      </c>
      <c r="J6" s="527"/>
      <c r="K6" s="534"/>
      <c r="L6" s="530"/>
      <c r="M6" s="530"/>
      <c r="N6" s="479"/>
      <c r="O6" s="479"/>
      <c r="P6" s="479"/>
      <c r="Q6" s="479"/>
      <c r="R6" s="510"/>
      <c r="S6" s="480"/>
      <c r="T6" s="480"/>
      <c r="U6" s="480"/>
      <c r="V6" s="480"/>
    </row>
    <row r="7">
      <c r="A7" s="467"/>
      <c r="B7" s="467"/>
      <c r="C7" s="484"/>
      <c r="G7" s="486"/>
      <c r="H7" s="524"/>
      <c r="I7" s="524"/>
      <c r="J7" s="527"/>
      <c r="K7" s="534"/>
      <c r="L7" s="530"/>
      <c r="M7" s="530"/>
      <c r="N7" s="479"/>
      <c r="O7" s="479"/>
      <c r="P7" s="479"/>
      <c r="Q7" s="479"/>
      <c r="R7" s="510"/>
      <c r="S7" s="480"/>
      <c r="T7" s="480"/>
      <c r="U7" s="480"/>
      <c r="V7" s="480"/>
    </row>
    <row r="8">
      <c r="A8" s="467"/>
      <c r="B8" s="467"/>
      <c r="C8" s="484"/>
      <c r="G8" s="486"/>
      <c r="H8" s="537">
        <v>43628.942168078705</v>
      </c>
      <c r="I8" s="471"/>
      <c r="J8" s="472"/>
      <c r="K8" s="527"/>
      <c r="L8" s="530"/>
      <c r="M8" s="530"/>
      <c r="N8" s="479"/>
      <c r="O8" s="479"/>
      <c r="P8" s="479"/>
      <c r="Q8" s="479"/>
      <c r="R8" s="510"/>
      <c r="S8" s="480"/>
      <c r="T8" s="480"/>
      <c r="U8" s="480"/>
      <c r="V8" s="480"/>
    </row>
    <row r="9">
      <c r="A9" s="467"/>
      <c r="B9" s="467"/>
      <c r="C9" s="484"/>
      <c r="G9" s="486"/>
      <c r="H9" s="488"/>
      <c r="I9" s="489"/>
      <c r="J9" s="490"/>
      <c r="K9" s="480"/>
      <c r="L9" s="479"/>
      <c r="M9" s="479"/>
      <c r="N9" s="479"/>
      <c r="O9" s="479"/>
      <c r="P9" s="479"/>
      <c r="Q9" s="479"/>
      <c r="R9" s="510"/>
      <c r="S9" s="480"/>
      <c r="T9" s="480"/>
      <c r="U9" s="480"/>
      <c r="V9" s="480"/>
    </row>
    <row r="10">
      <c r="A10" s="539"/>
      <c r="B10" s="467"/>
      <c r="C10" s="484"/>
      <c r="G10" s="486"/>
      <c r="H10" s="541"/>
      <c r="I10" s="541"/>
      <c r="J10" s="480"/>
      <c r="K10" s="480"/>
      <c r="L10" s="479"/>
      <c r="M10" s="479"/>
      <c r="N10" s="479"/>
      <c r="O10" s="479"/>
      <c r="P10" s="479"/>
      <c r="Q10" s="479"/>
      <c r="R10" s="510"/>
      <c r="S10" s="480"/>
      <c r="T10" s="480"/>
      <c r="U10" s="480"/>
      <c r="V10" s="480"/>
    </row>
    <row r="11">
      <c r="A11" s="543"/>
      <c r="B11" s="467"/>
      <c r="C11" s="484"/>
      <c r="G11" s="486"/>
      <c r="H11" s="524"/>
      <c r="I11" s="524"/>
      <c r="J11" s="480"/>
      <c r="K11" s="480"/>
      <c r="L11" s="479"/>
      <c r="M11" s="479"/>
      <c r="N11" s="479"/>
      <c r="O11" s="479"/>
      <c r="P11" s="479"/>
      <c r="Q11" s="479"/>
      <c r="R11" s="510"/>
      <c r="S11" s="480"/>
      <c r="T11" s="480"/>
      <c r="U11" s="480"/>
      <c r="V11" s="480"/>
    </row>
    <row r="12">
      <c r="A12" s="524"/>
      <c r="B12" s="467"/>
      <c r="C12" s="488"/>
      <c r="D12" s="489"/>
      <c r="E12" s="489"/>
      <c r="F12" s="489"/>
      <c r="G12" s="490"/>
      <c r="H12" s="546"/>
      <c r="I12" s="546"/>
      <c r="J12" s="467"/>
      <c r="K12" s="467"/>
      <c r="L12" s="479"/>
      <c r="M12" s="479"/>
      <c r="N12" s="479"/>
      <c r="O12" s="479"/>
      <c r="P12" s="479"/>
      <c r="Q12" s="479"/>
      <c r="R12" s="510"/>
      <c r="S12" s="480"/>
      <c r="T12" s="480"/>
      <c r="U12" s="480"/>
      <c r="V12" s="480"/>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108 [9th]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1.87 [48th]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20.35 [13th]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1.115 [43rd]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61F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0.176 [7th]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37 [13th]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1.654 [46th]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31F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0.082 [75th]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 [10th]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1.103 [33rd]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43F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37 [17th]</v>
      </c>
      <c r="O20" s="104"/>
      <c r="P20" s="104"/>
      <c r="Q20" s="104"/>
      <c r="R20" s="104"/>
      <c r="S20" s="105"/>
      <c r="T20" s="105"/>
      <c r="U20" s="105"/>
      <c r="V20" s="105"/>
    </row>
    <row r="21" outlineLevel="1">
      <c r="A21" s="123" t="str">
        <f>'テンプレート'!A21</f>
        <v>Zair</v>
      </c>
      <c r="B21" s="146" t="b">
        <v>1</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1.33 [64th]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2.128 [62nd]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0.075 [67th]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
        <v>180</v>
      </c>
      <c r="L25" s="193" t="s">
        <v>181</v>
      </c>
      <c r="M25" s="193" t="s">
        <v>182</v>
      </c>
      <c r="N25" s="193" t="s">
        <v>183</v>
      </c>
      <c r="O25" s="194" t="s">
        <v>184</v>
      </c>
      <c r="P25" s="193" t="s">
        <v>185</v>
      </c>
      <c r="Q25" s="194" t="s">
        <v>186</v>
      </c>
      <c r="R25" s="105"/>
      <c r="S25" s="105"/>
      <c r="T25" s="105"/>
      <c r="U25" s="105"/>
      <c r="V25" s="105"/>
    </row>
    <row r="26" outlineLevel="1">
      <c r="A26" s="195" t="s">
        <v>54</v>
      </c>
      <c r="B26" s="556" t="s">
        <v>55</v>
      </c>
      <c r="C26" s="557" t="s">
        <v>95</v>
      </c>
      <c r="D26" s="558" t="s">
        <v>495</v>
      </c>
      <c r="E26" s="374" t="s">
        <v>194</v>
      </c>
      <c r="F26" s="200">
        <v>3.5999999999999996</v>
      </c>
      <c r="G26" s="201" t="s">
        <v>193</v>
      </c>
      <c r="H26" s="213" t="s">
        <v>517</v>
      </c>
      <c r="I26" s="120"/>
      <c r="J26" s="117"/>
      <c r="K26" s="200"/>
      <c r="L26" s="203"/>
      <c r="M26" s="204"/>
      <c r="N26" s="204"/>
      <c r="O26" s="205">
        <v>0.0</v>
      </c>
      <c r="P26" s="205">
        <v>1.0</v>
      </c>
      <c r="Q26" s="205">
        <v>1.0</v>
      </c>
      <c r="R26" s="105"/>
      <c r="S26" s="105"/>
      <c r="T26" s="105"/>
      <c r="U26" s="105"/>
      <c r="V26" s="105"/>
    </row>
    <row r="27" outlineLevel="1">
      <c r="A27" s="207"/>
      <c r="B27" s="559" t="s">
        <v>63</v>
      </c>
      <c r="C27" s="560" t="s">
        <v>518</v>
      </c>
      <c r="D27" s="561" t="s">
        <v>150</v>
      </c>
      <c r="E27" s="237" t="s">
        <v>90</v>
      </c>
      <c r="F27" s="200">
        <v>9.6</v>
      </c>
      <c r="G27" s="201" t="s">
        <v>91</v>
      </c>
      <c r="H27" s="240"/>
      <c r="I27" s="120"/>
      <c r="J27" s="117"/>
      <c r="K27" s="203"/>
      <c r="L27" s="203"/>
      <c r="M27" s="204"/>
      <c r="N27" s="204"/>
      <c r="O27" s="205">
        <v>0.0</v>
      </c>
      <c r="P27" s="205">
        <v>1.0</v>
      </c>
      <c r="Q27" s="205">
        <v>1.0</v>
      </c>
      <c r="R27" s="105"/>
      <c r="S27" s="105"/>
      <c r="T27" s="105"/>
      <c r="U27" s="105"/>
      <c r="V27" s="105"/>
    </row>
    <row r="28" outlineLevel="1">
      <c r="A28" s="195" t="s">
        <v>72</v>
      </c>
      <c r="B28" s="559" t="s">
        <v>129</v>
      </c>
      <c r="C28" s="560" t="s">
        <v>192</v>
      </c>
      <c r="D28" s="563" t="s">
        <v>464</v>
      </c>
      <c r="E28" s="564" t="s">
        <v>145</v>
      </c>
      <c r="F28" s="200">
        <v>8.4</v>
      </c>
      <c r="G28" s="201" t="s">
        <v>147</v>
      </c>
      <c r="H28" s="316"/>
      <c r="I28" s="221"/>
      <c r="J28" s="110"/>
      <c r="K28" s="200"/>
      <c r="L28" s="203"/>
      <c r="M28" s="204"/>
      <c r="N28" s="204"/>
      <c r="O28" s="205">
        <v>0.0</v>
      </c>
      <c r="P28" s="205">
        <v>1.0</v>
      </c>
      <c r="Q28" s="205">
        <v>1.0</v>
      </c>
      <c r="R28" s="105"/>
      <c r="S28" s="105"/>
      <c r="T28" s="105"/>
      <c r="U28" s="105"/>
      <c r="V28" s="105"/>
    </row>
    <row r="29" outlineLevel="1">
      <c r="A29" s="222"/>
      <c r="B29" s="565"/>
      <c r="C29" s="561" t="s">
        <v>189</v>
      </c>
      <c r="D29" s="222"/>
      <c r="E29" s="564" t="s">
        <v>173</v>
      </c>
      <c r="F29" s="200">
        <v>12.0</v>
      </c>
      <c r="G29" s="201" t="s">
        <v>147</v>
      </c>
      <c r="H29" s="231"/>
      <c r="J29" s="233"/>
      <c r="K29" s="203"/>
      <c r="L29" s="203"/>
      <c r="M29" s="204"/>
      <c r="N29" s="204"/>
      <c r="O29" s="205">
        <v>0.0</v>
      </c>
      <c r="P29" s="205">
        <v>1.0</v>
      </c>
      <c r="Q29" s="205">
        <v>1.0</v>
      </c>
      <c r="R29" s="105"/>
      <c r="S29" s="105"/>
      <c r="T29" s="105"/>
      <c r="U29" s="105"/>
      <c r="V29" s="105"/>
    </row>
    <row r="30" outlineLevel="1">
      <c r="A30" s="207"/>
      <c r="B30" s="559" t="s">
        <v>76</v>
      </c>
      <c r="C30" s="561" t="s">
        <v>519</v>
      </c>
      <c r="D30" s="207"/>
      <c r="E30" s="564" t="s">
        <v>66</v>
      </c>
      <c r="F30" s="200">
        <v>7.199999999999999</v>
      </c>
      <c r="G30" s="201" t="s">
        <v>67</v>
      </c>
      <c r="H30" s="112"/>
      <c r="I30" s="224"/>
      <c r="J30" s="114"/>
      <c r="K30" s="203"/>
      <c r="L30" s="203"/>
      <c r="M30" s="204"/>
      <c r="N30" s="204"/>
      <c r="O30" s="205">
        <v>0.0</v>
      </c>
      <c r="P30" s="205">
        <v>1.0</v>
      </c>
      <c r="Q30" s="205">
        <v>1.0</v>
      </c>
      <c r="R30" s="105"/>
      <c r="S30" s="105"/>
      <c r="T30" s="105"/>
      <c r="U30" s="105"/>
      <c r="V30" s="105"/>
    </row>
    <row r="31" outlineLevel="1">
      <c r="A31" s="195" t="s">
        <v>82</v>
      </c>
      <c r="B31" s="559" t="s">
        <v>83</v>
      </c>
      <c r="C31" s="563" t="s">
        <v>276</v>
      </c>
      <c r="D31" s="566" t="s">
        <v>96</v>
      </c>
      <c r="E31" s="567" t="s">
        <v>520</v>
      </c>
      <c r="F31" s="200" t="s">
        <v>521</v>
      </c>
      <c r="G31" s="201" t="s">
        <v>522</v>
      </c>
      <c r="H31" s="316"/>
      <c r="I31" s="221"/>
      <c r="J31" s="110"/>
      <c r="K31" s="200"/>
      <c r="L31" s="203"/>
      <c r="M31" s="204"/>
      <c r="N31" s="204"/>
      <c r="O31" s="205">
        <v>0.0</v>
      </c>
      <c r="P31" s="205">
        <v>1.0</v>
      </c>
      <c r="Q31" s="205">
        <v>1.0</v>
      </c>
      <c r="R31" s="105"/>
      <c r="S31" s="105"/>
      <c r="T31" s="105"/>
      <c r="U31" s="105"/>
      <c r="V31" s="105"/>
    </row>
    <row r="32" outlineLevel="1">
      <c r="A32" s="222"/>
      <c r="B32" s="559" t="s">
        <v>89</v>
      </c>
      <c r="C32" s="222"/>
      <c r="D32" s="222"/>
      <c r="E32" s="567" t="s">
        <v>99</v>
      </c>
      <c r="F32" s="200" t="s">
        <v>100</v>
      </c>
      <c r="G32" s="201" t="s">
        <v>101</v>
      </c>
      <c r="H32" s="231"/>
      <c r="J32" s="233"/>
      <c r="K32" s="200"/>
      <c r="L32" s="203"/>
      <c r="M32" s="204"/>
      <c r="N32" s="204"/>
      <c r="O32" s="205">
        <v>0.0</v>
      </c>
      <c r="P32" s="205">
        <v>1.0</v>
      </c>
      <c r="Q32" s="205">
        <v>1.0</v>
      </c>
      <c r="R32" s="105"/>
      <c r="S32" s="105"/>
      <c r="T32" s="105"/>
      <c r="U32" s="105"/>
      <c r="V32" s="105"/>
    </row>
    <row r="33" outlineLevel="1">
      <c r="A33" s="207"/>
      <c r="B33" s="559" t="s">
        <v>92</v>
      </c>
      <c r="C33" s="207"/>
      <c r="D33" s="207"/>
      <c r="E33" s="567" t="s">
        <v>520</v>
      </c>
      <c r="F33" s="200" t="s">
        <v>521</v>
      </c>
      <c r="G33" s="201" t="s">
        <v>522</v>
      </c>
      <c r="H33" s="112"/>
      <c r="I33" s="224"/>
      <c r="J33" s="114"/>
      <c r="K33" s="203"/>
      <c r="L33" s="203"/>
      <c r="M33" s="204"/>
      <c r="N33" s="204"/>
      <c r="O33" s="205">
        <v>0.0</v>
      </c>
      <c r="P33" s="205">
        <v>1.0</v>
      </c>
      <c r="Q33" s="205">
        <v>1.0</v>
      </c>
      <c r="R33" s="105"/>
      <c r="S33" s="105"/>
      <c r="T33" s="105"/>
      <c r="U33" s="105"/>
      <c r="V33" s="105"/>
    </row>
    <row r="34" outlineLevel="1">
      <c r="A34" s="195" t="s">
        <v>93</v>
      </c>
      <c r="B34" s="568" t="s">
        <v>378</v>
      </c>
      <c r="C34" s="562" t="s">
        <v>523</v>
      </c>
      <c r="D34" s="566" t="s">
        <v>165</v>
      </c>
      <c r="E34" s="567" t="s">
        <v>206</v>
      </c>
      <c r="F34" s="200">
        <v>15.6</v>
      </c>
      <c r="G34" s="201" t="s">
        <v>207</v>
      </c>
      <c r="H34" s="316"/>
      <c r="I34" s="221"/>
      <c r="J34" s="110"/>
      <c r="K34" s="203"/>
      <c r="L34" s="203"/>
      <c r="M34" s="204"/>
      <c r="N34" s="204"/>
      <c r="O34" s="205">
        <v>0.0</v>
      </c>
      <c r="P34" s="205">
        <v>1.0</v>
      </c>
      <c r="Q34" s="205">
        <v>1.0</v>
      </c>
      <c r="R34" s="105"/>
      <c r="S34" s="105"/>
      <c r="T34" s="105"/>
      <c r="U34" s="105"/>
      <c r="V34" s="105"/>
    </row>
    <row r="35" outlineLevel="1">
      <c r="A35" s="207"/>
      <c r="B35" s="568" t="s">
        <v>392</v>
      </c>
      <c r="C35" s="207"/>
      <c r="D35" s="207"/>
      <c r="E35" s="567" t="s">
        <v>74</v>
      </c>
      <c r="F35" s="200">
        <v>14.399999999999999</v>
      </c>
      <c r="G35" s="414"/>
      <c r="H35" s="112"/>
      <c r="I35" s="224"/>
      <c r="J35" s="114"/>
      <c r="K35" s="203"/>
      <c r="L35" s="203"/>
      <c r="M35" s="204"/>
      <c r="N35" s="204"/>
      <c r="O35" s="205"/>
      <c r="P35" s="205"/>
      <c r="Q35" s="205"/>
      <c r="R35" s="105"/>
      <c r="S35" s="105"/>
      <c r="T35" s="105"/>
      <c r="U35" s="105"/>
      <c r="V35" s="105"/>
    </row>
    <row r="36" outlineLevel="1">
      <c r="A36" s="236" t="s">
        <v>104</v>
      </c>
      <c r="B36" s="569"/>
      <c r="C36" s="560" t="s">
        <v>524</v>
      </c>
      <c r="D36" s="226" t="s">
        <v>345</v>
      </c>
      <c r="E36" s="564" t="s">
        <v>74</v>
      </c>
      <c r="F36" s="200">
        <v>14.399999999999999</v>
      </c>
      <c r="G36" s="201" t="s">
        <v>75</v>
      </c>
      <c r="H36" s="240"/>
      <c r="I36" s="120"/>
      <c r="J36" s="117"/>
      <c r="K36" s="205"/>
      <c r="L36" s="204"/>
      <c r="M36" s="204"/>
      <c r="N36" s="204"/>
      <c r="O36" s="205">
        <v>0.0</v>
      </c>
      <c r="P36" s="205">
        <v>1.0</v>
      </c>
      <c r="Q36" s="205">
        <v>1.0</v>
      </c>
      <c r="R36" s="105"/>
      <c r="S36" s="105"/>
      <c r="T36" s="105"/>
      <c r="U36" s="105"/>
      <c r="V36" s="105"/>
    </row>
    <row r="37" outlineLevel="1">
      <c r="A37" s="195" t="s">
        <v>110</v>
      </c>
      <c r="B37" s="559" t="s">
        <v>83</v>
      </c>
      <c r="C37" s="562" t="s">
        <v>212</v>
      </c>
      <c r="D37" s="566" t="s">
        <v>485</v>
      </c>
      <c r="E37" s="564" t="s">
        <v>525</v>
      </c>
      <c r="F37" s="200" t="s">
        <v>526</v>
      </c>
      <c r="G37" s="201" t="s">
        <v>527</v>
      </c>
      <c r="H37" s="243" t="s">
        <v>528</v>
      </c>
      <c r="I37" s="221"/>
      <c r="J37" s="110"/>
      <c r="K37" s="203"/>
      <c r="L37" s="203"/>
      <c r="M37" s="204"/>
      <c r="N37" s="204"/>
      <c r="O37" s="205">
        <v>0.0</v>
      </c>
      <c r="P37" s="205">
        <v>1.0</v>
      </c>
      <c r="Q37" s="205">
        <v>1.0</v>
      </c>
      <c r="R37" s="105"/>
      <c r="S37" s="105"/>
      <c r="T37" s="105"/>
      <c r="U37" s="105"/>
      <c r="V37" s="105"/>
    </row>
    <row r="38" outlineLevel="1">
      <c r="A38" s="222"/>
      <c r="B38" s="559" t="s">
        <v>89</v>
      </c>
      <c r="C38" s="222"/>
      <c r="D38" s="222"/>
      <c r="E38" s="564" t="s">
        <v>529</v>
      </c>
      <c r="F38" s="200" t="s">
        <v>530</v>
      </c>
      <c r="G38" s="201" t="s">
        <v>532</v>
      </c>
      <c r="H38" s="231"/>
      <c r="J38" s="233"/>
      <c r="K38" s="203"/>
      <c r="L38" s="203"/>
      <c r="M38" s="204"/>
      <c r="N38" s="204"/>
      <c r="O38" s="205">
        <v>0.0</v>
      </c>
      <c r="P38" s="205">
        <v>1.0</v>
      </c>
      <c r="Q38" s="205">
        <v>1.0</v>
      </c>
      <c r="R38" s="105"/>
      <c r="S38" s="105"/>
      <c r="T38" s="105"/>
      <c r="U38" s="105"/>
      <c r="V38" s="105"/>
    </row>
    <row r="39" outlineLevel="1">
      <c r="A39" s="207"/>
      <c r="B39" s="559" t="s">
        <v>92</v>
      </c>
      <c r="C39" s="207"/>
      <c r="D39" s="207"/>
      <c r="E39" s="564" t="s">
        <v>533</v>
      </c>
      <c r="F39" s="200" t="s">
        <v>534</v>
      </c>
      <c r="G39" s="201" t="s">
        <v>535</v>
      </c>
      <c r="H39" s="112"/>
      <c r="I39" s="224"/>
      <c r="J39" s="114"/>
      <c r="K39" s="203"/>
      <c r="L39" s="203"/>
      <c r="M39" s="204"/>
      <c r="N39" s="204"/>
      <c r="O39" s="205">
        <v>0.0</v>
      </c>
      <c r="P39" s="205">
        <v>1.0</v>
      </c>
      <c r="Q39" s="205">
        <v>1.0</v>
      </c>
      <c r="R39" s="105"/>
      <c r="S39" s="105"/>
      <c r="T39" s="105"/>
      <c r="U39" s="105"/>
      <c r="V39" s="105"/>
    </row>
    <row r="40" outlineLevel="1">
      <c r="A40" s="195" t="s">
        <v>119</v>
      </c>
      <c r="B40" s="565" t="s">
        <v>170</v>
      </c>
      <c r="C40" s="560" t="s">
        <v>130</v>
      </c>
      <c r="D40" s="566" t="s">
        <v>200</v>
      </c>
      <c r="E40" s="564" t="s">
        <v>194</v>
      </c>
      <c r="F40" s="200">
        <v>3.5999999999999996</v>
      </c>
      <c r="G40" s="201" t="s">
        <v>70</v>
      </c>
      <c r="H40" s="283" t="s">
        <v>536</v>
      </c>
      <c r="I40" s="221"/>
      <c r="J40" s="110"/>
      <c r="K40" s="204"/>
      <c r="L40" s="204"/>
      <c r="M40" s="204"/>
      <c r="N40" s="204"/>
      <c r="O40" s="205">
        <v>0.0</v>
      </c>
      <c r="P40" s="205">
        <v>1.0</v>
      </c>
      <c r="Q40" s="205">
        <v>0.8</v>
      </c>
      <c r="R40" s="105"/>
      <c r="S40" s="105"/>
      <c r="T40" s="105"/>
      <c r="U40" s="105"/>
      <c r="V40" s="105"/>
    </row>
    <row r="41" outlineLevel="1">
      <c r="A41" s="222"/>
      <c r="B41" s="565" t="s">
        <v>177</v>
      </c>
      <c r="C41" s="226" t="s">
        <v>438</v>
      </c>
      <c r="D41" s="222"/>
      <c r="E41" s="564" t="s">
        <v>194</v>
      </c>
      <c r="F41" s="200">
        <v>3.5999999999999996</v>
      </c>
      <c r="G41" s="201" t="s">
        <v>70</v>
      </c>
      <c r="H41" s="231"/>
      <c r="J41" s="233"/>
      <c r="K41" s="204"/>
      <c r="L41" s="204"/>
      <c r="M41" s="204"/>
      <c r="N41" s="204"/>
      <c r="O41" s="205">
        <v>0.0</v>
      </c>
      <c r="P41" s="205">
        <v>1.0</v>
      </c>
      <c r="Q41" s="205">
        <v>0.8</v>
      </c>
      <c r="R41" s="105"/>
      <c r="S41" s="105"/>
      <c r="T41" s="105"/>
      <c r="U41" s="105"/>
      <c r="V41" s="105"/>
    </row>
    <row r="42" outlineLevel="1">
      <c r="A42" s="222"/>
      <c r="B42" s="565" t="s">
        <v>245</v>
      </c>
      <c r="C42" s="226" t="s">
        <v>333</v>
      </c>
      <c r="D42" s="222"/>
      <c r="E42" s="564" t="s">
        <v>194</v>
      </c>
      <c r="F42" s="200">
        <v>3.5999999999999996</v>
      </c>
      <c r="G42" s="201" t="s">
        <v>70</v>
      </c>
      <c r="H42" s="231"/>
      <c r="J42" s="233"/>
      <c r="K42" s="204"/>
      <c r="L42" s="204"/>
      <c r="M42" s="204"/>
      <c r="N42" s="204"/>
      <c r="O42" s="205">
        <v>0.0</v>
      </c>
      <c r="P42" s="205">
        <v>1.0</v>
      </c>
      <c r="Q42" s="205">
        <v>0.8</v>
      </c>
      <c r="R42" s="105"/>
      <c r="S42" s="105"/>
      <c r="T42" s="105"/>
      <c r="U42" s="105"/>
      <c r="V42" s="105"/>
    </row>
    <row r="43" outlineLevel="1">
      <c r="A43" s="222"/>
      <c r="B43" s="565" t="s">
        <v>416</v>
      </c>
      <c r="C43" s="226" t="s">
        <v>537</v>
      </c>
      <c r="D43" s="222"/>
      <c r="E43" s="564" t="s">
        <v>194</v>
      </c>
      <c r="F43" s="200">
        <v>3.5999999999999996</v>
      </c>
      <c r="G43" s="201" t="s">
        <v>70</v>
      </c>
      <c r="H43" s="231"/>
      <c r="J43" s="233"/>
      <c r="K43" s="204"/>
      <c r="L43" s="204"/>
      <c r="M43" s="204"/>
      <c r="N43" s="204"/>
      <c r="O43" s="205">
        <v>0.0</v>
      </c>
      <c r="P43" s="205">
        <v>1.0</v>
      </c>
      <c r="Q43" s="205">
        <v>0.8</v>
      </c>
      <c r="R43" s="105"/>
      <c r="S43" s="105"/>
      <c r="T43" s="105"/>
      <c r="U43" s="105"/>
      <c r="V43" s="105"/>
    </row>
    <row r="44" outlineLevel="1">
      <c r="A44" s="207"/>
      <c r="B44" s="565" t="s">
        <v>417</v>
      </c>
      <c r="C44" s="226" t="s">
        <v>538</v>
      </c>
      <c r="D44" s="207"/>
      <c r="E44" s="564" t="s">
        <v>66</v>
      </c>
      <c r="F44" s="200">
        <v>7.199999999999999</v>
      </c>
      <c r="G44" s="201" t="s">
        <v>59</v>
      </c>
      <c r="H44" s="112"/>
      <c r="I44" s="224"/>
      <c r="J44" s="114"/>
      <c r="K44" s="204"/>
      <c r="L44" s="204"/>
      <c r="M44" s="204"/>
      <c r="N44" s="204"/>
      <c r="O44" s="205">
        <v>0.0</v>
      </c>
      <c r="P44" s="205">
        <v>1.0</v>
      </c>
      <c r="Q44" s="205">
        <v>0.8</v>
      </c>
      <c r="R44" s="105"/>
      <c r="S44" s="105"/>
      <c r="T44" s="105"/>
      <c r="U44" s="105"/>
      <c r="V44" s="105"/>
    </row>
    <row r="45" outlineLevel="1">
      <c r="A45" s="195" t="s">
        <v>128</v>
      </c>
      <c r="B45" s="208" t="s">
        <v>170</v>
      </c>
      <c r="C45" s="226" t="s">
        <v>457</v>
      </c>
      <c r="D45" s="566" t="s">
        <v>345</v>
      </c>
      <c r="E45" s="564" t="s">
        <v>173</v>
      </c>
      <c r="F45" s="200">
        <v>12.0</v>
      </c>
      <c r="G45" s="201" t="s">
        <v>147</v>
      </c>
      <c r="H45" s="283" t="s">
        <v>528</v>
      </c>
      <c r="I45" s="221"/>
      <c r="J45" s="110"/>
      <c r="K45" s="203"/>
      <c r="L45" s="203"/>
      <c r="M45" s="204"/>
      <c r="N45" s="204"/>
      <c r="O45" s="205">
        <v>0.0</v>
      </c>
      <c r="P45" s="205">
        <v>1.0</v>
      </c>
      <c r="Q45" s="205">
        <v>1.0</v>
      </c>
      <c r="R45" s="105"/>
      <c r="S45" s="105"/>
      <c r="T45" s="105"/>
      <c r="U45" s="105"/>
      <c r="V45" s="105"/>
    </row>
    <row r="46" outlineLevel="1">
      <c r="A46" s="207"/>
      <c r="B46" s="208" t="s">
        <v>177</v>
      </c>
      <c r="C46" s="226" t="s">
        <v>217</v>
      </c>
      <c r="D46" s="207"/>
      <c r="E46" s="564" t="s">
        <v>74</v>
      </c>
      <c r="F46" s="200">
        <v>14.399999999999999</v>
      </c>
      <c r="G46" s="201" t="s">
        <v>91</v>
      </c>
      <c r="H46" s="112"/>
      <c r="I46" s="224"/>
      <c r="J46" s="114"/>
      <c r="K46" s="203"/>
      <c r="L46" s="203"/>
      <c r="M46" s="204"/>
      <c r="N46" s="204"/>
      <c r="O46" s="205">
        <v>0.0</v>
      </c>
      <c r="P46" s="205">
        <v>1.0</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
        <v>148</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
        <v>48</v>
      </c>
      <c r="D49" s="257" t="s">
        <v>49</v>
      </c>
      <c r="E49" s="256" t="s">
        <v>50</v>
      </c>
      <c r="F49" s="259" t="s">
        <v>51</v>
      </c>
      <c r="G49" s="259" t="s">
        <v>174</v>
      </c>
      <c r="H49" s="260" t="s">
        <v>52</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4" t="str">
        <f>'テンプレート'!R56</f>
        <v>Comment</v>
      </c>
      <c r="S49" s="120"/>
      <c r="T49" s="120"/>
      <c r="U49" s="120"/>
      <c r="V49" s="120"/>
    </row>
    <row r="50" outlineLevel="1">
      <c r="A50" s="265" t="s">
        <v>187</v>
      </c>
      <c r="B50" s="571" t="s">
        <v>170</v>
      </c>
      <c r="C50" s="209" t="s">
        <v>553</v>
      </c>
      <c r="D50" s="275" t="s">
        <v>190</v>
      </c>
      <c r="E50" s="572" t="s">
        <v>173</v>
      </c>
      <c r="F50" s="273">
        <v>12.0</v>
      </c>
      <c r="G50" s="273" t="s">
        <v>555</v>
      </c>
      <c r="H50" s="200" t="s">
        <v>193</v>
      </c>
      <c r="I50" s="311" t="str">
        <f t="array" ref="I50">INDEX('Aerial Attacks'!$O$3:$AA$109, MATCH($A$1,'Aerial Attacks'!$A$3:$A$109,0), MATCH(A50,'Aerial Attacks'!$O$2:$S$2,0))</f>
        <v>9</v>
      </c>
      <c r="J50" s="314" t="s">
        <v>559</v>
      </c>
      <c r="K50" s="200"/>
      <c r="L50" s="203"/>
      <c r="M50" s="204"/>
      <c r="N50" s="204"/>
      <c r="O50" s="573">
        <v>0.0</v>
      </c>
      <c r="P50" s="370">
        <v>1.0</v>
      </c>
      <c r="Q50" s="370">
        <v>1.0</v>
      </c>
      <c r="R50" s="243"/>
      <c r="S50" s="221"/>
      <c r="T50" s="221"/>
      <c r="U50" s="221"/>
      <c r="V50" s="110"/>
    </row>
    <row r="51" outlineLevel="1">
      <c r="A51" s="222"/>
      <c r="B51" s="574" t="s">
        <v>177</v>
      </c>
      <c r="C51" s="225" t="s">
        <v>120</v>
      </c>
      <c r="D51" s="233"/>
      <c r="E51" s="238" t="s">
        <v>79</v>
      </c>
      <c r="F51" s="273">
        <v>10.799999999999999</v>
      </c>
      <c r="G51" s="273" t="s">
        <v>560</v>
      </c>
      <c r="H51" s="200" t="s">
        <v>193</v>
      </c>
      <c r="I51" s="222"/>
      <c r="J51" s="233"/>
      <c r="K51" s="200"/>
      <c r="L51" s="203"/>
      <c r="M51" s="204"/>
      <c r="N51" s="204"/>
      <c r="O51" s="573">
        <v>0.0</v>
      </c>
      <c r="P51" s="370">
        <v>1.0</v>
      </c>
      <c r="Q51" s="370">
        <v>1.0</v>
      </c>
      <c r="R51" s="231"/>
      <c r="V51" s="233"/>
    </row>
    <row r="52" outlineLevel="1">
      <c r="A52" s="207"/>
      <c r="B52" s="575" t="s">
        <v>243</v>
      </c>
      <c r="C52" s="225" t="s">
        <v>561</v>
      </c>
      <c r="D52" s="114"/>
      <c r="E52" s="238" t="s">
        <v>90</v>
      </c>
      <c r="F52" s="273">
        <v>9.6</v>
      </c>
      <c r="G52" s="273" t="s">
        <v>562</v>
      </c>
      <c r="H52" s="200" t="s">
        <v>193</v>
      </c>
      <c r="I52" s="207"/>
      <c r="J52" s="114"/>
      <c r="K52" s="200"/>
      <c r="L52" s="203"/>
      <c r="M52" s="204"/>
      <c r="N52" s="204"/>
      <c r="O52" s="573">
        <v>0.0</v>
      </c>
      <c r="P52" s="370">
        <v>1.0</v>
      </c>
      <c r="Q52" s="370">
        <v>1.0</v>
      </c>
      <c r="R52" s="112"/>
      <c r="S52" s="224"/>
      <c r="T52" s="224"/>
      <c r="U52" s="224"/>
      <c r="V52" s="114"/>
    </row>
    <row r="53" outlineLevel="1">
      <c r="A53" s="265" t="s">
        <v>219</v>
      </c>
      <c r="B53" s="574" t="s">
        <v>170</v>
      </c>
      <c r="C53" s="225" t="s">
        <v>105</v>
      </c>
      <c r="D53" s="275" t="s">
        <v>316</v>
      </c>
      <c r="E53" s="238" t="s">
        <v>194</v>
      </c>
      <c r="F53" s="273">
        <v>3.5999999999999996</v>
      </c>
      <c r="G53" s="273" t="s">
        <v>563</v>
      </c>
      <c r="H53" s="200" t="s">
        <v>292</v>
      </c>
      <c r="I53" s="311" t="str">
        <f t="array" ref="I53">INDEX('Aerial Attacks'!$O$3:$AA$109, MATCH($A$1,'Aerial Attacks'!$A$3:$A$109,0), MATCH(A53,'Aerial Attacks'!$O$2:$S$2,0))</f>
        <v>14</v>
      </c>
      <c r="J53" s="314" t="s">
        <v>564</v>
      </c>
      <c r="K53" s="200"/>
      <c r="L53" s="203"/>
      <c r="M53" s="204"/>
      <c r="N53" s="204"/>
      <c r="O53" s="573">
        <v>0.0</v>
      </c>
      <c r="P53" s="370">
        <v>1.0</v>
      </c>
      <c r="Q53" s="205">
        <v>0.8</v>
      </c>
      <c r="R53" s="243"/>
      <c r="S53" s="221"/>
      <c r="T53" s="221"/>
      <c r="U53" s="221"/>
      <c r="V53" s="110"/>
    </row>
    <row r="54" outlineLevel="1">
      <c r="A54" s="222"/>
      <c r="B54" s="575" t="s">
        <v>565</v>
      </c>
      <c r="C54" s="225" t="s">
        <v>566</v>
      </c>
      <c r="D54" s="233"/>
      <c r="E54" s="238" t="s">
        <v>453</v>
      </c>
      <c r="F54" s="273">
        <v>1.92</v>
      </c>
      <c r="G54" s="273" t="s">
        <v>567</v>
      </c>
      <c r="H54" s="200" t="s">
        <v>292</v>
      </c>
      <c r="I54" s="222"/>
      <c r="J54" s="233"/>
      <c r="K54" s="200"/>
      <c r="L54" s="203"/>
      <c r="M54" s="204"/>
      <c r="N54" s="204"/>
      <c r="O54" s="573">
        <v>0.0</v>
      </c>
      <c r="P54" s="370">
        <v>1.0</v>
      </c>
      <c r="Q54" s="205">
        <v>0.8</v>
      </c>
      <c r="R54" s="231"/>
      <c r="V54" s="233"/>
    </row>
    <row r="55" outlineLevel="1">
      <c r="A55" s="207"/>
      <c r="B55" s="574" t="s">
        <v>417</v>
      </c>
      <c r="C55" s="225" t="s">
        <v>568</v>
      </c>
      <c r="D55" s="114"/>
      <c r="E55" s="238" t="s">
        <v>229</v>
      </c>
      <c r="F55" s="273">
        <v>6.0</v>
      </c>
      <c r="G55" s="273" t="s">
        <v>569</v>
      </c>
      <c r="H55" s="200" t="s">
        <v>70</v>
      </c>
      <c r="I55" s="207"/>
      <c r="J55" s="114"/>
      <c r="K55" s="200"/>
      <c r="L55" s="203"/>
      <c r="M55" s="204"/>
      <c r="N55" s="204"/>
      <c r="O55" s="573">
        <v>0.0</v>
      </c>
      <c r="P55" s="577">
        <v>2.2</v>
      </c>
      <c r="Q55" s="205">
        <v>1.0</v>
      </c>
      <c r="R55" s="112"/>
      <c r="S55" s="224"/>
      <c r="T55" s="224"/>
      <c r="U55" s="224"/>
      <c r="V55" s="114"/>
    </row>
    <row r="56" outlineLevel="1">
      <c r="A56" s="265" t="s">
        <v>260</v>
      </c>
      <c r="B56" s="574"/>
      <c r="C56" s="225" t="s">
        <v>457</v>
      </c>
      <c r="D56" s="275" t="s">
        <v>464</v>
      </c>
      <c r="E56" s="238" t="s">
        <v>570</v>
      </c>
      <c r="F56" s="273" t="s">
        <v>571</v>
      </c>
      <c r="G56" s="273" t="s">
        <v>572</v>
      </c>
      <c r="H56" s="200" t="s">
        <v>254</v>
      </c>
      <c r="I56" s="311">
        <f t="array" ref="I56">INDEX('Aerial Attacks'!$O$3:$AA$109, MATCH($A$1,'Aerial Attacks'!$A$3:$A$109,0), MATCH(A56,'Aerial Attacks'!$O$2:$S$2,0))</f>
        <v>14</v>
      </c>
      <c r="J56" s="314" t="s">
        <v>574</v>
      </c>
      <c r="K56" s="200"/>
      <c r="L56" s="203"/>
      <c r="M56" s="204"/>
      <c r="N56" s="204"/>
      <c r="O56" s="573">
        <v>0.0</v>
      </c>
      <c r="P56" s="577">
        <v>1.1</v>
      </c>
      <c r="Q56" s="370">
        <v>1.0</v>
      </c>
      <c r="R56" s="243"/>
      <c r="S56" s="221"/>
      <c r="T56" s="221"/>
      <c r="U56" s="221"/>
      <c r="V56" s="110"/>
    </row>
    <row r="57" outlineLevel="1">
      <c r="A57" s="207"/>
      <c r="B57" s="575" t="s">
        <v>76</v>
      </c>
      <c r="C57" s="237" t="s">
        <v>575</v>
      </c>
      <c r="D57" s="114"/>
      <c r="E57" s="238" t="s">
        <v>79</v>
      </c>
      <c r="F57" s="273">
        <v>10.799999999999999</v>
      </c>
      <c r="G57" s="273" t="s">
        <v>560</v>
      </c>
      <c r="H57" s="200" t="s">
        <v>193</v>
      </c>
      <c r="I57" s="207"/>
      <c r="J57" s="114"/>
      <c r="K57" s="200"/>
      <c r="L57" s="203"/>
      <c r="M57" s="204"/>
      <c r="N57" s="204"/>
      <c r="O57" s="573">
        <v>0.0</v>
      </c>
      <c r="P57" s="370">
        <v>1.0</v>
      </c>
      <c r="Q57" s="370">
        <v>1.0</v>
      </c>
      <c r="R57" s="112"/>
      <c r="S57" s="224"/>
      <c r="T57" s="224"/>
      <c r="U57" s="224"/>
      <c r="V57" s="114"/>
    </row>
    <row r="58" outlineLevel="1">
      <c r="A58" s="265" t="s">
        <v>271</v>
      </c>
      <c r="B58" s="575" t="s">
        <v>129</v>
      </c>
      <c r="C58" s="225" t="s">
        <v>229</v>
      </c>
      <c r="D58" s="269" t="s">
        <v>165</v>
      </c>
      <c r="E58" s="238" t="s">
        <v>194</v>
      </c>
      <c r="F58" s="273">
        <v>3.5999999999999996</v>
      </c>
      <c r="G58" s="273" t="s">
        <v>563</v>
      </c>
      <c r="H58" s="200" t="s">
        <v>292</v>
      </c>
      <c r="I58" s="311" t="str">
        <f t="array" ref="I58">INDEX('Aerial Attacks'!$O$3:$AA$109, MATCH($A$1,'Aerial Attacks'!$A$3:$A$109,0), MATCH(A58,'Aerial Attacks'!$O$2:$S$2,0))</f>
        <v>18</v>
      </c>
      <c r="J58" s="275" t="s">
        <v>581</v>
      </c>
      <c r="K58" s="203"/>
      <c r="L58" s="203"/>
      <c r="M58" s="204"/>
      <c r="N58" s="204"/>
      <c r="O58" s="573">
        <v>0.0</v>
      </c>
      <c r="P58" s="370">
        <v>1.0</v>
      </c>
      <c r="Q58" s="370">
        <v>1.0</v>
      </c>
      <c r="R58" s="243"/>
      <c r="S58" s="221"/>
      <c r="T58" s="221"/>
      <c r="U58" s="221"/>
      <c r="V58" s="110"/>
    </row>
    <row r="59" outlineLevel="1">
      <c r="A59" s="222"/>
      <c r="B59" s="575" t="s">
        <v>402</v>
      </c>
      <c r="C59" s="225" t="s">
        <v>582</v>
      </c>
      <c r="D59" s="233"/>
      <c r="E59" s="226" t="s">
        <v>452</v>
      </c>
      <c r="F59" s="273">
        <v>1.56</v>
      </c>
      <c r="G59" s="273" t="s">
        <v>583</v>
      </c>
      <c r="H59" s="200" t="s">
        <v>292</v>
      </c>
      <c r="I59" s="222"/>
      <c r="J59" s="233"/>
      <c r="K59" s="203"/>
      <c r="L59" s="203"/>
      <c r="M59" s="204"/>
      <c r="N59" s="204"/>
      <c r="O59" s="573">
        <v>0.0</v>
      </c>
      <c r="P59" s="370">
        <v>1.0</v>
      </c>
      <c r="Q59" s="370">
        <v>1.0</v>
      </c>
      <c r="R59" s="231"/>
      <c r="V59" s="233"/>
    </row>
    <row r="60" outlineLevel="1">
      <c r="A60" s="207"/>
      <c r="B60" s="575" t="s">
        <v>418</v>
      </c>
      <c r="C60" s="225" t="s">
        <v>308</v>
      </c>
      <c r="D60" s="114"/>
      <c r="E60" s="238" t="s">
        <v>58</v>
      </c>
      <c r="F60" s="273">
        <v>4.8</v>
      </c>
      <c r="G60" s="273" t="s">
        <v>585</v>
      </c>
      <c r="H60" s="200" t="s">
        <v>70</v>
      </c>
      <c r="I60" s="207"/>
      <c r="J60" s="114"/>
      <c r="K60" s="203"/>
      <c r="L60" s="203"/>
      <c r="M60" s="204"/>
      <c r="N60" s="204"/>
      <c r="O60" s="573">
        <v>0.0</v>
      </c>
      <c r="P60" s="370">
        <v>1.0</v>
      </c>
      <c r="Q60" s="370">
        <v>1.0</v>
      </c>
      <c r="R60" s="112"/>
      <c r="S60" s="224"/>
      <c r="T60" s="224"/>
      <c r="U60" s="224"/>
      <c r="V60" s="114"/>
    </row>
    <row r="61" outlineLevel="1">
      <c r="A61" s="265" t="s">
        <v>283</v>
      </c>
      <c r="B61" s="575" t="s">
        <v>129</v>
      </c>
      <c r="C61" s="225" t="s">
        <v>217</v>
      </c>
      <c r="D61" s="269">
        <v>48.0</v>
      </c>
      <c r="E61" s="238" t="s">
        <v>173</v>
      </c>
      <c r="F61" s="273">
        <v>12.0</v>
      </c>
      <c r="G61" s="273" t="s">
        <v>555</v>
      </c>
      <c r="H61" s="200" t="s">
        <v>193</v>
      </c>
      <c r="I61" s="311">
        <f t="array" ref="I61">INDEX('Aerial Attacks'!$O$3:$AA$109, MATCH($A$1,'Aerial Attacks'!$A$3:$A$109,0), MATCH(A61,'Aerial Attacks'!$O$2:$S$2,0))</f>
        <v>12</v>
      </c>
      <c r="J61" s="314" t="s">
        <v>588</v>
      </c>
      <c r="K61" s="203"/>
      <c r="L61" s="203"/>
      <c r="M61" s="204"/>
      <c r="N61" s="204"/>
      <c r="O61" s="573">
        <v>0.0</v>
      </c>
      <c r="P61" s="370">
        <v>1.0</v>
      </c>
      <c r="Q61" s="370">
        <v>1.0</v>
      </c>
      <c r="R61" s="243"/>
      <c r="S61" s="221"/>
      <c r="T61" s="221"/>
      <c r="U61" s="221"/>
      <c r="V61" s="110"/>
    </row>
    <row r="62" outlineLevel="1">
      <c r="A62" s="222"/>
      <c r="B62" s="575" t="s">
        <v>267</v>
      </c>
      <c r="C62" s="237" t="s">
        <v>444</v>
      </c>
      <c r="D62" s="233"/>
      <c r="E62" s="238" t="s">
        <v>166</v>
      </c>
      <c r="F62" s="273">
        <v>16.8</v>
      </c>
      <c r="G62" s="273" t="s">
        <v>589</v>
      </c>
      <c r="H62" s="200" t="s">
        <v>59</v>
      </c>
      <c r="I62" s="222"/>
      <c r="J62" s="233"/>
      <c r="K62" s="203"/>
      <c r="L62" s="203"/>
      <c r="M62" s="204"/>
      <c r="N62" s="204"/>
      <c r="O62" s="573">
        <v>0.0</v>
      </c>
      <c r="P62" s="370">
        <v>1.0</v>
      </c>
      <c r="Q62" s="370">
        <v>1.0</v>
      </c>
      <c r="R62" s="231"/>
      <c r="V62" s="233"/>
    </row>
    <row r="63" outlineLevel="1">
      <c r="A63" s="207"/>
      <c r="B63" s="575" t="s">
        <v>76</v>
      </c>
      <c r="C63" s="237" t="s">
        <v>111</v>
      </c>
      <c r="D63" s="114"/>
      <c r="E63" s="226" t="s">
        <v>173</v>
      </c>
      <c r="F63" s="273">
        <v>12.0</v>
      </c>
      <c r="G63" s="273" t="s">
        <v>555</v>
      </c>
      <c r="H63" s="200" t="s">
        <v>193</v>
      </c>
      <c r="I63" s="207"/>
      <c r="J63" s="114"/>
      <c r="K63" s="203"/>
      <c r="L63" s="203"/>
      <c r="M63" s="204"/>
      <c r="N63" s="204"/>
      <c r="O63" s="573">
        <v>0.0</v>
      </c>
      <c r="P63" s="370">
        <v>1.0</v>
      </c>
      <c r="Q63" s="370">
        <v>1.0</v>
      </c>
      <c r="R63" s="112"/>
      <c r="S63" s="224"/>
      <c r="T63" s="224"/>
      <c r="U63" s="224"/>
      <c r="V63" s="114"/>
    </row>
    <row r="64" outlineLevel="1">
      <c r="A64" s="265" t="s">
        <v>591</v>
      </c>
      <c r="B64" s="574" t="s">
        <v>170</v>
      </c>
      <c r="C64" s="225" t="s">
        <v>543</v>
      </c>
      <c r="D64" s="275" t="s">
        <v>316</v>
      </c>
      <c r="E64" s="238" t="s">
        <v>592</v>
      </c>
      <c r="F64" s="273">
        <v>1.7999999999999998</v>
      </c>
      <c r="G64" s="273" t="s">
        <v>593</v>
      </c>
      <c r="H64" s="200" t="s">
        <v>70</v>
      </c>
      <c r="I64" s="344">
        <v>8.0</v>
      </c>
      <c r="J64" s="583"/>
      <c r="K64" s="203"/>
      <c r="L64" s="203"/>
      <c r="M64" s="204"/>
      <c r="N64" s="204"/>
      <c r="O64" s="573">
        <v>0.0</v>
      </c>
      <c r="P64" s="370">
        <v>1.0</v>
      </c>
      <c r="Q64" s="370">
        <v>1.0</v>
      </c>
      <c r="R64" s="243" t="s">
        <v>595</v>
      </c>
      <c r="S64" s="221"/>
      <c r="T64" s="221"/>
      <c r="U64" s="221"/>
      <c r="V64" s="110"/>
    </row>
    <row r="65" outlineLevel="1">
      <c r="A65" s="207"/>
      <c r="B65" s="574" t="s">
        <v>177</v>
      </c>
      <c r="C65" s="225" t="s">
        <v>308</v>
      </c>
      <c r="D65" s="114"/>
      <c r="E65" s="238" t="s">
        <v>194</v>
      </c>
      <c r="F65" s="273">
        <v>3.5999999999999996</v>
      </c>
      <c r="G65" s="273" t="s">
        <v>597</v>
      </c>
      <c r="H65" s="200" t="s">
        <v>193</v>
      </c>
      <c r="I65" s="207"/>
      <c r="J65" s="207"/>
      <c r="K65" s="203"/>
      <c r="L65" s="203"/>
      <c r="M65" s="204"/>
      <c r="N65" s="204"/>
      <c r="O65" s="573">
        <v>0.0</v>
      </c>
      <c r="P65" s="370">
        <v>1.0</v>
      </c>
      <c r="Q65" s="370">
        <v>1.0</v>
      </c>
      <c r="R65" s="112"/>
      <c r="S65" s="224"/>
      <c r="T65" s="224"/>
      <c r="U65" s="224"/>
      <c r="V65" s="114"/>
    </row>
    <row r="66">
      <c r="A66" s="312"/>
      <c r="B66" s="315"/>
      <c r="C66" s="317"/>
      <c r="D66" s="317"/>
      <c r="E66" s="318"/>
      <c r="F66" s="318"/>
      <c r="G66" s="318"/>
      <c r="H66" s="319"/>
      <c r="I66" s="319"/>
      <c r="J66" s="320"/>
      <c r="K66" s="320"/>
      <c r="L66" s="320"/>
      <c r="M66" s="320"/>
      <c r="N66" s="320"/>
      <c r="O66" s="320"/>
      <c r="P66" s="320"/>
      <c r="Q66" s="180"/>
      <c r="R66" s="180"/>
      <c r="S66" s="180"/>
      <c r="T66" s="180"/>
      <c r="U66" s="180"/>
      <c r="V66" s="180"/>
    </row>
    <row r="67">
      <c r="A67" s="322" t="s">
        <v>305</v>
      </c>
      <c r="B67" s="117"/>
      <c r="C67" s="317"/>
      <c r="D67" s="317"/>
      <c r="E67" s="318"/>
      <c r="F67" s="318"/>
      <c r="G67" s="318"/>
      <c r="H67" s="319"/>
      <c r="I67" s="319"/>
      <c r="J67" s="320"/>
      <c r="K67" s="320"/>
      <c r="L67" s="320"/>
      <c r="M67" s="320"/>
      <c r="N67" s="320"/>
      <c r="O67" s="320"/>
      <c r="P67" s="320"/>
      <c r="Q67" s="180"/>
      <c r="R67" s="180"/>
      <c r="S67" s="180"/>
      <c r="T67" s="180"/>
      <c r="U67" s="180"/>
      <c r="V67" s="180"/>
    </row>
    <row r="68" outlineLevel="1">
      <c r="A68" s="324" t="s">
        <v>601</v>
      </c>
      <c r="B68" s="117"/>
      <c r="C68" s="327" t="s">
        <v>48</v>
      </c>
      <c r="D68" s="327" t="s">
        <v>49</v>
      </c>
      <c r="E68" s="328" t="s">
        <v>50</v>
      </c>
      <c r="F68" s="329" t="s">
        <v>51</v>
      </c>
      <c r="G68" s="328" t="s">
        <v>52</v>
      </c>
      <c r="H68" s="331"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ht="19.5" customHeight="1" outlineLevel="1">
      <c r="A69" s="335" t="s">
        <v>322</v>
      </c>
      <c r="B69" s="584" t="s">
        <v>341</v>
      </c>
      <c r="C69" s="226" t="s">
        <v>609</v>
      </c>
      <c r="D69" s="225" t="s">
        <v>345</v>
      </c>
      <c r="E69" s="199" t="s">
        <v>229</v>
      </c>
      <c r="F69" s="200">
        <v>6.0</v>
      </c>
      <c r="G69" s="199" t="s">
        <v>70</v>
      </c>
      <c r="H69" s="243" t="s">
        <v>610</v>
      </c>
      <c r="I69" s="221"/>
      <c r="J69" s="110"/>
      <c r="K69" s="203"/>
      <c r="L69" s="203"/>
      <c r="M69" s="204"/>
      <c r="N69" s="204"/>
      <c r="O69" s="200">
        <v>0.0</v>
      </c>
      <c r="P69" s="200">
        <v>1.0</v>
      </c>
      <c r="Q69" s="200">
        <v>1.0</v>
      </c>
      <c r="R69" s="205" t="b">
        <v>1</v>
      </c>
      <c r="S69" s="205"/>
      <c r="T69" s="205" t="b">
        <v>1</v>
      </c>
      <c r="U69" s="344" t="s">
        <v>340</v>
      </c>
      <c r="V69" s="344" t="b">
        <v>1</v>
      </c>
    </row>
    <row r="70" ht="19.5" customHeight="1" outlineLevel="1">
      <c r="A70" s="222"/>
      <c r="B70" s="584" t="s">
        <v>344</v>
      </c>
      <c r="C70" s="226" t="s">
        <v>609</v>
      </c>
      <c r="D70" s="237" t="s">
        <v>234</v>
      </c>
      <c r="E70" s="199" t="s">
        <v>612</v>
      </c>
      <c r="F70" s="200">
        <v>33.6</v>
      </c>
      <c r="G70" s="199" t="s">
        <v>91</v>
      </c>
      <c r="H70" s="231"/>
      <c r="J70" s="233"/>
      <c r="K70" s="203"/>
      <c r="L70" s="203"/>
      <c r="M70" s="204"/>
      <c r="N70" s="204"/>
      <c r="O70" s="200">
        <v>3.0</v>
      </c>
      <c r="P70" s="200">
        <v>0.7</v>
      </c>
      <c r="Q70" s="200">
        <v>1.0</v>
      </c>
      <c r="R70" s="205" t="b">
        <v>1</v>
      </c>
      <c r="S70" s="205"/>
      <c r="T70" s="205" t="b">
        <v>1</v>
      </c>
      <c r="U70" s="222"/>
      <c r="V70" s="222"/>
    </row>
    <row r="71" ht="19.5" customHeight="1" outlineLevel="1">
      <c r="A71" s="335" t="s">
        <v>359</v>
      </c>
      <c r="B71" s="584" t="s">
        <v>341</v>
      </c>
      <c r="C71" s="226" t="s">
        <v>609</v>
      </c>
      <c r="D71" s="225" t="s">
        <v>190</v>
      </c>
      <c r="E71" s="199" t="s">
        <v>229</v>
      </c>
      <c r="F71" s="200">
        <v>6.0</v>
      </c>
      <c r="G71" s="199" t="s">
        <v>70</v>
      </c>
      <c r="H71" s="231"/>
      <c r="J71" s="233"/>
      <c r="K71" s="585"/>
      <c r="L71" s="585"/>
      <c r="M71" s="585"/>
      <c r="N71" s="585"/>
      <c r="O71" s="585"/>
      <c r="P71" s="585"/>
      <c r="Q71" s="585"/>
      <c r="R71" s="585"/>
      <c r="S71" s="585"/>
      <c r="T71" s="585"/>
      <c r="U71" s="222"/>
      <c r="V71" s="222"/>
    </row>
    <row r="72" ht="19.5" customHeight="1" outlineLevel="1">
      <c r="A72" s="222"/>
      <c r="B72" s="584" t="s">
        <v>344</v>
      </c>
      <c r="C72" s="226" t="s">
        <v>609</v>
      </c>
      <c r="D72" s="225" t="s">
        <v>190</v>
      </c>
      <c r="E72" s="199" t="s">
        <v>612</v>
      </c>
      <c r="F72" s="200">
        <v>33.6</v>
      </c>
      <c r="G72" s="199" t="s">
        <v>91</v>
      </c>
      <c r="H72" s="112"/>
      <c r="I72" s="224"/>
      <c r="J72" s="114"/>
      <c r="K72" s="585"/>
      <c r="L72" s="585"/>
      <c r="M72" s="585"/>
      <c r="N72" s="585"/>
      <c r="O72" s="585"/>
      <c r="P72" s="585"/>
      <c r="Q72" s="585"/>
      <c r="R72" s="585"/>
      <c r="S72" s="585"/>
      <c r="T72" s="585"/>
      <c r="U72" s="207"/>
      <c r="V72" s="207"/>
    </row>
    <row r="73" outlineLevel="1">
      <c r="A73" s="324" t="s">
        <v>613</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35" t="s">
        <v>322</v>
      </c>
      <c r="B74" s="361" t="s">
        <v>616</v>
      </c>
      <c r="C74" s="309" t="s">
        <v>617</v>
      </c>
      <c r="D74" s="590" t="s">
        <v>112</v>
      </c>
      <c r="E74" s="199" t="s">
        <v>90</v>
      </c>
      <c r="F74" s="200">
        <v>9.6</v>
      </c>
      <c r="G74" s="201" t="s">
        <v>70</v>
      </c>
      <c r="H74" s="243" t="s">
        <v>618</v>
      </c>
      <c r="I74" s="221"/>
      <c r="J74" s="110"/>
      <c r="K74" s="203"/>
      <c r="L74" s="203"/>
      <c r="M74" s="204"/>
      <c r="N74" s="204"/>
      <c r="O74" s="200">
        <v>5.0</v>
      </c>
      <c r="P74" s="200">
        <v>1.0</v>
      </c>
      <c r="Q74" s="200">
        <v>1.0</v>
      </c>
      <c r="R74" s="205" t="b">
        <v>1</v>
      </c>
      <c r="S74" s="205" t="b">
        <v>0</v>
      </c>
      <c r="T74" s="205" t="b">
        <v>1</v>
      </c>
      <c r="U74" s="344" t="b">
        <v>0</v>
      </c>
      <c r="V74" s="344" t="b">
        <v>1</v>
      </c>
    </row>
    <row r="75" outlineLevel="1">
      <c r="A75" s="222"/>
      <c r="B75" s="376" t="s">
        <v>619</v>
      </c>
      <c r="C75" s="323" t="s">
        <v>621</v>
      </c>
      <c r="D75" s="588" t="s">
        <v>622</v>
      </c>
      <c r="E75" s="199" t="s">
        <v>74</v>
      </c>
      <c r="F75" s="200">
        <v>14.399999999999999</v>
      </c>
      <c r="G75" s="201" t="s">
        <v>193</v>
      </c>
      <c r="H75" s="231"/>
      <c r="J75" s="233"/>
      <c r="K75" s="200"/>
      <c r="L75" s="200"/>
      <c r="M75" s="205"/>
      <c r="N75" s="205"/>
      <c r="O75" s="200"/>
      <c r="P75" s="200"/>
      <c r="Q75" s="200"/>
      <c r="R75" s="205"/>
      <c r="S75" s="205"/>
      <c r="T75" s="205" t="b">
        <v>1</v>
      </c>
      <c r="U75" s="222"/>
      <c r="V75" s="222"/>
    </row>
    <row r="76" outlineLevel="1">
      <c r="A76" s="335" t="s">
        <v>359</v>
      </c>
      <c r="B76" s="361" t="s">
        <v>616</v>
      </c>
      <c r="C76" s="309" t="s">
        <v>617</v>
      </c>
      <c r="D76" s="589" t="s">
        <v>316</v>
      </c>
      <c r="E76" s="199" t="s">
        <v>90</v>
      </c>
      <c r="F76" s="200">
        <v>9.6</v>
      </c>
      <c r="G76" s="201" t="s">
        <v>70</v>
      </c>
      <c r="H76" s="231"/>
      <c r="J76" s="233"/>
      <c r="K76" s="200"/>
      <c r="L76" s="200"/>
      <c r="M76" s="205"/>
      <c r="N76" s="205"/>
      <c r="O76" s="200"/>
      <c r="P76" s="200"/>
      <c r="Q76" s="200"/>
      <c r="R76" s="205"/>
      <c r="S76" s="205"/>
      <c r="T76" s="205" t="b">
        <v>1</v>
      </c>
      <c r="U76" s="222"/>
      <c r="V76" s="222"/>
    </row>
    <row r="77" outlineLevel="1">
      <c r="A77" s="222"/>
      <c r="B77" s="376" t="s">
        <v>619</v>
      </c>
      <c r="C77" s="323" t="s">
        <v>621</v>
      </c>
      <c r="D77" s="595" t="s">
        <v>625</v>
      </c>
      <c r="E77" s="199" t="s">
        <v>74</v>
      </c>
      <c r="F77" s="200">
        <v>14.399999999999999</v>
      </c>
      <c r="G77" s="201" t="s">
        <v>193</v>
      </c>
      <c r="H77" s="112"/>
      <c r="I77" s="224"/>
      <c r="J77" s="114"/>
      <c r="K77" s="200"/>
      <c r="L77" s="200"/>
      <c r="M77" s="205"/>
      <c r="N77" s="205"/>
      <c r="O77" s="200">
        <v>10.0</v>
      </c>
      <c r="P77" s="200">
        <v>1.0</v>
      </c>
      <c r="Q77" s="200">
        <v>1.0</v>
      </c>
      <c r="R77" s="205" t="b">
        <v>1</v>
      </c>
      <c r="S77" s="205" t="b">
        <v>0</v>
      </c>
      <c r="T77" s="205" t="b">
        <v>1</v>
      </c>
      <c r="U77" s="207"/>
      <c r="V77" s="207"/>
    </row>
    <row r="78" outlineLevel="1">
      <c r="A78" s="324" t="s">
        <v>626</v>
      </c>
      <c r="B78" s="117"/>
      <c r="C78" s="327" t="s">
        <v>48</v>
      </c>
      <c r="D78" s="327" t="s">
        <v>49</v>
      </c>
      <c r="E78" s="328" t="s">
        <v>50</v>
      </c>
      <c r="F78" s="329" t="s">
        <v>51</v>
      </c>
      <c r="G78" s="328" t="s">
        <v>52</v>
      </c>
      <c r="H78" s="331" t="s">
        <v>53</v>
      </c>
      <c r="I78" s="120"/>
      <c r="J78" s="117"/>
      <c r="K78" s="333" t="s">
        <v>180</v>
      </c>
      <c r="L78" s="333" t="s">
        <v>181</v>
      </c>
      <c r="M78" s="333" t="s">
        <v>182</v>
      </c>
      <c r="N78" s="333" t="s">
        <v>183</v>
      </c>
      <c r="O78" s="334" t="s">
        <v>184</v>
      </c>
      <c r="P78" s="333" t="s">
        <v>185</v>
      </c>
      <c r="Q78" s="334" t="s">
        <v>186</v>
      </c>
      <c r="R78" s="333" t="s">
        <v>317</v>
      </c>
      <c r="S78" s="334" t="s">
        <v>318</v>
      </c>
      <c r="T78" s="334" t="s">
        <v>319</v>
      </c>
      <c r="U78" s="334" t="s">
        <v>320</v>
      </c>
      <c r="V78" s="334" t="s">
        <v>321</v>
      </c>
    </row>
    <row r="79" outlineLevel="1">
      <c r="A79" s="336" t="s">
        <v>322</v>
      </c>
      <c r="B79" s="338" t="s">
        <v>129</v>
      </c>
      <c r="C79" s="209" t="s">
        <v>415</v>
      </c>
      <c r="D79" s="384"/>
      <c r="E79" s="211" t="s">
        <v>194</v>
      </c>
      <c r="F79" s="200">
        <v>3.5999999999999996</v>
      </c>
      <c r="G79" s="201" t="s">
        <v>193</v>
      </c>
      <c r="H79" s="243" t="s">
        <v>635</v>
      </c>
      <c r="I79" s="221"/>
      <c r="J79" s="110"/>
      <c r="K79" s="200"/>
      <c r="L79" s="200"/>
      <c r="M79" s="205"/>
      <c r="N79" s="205"/>
      <c r="O79" s="591">
        <v>3.0</v>
      </c>
      <c r="P79" s="369">
        <v>1.0</v>
      </c>
      <c r="Q79" s="592">
        <v>0.5</v>
      </c>
      <c r="R79" s="205" t="b">
        <v>1</v>
      </c>
      <c r="S79" s="205" t="b">
        <v>1</v>
      </c>
      <c r="T79" s="205"/>
      <c r="U79" s="344" t="s">
        <v>340</v>
      </c>
      <c r="V79" s="344" t="b">
        <v>1</v>
      </c>
    </row>
    <row r="80" outlineLevel="1">
      <c r="A80" s="222"/>
      <c r="B80" s="594" t="s">
        <v>640</v>
      </c>
      <c r="C80" s="225" t="s">
        <v>642</v>
      </c>
      <c r="D80" s="222"/>
      <c r="E80" s="238" t="s">
        <v>429</v>
      </c>
      <c r="F80" s="200">
        <v>1.2</v>
      </c>
      <c r="G80" s="596"/>
      <c r="H80" s="231"/>
      <c r="J80" s="233"/>
      <c r="K80" s="200"/>
      <c r="L80" s="200"/>
      <c r="M80" s="205"/>
      <c r="N80" s="205"/>
      <c r="O80" s="598">
        <v>3.0</v>
      </c>
      <c r="P80" s="377">
        <v>1.0</v>
      </c>
      <c r="Q80" s="599">
        <v>0.2</v>
      </c>
      <c r="R80" s="205" t="b">
        <v>1</v>
      </c>
      <c r="S80" s="205"/>
      <c r="T80" s="205"/>
      <c r="U80" s="222"/>
      <c r="V80" s="222"/>
    </row>
    <row r="81" outlineLevel="1">
      <c r="A81" s="222"/>
      <c r="B81" s="594" t="s">
        <v>646</v>
      </c>
      <c r="C81" s="225" t="s">
        <v>647</v>
      </c>
      <c r="D81" s="222"/>
      <c r="E81" s="238" t="s">
        <v>429</v>
      </c>
      <c r="F81" s="200">
        <v>1.2</v>
      </c>
      <c r="G81" s="596"/>
      <c r="H81" s="231"/>
      <c r="J81" s="233"/>
      <c r="K81" s="200"/>
      <c r="L81" s="200"/>
      <c r="M81" s="205"/>
      <c r="N81" s="205"/>
      <c r="O81" s="598"/>
      <c r="P81" s="377"/>
      <c r="Q81" s="599"/>
      <c r="R81" s="205" t="b">
        <v>0</v>
      </c>
      <c r="S81" s="205" t="b">
        <v>0</v>
      </c>
      <c r="T81" s="205" t="b">
        <v>0</v>
      </c>
      <c r="U81" s="222"/>
      <c r="V81" s="222"/>
    </row>
    <row r="82" outlineLevel="1">
      <c r="A82" s="222"/>
      <c r="B82" s="594" t="s">
        <v>649</v>
      </c>
      <c r="C82" s="225" t="s">
        <v>650</v>
      </c>
      <c r="D82" s="222"/>
      <c r="E82" s="238" t="s">
        <v>429</v>
      </c>
      <c r="F82" s="200">
        <v>1.2</v>
      </c>
      <c r="G82" s="596"/>
      <c r="H82" s="231"/>
      <c r="J82" s="233"/>
      <c r="K82" s="200"/>
      <c r="L82" s="200"/>
      <c r="M82" s="205"/>
      <c r="N82" s="205"/>
      <c r="O82" s="598"/>
      <c r="P82" s="600"/>
      <c r="Q82" s="377"/>
      <c r="R82" s="205" t="b">
        <v>0</v>
      </c>
      <c r="S82" s="205" t="b">
        <v>0</v>
      </c>
      <c r="T82" s="205" t="b">
        <v>0</v>
      </c>
      <c r="U82" s="222"/>
      <c r="V82" s="222"/>
    </row>
    <row r="83" outlineLevel="1">
      <c r="A83" s="207"/>
      <c r="B83" s="594" t="s">
        <v>418</v>
      </c>
      <c r="C83" s="237" t="s">
        <v>651</v>
      </c>
      <c r="D83" s="222"/>
      <c r="E83" s="226" t="s">
        <v>303</v>
      </c>
      <c r="F83" s="200">
        <v>2.4</v>
      </c>
      <c r="G83" s="596"/>
      <c r="H83" s="231"/>
      <c r="J83" s="233"/>
      <c r="K83" s="200"/>
      <c r="L83" s="200"/>
      <c r="M83" s="205"/>
      <c r="N83" s="205"/>
      <c r="O83" s="598">
        <v>3.0</v>
      </c>
      <c r="P83" s="600">
        <v>2.0</v>
      </c>
      <c r="Q83" s="377">
        <v>1.0</v>
      </c>
      <c r="R83" s="205" t="b">
        <v>1</v>
      </c>
      <c r="S83" s="205" t="b">
        <v>0</v>
      </c>
      <c r="T83" s="205"/>
      <c r="U83" s="222"/>
      <c r="V83" s="222"/>
    </row>
    <row r="84" outlineLevel="1">
      <c r="A84" s="351" t="s">
        <v>359</v>
      </c>
      <c r="B84" s="594" t="s">
        <v>640</v>
      </c>
      <c r="C84" s="225" t="s">
        <v>654</v>
      </c>
      <c r="D84" s="222"/>
      <c r="E84" s="238" t="s">
        <v>429</v>
      </c>
      <c r="F84" s="200">
        <v>1.2</v>
      </c>
      <c r="G84" s="201" t="s">
        <v>292</v>
      </c>
      <c r="H84" s="231"/>
      <c r="J84" s="233"/>
      <c r="K84" s="200"/>
      <c r="L84" s="200"/>
      <c r="M84" s="205"/>
      <c r="N84" s="205"/>
      <c r="O84" s="598">
        <v>3.0</v>
      </c>
      <c r="P84" s="377">
        <v>1.0</v>
      </c>
      <c r="Q84" s="602" t="s">
        <v>655</v>
      </c>
      <c r="R84" s="205" t="b">
        <v>1</v>
      </c>
      <c r="S84" s="205" t="b">
        <v>0</v>
      </c>
      <c r="T84" s="205"/>
      <c r="U84" s="222"/>
      <c r="V84" s="222"/>
    </row>
    <row r="85" outlineLevel="1">
      <c r="A85" s="222"/>
      <c r="B85" s="594" t="s">
        <v>646</v>
      </c>
      <c r="C85" s="225" t="s">
        <v>656</v>
      </c>
      <c r="D85" s="222"/>
      <c r="E85" s="238" t="s">
        <v>429</v>
      </c>
      <c r="F85" s="200">
        <v>1.2</v>
      </c>
      <c r="G85" s="201" t="s">
        <v>292</v>
      </c>
      <c r="H85" s="231"/>
      <c r="J85" s="233"/>
      <c r="K85" s="200"/>
      <c r="L85" s="200"/>
      <c r="M85" s="205"/>
      <c r="N85" s="205"/>
      <c r="O85" s="598"/>
      <c r="P85" s="600"/>
      <c r="Q85" s="377"/>
      <c r="R85" s="205" t="b">
        <v>0</v>
      </c>
      <c r="S85" s="205" t="b">
        <v>0</v>
      </c>
      <c r="T85" s="205" t="b">
        <v>0</v>
      </c>
      <c r="U85" s="222"/>
      <c r="V85" s="222"/>
    </row>
    <row r="86" outlineLevel="1">
      <c r="A86" s="207"/>
      <c r="B86" s="594" t="s">
        <v>418</v>
      </c>
      <c r="C86" s="237" t="s">
        <v>538</v>
      </c>
      <c r="D86" s="207"/>
      <c r="E86" s="238" t="s">
        <v>429</v>
      </c>
      <c r="F86" s="200">
        <v>1.2</v>
      </c>
      <c r="G86" s="201" t="s">
        <v>292</v>
      </c>
      <c r="H86" s="112"/>
      <c r="I86" s="224"/>
      <c r="J86" s="114"/>
      <c r="K86" s="200"/>
      <c r="L86" s="200"/>
      <c r="M86" s="205"/>
      <c r="N86" s="205"/>
      <c r="O86" s="598">
        <v>3.0</v>
      </c>
      <c r="P86" s="600">
        <v>2.0</v>
      </c>
      <c r="Q86" s="377">
        <v>1.0</v>
      </c>
      <c r="R86" s="205" t="b">
        <v>1</v>
      </c>
      <c r="S86" s="205" t="b">
        <v>0</v>
      </c>
      <c r="T86" s="205"/>
      <c r="U86" s="207"/>
      <c r="V86" s="207"/>
    </row>
    <row r="87" outlineLevel="1">
      <c r="A87" s="324" t="s">
        <v>659</v>
      </c>
      <c r="B87" s="117"/>
      <c r="C87" s="327" t="s">
        <v>48</v>
      </c>
      <c r="D87" s="327" t="s">
        <v>49</v>
      </c>
      <c r="E87" s="328" t="s">
        <v>50</v>
      </c>
      <c r="F87" s="329" t="s">
        <v>51</v>
      </c>
      <c r="G87" s="328" t="s">
        <v>52</v>
      </c>
      <c r="H87" s="331" t="s">
        <v>53</v>
      </c>
      <c r="I87" s="120"/>
      <c r="J87" s="117"/>
      <c r="K87" s="333" t="s">
        <v>180</v>
      </c>
      <c r="L87" s="333" t="s">
        <v>181</v>
      </c>
      <c r="M87" s="333" t="s">
        <v>182</v>
      </c>
      <c r="N87" s="333" t="s">
        <v>183</v>
      </c>
      <c r="O87" s="334" t="s">
        <v>184</v>
      </c>
      <c r="P87" s="333" t="s">
        <v>185</v>
      </c>
      <c r="Q87" s="334" t="s">
        <v>186</v>
      </c>
      <c r="R87" s="333" t="s">
        <v>317</v>
      </c>
      <c r="S87" s="334" t="s">
        <v>318</v>
      </c>
      <c r="T87" s="334" t="s">
        <v>319</v>
      </c>
      <c r="U87" s="334" t="s">
        <v>320</v>
      </c>
      <c r="V87" s="334" t="s">
        <v>321</v>
      </c>
    </row>
    <row r="88" outlineLevel="1">
      <c r="A88" s="358" t="s">
        <v>324</v>
      </c>
      <c r="B88" s="359" t="s">
        <v>661</v>
      </c>
      <c r="C88" s="364" t="s">
        <v>662</v>
      </c>
      <c r="D88" s="603" t="s">
        <v>159</v>
      </c>
      <c r="E88" s="605" t="s">
        <v>58</v>
      </c>
      <c r="F88" s="366">
        <v>4.8</v>
      </c>
      <c r="G88" s="607" t="s">
        <v>292</v>
      </c>
      <c r="H88" s="606"/>
      <c r="I88" s="221"/>
      <c r="J88" s="110"/>
      <c r="K88" s="200"/>
      <c r="L88" s="200"/>
      <c r="M88" s="205"/>
      <c r="N88" s="205"/>
      <c r="O88" s="200">
        <v>6.0</v>
      </c>
      <c r="P88" s="200">
        <v>0.6</v>
      </c>
      <c r="Q88" s="200">
        <v>1.0</v>
      </c>
      <c r="R88" s="205" t="b">
        <v>1</v>
      </c>
      <c r="S88" s="205" t="b">
        <v>0</v>
      </c>
      <c r="T88" s="205" t="b">
        <v>1</v>
      </c>
      <c r="U88" s="344" t="b">
        <v>0</v>
      </c>
      <c r="V88" s="344" t="b">
        <v>0</v>
      </c>
    </row>
    <row r="89" outlineLevel="1">
      <c r="A89" s="222"/>
      <c r="B89" s="375" t="s">
        <v>663</v>
      </c>
      <c r="C89" s="114"/>
      <c r="D89" s="323" t="s">
        <v>485</v>
      </c>
      <c r="E89" s="207"/>
      <c r="F89" s="207"/>
      <c r="G89" s="114"/>
      <c r="H89" s="231"/>
      <c r="J89" s="233"/>
      <c r="K89" s="200"/>
      <c r="L89" s="200"/>
      <c r="M89" s="205"/>
      <c r="N89" s="205"/>
      <c r="O89" s="200"/>
      <c r="P89" s="200"/>
      <c r="Q89" s="200"/>
      <c r="R89" s="205"/>
      <c r="S89" s="205"/>
      <c r="T89" s="205" t="b">
        <v>1</v>
      </c>
      <c r="U89" s="222"/>
      <c r="V89" s="222"/>
    </row>
    <row r="90" outlineLevel="1">
      <c r="A90" s="222"/>
      <c r="B90" s="395" t="s">
        <v>664</v>
      </c>
      <c r="C90" s="237" t="s">
        <v>665</v>
      </c>
      <c r="D90" s="389"/>
      <c r="E90" s="608" t="s">
        <v>229</v>
      </c>
      <c r="F90" s="200">
        <v>6.0</v>
      </c>
      <c r="G90" s="201" t="s">
        <v>70</v>
      </c>
      <c r="H90" s="231"/>
      <c r="J90" s="233"/>
      <c r="K90" s="200"/>
      <c r="L90" s="200"/>
      <c r="M90" s="205"/>
      <c r="N90" s="205"/>
      <c r="O90" s="200">
        <v>6.0</v>
      </c>
      <c r="P90" s="200">
        <v>0.3</v>
      </c>
      <c r="Q90" s="200">
        <v>1.0</v>
      </c>
      <c r="R90" s="205" t="b">
        <v>1</v>
      </c>
      <c r="S90" s="205" t="b">
        <v>0</v>
      </c>
      <c r="T90" s="205" t="b">
        <v>1</v>
      </c>
      <c r="U90" s="222"/>
      <c r="V90" s="222"/>
    </row>
    <row r="91" outlineLevel="1">
      <c r="A91" s="207"/>
      <c r="B91" s="395" t="s">
        <v>666</v>
      </c>
      <c r="C91" s="389"/>
      <c r="D91" s="225" t="s">
        <v>485</v>
      </c>
      <c r="E91" s="389"/>
      <c r="F91" s="389"/>
      <c r="G91" s="389"/>
      <c r="H91" s="112"/>
      <c r="I91" s="224"/>
      <c r="J91" s="114"/>
      <c r="K91" s="609"/>
      <c r="L91" s="609"/>
      <c r="M91" s="609"/>
      <c r="N91" s="609"/>
      <c r="O91" s="609"/>
      <c r="P91" s="609"/>
      <c r="Q91" s="609"/>
      <c r="R91" s="609"/>
      <c r="S91" s="609"/>
      <c r="T91" s="609"/>
      <c r="U91" s="207"/>
      <c r="V91" s="207"/>
    </row>
    <row r="92">
      <c r="A92" s="312"/>
      <c r="B92" s="315"/>
      <c r="C92" s="317"/>
      <c r="D92" s="317"/>
      <c r="E92" s="318"/>
      <c r="F92" s="318"/>
      <c r="G92" s="318"/>
      <c r="H92" s="319"/>
      <c r="I92" s="319"/>
      <c r="J92" s="320"/>
      <c r="K92" s="320"/>
      <c r="L92" s="320"/>
      <c r="M92" s="320"/>
      <c r="N92" s="320"/>
      <c r="O92" s="320"/>
      <c r="P92" s="320"/>
      <c r="Q92" s="180"/>
      <c r="R92" s="180"/>
      <c r="S92" s="180"/>
      <c r="T92" s="180"/>
      <c r="U92" s="180"/>
      <c r="V92" s="180"/>
    </row>
    <row r="93">
      <c r="A93" s="390" t="s">
        <v>442</v>
      </c>
      <c r="B93" s="110"/>
      <c r="C93" s="319"/>
      <c r="D93" s="319"/>
      <c r="E93" s="320"/>
      <c r="F93" s="392"/>
      <c r="G93" s="392"/>
      <c r="H93" s="320"/>
      <c r="I93" s="320"/>
      <c r="J93" s="320"/>
      <c r="K93" s="320"/>
      <c r="L93" s="320"/>
      <c r="M93" s="320"/>
      <c r="N93" s="180"/>
      <c r="O93" s="180"/>
      <c r="P93" s="180"/>
      <c r="Q93" s="320"/>
      <c r="R93" s="320"/>
      <c r="S93" s="320"/>
      <c r="T93" s="320"/>
      <c r="U93" s="320"/>
      <c r="V93" s="320"/>
    </row>
    <row r="94" outlineLevel="1">
      <c r="A94" s="112"/>
      <c r="B94" s="114"/>
      <c r="C94" s="393" t="s">
        <v>48</v>
      </c>
      <c r="D94" s="393" t="s">
        <v>49</v>
      </c>
      <c r="E94" s="393" t="s">
        <v>50</v>
      </c>
      <c r="F94" s="396" t="s">
        <v>51</v>
      </c>
      <c r="G94" s="319"/>
      <c r="H94" s="319"/>
      <c r="I94" s="319"/>
      <c r="J94" s="320"/>
      <c r="K94" s="320"/>
      <c r="L94" s="320"/>
      <c r="M94" s="320"/>
      <c r="N94" s="320"/>
      <c r="O94" s="320"/>
      <c r="P94" s="320"/>
      <c r="Q94" s="320"/>
      <c r="R94" s="320"/>
      <c r="S94" s="320"/>
      <c r="T94" s="320"/>
      <c r="U94" s="320"/>
      <c r="V94" s="320"/>
    </row>
    <row r="95" outlineLevel="1">
      <c r="A95" s="398" t="s">
        <v>449</v>
      </c>
      <c r="B95" s="399" t="s">
        <v>449</v>
      </c>
      <c r="C95" s="199" t="s">
        <v>429</v>
      </c>
      <c r="D95" s="199" t="s">
        <v>66</v>
      </c>
      <c r="E95" s="199" t="s">
        <v>452</v>
      </c>
      <c r="F95" s="200">
        <v>1.56</v>
      </c>
      <c r="G95" s="319"/>
      <c r="H95" s="319"/>
      <c r="I95" s="319"/>
      <c r="J95" s="320"/>
      <c r="K95" s="320"/>
      <c r="L95" s="320"/>
      <c r="M95" s="320"/>
      <c r="N95" s="320"/>
      <c r="O95" s="320"/>
      <c r="P95" s="320"/>
      <c r="Q95" s="320"/>
      <c r="R95" s="320"/>
      <c r="S95" s="320"/>
      <c r="T95" s="320"/>
      <c r="U95" s="320"/>
      <c r="V95" s="320"/>
    </row>
    <row r="96" outlineLevel="1">
      <c r="A96" s="400" t="s">
        <v>454</v>
      </c>
      <c r="B96" s="399" t="s">
        <v>455</v>
      </c>
      <c r="C96" s="199" t="s">
        <v>668</v>
      </c>
      <c r="D96" s="199" t="s">
        <v>316</v>
      </c>
      <c r="E96" s="401"/>
      <c r="F96" s="402"/>
      <c r="G96" s="402"/>
      <c r="H96" s="319"/>
      <c r="I96" s="319"/>
      <c r="J96" s="320"/>
      <c r="K96" s="320"/>
      <c r="L96" s="320"/>
      <c r="M96" s="320"/>
      <c r="N96" s="320"/>
      <c r="O96" s="320"/>
      <c r="P96" s="320"/>
      <c r="Q96" s="320"/>
      <c r="R96" s="320"/>
      <c r="S96" s="320"/>
      <c r="T96" s="320"/>
      <c r="U96" s="320"/>
      <c r="V96" s="320"/>
    </row>
    <row r="97" outlineLevel="1">
      <c r="A97" s="231"/>
      <c r="B97" s="399" t="s">
        <v>456</v>
      </c>
      <c r="C97" s="199" t="s">
        <v>669</v>
      </c>
      <c r="D97" s="199">
        <v>67.0</v>
      </c>
      <c r="E97" s="401"/>
      <c r="F97" s="402"/>
      <c r="G97" s="402"/>
      <c r="H97" s="319"/>
      <c r="I97" s="319"/>
      <c r="J97" s="320"/>
      <c r="K97" s="320"/>
      <c r="L97" s="320"/>
      <c r="M97" s="320"/>
      <c r="N97" s="320"/>
      <c r="O97" s="320"/>
      <c r="P97" s="320"/>
      <c r="Q97" s="320"/>
      <c r="R97" s="320"/>
      <c r="S97" s="320"/>
      <c r="T97" s="320"/>
      <c r="U97" s="320"/>
      <c r="V97" s="320"/>
    </row>
    <row r="98" outlineLevel="1">
      <c r="A98" s="112"/>
      <c r="B98" s="399" t="s">
        <v>459</v>
      </c>
      <c r="C98" s="199" t="s">
        <v>670</v>
      </c>
      <c r="D98" s="199" t="s">
        <v>334</v>
      </c>
      <c r="E98" s="319"/>
      <c r="F98" s="402"/>
      <c r="G98" s="402"/>
      <c r="H98" s="319"/>
      <c r="I98" s="319"/>
      <c r="J98" s="320"/>
      <c r="K98" s="320"/>
      <c r="L98" s="320"/>
      <c r="M98" s="320"/>
      <c r="N98" s="320"/>
      <c r="O98" s="320"/>
      <c r="P98" s="320"/>
      <c r="Q98" s="320"/>
      <c r="R98" s="320"/>
      <c r="S98" s="320"/>
      <c r="T98" s="320"/>
      <c r="U98" s="320"/>
      <c r="V98" s="320"/>
    </row>
    <row r="99" outlineLevel="1">
      <c r="A99" s="403" t="s">
        <v>462</v>
      </c>
      <c r="B99" s="117"/>
      <c r="C99" s="393" t="s">
        <v>465</v>
      </c>
      <c r="D99" s="393" t="s">
        <v>48</v>
      </c>
      <c r="E99" s="393" t="s">
        <v>49</v>
      </c>
      <c r="F99" s="393" t="s">
        <v>50</v>
      </c>
      <c r="G99" s="396" t="s">
        <v>51</v>
      </c>
      <c r="H99" s="404" t="s">
        <v>53</v>
      </c>
      <c r="I99" s="120"/>
      <c r="J99" s="117"/>
      <c r="K99" s="405" t="str">
        <f>'テンプレート'!K97</f>
        <v>ベクトル</v>
      </c>
      <c r="L99" s="405" t="str">
        <f>'テンプレート'!L97</f>
        <v>KBG (R.E.)</v>
      </c>
      <c r="M99" s="405" t="str">
        <f>'テンプレート'!M97</f>
        <v>BKB (R.A.)</v>
      </c>
      <c r="N99" s="405" t="str">
        <f>'テンプレート'!N97</f>
        <v>FKB (R.F.)</v>
      </c>
      <c r="O99" s="406" t="str">
        <f>'テンプレート'!O97</f>
        <v>盾削り値</v>
      </c>
      <c r="P99" s="405" t="str">
        <f>'テンプレート'!P97</f>
        <v>ﾋｯﾄｽﾄｯﾌﾟ</v>
      </c>
      <c r="Q99" s="406" t="str">
        <f>'テンプレート'!Q97</f>
        <v>ずらし</v>
      </c>
      <c r="R99" s="408"/>
      <c r="S99" s="408"/>
      <c r="T99" s="408"/>
      <c r="U99" s="408"/>
      <c r="V99" s="408"/>
    </row>
    <row r="100" outlineLevel="1">
      <c r="A100" s="411" t="s">
        <v>467</v>
      </c>
      <c r="B100" s="399" t="s">
        <v>469</v>
      </c>
      <c r="C100" s="424" t="b">
        <v>0</v>
      </c>
      <c r="D100" s="610"/>
      <c r="E100" s="426">
        <v>41.0</v>
      </c>
      <c r="F100" s="407"/>
      <c r="G100" s="407"/>
      <c r="H100" s="417"/>
      <c r="I100" s="221"/>
      <c r="J100" s="110"/>
      <c r="K100" s="407"/>
      <c r="L100" s="407"/>
      <c r="M100" s="407"/>
      <c r="N100" s="407"/>
      <c r="O100" s="407"/>
      <c r="P100" s="407"/>
      <c r="Q100" s="407"/>
      <c r="R100" s="408"/>
      <c r="S100" s="320"/>
      <c r="T100" s="320"/>
      <c r="U100" s="320"/>
      <c r="V100" s="320"/>
    </row>
    <row r="101" outlineLevel="1">
      <c r="A101" s="207"/>
      <c r="B101" s="399" t="s">
        <v>462</v>
      </c>
      <c r="C101" s="207"/>
      <c r="D101" s="127">
        <v>16.0</v>
      </c>
      <c r="E101" s="207"/>
      <c r="F101" s="199" t="s">
        <v>173</v>
      </c>
      <c r="G101" s="200">
        <v>12.0</v>
      </c>
      <c r="H101" s="112"/>
      <c r="I101" s="224"/>
      <c r="J101" s="114"/>
      <c r="K101" s="203"/>
      <c r="L101" s="203"/>
      <c r="M101" s="204"/>
      <c r="N101" s="204"/>
      <c r="O101" s="407"/>
      <c r="P101" s="407"/>
      <c r="Q101" s="407"/>
      <c r="R101" s="408"/>
      <c r="S101" s="320"/>
      <c r="T101" s="320"/>
      <c r="U101" s="320"/>
      <c r="V101" s="320"/>
    </row>
    <row r="102" outlineLevel="1">
      <c r="A102" s="411" t="s">
        <v>474</v>
      </c>
      <c r="B102" s="399" t="s">
        <v>469</v>
      </c>
      <c r="C102" s="424" t="b">
        <v>0</v>
      </c>
      <c r="D102" s="610"/>
      <c r="E102" s="426">
        <v>49.0</v>
      </c>
      <c r="F102" s="407"/>
      <c r="G102" s="407"/>
      <c r="H102" s="417"/>
      <c r="I102" s="221"/>
      <c r="J102" s="110"/>
      <c r="K102" s="407"/>
      <c r="L102" s="407"/>
      <c r="M102" s="407"/>
      <c r="N102" s="407"/>
      <c r="O102" s="407"/>
      <c r="P102" s="407"/>
      <c r="Q102" s="407"/>
      <c r="R102" s="408"/>
      <c r="S102" s="320"/>
      <c r="T102" s="320"/>
      <c r="U102" s="320"/>
      <c r="V102" s="320"/>
    </row>
    <row r="103" outlineLevel="1">
      <c r="A103" s="207"/>
      <c r="B103" s="399" t="s">
        <v>462</v>
      </c>
      <c r="C103" s="207"/>
      <c r="D103" s="127">
        <v>12.0</v>
      </c>
      <c r="E103" s="207"/>
      <c r="F103" s="199" t="s">
        <v>173</v>
      </c>
      <c r="G103" s="200">
        <v>12.0</v>
      </c>
      <c r="H103" s="112"/>
      <c r="I103" s="224"/>
      <c r="J103" s="114"/>
      <c r="K103" s="203"/>
      <c r="L103" s="203"/>
      <c r="M103" s="204"/>
      <c r="N103" s="204"/>
      <c r="O103" s="407"/>
      <c r="P103" s="407"/>
      <c r="Q103" s="407"/>
      <c r="R103" s="408"/>
      <c r="S103" s="320"/>
      <c r="T103" s="320"/>
      <c r="U103" s="320"/>
      <c r="V103" s="320"/>
    </row>
    <row r="104" outlineLevel="1">
      <c r="A104" s="411" t="s">
        <v>477</v>
      </c>
      <c r="B104" s="399" t="s">
        <v>469</v>
      </c>
      <c r="C104" s="424" t="b">
        <v>0</v>
      </c>
      <c r="D104" s="199" t="s">
        <v>205</v>
      </c>
      <c r="E104" s="426">
        <v>41.0</v>
      </c>
      <c r="F104" s="199" t="s">
        <v>229</v>
      </c>
      <c r="G104" s="200">
        <v>6.0</v>
      </c>
      <c r="H104" s="417"/>
      <c r="I104" s="221"/>
      <c r="J104" s="110"/>
      <c r="K104" s="203"/>
      <c r="L104" s="203"/>
      <c r="M104" s="204"/>
      <c r="N104" s="204"/>
      <c r="O104" s="205">
        <v>0.0</v>
      </c>
      <c r="P104" s="205">
        <v>0.0</v>
      </c>
      <c r="Q104" s="205">
        <v>0.0</v>
      </c>
      <c r="R104" s="408"/>
      <c r="S104" s="320"/>
      <c r="T104" s="320"/>
      <c r="U104" s="320"/>
      <c r="V104" s="320"/>
    </row>
    <row r="105" outlineLevel="1">
      <c r="A105" s="207"/>
      <c r="B105" s="399" t="s">
        <v>462</v>
      </c>
      <c r="C105" s="207"/>
      <c r="D105" s="199" t="s">
        <v>225</v>
      </c>
      <c r="E105" s="207"/>
      <c r="F105" s="199" t="s">
        <v>145</v>
      </c>
      <c r="G105" s="200">
        <v>8.4</v>
      </c>
      <c r="H105" s="112"/>
      <c r="I105" s="224"/>
      <c r="J105" s="114"/>
      <c r="K105" s="203"/>
      <c r="L105" s="203"/>
      <c r="M105" s="204"/>
      <c r="N105" s="204"/>
      <c r="O105" s="407"/>
      <c r="P105" s="407"/>
      <c r="Q105" s="407"/>
      <c r="R105" s="408"/>
      <c r="S105" s="179"/>
      <c r="T105" s="179"/>
      <c r="U105" s="179"/>
      <c r="V105" s="179"/>
    </row>
    <row r="106" outlineLevel="1">
      <c r="A106" s="411" t="s">
        <v>482</v>
      </c>
      <c r="B106" s="399" t="s">
        <v>469</v>
      </c>
      <c r="C106" s="415" t="b">
        <v>0</v>
      </c>
      <c r="D106" s="610"/>
      <c r="E106" s="216" t="s">
        <v>118</v>
      </c>
      <c r="F106" s="407"/>
      <c r="G106" s="407"/>
      <c r="H106" s="417"/>
      <c r="I106" s="221"/>
      <c r="J106" s="110"/>
      <c r="K106" s="407"/>
      <c r="L106" s="407"/>
      <c r="M106" s="407"/>
      <c r="N106" s="407"/>
      <c r="O106" s="407"/>
      <c r="P106" s="407"/>
      <c r="Q106" s="407"/>
      <c r="R106" s="408"/>
      <c r="S106" s="179"/>
      <c r="T106" s="179"/>
      <c r="U106" s="179"/>
      <c r="V106" s="179"/>
    </row>
    <row r="107" outlineLevel="1">
      <c r="A107" s="207"/>
      <c r="B107" s="399" t="s">
        <v>462</v>
      </c>
      <c r="C107" s="207"/>
      <c r="D107" s="199" t="s">
        <v>81</v>
      </c>
      <c r="E107" s="207"/>
      <c r="F107" s="199" t="s">
        <v>90</v>
      </c>
      <c r="G107" s="200">
        <v>9.6</v>
      </c>
      <c r="H107" s="112"/>
      <c r="I107" s="224"/>
      <c r="J107" s="114"/>
      <c r="K107" s="203"/>
      <c r="L107" s="203"/>
      <c r="M107" s="204"/>
      <c r="N107" s="204"/>
      <c r="O107" s="407"/>
      <c r="P107" s="407"/>
      <c r="Q107" s="407"/>
      <c r="R107" s="408"/>
      <c r="S107" s="179"/>
      <c r="T107" s="179"/>
      <c r="U107" s="179"/>
      <c r="V107" s="179"/>
    </row>
    <row r="108">
      <c r="A108" s="312"/>
      <c r="B108" s="315"/>
      <c r="C108" s="317"/>
      <c r="D108" s="317"/>
      <c r="E108" s="319"/>
      <c r="F108" s="248"/>
      <c r="G108" s="248"/>
      <c r="H108" s="319"/>
      <c r="I108" s="319"/>
      <c r="J108" s="320"/>
      <c r="K108" s="320"/>
      <c r="L108" s="121"/>
      <c r="M108" s="121"/>
      <c r="N108" s="121"/>
      <c r="O108" s="179"/>
      <c r="P108" s="179"/>
      <c r="Q108" s="121"/>
      <c r="R108" s="121"/>
      <c r="S108" s="121"/>
      <c r="T108" s="121"/>
      <c r="U108" s="121"/>
      <c r="V108" s="121"/>
    </row>
    <row r="109">
      <c r="A109" s="429" t="s">
        <v>486</v>
      </c>
      <c r="B109" s="110"/>
      <c r="C109" s="392"/>
      <c r="D109" s="121"/>
      <c r="E109" s="121"/>
      <c r="F109" s="121"/>
      <c r="G109" s="121"/>
      <c r="H109" s="121"/>
      <c r="I109" s="121"/>
      <c r="J109" s="180"/>
      <c r="K109" s="121"/>
      <c r="L109" s="121"/>
      <c r="M109" s="121"/>
      <c r="N109" s="121"/>
      <c r="O109" s="121"/>
      <c r="P109" s="121"/>
      <c r="Q109" s="180"/>
      <c r="R109" s="121"/>
      <c r="S109" s="121"/>
      <c r="T109" s="121"/>
      <c r="U109" s="121"/>
      <c r="V109" s="121"/>
    </row>
    <row r="110" outlineLevel="1">
      <c r="A110" s="112"/>
      <c r="B110" s="114"/>
      <c r="C110" s="430" t="s">
        <v>487</v>
      </c>
      <c r="D110" s="430" t="s">
        <v>489</v>
      </c>
      <c r="E110" s="430" t="s">
        <v>49</v>
      </c>
      <c r="F110" s="430" t="s">
        <v>490</v>
      </c>
      <c r="G110" s="431"/>
      <c r="H110" s="319"/>
      <c r="I110" s="319"/>
      <c r="J110" s="320"/>
      <c r="K110" s="320"/>
      <c r="L110" s="121"/>
      <c r="M110" s="121"/>
      <c r="N110" s="121"/>
      <c r="O110" s="121"/>
      <c r="P110" s="121"/>
      <c r="Q110" s="121"/>
      <c r="R110" s="121"/>
      <c r="S110" s="121"/>
      <c r="T110" s="121"/>
      <c r="U110" s="121"/>
      <c r="V110" s="121"/>
    </row>
    <row r="111" outlineLevel="1">
      <c r="A111" s="432" t="s">
        <v>492</v>
      </c>
      <c r="B111" s="433" t="s">
        <v>455</v>
      </c>
      <c r="C111" s="127" t="str">
        <f t="array" ref="C111">INDEX(Dodges!$C$3:$U$84, MATCH($A$1,Dodges!$A$3:$A$85,0), MATCH(C110,Dodges!$C$2:$F$2,0))</f>
        <v>3-17</v>
      </c>
      <c r="D111" s="127" t="str">
        <f t="array" ref="D111">INDEX(Dodges!$C$3:$U$84, MATCH($A$1,Dodges!$A$3:$A$85,0), MATCH(D110,Dodges!$C$2:$F$2,0))</f>
        <v>6-17</v>
      </c>
      <c r="E111" s="127" t="str">
        <f t="array" ref="E111">INDEX(Dodges!$C$3:$U$84, MATCH($A$1,Dodges!$A$3:$A$85,0), MATCH(E110,Dodges!$C$2:$F$2,0))</f>
        <v>26 (21)</v>
      </c>
      <c r="F111" s="127" t="str">
        <f t="array" ref="F111">INDEX(Dodges!$C$3:$U$84, MATCH($A$1,Dodges!$A$3:$A$85,0), MATCH(F110,Dodges!$C$2:$F$2,0))</f>
        <v>35 (28)</v>
      </c>
      <c r="G111" s="402"/>
      <c r="H111" s="434"/>
      <c r="I111" s="319"/>
      <c r="J111" s="320"/>
      <c r="K111" s="320"/>
      <c r="L111" s="320"/>
      <c r="M111" s="121"/>
      <c r="N111" s="121"/>
      <c r="O111" s="121"/>
      <c r="P111" s="121"/>
      <c r="Q111" s="121"/>
      <c r="R111" s="121"/>
      <c r="S111" s="121"/>
      <c r="T111" s="121"/>
      <c r="U111" s="121"/>
      <c r="V111" s="121"/>
    </row>
    <row r="112" outlineLevel="1">
      <c r="A112" s="231"/>
      <c r="B112" s="433" t="s">
        <v>496</v>
      </c>
      <c r="C112" s="127" t="str">
        <f t="array" ref="C112">INDEX(Dodges!$G$3:$U$84, MATCH($A$1,Dodges!$A$3:$A$85,0), MATCH(C110,Dodges!$G$2:$J$2,0))</f>
        <v>4-18</v>
      </c>
      <c r="D112" s="127" t="str">
        <f t="array" ref="D112">INDEX(Dodges!$G$3:$U$84, MATCH($A$1,Dodges!$A$3:$A$85,0), MATCH(D110,Dodges!$G$2:$J$2,0))</f>
        <v>8-16</v>
      </c>
      <c r="E112" s="127" t="str">
        <f t="array" ref="E112">INDEX(Dodges!$G$3:$U$84, MATCH($A$1,Dodges!$A$3:$A$85,0), MATCH(E110,Dodges!$G$2:$J$2,0))</f>
        <v>34</v>
      </c>
      <c r="F112" s="127">
        <f t="array" ref="F112">INDEX(Dodges!$G$3:$U$84, MATCH($A$1,Dodges!$A$3:$A$85,0), MATCH(F110,Dodges!$G$2:$J$2,0))</f>
        <v>45</v>
      </c>
      <c r="G112" s="436"/>
      <c r="H112" s="434"/>
      <c r="I112" s="434"/>
      <c r="J112" s="320"/>
      <c r="K112" s="320"/>
      <c r="L112" s="320"/>
      <c r="M112" s="320"/>
      <c r="N112" s="320"/>
      <c r="O112" s="121"/>
      <c r="P112" s="121"/>
      <c r="Q112" s="121"/>
      <c r="R112" s="121"/>
      <c r="S112" s="121"/>
      <c r="T112" s="121"/>
      <c r="U112" s="121"/>
      <c r="V112" s="121"/>
    </row>
    <row r="113" outlineLevel="1">
      <c r="A113" s="112"/>
      <c r="B113" s="433" t="s">
        <v>497</v>
      </c>
      <c r="C113" s="127" t="str">
        <f t="array" ref="C113">INDEX(Dodges!$K$3:$U$84, MATCH($A$1,Dodges!$A$3:$A$85,0), MATCH(C110,Dodges!$K$2:$N$2,0))</f>
        <v>5-20</v>
      </c>
      <c r="D113" s="127" t="str">
        <f t="array" ref="D113">INDEX(Dodges!$K$3:$U$84, MATCH($A$1,Dodges!$A$3:$A$85,0), MATCH(D110,Dodges!$K$2:$N$2,0))</f>
        <v>9-16</v>
      </c>
      <c r="E113" s="127" t="str">
        <f t="array" ref="E113">INDEX(Dodges!$K$3:$U$84, MATCH($A$1,Dodges!$A$3:$A$85,0), MATCH(E110,Dodges!$K$2:$N$2,0))</f>
        <v>39</v>
      </c>
      <c r="F113" s="127" t="str">
        <f t="array" ref="F113">INDEX(Dodges!$K$3:$U$84, MATCH($A$1,Dodges!$A$3:$A$85,0), MATCH(F110,Dodges!$K$2:$N$2,0))</f>
        <v>59</v>
      </c>
      <c r="G113" s="436"/>
      <c r="H113" s="434"/>
      <c r="I113" s="434"/>
      <c r="J113" s="179"/>
      <c r="K113" s="179"/>
      <c r="L113" s="179"/>
      <c r="M113" s="179"/>
      <c r="N113" s="179"/>
      <c r="O113" s="121"/>
      <c r="P113" s="121"/>
      <c r="Q113" s="121"/>
      <c r="R113" s="121"/>
      <c r="S113" s="121"/>
      <c r="T113" s="121"/>
      <c r="U113" s="121"/>
      <c r="V113" s="121"/>
    </row>
    <row r="114" outlineLevel="1">
      <c r="A114" s="432" t="s">
        <v>498</v>
      </c>
      <c r="B114" s="433" t="s">
        <v>499</v>
      </c>
      <c r="C114" s="127" t="str">
        <f t="array" ref="C114">INDEX(Dodges!$O$3:$U$84, MATCH($A$1,Dodges!$A$3:$A$85,0), MATCH(C110,Dodges!$O$2:$R$2,0))</f>
        <v>3-29</v>
      </c>
      <c r="D114" s="127" t="str">
        <f t="array" ref="D114">INDEX(Dodges!$O$3:$U$84, MATCH($A$1,Dodges!$A$3:$A$85,0), MATCH(D110,Dodges!$O$2:$R$2,0))</f>
        <v>6-27</v>
      </c>
      <c r="E114" s="127" t="str">
        <f t="array" ref="E114">INDEX(Dodges!$O$3:$U$84, MATCH($A$1,Dodges!$A$3:$A$85,0), MATCH(E110,Dodges!$O$2:$R$2,0))</f>
        <v>56</v>
      </c>
      <c r="F114" s="127" t="str">
        <f t="array" ref="F114">INDEX(Dodges!$O$3:$U$84, MATCH($A$1,Dodges!$A$3:$A$85,0), MATCH(F110,Dodges!$O$2:$R$2,0))</f>
        <v/>
      </c>
      <c r="G114" s="248"/>
      <c r="H114" s="434"/>
      <c r="I114" s="434"/>
      <c r="J114" s="121"/>
      <c r="K114" s="121"/>
      <c r="L114" s="121"/>
      <c r="M114" s="121"/>
      <c r="N114" s="121"/>
      <c r="O114" s="320"/>
      <c r="P114" s="320"/>
      <c r="Q114" s="320"/>
      <c r="R114" s="320"/>
      <c r="S114" s="320"/>
      <c r="T114" s="320"/>
      <c r="U114" s="320"/>
      <c r="V114" s="320"/>
    </row>
    <row r="115" outlineLevel="1">
      <c r="A115" s="112"/>
      <c r="B115" s="433" t="s">
        <v>500</v>
      </c>
      <c r="C115" s="127" t="str">
        <f t="array" ref="C115">INDEX(Dodges!$S$3:$U$84, MATCH($A$1,Dodges!$A$3:$A$85,0), MATCH(C110,Dodges!$S$2:$U$2,0))</f>
        <v>3-21</v>
      </c>
      <c r="D115" s="127" t="str">
        <f t="array" ref="D115">INDEX(Dodges!$S$3:$U$84, MATCH($A$1,Dodges!$A$3:$A$85,0), MATCH(D110,Dodges!$S$2:$U$2,0))</f>
        <v>6-20</v>
      </c>
      <c r="E115" s="127" t="str">
        <f t="array" ref="E115">INDEX(Dodges!$S$3:$U$84, MATCH($A$1,Dodges!$A$3:$A$85,0), MATCH(E110,Dodges!$S$2:$U$2,0))</f>
        <v>真横：96
真上：130
真下：80</v>
      </c>
      <c r="F115" s="436"/>
      <c r="G115" s="436"/>
      <c r="H115" s="180"/>
      <c r="I115" s="180"/>
      <c r="J115" s="179"/>
      <c r="K115" s="179"/>
      <c r="L115" s="179"/>
      <c r="M115" s="179"/>
      <c r="N115" s="121"/>
      <c r="O115" s="180"/>
      <c r="P115" s="180"/>
      <c r="Q115" s="180"/>
      <c r="R115" s="180"/>
      <c r="S115" s="180"/>
      <c r="T115" s="180"/>
      <c r="U115" s="180"/>
      <c r="V115" s="180"/>
    </row>
    <row r="116">
      <c r="A116" s="438"/>
      <c r="B116" s="439"/>
      <c r="C116" s="431"/>
      <c r="D116" s="431"/>
      <c r="E116" s="440"/>
      <c r="F116" s="431"/>
      <c r="G116" s="431"/>
      <c r="H116" s="431"/>
      <c r="I116" s="431"/>
      <c r="J116" s="121"/>
      <c r="K116" s="319"/>
      <c r="L116" s="319"/>
      <c r="M116" s="319"/>
      <c r="N116" s="319"/>
      <c r="O116" s="180"/>
      <c r="P116" s="180"/>
      <c r="Q116" s="180"/>
      <c r="R116" s="180"/>
      <c r="S116" s="180"/>
      <c r="T116" s="180"/>
      <c r="U116" s="180"/>
      <c r="V116" s="180"/>
    </row>
    <row r="117">
      <c r="A117" s="441" t="s">
        <v>501</v>
      </c>
      <c r="B117" s="110"/>
      <c r="C117" s="320"/>
      <c r="D117" s="179"/>
      <c r="E117" s="320"/>
      <c r="F117" s="138"/>
      <c r="G117" s="138"/>
      <c r="H117" s="179"/>
      <c r="I117" s="179"/>
      <c r="J117" s="180"/>
      <c r="K117" s="180"/>
      <c r="L117" s="180"/>
      <c r="M117" s="180"/>
      <c r="N117" s="180"/>
      <c r="O117" s="180"/>
      <c r="P117" s="180"/>
      <c r="Q117" s="180"/>
      <c r="R117" s="180"/>
      <c r="S117" s="180"/>
      <c r="T117" s="180"/>
      <c r="U117" s="180"/>
      <c r="V117" s="180"/>
    </row>
    <row r="118" outlineLevel="1">
      <c r="A118" s="112"/>
      <c r="B118" s="114"/>
      <c r="C118" s="442" t="s">
        <v>487</v>
      </c>
      <c r="D118" s="442" t="s">
        <v>49</v>
      </c>
      <c r="E118" s="442" t="s">
        <v>48</v>
      </c>
      <c r="F118" s="442" t="s">
        <v>50</v>
      </c>
      <c r="G118" s="443" t="s">
        <v>51</v>
      </c>
      <c r="H118" s="320"/>
      <c r="I118" s="320"/>
      <c r="J118" s="179"/>
      <c r="K118" s="444" t="str">
        <f>'テンプレート'!K116</f>
        <v>アイテム取得</v>
      </c>
      <c r="L118" s="117"/>
      <c r="M118" s="445" t="str">
        <f>'テンプレート'!M116</f>
        <v>取得フレーム</v>
      </c>
      <c r="N118" s="445" t="str">
        <f>'テンプレート'!N116</f>
        <v>Duration</v>
      </c>
      <c r="O118" s="180"/>
      <c r="P118" s="180"/>
      <c r="Q118" s="180"/>
      <c r="R118" s="180"/>
      <c r="S118" s="180"/>
      <c r="T118" s="180"/>
      <c r="U118" s="180"/>
      <c r="V118" s="180"/>
    </row>
    <row r="119" outlineLevel="1">
      <c r="A119" s="446" t="s">
        <v>502</v>
      </c>
      <c r="B119" s="447" t="s">
        <v>503</v>
      </c>
      <c r="C119" s="448"/>
      <c r="D119" s="127">
        <f t="array" ref="D119">INDEX('Ledge  Tech'!$C$3:$C120, MATCH($A$1,'Ledge  Tech'!$A$3:$A$109,0), MATCH(D118,'Ledge  Tech'!$C$2,0))</f>
        <v>19</v>
      </c>
      <c r="E119" s="448"/>
      <c r="F119" s="448"/>
      <c r="G119" s="448"/>
      <c r="H119" s="320"/>
      <c r="I119" s="320"/>
      <c r="J119" s="121"/>
      <c r="K119" s="449" t="str">
        <f>'テンプレート'!K117</f>
        <v>小アイテム</v>
      </c>
      <c r="L119" s="450" t="str">
        <f>'テンプレート'!L117</f>
        <v>On-Spot</v>
      </c>
      <c r="M119" s="127" t="s">
        <v>504</v>
      </c>
      <c r="N119" s="127">
        <v>7.0</v>
      </c>
      <c r="O119" s="180"/>
      <c r="P119" s="180"/>
      <c r="Q119" s="180"/>
      <c r="R119" s="180"/>
      <c r="S119" s="180"/>
      <c r="T119" s="180"/>
      <c r="U119" s="180"/>
      <c r="V119" s="180"/>
    </row>
    <row r="120" outlineLevel="1">
      <c r="A120" s="222"/>
      <c r="B120" s="447" t="s">
        <v>455</v>
      </c>
      <c r="C120" s="127" t="str">
        <f t="array" ref="C120">INDEX('Ledge  Tech'!$D$3:$E120, MATCH($A$1,'Ledge  Tech'!$A$3:$A$109,0), MATCH(C118,'Ledge  Tech'!$D$2:$E$2,0))</f>
        <v>1-31</v>
      </c>
      <c r="D120" s="127">
        <f t="array" ref="D120">INDEX('Ledge  Tech'!$D$3:$E120, MATCH($A$1,'Ledge  Tech'!$A$3:$A$109,0), MATCH(D118,'Ledge  Tech'!$D$2:$E$2,0))</f>
        <v>32</v>
      </c>
      <c r="E120" s="448"/>
      <c r="F120" s="448"/>
      <c r="G120" s="448"/>
      <c r="H120" s="320"/>
      <c r="I120" s="320"/>
      <c r="J120" s="179"/>
      <c r="K120" s="207"/>
      <c r="L120" s="450" t="str">
        <f>'テンプレート'!L118</f>
        <v>歩き</v>
      </c>
      <c r="M120" s="127" t="s">
        <v>504</v>
      </c>
      <c r="N120" s="127">
        <v>19.0</v>
      </c>
      <c r="O120" s="180"/>
      <c r="P120" s="180"/>
      <c r="Q120" s="180"/>
      <c r="R120" s="180"/>
      <c r="S120" s="180"/>
      <c r="T120" s="180"/>
      <c r="U120" s="180"/>
      <c r="V120" s="180"/>
    </row>
    <row r="121" outlineLevel="1">
      <c r="A121" s="222"/>
      <c r="B121" s="447" t="s">
        <v>486</v>
      </c>
      <c r="C121" s="127" t="str">
        <f t="array" ref="C121">INDEX('Ledge  Tech'!$F$3:$G$109, MATCH($A$1,'Ledge  Tech'!$A$3:$A$109,0), MATCH(C118,'Ledge  Tech'!$F$2:$G$2,0))</f>
        <v>1-22</v>
      </c>
      <c r="D121" s="127">
        <f t="array" ref="D121">INDEX('Ledge  Tech'!$F$3:$G$109, MATCH($A$1,'Ledge  Tech'!$A$3:$A$109,0), MATCH(D118,'Ledge  Tech'!$F$2:$G$2,0))</f>
        <v>45</v>
      </c>
      <c r="E121" s="448"/>
      <c r="F121" s="448"/>
      <c r="G121" s="448"/>
      <c r="H121" s="320"/>
      <c r="I121" s="320"/>
      <c r="J121" s="121"/>
      <c r="K121" s="451" t="str">
        <f>'テンプレート'!K119</f>
        <v>アイテム投擲</v>
      </c>
      <c r="L121" s="117"/>
      <c r="M121" s="445" t="str">
        <f>'テンプレート'!M119</f>
        <v>投擲フレーム</v>
      </c>
      <c r="N121" s="445" t="str">
        <f>'テンプレート'!N119</f>
        <v>Duration</v>
      </c>
      <c r="O121" s="180"/>
      <c r="P121" s="180"/>
      <c r="Q121" s="180"/>
      <c r="R121" s="180"/>
      <c r="S121" s="180"/>
      <c r="T121" s="180"/>
      <c r="U121" s="180"/>
      <c r="V121" s="180"/>
    </row>
    <row r="122" outlineLevel="1">
      <c r="A122" s="222"/>
      <c r="B122" s="447" t="s">
        <v>505</v>
      </c>
      <c r="C122" s="127" t="str">
        <f t="array" ref="C122">INDEX('Ledge  Tech'!$H$3:$I$109, MATCH($A$1,'Ledge  Tech'!$A$3:$A$109,0), MATCH(C118,'Ledge  Tech'!$H$2:$I$2,0))</f>
        <v>1-12</v>
      </c>
      <c r="D122" s="127">
        <f t="array" ref="D122">INDEX('Ledge  Tech'!$H$3:$I$109, MATCH($A$1,'Ledge  Tech'!$A$3:$A$109,0), MATCH(D118,'Ledge  Tech'!$H$2:$I$2,0))</f>
        <v>14</v>
      </c>
      <c r="E122" s="448"/>
      <c r="F122" s="448"/>
      <c r="G122" s="448"/>
      <c r="H122" s="320"/>
      <c r="I122" s="320"/>
      <c r="J122" s="179"/>
      <c r="K122" s="452" t="str">
        <f>'テンプレート'!K120</f>
        <v>Ground投擲</v>
      </c>
      <c r="L122" s="450" t="str">
        <f>'テンプレート'!L120</f>
        <v>前Throws</v>
      </c>
      <c r="M122" s="127" t="s">
        <v>90</v>
      </c>
      <c r="N122" s="127">
        <v>25.0</v>
      </c>
      <c r="O122" s="121"/>
      <c r="P122" s="121"/>
      <c r="Q122" s="121"/>
      <c r="R122" s="121"/>
      <c r="S122" s="121"/>
      <c r="T122" s="121"/>
      <c r="U122" s="121"/>
      <c r="V122" s="121"/>
    </row>
    <row r="123" outlineLevel="1">
      <c r="A123" s="207"/>
      <c r="B123" s="447" t="s">
        <v>506</v>
      </c>
      <c r="C123" s="127" t="str">
        <f t="array" ref="C123">INDEX('Ledge  Tech'!$J$3:$M$109, MATCH($A$1,'Ledge  Tech'!$A$3:$A$109,0), MATCH(C118,'Ledge  Tech'!$J$2:$M$2,0))</f>
        <v>1-27</v>
      </c>
      <c r="D123" s="127">
        <f t="array" ref="D123">INDEX('Ledge  Tech'!$J$3:$M$109, MATCH($A$1,'Ledge  Tech'!$A$3:$A$109,0), MATCH(D118,'Ledge  Tech'!$J$2:$M$2,0))</f>
        <v>55</v>
      </c>
      <c r="E123" s="127" t="str">
        <f t="array" ref="E123">INDEX('Ledge  Tech'!$J$3:$M$109, MATCH($A$1,'Ledge  Tech'!$A$3:$A$109,0), MATCH(E118,'Ledge  Tech'!$J$2:$M$2,0))</f>
        <v>25-27</v>
      </c>
      <c r="F123" s="127">
        <f t="array" ref="F123">INDEX('Ledge  Tech'!$J$3:$M$109, MATCH($A$1,'Ledge  Tech'!$A$3:$A$109,0), MATCH(F118,'Ledge  Tech'!$J$2:$M$2,0))</f>
        <v>9</v>
      </c>
      <c r="G123" s="127">
        <f>F123*1.2</f>
        <v>10.8</v>
      </c>
      <c r="H123" s="320"/>
      <c r="I123" s="320"/>
      <c r="J123" s="121"/>
      <c r="K123" s="222"/>
      <c r="L123" s="450" t="str">
        <f>'テンプレート'!L121</f>
        <v>後Throws</v>
      </c>
      <c r="M123" s="127" t="s">
        <v>191</v>
      </c>
      <c r="N123" s="127">
        <v>25.0</v>
      </c>
      <c r="O123" s="121"/>
      <c r="P123" s="121"/>
      <c r="Q123" s="121"/>
      <c r="R123" s="121"/>
      <c r="S123" s="121"/>
      <c r="T123" s="121"/>
      <c r="U123" s="121"/>
      <c r="V123" s="121"/>
    </row>
    <row r="124" outlineLevel="1">
      <c r="A124" s="446" t="s">
        <v>507</v>
      </c>
      <c r="B124" s="447" t="s">
        <v>455</v>
      </c>
      <c r="C124" s="127" t="str">
        <f t="array" ref="C124">INDEX('Ledge  Tech'!$N$3:$O$109, MATCH($A$1,'Ledge  Tech'!$A$3:$A$109,0), MATCH(C118,'Ledge  Tech'!$N$2:$O$2,0))</f>
        <v>1-20</v>
      </c>
      <c r="D124" s="127">
        <f t="array" ref="D124">INDEX('Ledge  Tech'!$N$3:$O$109, MATCH($A$1,'Ledge  Tech'!$A$3:$A$109,0), MATCH(D118,'Ledge  Tech'!$N$2:$O$2,0))</f>
        <v>26</v>
      </c>
      <c r="E124" s="448"/>
      <c r="F124" s="448"/>
      <c r="G124" s="448"/>
      <c r="H124" s="320"/>
      <c r="I124" s="320"/>
      <c r="J124" s="179"/>
      <c r="K124" s="222"/>
      <c r="L124" s="450" t="str">
        <f>'テンプレート'!L122</f>
        <v>上Throws</v>
      </c>
      <c r="M124" s="127" t="s">
        <v>74</v>
      </c>
      <c r="N124" s="127">
        <v>24.0</v>
      </c>
      <c r="O124" s="320"/>
      <c r="P124" s="320"/>
      <c r="Q124" s="320"/>
      <c r="R124" s="320"/>
      <c r="S124" s="320"/>
      <c r="T124" s="320"/>
      <c r="U124" s="320"/>
      <c r="V124" s="320"/>
    </row>
    <row r="125" outlineLevel="1">
      <c r="A125" s="222"/>
      <c r="B125" s="447" t="s">
        <v>496</v>
      </c>
      <c r="C125" s="127" t="str">
        <f t="array" ref="C125">INDEX('Ledge  Tech'!$P$3:$Q$109, MATCH($A$1,'Ledge  Tech'!$A$3:$A$109,0), MATCH(C118,'Ledge  Tech'!$P$2:$Q$2,0))</f>
        <v>1-20</v>
      </c>
      <c r="D125" s="127">
        <f t="array" ref="D125">INDEX('Ledge  Tech'!$P$3:$Q$109, MATCH($A$1,'Ledge  Tech'!$A$3:$A$109,0), MATCH(D118,'Ledge  Tech'!$P$2:$Q$2,0))</f>
        <v>40</v>
      </c>
      <c r="E125" s="448"/>
      <c r="F125" s="448"/>
      <c r="G125" s="448"/>
      <c r="H125" s="320"/>
      <c r="I125" s="320"/>
      <c r="J125" s="121"/>
      <c r="K125" s="222"/>
      <c r="L125" s="450" t="str">
        <f>'テンプレート'!L123</f>
        <v>下Throws</v>
      </c>
      <c r="M125" s="127" t="s">
        <v>145</v>
      </c>
      <c r="N125" s="127">
        <v>20.0</v>
      </c>
      <c r="O125" s="180"/>
      <c r="P125" s="180"/>
      <c r="Q125" s="180"/>
      <c r="R125" s="180"/>
      <c r="S125" s="180"/>
      <c r="T125" s="180"/>
      <c r="U125" s="180"/>
      <c r="V125" s="180"/>
    </row>
    <row r="126" outlineLevel="1">
      <c r="A126" s="207"/>
      <c r="B126" s="447" t="s">
        <v>497</v>
      </c>
      <c r="C126" s="127" t="str">
        <f t="array" ref="C126">INDEX('Ledge  Tech'!$R$3:$S$109, MATCH($A$1,'Ledge  Tech'!$A$3:$A$109,0), MATCH(C118,'Ledge  Tech'!$R$2:$S$2,0))</f>
        <v>1-20</v>
      </c>
      <c r="D126" s="127">
        <f t="array" ref="D126">INDEX('Ledge  Tech'!$R$3:$S$109, MATCH($A$1,'Ledge  Tech'!$A$3:$A$109,0), MATCH(D118,'Ledge  Tech'!$R$2:$S$2,0))</f>
        <v>40</v>
      </c>
      <c r="E126" s="448"/>
      <c r="F126" s="448"/>
      <c r="G126" s="448"/>
      <c r="H126" s="320"/>
      <c r="I126" s="320"/>
      <c r="J126" s="179"/>
      <c r="K126" s="222"/>
      <c r="L126" s="453" t="str">
        <f>'テンプレート'!L124</f>
        <v>ダッシュ</v>
      </c>
      <c r="M126" s="127" t="s">
        <v>229</v>
      </c>
      <c r="N126" s="127">
        <v>38.0</v>
      </c>
      <c r="O126" s="180"/>
      <c r="P126" s="180"/>
      <c r="Q126" s="180"/>
      <c r="R126" s="180"/>
      <c r="S126" s="180"/>
      <c r="T126" s="180"/>
      <c r="U126" s="180"/>
      <c r="V126" s="180"/>
    </row>
    <row r="127" outlineLevel="1">
      <c r="A127" s="446" t="s">
        <v>508</v>
      </c>
      <c r="B127" s="447" t="s">
        <v>509</v>
      </c>
      <c r="C127" s="448"/>
      <c r="D127" s="127" t="str">
        <f t="array" ref="D127">INDEX('Get-Ups'!$C$3:$C120, MATCH($A$1,'Get-Ups'!$A$3:$A$109,0), MATCH(D118,'Get-Ups'!$C$2:$AD$2,0))</f>
        <v>25</v>
      </c>
      <c r="E127" s="448"/>
      <c r="F127" s="448"/>
      <c r="G127" s="448"/>
      <c r="H127" s="320"/>
      <c r="I127" s="320"/>
      <c r="J127" s="121"/>
      <c r="K127" s="207"/>
      <c r="L127" s="453" t="str">
        <f>'テンプレート'!L125</f>
        <v>On-Spot捨て</v>
      </c>
      <c r="M127" s="127" t="s">
        <v>66</v>
      </c>
      <c r="N127" s="127">
        <v>24.0</v>
      </c>
      <c r="O127" s="180"/>
      <c r="P127" s="180"/>
      <c r="Q127" s="180"/>
      <c r="R127" s="180"/>
      <c r="S127" s="180"/>
      <c r="T127" s="180"/>
      <c r="U127" s="180"/>
      <c r="V127" s="180"/>
    </row>
    <row r="128" outlineLevel="1">
      <c r="A128" s="222"/>
      <c r="B128" s="447" t="s">
        <v>455</v>
      </c>
      <c r="C128" s="454" t="str">
        <f t="array" ref="C128">INDEX('Get-Ups'!$D$3:$E120, MATCH($A$1,'Get-Ups'!$A$3:$A$109,0), MATCH(C118,'Get-Ups'!$D$2:$AD$2,0))</f>
        <v>1-22</v>
      </c>
      <c r="D128" s="455">
        <f t="array" ref="D128">INDEX('Get-Ups'!$D$3:$E120, MATCH($A$1,'Get-Ups'!$A$3:$A$109,0), MATCH(D118,'Get-Ups'!$D$2:$AD$2,0))</f>
        <v>29</v>
      </c>
      <c r="E128" s="448"/>
      <c r="F128" s="448"/>
      <c r="G128" s="448"/>
      <c r="H128" s="320"/>
      <c r="I128" s="320"/>
      <c r="J128" s="179"/>
      <c r="K128" s="452" t="str">
        <f>'テンプレート'!K126</f>
        <v>Air投擲</v>
      </c>
      <c r="L128" s="450" t="str">
        <f>'テンプレート'!L126</f>
        <v>前Throws</v>
      </c>
      <c r="M128" s="127" t="s">
        <v>90</v>
      </c>
      <c r="N128" s="127">
        <v>25.0</v>
      </c>
      <c r="O128" s="180"/>
      <c r="P128" s="180"/>
      <c r="Q128" s="180"/>
      <c r="R128" s="180"/>
      <c r="S128" s="180"/>
      <c r="T128" s="180"/>
      <c r="U128" s="180"/>
      <c r="V128" s="180"/>
    </row>
    <row r="129" outlineLevel="1">
      <c r="A129" s="222"/>
      <c r="B129" s="447" t="s">
        <v>496</v>
      </c>
      <c r="C129" s="454" t="str">
        <f t="array" ref="C129">INDEX('Get-Ups'!$F$3:$G$109, MATCH($A$1,'Get-Ups'!$A$3:$A$109,0), MATCH(C118,'Get-Ups'!$F$2:$AD$2,0))</f>
        <v>1-14</v>
      </c>
      <c r="D129" s="455">
        <f t="array" ref="D129">INDEX('Get-Ups'!$F$3:$G$109, MATCH($A$1,'Get-Ups'!$A$3:$A$109,0), MATCH(D118,'Get-Ups'!$F$2:$AD$2,0))</f>
        <v>35</v>
      </c>
      <c r="E129" s="448"/>
      <c r="F129" s="448"/>
      <c r="G129" s="448"/>
      <c r="H129" s="320"/>
      <c r="I129" s="320"/>
      <c r="J129" s="121"/>
      <c r="K129" s="222"/>
      <c r="L129" s="450" t="str">
        <f>'テンプレート'!L127</f>
        <v>後Throws</v>
      </c>
      <c r="M129" s="127" t="s">
        <v>191</v>
      </c>
      <c r="N129" s="127">
        <v>25.0</v>
      </c>
      <c r="O129" s="180"/>
      <c r="P129" s="180"/>
      <c r="Q129" s="180"/>
      <c r="R129" s="180"/>
      <c r="S129" s="180"/>
      <c r="T129" s="180"/>
      <c r="U129" s="180"/>
      <c r="V129" s="180"/>
    </row>
    <row r="130" outlineLevel="1">
      <c r="A130" s="222"/>
      <c r="B130" s="447" t="s">
        <v>497</v>
      </c>
      <c r="C130" s="127" t="str">
        <f t="array" ref="C130">INDEX('Get-Ups'!$H$3:$I$109, MATCH($A$1,'Get-Ups'!$A$3:$A$109,0), MATCH(C118,'Get-Ups'!$H$2:$AD$2,0))</f>
        <v>1-20</v>
      </c>
      <c r="D130" s="127">
        <f t="array" ref="D130">INDEX('Get-Ups'!$H$3:$I$109, MATCH($A$1,'Get-Ups'!$A$3:$A$109,0), MATCH(D118,'Get-Ups'!$H$2:$AD$2,0))</f>
        <v>35</v>
      </c>
      <c r="E130" s="448"/>
      <c r="F130" s="448"/>
      <c r="G130" s="448"/>
      <c r="H130" s="320"/>
      <c r="I130" s="320"/>
      <c r="J130" s="179"/>
      <c r="K130" s="222"/>
      <c r="L130" s="450" t="str">
        <f>'テンプレート'!L128</f>
        <v>上Throws</v>
      </c>
      <c r="M130" s="127" t="s">
        <v>74</v>
      </c>
      <c r="N130" s="127">
        <v>24.0</v>
      </c>
      <c r="O130" s="180"/>
      <c r="P130" s="180"/>
      <c r="Q130" s="180"/>
      <c r="R130" s="180"/>
      <c r="S130" s="180"/>
      <c r="T130" s="180"/>
      <c r="U130" s="180"/>
      <c r="V130" s="180"/>
    </row>
    <row r="131" outlineLevel="1">
      <c r="A131" s="222"/>
      <c r="B131" s="447" t="s">
        <v>510</v>
      </c>
      <c r="C131" s="456" t="str">
        <f t="array" ref="C131">INDEX('Get-Ups'!$J$3:$M$109, MATCH($A$1,'Get-Ups'!$A$3:$A$109,0), MATCH(C118,'Get-Ups'!$J$2:$AD$2,0))</f>
        <v>1-23</v>
      </c>
      <c r="D131" s="457">
        <f t="array" ref="D131">INDEX('Get-Ups'!$J$3:$M$109, MATCH($A$1,'Get-Ups'!$A$3:$A$109,0), MATCH(D118,'Get-Ups'!$J$2:$AD$2,0))</f>
        <v>45</v>
      </c>
      <c r="E131" s="454" t="str">
        <f t="array" ref="E131">INDEX('Get-Ups'!$J$3:$M$109, MATCH($A$1,'Get-Ups'!$A$3:$A$109,0), MATCH(E118,'Get-Ups'!$J$2:$AD$2,0))</f>
        <v>17-18</v>
      </c>
      <c r="F131" s="455">
        <f t="array" ref="F131">INDEX('Get-Ups'!$J$3:$M$109, MATCH($A$1,'Get-Ups'!$A$3:$A$109,0), MATCH(F118,'Get-Ups'!$J$2:$AD$2,0))</f>
        <v>7</v>
      </c>
      <c r="G131" s="127">
        <f t="shared" ref="G131:G132" si="1">F131*1.2</f>
        <v>8.4</v>
      </c>
      <c r="H131" s="320"/>
      <c r="I131" s="320"/>
      <c r="J131" s="121"/>
      <c r="K131" s="207"/>
      <c r="L131" s="450" t="str">
        <f>'テンプレート'!L129</f>
        <v>下Throws</v>
      </c>
      <c r="M131" s="127" t="s">
        <v>145</v>
      </c>
      <c r="N131" s="127">
        <v>20.0</v>
      </c>
      <c r="O131" s="121"/>
      <c r="P131" s="121"/>
      <c r="Q131" s="121"/>
      <c r="R131" s="121"/>
      <c r="S131" s="121"/>
      <c r="T131" s="121"/>
      <c r="U131" s="121"/>
      <c r="V131" s="121"/>
    </row>
    <row r="132" outlineLevel="1">
      <c r="A132" s="207"/>
      <c r="B132" s="458" t="s">
        <v>511</v>
      </c>
      <c r="C132" s="207"/>
      <c r="D132" s="207"/>
      <c r="E132" s="454" t="str">
        <f t="array" ref="E132">INDEX('Get-Ups'!$N$3:$O$109, MATCH($A$1,'Get-Ups'!$A$3:$A$109,0), MATCH(E118,'Get-Ups'!$N$2:$AD$2,0))</f>
        <v>22-23</v>
      </c>
      <c r="F132" s="455">
        <f t="array" ref="F132">INDEX('Get-Ups'!$N$3:$O$109, MATCH($A$1,'Get-Ups'!$A$3:$A$109,0), MATCH(F118,'Get-Ups'!$N$2:$AD$2,0))</f>
        <v>7</v>
      </c>
      <c r="G132" s="127">
        <f t="shared" si="1"/>
        <v>8.4</v>
      </c>
      <c r="H132" s="320"/>
      <c r="I132" s="320"/>
      <c r="J132" s="121"/>
      <c r="K132" s="459" t="str">
        <f>'テンプレート'!K130</f>
        <v>踏み台ジャンプ</v>
      </c>
      <c r="L132" s="224"/>
      <c r="M132" s="445" t="str">
        <f>'テンプレート'!M130</f>
        <v>Duration</v>
      </c>
      <c r="N132" s="138"/>
      <c r="O132" s="121"/>
      <c r="P132" s="121"/>
      <c r="Q132" s="121"/>
      <c r="R132" s="121"/>
      <c r="S132" s="121"/>
      <c r="T132" s="121"/>
      <c r="U132" s="121"/>
      <c r="V132" s="121"/>
    </row>
    <row r="133" outlineLevel="1">
      <c r="A133" s="446" t="s">
        <v>512</v>
      </c>
      <c r="B133" s="447" t="s">
        <v>509</v>
      </c>
      <c r="C133" s="448"/>
      <c r="D133" s="454" t="str">
        <f t="array" ref="D133">INDEX('Get-Ups'!$C$3:$C120, MATCH($A$1,'Get-Ups'!$A$3:$A$109,0), MATCH(D118,'Get-Ups'!$C$2,0))</f>
        <v>25</v>
      </c>
      <c r="E133" s="448"/>
      <c r="F133" s="448"/>
      <c r="G133" s="448"/>
      <c r="H133" s="320"/>
      <c r="I133" s="320"/>
      <c r="J133" s="179"/>
      <c r="K133" s="460" t="str">
        <f>'テンプレート'!K131</f>
        <v>踏み</v>
      </c>
      <c r="L133" s="461" t="str">
        <f>'テンプレート'!L131</f>
        <v>踏み</v>
      </c>
      <c r="M133" s="127">
        <v>7.0</v>
      </c>
      <c r="N133" s="462"/>
      <c r="O133" s="121"/>
      <c r="P133" s="121"/>
      <c r="Q133" s="121"/>
      <c r="R133" s="121"/>
      <c r="S133" s="121"/>
      <c r="T133" s="121"/>
      <c r="U133" s="121"/>
      <c r="V133" s="121"/>
    </row>
    <row r="134" outlineLevel="1">
      <c r="A134" s="222"/>
      <c r="B134" s="447" t="s">
        <v>455</v>
      </c>
      <c r="C134" s="454" t="str">
        <f t="array" ref="C134">INDEX('Get-Ups'!$P$3:$Q$109, MATCH($A$1,'Get-Ups'!$A$3:$A$109,0), MATCH(C118,'Get-Ups'!$P$2:$AD$2,0))</f>
        <v>1-22</v>
      </c>
      <c r="D134" s="455">
        <f t="array" ref="D134">INDEX('Get-Ups'!$P$3:$Q$109, MATCH($A$1,'Get-Ups'!$A$3:$A$109,0), MATCH(D118,'Get-Ups'!$P$2:$AD$2,0))</f>
        <v>29</v>
      </c>
      <c r="E134" s="448"/>
      <c r="F134" s="448"/>
      <c r="G134" s="448"/>
      <c r="H134" s="320"/>
      <c r="I134" s="320"/>
      <c r="J134" s="121"/>
      <c r="K134" s="452" t="str">
        <f>'テンプレート'!K132</f>
        <v>踏まれ</v>
      </c>
      <c r="L134" s="461" t="str">
        <f>'テンプレート'!L132</f>
        <v>Ground踏まれ</v>
      </c>
      <c r="M134" s="127" t="s">
        <v>504</v>
      </c>
      <c r="N134" s="462"/>
      <c r="O134" s="320"/>
      <c r="P134" s="320"/>
      <c r="Q134" s="320"/>
      <c r="R134" s="320"/>
      <c r="S134" s="320"/>
      <c r="T134" s="320"/>
      <c r="U134" s="320"/>
      <c r="V134" s="320"/>
    </row>
    <row r="135" outlineLevel="1">
      <c r="A135" s="222"/>
      <c r="B135" s="447" t="s">
        <v>496</v>
      </c>
      <c r="C135" s="454" t="str">
        <f t="array" ref="C135">INDEX('Get-Ups'!$R$3:$S$109, MATCH($A$1,'Get-Ups'!$A$3:$A$109,0), MATCH(C118,'Get-Ups'!$R$2:$AD$2,0))</f>
        <v>1-19</v>
      </c>
      <c r="D135" s="455">
        <f t="array" ref="D135">INDEX('Get-Ups'!$R$3:$S$109, MATCH($A$1,'Get-Ups'!$A$3:$A$109,0), MATCH(D118,'Get-Ups'!$R$2:$AD$2,0))</f>
        <v>35</v>
      </c>
      <c r="E135" s="448"/>
      <c r="F135" s="448"/>
      <c r="G135" s="448"/>
      <c r="H135" s="320"/>
      <c r="I135" s="320"/>
      <c r="J135" s="179"/>
      <c r="K135" s="222"/>
      <c r="L135" s="461" t="str">
        <f>'テンプレート'!L133</f>
        <v>Ground硬直</v>
      </c>
      <c r="M135" s="127">
        <v>27.0</v>
      </c>
      <c r="N135" s="108"/>
      <c r="O135" s="180"/>
      <c r="P135" s="180"/>
      <c r="Q135" s="180"/>
      <c r="R135" s="180"/>
      <c r="S135" s="180"/>
      <c r="T135" s="180"/>
      <c r="U135" s="180"/>
      <c r="V135" s="180"/>
    </row>
    <row r="136" outlineLevel="1">
      <c r="A136" s="222"/>
      <c r="B136" s="447" t="s">
        <v>497</v>
      </c>
      <c r="C136" s="454" t="str">
        <f t="array" ref="C136">INDEX('Get-Ups'!$T$3:$U$109, MATCH($A$1,'Get-Ups'!$A$3:$A$109,0), MATCH(C118,'Get-Ups'!$T$2:$AD$2,0))</f>
        <v>1-22</v>
      </c>
      <c r="D136" s="455">
        <f t="array" ref="D136">INDEX('Get-Ups'!$T$3:$U$109, MATCH($A$1,'Get-Ups'!$A$3:$A$109,0), MATCH(D118,'Get-Ups'!$T$2:$AD$2,0))</f>
        <v>35</v>
      </c>
      <c r="E136" s="448"/>
      <c r="F136" s="448"/>
      <c r="G136" s="448"/>
      <c r="H136" s="320"/>
      <c r="I136" s="320"/>
      <c r="J136" s="121"/>
      <c r="K136" s="222"/>
      <c r="L136" s="461" t="str">
        <f>'テンプレート'!L134</f>
        <v>Air踏まれ</v>
      </c>
      <c r="M136" s="127">
        <v>7.0</v>
      </c>
      <c r="N136" s="108"/>
      <c r="O136" s="180"/>
      <c r="P136" s="180"/>
      <c r="Q136" s="180"/>
      <c r="R136" s="180"/>
      <c r="S136" s="180"/>
      <c r="T136" s="180"/>
      <c r="U136" s="180"/>
      <c r="V136" s="180"/>
    </row>
    <row r="137" outlineLevel="1">
      <c r="A137" s="222"/>
      <c r="B137" s="447" t="s">
        <v>510</v>
      </c>
      <c r="C137" s="456" t="str">
        <f t="array" ref="C137">INDEX('Get-Ups'!$V$3:$Y$109, MATCH($A$1,'Get-Ups'!$A$3:$A$109,0), MATCH(C118,'Get-Ups'!$V$2:$AD$2,0))</f>
        <v>1-24</v>
      </c>
      <c r="D137" s="457">
        <f t="array" ref="D137">INDEX('Get-Ups'!$V$3:$Y$109, MATCH($A$1,'Get-Ups'!$A$3:$A$109,0), MATCH(D118,'Get-Ups'!$V$2:$AD$2,0))</f>
        <v>45</v>
      </c>
      <c r="E137" s="454" t="str">
        <f t="array" ref="E137">INDEX('Get-Ups'!$V$3:$Y$109, MATCH($A$1,'Get-Ups'!$A$3:$A$109,0), MATCH(E118,'Get-Ups'!$V$2:$AD$2,0))</f>
        <v>17-18</v>
      </c>
      <c r="F137" s="455">
        <f t="array" ref="F137">INDEX('Get-Ups'!$V$3:$Y$109, MATCH($A$1,'Get-Ups'!$A$3:$A$109,0), MATCH(F118,'Get-Ups'!$V$2:$AD$2,0))</f>
        <v>7</v>
      </c>
      <c r="G137" s="127">
        <f t="shared" ref="G137:G138" si="2">F137*1.2</f>
        <v>8.4</v>
      </c>
      <c r="H137" s="320"/>
      <c r="I137" s="320"/>
      <c r="J137" s="179"/>
      <c r="K137" s="222"/>
      <c r="L137" s="461" t="str">
        <f>'テンプレート'!L135</f>
        <v>Air落下</v>
      </c>
      <c r="M137" s="127">
        <v>40.0</v>
      </c>
      <c r="N137" s="108"/>
      <c r="O137" s="180"/>
      <c r="P137" s="180"/>
      <c r="Q137" s="180"/>
      <c r="R137" s="180"/>
      <c r="S137" s="180"/>
      <c r="T137" s="180"/>
      <c r="U137" s="180"/>
      <c r="V137" s="180"/>
    </row>
    <row r="138" outlineLevel="1">
      <c r="A138" s="207"/>
      <c r="B138" s="458" t="s">
        <v>511</v>
      </c>
      <c r="C138" s="207"/>
      <c r="D138" s="207"/>
      <c r="E138" s="454" t="str">
        <f t="array" ref="E138">INDEX('Get-Ups'!$Z$3:$AA$109, MATCH($A$1,'Get-Ups'!$A$3:$A$109,0), MATCH(E118,'Get-Ups'!$Z$2:$AD$2,0))</f>
        <v>23-24</v>
      </c>
      <c r="F138" s="455">
        <f t="array" ref="F138">INDEX('Get-Ups'!$Z$3:$AA$109, MATCH($A$1,'Get-Ups'!$A$3:$A$109,0), MATCH(F118,'Get-Ups'!$Z$2:$AD$2,0))</f>
        <v>7</v>
      </c>
      <c r="G138" s="127">
        <f t="shared" si="2"/>
        <v>8.4</v>
      </c>
      <c r="H138" s="320"/>
      <c r="I138" s="320"/>
      <c r="J138" s="179"/>
      <c r="K138" s="451" t="str">
        <f>'テンプレート'!K136</f>
        <v>倒れダメージ</v>
      </c>
      <c r="L138" s="120"/>
      <c r="M138" s="445" t="str">
        <f>'テンプレート'!M136</f>
        <v>Duration</v>
      </c>
      <c r="N138" s="108"/>
      <c r="O138" s="180"/>
      <c r="P138" s="180"/>
      <c r="Q138" s="180"/>
      <c r="R138" s="180"/>
      <c r="S138" s="180"/>
      <c r="T138" s="180"/>
      <c r="U138" s="180"/>
      <c r="V138" s="180"/>
    </row>
    <row r="139" outlineLevel="1">
      <c r="A139" s="446" t="s">
        <v>513</v>
      </c>
      <c r="B139" s="447" t="s">
        <v>514</v>
      </c>
      <c r="C139" s="454" t="str">
        <f t="array" ref="C139">INDEX(Tripping!$C$3:$D120, MATCH($A$1,Tripping!$A$3:$A$109,0), MATCH(C118,Tripping!$C$2:$AC$2,0))</f>
        <v>1-5</v>
      </c>
      <c r="D139" s="455">
        <f t="array" ref="D139">INDEX(Tripping!$C$3:$D120, MATCH($A$1,Tripping!$A$3:$A$109,0), MATCH(D118,Tripping!$C$2:$AC$2,0))</f>
        <v>29</v>
      </c>
      <c r="E139" s="448"/>
      <c r="F139" s="448"/>
      <c r="G139" s="448"/>
      <c r="H139" s="320"/>
      <c r="I139" s="320"/>
      <c r="J139" s="121"/>
      <c r="K139" s="460" t="str">
        <f>'テンプレート'!K137</f>
        <v>あお向け倒れ</v>
      </c>
      <c r="L139" s="453" t="str">
        <f>'テンプレート'!L137</f>
        <v>モーション大</v>
      </c>
      <c r="M139" s="127">
        <v>39.0</v>
      </c>
      <c r="N139" s="462"/>
      <c r="O139" s="180"/>
      <c r="P139" s="180"/>
      <c r="Q139" s="180"/>
      <c r="R139" s="180"/>
      <c r="S139" s="180"/>
      <c r="T139" s="180"/>
      <c r="U139" s="180"/>
      <c r="V139" s="180"/>
    </row>
    <row r="140" outlineLevel="1">
      <c r="A140" s="222"/>
      <c r="B140" s="447" t="s">
        <v>515</v>
      </c>
      <c r="C140" s="454" t="str">
        <f t="array" ref="C140">INDEX(Tripping!$E$3:$F120, MATCH($A$1,Tripping!$A$3:$A$109,0), MATCH(C118,Tripping!$E$2:$AC$2,0))</f>
        <v>1-5</v>
      </c>
      <c r="D140" s="455">
        <f t="array" ref="D140">INDEX(Tripping!$E$3:$F120, MATCH($A$1,Tripping!$A$3:$A$109,0), MATCH(D118,Tripping!$E$2:$AC$2,0))</f>
        <v>39</v>
      </c>
      <c r="E140" s="448"/>
      <c r="F140" s="448"/>
      <c r="G140" s="448"/>
      <c r="H140" s="320"/>
      <c r="I140" s="320"/>
      <c r="J140" s="179"/>
      <c r="K140" s="460" t="str">
        <f>'テンプレート'!K138</f>
        <v>うつ伏せ倒れ</v>
      </c>
      <c r="L140" s="453" t="str">
        <f>'テンプレート'!L138</f>
        <v>モーション大</v>
      </c>
      <c r="M140" s="127" t="s">
        <v>165</v>
      </c>
      <c r="N140" s="462"/>
      <c r="O140" s="180"/>
      <c r="P140" s="180"/>
      <c r="Q140" s="180"/>
      <c r="R140" s="180"/>
      <c r="S140" s="180"/>
      <c r="T140" s="180"/>
      <c r="U140" s="180"/>
      <c r="V140" s="180"/>
    </row>
    <row r="141" outlineLevel="1">
      <c r="A141" s="222"/>
      <c r="B141" s="447" t="s">
        <v>455</v>
      </c>
      <c r="C141" s="454" t="str">
        <f t="array" ref="C141">INDEX(Tripping!$G$3:$H$109, MATCH($A$1,Tripping!$A$3:$A$109,0), MATCH(C118,Tripping!$G$2:$AC$2,0))</f>
        <v>1-16</v>
      </c>
      <c r="D141" s="455">
        <f t="array" ref="D141">INDEX(Tripping!$G$3:$H$109, MATCH($A$1,Tripping!$A$3:$A$109,0), MATCH(D118,Tripping!$G$2:$AC$2,0))</f>
        <v>21</v>
      </c>
      <c r="E141" s="448"/>
      <c r="F141" s="448"/>
      <c r="G141" s="448"/>
      <c r="H141" s="320"/>
      <c r="I141" s="320"/>
      <c r="J141" s="121"/>
      <c r="K141" s="451" t="str">
        <f>'テンプレート'!K139</f>
        <v/>
      </c>
      <c r="L141" s="120"/>
      <c r="M141" s="445" t="str">
        <f>'テンプレート'!M139</f>
        <v/>
      </c>
      <c r="N141" s="108"/>
      <c r="O141" s="180"/>
      <c r="P141" s="180"/>
      <c r="Q141" s="180"/>
      <c r="R141" s="180"/>
      <c r="S141" s="180"/>
      <c r="T141" s="180"/>
      <c r="U141" s="180"/>
      <c r="V141" s="180"/>
    </row>
    <row r="142" outlineLevel="1">
      <c r="A142" s="222"/>
      <c r="B142" s="447" t="s">
        <v>496</v>
      </c>
      <c r="C142" s="454" t="str">
        <f t="array" ref="C142">INDEX(Tripping!$I$3:$J$109, MATCH($A$1,Tripping!$A$3:$A$109,0), MATCH(C118,Tripping!$I$2:$AC$2,0))</f>
        <v>1-9</v>
      </c>
      <c r="D142" s="455">
        <f t="array" ref="D142">INDEX(Tripping!$I$3:$J$109, MATCH($A$1,Tripping!$A$3:$A$109,0), MATCH(D118,Tripping!$I$2:$AC$2,0))</f>
        <v>28</v>
      </c>
      <c r="E142" s="448"/>
      <c r="F142" s="448"/>
      <c r="G142" s="448"/>
      <c r="H142" s="320"/>
      <c r="I142" s="320"/>
      <c r="J142" s="320"/>
      <c r="K142" s="463"/>
      <c r="L142" s="464" t="str">
        <f>'テンプレート'!L140</f>
        <v/>
      </c>
      <c r="M142" s="127" t="s">
        <v>504</v>
      </c>
      <c r="N142" s="108"/>
      <c r="O142" s="180"/>
      <c r="P142" s="180"/>
      <c r="Q142" s="180"/>
      <c r="R142" s="180"/>
      <c r="S142" s="180"/>
      <c r="T142" s="180"/>
      <c r="U142" s="180"/>
      <c r="V142" s="180"/>
    </row>
    <row r="143" outlineLevel="1">
      <c r="A143" s="222"/>
      <c r="B143" s="447" t="s">
        <v>497</v>
      </c>
      <c r="C143" s="454" t="str">
        <f t="array" ref="C143">INDEX(Tripping!$K$3:$L$109, MATCH($A$1,Tripping!$A$3:$A$109,0), MATCH(C118,Tripping!$K$2:$AC$2,0))</f>
        <v>1-9</v>
      </c>
      <c r="D143" s="455">
        <f t="array" ref="D143">INDEX(Tripping!$K$3:$L$109, MATCH($A$1,Tripping!$A$3:$A$109,0), MATCH(D118,Tripping!$K$2:$AC$2,0))</f>
        <v>28</v>
      </c>
      <c r="E143" s="448"/>
      <c r="F143" s="448"/>
      <c r="G143" s="448"/>
      <c r="H143" s="320"/>
      <c r="I143" s="320"/>
      <c r="J143" s="320"/>
      <c r="K143" s="465"/>
      <c r="L143" s="180"/>
      <c r="M143" s="180"/>
      <c r="N143" s="108"/>
      <c r="O143" s="180"/>
      <c r="P143" s="180"/>
      <c r="Q143" s="180"/>
      <c r="R143" s="180"/>
      <c r="S143" s="180"/>
      <c r="T143" s="180"/>
      <c r="U143" s="180"/>
      <c r="V143" s="180"/>
    </row>
    <row r="144" outlineLevel="1">
      <c r="A144" s="222"/>
      <c r="B144" s="447" t="s">
        <v>510</v>
      </c>
      <c r="C144" s="456" t="str">
        <f t="array" ref="C144">INDEX(Tripping!$M$3:$P$109, MATCH($A$1,Tripping!$A$3:$A$109,0), MATCH(C118,Tripping!$M$2:$AC$2,0))</f>
        <v>1-7</v>
      </c>
      <c r="D144" s="457">
        <f t="array" ref="D144">INDEX(Tripping!$M$3:$P$109, MATCH($A$1,Tripping!$A$3:$A$109,0), MATCH(D118,Tripping!$M$2:$AC$2,0))</f>
        <v>49</v>
      </c>
      <c r="E144" s="454" t="str">
        <f t="array" ref="E144">INDEX(Tripping!$M$3:$P$109, MATCH($A$1,Tripping!$A$3:$A$109,0), MATCH(E118,Tripping!$M$2:$AC$2,0))</f>
        <v>19-20</v>
      </c>
      <c r="F144" s="455">
        <f t="array" ref="F144">INDEX(Tripping!$M$3:$P$109, MATCH($A$1,Tripping!$A$3:$A$109,0), MATCH(F118,Tripping!$M$2:$AC$2,0))</f>
        <v>5</v>
      </c>
      <c r="G144" s="127">
        <f t="shared" ref="G144:G145" si="3">F144*1.2</f>
        <v>6</v>
      </c>
      <c r="H144" s="320"/>
      <c r="I144" s="320"/>
      <c r="J144" s="320"/>
      <c r="K144" s="180"/>
      <c r="L144" s="180"/>
      <c r="M144" s="180"/>
      <c r="N144" s="108"/>
      <c r="O144" s="108"/>
      <c r="P144" s="108"/>
      <c r="Q144" s="108"/>
      <c r="R144" s="180"/>
      <c r="S144" s="180"/>
      <c r="T144" s="180"/>
      <c r="U144" s="180"/>
      <c r="V144" s="180"/>
    </row>
    <row r="145" outlineLevel="1">
      <c r="A145" s="207"/>
      <c r="B145" s="458" t="s">
        <v>511</v>
      </c>
      <c r="C145" s="207"/>
      <c r="D145" s="207"/>
      <c r="E145" s="454" t="str">
        <f t="array" ref="E145">INDEX(Tripping!$Q$3:$R$109, MATCH($A$1,Tripping!$A$3:$A$109,0), MATCH(E118,Tripping!$Q$2:$AC$2,0))</f>
        <v>35-36</v>
      </c>
      <c r="F145" s="455">
        <f t="array" ref="F145">INDEX(Tripping!$Q$3:$R$109, MATCH($A$1,Tripping!$A$3:$A$109,0), MATCH(F118,Tripping!$Q$2:$AC$2,0))</f>
        <v>5</v>
      </c>
      <c r="G145" s="127">
        <f t="shared" si="3"/>
        <v>6</v>
      </c>
      <c r="H145" s="320"/>
      <c r="I145" s="320"/>
      <c r="J145" s="320"/>
      <c r="K145" s="180"/>
      <c r="L145" s="180"/>
      <c r="M145" s="180"/>
      <c r="N145" s="108"/>
      <c r="O145" s="108"/>
      <c r="P145" s="108"/>
      <c r="Q145" s="108"/>
      <c r="R145" s="180"/>
      <c r="S145" s="180"/>
      <c r="T145" s="180"/>
      <c r="U145" s="180"/>
      <c r="V145" s="180"/>
    </row>
  </sheetData>
  <mergeCells count="152">
    <mergeCell ref="A127:A132"/>
    <mergeCell ref="A139:A145"/>
    <mergeCell ref="A133:A138"/>
    <mergeCell ref="A100:A101"/>
    <mergeCell ref="A102:A103"/>
    <mergeCell ref="A79:A83"/>
    <mergeCell ref="A84:A86"/>
    <mergeCell ref="A114:A115"/>
    <mergeCell ref="A111:A113"/>
    <mergeCell ref="A119:A123"/>
    <mergeCell ref="A106:A107"/>
    <mergeCell ref="A124:A126"/>
    <mergeCell ref="A104:A105"/>
    <mergeCell ref="A53:A55"/>
    <mergeCell ref="A48:B49"/>
    <mergeCell ref="A56:A57"/>
    <mergeCell ref="A64:A65"/>
    <mergeCell ref="A96:A98"/>
    <mergeCell ref="A93:B94"/>
    <mergeCell ref="A87:B87"/>
    <mergeCell ref="A76:A77"/>
    <mergeCell ref="A61:A63"/>
    <mergeCell ref="A37:A39"/>
    <mergeCell ref="H36:J36"/>
    <mergeCell ref="H37:J39"/>
    <mergeCell ref="D37:D39"/>
    <mergeCell ref="C37:C39"/>
    <mergeCell ref="C31:C33"/>
    <mergeCell ref="C34:C35"/>
    <mergeCell ref="H74:J77"/>
    <mergeCell ref="A67:B67"/>
    <mergeCell ref="D61:D63"/>
    <mergeCell ref="A73:B73"/>
    <mergeCell ref="I61:I63"/>
    <mergeCell ref="I56:I57"/>
    <mergeCell ref="H31:J33"/>
    <mergeCell ref="A40:A44"/>
    <mergeCell ref="A58:A60"/>
    <mergeCell ref="A50:A52"/>
    <mergeCell ref="A71:A72"/>
    <mergeCell ref="A74:A75"/>
    <mergeCell ref="H40:J44"/>
    <mergeCell ref="H45:J46"/>
    <mergeCell ref="I50:I52"/>
    <mergeCell ref="I53:I55"/>
    <mergeCell ref="A24:B25"/>
    <mergeCell ref="H28:J30"/>
    <mergeCell ref="H27:J27"/>
    <mergeCell ref="H26:J26"/>
    <mergeCell ref="D28:D30"/>
    <mergeCell ref="H25:J25"/>
    <mergeCell ref="A15:B16"/>
    <mergeCell ref="C16:D16"/>
    <mergeCell ref="G16:H16"/>
    <mergeCell ref="D31:D33"/>
    <mergeCell ref="D34:D35"/>
    <mergeCell ref="R61:V63"/>
    <mergeCell ref="R64:V65"/>
    <mergeCell ref="A69:A70"/>
    <mergeCell ref="R58:V60"/>
    <mergeCell ref="R53:V55"/>
    <mergeCell ref="R56:V57"/>
    <mergeCell ref="R50:V52"/>
    <mergeCell ref="R49:V49"/>
    <mergeCell ref="D64:D65"/>
    <mergeCell ref="H78:J78"/>
    <mergeCell ref="A78:B78"/>
    <mergeCell ref="U79:U86"/>
    <mergeCell ref="V79:V86"/>
    <mergeCell ref="V74:V77"/>
    <mergeCell ref="U74:U77"/>
    <mergeCell ref="D79:D86"/>
    <mergeCell ref="H79:J86"/>
    <mergeCell ref="A88:A91"/>
    <mergeCell ref="C88:C89"/>
    <mergeCell ref="U88:U91"/>
    <mergeCell ref="E88:E89"/>
    <mergeCell ref="F88:F89"/>
    <mergeCell ref="G88:G89"/>
    <mergeCell ref="V88:V91"/>
    <mergeCell ref="H88:J91"/>
    <mergeCell ref="H87:J87"/>
    <mergeCell ref="V69:V72"/>
    <mergeCell ref="U69:U72"/>
    <mergeCell ref="J58:J60"/>
    <mergeCell ref="I58:I60"/>
    <mergeCell ref="H69:J72"/>
    <mergeCell ref="I64:I65"/>
    <mergeCell ref="H73:J73"/>
    <mergeCell ref="J64:J65"/>
    <mergeCell ref="J61:J63"/>
    <mergeCell ref="A68:B68"/>
    <mergeCell ref="H68:J68"/>
    <mergeCell ref="J53:J55"/>
    <mergeCell ref="J50:J52"/>
    <mergeCell ref="E16:F16"/>
    <mergeCell ref="K16:N16"/>
    <mergeCell ref="H4:H5"/>
    <mergeCell ref="I4:I5"/>
    <mergeCell ref="C1:G12"/>
    <mergeCell ref="H8:J9"/>
    <mergeCell ref="H10:H11"/>
    <mergeCell ref="I6:I7"/>
    <mergeCell ref="H6:H7"/>
    <mergeCell ref="I10:I11"/>
    <mergeCell ref="H1:J2"/>
    <mergeCell ref="A31:A33"/>
    <mergeCell ref="A34:A35"/>
    <mergeCell ref="A10:A12"/>
    <mergeCell ref="A28:A30"/>
    <mergeCell ref="A26:A27"/>
    <mergeCell ref="H34:J35"/>
    <mergeCell ref="K1:M2"/>
    <mergeCell ref="H106:J107"/>
    <mergeCell ref="H104:J105"/>
    <mergeCell ref="E100:E101"/>
    <mergeCell ref="E102:E103"/>
    <mergeCell ref="E104:E105"/>
    <mergeCell ref="E106:E107"/>
    <mergeCell ref="K128:K131"/>
    <mergeCell ref="K121:L121"/>
    <mergeCell ref="K122:K127"/>
    <mergeCell ref="J56:J57"/>
    <mergeCell ref="K119:K120"/>
    <mergeCell ref="K118:L118"/>
    <mergeCell ref="H100:J101"/>
    <mergeCell ref="H102:J103"/>
    <mergeCell ref="K132:L132"/>
    <mergeCell ref="K138:L138"/>
    <mergeCell ref="K134:K137"/>
    <mergeCell ref="H99:J99"/>
    <mergeCell ref="K141:L141"/>
    <mergeCell ref="D53:D55"/>
    <mergeCell ref="D50:D52"/>
    <mergeCell ref="D131:D132"/>
    <mergeCell ref="D137:D138"/>
    <mergeCell ref="D144:D145"/>
    <mergeCell ref="D58:D60"/>
    <mergeCell ref="D56:D57"/>
    <mergeCell ref="C131:C132"/>
    <mergeCell ref="C144:C145"/>
    <mergeCell ref="C137:C138"/>
    <mergeCell ref="A99:B99"/>
    <mergeCell ref="A117:B118"/>
    <mergeCell ref="A109:B110"/>
    <mergeCell ref="C104:C105"/>
    <mergeCell ref="C102:C103"/>
    <mergeCell ref="C100:C101"/>
    <mergeCell ref="C106:C107"/>
    <mergeCell ref="A45:A46"/>
    <mergeCell ref="D40:D44"/>
    <mergeCell ref="D45:D46"/>
  </mergeCells>
  <conditionalFormatting sqref="K1:K15 K17:K70 K73:K90 K92:K142">
    <cfRule type="containsText" dxfId="0" priority="1" operator="containsText" text="361">
      <formula>NOT(ISERROR(SEARCH(("361"),(K1))))</formula>
    </cfRule>
  </conditionalFormatting>
  <conditionalFormatting sqref="K1:K15 K17:K70 K73:K90 K92:K142">
    <cfRule type="containsText" dxfId="1" priority="2" operator="containsText" text="363">
      <formula>NOT(ISERROR(SEARCH(("363"),(K1))))</formula>
    </cfRule>
  </conditionalFormatting>
  <conditionalFormatting sqref="K1:K15 K17:K70 K73:K90 K92:K142">
    <cfRule type="containsText" dxfId="1" priority="3" operator="containsText" text="365">
      <formula>NOT(ISERROR(SEARCH(("365"),(K1))))</formula>
    </cfRule>
  </conditionalFormatting>
  <conditionalFormatting sqref="K1:K15 K17:K70 K73:K90 K92:K142">
    <cfRule type="containsText" dxfId="1" priority="4" operator="containsText" text="366">
      <formula>NOT(ISERROR(SEARCH(("366"),(K1))))</formula>
    </cfRule>
  </conditionalFormatting>
  <conditionalFormatting sqref="K1:K15 K17:K70 K73:K90 K92:K142">
    <cfRule type="containsText" dxfId="1" priority="5" operator="containsText" text="367">
      <formula>NOT(ISERROR(SEARCH(("367"),(K1))))</formula>
    </cfRule>
  </conditionalFormatting>
  <conditionalFormatting sqref="D100 F100:G100 K100:N100 O100:O102 P100:P107 Q100:Q102 D102 F102:G102 K102:N102 D106 F106:G106 K106:N106">
    <cfRule type="cellIs" dxfId="2" priority="6" operator="equal">
      <formula>"敵のみ"</formula>
    </cfRule>
  </conditionalFormatting>
  <conditionalFormatting sqref="D100:D107">
    <cfRule type="cellIs" dxfId="3" priority="7" operator="equal">
      <formula>"-"</formula>
    </cfRule>
  </conditionalFormatting>
  <conditionalFormatting sqref="O1:O70 O73:O90 O92:O145">
    <cfRule type="cellIs" dxfId="4" priority="8" operator="greaterThan">
      <formula>0</formula>
    </cfRule>
  </conditionalFormatting>
  <conditionalFormatting sqref="P1:Q70 P73:Q90 P92:Q145 D100 F100:G100 K100:N100 O100:O102 D102 F102:G102 K102:N102 O105:O107 D106 F106:G106 K106:N106">
    <cfRule type="cellIs" dxfId="5" priority="9" operator="lessThan">
      <formula>1</formula>
    </cfRule>
  </conditionalFormatting>
  <conditionalFormatting sqref="P1:Q70 P73:Q90 P92:Q145 D100 F100:G100 K100:N100 O100:O102 D102 F102:G102 K102:N102 O105:O107 D106 F106:G106 K106:N106">
    <cfRule type="cellIs" dxfId="4" priority="10" operator="greaterThan">
      <formula>1</formula>
    </cfRule>
  </conditionalFormatting>
  <conditionalFormatting sqref="N25:N70 N73:N90 N92:N107">
    <cfRule type="cellIs" dxfId="6" priority="11" operator="greaterThan">
      <formula>0</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2474A"/>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68" t="s">
        <v>516</v>
      </c>
      <c r="B1" s="470"/>
      <c r="C1" s="473" t="str">
        <f>IMAGE(VLOOKUP($A$1,Fighters!A2:AI107,12,FALSE),1)</f>
        <v/>
      </c>
      <c r="D1" s="474"/>
      <c r="E1" s="474"/>
      <c r="F1" s="474"/>
      <c r="G1" s="476"/>
      <c r="H1" s="478"/>
      <c r="I1" s="474"/>
      <c r="J1" s="476"/>
      <c r="K1" s="481"/>
      <c r="L1" s="474"/>
      <c r="M1" s="476"/>
      <c r="N1" s="485"/>
      <c r="O1" s="485"/>
      <c r="P1" s="485"/>
      <c r="Q1" s="485"/>
      <c r="R1" s="487"/>
      <c r="S1" s="487"/>
      <c r="T1" s="487"/>
      <c r="U1" s="487"/>
      <c r="V1" s="487"/>
    </row>
    <row r="2">
      <c r="A2" s="493" t="str">
        <f>VLOOKUP($A$1,Fighters!$A$2:$AI$81,6,FALSE)</f>
        <v>#32474a</v>
      </c>
      <c r="B2" s="470"/>
      <c r="C2" s="495"/>
      <c r="G2" s="497"/>
      <c r="H2" s="498"/>
      <c r="I2" s="500"/>
      <c r="J2" s="501"/>
      <c r="K2" s="498"/>
      <c r="L2" s="500"/>
      <c r="M2" s="501"/>
      <c r="N2" s="485"/>
      <c r="O2" s="485"/>
      <c r="P2" s="485"/>
      <c r="Q2" s="485"/>
      <c r="R2" s="487"/>
      <c r="S2" s="487"/>
      <c r="T2" s="487"/>
      <c r="U2" s="487"/>
      <c r="V2" s="487"/>
    </row>
    <row r="3">
      <c r="A3" s="493" t="str">
        <f>VLOOKUP($A$1,Fighters!$A$2:$AI$81,14,FALSE)</f>
        <v>4'. ダークサムス</v>
      </c>
      <c r="B3" s="470"/>
      <c r="C3" s="495"/>
      <c r="G3" s="497"/>
      <c r="H3" s="504"/>
      <c r="I3" s="504"/>
      <c r="J3" s="504"/>
      <c r="K3" s="506"/>
      <c r="L3" s="506"/>
      <c r="M3" s="506"/>
      <c r="N3" s="485"/>
      <c r="O3" s="485"/>
      <c r="P3" s="485"/>
      <c r="Q3" s="485"/>
      <c r="R3" s="508"/>
      <c r="S3" s="487"/>
      <c r="T3" s="487"/>
      <c r="U3" s="487"/>
      <c r="V3" s="487"/>
    </row>
    <row r="4">
      <c r="A4" s="493" t="str">
        <f>VLOOKUP($A$1,Fighters!$A$2:$AI$81,13,FALSE)</f>
        <v>1</v>
      </c>
      <c r="B4" s="470"/>
      <c r="C4" s="495"/>
      <c r="G4" s="497"/>
      <c r="H4" s="513"/>
      <c r="I4" s="513"/>
      <c r="J4" s="504"/>
      <c r="K4" s="506"/>
      <c r="L4" s="506"/>
      <c r="M4" s="506"/>
      <c r="N4" s="485"/>
      <c r="O4" s="485"/>
      <c r="P4" s="485"/>
      <c r="Q4" s="485"/>
      <c r="R4" s="508"/>
      <c r="S4" s="487"/>
      <c r="T4" s="487"/>
      <c r="U4" s="487"/>
      <c r="V4" s="487"/>
    </row>
    <row r="5" ht="16.5" customHeight="1">
      <c r="A5" s="468"/>
      <c r="B5" s="470"/>
      <c r="C5" s="495"/>
      <c r="G5" s="497"/>
      <c r="H5" s="515"/>
      <c r="I5" s="515"/>
      <c r="J5" s="517"/>
      <c r="K5" s="519"/>
      <c r="L5" s="521"/>
      <c r="M5" s="521"/>
      <c r="N5" s="485"/>
      <c r="O5" s="485"/>
      <c r="P5" s="485"/>
      <c r="Q5" s="485"/>
      <c r="R5" s="508"/>
      <c r="S5" s="487"/>
      <c r="T5" s="487"/>
      <c r="U5" s="487"/>
      <c r="V5" s="487"/>
    </row>
    <row r="6">
      <c r="A6" s="470"/>
      <c r="B6" s="470"/>
      <c r="C6" s="495"/>
      <c r="G6" s="497"/>
      <c r="H6" s="513"/>
      <c r="I6" s="529" t="s">
        <v>6</v>
      </c>
      <c r="J6" s="519"/>
      <c r="K6" s="533"/>
      <c r="L6" s="521"/>
      <c r="M6" s="521"/>
      <c r="N6" s="485"/>
      <c r="O6" s="485"/>
      <c r="P6" s="485"/>
      <c r="Q6" s="485"/>
      <c r="R6" s="508"/>
      <c r="S6" s="487"/>
      <c r="T6" s="487"/>
      <c r="U6" s="487"/>
      <c r="V6" s="487"/>
    </row>
    <row r="7">
      <c r="A7" s="470"/>
      <c r="B7" s="470"/>
      <c r="C7" s="495"/>
      <c r="G7" s="497"/>
      <c r="H7" s="515"/>
      <c r="I7" s="515"/>
      <c r="J7" s="519"/>
      <c r="K7" s="533"/>
      <c r="L7" s="521"/>
      <c r="M7" s="521"/>
      <c r="N7" s="485"/>
      <c r="O7" s="485"/>
      <c r="P7" s="485"/>
      <c r="Q7" s="485"/>
      <c r="R7" s="508"/>
      <c r="S7" s="487"/>
      <c r="T7" s="487"/>
      <c r="U7" s="487"/>
      <c r="V7" s="487"/>
    </row>
    <row r="8">
      <c r="A8" s="470"/>
      <c r="B8" s="470"/>
      <c r="C8" s="495"/>
      <c r="G8" s="497"/>
      <c r="H8" s="536">
        <v>43702.909581527776</v>
      </c>
      <c r="I8" s="474"/>
      <c r="J8" s="476"/>
      <c r="K8" s="519"/>
      <c r="L8" s="521"/>
      <c r="M8" s="521"/>
      <c r="N8" s="485"/>
      <c r="O8" s="485"/>
      <c r="P8" s="485"/>
      <c r="Q8" s="485"/>
      <c r="R8" s="508"/>
      <c r="S8" s="487"/>
      <c r="T8" s="487"/>
      <c r="U8" s="487"/>
      <c r="V8" s="487"/>
    </row>
    <row r="9">
      <c r="A9" s="470"/>
      <c r="B9" s="470"/>
      <c r="C9" s="495"/>
      <c r="G9" s="497"/>
      <c r="H9" s="498"/>
      <c r="I9" s="500"/>
      <c r="J9" s="501"/>
      <c r="K9" s="487"/>
      <c r="L9" s="485"/>
      <c r="M9" s="485"/>
      <c r="N9" s="485"/>
      <c r="O9" s="485"/>
      <c r="P9" s="485"/>
      <c r="Q9" s="485"/>
      <c r="R9" s="508"/>
      <c r="S9" s="487"/>
      <c r="T9" s="487"/>
      <c r="U9" s="487"/>
      <c r="V9" s="487"/>
    </row>
    <row r="10">
      <c r="A10" s="538"/>
      <c r="B10" s="470"/>
      <c r="C10" s="495"/>
      <c r="G10" s="497"/>
      <c r="H10" s="540"/>
      <c r="I10" s="540"/>
      <c r="J10" s="487"/>
      <c r="K10" s="487"/>
      <c r="L10" s="485"/>
      <c r="M10" s="485"/>
      <c r="N10" s="485"/>
      <c r="O10" s="485"/>
      <c r="P10" s="485"/>
      <c r="Q10" s="485"/>
      <c r="R10" s="508"/>
      <c r="S10" s="487"/>
      <c r="T10" s="487"/>
      <c r="U10" s="487"/>
      <c r="V10" s="487"/>
    </row>
    <row r="11">
      <c r="A11" s="542"/>
      <c r="B11" s="470"/>
      <c r="C11" s="495"/>
      <c r="G11" s="497"/>
      <c r="H11" s="515"/>
      <c r="I11" s="515"/>
      <c r="J11" s="487"/>
      <c r="K11" s="487"/>
      <c r="L11" s="485"/>
      <c r="M11" s="485"/>
      <c r="N11" s="485"/>
      <c r="O11" s="485"/>
      <c r="P11" s="485"/>
      <c r="Q11" s="485"/>
      <c r="R11" s="508"/>
      <c r="S11" s="487"/>
      <c r="T11" s="487"/>
      <c r="U11" s="487"/>
      <c r="V11" s="487"/>
    </row>
    <row r="12">
      <c r="A12" s="515"/>
      <c r="B12" s="470"/>
      <c r="C12" s="498"/>
      <c r="D12" s="500"/>
      <c r="E12" s="500"/>
      <c r="F12" s="500"/>
      <c r="G12" s="501"/>
      <c r="H12" s="545"/>
      <c r="I12" s="545"/>
      <c r="J12" s="470"/>
      <c r="K12" s="470"/>
      <c r="L12" s="485"/>
      <c r="M12" s="485"/>
      <c r="N12" s="485"/>
      <c r="O12" s="485"/>
      <c r="P12" s="485"/>
      <c r="Q12" s="485"/>
      <c r="R12" s="508"/>
      <c r="S12" s="487"/>
      <c r="T12" s="487"/>
      <c r="U12" s="487"/>
      <c r="V12" s="487"/>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108 [9th]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1.87 [48th]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20.35 [13th]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1.115 [43rd]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61F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0.176 [7th]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37 [13th]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1.654 [46th]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31F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0.082 [75th]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 [10th]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1.103 [33rd]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43F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37 [17th]</v>
      </c>
      <c r="O20" s="104"/>
      <c r="P20" s="104"/>
      <c r="Q20" s="104"/>
      <c r="R20" s="104"/>
      <c r="S20" s="105"/>
      <c r="T20" s="105"/>
      <c r="U20" s="105"/>
      <c r="V20" s="105"/>
    </row>
    <row r="21" outlineLevel="1">
      <c r="A21" s="123" t="str">
        <f>'テンプレート'!A21</f>
        <v>Zair</v>
      </c>
      <c r="B21" s="146" t="b">
        <v>1</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1.33 [64th]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2.128 [62nd]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0.075 [67th]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556" t="s">
        <v>55</v>
      </c>
      <c r="C26" s="557" t="s">
        <v>95</v>
      </c>
      <c r="D26" s="558" t="s">
        <v>495</v>
      </c>
      <c r="E26" s="374" t="s">
        <v>194</v>
      </c>
      <c r="F26" s="200">
        <v>3.5999999999999996</v>
      </c>
      <c r="G26" s="201" t="s">
        <v>193</v>
      </c>
      <c r="H26" s="213" t="s">
        <v>517</v>
      </c>
      <c r="I26" s="120"/>
      <c r="J26" s="117"/>
      <c r="K26" s="200"/>
      <c r="L26" s="203"/>
      <c r="M26" s="204"/>
      <c r="N26" s="204"/>
      <c r="O26" s="205">
        <v>0.0</v>
      </c>
      <c r="P26" s="205">
        <v>1.0</v>
      </c>
      <c r="Q26" s="205">
        <v>1.0</v>
      </c>
      <c r="R26" s="105"/>
      <c r="S26" s="105"/>
      <c r="T26" s="105"/>
      <c r="U26" s="105"/>
      <c r="V26" s="105"/>
    </row>
    <row r="27" outlineLevel="1">
      <c r="A27" s="207"/>
      <c r="B27" s="559" t="s">
        <v>63</v>
      </c>
      <c r="C27" s="560" t="s">
        <v>518</v>
      </c>
      <c r="D27" s="561" t="s">
        <v>150</v>
      </c>
      <c r="E27" s="237" t="s">
        <v>90</v>
      </c>
      <c r="F27" s="200">
        <v>9.6</v>
      </c>
      <c r="G27" s="210" t="s">
        <v>91</v>
      </c>
      <c r="H27" s="240"/>
      <c r="I27" s="120"/>
      <c r="J27" s="117"/>
      <c r="K27" s="203"/>
      <c r="L27" s="203"/>
      <c r="M27" s="204"/>
      <c r="N27" s="204"/>
      <c r="O27" s="205">
        <v>0.0</v>
      </c>
      <c r="P27" s="205">
        <v>1.0</v>
      </c>
      <c r="Q27" s="205">
        <v>1.0</v>
      </c>
      <c r="R27" s="105"/>
      <c r="S27" s="105"/>
      <c r="T27" s="105"/>
      <c r="U27" s="105"/>
      <c r="V27" s="105"/>
    </row>
    <row r="28" outlineLevel="1">
      <c r="A28" s="195" t="s">
        <v>72</v>
      </c>
      <c r="B28" s="559" t="s">
        <v>129</v>
      </c>
      <c r="C28" s="560" t="s">
        <v>192</v>
      </c>
      <c r="D28" s="562" t="s">
        <v>464</v>
      </c>
      <c r="E28" s="564" t="s">
        <v>145</v>
      </c>
      <c r="F28" s="200">
        <v>8.4</v>
      </c>
      <c r="G28" s="355" t="s">
        <v>147</v>
      </c>
      <c r="H28" s="316"/>
      <c r="I28" s="221"/>
      <c r="J28" s="110"/>
      <c r="K28" s="200"/>
      <c r="L28" s="203"/>
      <c r="M28" s="204"/>
      <c r="N28" s="204"/>
      <c r="O28" s="205">
        <v>0.0</v>
      </c>
      <c r="P28" s="205">
        <v>1.0</v>
      </c>
      <c r="Q28" s="205">
        <v>1.0</v>
      </c>
      <c r="R28" s="105"/>
      <c r="S28" s="105"/>
      <c r="T28" s="105"/>
      <c r="U28" s="105"/>
      <c r="V28" s="105"/>
    </row>
    <row r="29" outlineLevel="1">
      <c r="A29" s="222"/>
      <c r="B29" s="565"/>
      <c r="C29" s="561" t="s">
        <v>189</v>
      </c>
      <c r="D29" s="222"/>
      <c r="E29" s="564" t="s">
        <v>173</v>
      </c>
      <c r="F29" s="200">
        <v>12.0</v>
      </c>
      <c r="G29" s="355" t="s">
        <v>147</v>
      </c>
      <c r="H29" s="231"/>
      <c r="J29" s="233"/>
      <c r="K29" s="203"/>
      <c r="L29" s="203"/>
      <c r="M29" s="204"/>
      <c r="N29" s="204"/>
      <c r="O29" s="205">
        <v>0.0</v>
      </c>
      <c r="P29" s="205">
        <v>1.0</v>
      </c>
      <c r="Q29" s="205">
        <v>1.0</v>
      </c>
      <c r="R29" s="105"/>
      <c r="S29" s="105"/>
      <c r="T29" s="105"/>
      <c r="U29" s="105"/>
      <c r="V29" s="105"/>
    </row>
    <row r="30" outlineLevel="1">
      <c r="A30" s="207"/>
      <c r="B30" s="559" t="s">
        <v>76</v>
      </c>
      <c r="C30" s="561" t="s">
        <v>519</v>
      </c>
      <c r="D30" s="207"/>
      <c r="E30" s="564" t="s">
        <v>66</v>
      </c>
      <c r="F30" s="200">
        <v>7.199999999999999</v>
      </c>
      <c r="G30" s="355" t="s">
        <v>67</v>
      </c>
      <c r="H30" s="112"/>
      <c r="I30" s="224"/>
      <c r="J30" s="114"/>
      <c r="K30" s="203"/>
      <c r="L30" s="203"/>
      <c r="M30" s="204"/>
      <c r="N30" s="204"/>
      <c r="O30" s="205">
        <v>0.0</v>
      </c>
      <c r="P30" s="205">
        <v>1.0</v>
      </c>
      <c r="Q30" s="205">
        <v>1.0</v>
      </c>
      <c r="R30" s="105"/>
      <c r="S30" s="105"/>
      <c r="T30" s="105"/>
      <c r="U30" s="105"/>
      <c r="V30" s="105"/>
    </row>
    <row r="31" outlineLevel="1">
      <c r="A31" s="195" t="s">
        <v>82</v>
      </c>
      <c r="B31" s="559" t="s">
        <v>89</v>
      </c>
      <c r="C31" s="563" t="s">
        <v>276</v>
      </c>
      <c r="D31" s="566" t="s">
        <v>96</v>
      </c>
      <c r="E31" s="567" t="s">
        <v>520</v>
      </c>
      <c r="F31" s="200" t="s">
        <v>521</v>
      </c>
      <c r="G31" s="201" t="s">
        <v>522</v>
      </c>
      <c r="H31" s="316"/>
      <c r="I31" s="221"/>
      <c r="J31" s="110"/>
      <c r="K31" s="200"/>
      <c r="L31" s="203"/>
      <c r="M31" s="204"/>
      <c r="N31" s="204"/>
      <c r="O31" s="205">
        <v>0.0</v>
      </c>
      <c r="P31" s="205">
        <v>1.0</v>
      </c>
      <c r="Q31" s="205">
        <v>1.0</v>
      </c>
      <c r="R31" s="105"/>
      <c r="S31" s="105"/>
      <c r="T31" s="105"/>
      <c r="U31" s="105"/>
      <c r="V31" s="105"/>
    </row>
    <row r="32" outlineLevel="1">
      <c r="A32" s="222"/>
      <c r="B32" s="559" t="s">
        <v>83</v>
      </c>
      <c r="C32" s="222"/>
      <c r="D32" s="222"/>
      <c r="E32" s="567" t="s">
        <v>99</v>
      </c>
      <c r="F32" s="200" t="s">
        <v>100</v>
      </c>
      <c r="G32" s="201" t="s">
        <v>101</v>
      </c>
      <c r="H32" s="231"/>
      <c r="J32" s="233"/>
      <c r="K32" s="200"/>
      <c r="L32" s="203"/>
      <c r="M32" s="204"/>
      <c r="N32" s="204"/>
      <c r="O32" s="205">
        <v>0.0</v>
      </c>
      <c r="P32" s="205">
        <v>1.0</v>
      </c>
      <c r="Q32" s="205">
        <v>1.0</v>
      </c>
      <c r="R32" s="105"/>
      <c r="S32" s="105"/>
      <c r="T32" s="105"/>
      <c r="U32" s="105"/>
      <c r="V32" s="105"/>
    </row>
    <row r="33" outlineLevel="1">
      <c r="A33" s="207"/>
      <c r="B33" s="559" t="s">
        <v>92</v>
      </c>
      <c r="C33" s="207"/>
      <c r="D33" s="207"/>
      <c r="E33" s="567" t="s">
        <v>520</v>
      </c>
      <c r="F33" s="200" t="s">
        <v>521</v>
      </c>
      <c r="G33" s="201" t="s">
        <v>522</v>
      </c>
      <c r="H33" s="112"/>
      <c r="I33" s="224"/>
      <c r="J33" s="114"/>
      <c r="K33" s="203"/>
      <c r="L33" s="203"/>
      <c r="M33" s="204"/>
      <c r="N33" s="204"/>
      <c r="O33" s="205">
        <v>0.0</v>
      </c>
      <c r="P33" s="205">
        <v>1.0</v>
      </c>
      <c r="Q33" s="205">
        <v>1.0</v>
      </c>
      <c r="R33" s="105"/>
      <c r="S33" s="105"/>
      <c r="T33" s="105"/>
      <c r="U33" s="105"/>
      <c r="V33" s="105"/>
    </row>
    <row r="34" outlineLevel="1">
      <c r="A34" s="195" t="s">
        <v>93</v>
      </c>
      <c r="B34" s="568" t="s">
        <v>378</v>
      </c>
      <c r="C34" s="562" t="s">
        <v>523</v>
      </c>
      <c r="D34" s="566" t="s">
        <v>165</v>
      </c>
      <c r="E34" s="567" t="s">
        <v>206</v>
      </c>
      <c r="F34" s="200">
        <v>15.6</v>
      </c>
      <c r="G34" s="355" t="s">
        <v>207</v>
      </c>
      <c r="H34" s="316"/>
      <c r="I34" s="221"/>
      <c r="J34" s="110"/>
      <c r="K34" s="203"/>
      <c r="L34" s="203"/>
      <c r="M34" s="204"/>
      <c r="N34" s="204"/>
      <c r="O34" s="205">
        <v>0.0</v>
      </c>
      <c r="P34" s="205">
        <v>1.0</v>
      </c>
      <c r="Q34" s="205">
        <v>1.0</v>
      </c>
      <c r="R34" s="105"/>
      <c r="S34" s="105"/>
      <c r="T34" s="105"/>
      <c r="U34" s="105"/>
      <c r="V34" s="105"/>
    </row>
    <row r="35" outlineLevel="1">
      <c r="A35" s="207"/>
      <c r="B35" s="568" t="s">
        <v>392</v>
      </c>
      <c r="C35" s="207"/>
      <c r="D35" s="207"/>
      <c r="E35" s="567" t="s">
        <v>74</v>
      </c>
      <c r="F35" s="200">
        <v>14.399999999999999</v>
      </c>
      <c r="G35" s="414"/>
      <c r="H35" s="112"/>
      <c r="I35" s="224"/>
      <c r="J35" s="114"/>
      <c r="K35" s="203"/>
      <c r="L35" s="203"/>
      <c r="M35" s="204"/>
      <c r="N35" s="204"/>
      <c r="O35" s="205"/>
      <c r="P35" s="205"/>
      <c r="Q35" s="205"/>
      <c r="R35" s="105"/>
      <c r="S35" s="105"/>
      <c r="T35" s="105"/>
      <c r="U35" s="105"/>
      <c r="V35" s="105"/>
    </row>
    <row r="36" outlineLevel="1">
      <c r="A36" s="236" t="s">
        <v>104</v>
      </c>
      <c r="B36" s="569"/>
      <c r="C36" s="560" t="s">
        <v>524</v>
      </c>
      <c r="D36" s="560" t="s">
        <v>345</v>
      </c>
      <c r="E36" s="564" t="s">
        <v>74</v>
      </c>
      <c r="F36" s="200">
        <v>14.399999999999999</v>
      </c>
      <c r="G36" s="355" t="s">
        <v>75</v>
      </c>
      <c r="H36" s="240"/>
      <c r="I36" s="120"/>
      <c r="J36" s="117"/>
      <c r="K36" s="205"/>
      <c r="L36" s="204"/>
      <c r="M36" s="204"/>
      <c r="N36" s="204"/>
      <c r="O36" s="205">
        <v>0.0</v>
      </c>
      <c r="P36" s="205">
        <v>1.0</v>
      </c>
      <c r="Q36" s="205">
        <v>1.0</v>
      </c>
      <c r="R36" s="105"/>
      <c r="S36" s="105"/>
      <c r="T36" s="105"/>
      <c r="U36" s="105"/>
      <c r="V36" s="105"/>
    </row>
    <row r="37" outlineLevel="1">
      <c r="A37" s="195" t="s">
        <v>110</v>
      </c>
      <c r="B37" s="559" t="s">
        <v>83</v>
      </c>
      <c r="C37" s="562" t="s">
        <v>212</v>
      </c>
      <c r="D37" s="566" t="s">
        <v>485</v>
      </c>
      <c r="E37" s="564" t="s">
        <v>525</v>
      </c>
      <c r="F37" s="200" t="s">
        <v>526</v>
      </c>
      <c r="G37" s="355" t="s">
        <v>527</v>
      </c>
      <c r="H37" s="243" t="s">
        <v>528</v>
      </c>
      <c r="I37" s="221"/>
      <c r="J37" s="110"/>
      <c r="K37" s="203"/>
      <c r="L37" s="203"/>
      <c r="M37" s="204"/>
      <c r="N37" s="204"/>
      <c r="O37" s="205">
        <v>0.0</v>
      </c>
      <c r="P37" s="205">
        <v>1.0</v>
      </c>
      <c r="Q37" s="205">
        <v>1.0</v>
      </c>
      <c r="R37" s="105"/>
      <c r="S37" s="105"/>
      <c r="T37" s="105"/>
      <c r="U37" s="105"/>
      <c r="V37" s="105"/>
    </row>
    <row r="38" outlineLevel="1">
      <c r="A38" s="222"/>
      <c r="B38" s="559" t="s">
        <v>89</v>
      </c>
      <c r="C38" s="222"/>
      <c r="D38" s="222"/>
      <c r="E38" s="564" t="s">
        <v>529</v>
      </c>
      <c r="F38" s="200" t="s">
        <v>530</v>
      </c>
      <c r="G38" s="355" t="s">
        <v>531</v>
      </c>
      <c r="H38" s="231"/>
      <c r="J38" s="233"/>
      <c r="K38" s="203"/>
      <c r="L38" s="203"/>
      <c r="M38" s="204"/>
      <c r="N38" s="204"/>
      <c r="O38" s="205">
        <v>0.0</v>
      </c>
      <c r="P38" s="205">
        <v>1.0</v>
      </c>
      <c r="Q38" s="205">
        <v>1.0</v>
      </c>
      <c r="R38" s="105"/>
      <c r="S38" s="105"/>
      <c r="T38" s="105"/>
      <c r="U38" s="105"/>
      <c r="V38" s="105"/>
    </row>
    <row r="39" outlineLevel="1">
      <c r="A39" s="207"/>
      <c r="B39" s="559" t="s">
        <v>92</v>
      </c>
      <c r="C39" s="207"/>
      <c r="D39" s="207"/>
      <c r="E39" s="564" t="s">
        <v>533</v>
      </c>
      <c r="F39" s="200" t="s">
        <v>534</v>
      </c>
      <c r="G39" s="355" t="s">
        <v>535</v>
      </c>
      <c r="H39" s="112"/>
      <c r="I39" s="224"/>
      <c r="J39" s="114"/>
      <c r="K39" s="203"/>
      <c r="L39" s="203"/>
      <c r="M39" s="204"/>
      <c r="N39" s="204"/>
      <c r="O39" s="205">
        <v>0.0</v>
      </c>
      <c r="P39" s="205">
        <v>1.0</v>
      </c>
      <c r="Q39" s="205">
        <v>1.0</v>
      </c>
      <c r="R39" s="105"/>
      <c r="S39" s="105"/>
      <c r="T39" s="105"/>
      <c r="U39" s="105"/>
      <c r="V39" s="105"/>
    </row>
    <row r="40" outlineLevel="1">
      <c r="A40" s="195" t="s">
        <v>119</v>
      </c>
      <c r="B40" s="565" t="s">
        <v>170</v>
      </c>
      <c r="C40" s="560" t="s">
        <v>130</v>
      </c>
      <c r="D40" s="566" t="s">
        <v>200</v>
      </c>
      <c r="E40" s="564" t="s">
        <v>194</v>
      </c>
      <c r="F40" s="200">
        <v>3.5999999999999996</v>
      </c>
      <c r="G40" s="355" t="s">
        <v>70</v>
      </c>
      <c r="H40" s="243" t="s">
        <v>536</v>
      </c>
      <c r="I40" s="221"/>
      <c r="J40" s="110"/>
      <c r="K40" s="204"/>
      <c r="L40" s="204"/>
      <c r="M40" s="204"/>
      <c r="N40" s="204"/>
      <c r="O40" s="205">
        <v>0.0</v>
      </c>
      <c r="P40" s="205">
        <v>1.0</v>
      </c>
      <c r="Q40" s="205">
        <v>0.8</v>
      </c>
      <c r="R40" s="105"/>
      <c r="S40" s="105"/>
      <c r="T40" s="105"/>
      <c r="U40" s="105"/>
      <c r="V40" s="105"/>
    </row>
    <row r="41" outlineLevel="1">
      <c r="A41" s="222"/>
      <c r="B41" s="565" t="s">
        <v>177</v>
      </c>
      <c r="C41" s="226" t="s">
        <v>438</v>
      </c>
      <c r="D41" s="222"/>
      <c r="E41" s="564" t="s">
        <v>194</v>
      </c>
      <c r="F41" s="200">
        <v>3.5999999999999996</v>
      </c>
      <c r="G41" s="355" t="s">
        <v>70</v>
      </c>
      <c r="H41" s="231"/>
      <c r="J41" s="233"/>
      <c r="K41" s="204"/>
      <c r="L41" s="204"/>
      <c r="M41" s="204"/>
      <c r="N41" s="204"/>
      <c r="O41" s="205">
        <v>0.0</v>
      </c>
      <c r="P41" s="205">
        <v>1.0</v>
      </c>
      <c r="Q41" s="205">
        <v>0.8</v>
      </c>
      <c r="R41" s="105"/>
      <c r="S41" s="105"/>
      <c r="T41" s="105"/>
      <c r="U41" s="105"/>
      <c r="V41" s="105"/>
    </row>
    <row r="42" outlineLevel="1">
      <c r="A42" s="222"/>
      <c r="B42" s="565" t="s">
        <v>245</v>
      </c>
      <c r="C42" s="226" t="s">
        <v>333</v>
      </c>
      <c r="D42" s="222"/>
      <c r="E42" s="564" t="s">
        <v>194</v>
      </c>
      <c r="F42" s="200">
        <v>3.5999999999999996</v>
      </c>
      <c r="G42" s="355" t="s">
        <v>70</v>
      </c>
      <c r="H42" s="231"/>
      <c r="J42" s="233"/>
      <c r="K42" s="204"/>
      <c r="L42" s="204"/>
      <c r="M42" s="204"/>
      <c r="N42" s="204"/>
      <c r="O42" s="205">
        <v>0.0</v>
      </c>
      <c r="P42" s="205">
        <v>1.0</v>
      </c>
      <c r="Q42" s="205">
        <v>0.8</v>
      </c>
      <c r="R42" s="105"/>
      <c r="S42" s="105"/>
      <c r="T42" s="105"/>
      <c r="U42" s="105"/>
      <c r="V42" s="105"/>
    </row>
    <row r="43" outlineLevel="1">
      <c r="A43" s="222"/>
      <c r="B43" s="565" t="s">
        <v>416</v>
      </c>
      <c r="C43" s="226" t="s">
        <v>537</v>
      </c>
      <c r="D43" s="222"/>
      <c r="E43" s="564" t="s">
        <v>194</v>
      </c>
      <c r="F43" s="200">
        <v>3.5999999999999996</v>
      </c>
      <c r="G43" s="355" t="s">
        <v>70</v>
      </c>
      <c r="H43" s="231"/>
      <c r="J43" s="233"/>
      <c r="K43" s="204"/>
      <c r="L43" s="204"/>
      <c r="M43" s="204"/>
      <c r="N43" s="204"/>
      <c r="O43" s="205">
        <v>0.0</v>
      </c>
      <c r="P43" s="205">
        <v>1.0</v>
      </c>
      <c r="Q43" s="205">
        <v>0.8</v>
      </c>
      <c r="R43" s="105"/>
      <c r="S43" s="105"/>
      <c r="T43" s="105"/>
      <c r="U43" s="105"/>
      <c r="V43" s="105"/>
    </row>
    <row r="44" outlineLevel="1">
      <c r="A44" s="207"/>
      <c r="B44" s="565" t="s">
        <v>417</v>
      </c>
      <c r="C44" s="226" t="s">
        <v>538</v>
      </c>
      <c r="D44" s="207"/>
      <c r="E44" s="564" t="s">
        <v>66</v>
      </c>
      <c r="F44" s="200">
        <v>7.199999999999999</v>
      </c>
      <c r="G44" s="355" t="s">
        <v>59</v>
      </c>
      <c r="H44" s="112"/>
      <c r="I44" s="224"/>
      <c r="J44" s="114"/>
      <c r="K44" s="204"/>
      <c r="L44" s="204"/>
      <c r="M44" s="204"/>
      <c r="N44" s="204"/>
      <c r="O44" s="205">
        <v>0.0</v>
      </c>
      <c r="P44" s="205">
        <v>1.0</v>
      </c>
      <c r="Q44" s="205">
        <v>0.8</v>
      </c>
      <c r="R44" s="105"/>
      <c r="S44" s="105"/>
      <c r="T44" s="105"/>
      <c r="U44" s="105"/>
      <c r="V44" s="105"/>
    </row>
    <row r="45" outlineLevel="1">
      <c r="A45" s="195" t="s">
        <v>128</v>
      </c>
      <c r="B45" s="208" t="s">
        <v>170</v>
      </c>
      <c r="C45" s="226" t="s">
        <v>457</v>
      </c>
      <c r="D45" s="566" t="s">
        <v>345</v>
      </c>
      <c r="E45" s="564" t="s">
        <v>173</v>
      </c>
      <c r="F45" s="200">
        <v>12.0</v>
      </c>
      <c r="G45" s="355" t="s">
        <v>147</v>
      </c>
      <c r="H45" s="243" t="s">
        <v>528</v>
      </c>
      <c r="I45" s="221"/>
      <c r="J45" s="110"/>
      <c r="K45" s="203"/>
      <c r="L45" s="203"/>
      <c r="M45" s="204"/>
      <c r="N45" s="204"/>
      <c r="O45" s="205">
        <v>0.0</v>
      </c>
      <c r="P45" s="205">
        <v>1.0</v>
      </c>
      <c r="Q45" s="205">
        <v>1.0</v>
      </c>
      <c r="R45" s="105"/>
      <c r="S45" s="105"/>
      <c r="T45" s="105"/>
      <c r="U45" s="105"/>
      <c r="V45" s="105"/>
    </row>
    <row r="46" outlineLevel="1">
      <c r="A46" s="207"/>
      <c r="B46" s="208" t="s">
        <v>177</v>
      </c>
      <c r="C46" s="226" t="s">
        <v>217</v>
      </c>
      <c r="D46" s="207"/>
      <c r="E46" s="564" t="s">
        <v>74</v>
      </c>
      <c r="F46" s="200">
        <v>14.399999999999999</v>
      </c>
      <c r="G46" s="355" t="s">
        <v>91</v>
      </c>
      <c r="H46" s="112"/>
      <c r="I46" s="224"/>
      <c r="J46" s="114"/>
      <c r="K46" s="203"/>
      <c r="L46" s="203"/>
      <c r="M46" s="204"/>
      <c r="N46" s="204"/>
      <c r="O46" s="205">
        <v>0.0</v>
      </c>
      <c r="P46" s="205">
        <v>1.0</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
        <v>148</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
        <v>48</v>
      </c>
      <c r="D49" s="257" t="s">
        <v>49</v>
      </c>
      <c r="E49" s="256" t="s">
        <v>50</v>
      </c>
      <c r="F49" s="259" t="s">
        <v>51</v>
      </c>
      <c r="G49" s="259" t="s">
        <v>174</v>
      </c>
      <c r="H49" s="260" t="s">
        <v>52</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4" t="str">
        <f>'テンプレート'!R56</f>
        <v>Comment</v>
      </c>
      <c r="S49" s="120"/>
      <c r="T49" s="120"/>
      <c r="U49" s="120"/>
      <c r="V49" s="120"/>
    </row>
    <row r="50" outlineLevel="1">
      <c r="A50" s="265" t="s">
        <v>187</v>
      </c>
      <c r="B50" s="571" t="s">
        <v>170</v>
      </c>
      <c r="C50" s="209" t="s">
        <v>553</v>
      </c>
      <c r="D50" s="314" t="s">
        <v>190</v>
      </c>
      <c r="E50" s="572" t="s">
        <v>173</v>
      </c>
      <c r="F50" s="273">
        <v>12.0</v>
      </c>
      <c r="G50" s="273" t="s">
        <v>555</v>
      </c>
      <c r="H50" s="200" t="s">
        <v>193</v>
      </c>
      <c r="I50" s="311" t="str">
        <f t="array" ref="I50">INDEX('Aerial Attacks'!$O$3:$AA$109, MATCH($A$1,'Aerial Attacks'!$A$3:$A$109,0), MATCH(A50,'Aerial Attacks'!$O$2:$S$2,0))</f>
        <v>9</v>
      </c>
      <c r="J50" s="314" t="s">
        <v>559</v>
      </c>
      <c r="K50" s="200"/>
      <c r="L50" s="203"/>
      <c r="M50" s="204"/>
      <c r="N50" s="204"/>
      <c r="O50" s="573">
        <v>0.0</v>
      </c>
      <c r="P50" s="370">
        <v>1.0</v>
      </c>
      <c r="Q50" s="370">
        <v>1.0</v>
      </c>
      <c r="R50" s="243"/>
      <c r="S50" s="221"/>
      <c r="T50" s="221"/>
      <c r="U50" s="221"/>
      <c r="V50" s="110"/>
    </row>
    <row r="51" outlineLevel="1">
      <c r="A51" s="222"/>
      <c r="B51" s="574" t="s">
        <v>177</v>
      </c>
      <c r="C51" s="225" t="s">
        <v>120</v>
      </c>
      <c r="D51" s="233"/>
      <c r="E51" s="238" t="s">
        <v>79</v>
      </c>
      <c r="F51" s="273">
        <v>10.799999999999999</v>
      </c>
      <c r="G51" s="273" t="s">
        <v>560</v>
      </c>
      <c r="H51" s="200" t="s">
        <v>193</v>
      </c>
      <c r="I51" s="222"/>
      <c r="J51" s="233"/>
      <c r="K51" s="200"/>
      <c r="L51" s="203"/>
      <c r="M51" s="204"/>
      <c r="N51" s="204"/>
      <c r="O51" s="573">
        <v>0.0</v>
      </c>
      <c r="P51" s="370">
        <v>1.0</v>
      </c>
      <c r="Q51" s="370">
        <v>1.0</v>
      </c>
      <c r="R51" s="231"/>
      <c r="V51" s="233"/>
    </row>
    <row r="52" outlineLevel="1">
      <c r="A52" s="207"/>
      <c r="B52" s="575" t="s">
        <v>243</v>
      </c>
      <c r="C52" s="225" t="s">
        <v>561</v>
      </c>
      <c r="D52" s="114"/>
      <c r="E52" s="238" t="s">
        <v>90</v>
      </c>
      <c r="F52" s="273">
        <v>9.6</v>
      </c>
      <c r="G52" s="273" t="s">
        <v>562</v>
      </c>
      <c r="H52" s="200" t="s">
        <v>193</v>
      </c>
      <c r="I52" s="207"/>
      <c r="J52" s="114"/>
      <c r="K52" s="200"/>
      <c r="L52" s="203"/>
      <c r="M52" s="204"/>
      <c r="N52" s="204"/>
      <c r="O52" s="573">
        <v>0.0</v>
      </c>
      <c r="P52" s="370">
        <v>1.0</v>
      </c>
      <c r="Q52" s="370">
        <v>1.0</v>
      </c>
      <c r="R52" s="112"/>
      <c r="S52" s="224"/>
      <c r="T52" s="224"/>
      <c r="U52" s="224"/>
      <c r="V52" s="114"/>
    </row>
    <row r="53" outlineLevel="1">
      <c r="A53" s="265" t="s">
        <v>219</v>
      </c>
      <c r="B53" s="574" t="s">
        <v>170</v>
      </c>
      <c r="C53" s="225" t="s">
        <v>105</v>
      </c>
      <c r="D53" s="314" t="s">
        <v>316</v>
      </c>
      <c r="E53" s="238" t="s">
        <v>194</v>
      </c>
      <c r="F53" s="273">
        <v>3.5999999999999996</v>
      </c>
      <c r="G53" s="273" t="s">
        <v>563</v>
      </c>
      <c r="H53" s="200" t="s">
        <v>292</v>
      </c>
      <c r="I53" s="311" t="str">
        <f t="array" ref="I53">INDEX('Aerial Attacks'!$O$3:$AA$109, MATCH($A$1,'Aerial Attacks'!$A$3:$A$109,0), MATCH(A53,'Aerial Attacks'!$O$2:$S$2,0))</f>
        <v>14</v>
      </c>
      <c r="J53" s="314" t="s">
        <v>564</v>
      </c>
      <c r="K53" s="200"/>
      <c r="L53" s="203"/>
      <c r="M53" s="204"/>
      <c r="N53" s="204"/>
      <c r="O53" s="573">
        <v>0.0</v>
      </c>
      <c r="P53" s="370">
        <v>1.0</v>
      </c>
      <c r="Q53" s="205">
        <v>0.8</v>
      </c>
      <c r="R53" s="243"/>
      <c r="S53" s="221"/>
      <c r="T53" s="221"/>
      <c r="U53" s="221"/>
      <c r="V53" s="110"/>
    </row>
    <row r="54" outlineLevel="1">
      <c r="A54" s="222"/>
      <c r="B54" s="575" t="s">
        <v>565</v>
      </c>
      <c r="C54" s="225" t="s">
        <v>566</v>
      </c>
      <c r="D54" s="233"/>
      <c r="E54" s="238" t="s">
        <v>453</v>
      </c>
      <c r="F54" s="273">
        <v>1.92</v>
      </c>
      <c r="G54" s="273" t="s">
        <v>567</v>
      </c>
      <c r="H54" s="200" t="s">
        <v>292</v>
      </c>
      <c r="I54" s="222"/>
      <c r="J54" s="233"/>
      <c r="K54" s="200"/>
      <c r="L54" s="203"/>
      <c r="M54" s="204"/>
      <c r="N54" s="204"/>
      <c r="O54" s="573">
        <v>0.0</v>
      </c>
      <c r="P54" s="370">
        <v>1.0</v>
      </c>
      <c r="Q54" s="205">
        <v>0.8</v>
      </c>
      <c r="R54" s="231"/>
      <c r="V54" s="233"/>
    </row>
    <row r="55" outlineLevel="1">
      <c r="A55" s="207"/>
      <c r="B55" s="574" t="s">
        <v>417</v>
      </c>
      <c r="C55" s="225" t="s">
        <v>568</v>
      </c>
      <c r="D55" s="114"/>
      <c r="E55" s="238" t="s">
        <v>229</v>
      </c>
      <c r="F55" s="273">
        <v>6.0</v>
      </c>
      <c r="G55" s="273" t="s">
        <v>569</v>
      </c>
      <c r="H55" s="200" t="s">
        <v>70</v>
      </c>
      <c r="I55" s="207"/>
      <c r="J55" s="114"/>
      <c r="K55" s="200"/>
      <c r="L55" s="203"/>
      <c r="M55" s="204"/>
      <c r="N55" s="204"/>
      <c r="O55" s="573">
        <v>0.0</v>
      </c>
      <c r="P55" s="577">
        <v>2.2</v>
      </c>
      <c r="Q55" s="205">
        <v>1.0</v>
      </c>
      <c r="R55" s="112"/>
      <c r="S55" s="224"/>
      <c r="T55" s="224"/>
      <c r="U55" s="224"/>
      <c r="V55" s="114"/>
    </row>
    <row r="56" outlineLevel="1">
      <c r="A56" s="265" t="s">
        <v>260</v>
      </c>
      <c r="B56" s="574"/>
      <c r="C56" s="225" t="s">
        <v>457</v>
      </c>
      <c r="D56" s="314" t="s">
        <v>464</v>
      </c>
      <c r="E56" s="238" t="s">
        <v>570</v>
      </c>
      <c r="F56" s="273" t="s">
        <v>571</v>
      </c>
      <c r="G56" s="273" t="s">
        <v>572</v>
      </c>
      <c r="H56" s="200" t="s">
        <v>254</v>
      </c>
      <c r="I56" s="311">
        <f t="array" ref="I56">INDEX('Aerial Attacks'!$O$3:$AA$109, MATCH($A$1,'Aerial Attacks'!$A$3:$A$109,0), MATCH(A56,'Aerial Attacks'!$O$2:$S$2,0))</f>
        <v>14</v>
      </c>
      <c r="J56" s="314" t="s">
        <v>574</v>
      </c>
      <c r="K56" s="200"/>
      <c r="L56" s="203"/>
      <c r="M56" s="204"/>
      <c r="N56" s="204"/>
      <c r="O56" s="573">
        <v>0.0</v>
      </c>
      <c r="P56" s="577">
        <v>1.1</v>
      </c>
      <c r="Q56" s="370">
        <v>1.0</v>
      </c>
      <c r="R56" s="243"/>
      <c r="S56" s="221"/>
      <c r="T56" s="221"/>
      <c r="U56" s="221"/>
      <c r="V56" s="110"/>
    </row>
    <row r="57" outlineLevel="1">
      <c r="A57" s="207"/>
      <c r="B57" s="575" t="s">
        <v>76</v>
      </c>
      <c r="C57" s="237" t="s">
        <v>575</v>
      </c>
      <c r="D57" s="114"/>
      <c r="E57" s="238" t="s">
        <v>79</v>
      </c>
      <c r="F57" s="273">
        <v>10.799999999999999</v>
      </c>
      <c r="G57" s="273" t="s">
        <v>560</v>
      </c>
      <c r="H57" s="200" t="s">
        <v>193</v>
      </c>
      <c r="I57" s="207"/>
      <c r="J57" s="114"/>
      <c r="K57" s="200"/>
      <c r="L57" s="203"/>
      <c r="M57" s="204"/>
      <c r="N57" s="204"/>
      <c r="O57" s="573">
        <v>0.0</v>
      </c>
      <c r="P57" s="370">
        <v>1.0</v>
      </c>
      <c r="Q57" s="370">
        <v>1.0</v>
      </c>
      <c r="R57" s="112"/>
      <c r="S57" s="224"/>
      <c r="T57" s="224"/>
      <c r="U57" s="224"/>
      <c r="V57" s="114"/>
    </row>
    <row r="58" outlineLevel="1">
      <c r="A58" s="265" t="s">
        <v>271</v>
      </c>
      <c r="B58" s="575" t="s">
        <v>129</v>
      </c>
      <c r="C58" s="225" t="s">
        <v>229</v>
      </c>
      <c r="D58" s="305" t="s">
        <v>165</v>
      </c>
      <c r="E58" s="238" t="s">
        <v>194</v>
      </c>
      <c r="F58" s="273">
        <v>3.5999999999999996</v>
      </c>
      <c r="G58" s="273" t="s">
        <v>563</v>
      </c>
      <c r="H58" s="200" t="s">
        <v>292</v>
      </c>
      <c r="I58" s="311" t="str">
        <f t="array" ref="I58">INDEX('Aerial Attacks'!$O$3:$AA$109, MATCH($A$1,'Aerial Attacks'!$A$3:$A$109,0), MATCH(A58,'Aerial Attacks'!$O$2:$S$2,0))</f>
        <v>18</v>
      </c>
      <c r="J58" s="314" t="s">
        <v>581</v>
      </c>
      <c r="K58" s="203"/>
      <c r="L58" s="203"/>
      <c r="M58" s="204"/>
      <c r="N58" s="204"/>
      <c r="O58" s="573">
        <v>0.0</v>
      </c>
      <c r="P58" s="370">
        <v>1.0</v>
      </c>
      <c r="Q58" s="370">
        <v>1.0</v>
      </c>
      <c r="R58" s="243"/>
      <c r="S58" s="221"/>
      <c r="T58" s="221"/>
      <c r="U58" s="221"/>
      <c r="V58" s="110"/>
    </row>
    <row r="59" outlineLevel="1">
      <c r="A59" s="222"/>
      <c r="B59" s="575" t="s">
        <v>402</v>
      </c>
      <c r="C59" s="225" t="s">
        <v>582</v>
      </c>
      <c r="D59" s="233"/>
      <c r="E59" s="226" t="s">
        <v>452</v>
      </c>
      <c r="F59" s="273">
        <v>1.56</v>
      </c>
      <c r="G59" s="273" t="s">
        <v>583</v>
      </c>
      <c r="H59" s="200" t="s">
        <v>292</v>
      </c>
      <c r="I59" s="222"/>
      <c r="J59" s="233"/>
      <c r="K59" s="203"/>
      <c r="L59" s="203"/>
      <c r="M59" s="204"/>
      <c r="N59" s="204"/>
      <c r="O59" s="573">
        <v>0.0</v>
      </c>
      <c r="P59" s="370">
        <v>1.0</v>
      </c>
      <c r="Q59" s="370">
        <v>1.0</v>
      </c>
      <c r="R59" s="231"/>
      <c r="V59" s="233"/>
    </row>
    <row r="60" outlineLevel="1">
      <c r="A60" s="207"/>
      <c r="B60" s="575" t="s">
        <v>418</v>
      </c>
      <c r="C60" s="225" t="s">
        <v>308</v>
      </c>
      <c r="D60" s="114"/>
      <c r="E60" s="238" t="s">
        <v>58</v>
      </c>
      <c r="F60" s="273">
        <v>4.8</v>
      </c>
      <c r="G60" s="273" t="s">
        <v>585</v>
      </c>
      <c r="H60" s="200" t="s">
        <v>70</v>
      </c>
      <c r="I60" s="207"/>
      <c r="J60" s="114"/>
      <c r="K60" s="203"/>
      <c r="L60" s="203"/>
      <c r="M60" s="204"/>
      <c r="N60" s="204"/>
      <c r="O60" s="573">
        <v>0.0</v>
      </c>
      <c r="P60" s="370">
        <v>1.0</v>
      </c>
      <c r="Q60" s="370">
        <v>1.0</v>
      </c>
      <c r="R60" s="112"/>
      <c r="S60" s="224"/>
      <c r="T60" s="224"/>
      <c r="U60" s="224"/>
      <c r="V60" s="114"/>
    </row>
    <row r="61" outlineLevel="1">
      <c r="A61" s="265" t="s">
        <v>283</v>
      </c>
      <c r="B61" s="575" t="s">
        <v>129</v>
      </c>
      <c r="C61" s="225" t="s">
        <v>217</v>
      </c>
      <c r="D61" s="305">
        <v>48.0</v>
      </c>
      <c r="E61" s="238" t="s">
        <v>173</v>
      </c>
      <c r="F61" s="273">
        <v>12.0</v>
      </c>
      <c r="G61" s="273" t="s">
        <v>555</v>
      </c>
      <c r="H61" s="200" t="s">
        <v>193</v>
      </c>
      <c r="I61" s="311">
        <f t="array" ref="I61">INDEX('Aerial Attacks'!$O$3:$AA$109, MATCH($A$1,'Aerial Attacks'!$A$3:$A$109,0), MATCH(A61,'Aerial Attacks'!$O$2:$S$2,0))</f>
        <v>12</v>
      </c>
      <c r="J61" s="314" t="s">
        <v>588</v>
      </c>
      <c r="K61" s="203"/>
      <c r="L61" s="203"/>
      <c r="M61" s="204"/>
      <c r="N61" s="204"/>
      <c r="O61" s="573">
        <v>0.0</v>
      </c>
      <c r="P61" s="370">
        <v>1.0</v>
      </c>
      <c r="Q61" s="370">
        <v>1.0</v>
      </c>
      <c r="R61" s="243"/>
      <c r="S61" s="221"/>
      <c r="T61" s="221"/>
      <c r="U61" s="221"/>
      <c r="V61" s="110"/>
    </row>
    <row r="62" outlineLevel="1">
      <c r="A62" s="222"/>
      <c r="B62" s="575" t="s">
        <v>267</v>
      </c>
      <c r="C62" s="237" t="s">
        <v>444</v>
      </c>
      <c r="D62" s="233"/>
      <c r="E62" s="238" t="s">
        <v>166</v>
      </c>
      <c r="F62" s="273">
        <v>16.8</v>
      </c>
      <c r="G62" s="273" t="s">
        <v>589</v>
      </c>
      <c r="H62" s="200" t="s">
        <v>59</v>
      </c>
      <c r="I62" s="222"/>
      <c r="J62" s="233"/>
      <c r="K62" s="203"/>
      <c r="L62" s="203"/>
      <c r="M62" s="204"/>
      <c r="N62" s="204"/>
      <c r="O62" s="573">
        <v>0.0</v>
      </c>
      <c r="P62" s="370">
        <v>1.0</v>
      </c>
      <c r="Q62" s="370">
        <v>1.0</v>
      </c>
      <c r="R62" s="231"/>
      <c r="V62" s="233"/>
    </row>
    <row r="63" outlineLevel="1">
      <c r="A63" s="207"/>
      <c r="B63" s="575" t="s">
        <v>76</v>
      </c>
      <c r="C63" s="237" t="s">
        <v>111</v>
      </c>
      <c r="D63" s="114"/>
      <c r="E63" s="226" t="s">
        <v>173</v>
      </c>
      <c r="F63" s="273">
        <v>12.0</v>
      </c>
      <c r="G63" s="273" t="s">
        <v>555</v>
      </c>
      <c r="H63" s="200" t="s">
        <v>193</v>
      </c>
      <c r="I63" s="207"/>
      <c r="J63" s="114"/>
      <c r="K63" s="203"/>
      <c r="L63" s="203"/>
      <c r="M63" s="204"/>
      <c r="N63" s="204"/>
      <c r="O63" s="573">
        <v>0.0</v>
      </c>
      <c r="P63" s="370">
        <v>1.0</v>
      </c>
      <c r="Q63" s="370">
        <v>1.0</v>
      </c>
      <c r="R63" s="112"/>
      <c r="S63" s="224"/>
      <c r="T63" s="224"/>
      <c r="U63" s="224"/>
      <c r="V63" s="114"/>
    </row>
    <row r="64" outlineLevel="1">
      <c r="A64" s="265" t="s">
        <v>591</v>
      </c>
      <c r="B64" s="574" t="s">
        <v>170</v>
      </c>
      <c r="C64" s="225" t="s">
        <v>543</v>
      </c>
      <c r="D64" s="314" t="s">
        <v>316</v>
      </c>
      <c r="E64" s="238" t="s">
        <v>592</v>
      </c>
      <c r="F64" s="273">
        <v>1.7999999999999998</v>
      </c>
      <c r="G64" s="273" t="s">
        <v>593</v>
      </c>
      <c r="H64" s="200" t="s">
        <v>70</v>
      </c>
      <c r="I64" s="344">
        <v>8.0</v>
      </c>
      <c r="J64" s="583"/>
      <c r="K64" s="203"/>
      <c r="L64" s="203"/>
      <c r="M64" s="204"/>
      <c r="N64" s="204"/>
      <c r="O64" s="573">
        <v>0.0</v>
      </c>
      <c r="P64" s="370">
        <v>1.0</v>
      </c>
      <c r="Q64" s="370">
        <v>1.0</v>
      </c>
      <c r="R64" s="243" t="s">
        <v>595</v>
      </c>
      <c r="S64" s="221"/>
      <c r="T64" s="221"/>
      <c r="U64" s="221"/>
      <c r="V64" s="110"/>
    </row>
    <row r="65" outlineLevel="1">
      <c r="A65" s="207"/>
      <c r="B65" s="574" t="s">
        <v>177</v>
      </c>
      <c r="C65" s="225" t="s">
        <v>308</v>
      </c>
      <c r="D65" s="114"/>
      <c r="E65" s="238" t="s">
        <v>194</v>
      </c>
      <c r="F65" s="273">
        <v>3.5999999999999996</v>
      </c>
      <c r="G65" s="273" t="s">
        <v>597</v>
      </c>
      <c r="H65" s="200" t="s">
        <v>193</v>
      </c>
      <c r="I65" s="207"/>
      <c r="J65" s="207"/>
      <c r="K65" s="203"/>
      <c r="L65" s="203"/>
      <c r="M65" s="204"/>
      <c r="N65" s="204"/>
      <c r="O65" s="573">
        <v>0.0</v>
      </c>
      <c r="P65" s="370">
        <v>1.0</v>
      </c>
      <c r="Q65" s="370">
        <v>1.0</v>
      </c>
      <c r="R65" s="112"/>
      <c r="S65" s="224"/>
      <c r="T65" s="224"/>
      <c r="U65" s="224"/>
      <c r="V65" s="114"/>
    </row>
    <row r="66">
      <c r="A66" s="312"/>
      <c r="B66" s="315"/>
      <c r="C66" s="317"/>
      <c r="D66" s="317"/>
      <c r="E66" s="318"/>
      <c r="F66" s="318"/>
      <c r="G66" s="318"/>
      <c r="H66" s="319"/>
      <c r="I66" s="319"/>
      <c r="J66" s="320"/>
      <c r="K66" s="320"/>
      <c r="L66" s="320"/>
      <c r="M66" s="320"/>
      <c r="N66" s="320"/>
      <c r="O66" s="320"/>
      <c r="P66" s="320"/>
      <c r="Q66" s="180"/>
      <c r="R66" s="180"/>
      <c r="S66" s="180"/>
      <c r="T66" s="180"/>
      <c r="U66" s="180"/>
      <c r="V66" s="180"/>
    </row>
    <row r="67">
      <c r="A67" s="322" t="s">
        <v>305</v>
      </c>
      <c r="B67" s="117"/>
      <c r="C67" s="317"/>
      <c r="D67" s="317"/>
      <c r="E67" s="318"/>
      <c r="F67" s="318"/>
      <c r="G67" s="318"/>
      <c r="H67" s="319"/>
      <c r="I67" s="319"/>
      <c r="J67" s="320"/>
      <c r="K67" s="320"/>
      <c r="L67" s="320"/>
      <c r="M67" s="320"/>
      <c r="N67" s="320"/>
      <c r="O67" s="320"/>
      <c r="P67" s="320"/>
      <c r="Q67" s="180"/>
      <c r="R67" s="180"/>
      <c r="S67" s="180"/>
      <c r="T67" s="180"/>
      <c r="U67" s="180"/>
      <c r="V67" s="180"/>
    </row>
    <row r="68" outlineLevel="1">
      <c r="A68" s="324" t="s">
        <v>601</v>
      </c>
      <c r="B68" s="117"/>
      <c r="C68" s="327" t="s">
        <v>48</v>
      </c>
      <c r="D68" s="327" t="s">
        <v>49</v>
      </c>
      <c r="E68" s="328" t="s">
        <v>50</v>
      </c>
      <c r="F68" s="329" t="s">
        <v>51</v>
      </c>
      <c r="G68" s="328" t="s">
        <v>52</v>
      </c>
      <c r="H68" s="331"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ht="19.5" customHeight="1" outlineLevel="1">
      <c r="A69" s="335" t="s">
        <v>322</v>
      </c>
      <c r="B69" s="584" t="s">
        <v>341</v>
      </c>
      <c r="C69" s="226" t="s">
        <v>609</v>
      </c>
      <c r="D69" s="225" t="s">
        <v>345</v>
      </c>
      <c r="E69" s="199" t="s">
        <v>229</v>
      </c>
      <c r="F69" s="200">
        <v>6.0</v>
      </c>
      <c r="G69" s="199" t="s">
        <v>70</v>
      </c>
      <c r="H69" s="243" t="s">
        <v>610</v>
      </c>
      <c r="I69" s="221"/>
      <c r="J69" s="110"/>
      <c r="K69" s="203"/>
      <c r="L69" s="203"/>
      <c r="M69" s="204"/>
      <c r="N69" s="204"/>
      <c r="O69" s="200">
        <v>0.0</v>
      </c>
      <c r="P69" s="200">
        <v>1.0</v>
      </c>
      <c r="Q69" s="200">
        <v>1.0</v>
      </c>
      <c r="R69" s="205" t="b">
        <v>1</v>
      </c>
      <c r="S69" s="205"/>
      <c r="T69" s="205" t="b">
        <v>1</v>
      </c>
      <c r="U69" s="344" t="s">
        <v>340</v>
      </c>
      <c r="V69" s="344" t="b">
        <v>1</v>
      </c>
    </row>
    <row r="70" ht="19.5" customHeight="1" outlineLevel="1">
      <c r="A70" s="222"/>
      <c r="B70" s="584" t="s">
        <v>344</v>
      </c>
      <c r="C70" s="226" t="s">
        <v>609</v>
      </c>
      <c r="D70" s="237" t="s">
        <v>234</v>
      </c>
      <c r="E70" s="199" t="s">
        <v>612</v>
      </c>
      <c r="F70" s="200">
        <v>33.6</v>
      </c>
      <c r="G70" s="199" t="s">
        <v>91</v>
      </c>
      <c r="H70" s="231"/>
      <c r="J70" s="233"/>
      <c r="K70" s="203"/>
      <c r="L70" s="203"/>
      <c r="M70" s="204"/>
      <c r="N70" s="204"/>
      <c r="O70" s="200">
        <v>3.0</v>
      </c>
      <c r="P70" s="200">
        <v>0.7</v>
      </c>
      <c r="Q70" s="200">
        <v>1.0</v>
      </c>
      <c r="R70" s="205" t="b">
        <v>1</v>
      </c>
      <c r="S70" s="205"/>
      <c r="T70" s="205" t="b">
        <v>1</v>
      </c>
      <c r="U70" s="222"/>
      <c r="V70" s="222"/>
    </row>
    <row r="71" ht="19.5" customHeight="1" outlineLevel="1">
      <c r="A71" s="335" t="s">
        <v>359</v>
      </c>
      <c r="B71" s="584" t="s">
        <v>341</v>
      </c>
      <c r="C71" s="226" t="s">
        <v>609</v>
      </c>
      <c r="D71" s="225" t="s">
        <v>190</v>
      </c>
      <c r="E71" s="199" t="s">
        <v>229</v>
      </c>
      <c r="F71" s="200">
        <v>6.0</v>
      </c>
      <c r="G71" s="199" t="s">
        <v>70</v>
      </c>
      <c r="H71" s="231"/>
      <c r="J71" s="233"/>
      <c r="K71" s="585"/>
      <c r="L71" s="585"/>
      <c r="M71" s="585"/>
      <c r="N71" s="585"/>
      <c r="O71" s="585"/>
      <c r="P71" s="585"/>
      <c r="Q71" s="585"/>
      <c r="R71" s="585"/>
      <c r="S71" s="585"/>
      <c r="T71" s="585"/>
      <c r="U71" s="222"/>
      <c r="V71" s="222"/>
    </row>
    <row r="72" ht="19.5" customHeight="1" outlineLevel="1">
      <c r="A72" s="222"/>
      <c r="B72" s="584" t="s">
        <v>344</v>
      </c>
      <c r="C72" s="226" t="s">
        <v>609</v>
      </c>
      <c r="D72" s="225" t="s">
        <v>190</v>
      </c>
      <c r="E72" s="199" t="s">
        <v>612</v>
      </c>
      <c r="F72" s="200">
        <v>33.6</v>
      </c>
      <c r="G72" s="199" t="s">
        <v>91</v>
      </c>
      <c r="H72" s="112"/>
      <c r="I72" s="224"/>
      <c r="J72" s="114"/>
      <c r="K72" s="585"/>
      <c r="L72" s="585"/>
      <c r="M72" s="585"/>
      <c r="N72" s="585"/>
      <c r="O72" s="585"/>
      <c r="P72" s="585"/>
      <c r="Q72" s="585"/>
      <c r="R72" s="585"/>
      <c r="S72" s="585"/>
      <c r="T72" s="585"/>
      <c r="U72" s="207"/>
      <c r="V72" s="207"/>
    </row>
    <row r="73" outlineLevel="1">
      <c r="A73" s="324" t="s">
        <v>613</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35" t="s">
        <v>322</v>
      </c>
      <c r="B74" s="361" t="s">
        <v>616</v>
      </c>
      <c r="C74" s="309" t="s">
        <v>617</v>
      </c>
      <c r="D74" s="587" t="s">
        <v>112</v>
      </c>
      <c r="E74" s="199" t="s">
        <v>90</v>
      </c>
      <c r="F74" s="200">
        <v>9.6</v>
      </c>
      <c r="G74" s="199" t="s">
        <v>70</v>
      </c>
      <c r="H74" s="243" t="s">
        <v>618</v>
      </c>
      <c r="I74" s="221"/>
      <c r="J74" s="110"/>
      <c r="K74" s="203"/>
      <c r="L74" s="203"/>
      <c r="M74" s="204"/>
      <c r="N74" s="204"/>
      <c r="O74" s="200">
        <v>5.0</v>
      </c>
      <c r="P74" s="200">
        <v>1.0</v>
      </c>
      <c r="Q74" s="200">
        <v>1.0</v>
      </c>
      <c r="R74" s="205" t="b">
        <v>1</v>
      </c>
      <c r="S74" s="205" t="b">
        <v>0</v>
      </c>
      <c r="T74" s="205" t="b">
        <v>1</v>
      </c>
      <c r="U74" s="344" t="b">
        <v>0</v>
      </c>
      <c r="V74" s="344" t="b">
        <v>1</v>
      </c>
    </row>
    <row r="75" outlineLevel="1">
      <c r="A75" s="222"/>
      <c r="B75" s="376" t="s">
        <v>619</v>
      </c>
      <c r="C75" s="326" t="s">
        <v>621</v>
      </c>
      <c r="D75" s="588" t="s">
        <v>622</v>
      </c>
      <c r="E75" s="199" t="s">
        <v>74</v>
      </c>
      <c r="F75" s="200">
        <v>14.399999999999999</v>
      </c>
      <c r="G75" s="199" t="s">
        <v>193</v>
      </c>
      <c r="H75" s="231"/>
      <c r="J75" s="233"/>
      <c r="K75" s="200"/>
      <c r="L75" s="200"/>
      <c r="M75" s="205"/>
      <c r="N75" s="205"/>
      <c r="O75" s="200"/>
      <c r="P75" s="200"/>
      <c r="Q75" s="200"/>
      <c r="R75" s="205"/>
      <c r="S75" s="205"/>
      <c r="T75" s="205"/>
      <c r="U75" s="222"/>
      <c r="V75" s="222"/>
    </row>
    <row r="76" outlineLevel="1">
      <c r="A76" s="335" t="s">
        <v>359</v>
      </c>
      <c r="B76" s="361" t="s">
        <v>616</v>
      </c>
      <c r="C76" s="309" t="s">
        <v>617</v>
      </c>
      <c r="D76" s="588" t="s">
        <v>316</v>
      </c>
      <c r="E76" s="199" t="s">
        <v>90</v>
      </c>
      <c r="F76" s="200">
        <v>9.6</v>
      </c>
      <c r="G76" s="199" t="s">
        <v>70</v>
      </c>
      <c r="H76" s="231"/>
      <c r="J76" s="233"/>
      <c r="K76" s="200"/>
      <c r="L76" s="200"/>
      <c r="M76" s="205"/>
      <c r="N76" s="205"/>
      <c r="O76" s="200"/>
      <c r="P76" s="200"/>
      <c r="Q76" s="200"/>
      <c r="R76" s="205"/>
      <c r="S76" s="205"/>
      <c r="T76" s="205"/>
      <c r="U76" s="222"/>
      <c r="V76" s="222"/>
    </row>
    <row r="77" outlineLevel="1">
      <c r="A77" s="222"/>
      <c r="B77" s="376" t="s">
        <v>619</v>
      </c>
      <c r="C77" s="326" t="s">
        <v>621</v>
      </c>
      <c r="D77" s="589" t="s">
        <v>625</v>
      </c>
      <c r="E77" s="199" t="s">
        <v>74</v>
      </c>
      <c r="F77" s="200">
        <v>14.399999999999999</v>
      </c>
      <c r="G77" s="199" t="s">
        <v>193</v>
      </c>
      <c r="H77" s="112"/>
      <c r="I77" s="224"/>
      <c r="J77" s="114"/>
      <c r="K77" s="200"/>
      <c r="L77" s="200"/>
      <c r="M77" s="205"/>
      <c r="N77" s="205"/>
      <c r="O77" s="200">
        <v>10.0</v>
      </c>
      <c r="P77" s="200">
        <v>1.0</v>
      </c>
      <c r="Q77" s="200">
        <v>1.0</v>
      </c>
      <c r="R77" s="205" t="b">
        <v>1</v>
      </c>
      <c r="S77" s="205" t="b">
        <v>0</v>
      </c>
      <c r="T77" s="205" t="b">
        <v>1</v>
      </c>
      <c r="U77" s="207"/>
      <c r="V77" s="207"/>
    </row>
    <row r="78" outlineLevel="1">
      <c r="A78" s="324" t="s">
        <v>626</v>
      </c>
      <c r="B78" s="117"/>
      <c r="C78" s="327" t="s">
        <v>48</v>
      </c>
      <c r="D78" s="327" t="s">
        <v>49</v>
      </c>
      <c r="E78" s="328" t="s">
        <v>50</v>
      </c>
      <c r="F78" s="329" t="s">
        <v>51</v>
      </c>
      <c r="G78" s="328" t="s">
        <v>52</v>
      </c>
      <c r="H78" s="331" t="s">
        <v>53</v>
      </c>
      <c r="I78" s="120"/>
      <c r="J78" s="117"/>
      <c r="K78" s="333" t="s">
        <v>180</v>
      </c>
      <c r="L78" s="333" t="s">
        <v>181</v>
      </c>
      <c r="M78" s="333" t="s">
        <v>182</v>
      </c>
      <c r="N78" s="333" t="s">
        <v>183</v>
      </c>
      <c r="O78" s="334" t="s">
        <v>184</v>
      </c>
      <c r="P78" s="333" t="s">
        <v>185</v>
      </c>
      <c r="Q78" s="334" t="s">
        <v>186</v>
      </c>
      <c r="R78" s="333" t="s">
        <v>317</v>
      </c>
      <c r="S78" s="334" t="s">
        <v>318</v>
      </c>
      <c r="T78" s="334" t="s">
        <v>319</v>
      </c>
      <c r="U78" s="334" t="s">
        <v>320</v>
      </c>
      <c r="V78" s="334" t="s">
        <v>321</v>
      </c>
    </row>
    <row r="79" outlineLevel="1">
      <c r="A79" s="336" t="s">
        <v>322</v>
      </c>
      <c r="B79" s="338" t="s">
        <v>129</v>
      </c>
      <c r="C79" s="209" t="s">
        <v>415</v>
      </c>
      <c r="D79" s="384"/>
      <c r="E79" s="211" t="s">
        <v>194</v>
      </c>
      <c r="F79" s="200">
        <v>3.5999999999999996</v>
      </c>
      <c r="G79" s="201" t="s">
        <v>193</v>
      </c>
      <c r="H79" s="243" t="s">
        <v>635</v>
      </c>
      <c r="I79" s="221"/>
      <c r="J79" s="110"/>
      <c r="K79" s="200"/>
      <c r="L79" s="200"/>
      <c r="M79" s="205"/>
      <c r="N79" s="205"/>
      <c r="O79" s="591">
        <v>3.0</v>
      </c>
      <c r="P79" s="369">
        <v>1.0</v>
      </c>
      <c r="Q79" s="592">
        <v>0.5</v>
      </c>
      <c r="R79" s="205" t="b">
        <v>1</v>
      </c>
      <c r="S79" s="205" t="b">
        <v>1</v>
      </c>
      <c r="T79" s="205"/>
      <c r="U79" s="344" t="s">
        <v>340</v>
      </c>
      <c r="V79" s="344" t="b">
        <v>1</v>
      </c>
    </row>
    <row r="80" outlineLevel="1">
      <c r="A80" s="222"/>
      <c r="B80" s="594" t="s">
        <v>640</v>
      </c>
      <c r="C80" s="225" t="s">
        <v>642</v>
      </c>
      <c r="D80" s="222"/>
      <c r="E80" s="238" t="s">
        <v>429</v>
      </c>
      <c r="F80" s="200">
        <v>1.2</v>
      </c>
      <c r="G80" s="596"/>
      <c r="H80" s="231"/>
      <c r="J80" s="233"/>
      <c r="K80" s="200"/>
      <c r="L80" s="200"/>
      <c r="M80" s="205"/>
      <c r="N80" s="205"/>
      <c r="O80" s="598">
        <v>3.0</v>
      </c>
      <c r="P80" s="377">
        <v>1.0</v>
      </c>
      <c r="Q80" s="599">
        <v>0.2</v>
      </c>
      <c r="R80" s="205" t="b">
        <v>1</v>
      </c>
      <c r="S80" s="205"/>
      <c r="T80" s="205"/>
      <c r="U80" s="222"/>
      <c r="V80" s="222"/>
    </row>
    <row r="81" outlineLevel="1">
      <c r="A81" s="222"/>
      <c r="B81" s="594" t="s">
        <v>646</v>
      </c>
      <c r="C81" s="225" t="s">
        <v>647</v>
      </c>
      <c r="D81" s="222"/>
      <c r="E81" s="238" t="s">
        <v>429</v>
      </c>
      <c r="F81" s="200">
        <v>1.2</v>
      </c>
      <c r="G81" s="596"/>
      <c r="H81" s="231"/>
      <c r="J81" s="233"/>
      <c r="K81" s="200"/>
      <c r="L81" s="200"/>
      <c r="M81" s="205"/>
      <c r="N81" s="205"/>
      <c r="O81" s="598"/>
      <c r="P81" s="377"/>
      <c r="Q81" s="599"/>
      <c r="R81" s="205" t="b">
        <v>0</v>
      </c>
      <c r="S81" s="205" t="b">
        <v>0</v>
      </c>
      <c r="T81" s="205" t="b">
        <v>0</v>
      </c>
      <c r="U81" s="222"/>
      <c r="V81" s="222"/>
    </row>
    <row r="82" outlineLevel="1">
      <c r="A82" s="222"/>
      <c r="B82" s="594" t="s">
        <v>649</v>
      </c>
      <c r="C82" s="225" t="s">
        <v>650</v>
      </c>
      <c r="D82" s="222"/>
      <c r="E82" s="238" t="s">
        <v>429</v>
      </c>
      <c r="F82" s="200">
        <v>1.2</v>
      </c>
      <c r="G82" s="596"/>
      <c r="H82" s="231"/>
      <c r="J82" s="233"/>
      <c r="K82" s="200"/>
      <c r="L82" s="200"/>
      <c r="M82" s="205"/>
      <c r="N82" s="205"/>
      <c r="O82" s="598"/>
      <c r="P82" s="600"/>
      <c r="Q82" s="377"/>
      <c r="R82" s="205" t="b">
        <v>0</v>
      </c>
      <c r="S82" s="205" t="b">
        <v>0</v>
      </c>
      <c r="T82" s="205" t="b">
        <v>0</v>
      </c>
      <c r="U82" s="222"/>
      <c r="V82" s="222"/>
    </row>
    <row r="83" outlineLevel="1">
      <c r="A83" s="207"/>
      <c r="B83" s="594" t="s">
        <v>418</v>
      </c>
      <c r="C83" s="237" t="s">
        <v>651</v>
      </c>
      <c r="D83" s="222"/>
      <c r="E83" s="226" t="s">
        <v>303</v>
      </c>
      <c r="F83" s="200">
        <v>2.4</v>
      </c>
      <c r="G83" s="596"/>
      <c r="H83" s="231"/>
      <c r="J83" s="233"/>
      <c r="K83" s="200"/>
      <c r="L83" s="200"/>
      <c r="M83" s="205"/>
      <c r="N83" s="205"/>
      <c r="O83" s="598">
        <v>3.0</v>
      </c>
      <c r="P83" s="600">
        <v>2.0</v>
      </c>
      <c r="Q83" s="377">
        <v>1.0</v>
      </c>
      <c r="R83" s="205" t="b">
        <v>1</v>
      </c>
      <c r="S83" s="205" t="b">
        <v>0</v>
      </c>
      <c r="T83" s="205"/>
      <c r="U83" s="222"/>
      <c r="V83" s="222"/>
    </row>
    <row r="84" outlineLevel="1">
      <c r="A84" s="351" t="s">
        <v>359</v>
      </c>
      <c r="B84" s="594" t="s">
        <v>640</v>
      </c>
      <c r="C84" s="225" t="s">
        <v>654</v>
      </c>
      <c r="D84" s="222"/>
      <c r="E84" s="238" t="s">
        <v>429</v>
      </c>
      <c r="F84" s="200">
        <v>1.2</v>
      </c>
      <c r="G84" s="201" t="s">
        <v>292</v>
      </c>
      <c r="H84" s="231"/>
      <c r="J84" s="233"/>
      <c r="K84" s="200"/>
      <c r="L84" s="200"/>
      <c r="M84" s="205"/>
      <c r="N84" s="205"/>
      <c r="O84" s="598">
        <v>3.0</v>
      </c>
      <c r="P84" s="377">
        <v>1.0</v>
      </c>
      <c r="Q84" s="602" t="s">
        <v>655</v>
      </c>
      <c r="R84" s="205" t="b">
        <v>1</v>
      </c>
      <c r="S84" s="205" t="b">
        <v>0</v>
      </c>
      <c r="T84" s="205"/>
      <c r="U84" s="222"/>
      <c r="V84" s="222"/>
    </row>
    <row r="85" outlineLevel="1">
      <c r="A85" s="222"/>
      <c r="B85" s="594" t="s">
        <v>646</v>
      </c>
      <c r="C85" s="225" t="s">
        <v>656</v>
      </c>
      <c r="D85" s="222"/>
      <c r="E85" s="238" t="s">
        <v>429</v>
      </c>
      <c r="F85" s="200">
        <v>1.2</v>
      </c>
      <c r="G85" s="201" t="s">
        <v>292</v>
      </c>
      <c r="H85" s="231"/>
      <c r="J85" s="233"/>
      <c r="K85" s="200"/>
      <c r="L85" s="200"/>
      <c r="M85" s="205"/>
      <c r="N85" s="205"/>
      <c r="O85" s="598"/>
      <c r="P85" s="600"/>
      <c r="Q85" s="377"/>
      <c r="R85" s="205" t="b">
        <v>0</v>
      </c>
      <c r="S85" s="205" t="b">
        <v>0</v>
      </c>
      <c r="T85" s="205" t="b">
        <v>0</v>
      </c>
      <c r="U85" s="222"/>
      <c r="V85" s="222"/>
    </row>
    <row r="86" outlineLevel="1">
      <c r="A86" s="207"/>
      <c r="B86" s="594" t="s">
        <v>418</v>
      </c>
      <c r="C86" s="237" t="s">
        <v>538</v>
      </c>
      <c r="D86" s="207"/>
      <c r="E86" s="238" t="s">
        <v>429</v>
      </c>
      <c r="F86" s="200">
        <v>1.2</v>
      </c>
      <c r="G86" s="201" t="s">
        <v>292</v>
      </c>
      <c r="H86" s="112"/>
      <c r="I86" s="224"/>
      <c r="J86" s="114"/>
      <c r="K86" s="200"/>
      <c r="L86" s="200"/>
      <c r="M86" s="205"/>
      <c r="N86" s="205"/>
      <c r="O86" s="598">
        <v>3.0</v>
      </c>
      <c r="P86" s="600">
        <v>2.0</v>
      </c>
      <c r="Q86" s="377">
        <v>1.0</v>
      </c>
      <c r="R86" s="205" t="b">
        <v>1</v>
      </c>
      <c r="S86" s="205" t="b">
        <v>0</v>
      </c>
      <c r="T86" s="205"/>
      <c r="U86" s="207"/>
      <c r="V86" s="207"/>
    </row>
    <row r="87" outlineLevel="1">
      <c r="A87" s="324" t="s">
        <v>659</v>
      </c>
      <c r="B87" s="117"/>
      <c r="C87" s="327" t="s">
        <v>48</v>
      </c>
      <c r="D87" s="327" t="s">
        <v>49</v>
      </c>
      <c r="E87" s="328" t="s">
        <v>50</v>
      </c>
      <c r="F87" s="329" t="s">
        <v>51</v>
      </c>
      <c r="G87" s="328" t="s">
        <v>52</v>
      </c>
      <c r="H87" s="331" t="s">
        <v>53</v>
      </c>
      <c r="I87" s="120"/>
      <c r="J87" s="117"/>
      <c r="K87" s="333" t="s">
        <v>180</v>
      </c>
      <c r="L87" s="333" t="s">
        <v>181</v>
      </c>
      <c r="M87" s="333" t="s">
        <v>182</v>
      </c>
      <c r="N87" s="333" t="s">
        <v>183</v>
      </c>
      <c r="O87" s="334" t="s">
        <v>184</v>
      </c>
      <c r="P87" s="333" t="s">
        <v>185</v>
      </c>
      <c r="Q87" s="334" t="s">
        <v>186</v>
      </c>
      <c r="R87" s="333" t="s">
        <v>317</v>
      </c>
      <c r="S87" s="334" t="s">
        <v>318</v>
      </c>
      <c r="T87" s="334" t="s">
        <v>319</v>
      </c>
      <c r="U87" s="334" t="s">
        <v>320</v>
      </c>
      <c r="V87" s="334" t="s">
        <v>321</v>
      </c>
    </row>
    <row r="88" outlineLevel="1">
      <c r="A88" s="358" t="s">
        <v>324</v>
      </c>
      <c r="B88" s="359" t="s">
        <v>661</v>
      </c>
      <c r="C88" s="209" t="s">
        <v>662</v>
      </c>
      <c r="D88" s="603" t="s">
        <v>159</v>
      </c>
      <c r="E88" s="604" t="s">
        <v>58</v>
      </c>
      <c r="F88" s="200">
        <v>4.8</v>
      </c>
      <c r="G88" s="199" t="s">
        <v>292</v>
      </c>
      <c r="H88" s="606"/>
      <c r="I88" s="221"/>
      <c r="J88" s="110"/>
      <c r="K88" s="200"/>
      <c r="L88" s="200"/>
      <c r="M88" s="205"/>
      <c r="N88" s="205"/>
      <c r="O88" s="200">
        <v>6.0</v>
      </c>
      <c r="P88" s="200">
        <v>0.6</v>
      </c>
      <c r="Q88" s="200">
        <v>1.0</v>
      </c>
      <c r="R88" s="205" t="b">
        <v>1</v>
      </c>
      <c r="S88" s="205" t="b">
        <v>0</v>
      </c>
      <c r="T88" s="205" t="b">
        <v>1</v>
      </c>
      <c r="U88" s="344" t="b">
        <v>0</v>
      </c>
      <c r="V88" s="344" t="b">
        <v>0</v>
      </c>
    </row>
    <row r="89" outlineLevel="1">
      <c r="A89" s="222"/>
      <c r="B89" s="375" t="s">
        <v>663</v>
      </c>
      <c r="C89" s="209" t="s">
        <v>662</v>
      </c>
      <c r="D89" s="323" t="s">
        <v>485</v>
      </c>
      <c r="E89" s="604" t="s">
        <v>58</v>
      </c>
      <c r="F89" s="200">
        <v>4.8</v>
      </c>
      <c r="G89" s="199" t="s">
        <v>292</v>
      </c>
      <c r="H89" s="231"/>
      <c r="J89" s="233"/>
      <c r="K89" s="200"/>
      <c r="L89" s="200"/>
      <c r="M89" s="205"/>
      <c r="N89" s="205"/>
      <c r="O89" s="200"/>
      <c r="P89" s="200"/>
      <c r="Q89" s="200"/>
      <c r="R89" s="205"/>
      <c r="S89" s="205"/>
      <c r="T89" s="205"/>
      <c r="U89" s="222"/>
      <c r="V89" s="222"/>
    </row>
    <row r="90" outlineLevel="1">
      <c r="A90" s="222"/>
      <c r="B90" s="395" t="s">
        <v>664</v>
      </c>
      <c r="C90" s="237" t="s">
        <v>665</v>
      </c>
      <c r="D90" s="389"/>
      <c r="E90" s="608" t="s">
        <v>229</v>
      </c>
      <c r="F90" s="200">
        <v>6.0</v>
      </c>
      <c r="G90" s="199" t="s">
        <v>70</v>
      </c>
      <c r="H90" s="231"/>
      <c r="J90" s="233"/>
      <c r="K90" s="200"/>
      <c r="L90" s="200"/>
      <c r="M90" s="205"/>
      <c r="N90" s="205"/>
      <c r="O90" s="200">
        <v>6.0</v>
      </c>
      <c r="P90" s="200">
        <v>0.3</v>
      </c>
      <c r="Q90" s="200">
        <v>1.0</v>
      </c>
      <c r="R90" s="205" t="b">
        <v>1</v>
      </c>
      <c r="S90" s="205" t="b">
        <v>0</v>
      </c>
      <c r="T90" s="205" t="b">
        <v>1</v>
      </c>
      <c r="U90" s="222"/>
      <c r="V90" s="222"/>
    </row>
    <row r="91" outlineLevel="1">
      <c r="A91" s="207"/>
      <c r="B91" s="395" t="s">
        <v>666</v>
      </c>
      <c r="C91" s="389"/>
      <c r="D91" s="225" t="s">
        <v>485</v>
      </c>
      <c r="E91" s="389"/>
      <c r="F91" s="389"/>
      <c r="G91" s="389"/>
      <c r="H91" s="112"/>
      <c r="I91" s="224"/>
      <c r="J91" s="114"/>
      <c r="K91" s="609"/>
      <c r="L91" s="609"/>
      <c r="M91" s="609"/>
      <c r="N91" s="609"/>
      <c r="O91" s="609"/>
      <c r="P91" s="609"/>
      <c r="Q91" s="609"/>
      <c r="R91" s="609"/>
      <c r="S91" s="609"/>
      <c r="T91" s="609"/>
      <c r="U91" s="207"/>
      <c r="V91" s="207"/>
    </row>
    <row r="92">
      <c r="A92" s="312"/>
      <c r="B92" s="315"/>
      <c r="C92" s="317"/>
      <c r="D92" s="317"/>
      <c r="E92" s="318"/>
      <c r="F92" s="318"/>
      <c r="G92" s="318"/>
      <c r="H92" s="319"/>
      <c r="I92" s="319"/>
      <c r="J92" s="320"/>
      <c r="K92" s="320"/>
      <c r="L92" s="320"/>
      <c r="M92" s="320"/>
      <c r="N92" s="320"/>
      <c r="O92" s="320"/>
      <c r="P92" s="320"/>
      <c r="Q92" s="180"/>
      <c r="R92" s="180"/>
      <c r="S92" s="180"/>
      <c r="T92" s="180"/>
      <c r="U92" s="180"/>
      <c r="V92" s="180"/>
    </row>
    <row r="93">
      <c r="A93" s="390" t="s">
        <v>442</v>
      </c>
      <c r="B93" s="110"/>
      <c r="C93" s="319"/>
      <c r="D93" s="319"/>
      <c r="E93" s="320"/>
      <c r="F93" s="392"/>
      <c r="G93" s="392"/>
      <c r="H93" s="320"/>
      <c r="I93" s="320"/>
      <c r="J93" s="320"/>
      <c r="K93" s="320"/>
      <c r="L93" s="320"/>
      <c r="M93" s="320"/>
      <c r="N93" s="180"/>
      <c r="O93" s="180"/>
      <c r="P93" s="180"/>
      <c r="Q93" s="320"/>
      <c r="R93" s="320"/>
      <c r="S93" s="320"/>
      <c r="T93" s="320"/>
      <c r="U93" s="320"/>
      <c r="V93" s="320"/>
    </row>
    <row r="94" outlineLevel="1">
      <c r="A94" s="112"/>
      <c r="B94" s="114"/>
      <c r="C94" s="393" t="s">
        <v>48</v>
      </c>
      <c r="D94" s="393" t="s">
        <v>49</v>
      </c>
      <c r="E94" s="393" t="s">
        <v>50</v>
      </c>
      <c r="F94" s="396" t="s">
        <v>51</v>
      </c>
      <c r="G94" s="319"/>
      <c r="H94" s="319"/>
      <c r="I94" s="319"/>
      <c r="J94" s="320"/>
      <c r="K94" s="320"/>
      <c r="L94" s="320"/>
      <c r="M94" s="320"/>
      <c r="N94" s="320"/>
      <c r="O94" s="320"/>
      <c r="P94" s="320"/>
      <c r="Q94" s="320"/>
      <c r="R94" s="320"/>
      <c r="S94" s="320"/>
      <c r="T94" s="320"/>
      <c r="U94" s="320"/>
      <c r="V94" s="320"/>
    </row>
    <row r="95" outlineLevel="1">
      <c r="A95" s="398" t="s">
        <v>449</v>
      </c>
      <c r="B95" s="399" t="s">
        <v>449</v>
      </c>
      <c r="C95" s="127" t="s">
        <v>429</v>
      </c>
      <c r="D95" s="127" t="s">
        <v>66</v>
      </c>
      <c r="E95" s="127" t="s">
        <v>452</v>
      </c>
      <c r="F95" s="200">
        <v>1.56</v>
      </c>
      <c r="G95" s="319"/>
      <c r="H95" s="319"/>
      <c r="I95" s="319"/>
      <c r="J95" s="320"/>
      <c r="K95" s="320"/>
      <c r="L95" s="320"/>
      <c r="M95" s="320"/>
      <c r="N95" s="320"/>
      <c r="O95" s="320"/>
      <c r="P95" s="320"/>
      <c r="Q95" s="320"/>
      <c r="R95" s="320"/>
      <c r="S95" s="320"/>
      <c r="T95" s="320"/>
      <c r="U95" s="320"/>
      <c r="V95" s="320"/>
    </row>
    <row r="96" outlineLevel="1">
      <c r="A96" s="400" t="s">
        <v>454</v>
      </c>
      <c r="B96" s="399" t="s">
        <v>455</v>
      </c>
      <c r="C96" s="127" t="s">
        <v>668</v>
      </c>
      <c r="D96" s="127" t="s">
        <v>316</v>
      </c>
      <c r="E96" s="401"/>
      <c r="F96" s="402"/>
      <c r="G96" s="402"/>
      <c r="H96" s="319"/>
      <c r="I96" s="319"/>
      <c r="J96" s="320"/>
      <c r="K96" s="320"/>
      <c r="L96" s="320"/>
      <c r="M96" s="320"/>
      <c r="N96" s="320"/>
      <c r="O96" s="320"/>
      <c r="P96" s="320"/>
      <c r="Q96" s="320"/>
      <c r="R96" s="320"/>
      <c r="S96" s="320"/>
      <c r="T96" s="320"/>
      <c r="U96" s="320"/>
      <c r="V96" s="320"/>
    </row>
    <row r="97" outlineLevel="1">
      <c r="A97" s="231"/>
      <c r="B97" s="399" t="s">
        <v>456</v>
      </c>
      <c r="C97" s="127" t="s">
        <v>669</v>
      </c>
      <c r="D97" s="127">
        <v>67.0</v>
      </c>
      <c r="E97" s="401"/>
      <c r="F97" s="402"/>
      <c r="G97" s="402"/>
      <c r="H97" s="319"/>
      <c r="I97" s="319"/>
      <c r="J97" s="320"/>
      <c r="K97" s="320"/>
      <c r="L97" s="320"/>
      <c r="M97" s="320"/>
      <c r="N97" s="320"/>
      <c r="O97" s="320"/>
      <c r="P97" s="320"/>
      <c r="Q97" s="320"/>
      <c r="R97" s="320"/>
      <c r="S97" s="320"/>
      <c r="T97" s="320"/>
      <c r="U97" s="320"/>
      <c r="V97" s="320"/>
    </row>
    <row r="98" outlineLevel="1">
      <c r="A98" s="112"/>
      <c r="B98" s="399" t="s">
        <v>459</v>
      </c>
      <c r="C98" s="127" t="s">
        <v>670</v>
      </c>
      <c r="D98" s="127" t="s">
        <v>334</v>
      </c>
      <c r="E98" s="319"/>
      <c r="F98" s="402"/>
      <c r="G98" s="402"/>
      <c r="H98" s="319"/>
      <c r="I98" s="319"/>
      <c r="J98" s="320"/>
      <c r="K98" s="320"/>
      <c r="L98" s="320"/>
      <c r="M98" s="320"/>
      <c r="N98" s="320"/>
      <c r="O98" s="320"/>
      <c r="P98" s="320"/>
      <c r="Q98" s="320"/>
      <c r="R98" s="320"/>
      <c r="S98" s="320"/>
      <c r="T98" s="320"/>
      <c r="U98" s="320"/>
      <c r="V98" s="320"/>
    </row>
    <row r="99" outlineLevel="1">
      <c r="A99" s="403" t="s">
        <v>462</v>
      </c>
      <c r="B99" s="117"/>
      <c r="C99" s="393" t="s">
        <v>465</v>
      </c>
      <c r="D99" s="393" t="s">
        <v>48</v>
      </c>
      <c r="E99" s="393" t="s">
        <v>49</v>
      </c>
      <c r="F99" s="393" t="s">
        <v>50</v>
      </c>
      <c r="G99" s="396" t="s">
        <v>51</v>
      </c>
      <c r="H99" s="404" t="s">
        <v>53</v>
      </c>
      <c r="I99" s="120"/>
      <c r="J99" s="117"/>
      <c r="K99" s="405" t="str">
        <f>'テンプレート'!K97</f>
        <v>ベクトル</v>
      </c>
      <c r="L99" s="405" t="str">
        <f>'テンプレート'!L97</f>
        <v>KBG (R.E.)</v>
      </c>
      <c r="M99" s="405" t="str">
        <f>'テンプレート'!M97</f>
        <v>BKB (R.A.)</v>
      </c>
      <c r="N99" s="405" t="str">
        <f>'テンプレート'!N97</f>
        <v>FKB (R.F.)</v>
      </c>
      <c r="O99" s="406" t="str">
        <f>'テンプレート'!O97</f>
        <v>盾削り値</v>
      </c>
      <c r="P99" s="405" t="str">
        <f>'テンプレート'!P97</f>
        <v>ﾋｯﾄｽﾄｯﾌﾟ</v>
      </c>
      <c r="Q99" s="406" t="str">
        <f>'テンプレート'!Q97</f>
        <v>ずらし</v>
      </c>
      <c r="R99" s="408"/>
      <c r="S99" s="408"/>
      <c r="T99" s="408"/>
      <c r="U99" s="408"/>
      <c r="V99" s="408"/>
    </row>
    <row r="100" outlineLevel="1">
      <c r="A100" s="411" t="s">
        <v>467</v>
      </c>
      <c r="B100" s="399" t="s">
        <v>469</v>
      </c>
      <c r="C100" s="424" t="b">
        <v>0</v>
      </c>
      <c r="D100" s="407"/>
      <c r="E100" s="426">
        <v>41.0</v>
      </c>
      <c r="F100" s="407"/>
      <c r="G100" s="407"/>
      <c r="H100" s="417"/>
      <c r="I100" s="221"/>
      <c r="J100" s="110"/>
      <c r="K100" s="407"/>
      <c r="L100" s="407"/>
      <c r="M100" s="407"/>
      <c r="N100" s="407"/>
      <c r="O100" s="407"/>
      <c r="P100" s="407"/>
      <c r="Q100" s="407"/>
      <c r="R100" s="408"/>
      <c r="S100" s="320"/>
      <c r="T100" s="320"/>
      <c r="U100" s="320"/>
      <c r="V100" s="320"/>
    </row>
    <row r="101" outlineLevel="1">
      <c r="A101" s="207"/>
      <c r="B101" s="399" t="s">
        <v>462</v>
      </c>
      <c r="C101" s="207"/>
      <c r="D101" s="127">
        <v>16.0</v>
      </c>
      <c r="E101" s="207"/>
      <c r="F101" s="199" t="s">
        <v>173</v>
      </c>
      <c r="G101" s="200">
        <v>12.0</v>
      </c>
      <c r="H101" s="112"/>
      <c r="I101" s="224"/>
      <c r="J101" s="114"/>
      <c r="K101" s="203"/>
      <c r="L101" s="203"/>
      <c r="M101" s="204"/>
      <c r="N101" s="204"/>
      <c r="O101" s="407"/>
      <c r="P101" s="407"/>
      <c r="Q101" s="407"/>
      <c r="R101" s="408"/>
      <c r="S101" s="320"/>
      <c r="T101" s="320"/>
      <c r="U101" s="320"/>
      <c r="V101" s="320"/>
    </row>
    <row r="102" outlineLevel="1">
      <c r="A102" s="411" t="s">
        <v>474</v>
      </c>
      <c r="B102" s="399" t="s">
        <v>469</v>
      </c>
      <c r="C102" s="424" t="b">
        <v>0</v>
      </c>
      <c r="D102" s="407"/>
      <c r="E102" s="426">
        <v>49.0</v>
      </c>
      <c r="F102" s="407"/>
      <c r="G102" s="407"/>
      <c r="H102" s="417"/>
      <c r="I102" s="221"/>
      <c r="J102" s="110"/>
      <c r="K102" s="407"/>
      <c r="L102" s="407"/>
      <c r="M102" s="407"/>
      <c r="N102" s="407"/>
      <c r="O102" s="407"/>
      <c r="P102" s="407"/>
      <c r="Q102" s="407"/>
      <c r="R102" s="408"/>
      <c r="S102" s="320"/>
      <c r="T102" s="320"/>
      <c r="U102" s="320"/>
      <c r="V102" s="320"/>
    </row>
    <row r="103" outlineLevel="1">
      <c r="A103" s="207"/>
      <c r="B103" s="399" t="s">
        <v>462</v>
      </c>
      <c r="C103" s="207"/>
      <c r="D103" s="127">
        <v>12.0</v>
      </c>
      <c r="E103" s="207"/>
      <c r="F103" s="199" t="s">
        <v>173</v>
      </c>
      <c r="G103" s="200">
        <v>12.0</v>
      </c>
      <c r="H103" s="112"/>
      <c r="I103" s="224"/>
      <c r="J103" s="114"/>
      <c r="K103" s="203"/>
      <c r="L103" s="203"/>
      <c r="M103" s="204"/>
      <c r="N103" s="204"/>
      <c r="O103" s="407"/>
      <c r="P103" s="407"/>
      <c r="Q103" s="407"/>
      <c r="R103" s="408"/>
      <c r="S103" s="320"/>
      <c r="T103" s="320"/>
      <c r="U103" s="320"/>
      <c r="V103" s="320"/>
    </row>
    <row r="104" outlineLevel="1">
      <c r="A104" s="411" t="s">
        <v>477</v>
      </c>
      <c r="B104" s="399" t="s">
        <v>469</v>
      </c>
      <c r="C104" s="424" t="b">
        <v>0</v>
      </c>
      <c r="D104" s="127" t="s">
        <v>205</v>
      </c>
      <c r="E104" s="426">
        <v>41.0</v>
      </c>
      <c r="F104" s="199" t="s">
        <v>229</v>
      </c>
      <c r="G104" s="200">
        <v>6.0</v>
      </c>
      <c r="H104" s="417"/>
      <c r="I104" s="221"/>
      <c r="J104" s="110"/>
      <c r="K104" s="203"/>
      <c r="L104" s="203"/>
      <c r="M104" s="204"/>
      <c r="N104" s="204"/>
      <c r="O104" s="205">
        <v>0.0</v>
      </c>
      <c r="P104" s="205">
        <v>0.0</v>
      </c>
      <c r="Q104" s="205">
        <v>0.0</v>
      </c>
      <c r="R104" s="408"/>
      <c r="S104" s="320"/>
      <c r="T104" s="320"/>
      <c r="U104" s="320"/>
      <c r="V104" s="320"/>
    </row>
    <row r="105" outlineLevel="1">
      <c r="A105" s="207"/>
      <c r="B105" s="399" t="s">
        <v>462</v>
      </c>
      <c r="C105" s="207"/>
      <c r="D105" s="127" t="s">
        <v>225</v>
      </c>
      <c r="E105" s="207"/>
      <c r="F105" s="199" t="s">
        <v>145</v>
      </c>
      <c r="G105" s="200">
        <v>8.4</v>
      </c>
      <c r="H105" s="112"/>
      <c r="I105" s="224"/>
      <c r="J105" s="114"/>
      <c r="K105" s="203"/>
      <c r="L105" s="203"/>
      <c r="M105" s="204"/>
      <c r="N105" s="204"/>
      <c r="O105" s="407"/>
      <c r="P105" s="407"/>
      <c r="Q105" s="407"/>
      <c r="R105" s="408"/>
      <c r="S105" s="179"/>
      <c r="T105" s="179"/>
      <c r="U105" s="179"/>
      <c r="V105" s="179"/>
    </row>
    <row r="106" outlineLevel="1">
      <c r="A106" s="411" t="s">
        <v>482</v>
      </c>
      <c r="B106" s="399" t="s">
        <v>469</v>
      </c>
      <c r="C106" s="415" t="b">
        <v>0</v>
      </c>
      <c r="D106" s="407"/>
      <c r="E106" s="426" t="s">
        <v>118</v>
      </c>
      <c r="F106" s="407"/>
      <c r="G106" s="407"/>
      <c r="H106" s="417"/>
      <c r="I106" s="221"/>
      <c r="J106" s="110"/>
      <c r="K106" s="407"/>
      <c r="L106" s="407"/>
      <c r="M106" s="407"/>
      <c r="N106" s="407"/>
      <c r="O106" s="407"/>
      <c r="P106" s="407"/>
      <c r="Q106" s="407"/>
      <c r="R106" s="408"/>
      <c r="S106" s="179"/>
      <c r="T106" s="179"/>
      <c r="U106" s="179"/>
      <c r="V106" s="179"/>
    </row>
    <row r="107" outlineLevel="1">
      <c r="A107" s="207"/>
      <c r="B107" s="399" t="s">
        <v>462</v>
      </c>
      <c r="C107" s="207"/>
      <c r="D107" s="127" t="s">
        <v>81</v>
      </c>
      <c r="E107" s="207"/>
      <c r="F107" s="199" t="s">
        <v>90</v>
      </c>
      <c r="G107" s="200">
        <v>9.6</v>
      </c>
      <c r="H107" s="112"/>
      <c r="I107" s="224"/>
      <c r="J107" s="114"/>
      <c r="K107" s="203"/>
      <c r="L107" s="203"/>
      <c r="M107" s="204"/>
      <c r="N107" s="204"/>
      <c r="O107" s="407"/>
      <c r="P107" s="407"/>
      <c r="Q107" s="407"/>
      <c r="R107" s="408"/>
      <c r="S107" s="179"/>
      <c r="T107" s="179"/>
      <c r="U107" s="179"/>
      <c r="V107" s="179"/>
    </row>
    <row r="108">
      <c r="A108" s="312"/>
      <c r="B108" s="315"/>
      <c r="C108" s="317"/>
      <c r="D108" s="317"/>
      <c r="E108" s="319"/>
      <c r="F108" s="248"/>
      <c r="G108" s="248"/>
      <c r="H108" s="319"/>
      <c r="I108" s="319"/>
      <c r="J108" s="320"/>
      <c r="K108" s="320"/>
      <c r="L108" s="121"/>
      <c r="M108" s="121"/>
      <c r="N108" s="121"/>
      <c r="O108" s="179"/>
      <c r="P108" s="179"/>
      <c r="Q108" s="121"/>
      <c r="R108" s="121"/>
      <c r="S108" s="121"/>
      <c r="T108" s="121"/>
      <c r="U108" s="121"/>
      <c r="V108" s="121"/>
    </row>
    <row r="109">
      <c r="A109" s="429" t="s">
        <v>486</v>
      </c>
      <c r="B109" s="110"/>
      <c r="C109" s="392"/>
      <c r="D109" s="121"/>
      <c r="E109" s="121"/>
      <c r="F109" s="121"/>
      <c r="G109" s="121"/>
      <c r="H109" s="121"/>
      <c r="I109" s="121"/>
      <c r="J109" s="180"/>
      <c r="K109" s="121"/>
      <c r="L109" s="121"/>
      <c r="M109" s="121"/>
      <c r="N109" s="121"/>
      <c r="O109" s="121"/>
      <c r="P109" s="121"/>
      <c r="Q109" s="180"/>
      <c r="R109" s="121"/>
      <c r="S109" s="121"/>
      <c r="T109" s="121"/>
      <c r="U109" s="121"/>
      <c r="V109" s="121"/>
    </row>
    <row r="110" outlineLevel="1">
      <c r="A110" s="112"/>
      <c r="B110" s="114"/>
      <c r="C110" s="430" t="s">
        <v>487</v>
      </c>
      <c r="D110" s="430" t="s">
        <v>489</v>
      </c>
      <c r="E110" s="430" t="s">
        <v>49</v>
      </c>
      <c r="F110" s="430" t="s">
        <v>490</v>
      </c>
      <c r="G110" s="431"/>
      <c r="H110" s="319"/>
      <c r="I110" s="319"/>
      <c r="J110" s="320"/>
      <c r="K110" s="320"/>
      <c r="L110" s="121"/>
      <c r="M110" s="121"/>
      <c r="N110" s="121"/>
      <c r="O110" s="121"/>
      <c r="P110" s="121"/>
      <c r="Q110" s="121"/>
      <c r="R110" s="121"/>
      <c r="S110" s="121"/>
      <c r="T110" s="121"/>
      <c r="U110" s="121"/>
      <c r="V110" s="121"/>
    </row>
    <row r="111" outlineLevel="1">
      <c r="A111" s="432" t="s">
        <v>492</v>
      </c>
      <c r="B111" s="433" t="s">
        <v>455</v>
      </c>
      <c r="C111" s="127" t="str">
        <f t="array" ref="C111">INDEX(Dodges!$C$3:$U$84, MATCH($A$1,Dodges!$A$3:$A$85,0), MATCH(C110,Dodges!$C$2:$F$2,0))</f>
        <v>3-17</v>
      </c>
      <c r="D111" s="127" t="str">
        <f t="array" ref="D111">INDEX(Dodges!$C$3:$U$84, MATCH($A$1,Dodges!$A$3:$A$85,0), MATCH(D110,Dodges!$C$2:$F$2,0))</f>
        <v>6-17</v>
      </c>
      <c r="E111" s="127" t="str">
        <f t="array" ref="E111">INDEX(Dodges!$C$3:$U$84, MATCH($A$1,Dodges!$A$3:$A$85,0), MATCH(E110,Dodges!$C$2:$F$2,0))</f>
        <v>26 (21)</v>
      </c>
      <c r="F111" s="127" t="str">
        <f t="array" ref="F111">INDEX(Dodges!$C$3:$U$84, MATCH($A$1,Dodges!$A$3:$A$85,0), MATCH(F110,Dodges!$C$2:$F$2,0))</f>
        <v>35 (28)</v>
      </c>
      <c r="G111" s="402"/>
      <c r="H111" s="434"/>
      <c r="I111" s="319"/>
      <c r="J111" s="320"/>
      <c r="K111" s="320"/>
      <c r="L111" s="320"/>
      <c r="M111" s="121"/>
      <c r="N111" s="121"/>
      <c r="O111" s="121"/>
      <c r="P111" s="121"/>
      <c r="Q111" s="121"/>
      <c r="R111" s="121"/>
      <c r="S111" s="121"/>
      <c r="T111" s="121"/>
      <c r="U111" s="121"/>
      <c r="V111" s="121"/>
    </row>
    <row r="112" outlineLevel="1">
      <c r="A112" s="231"/>
      <c r="B112" s="433" t="s">
        <v>496</v>
      </c>
      <c r="C112" s="127" t="str">
        <f t="array" ref="C112">INDEX(Dodges!$G$3:$U$84, MATCH($A$1,Dodges!$A$3:$A$85,0), MATCH(C110,Dodges!$G$2:$J$2,0))</f>
        <v>4-18</v>
      </c>
      <c r="D112" s="127" t="str">
        <f t="array" ref="D112">INDEX(Dodges!$G$3:$U$84, MATCH($A$1,Dodges!$A$3:$A$85,0), MATCH(D110,Dodges!$G$2:$J$2,0))</f>
        <v>8-16</v>
      </c>
      <c r="E112" s="127" t="str">
        <f t="array" ref="E112">INDEX(Dodges!$G$3:$U$84, MATCH($A$1,Dodges!$A$3:$A$85,0), MATCH(E110,Dodges!$G$2:$J$2,0))</f>
        <v>31</v>
      </c>
      <c r="F112" s="127">
        <f t="array" ref="F112">INDEX(Dodges!$G$3:$U$84, MATCH($A$1,Dodges!$A$3:$A$85,0), MATCH(F110,Dodges!$G$2:$J$2,0))</f>
        <v>41</v>
      </c>
      <c r="G112" s="436"/>
      <c r="H112" s="434"/>
      <c r="I112" s="434"/>
      <c r="J112" s="320"/>
      <c r="K112" s="320"/>
      <c r="L112" s="320"/>
      <c r="M112" s="320"/>
      <c r="N112" s="320"/>
      <c r="O112" s="121"/>
      <c r="P112" s="121"/>
      <c r="Q112" s="121"/>
      <c r="R112" s="121"/>
      <c r="S112" s="121"/>
      <c r="T112" s="121"/>
      <c r="U112" s="121"/>
      <c r="V112" s="121"/>
    </row>
    <row r="113" outlineLevel="1">
      <c r="A113" s="112"/>
      <c r="B113" s="433" t="s">
        <v>497</v>
      </c>
      <c r="C113" s="127" t="str">
        <f t="array" ref="C113">INDEX(Dodges!$K$3:$U$84, MATCH($A$1,Dodges!$A$3:$A$85,0), MATCH(C110,Dodges!$K$2:$N$2,0))</f>
        <v>5-20</v>
      </c>
      <c r="D113" s="127" t="str">
        <f t="array" ref="D113">INDEX(Dodges!$K$3:$U$84, MATCH($A$1,Dodges!$A$3:$A$85,0), MATCH(D110,Dodges!$K$2:$N$2,0))</f>
        <v>9-16</v>
      </c>
      <c r="E113" s="127" t="str">
        <f t="array" ref="E113">INDEX(Dodges!$K$3:$U$84, MATCH($A$1,Dodges!$A$3:$A$85,0), MATCH(E110,Dodges!$K$2:$N$2,0))</f>
        <v>36</v>
      </c>
      <c r="F113" s="127" t="str">
        <f t="array" ref="F113">INDEX(Dodges!$K$3:$U$84, MATCH($A$1,Dodges!$A$3:$A$85,0), MATCH(F110,Dodges!$K$2:$N$2,0))</f>
        <v>54</v>
      </c>
      <c r="G113" s="436"/>
      <c r="H113" s="434"/>
      <c r="I113" s="434"/>
      <c r="J113" s="179"/>
      <c r="K113" s="179"/>
      <c r="L113" s="179"/>
      <c r="M113" s="179"/>
      <c r="N113" s="179"/>
      <c r="O113" s="121"/>
      <c r="P113" s="121"/>
      <c r="Q113" s="121"/>
      <c r="R113" s="121"/>
      <c r="S113" s="121"/>
      <c r="T113" s="121"/>
      <c r="U113" s="121"/>
      <c r="V113" s="121"/>
    </row>
    <row r="114" outlineLevel="1">
      <c r="A114" s="432" t="s">
        <v>498</v>
      </c>
      <c r="B114" s="433" t="s">
        <v>499</v>
      </c>
      <c r="C114" s="127" t="str">
        <f t="array" ref="C114">INDEX(Dodges!$O$3:$U$84, MATCH($A$1,Dodges!$A$3:$A$85,0), MATCH(C110,Dodges!$O$2:$R$2,0))</f>
        <v>3-29</v>
      </c>
      <c r="D114" s="127" t="str">
        <f t="array" ref="D114">INDEX(Dodges!$O$3:$U$84, MATCH($A$1,Dodges!$A$3:$A$85,0), MATCH(D110,Dodges!$O$2:$R$2,0))</f>
        <v>6-27</v>
      </c>
      <c r="E114" s="127" t="str">
        <f t="array" ref="E114">INDEX(Dodges!$O$3:$U$84, MATCH($A$1,Dodges!$A$3:$A$85,0), MATCH(E110,Dodges!$O$2:$R$2,0))</f>
        <v>56</v>
      </c>
      <c r="F114" s="127" t="str">
        <f t="array" ref="F114">INDEX(Dodges!$O$3:$U$84, MATCH($A$1,Dodges!$A$3:$A$85,0), MATCH(F110,Dodges!$O$2:$R$2,0))</f>
        <v/>
      </c>
      <c r="G114" s="248"/>
      <c r="H114" s="434"/>
      <c r="I114" s="434"/>
      <c r="J114" s="121"/>
      <c r="K114" s="121"/>
      <c r="L114" s="121"/>
      <c r="M114" s="121"/>
      <c r="N114" s="121"/>
      <c r="O114" s="320"/>
      <c r="P114" s="320"/>
      <c r="Q114" s="320"/>
      <c r="R114" s="320"/>
      <c r="S114" s="320"/>
      <c r="T114" s="320"/>
      <c r="U114" s="320"/>
      <c r="V114" s="320"/>
    </row>
    <row r="115" outlineLevel="1">
      <c r="A115" s="112"/>
      <c r="B115" s="433" t="s">
        <v>500</v>
      </c>
      <c r="C115" s="127" t="str">
        <f t="array" ref="C115">INDEX(Dodges!$S$3:$U$84, MATCH($A$1,Dodges!$A$3:$A$85,0), MATCH(C110,Dodges!$S$2:$U$2,0))</f>
        <v>3-21</v>
      </c>
      <c r="D115" s="127" t="str">
        <f t="array" ref="D115">INDEX(Dodges!$S$3:$U$84, MATCH($A$1,Dodges!$A$3:$A$85,0), MATCH(D110,Dodges!$S$2:$U$2,0))</f>
        <v>6-20</v>
      </c>
      <c r="E115" s="127" t="str">
        <f t="array" ref="E115">INDEX(Dodges!$S$3:$U$84, MATCH($A$1,Dodges!$A$3:$A$85,0), MATCH(E110,Dodges!$S$2:$U$2,0))</f>
        <v>真横：96
真上：130
真下：80</v>
      </c>
      <c r="F115" s="436"/>
      <c r="G115" s="436"/>
      <c r="H115" s="180"/>
      <c r="I115" s="180"/>
      <c r="J115" s="179"/>
      <c r="K115" s="179"/>
      <c r="L115" s="179"/>
      <c r="M115" s="179"/>
      <c r="N115" s="121"/>
      <c r="O115" s="180"/>
      <c r="P115" s="180"/>
      <c r="Q115" s="180"/>
      <c r="R115" s="180"/>
      <c r="S115" s="180"/>
      <c r="T115" s="180"/>
      <c r="U115" s="180"/>
      <c r="V115" s="180"/>
    </row>
    <row r="116">
      <c r="A116" s="438"/>
      <c r="B116" s="439"/>
      <c r="C116" s="431"/>
      <c r="D116" s="431"/>
      <c r="E116" s="440"/>
      <c r="F116" s="431"/>
      <c r="G116" s="431"/>
      <c r="H116" s="431"/>
      <c r="I116" s="431"/>
      <c r="J116" s="121"/>
      <c r="K116" s="319"/>
      <c r="L116" s="319"/>
      <c r="M116" s="319"/>
      <c r="N116" s="319"/>
      <c r="O116" s="180"/>
      <c r="P116" s="180"/>
      <c r="Q116" s="180"/>
      <c r="R116" s="180"/>
      <c r="S116" s="180"/>
      <c r="T116" s="180"/>
      <c r="U116" s="180"/>
      <c r="V116" s="180"/>
    </row>
    <row r="117">
      <c r="A117" s="441" t="s">
        <v>501</v>
      </c>
      <c r="B117" s="110"/>
      <c r="C117" s="320"/>
      <c r="D117" s="179"/>
      <c r="E117" s="320"/>
      <c r="F117" s="138"/>
      <c r="G117" s="138"/>
      <c r="H117" s="179"/>
      <c r="I117" s="179"/>
      <c r="J117" s="180"/>
      <c r="K117" s="180"/>
      <c r="L117" s="180"/>
      <c r="M117" s="180"/>
      <c r="N117" s="180"/>
      <c r="O117" s="180"/>
      <c r="P117" s="180"/>
      <c r="Q117" s="180"/>
      <c r="R117" s="180"/>
      <c r="S117" s="180"/>
      <c r="T117" s="180"/>
      <c r="U117" s="180"/>
      <c r="V117" s="180"/>
    </row>
    <row r="118" outlineLevel="1">
      <c r="A118" s="112"/>
      <c r="B118" s="114"/>
      <c r="C118" s="442" t="s">
        <v>487</v>
      </c>
      <c r="D118" s="442" t="s">
        <v>49</v>
      </c>
      <c r="E118" s="442" t="s">
        <v>48</v>
      </c>
      <c r="F118" s="442" t="s">
        <v>50</v>
      </c>
      <c r="G118" s="443" t="s">
        <v>51</v>
      </c>
      <c r="H118" s="320"/>
      <c r="I118" s="320"/>
      <c r="J118" s="179"/>
      <c r="K118" s="444" t="str">
        <f>'テンプレート'!K116</f>
        <v>アイテム取得</v>
      </c>
      <c r="L118" s="117"/>
      <c r="M118" s="445" t="str">
        <f>'テンプレート'!M116</f>
        <v>取得フレーム</v>
      </c>
      <c r="N118" s="445" t="str">
        <f>'テンプレート'!N116</f>
        <v>Duration</v>
      </c>
      <c r="O118" s="180"/>
      <c r="P118" s="180"/>
      <c r="Q118" s="180"/>
      <c r="R118" s="180"/>
      <c r="S118" s="180"/>
      <c r="T118" s="180"/>
      <c r="U118" s="180"/>
      <c r="V118" s="180"/>
    </row>
    <row r="119" outlineLevel="1">
      <c r="A119" s="446" t="s">
        <v>502</v>
      </c>
      <c r="B119" s="447" t="s">
        <v>503</v>
      </c>
      <c r="C119" s="448"/>
      <c r="D119" s="127">
        <f t="array" ref="D119">INDEX('Ledge  Tech'!$C$3:$C120, MATCH($A$1,'Ledge  Tech'!$A$3:$A$109,0), MATCH(D118,'Ledge  Tech'!$C$2,0))</f>
        <v>19</v>
      </c>
      <c r="E119" s="448"/>
      <c r="F119" s="448"/>
      <c r="G119" s="448"/>
      <c r="H119" s="320"/>
      <c r="I119" s="320"/>
      <c r="J119" s="121"/>
      <c r="K119" s="449" t="str">
        <f>'テンプレート'!K117</f>
        <v>小アイテム</v>
      </c>
      <c r="L119" s="450" t="str">
        <f>'テンプレート'!L117</f>
        <v>On-Spot</v>
      </c>
      <c r="M119" s="127" t="s">
        <v>504</v>
      </c>
      <c r="N119" s="127">
        <v>7.0</v>
      </c>
      <c r="O119" s="180"/>
      <c r="P119" s="180"/>
      <c r="Q119" s="180"/>
      <c r="R119" s="180"/>
      <c r="S119" s="180"/>
      <c r="T119" s="180"/>
      <c r="U119" s="180"/>
      <c r="V119" s="180"/>
    </row>
    <row r="120" outlineLevel="1">
      <c r="A120" s="222"/>
      <c r="B120" s="447" t="s">
        <v>455</v>
      </c>
      <c r="C120" s="127" t="str">
        <f t="array" ref="C120">INDEX('Ledge  Tech'!$D$3:$E120, MATCH($A$1,'Ledge  Tech'!$A$3:$A$109,0), MATCH(C118,'Ledge  Tech'!$D$2:$E$2,0))</f>
        <v>1-31</v>
      </c>
      <c r="D120" s="127">
        <f t="array" ref="D120">INDEX('Ledge  Tech'!$D$3:$E120, MATCH($A$1,'Ledge  Tech'!$A$3:$A$109,0), MATCH(D118,'Ledge  Tech'!$D$2:$E$2,0))</f>
        <v>32</v>
      </c>
      <c r="E120" s="448"/>
      <c r="F120" s="448"/>
      <c r="G120" s="448"/>
      <c r="H120" s="320"/>
      <c r="I120" s="320"/>
      <c r="J120" s="179"/>
      <c r="K120" s="207"/>
      <c r="L120" s="450" t="str">
        <f>'テンプレート'!L118</f>
        <v>歩き</v>
      </c>
      <c r="M120" s="127" t="s">
        <v>504</v>
      </c>
      <c r="N120" s="127">
        <v>19.0</v>
      </c>
      <c r="O120" s="180"/>
      <c r="P120" s="180"/>
      <c r="Q120" s="180"/>
      <c r="R120" s="180"/>
      <c r="S120" s="180"/>
      <c r="T120" s="180"/>
      <c r="U120" s="180"/>
      <c r="V120" s="180"/>
    </row>
    <row r="121" outlineLevel="1">
      <c r="A121" s="222"/>
      <c r="B121" s="447" t="s">
        <v>486</v>
      </c>
      <c r="C121" s="127" t="str">
        <f t="array" ref="C121">INDEX('Ledge  Tech'!$F$3:$G$109, MATCH($A$1,'Ledge  Tech'!$A$3:$A$109,0), MATCH(C118,'Ledge  Tech'!$F$2:$G$2,0))</f>
        <v>1-22</v>
      </c>
      <c r="D121" s="127">
        <f t="array" ref="D121">INDEX('Ledge  Tech'!$F$3:$G$109, MATCH($A$1,'Ledge  Tech'!$A$3:$A$109,0), MATCH(D118,'Ledge  Tech'!$F$2:$G$2,0))</f>
        <v>45</v>
      </c>
      <c r="E121" s="448"/>
      <c r="F121" s="448"/>
      <c r="G121" s="448"/>
      <c r="H121" s="320"/>
      <c r="I121" s="320"/>
      <c r="J121" s="121"/>
      <c r="K121" s="451" t="str">
        <f>'テンプレート'!K119</f>
        <v>アイテム投擲</v>
      </c>
      <c r="L121" s="117"/>
      <c r="M121" s="445" t="str">
        <f>'テンプレート'!M119</f>
        <v>投擲フレーム</v>
      </c>
      <c r="N121" s="445" t="str">
        <f>'テンプレート'!N119</f>
        <v>Duration</v>
      </c>
      <c r="O121" s="180"/>
      <c r="P121" s="180"/>
      <c r="Q121" s="180"/>
      <c r="R121" s="180"/>
      <c r="S121" s="180"/>
      <c r="T121" s="180"/>
      <c r="U121" s="180"/>
      <c r="V121" s="180"/>
    </row>
    <row r="122" outlineLevel="1">
      <c r="A122" s="222"/>
      <c r="B122" s="447" t="s">
        <v>505</v>
      </c>
      <c r="C122" s="127" t="str">
        <f t="array" ref="C122">INDEX('Ledge  Tech'!$H$3:$I$109, MATCH($A$1,'Ledge  Tech'!$A$3:$A$109,0), MATCH(C118,'Ledge  Tech'!$H$2:$I$2,0))</f>
        <v>1-12</v>
      </c>
      <c r="D122" s="127">
        <f t="array" ref="D122">INDEX('Ledge  Tech'!$H$3:$I$109, MATCH($A$1,'Ledge  Tech'!$A$3:$A$109,0), MATCH(D118,'Ledge  Tech'!$H$2:$I$2,0))</f>
        <v>14</v>
      </c>
      <c r="E122" s="448"/>
      <c r="F122" s="448"/>
      <c r="G122" s="448"/>
      <c r="H122" s="320"/>
      <c r="I122" s="320"/>
      <c r="J122" s="179"/>
      <c r="K122" s="452" t="str">
        <f>'テンプレート'!K120</f>
        <v>Ground投擲</v>
      </c>
      <c r="L122" s="450" t="str">
        <f>'テンプレート'!L120</f>
        <v>前Throws</v>
      </c>
      <c r="M122" s="127" t="s">
        <v>90</v>
      </c>
      <c r="N122" s="127">
        <v>25.0</v>
      </c>
      <c r="O122" s="121"/>
      <c r="P122" s="121"/>
      <c r="Q122" s="121"/>
      <c r="R122" s="121"/>
      <c r="S122" s="121"/>
      <c r="T122" s="121"/>
      <c r="U122" s="121"/>
      <c r="V122" s="121"/>
    </row>
    <row r="123" outlineLevel="1">
      <c r="A123" s="207"/>
      <c r="B123" s="447" t="s">
        <v>506</v>
      </c>
      <c r="C123" s="127" t="str">
        <f t="array" ref="C123">INDEX('Ledge  Tech'!$J$3:$M$109, MATCH($A$1,'Ledge  Tech'!$A$3:$A$109,0), MATCH(C118,'Ledge  Tech'!$J$2:$M$2,0))</f>
        <v>1-27</v>
      </c>
      <c r="D123" s="127">
        <f t="array" ref="D123">INDEX('Ledge  Tech'!$J$3:$M$109, MATCH($A$1,'Ledge  Tech'!$A$3:$A$109,0), MATCH(D118,'Ledge  Tech'!$J$2:$M$2,0))</f>
        <v>55</v>
      </c>
      <c r="E123" s="127" t="str">
        <f t="array" ref="E123">INDEX('Ledge  Tech'!$J$3:$M$109, MATCH($A$1,'Ledge  Tech'!$A$3:$A$109,0), MATCH(E118,'Ledge  Tech'!$J$2:$M$2,0))</f>
        <v>25-27</v>
      </c>
      <c r="F123" s="127">
        <f t="array" ref="F123">INDEX('Ledge  Tech'!$J$3:$M$109, MATCH($A$1,'Ledge  Tech'!$A$3:$A$109,0), MATCH(F118,'Ledge  Tech'!$J$2:$M$2,0))</f>
        <v>9</v>
      </c>
      <c r="G123" s="127">
        <f>F123*1.2</f>
        <v>10.8</v>
      </c>
      <c r="H123" s="320"/>
      <c r="I123" s="320"/>
      <c r="J123" s="121"/>
      <c r="K123" s="222"/>
      <c r="L123" s="450" t="str">
        <f>'テンプレート'!L121</f>
        <v>後Throws</v>
      </c>
      <c r="M123" s="127" t="s">
        <v>191</v>
      </c>
      <c r="N123" s="127">
        <v>25.0</v>
      </c>
      <c r="O123" s="121"/>
      <c r="P123" s="121"/>
      <c r="Q123" s="121"/>
      <c r="R123" s="121"/>
      <c r="S123" s="121"/>
      <c r="T123" s="121"/>
      <c r="U123" s="121"/>
      <c r="V123" s="121"/>
    </row>
    <row r="124" outlineLevel="1">
      <c r="A124" s="446" t="s">
        <v>507</v>
      </c>
      <c r="B124" s="447" t="s">
        <v>455</v>
      </c>
      <c r="C124" s="127" t="str">
        <f t="array" ref="C124">INDEX('Ledge  Tech'!$N$3:$O$109, MATCH($A$1,'Ledge  Tech'!$A$3:$A$109,0), MATCH(C118,'Ledge  Tech'!$N$2:$O$2,0))</f>
        <v>1-20</v>
      </c>
      <c r="D124" s="127">
        <f t="array" ref="D124">INDEX('Ledge  Tech'!$N$3:$O$109, MATCH($A$1,'Ledge  Tech'!$A$3:$A$109,0), MATCH(D118,'Ledge  Tech'!$N$2:$O$2,0))</f>
        <v>26</v>
      </c>
      <c r="E124" s="448"/>
      <c r="F124" s="448"/>
      <c r="G124" s="448"/>
      <c r="H124" s="320"/>
      <c r="I124" s="320"/>
      <c r="J124" s="179"/>
      <c r="K124" s="222"/>
      <c r="L124" s="450" t="str">
        <f>'テンプレート'!L122</f>
        <v>上Throws</v>
      </c>
      <c r="M124" s="127" t="s">
        <v>74</v>
      </c>
      <c r="N124" s="127">
        <v>24.0</v>
      </c>
      <c r="O124" s="320"/>
      <c r="P124" s="320"/>
      <c r="Q124" s="320"/>
      <c r="R124" s="320"/>
      <c r="S124" s="320"/>
      <c r="T124" s="320"/>
      <c r="U124" s="320"/>
      <c r="V124" s="320"/>
    </row>
    <row r="125" outlineLevel="1">
      <c r="A125" s="222"/>
      <c r="B125" s="447" t="s">
        <v>496</v>
      </c>
      <c r="C125" s="127" t="str">
        <f t="array" ref="C125">INDEX('Ledge  Tech'!$P$3:$Q$109, MATCH($A$1,'Ledge  Tech'!$A$3:$A$109,0), MATCH(C118,'Ledge  Tech'!$P$2:$Q$2,0))</f>
        <v>1-20</v>
      </c>
      <c r="D125" s="127">
        <f t="array" ref="D125">INDEX('Ledge  Tech'!$P$3:$Q$109, MATCH($A$1,'Ledge  Tech'!$A$3:$A$109,0), MATCH(D118,'Ledge  Tech'!$P$2:$Q$2,0))</f>
        <v>40</v>
      </c>
      <c r="E125" s="448"/>
      <c r="F125" s="448"/>
      <c r="G125" s="448"/>
      <c r="H125" s="320"/>
      <c r="I125" s="320"/>
      <c r="J125" s="121"/>
      <c r="K125" s="222"/>
      <c r="L125" s="450" t="str">
        <f>'テンプレート'!L123</f>
        <v>下Throws</v>
      </c>
      <c r="M125" s="127" t="s">
        <v>145</v>
      </c>
      <c r="N125" s="127">
        <v>20.0</v>
      </c>
      <c r="O125" s="180"/>
      <c r="P125" s="180"/>
      <c r="Q125" s="180"/>
      <c r="R125" s="180"/>
      <c r="S125" s="180"/>
      <c r="T125" s="180"/>
      <c r="U125" s="180"/>
      <c r="V125" s="180"/>
    </row>
    <row r="126" outlineLevel="1">
      <c r="A126" s="207"/>
      <c r="B126" s="447" t="s">
        <v>497</v>
      </c>
      <c r="C126" s="127" t="str">
        <f t="array" ref="C126">INDEX('Ledge  Tech'!$R$3:$S$109, MATCH($A$1,'Ledge  Tech'!$A$3:$A$109,0), MATCH(C118,'Ledge  Tech'!$R$2:$S$2,0))</f>
        <v>1-20</v>
      </c>
      <c r="D126" s="127">
        <f t="array" ref="D126">INDEX('Ledge  Tech'!$R$3:$S$109, MATCH($A$1,'Ledge  Tech'!$A$3:$A$109,0), MATCH(D118,'Ledge  Tech'!$R$2:$S$2,0))</f>
        <v>40</v>
      </c>
      <c r="E126" s="448"/>
      <c r="F126" s="448"/>
      <c r="G126" s="448"/>
      <c r="H126" s="320"/>
      <c r="I126" s="320"/>
      <c r="J126" s="179"/>
      <c r="K126" s="222"/>
      <c r="L126" s="453" t="str">
        <f>'テンプレート'!L124</f>
        <v>ダッシュ</v>
      </c>
      <c r="M126" s="127" t="s">
        <v>229</v>
      </c>
      <c r="N126" s="127">
        <v>38.0</v>
      </c>
      <c r="O126" s="180"/>
      <c r="P126" s="180"/>
      <c r="Q126" s="180"/>
      <c r="R126" s="180"/>
      <c r="S126" s="180"/>
      <c r="T126" s="180"/>
      <c r="U126" s="180"/>
      <c r="V126" s="180"/>
    </row>
    <row r="127" outlineLevel="1">
      <c r="A127" s="446" t="s">
        <v>508</v>
      </c>
      <c r="B127" s="447" t="s">
        <v>509</v>
      </c>
      <c r="C127" s="448"/>
      <c r="D127" s="127" t="str">
        <f t="array" ref="D127">INDEX('Get-Ups'!$C$3:$C120, MATCH($A$1,'Get-Ups'!$A$3:$A$109,0), MATCH(D118,'Get-Ups'!$C$2:$AD$2,0))</f>
        <v>25</v>
      </c>
      <c r="E127" s="448"/>
      <c r="F127" s="448"/>
      <c r="G127" s="448"/>
      <c r="H127" s="320"/>
      <c r="I127" s="320"/>
      <c r="J127" s="121"/>
      <c r="K127" s="207"/>
      <c r="L127" s="453" t="str">
        <f>'テンプレート'!L125</f>
        <v>On-Spot捨て</v>
      </c>
      <c r="M127" s="127" t="s">
        <v>66</v>
      </c>
      <c r="N127" s="127">
        <v>24.0</v>
      </c>
      <c r="O127" s="180"/>
      <c r="P127" s="180"/>
      <c r="Q127" s="180"/>
      <c r="R127" s="180"/>
      <c r="S127" s="180"/>
      <c r="T127" s="180"/>
      <c r="U127" s="180"/>
      <c r="V127" s="180"/>
    </row>
    <row r="128" outlineLevel="1">
      <c r="A128" s="222"/>
      <c r="B128" s="447" t="s">
        <v>455</v>
      </c>
      <c r="C128" s="454" t="str">
        <f t="array" ref="C128">INDEX('Get-Ups'!$D$3:$E120, MATCH($A$1,'Get-Ups'!$A$3:$A$109,0), MATCH(C118,'Get-Ups'!$D$2:$AD$2,0))</f>
        <v>1-22</v>
      </c>
      <c r="D128" s="455">
        <f t="array" ref="D128">INDEX('Get-Ups'!$D$3:$E120, MATCH($A$1,'Get-Ups'!$A$3:$A$109,0), MATCH(D118,'Get-Ups'!$D$2:$AD$2,0))</f>
        <v>29</v>
      </c>
      <c r="E128" s="448"/>
      <c r="F128" s="448"/>
      <c r="G128" s="448"/>
      <c r="H128" s="320"/>
      <c r="I128" s="320"/>
      <c r="J128" s="179"/>
      <c r="K128" s="452" t="str">
        <f>'テンプレート'!K126</f>
        <v>Air投擲</v>
      </c>
      <c r="L128" s="450" t="str">
        <f>'テンプレート'!L126</f>
        <v>前Throws</v>
      </c>
      <c r="M128" s="127" t="s">
        <v>90</v>
      </c>
      <c r="N128" s="127">
        <v>25.0</v>
      </c>
      <c r="O128" s="180"/>
      <c r="P128" s="180"/>
      <c r="Q128" s="180"/>
      <c r="R128" s="180"/>
      <c r="S128" s="180"/>
      <c r="T128" s="180"/>
      <c r="U128" s="180"/>
      <c r="V128" s="180"/>
    </row>
    <row r="129" outlineLevel="1">
      <c r="A129" s="222"/>
      <c r="B129" s="447" t="s">
        <v>496</v>
      </c>
      <c r="C129" s="454" t="str">
        <f t="array" ref="C129">INDEX('Get-Ups'!$F$3:$G$109, MATCH($A$1,'Get-Ups'!$A$3:$A$109,0), MATCH(C118,'Get-Ups'!$F$2:$AD$2,0))</f>
        <v>1-14</v>
      </c>
      <c r="D129" s="455">
        <f t="array" ref="D129">INDEX('Get-Ups'!$F$3:$G$109, MATCH($A$1,'Get-Ups'!$A$3:$A$109,0), MATCH(D118,'Get-Ups'!$F$2:$AD$2,0))</f>
        <v>35</v>
      </c>
      <c r="E129" s="448"/>
      <c r="F129" s="448"/>
      <c r="G129" s="448"/>
      <c r="H129" s="320"/>
      <c r="I129" s="320"/>
      <c r="J129" s="121"/>
      <c r="K129" s="222"/>
      <c r="L129" s="450" t="str">
        <f>'テンプレート'!L127</f>
        <v>後Throws</v>
      </c>
      <c r="M129" s="127" t="s">
        <v>191</v>
      </c>
      <c r="N129" s="127">
        <v>25.0</v>
      </c>
      <c r="O129" s="180"/>
      <c r="P129" s="180"/>
      <c r="Q129" s="180"/>
      <c r="R129" s="180"/>
      <c r="S129" s="180"/>
      <c r="T129" s="180"/>
      <c r="U129" s="180"/>
      <c r="V129" s="180"/>
    </row>
    <row r="130" outlineLevel="1">
      <c r="A130" s="222"/>
      <c r="B130" s="447" t="s">
        <v>497</v>
      </c>
      <c r="C130" s="127" t="str">
        <f t="array" ref="C130">INDEX('Get-Ups'!$H$3:$I$109, MATCH($A$1,'Get-Ups'!$A$3:$A$109,0), MATCH(C118,'Get-Ups'!$H$2:$AD$2,0))</f>
        <v>1-20</v>
      </c>
      <c r="D130" s="127">
        <f t="array" ref="D130">INDEX('Get-Ups'!$H$3:$I$109, MATCH($A$1,'Get-Ups'!$A$3:$A$109,0), MATCH(D118,'Get-Ups'!$H$2:$AD$2,0))</f>
        <v>35</v>
      </c>
      <c r="E130" s="448"/>
      <c r="F130" s="448"/>
      <c r="G130" s="448"/>
      <c r="H130" s="320"/>
      <c r="I130" s="320"/>
      <c r="J130" s="179"/>
      <c r="K130" s="222"/>
      <c r="L130" s="450" t="str">
        <f>'テンプレート'!L128</f>
        <v>上Throws</v>
      </c>
      <c r="M130" s="127" t="s">
        <v>74</v>
      </c>
      <c r="N130" s="127">
        <v>24.0</v>
      </c>
      <c r="O130" s="180"/>
      <c r="P130" s="180"/>
      <c r="Q130" s="180"/>
      <c r="R130" s="180"/>
      <c r="S130" s="180"/>
      <c r="T130" s="180"/>
      <c r="U130" s="180"/>
      <c r="V130" s="180"/>
    </row>
    <row r="131" outlineLevel="1">
      <c r="A131" s="222"/>
      <c r="B131" s="447" t="s">
        <v>510</v>
      </c>
      <c r="C131" s="456" t="str">
        <f t="array" ref="C131">INDEX('Get-Ups'!$J$3:$M$109, MATCH($A$1,'Get-Ups'!$A$3:$A$109,0), MATCH(C118,'Get-Ups'!$J$2:$AD$2,0))</f>
        <v>1-23</v>
      </c>
      <c r="D131" s="457">
        <f t="array" ref="D131">INDEX('Get-Ups'!$J$3:$M$109, MATCH($A$1,'Get-Ups'!$A$3:$A$109,0), MATCH(D118,'Get-Ups'!$J$2:$AD$2,0))</f>
        <v>45</v>
      </c>
      <c r="E131" s="454" t="str">
        <f t="array" ref="E131">INDEX('Get-Ups'!$J$3:$M$109, MATCH($A$1,'Get-Ups'!$A$3:$A$109,0), MATCH(E118,'Get-Ups'!$J$2:$AD$2,0))</f>
        <v>17-18</v>
      </c>
      <c r="F131" s="455">
        <f t="array" ref="F131">INDEX('Get-Ups'!$J$3:$M$109, MATCH($A$1,'Get-Ups'!$A$3:$A$109,0), MATCH(F118,'Get-Ups'!$J$2:$AD$2,0))</f>
        <v>7</v>
      </c>
      <c r="G131" s="127">
        <f t="shared" ref="G131:G132" si="1">F131*1.2</f>
        <v>8.4</v>
      </c>
      <c r="H131" s="320"/>
      <c r="I131" s="320"/>
      <c r="J131" s="121"/>
      <c r="K131" s="207"/>
      <c r="L131" s="450" t="str">
        <f>'テンプレート'!L129</f>
        <v>下Throws</v>
      </c>
      <c r="M131" s="127" t="s">
        <v>145</v>
      </c>
      <c r="N131" s="127">
        <v>20.0</v>
      </c>
      <c r="O131" s="121"/>
      <c r="P131" s="121"/>
      <c r="Q131" s="121"/>
      <c r="R131" s="121"/>
      <c r="S131" s="121"/>
      <c r="T131" s="121"/>
      <c r="U131" s="121"/>
      <c r="V131" s="121"/>
    </row>
    <row r="132" outlineLevel="1">
      <c r="A132" s="207"/>
      <c r="B132" s="458" t="s">
        <v>511</v>
      </c>
      <c r="C132" s="207"/>
      <c r="D132" s="207"/>
      <c r="E132" s="454" t="str">
        <f t="array" ref="E132">INDEX('Get-Ups'!$N$3:$O$109, MATCH($A$1,'Get-Ups'!$A$3:$A$109,0), MATCH(E118,'Get-Ups'!$N$2:$AD$2,0))</f>
        <v>22-23</v>
      </c>
      <c r="F132" s="455">
        <f t="array" ref="F132">INDEX('Get-Ups'!$N$3:$O$109, MATCH($A$1,'Get-Ups'!$A$3:$A$109,0), MATCH(F118,'Get-Ups'!$N$2:$AD$2,0))</f>
        <v>7</v>
      </c>
      <c r="G132" s="127">
        <f t="shared" si="1"/>
        <v>8.4</v>
      </c>
      <c r="H132" s="320"/>
      <c r="I132" s="320"/>
      <c r="J132" s="121"/>
      <c r="K132" s="459" t="str">
        <f>'テンプレート'!K130</f>
        <v>踏み台ジャンプ</v>
      </c>
      <c r="L132" s="224"/>
      <c r="M132" s="445" t="str">
        <f>'テンプレート'!M130</f>
        <v>Duration</v>
      </c>
      <c r="N132" s="138"/>
      <c r="O132" s="121"/>
      <c r="P132" s="121"/>
      <c r="Q132" s="121"/>
      <c r="R132" s="121"/>
      <c r="S132" s="121"/>
      <c r="T132" s="121"/>
      <c r="U132" s="121"/>
      <c r="V132" s="121"/>
    </row>
    <row r="133" outlineLevel="1">
      <c r="A133" s="446" t="s">
        <v>512</v>
      </c>
      <c r="B133" s="447" t="s">
        <v>509</v>
      </c>
      <c r="C133" s="448"/>
      <c r="D133" s="454" t="str">
        <f t="array" ref="D133">INDEX('Get-Ups'!$C$3:$C120, MATCH($A$1,'Get-Ups'!$A$3:$A$109,0), MATCH(D118,'Get-Ups'!$C$2,0))</f>
        <v>25</v>
      </c>
      <c r="E133" s="448"/>
      <c r="F133" s="448"/>
      <c r="G133" s="448"/>
      <c r="H133" s="320"/>
      <c r="I133" s="320"/>
      <c r="J133" s="179"/>
      <c r="K133" s="460" t="str">
        <f>'テンプレート'!K131</f>
        <v>踏み</v>
      </c>
      <c r="L133" s="461" t="str">
        <f>'テンプレート'!L131</f>
        <v>踏み</v>
      </c>
      <c r="M133" s="127">
        <v>7.0</v>
      </c>
      <c r="N133" s="462"/>
      <c r="O133" s="121"/>
      <c r="P133" s="121"/>
      <c r="Q133" s="121"/>
      <c r="R133" s="121"/>
      <c r="S133" s="121"/>
      <c r="T133" s="121"/>
      <c r="U133" s="121"/>
      <c r="V133" s="121"/>
    </row>
    <row r="134" outlineLevel="1">
      <c r="A134" s="222"/>
      <c r="B134" s="447" t="s">
        <v>455</v>
      </c>
      <c r="C134" s="454" t="str">
        <f t="array" ref="C134">INDEX('Get-Ups'!$P$3:$Q$109, MATCH($A$1,'Get-Ups'!$A$3:$A$109,0), MATCH(C118,'Get-Ups'!$P$2:$AD$2,0))</f>
        <v>1-22</v>
      </c>
      <c r="D134" s="455">
        <f t="array" ref="D134">INDEX('Get-Ups'!$P$3:$Q$109, MATCH($A$1,'Get-Ups'!$A$3:$A$109,0), MATCH(D118,'Get-Ups'!$P$2:$AD$2,0))</f>
        <v>29</v>
      </c>
      <c r="E134" s="448"/>
      <c r="F134" s="448"/>
      <c r="G134" s="448"/>
      <c r="H134" s="320"/>
      <c r="I134" s="320"/>
      <c r="J134" s="121"/>
      <c r="K134" s="452" t="str">
        <f>'テンプレート'!K132</f>
        <v>踏まれ</v>
      </c>
      <c r="L134" s="461" t="str">
        <f>'テンプレート'!L132</f>
        <v>Ground踏まれ</v>
      </c>
      <c r="M134" s="127" t="s">
        <v>504</v>
      </c>
      <c r="N134" s="462"/>
      <c r="O134" s="320"/>
      <c r="P134" s="320"/>
      <c r="Q134" s="320"/>
      <c r="R134" s="320"/>
      <c r="S134" s="320"/>
      <c r="T134" s="320"/>
      <c r="U134" s="320"/>
      <c r="V134" s="320"/>
    </row>
    <row r="135" outlineLevel="1">
      <c r="A135" s="222"/>
      <c r="B135" s="447" t="s">
        <v>496</v>
      </c>
      <c r="C135" s="454" t="str">
        <f t="array" ref="C135">INDEX('Get-Ups'!$R$3:$S$109, MATCH($A$1,'Get-Ups'!$A$3:$A$109,0), MATCH(C118,'Get-Ups'!$R$2:$AD$2,0))</f>
        <v>1-19</v>
      </c>
      <c r="D135" s="455">
        <f t="array" ref="D135">INDEX('Get-Ups'!$R$3:$S$109, MATCH($A$1,'Get-Ups'!$A$3:$A$109,0), MATCH(D118,'Get-Ups'!$R$2:$AD$2,0))</f>
        <v>35</v>
      </c>
      <c r="E135" s="448"/>
      <c r="F135" s="448"/>
      <c r="G135" s="448"/>
      <c r="H135" s="320"/>
      <c r="I135" s="320"/>
      <c r="J135" s="179"/>
      <c r="K135" s="222"/>
      <c r="L135" s="461" t="str">
        <f>'テンプレート'!L133</f>
        <v>Ground硬直</v>
      </c>
      <c r="M135" s="127">
        <v>27.0</v>
      </c>
      <c r="N135" s="108"/>
      <c r="O135" s="180"/>
      <c r="P135" s="180"/>
      <c r="Q135" s="180"/>
      <c r="R135" s="180"/>
      <c r="S135" s="180"/>
      <c r="T135" s="180"/>
      <c r="U135" s="180"/>
      <c r="V135" s="180"/>
    </row>
    <row r="136" outlineLevel="1">
      <c r="A136" s="222"/>
      <c r="B136" s="447" t="s">
        <v>497</v>
      </c>
      <c r="C136" s="454" t="str">
        <f t="array" ref="C136">INDEX('Get-Ups'!$T$3:$U$109, MATCH($A$1,'Get-Ups'!$A$3:$A$109,0), MATCH(C118,'Get-Ups'!$T$2:$AD$2,0))</f>
        <v>1-22</v>
      </c>
      <c r="D136" s="455">
        <f t="array" ref="D136">INDEX('Get-Ups'!$T$3:$U$109, MATCH($A$1,'Get-Ups'!$A$3:$A$109,0), MATCH(D118,'Get-Ups'!$T$2:$AD$2,0))</f>
        <v>35</v>
      </c>
      <c r="E136" s="448"/>
      <c r="F136" s="448"/>
      <c r="G136" s="448"/>
      <c r="H136" s="320"/>
      <c r="I136" s="320"/>
      <c r="J136" s="121"/>
      <c r="K136" s="222"/>
      <c r="L136" s="461" t="str">
        <f>'テンプレート'!L134</f>
        <v>Air踏まれ</v>
      </c>
      <c r="M136" s="127">
        <v>7.0</v>
      </c>
      <c r="N136" s="108"/>
      <c r="O136" s="180"/>
      <c r="P136" s="180"/>
      <c r="Q136" s="180"/>
      <c r="R136" s="180"/>
      <c r="S136" s="180"/>
      <c r="T136" s="180"/>
      <c r="U136" s="180"/>
      <c r="V136" s="180"/>
    </row>
    <row r="137" outlineLevel="1">
      <c r="A137" s="222"/>
      <c r="B137" s="447" t="s">
        <v>510</v>
      </c>
      <c r="C137" s="456" t="str">
        <f t="array" ref="C137">INDEX('Get-Ups'!$V$3:$Y$109, MATCH($A$1,'Get-Ups'!$A$3:$A$109,0), MATCH(C118,'Get-Ups'!$V$2:$AD$2,0))</f>
        <v>1-24</v>
      </c>
      <c r="D137" s="457">
        <f t="array" ref="D137">INDEX('Get-Ups'!$V$3:$Y$109, MATCH($A$1,'Get-Ups'!$A$3:$A$109,0), MATCH(D118,'Get-Ups'!$V$2:$AD$2,0))</f>
        <v>45</v>
      </c>
      <c r="E137" s="454" t="str">
        <f t="array" ref="E137">INDEX('Get-Ups'!$V$3:$Y$109, MATCH($A$1,'Get-Ups'!$A$3:$A$109,0), MATCH(E118,'Get-Ups'!$V$2:$AD$2,0))</f>
        <v>17-18</v>
      </c>
      <c r="F137" s="455">
        <f t="array" ref="F137">INDEX('Get-Ups'!$V$3:$Y$109, MATCH($A$1,'Get-Ups'!$A$3:$A$109,0), MATCH(F118,'Get-Ups'!$V$2:$AD$2,0))</f>
        <v>7</v>
      </c>
      <c r="G137" s="127">
        <f t="shared" ref="G137:G138" si="2">F137*1.2</f>
        <v>8.4</v>
      </c>
      <c r="H137" s="320"/>
      <c r="I137" s="320"/>
      <c r="J137" s="179"/>
      <c r="K137" s="222"/>
      <c r="L137" s="461" t="str">
        <f>'テンプレート'!L135</f>
        <v>Air落下</v>
      </c>
      <c r="M137" s="127">
        <v>40.0</v>
      </c>
      <c r="N137" s="108"/>
      <c r="O137" s="180"/>
      <c r="P137" s="180"/>
      <c r="Q137" s="180"/>
      <c r="R137" s="180"/>
      <c r="S137" s="180"/>
      <c r="T137" s="180"/>
      <c r="U137" s="180"/>
      <c r="V137" s="180"/>
    </row>
    <row r="138" outlineLevel="1">
      <c r="A138" s="207"/>
      <c r="B138" s="458" t="s">
        <v>511</v>
      </c>
      <c r="C138" s="207"/>
      <c r="D138" s="207"/>
      <c r="E138" s="454" t="str">
        <f t="array" ref="E138">INDEX('Get-Ups'!$Z$3:$AA$109, MATCH($A$1,'Get-Ups'!$A$3:$A$109,0), MATCH(E118,'Get-Ups'!$Z$2:$AD$2,0))</f>
        <v>23-24</v>
      </c>
      <c r="F138" s="455">
        <f t="array" ref="F138">INDEX('Get-Ups'!$Z$3:$AA$109, MATCH($A$1,'Get-Ups'!$A$3:$A$109,0), MATCH(F118,'Get-Ups'!$Z$2:$AD$2,0))</f>
        <v>7</v>
      </c>
      <c r="G138" s="127">
        <f t="shared" si="2"/>
        <v>8.4</v>
      </c>
      <c r="H138" s="320"/>
      <c r="I138" s="320"/>
      <c r="J138" s="179"/>
      <c r="K138" s="451" t="str">
        <f>'テンプレート'!K136</f>
        <v>倒れダメージ</v>
      </c>
      <c r="L138" s="120"/>
      <c r="M138" s="445" t="str">
        <f>'テンプレート'!M136</f>
        <v>Duration</v>
      </c>
      <c r="N138" s="108"/>
      <c r="O138" s="180"/>
      <c r="P138" s="180"/>
      <c r="Q138" s="180"/>
      <c r="R138" s="180"/>
      <c r="S138" s="180"/>
      <c r="T138" s="180"/>
      <c r="U138" s="180"/>
      <c r="V138" s="180"/>
    </row>
    <row r="139" outlineLevel="1">
      <c r="A139" s="446" t="s">
        <v>513</v>
      </c>
      <c r="B139" s="447" t="s">
        <v>514</v>
      </c>
      <c r="C139" s="454" t="str">
        <f t="array" ref="C139">INDEX(Tripping!$C$3:$D120, MATCH($A$1,Tripping!$A$3:$A$109,0), MATCH(C118,Tripping!$C$2:$AC$2,0))</f>
        <v>1-5</v>
      </c>
      <c r="D139" s="455">
        <f t="array" ref="D139">INDEX(Tripping!$C$3:$D120, MATCH($A$1,Tripping!$A$3:$A$109,0), MATCH(D118,Tripping!$C$2:$AC$2,0))</f>
        <v>29</v>
      </c>
      <c r="E139" s="448"/>
      <c r="F139" s="448"/>
      <c r="G139" s="448"/>
      <c r="H139" s="320"/>
      <c r="I139" s="320"/>
      <c r="J139" s="121"/>
      <c r="K139" s="460" t="str">
        <f>'テンプレート'!K137</f>
        <v>あお向け倒れ</v>
      </c>
      <c r="L139" s="453" t="str">
        <f>'テンプレート'!L137</f>
        <v>モーション大</v>
      </c>
      <c r="M139" s="127">
        <v>39.0</v>
      </c>
      <c r="N139" s="462"/>
      <c r="O139" s="180"/>
      <c r="P139" s="180"/>
      <c r="Q139" s="180"/>
      <c r="R139" s="180"/>
      <c r="S139" s="180"/>
      <c r="T139" s="180"/>
      <c r="U139" s="180"/>
      <c r="V139" s="180"/>
    </row>
    <row r="140" outlineLevel="1">
      <c r="A140" s="222"/>
      <c r="B140" s="447" t="s">
        <v>515</v>
      </c>
      <c r="C140" s="454" t="str">
        <f t="array" ref="C140">INDEX(Tripping!$E$3:$F120, MATCH($A$1,Tripping!$A$3:$A$109,0), MATCH(C118,Tripping!$E$2:$AC$2,0))</f>
        <v>1-5</v>
      </c>
      <c r="D140" s="455">
        <f t="array" ref="D140">INDEX(Tripping!$E$3:$F120, MATCH($A$1,Tripping!$A$3:$A$109,0), MATCH(D118,Tripping!$E$2:$AC$2,0))</f>
        <v>39</v>
      </c>
      <c r="E140" s="448"/>
      <c r="F140" s="448"/>
      <c r="G140" s="448"/>
      <c r="H140" s="320"/>
      <c r="I140" s="320"/>
      <c r="J140" s="179"/>
      <c r="K140" s="460" t="str">
        <f>'テンプレート'!K138</f>
        <v>うつ伏せ倒れ</v>
      </c>
      <c r="L140" s="453" t="str">
        <f>'テンプレート'!L138</f>
        <v>モーション大</v>
      </c>
      <c r="M140" s="127" t="s">
        <v>165</v>
      </c>
      <c r="N140" s="462"/>
      <c r="O140" s="180"/>
      <c r="P140" s="180"/>
      <c r="Q140" s="180"/>
      <c r="R140" s="180"/>
      <c r="S140" s="180"/>
      <c r="T140" s="180"/>
      <c r="U140" s="180"/>
      <c r="V140" s="180"/>
    </row>
    <row r="141" outlineLevel="1">
      <c r="A141" s="222"/>
      <c r="B141" s="447" t="s">
        <v>455</v>
      </c>
      <c r="C141" s="454" t="str">
        <f t="array" ref="C141">INDEX(Tripping!$G$3:$H$109, MATCH($A$1,Tripping!$A$3:$A$109,0), MATCH(C118,Tripping!$G$2:$AC$2,0))</f>
        <v>1-16</v>
      </c>
      <c r="D141" s="455">
        <f t="array" ref="D141">INDEX(Tripping!$G$3:$H$109, MATCH($A$1,Tripping!$A$3:$A$109,0), MATCH(D118,Tripping!$G$2:$AC$2,0))</f>
        <v>21</v>
      </c>
      <c r="E141" s="448"/>
      <c r="F141" s="448"/>
      <c r="G141" s="448"/>
      <c r="H141" s="320"/>
      <c r="I141" s="320"/>
      <c r="J141" s="121"/>
      <c r="K141" s="451" t="str">
        <f>'テンプレート'!K139</f>
        <v/>
      </c>
      <c r="L141" s="120"/>
      <c r="M141" s="445" t="str">
        <f>'テンプレート'!M139</f>
        <v/>
      </c>
      <c r="N141" s="108"/>
      <c r="O141" s="180"/>
      <c r="P141" s="180"/>
      <c r="Q141" s="180"/>
      <c r="R141" s="180"/>
      <c r="S141" s="180"/>
      <c r="T141" s="180"/>
      <c r="U141" s="180"/>
      <c r="V141" s="180"/>
    </row>
    <row r="142" outlineLevel="1">
      <c r="A142" s="222"/>
      <c r="B142" s="447" t="s">
        <v>496</v>
      </c>
      <c r="C142" s="454" t="str">
        <f t="array" ref="C142">INDEX(Tripping!$I$3:$J$109, MATCH($A$1,Tripping!$A$3:$A$109,0), MATCH(C118,Tripping!$I$2:$AC$2,0))</f>
        <v>1-9</v>
      </c>
      <c r="D142" s="455">
        <f t="array" ref="D142">INDEX(Tripping!$I$3:$J$109, MATCH($A$1,Tripping!$A$3:$A$109,0), MATCH(D118,Tripping!$I$2:$AC$2,0))</f>
        <v>28</v>
      </c>
      <c r="E142" s="448"/>
      <c r="F142" s="448"/>
      <c r="G142" s="448"/>
      <c r="H142" s="320"/>
      <c r="I142" s="320"/>
      <c r="J142" s="320"/>
      <c r="K142" s="463"/>
      <c r="L142" s="464" t="str">
        <f>'テンプレート'!L140</f>
        <v/>
      </c>
      <c r="M142" s="127" t="s">
        <v>504</v>
      </c>
      <c r="N142" s="108"/>
      <c r="O142" s="180"/>
      <c r="P142" s="180"/>
      <c r="Q142" s="180"/>
      <c r="R142" s="180"/>
      <c r="S142" s="180"/>
      <c r="T142" s="180"/>
      <c r="U142" s="180"/>
      <c r="V142" s="180"/>
    </row>
    <row r="143" outlineLevel="1">
      <c r="A143" s="222"/>
      <c r="B143" s="447" t="s">
        <v>497</v>
      </c>
      <c r="C143" s="454" t="str">
        <f t="array" ref="C143">INDEX(Tripping!$K$3:$L$109, MATCH($A$1,Tripping!$A$3:$A$109,0), MATCH(C118,Tripping!$K$2:$AC$2,0))</f>
        <v>1-9</v>
      </c>
      <c r="D143" s="455">
        <f t="array" ref="D143">INDEX(Tripping!$K$3:$L$109, MATCH($A$1,Tripping!$A$3:$A$109,0), MATCH(D118,Tripping!$K$2:$AC$2,0))</f>
        <v>28</v>
      </c>
      <c r="E143" s="448"/>
      <c r="F143" s="448"/>
      <c r="G143" s="448"/>
      <c r="H143" s="320"/>
      <c r="I143" s="320"/>
      <c r="J143" s="320"/>
      <c r="K143" s="465"/>
      <c r="L143" s="180"/>
      <c r="M143" s="180"/>
      <c r="N143" s="108"/>
      <c r="O143" s="180"/>
      <c r="P143" s="180"/>
      <c r="Q143" s="180"/>
      <c r="R143" s="180"/>
      <c r="S143" s="180"/>
      <c r="T143" s="180"/>
      <c r="U143" s="180"/>
      <c r="V143" s="180"/>
    </row>
    <row r="144" outlineLevel="1">
      <c r="A144" s="222"/>
      <c r="B144" s="447" t="s">
        <v>510</v>
      </c>
      <c r="C144" s="456" t="str">
        <f t="array" ref="C144">INDEX(Tripping!$M$3:$P$109, MATCH($A$1,Tripping!$A$3:$A$109,0), MATCH(C118,Tripping!$M$2:$AC$2,0))</f>
        <v>1-7</v>
      </c>
      <c r="D144" s="457">
        <f t="array" ref="D144">INDEX(Tripping!$M$3:$P$109, MATCH($A$1,Tripping!$A$3:$A$109,0), MATCH(D118,Tripping!$M$2:$AC$2,0))</f>
        <v>49</v>
      </c>
      <c r="E144" s="454" t="str">
        <f t="array" ref="E144">INDEX(Tripping!$M$3:$P$109, MATCH($A$1,Tripping!$A$3:$A$109,0), MATCH(E118,Tripping!$M$2:$AC$2,0))</f>
        <v>19-20</v>
      </c>
      <c r="F144" s="455">
        <f t="array" ref="F144">INDEX(Tripping!$M$3:$P$109, MATCH($A$1,Tripping!$A$3:$A$109,0), MATCH(F118,Tripping!$M$2:$AC$2,0))</f>
        <v>5</v>
      </c>
      <c r="G144" s="127">
        <f t="shared" ref="G144:G145" si="3">F144*1.2</f>
        <v>6</v>
      </c>
      <c r="H144" s="320"/>
      <c r="I144" s="320"/>
      <c r="J144" s="320"/>
      <c r="K144" s="180"/>
      <c r="L144" s="180"/>
      <c r="M144" s="180"/>
      <c r="N144" s="108"/>
      <c r="O144" s="108"/>
      <c r="P144" s="108"/>
      <c r="Q144" s="108"/>
      <c r="R144" s="180"/>
      <c r="S144" s="180"/>
      <c r="T144" s="180"/>
      <c r="U144" s="180"/>
      <c r="V144" s="180"/>
    </row>
    <row r="145" outlineLevel="1">
      <c r="A145" s="207"/>
      <c r="B145" s="458" t="s">
        <v>511</v>
      </c>
      <c r="C145" s="207"/>
      <c r="D145" s="207"/>
      <c r="E145" s="454" t="str">
        <f t="array" ref="E145">INDEX(Tripping!$Q$3:$R$109, MATCH($A$1,Tripping!$A$3:$A$109,0), MATCH(E118,Tripping!$Q$2:$AC$2,0))</f>
        <v>35-36</v>
      </c>
      <c r="F145" s="455">
        <f t="array" ref="F145">INDEX(Tripping!$Q$3:$R$109, MATCH($A$1,Tripping!$A$3:$A$109,0), MATCH(F118,Tripping!$Q$2:$AC$2,0))</f>
        <v>5</v>
      </c>
      <c r="G145" s="127">
        <f t="shared" si="3"/>
        <v>6</v>
      </c>
      <c r="H145" s="320"/>
      <c r="I145" s="320"/>
      <c r="J145" s="320"/>
      <c r="K145" s="180"/>
      <c r="L145" s="180"/>
      <c r="M145" s="180"/>
      <c r="N145" s="108"/>
      <c r="O145" s="108"/>
      <c r="P145" s="108"/>
      <c r="Q145" s="108"/>
      <c r="R145" s="180"/>
      <c r="S145" s="180"/>
      <c r="T145" s="180"/>
      <c r="U145" s="180"/>
      <c r="V145" s="180"/>
    </row>
  </sheetData>
  <mergeCells count="148">
    <mergeCell ref="A78:B78"/>
    <mergeCell ref="A87:B87"/>
    <mergeCell ref="A109:B110"/>
    <mergeCell ref="C104:C105"/>
    <mergeCell ref="C106:C107"/>
    <mergeCell ref="A104:A105"/>
    <mergeCell ref="A102:A103"/>
    <mergeCell ref="C102:C103"/>
    <mergeCell ref="A96:A98"/>
    <mergeCell ref="A100:A101"/>
    <mergeCell ref="A68:B68"/>
    <mergeCell ref="A69:A70"/>
    <mergeCell ref="C131:C132"/>
    <mergeCell ref="A124:A126"/>
    <mergeCell ref="C137:C138"/>
    <mergeCell ref="A117:B118"/>
    <mergeCell ref="C100:C101"/>
    <mergeCell ref="A99:B99"/>
    <mergeCell ref="R56:V57"/>
    <mergeCell ref="R53:V55"/>
    <mergeCell ref="R50:V52"/>
    <mergeCell ref="R49:V49"/>
    <mergeCell ref="U74:U77"/>
    <mergeCell ref="V74:V77"/>
    <mergeCell ref="V69:V72"/>
    <mergeCell ref="U69:U72"/>
    <mergeCell ref="R64:V65"/>
    <mergeCell ref="R58:V60"/>
    <mergeCell ref="R61:V63"/>
    <mergeCell ref="H1:J2"/>
    <mergeCell ref="I4:I5"/>
    <mergeCell ref="I6:I7"/>
    <mergeCell ref="I10:I11"/>
    <mergeCell ref="K1:M2"/>
    <mergeCell ref="C1:G12"/>
    <mergeCell ref="E16:F16"/>
    <mergeCell ref="C16:D16"/>
    <mergeCell ref="G16:H16"/>
    <mergeCell ref="A10:A12"/>
    <mergeCell ref="A15:B16"/>
    <mergeCell ref="K16:N16"/>
    <mergeCell ref="H45:J46"/>
    <mergeCell ref="H40:J44"/>
    <mergeCell ref="C37:C39"/>
    <mergeCell ref="D40:D44"/>
    <mergeCell ref="D50:D52"/>
    <mergeCell ref="D53:D55"/>
    <mergeCell ref="J50:J52"/>
    <mergeCell ref="I50:I52"/>
    <mergeCell ref="H37:J39"/>
    <mergeCell ref="H36:J36"/>
    <mergeCell ref="J56:J57"/>
    <mergeCell ref="I53:I55"/>
    <mergeCell ref="J64:J65"/>
    <mergeCell ref="J61:J63"/>
    <mergeCell ref="J53:J55"/>
    <mergeCell ref="A45:A46"/>
    <mergeCell ref="A40:A44"/>
    <mergeCell ref="A61:A63"/>
    <mergeCell ref="A48:B49"/>
    <mergeCell ref="A37:A39"/>
    <mergeCell ref="A50:A52"/>
    <mergeCell ref="A53:A55"/>
    <mergeCell ref="A31:A33"/>
    <mergeCell ref="A34:A35"/>
    <mergeCell ref="A79:A83"/>
    <mergeCell ref="A76:A77"/>
    <mergeCell ref="A67:B67"/>
    <mergeCell ref="D61:D63"/>
    <mergeCell ref="D79:D86"/>
    <mergeCell ref="D64:D65"/>
    <mergeCell ref="A64:A65"/>
    <mergeCell ref="A71:A72"/>
    <mergeCell ref="A84:A86"/>
    <mergeCell ref="H73:J73"/>
    <mergeCell ref="H69:J72"/>
    <mergeCell ref="H68:J68"/>
    <mergeCell ref="H74:J77"/>
    <mergeCell ref="H78:J78"/>
    <mergeCell ref="D28:D30"/>
    <mergeCell ref="D34:D35"/>
    <mergeCell ref="D31:D33"/>
    <mergeCell ref="C34:C35"/>
    <mergeCell ref="C31:C33"/>
    <mergeCell ref="D37:D39"/>
    <mergeCell ref="D45:D46"/>
    <mergeCell ref="A28:A30"/>
    <mergeCell ref="A26:A27"/>
    <mergeCell ref="A24:B25"/>
    <mergeCell ref="H26:J26"/>
    <mergeCell ref="H27:J27"/>
    <mergeCell ref="H31:J33"/>
    <mergeCell ref="H34:J35"/>
    <mergeCell ref="H25:J25"/>
    <mergeCell ref="H4:H5"/>
    <mergeCell ref="H6:H7"/>
    <mergeCell ref="H8:J9"/>
    <mergeCell ref="H10:H11"/>
    <mergeCell ref="H28:J30"/>
    <mergeCell ref="I58:I60"/>
    <mergeCell ref="J58:J60"/>
    <mergeCell ref="A58:A60"/>
    <mergeCell ref="A56:A57"/>
    <mergeCell ref="I61:I63"/>
    <mergeCell ref="I64:I65"/>
    <mergeCell ref="D58:D60"/>
    <mergeCell ref="D56:D57"/>
    <mergeCell ref="I56:I57"/>
    <mergeCell ref="A119:A123"/>
    <mergeCell ref="A106:A107"/>
    <mergeCell ref="A114:A115"/>
    <mergeCell ref="A111:A113"/>
    <mergeCell ref="C144:C145"/>
    <mergeCell ref="A139:A145"/>
    <mergeCell ref="D144:D145"/>
    <mergeCell ref="D137:D138"/>
    <mergeCell ref="D131:D132"/>
    <mergeCell ref="A88:A91"/>
    <mergeCell ref="A93:B94"/>
    <mergeCell ref="E104:E105"/>
    <mergeCell ref="E106:E107"/>
    <mergeCell ref="E102:E103"/>
    <mergeCell ref="E100:E101"/>
    <mergeCell ref="H79:J86"/>
    <mergeCell ref="H87:J87"/>
    <mergeCell ref="H102:J103"/>
    <mergeCell ref="H104:J105"/>
    <mergeCell ref="H100:J101"/>
    <mergeCell ref="H99:J99"/>
    <mergeCell ref="H106:J107"/>
    <mergeCell ref="A73:B73"/>
    <mergeCell ref="V79:V86"/>
    <mergeCell ref="U79:U86"/>
    <mergeCell ref="H88:J91"/>
    <mergeCell ref="U88:U91"/>
    <mergeCell ref="V88:V91"/>
    <mergeCell ref="A74:A75"/>
    <mergeCell ref="K134:K137"/>
    <mergeCell ref="K138:L138"/>
    <mergeCell ref="K141:L141"/>
    <mergeCell ref="A127:A132"/>
    <mergeCell ref="A133:A138"/>
    <mergeCell ref="K128:K131"/>
    <mergeCell ref="K122:K127"/>
    <mergeCell ref="K119:K120"/>
    <mergeCell ref="K121:L121"/>
    <mergeCell ref="K118:L118"/>
    <mergeCell ref="K132:L132"/>
  </mergeCells>
  <conditionalFormatting sqref="K1:K15 K17:K70 K73:K90 K92:K142">
    <cfRule type="containsText" dxfId="0" priority="1" operator="containsText" text="361">
      <formula>NOT(ISERROR(SEARCH(("361"),(K1))))</formula>
    </cfRule>
  </conditionalFormatting>
  <conditionalFormatting sqref="K1:K15 K17:K70 K73:K90 K92:K142">
    <cfRule type="containsText" dxfId="1" priority="2" operator="containsText" text="363">
      <formula>NOT(ISERROR(SEARCH(("363"),(K1))))</formula>
    </cfRule>
  </conditionalFormatting>
  <conditionalFormatting sqref="K1:K15 K17:K70 K73:K90 K92:K142">
    <cfRule type="containsText" dxfId="1" priority="3" operator="containsText" text="365">
      <formula>NOT(ISERROR(SEARCH(("365"),(K1))))</formula>
    </cfRule>
  </conditionalFormatting>
  <conditionalFormatting sqref="K1:K15 K17:K70 K73:K90 K92:K142">
    <cfRule type="containsText" dxfId="1" priority="4" operator="containsText" text="366">
      <formula>NOT(ISERROR(SEARCH(("366"),(K1))))</formula>
    </cfRule>
  </conditionalFormatting>
  <conditionalFormatting sqref="K1:K15 K17:K70 K73:K90 K92:K142">
    <cfRule type="containsText" dxfId="1" priority="5" operator="containsText" text="367">
      <formula>NOT(ISERROR(SEARCH(("367"),(K1))))</formula>
    </cfRule>
  </conditionalFormatting>
  <conditionalFormatting sqref="D100 F100:G100 K100:N100 O100:O102 P100:P107 Q100:Q102 D102 F102:G102 K102:N102 D106 F106:G106 K106:N106">
    <cfRule type="cellIs" dxfId="2" priority="6" operator="equal">
      <formula>"敵のみ"</formula>
    </cfRule>
  </conditionalFormatting>
  <conditionalFormatting sqref="D100:D107">
    <cfRule type="cellIs" dxfId="3" priority="7" operator="equal">
      <formula>"-"</formula>
    </cfRule>
  </conditionalFormatting>
  <conditionalFormatting sqref="O1:O70 O73:O90 O92:O145">
    <cfRule type="cellIs" dxfId="4" priority="8" operator="greaterThan">
      <formula>0</formula>
    </cfRule>
  </conditionalFormatting>
  <conditionalFormatting sqref="P1:Q70 P73:Q90 P92:Q145 D100 F100:G100 K100:N100 O100:O102 D102 F102:G102 K102:N102 O105:O107 D106 F106:G106 K106:N106">
    <cfRule type="cellIs" dxfId="5" priority="9" operator="lessThan">
      <formula>1</formula>
    </cfRule>
  </conditionalFormatting>
  <conditionalFormatting sqref="P1:Q70 P73:Q90 P92:Q145 D100 F100:G100 K100:N100 O100:O102 D102 F102:G102 K102:N102 O105:O107 D106 F106:G106 K106:N106">
    <cfRule type="cellIs" dxfId="4" priority="10" operator="greaterThan">
      <formula>1</formula>
    </cfRule>
  </conditionalFormatting>
  <conditionalFormatting sqref="N25:N70 N73:N90 N92:N107">
    <cfRule type="cellIs" dxfId="6" priority="11" operator="greaterThan">
      <formula>0</formula>
    </cfRule>
  </conditionalFormatting>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A920"/>
    <outlinePr summaryBelow="0" summaryRight="0"/>
    <pageSetUpPr fitToPage="1"/>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482">
        <v>5.0</v>
      </c>
      <c r="B1" s="491"/>
      <c r="C1" s="494" t="str">
        <f>IMAGE(VLOOKUP($A$1,Fighters!A2:AI107,12,FALSE),1)</f>
        <v/>
      </c>
      <c r="D1" s="496"/>
      <c r="E1" s="496"/>
      <c r="F1" s="496"/>
      <c r="G1" s="499"/>
      <c r="H1" s="503"/>
      <c r="I1" s="496"/>
      <c r="J1" s="499"/>
      <c r="K1" s="505"/>
      <c r="L1" s="496"/>
      <c r="M1" s="499"/>
      <c r="N1" s="507"/>
      <c r="O1" s="507"/>
      <c r="P1" s="507"/>
      <c r="Q1" s="507"/>
      <c r="R1" s="509"/>
      <c r="S1" s="509"/>
      <c r="T1" s="509"/>
      <c r="U1" s="509"/>
      <c r="V1" s="509"/>
    </row>
    <row r="2">
      <c r="A2" s="511" t="str">
        <f>VLOOKUP($A$1,Fighters!$A$2:$AI$81,6,FALSE)</f>
        <v>#00a920</v>
      </c>
      <c r="B2" s="491"/>
      <c r="C2" s="512"/>
      <c r="G2" s="514"/>
      <c r="H2" s="516"/>
      <c r="I2" s="518"/>
      <c r="J2" s="520"/>
      <c r="K2" s="516"/>
      <c r="L2" s="518"/>
      <c r="M2" s="520"/>
      <c r="N2" s="507"/>
      <c r="O2" s="507"/>
      <c r="P2" s="507"/>
      <c r="Q2" s="507"/>
      <c r="R2" s="509"/>
      <c r="S2" s="509"/>
      <c r="T2" s="509"/>
      <c r="U2" s="509"/>
      <c r="V2" s="509"/>
    </row>
    <row r="3">
      <c r="A3" s="511" t="str">
        <f>VLOOKUP($A$1,Fighters!$A$2:$AI$81,14,FALSE)</f>
        <v>5. ヨッシー</v>
      </c>
      <c r="B3" s="491"/>
      <c r="C3" s="512"/>
      <c r="G3" s="514"/>
      <c r="H3" s="523"/>
      <c r="I3" s="523"/>
      <c r="J3" s="523"/>
      <c r="K3" s="525"/>
      <c r="L3" s="525"/>
      <c r="M3" s="525"/>
      <c r="N3" s="507"/>
      <c r="O3" s="507"/>
      <c r="P3" s="507"/>
      <c r="Q3" s="507"/>
      <c r="R3" s="528"/>
      <c r="S3" s="509"/>
      <c r="T3" s="509"/>
      <c r="U3" s="509"/>
      <c r="V3" s="509"/>
    </row>
    <row r="4">
      <c r="A4" s="511" t="str">
        <f>VLOOKUP($A$1,Fighters!$A$2:$AI$81,13,FALSE)</f>
        <v>0</v>
      </c>
      <c r="B4" s="491"/>
      <c r="C4" s="512"/>
      <c r="G4" s="514"/>
      <c r="H4" s="531"/>
      <c r="I4" s="531"/>
      <c r="J4" s="523"/>
      <c r="K4" s="525"/>
      <c r="L4" s="525"/>
      <c r="M4" s="525"/>
      <c r="N4" s="507"/>
      <c r="O4" s="507"/>
      <c r="P4" s="507"/>
      <c r="Q4" s="507"/>
      <c r="R4" s="528"/>
      <c r="S4" s="509"/>
      <c r="T4" s="509"/>
      <c r="U4" s="509"/>
      <c r="V4" s="509"/>
    </row>
    <row r="5" ht="16.5" customHeight="1">
      <c r="A5" s="482"/>
      <c r="B5" s="491"/>
      <c r="C5" s="512"/>
      <c r="G5" s="514"/>
      <c r="H5" s="535"/>
      <c r="I5" s="535"/>
      <c r="J5" s="544"/>
      <c r="K5" s="547"/>
      <c r="L5" s="548"/>
      <c r="M5" s="548"/>
      <c r="N5" s="507"/>
      <c r="O5" s="507"/>
      <c r="P5" s="507"/>
      <c r="Q5" s="507"/>
      <c r="R5" s="528"/>
      <c r="S5" s="509"/>
      <c r="T5" s="509"/>
      <c r="U5" s="509"/>
      <c r="V5" s="509"/>
    </row>
    <row r="6">
      <c r="A6" s="491"/>
      <c r="B6" s="491"/>
      <c r="C6" s="512"/>
      <c r="G6" s="514"/>
      <c r="H6" s="531"/>
      <c r="I6" s="549" t="s">
        <v>6</v>
      </c>
      <c r="J6" s="547"/>
      <c r="K6" s="550"/>
      <c r="L6" s="548"/>
      <c r="M6" s="548"/>
      <c r="N6" s="507"/>
      <c r="O6" s="507"/>
      <c r="P6" s="507"/>
      <c r="Q6" s="507"/>
      <c r="R6" s="528"/>
      <c r="S6" s="509"/>
      <c r="T6" s="509"/>
      <c r="U6" s="509"/>
      <c r="V6" s="509"/>
    </row>
    <row r="7">
      <c r="A7" s="491"/>
      <c r="B7" s="491"/>
      <c r="C7" s="512"/>
      <c r="G7" s="514"/>
      <c r="H7" s="535"/>
      <c r="I7" s="535"/>
      <c r="J7" s="547"/>
      <c r="K7" s="550"/>
      <c r="L7" s="548"/>
      <c r="M7" s="548"/>
      <c r="N7" s="507"/>
      <c r="O7" s="507"/>
      <c r="P7" s="507"/>
      <c r="Q7" s="507"/>
      <c r="R7" s="528"/>
      <c r="S7" s="509"/>
      <c r="T7" s="509"/>
      <c r="U7" s="509"/>
      <c r="V7" s="509"/>
    </row>
    <row r="8">
      <c r="A8" s="491"/>
      <c r="B8" s="491"/>
      <c r="C8" s="512"/>
      <c r="G8" s="514"/>
      <c r="H8" s="551">
        <v>43603.071004259255</v>
      </c>
      <c r="I8" s="496"/>
      <c r="J8" s="499"/>
      <c r="K8" s="547"/>
      <c r="L8" s="548"/>
      <c r="M8" s="548"/>
      <c r="N8" s="507"/>
      <c r="O8" s="507"/>
      <c r="P8" s="507"/>
      <c r="Q8" s="507"/>
      <c r="R8" s="528"/>
      <c r="S8" s="509"/>
      <c r="T8" s="509"/>
      <c r="U8" s="509"/>
      <c r="V8" s="509"/>
    </row>
    <row r="9">
      <c r="A9" s="491"/>
      <c r="B9" s="491"/>
      <c r="C9" s="512"/>
      <c r="G9" s="514"/>
      <c r="H9" s="516"/>
      <c r="I9" s="518"/>
      <c r="J9" s="520"/>
      <c r="K9" s="509"/>
      <c r="L9" s="507"/>
      <c r="M9" s="507"/>
      <c r="N9" s="507"/>
      <c r="O9" s="507"/>
      <c r="P9" s="507"/>
      <c r="Q9" s="507"/>
      <c r="R9" s="528"/>
      <c r="S9" s="509"/>
      <c r="T9" s="509"/>
      <c r="U9" s="509"/>
      <c r="V9" s="509"/>
    </row>
    <row r="10">
      <c r="A10" s="552"/>
      <c r="B10" s="491"/>
      <c r="C10" s="512"/>
      <c r="G10" s="514"/>
      <c r="H10" s="553"/>
      <c r="I10" s="553"/>
      <c r="J10" s="509"/>
      <c r="K10" s="509"/>
      <c r="L10" s="507"/>
      <c r="M10" s="507"/>
      <c r="N10" s="507"/>
      <c r="O10" s="507"/>
      <c r="P10" s="507"/>
      <c r="Q10" s="507"/>
      <c r="R10" s="528"/>
      <c r="S10" s="509"/>
      <c r="T10" s="509"/>
      <c r="U10" s="509"/>
      <c r="V10" s="509"/>
    </row>
    <row r="11">
      <c r="A11" s="554"/>
      <c r="B11" s="491"/>
      <c r="C11" s="512"/>
      <c r="G11" s="514"/>
      <c r="H11" s="535"/>
      <c r="I11" s="535"/>
      <c r="J11" s="509"/>
      <c r="K11" s="509"/>
      <c r="L11" s="507"/>
      <c r="M11" s="507"/>
      <c r="N11" s="507"/>
      <c r="O11" s="507"/>
      <c r="P11" s="507"/>
      <c r="Q11" s="507"/>
      <c r="R11" s="528"/>
      <c r="S11" s="509"/>
      <c r="T11" s="509"/>
      <c r="U11" s="509"/>
      <c r="V11" s="509"/>
    </row>
    <row r="12">
      <c r="A12" s="535"/>
      <c r="B12" s="491"/>
      <c r="C12" s="516"/>
      <c r="D12" s="518"/>
      <c r="E12" s="518"/>
      <c r="F12" s="518"/>
      <c r="G12" s="520"/>
      <c r="H12" s="555"/>
      <c r="I12" s="555"/>
      <c r="J12" s="491"/>
      <c r="K12" s="491"/>
      <c r="L12" s="507"/>
      <c r="M12" s="507"/>
      <c r="N12" s="507"/>
      <c r="O12" s="507"/>
      <c r="P12" s="507"/>
      <c r="Q12" s="507"/>
      <c r="R12" s="528"/>
      <c r="S12" s="509"/>
      <c r="T12" s="509"/>
      <c r="U12" s="509"/>
      <c r="V12" s="50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104 [19th]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1.98 [29th]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19.8495 [17th]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1.208 [26th]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60F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0.1496 [40th]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36.09 [17th]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2.046 [17th]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0.095 [60th]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14.43 [62nd]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14F [69th]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1.344 [1st]</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42F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0.098 [14th]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51.56 [2nd]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1.29 [72nd]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0.005 [69th]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2.064 [70th]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 [61st]</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570" t="s">
        <v>194</v>
      </c>
      <c r="D26" s="570" t="s">
        <v>495</v>
      </c>
      <c r="E26" s="570" t="s">
        <v>194</v>
      </c>
      <c r="F26" s="349">
        <v>3.5999999999999996</v>
      </c>
      <c r="G26" s="570" t="s">
        <v>193</v>
      </c>
      <c r="H26" s="202" t="s">
        <v>539</v>
      </c>
      <c r="I26" s="120"/>
      <c r="J26" s="117"/>
      <c r="K26" s="200"/>
      <c r="L26" s="203"/>
      <c r="M26" s="204"/>
      <c r="N26" s="204"/>
      <c r="O26" s="205">
        <v>0.0</v>
      </c>
      <c r="P26" s="205">
        <v>1.0</v>
      </c>
      <c r="Q26" s="205">
        <v>1.0</v>
      </c>
      <c r="R26" s="105"/>
      <c r="S26" s="105"/>
      <c r="T26" s="105"/>
      <c r="U26" s="105"/>
      <c r="V26" s="105"/>
    </row>
    <row r="27" outlineLevel="1">
      <c r="A27" s="207"/>
      <c r="B27" s="208" t="s">
        <v>63</v>
      </c>
      <c r="C27" s="570" t="s">
        <v>95</v>
      </c>
      <c r="D27" s="292" t="s">
        <v>122</v>
      </c>
      <c r="E27" s="292" t="s">
        <v>58</v>
      </c>
      <c r="F27" s="349">
        <v>4.8</v>
      </c>
      <c r="G27" s="570" t="s">
        <v>59</v>
      </c>
      <c r="H27" s="202"/>
      <c r="I27" s="120"/>
      <c r="J27" s="117"/>
      <c r="K27" s="203"/>
      <c r="L27" s="203"/>
      <c r="M27" s="204"/>
      <c r="N27" s="204"/>
      <c r="O27" s="205">
        <v>0.0</v>
      </c>
      <c r="P27" s="205">
        <v>1.0</v>
      </c>
      <c r="Q27" s="205">
        <v>1.0</v>
      </c>
      <c r="R27" s="105"/>
      <c r="S27" s="105"/>
      <c r="T27" s="105"/>
      <c r="U27" s="105"/>
      <c r="V27" s="105"/>
    </row>
    <row r="28" outlineLevel="1">
      <c r="A28" s="195" t="s">
        <v>72</v>
      </c>
      <c r="B28" s="214"/>
      <c r="C28" s="292" t="s">
        <v>540</v>
      </c>
      <c r="D28" s="270" t="s">
        <v>541</v>
      </c>
      <c r="E28" s="292" t="s">
        <v>191</v>
      </c>
      <c r="F28" s="349">
        <v>13.2</v>
      </c>
      <c r="G28" s="570" t="s">
        <v>168</v>
      </c>
      <c r="H28" s="294"/>
      <c r="I28" s="221"/>
      <c r="J28" s="110"/>
      <c r="K28" s="200"/>
      <c r="L28" s="203"/>
      <c r="M28" s="204"/>
      <c r="N28" s="204"/>
      <c r="O28" s="205">
        <v>0.0</v>
      </c>
      <c r="P28" s="205">
        <v>1.0</v>
      </c>
      <c r="Q28" s="205">
        <v>1.0</v>
      </c>
      <c r="R28" s="105"/>
      <c r="S28" s="105"/>
      <c r="T28" s="105"/>
      <c r="U28" s="105"/>
      <c r="V28" s="105"/>
    </row>
    <row r="29" outlineLevel="1">
      <c r="A29" s="207"/>
      <c r="B29" s="208" t="s">
        <v>76</v>
      </c>
      <c r="C29" s="292" t="s">
        <v>542</v>
      </c>
      <c r="D29" s="114"/>
      <c r="E29" s="292" t="s">
        <v>90</v>
      </c>
      <c r="F29" s="349">
        <v>9.6</v>
      </c>
      <c r="G29" s="570" t="s">
        <v>91</v>
      </c>
      <c r="H29" s="112"/>
      <c r="I29" s="224"/>
      <c r="J29" s="114"/>
      <c r="K29" s="203"/>
      <c r="L29" s="203"/>
      <c r="M29" s="204"/>
      <c r="N29" s="204"/>
      <c r="O29" s="205">
        <v>0.0</v>
      </c>
      <c r="P29" s="205">
        <v>1.0</v>
      </c>
      <c r="Q29" s="205">
        <v>1.0</v>
      </c>
      <c r="R29" s="105"/>
      <c r="S29" s="105"/>
      <c r="T29" s="105"/>
      <c r="U29" s="105"/>
      <c r="V29" s="105"/>
    </row>
    <row r="30" outlineLevel="1">
      <c r="A30" s="236" t="s">
        <v>82</v>
      </c>
      <c r="B30" s="208" t="s">
        <v>142</v>
      </c>
      <c r="C30" s="292" t="s">
        <v>143</v>
      </c>
      <c r="D30" s="292" t="s">
        <v>150</v>
      </c>
      <c r="E30" s="292" t="s">
        <v>90</v>
      </c>
      <c r="F30" s="349">
        <v>9.6</v>
      </c>
      <c r="G30" s="570" t="s">
        <v>91</v>
      </c>
      <c r="H30" s="202"/>
      <c r="I30" s="120"/>
      <c r="J30" s="117"/>
      <c r="K30" s="200"/>
      <c r="L30" s="203"/>
      <c r="M30" s="204"/>
      <c r="N30" s="204"/>
      <c r="O30" s="205">
        <v>0.0</v>
      </c>
      <c r="P30" s="205">
        <v>1.0</v>
      </c>
      <c r="Q30" s="205">
        <v>1.0</v>
      </c>
      <c r="R30" s="105"/>
      <c r="S30" s="105"/>
      <c r="T30" s="105"/>
      <c r="U30" s="105"/>
      <c r="V30" s="105"/>
    </row>
    <row r="31" outlineLevel="1">
      <c r="A31" s="236" t="s">
        <v>93</v>
      </c>
      <c r="B31" s="214"/>
      <c r="C31" s="292" t="s">
        <v>543</v>
      </c>
      <c r="D31" s="292" t="s">
        <v>544</v>
      </c>
      <c r="E31" s="292" t="s">
        <v>145</v>
      </c>
      <c r="F31" s="349">
        <v>8.4</v>
      </c>
      <c r="G31" s="570" t="s">
        <v>147</v>
      </c>
      <c r="H31" s="202"/>
      <c r="I31" s="120"/>
      <c r="J31" s="117"/>
      <c r="K31" s="203"/>
      <c r="L31" s="203"/>
      <c r="M31" s="204"/>
      <c r="N31" s="204"/>
      <c r="O31" s="205">
        <v>0.0</v>
      </c>
      <c r="P31" s="205">
        <v>1.0</v>
      </c>
      <c r="Q31" s="205">
        <v>1.0</v>
      </c>
      <c r="R31" s="105"/>
      <c r="S31" s="105"/>
      <c r="T31" s="105"/>
      <c r="U31" s="105"/>
      <c r="V31" s="105"/>
    </row>
    <row r="32" outlineLevel="1">
      <c r="A32" s="236" t="s">
        <v>104</v>
      </c>
      <c r="B32" s="214"/>
      <c r="C32" s="292" t="s">
        <v>276</v>
      </c>
      <c r="D32" s="292" t="s">
        <v>299</v>
      </c>
      <c r="E32" s="292" t="s">
        <v>545</v>
      </c>
      <c r="F32" s="349" t="s">
        <v>546</v>
      </c>
      <c r="G32" s="570" t="s">
        <v>547</v>
      </c>
      <c r="H32" s="202"/>
      <c r="I32" s="120"/>
      <c r="J32" s="117"/>
      <c r="K32" s="205"/>
      <c r="L32" s="204"/>
      <c r="M32" s="204"/>
      <c r="N32" s="204"/>
      <c r="O32" s="205">
        <v>0.0</v>
      </c>
      <c r="P32" s="205">
        <v>1.0</v>
      </c>
      <c r="Q32" s="205">
        <v>1.0</v>
      </c>
      <c r="R32" s="105"/>
      <c r="S32" s="105"/>
      <c r="T32" s="105"/>
      <c r="U32" s="105"/>
      <c r="V32" s="105"/>
    </row>
    <row r="33" outlineLevel="1">
      <c r="A33" s="236" t="s">
        <v>110</v>
      </c>
      <c r="B33" s="208" t="s">
        <v>142</v>
      </c>
      <c r="C33" s="292" t="s">
        <v>285</v>
      </c>
      <c r="D33" s="292" t="s">
        <v>548</v>
      </c>
      <c r="E33" s="292" t="s">
        <v>549</v>
      </c>
      <c r="F33" s="349" t="s">
        <v>550</v>
      </c>
      <c r="G33" s="570" t="s">
        <v>551</v>
      </c>
      <c r="H33" s="202" t="s">
        <v>552</v>
      </c>
      <c r="I33" s="120"/>
      <c r="J33" s="117"/>
      <c r="K33" s="203"/>
      <c r="L33" s="203"/>
      <c r="M33" s="204"/>
      <c r="N33" s="204"/>
      <c r="O33" s="205">
        <v>0.0</v>
      </c>
      <c r="P33" s="205">
        <v>1.0</v>
      </c>
      <c r="Q33" s="205">
        <v>1.0</v>
      </c>
      <c r="R33" s="105"/>
      <c r="S33" s="105"/>
      <c r="T33" s="105"/>
      <c r="U33" s="105"/>
      <c r="V33" s="105"/>
    </row>
    <row r="34" outlineLevel="1">
      <c r="A34" s="195" t="s">
        <v>119</v>
      </c>
      <c r="B34" s="214"/>
      <c r="C34" s="292" t="s">
        <v>460</v>
      </c>
      <c r="D34" s="270" t="s">
        <v>461</v>
      </c>
      <c r="E34" s="292" t="s">
        <v>166</v>
      </c>
      <c r="F34" s="349">
        <v>16.8</v>
      </c>
      <c r="G34" s="570" t="s">
        <v>168</v>
      </c>
      <c r="H34" s="294" t="s">
        <v>554</v>
      </c>
      <c r="I34" s="221"/>
      <c r="J34" s="110"/>
      <c r="K34" s="204"/>
      <c r="L34" s="204"/>
      <c r="M34" s="204"/>
      <c r="N34" s="204"/>
      <c r="O34" s="205">
        <v>0.0</v>
      </c>
      <c r="P34" s="205">
        <v>1.0</v>
      </c>
      <c r="Q34" s="205">
        <v>1.0</v>
      </c>
      <c r="R34" s="105"/>
      <c r="S34" s="105"/>
      <c r="T34" s="105"/>
      <c r="U34" s="105"/>
      <c r="V34" s="105"/>
    </row>
    <row r="35" outlineLevel="1">
      <c r="A35" s="207"/>
      <c r="B35" s="208" t="s">
        <v>76</v>
      </c>
      <c r="C35" s="292" t="s">
        <v>285</v>
      </c>
      <c r="D35" s="114"/>
      <c r="E35" s="292" t="s">
        <v>74</v>
      </c>
      <c r="F35" s="349">
        <v>14.399999999999999</v>
      </c>
      <c r="G35" s="570" t="s">
        <v>91</v>
      </c>
      <c r="H35" s="112"/>
      <c r="I35" s="224"/>
      <c r="J35" s="114"/>
      <c r="K35" s="204"/>
      <c r="L35" s="204"/>
      <c r="M35" s="204"/>
      <c r="N35" s="204"/>
      <c r="O35" s="205">
        <v>0.0</v>
      </c>
      <c r="P35" s="205">
        <v>1.0</v>
      </c>
      <c r="Q35" s="205">
        <v>1.0</v>
      </c>
      <c r="R35" s="105"/>
      <c r="S35" s="105"/>
      <c r="T35" s="105"/>
      <c r="U35" s="105"/>
      <c r="V35" s="105"/>
    </row>
    <row r="36" outlineLevel="1">
      <c r="A36" s="195" t="s">
        <v>128</v>
      </c>
      <c r="B36" s="208" t="s">
        <v>170</v>
      </c>
      <c r="C36" s="292" t="s">
        <v>261</v>
      </c>
      <c r="D36" s="270" t="s">
        <v>121</v>
      </c>
      <c r="E36" s="292" t="s">
        <v>556</v>
      </c>
      <c r="F36" s="349" t="s">
        <v>557</v>
      </c>
      <c r="G36" s="570" t="s">
        <v>558</v>
      </c>
      <c r="H36" s="294" t="s">
        <v>528</v>
      </c>
      <c r="I36" s="221"/>
      <c r="J36" s="110"/>
      <c r="K36" s="203"/>
      <c r="L36" s="203"/>
      <c r="M36" s="204"/>
      <c r="N36" s="204"/>
      <c r="O36" s="205">
        <v>0.0</v>
      </c>
      <c r="P36" s="205">
        <v>1.0</v>
      </c>
      <c r="Q36" s="205">
        <v>1.0</v>
      </c>
      <c r="R36" s="105"/>
      <c r="S36" s="105"/>
      <c r="T36" s="105"/>
      <c r="U36" s="105"/>
      <c r="V36" s="105"/>
    </row>
    <row r="37" outlineLevel="1">
      <c r="A37" s="207"/>
      <c r="B37" s="208" t="s">
        <v>177</v>
      </c>
      <c r="C37" s="292" t="s">
        <v>111</v>
      </c>
      <c r="D37" s="114"/>
      <c r="E37" s="292" t="s">
        <v>556</v>
      </c>
      <c r="F37" s="349" t="s">
        <v>557</v>
      </c>
      <c r="G37" s="570" t="s">
        <v>558</v>
      </c>
      <c r="H37" s="112"/>
      <c r="I37" s="224"/>
      <c r="J37" s="114"/>
      <c r="K37" s="203"/>
      <c r="L37" s="203"/>
      <c r="M37" s="204"/>
      <c r="N37" s="204"/>
      <c r="O37" s="205">
        <v>0.0</v>
      </c>
      <c r="P37" s="205">
        <v>1.0</v>
      </c>
      <c r="Q37" s="205">
        <v>1.0</v>
      </c>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tr">
        <f>'テンプレート'!I56</f>
        <v>Landing Lag</v>
      </c>
      <c r="J40" s="259" t="s">
        <v>176</v>
      </c>
      <c r="K40" s="259" t="str">
        <f>'テンプレート'!K56</f>
        <v>ベクトル</v>
      </c>
      <c r="L40" s="259" t="str">
        <f>'テンプレート'!L56</f>
        <v>KBG (R.E.)</v>
      </c>
      <c r="M40" s="259" t="str">
        <f>'テンプレート'!M56</f>
        <v>BKB (R.A.)</v>
      </c>
      <c r="N40" s="259" t="str">
        <f>'テンプレート'!N56</f>
        <v>FKB (R.F.)</v>
      </c>
      <c r="O40" s="262" t="str">
        <f>'テンプレート'!O56</f>
        <v>盾削り値</v>
      </c>
      <c r="P40" s="259" t="str">
        <f>'テンプレート'!P56</f>
        <v>ﾋｯﾄｽﾄｯﾌﾟ</v>
      </c>
      <c r="Q40" s="262" t="str">
        <f>'テンプレート'!Q56</f>
        <v>ずらし</v>
      </c>
      <c r="R40" s="264" t="str">
        <f>'テンプレート'!R56</f>
        <v>Comment</v>
      </c>
      <c r="S40" s="120"/>
      <c r="T40" s="120"/>
      <c r="U40" s="120"/>
      <c r="V40" s="120"/>
    </row>
    <row r="41" outlineLevel="1">
      <c r="A41" s="265" t="s">
        <v>187</v>
      </c>
      <c r="B41" s="267"/>
      <c r="C41" s="197" t="s">
        <v>95</v>
      </c>
      <c r="D41" s="296">
        <v>44.0</v>
      </c>
      <c r="E41" s="576" t="s">
        <v>173</v>
      </c>
      <c r="F41" s="578">
        <v>12.0</v>
      </c>
      <c r="G41" s="578">
        <v>10.2</v>
      </c>
      <c r="H41" s="200" t="s">
        <v>193</v>
      </c>
      <c r="I41" s="311" t="str">
        <f t="array" ref="I41">INDEX('Aerial Attacks'!$O$3:$AA$109, MATCH($A$1,'Aerial Attacks'!$A$3:$A$109,0), MATCH(A41,'Aerial Attacks'!$O$2:$S$2,0))</f>
        <v>7</v>
      </c>
      <c r="J41" s="314" t="s">
        <v>573</v>
      </c>
      <c r="K41" s="200"/>
      <c r="L41" s="203"/>
      <c r="M41" s="204"/>
      <c r="N41" s="204"/>
      <c r="O41" s="205">
        <v>0.0</v>
      </c>
      <c r="P41" s="205">
        <v>1.0</v>
      </c>
      <c r="Q41" s="205">
        <v>1.0</v>
      </c>
      <c r="R41" s="579"/>
      <c r="S41" s="221"/>
      <c r="T41" s="221"/>
      <c r="U41" s="221"/>
      <c r="V41" s="110"/>
    </row>
    <row r="42" outlineLevel="1">
      <c r="A42" s="222"/>
      <c r="B42" s="267" t="s">
        <v>343</v>
      </c>
      <c r="C42" s="197" t="s">
        <v>97</v>
      </c>
      <c r="D42" s="233"/>
      <c r="E42" s="576" t="s">
        <v>145</v>
      </c>
      <c r="F42" s="578">
        <v>8.4</v>
      </c>
      <c r="G42" s="578">
        <v>7.140000000000001</v>
      </c>
      <c r="H42" s="200" t="s">
        <v>70</v>
      </c>
      <c r="I42" s="222"/>
      <c r="J42" s="233"/>
      <c r="K42" s="200"/>
      <c r="L42" s="203"/>
      <c r="M42" s="204"/>
      <c r="N42" s="204"/>
      <c r="O42" s="205">
        <v>0.0</v>
      </c>
      <c r="P42" s="205">
        <v>1.0</v>
      </c>
      <c r="Q42" s="205">
        <v>1.0</v>
      </c>
      <c r="R42" s="231"/>
      <c r="V42" s="233"/>
    </row>
    <row r="43" outlineLevel="1">
      <c r="A43" s="207"/>
      <c r="B43" s="267" t="s">
        <v>352</v>
      </c>
      <c r="C43" s="197" t="s">
        <v>576</v>
      </c>
      <c r="D43" s="114"/>
      <c r="E43" s="197" t="s">
        <v>229</v>
      </c>
      <c r="F43" s="578">
        <v>6.0</v>
      </c>
      <c r="G43" s="578">
        <v>5.1</v>
      </c>
      <c r="H43" s="200" t="s">
        <v>70</v>
      </c>
      <c r="I43" s="207"/>
      <c r="J43" s="114"/>
      <c r="K43" s="200"/>
      <c r="L43" s="203"/>
      <c r="M43" s="204"/>
      <c r="N43" s="204"/>
      <c r="O43" s="205">
        <v>0.0</v>
      </c>
      <c r="P43" s="205">
        <v>1.0</v>
      </c>
      <c r="Q43" s="205">
        <v>1.0</v>
      </c>
      <c r="R43" s="112"/>
      <c r="S43" s="224"/>
      <c r="T43" s="224"/>
      <c r="U43" s="224"/>
      <c r="V43" s="114"/>
    </row>
    <row r="44" outlineLevel="1">
      <c r="A44" s="299" t="s">
        <v>219</v>
      </c>
      <c r="B44" s="267"/>
      <c r="C44" s="197" t="s">
        <v>577</v>
      </c>
      <c r="D44" s="580">
        <v>43.0</v>
      </c>
      <c r="E44" s="197" t="s">
        <v>578</v>
      </c>
      <c r="F44" s="578" t="s">
        <v>579</v>
      </c>
      <c r="G44" s="578" t="s">
        <v>580</v>
      </c>
      <c r="H44" s="200" t="s">
        <v>254</v>
      </c>
      <c r="I44" s="581" t="str">
        <f t="array" ref="I44">INDEX('Aerial Attacks'!$O$3:$AA$109, MATCH($A$1,'Aerial Attacks'!$A$3:$A$109,0), MATCH(A44,'Aerial Attacks'!$O$2:$S$2,0))</f>
        <v>12</v>
      </c>
      <c r="J44" s="355" t="s">
        <v>584</v>
      </c>
      <c r="K44" s="200"/>
      <c r="L44" s="203"/>
      <c r="M44" s="204"/>
      <c r="N44" s="204"/>
      <c r="O44" s="205">
        <v>0.0</v>
      </c>
      <c r="P44" s="205">
        <v>1.0</v>
      </c>
      <c r="Q44" s="205">
        <v>1.0</v>
      </c>
      <c r="R44" s="582"/>
      <c r="S44" s="120"/>
      <c r="T44" s="120"/>
      <c r="U44" s="120"/>
      <c r="V44" s="117"/>
    </row>
    <row r="45" outlineLevel="1">
      <c r="A45" s="265" t="s">
        <v>260</v>
      </c>
      <c r="B45" s="267" t="s">
        <v>586</v>
      </c>
      <c r="C45" s="197" t="s">
        <v>191</v>
      </c>
      <c r="D45" s="296">
        <v>55.0</v>
      </c>
      <c r="E45" s="197" t="s">
        <v>587</v>
      </c>
      <c r="F45" s="578">
        <v>4.2</v>
      </c>
      <c r="G45" s="578">
        <v>3.5700000000000003</v>
      </c>
      <c r="H45" s="200" t="s">
        <v>292</v>
      </c>
      <c r="I45" s="311">
        <f t="array" ref="I45">INDEX('Aerial Attacks'!$O$3:$AA$109, MATCH($A$1,'Aerial Attacks'!$A$3:$A$109,0), MATCH(A45,'Aerial Attacks'!$O$2:$S$2,0))</f>
        <v>11</v>
      </c>
      <c r="J45" s="314" t="s">
        <v>590</v>
      </c>
      <c r="K45" s="200"/>
      <c r="L45" s="203"/>
      <c r="M45" s="204"/>
      <c r="N45" s="204"/>
      <c r="O45" s="205">
        <v>0.0</v>
      </c>
      <c r="P45" s="205">
        <v>1.0</v>
      </c>
      <c r="Q45" s="205">
        <v>1.0</v>
      </c>
      <c r="R45" s="579"/>
      <c r="S45" s="221"/>
      <c r="T45" s="221"/>
      <c r="U45" s="221"/>
      <c r="V45" s="110"/>
    </row>
    <row r="46" outlineLevel="1">
      <c r="A46" s="222"/>
      <c r="B46" s="267" t="s">
        <v>177</v>
      </c>
      <c r="C46" s="197" t="s">
        <v>166</v>
      </c>
      <c r="D46" s="233"/>
      <c r="E46" s="197" t="s">
        <v>587</v>
      </c>
      <c r="F46" s="578">
        <v>4.2</v>
      </c>
      <c r="G46" s="578">
        <v>3.5700000000000003</v>
      </c>
      <c r="H46" s="200" t="s">
        <v>292</v>
      </c>
      <c r="I46" s="222"/>
      <c r="J46" s="233"/>
      <c r="K46" s="200"/>
      <c r="L46" s="203"/>
      <c r="M46" s="204"/>
      <c r="N46" s="204"/>
      <c r="O46" s="205"/>
      <c r="P46" s="205"/>
      <c r="Q46" s="205"/>
      <c r="R46" s="231"/>
      <c r="V46" s="233"/>
    </row>
    <row r="47" outlineLevel="1">
      <c r="A47" s="207"/>
      <c r="B47" s="267" t="s">
        <v>245</v>
      </c>
      <c r="C47" s="197" t="s">
        <v>594</v>
      </c>
      <c r="D47" s="114"/>
      <c r="E47" s="197" t="s">
        <v>151</v>
      </c>
      <c r="F47" s="578">
        <v>6.6</v>
      </c>
      <c r="G47" s="578">
        <v>5.61</v>
      </c>
      <c r="H47" s="200" t="s">
        <v>70</v>
      </c>
      <c r="I47" s="207"/>
      <c r="J47" s="114"/>
      <c r="K47" s="200"/>
      <c r="L47" s="203"/>
      <c r="M47" s="204"/>
      <c r="N47" s="204"/>
      <c r="O47" s="205">
        <v>0.0</v>
      </c>
      <c r="P47" s="205">
        <v>1.0</v>
      </c>
      <c r="Q47" s="205">
        <v>1.0</v>
      </c>
      <c r="R47" s="112"/>
      <c r="S47" s="224"/>
      <c r="T47" s="224"/>
      <c r="U47" s="224"/>
      <c r="V47" s="114"/>
    </row>
    <row r="48" outlineLevel="1">
      <c r="A48" s="299" t="s">
        <v>271</v>
      </c>
      <c r="B48" s="267"/>
      <c r="C48" s="197" t="s">
        <v>56</v>
      </c>
      <c r="D48" s="292" t="s">
        <v>476</v>
      </c>
      <c r="E48" s="197" t="s">
        <v>74</v>
      </c>
      <c r="F48" s="578">
        <v>14.399999999999999</v>
      </c>
      <c r="G48" s="578">
        <v>12.24</v>
      </c>
      <c r="H48" s="200" t="s">
        <v>59</v>
      </c>
      <c r="I48" s="581" t="str">
        <f t="array" ref="I48">INDEX('Aerial Attacks'!$O$3:$AA$109, MATCH($A$1,'Aerial Attacks'!$A$3:$A$109,0), MATCH(A48,'Aerial Attacks'!$O$2:$S$2,0))</f>
        <v>8</v>
      </c>
      <c r="J48" s="210" t="s">
        <v>596</v>
      </c>
      <c r="K48" s="203"/>
      <c r="L48" s="203"/>
      <c r="M48" s="204"/>
      <c r="N48" s="204"/>
      <c r="O48" s="205">
        <v>0.0</v>
      </c>
      <c r="P48" s="205">
        <v>1.0</v>
      </c>
      <c r="Q48" s="205">
        <v>1.0</v>
      </c>
      <c r="R48" s="582"/>
      <c r="S48" s="120"/>
      <c r="T48" s="120"/>
      <c r="U48" s="120"/>
      <c r="V48" s="117"/>
    </row>
    <row r="49" outlineLevel="1">
      <c r="A49" s="265" t="s">
        <v>283</v>
      </c>
      <c r="B49" s="267" t="s">
        <v>598</v>
      </c>
      <c r="C49" s="197" t="s">
        <v>599</v>
      </c>
      <c r="D49" s="296">
        <v>56.0</v>
      </c>
      <c r="E49" s="197" t="s">
        <v>600</v>
      </c>
      <c r="F49" s="578">
        <v>2.76</v>
      </c>
      <c r="G49" s="578">
        <v>2.3459999999999996</v>
      </c>
      <c r="H49" s="200" t="s">
        <v>292</v>
      </c>
      <c r="I49" s="311">
        <f t="array" ref="I49">INDEX('Aerial Attacks'!$O$3:$AA$109, MATCH($A$1,'Aerial Attacks'!$A$3:$A$109,0), MATCH(A49,'Aerial Attacks'!$O$2:$S$2,0))</f>
        <v>17</v>
      </c>
      <c r="J49" s="314" t="s">
        <v>602</v>
      </c>
      <c r="K49" s="203"/>
      <c r="L49" s="203"/>
      <c r="M49" s="204"/>
      <c r="N49" s="204"/>
      <c r="O49" s="205">
        <v>0.0</v>
      </c>
      <c r="P49" s="205">
        <v>1.0</v>
      </c>
      <c r="Q49" s="205">
        <v>1.0</v>
      </c>
      <c r="R49" s="243"/>
      <c r="S49" s="221"/>
      <c r="T49" s="221"/>
      <c r="U49" s="221"/>
      <c r="V49" s="110"/>
    </row>
    <row r="50" outlineLevel="1">
      <c r="A50" s="222"/>
      <c r="B50" s="267" t="s">
        <v>603</v>
      </c>
      <c r="C50" s="197" t="s">
        <v>604</v>
      </c>
      <c r="D50" s="233"/>
      <c r="E50" s="197" t="s">
        <v>605</v>
      </c>
      <c r="F50" s="578">
        <v>2.28</v>
      </c>
      <c r="G50" s="578">
        <v>1.938</v>
      </c>
      <c r="H50" s="200" t="s">
        <v>292</v>
      </c>
      <c r="I50" s="222"/>
      <c r="J50" s="233"/>
      <c r="K50" s="203"/>
      <c r="L50" s="203"/>
      <c r="M50" s="204"/>
      <c r="N50" s="204"/>
      <c r="O50" s="205">
        <v>0.0</v>
      </c>
      <c r="P50" s="205">
        <v>1.0</v>
      </c>
      <c r="Q50" s="205">
        <v>1.0</v>
      </c>
      <c r="R50" s="231"/>
      <c r="V50" s="233"/>
    </row>
    <row r="51" outlineLevel="1">
      <c r="A51" s="222"/>
      <c r="B51" s="267" t="s">
        <v>606</v>
      </c>
      <c r="C51" s="197" t="s">
        <v>464</v>
      </c>
      <c r="D51" s="233"/>
      <c r="E51" s="197" t="s">
        <v>607</v>
      </c>
      <c r="F51" s="578">
        <v>3.36</v>
      </c>
      <c r="G51" s="578">
        <v>2.856</v>
      </c>
      <c r="H51" s="200" t="s">
        <v>292</v>
      </c>
      <c r="I51" s="222"/>
      <c r="J51" s="233"/>
      <c r="K51" s="203"/>
      <c r="L51" s="203"/>
      <c r="M51" s="204"/>
      <c r="N51" s="204"/>
      <c r="O51" s="205">
        <v>0.0</v>
      </c>
      <c r="P51" s="205">
        <v>1.0</v>
      </c>
      <c r="Q51" s="205">
        <v>1.0</v>
      </c>
      <c r="R51" s="231"/>
      <c r="V51" s="233"/>
    </row>
    <row r="52" outlineLevel="1">
      <c r="A52" s="207"/>
      <c r="B52" s="267" t="s">
        <v>608</v>
      </c>
      <c r="C52" s="197" t="s">
        <v>429</v>
      </c>
      <c r="D52" s="114"/>
      <c r="E52" s="197" t="s">
        <v>429</v>
      </c>
      <c r="F52" s="578">
        <v>1.2</v>
      </c>
      <c r="G52" s="578">
        <v>1.2</v>
      </c>
      <c r="H52" s="200" t="s">
        <v>292</v>
      </c>
      <c r="I52" s="207"/>
      <c r="J52" s="114"/>
      <c r="K52" s="203"/>
      <c r="L52" s="203"/>
      <c r="M52" s="204"/>
      <c r="N52" s="204"/>
      <c r="O52" s="205">
        <v>0.0</v>
      </c>
      <c r="P52" s="205">
        <v>1.0</v>
      </c>
      <c r="Q52" s="205">
        <v>1.0</v>
      </c>
      <c r="R52" s="112"/>
      <c r="S52" s="224"/>
      <c r="T52" s="224"/>
      <c r="U52" s="224"/>
      <c r="V52" s="114"/>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
        <v>305</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
        <v>611</v>
      </c>
      <c r="B55" s="117"/>
      <c r="C55" s="327" t="s">
        <v>48</v>
      </c>
      <c r="D55" s="327" t="s">
        <v>49</v>
      </c>
      <c r="E55" s="328" t="s">
        <v>50</v>
      </c>
      <c r="F55" s="329" t="s">
        <v>51</v>
      </c>
      <c r="G55" s="328" t="s">
        <v>52</v>
      </c>
      <c r="H55" s="331" t="s">
        <v>53</v>
      </c>
      <c r="I55" s="120"/>
      <c r="J55" s="117"/>
      <c r="K55" s="333" t="s">
        <v>180</v>
      </c>
      <c r="L55" s="333" t="s">
        <v>181</v>
      </c>
      <c r="M55" s="333" t="s">
        <v>182</v>
      </c>
      <c r="N55" s="333" t="s">
        <v>183</v>
      </c>
      <c r="O55" s="334" t="s">
        <v>184</v>
      </c>
      <c r="P55" s="333" t="s">
        <v>185</v>
      </c>
      <c r="Q55" s="334" t="s">
        <v>186</v>
      </c>
      <c r="R55" s="333" t="s">
        <v>317</v>
      </c>
      <c r="S55" s="334" t="s">
        <v>318</v>
      </c>
      <c r="T55" s="334" t="s">
        <v>319</v>
      </c>
      <c r="U55" s="334" t="s">
        <v>320</v>
      </c>
      <c r="V55" s="334" t="s">
        <v>321</v>
      </c>
    </row>
    <row r="56" outlineLevel="1">
      <c r="A56" s="335" t="s">
        <v>324</v>
      </c>
      <c r="B56" s="343" t="s">
        <v>614</v>
      </c>
      <c r="C56" s="199" t="s">
        <v>615</v>
      </c>
      <c r="D56" s="210" t="s">
        <v>464</v>
      </c>
      <c r="E56" s="386"/>
      <c r="F56" s="386"/>
      <c r="G56" s="386"/>
      <c r="H56" s="586"/>
      <c r="I56" s="120"/>
      <c r="J56" s="117"/>
      <c r="K56" s="414"/>
      <c r="L56" s="414"/>
      <c r="M56" s="414"/>
      <c r="N56" s="414"/>
      <c r="O56" s="414"/>
      <c r="P56" s="414"/>
      <c r="Q56" s="414"/>
      <c r="R56" s="414"/>
      <c r="S56" s="414"/>
      <c r="T56" s="414"/>
      <c r="U56" s="344" t="s">
        <v>340</v>
      </c>
      <c r="V56" s="344" t="b">
        <v>1</v>
      </c>
    </row>
    <row r="57" outlineLevel="1">
      <c r="A57" s="222"/>
      <c r="B57" s="343" t="s">
        <v>620</v>
      </c>
      <c r="C57" s="199" t="s">
        <v>172</v>
      </c>
      <c r="D57" s="210" t="s">
        <v>316</v>
      </c>
      <c r="E57" s="199" t="s">
        <v>145</v>
      </c>
      <c r="F57" s="200">
        <v>8.4</v>
      </c>
      <c r="G57" s="386"/>
      <c r="H57" s="213" t="s">
        <v>623</v>
      </c>
      <c r="I57" s="120"/>
      <c r="J57" s="117"/>
      <c r="K57" s="414"/>
      <c r="L57" s="414"/>
      <c r="M57" s="414"/>
      <c r="N57" s="414"/>
      <c r="O57" s="414"/>
      <c r="P57" s="414"/>
      <c r="Q57" s="414"/>
      <c r="R57" s="414"/>
      <c r="S57" s="414"/>
      <c r="T57" s="414"/>
      <c r="U57" s="207"/>
      <c r="V57" s="207"/>
    </row>
    <row r="58" outlineLevel="1">
      <c r="A58" s="324" t="s">
        <v>624</v>
      </c>
      <c r="B58" s="117"/>
      <c r="C58" s="327" t="s">
        <v>48</v>
      </c>
      <c r="D58" s="327" t="s">
        <v>49</v>
      </c>
      <c r="E58" s="328" t="s">
        <v>50</v>
      </c>
      <c r="F58" s="329" t="s">
        <v>51</v>
      </c>
      <c r="G58" s="328"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outlineLevel="1">
      <c r="A59" s="335" t="s">
        <v>324</v>
      </c>
      <c r="B59" s="343" t="s">
        <v>627</v>
      </c>
      <c r="C59" s="199" t="s">
        <v>628</v>
      </c>
      <c r="D59" s="386"/>
      <c r="E59" s="199" t="s">
        <v>629</v>
      </c>
      <c r="F59" s="200" t="s">
        <v>630</v>
      </c>
      <c r="G59" s="199" t="s">
        <v>631</v>
      </c>
      <c r="H59" s="243" t="s">
        <v>632</v>
      </c>
      <c r="I59" s="221"/>
      <c r="J59" s="110"/>
      <c r="K59" s="203"/>
      <c r="L59" s="203"/>
      <c r="M59" s="204"/>
      <c r="N59" s="204"/>
      <c r="O59" s="200">
        <v>0.0</v>
      </c>
      <c r="P59" s="200">
        <v>1.0</v>
      </c>
      <c r="Q59" s="200">
        <v>1.0</v>
      </c>
      <c r="R59" s="205" t="b">
        <v>1</v>
      </c>
      <c r="S59" s="205" t="b">
        <v>0</v>
      </c>
      <c r="T59" s="205"/>
      <c r="U59" s="344" t="s">
        <v>340</v>
      </c>
      <c r="V59" s="344" t="b">
        <v>1</v>
      </c>
    </row>
    <row r="60" outlineLevel="1">
      <c r="A60" s="222"/>
      <c r="B60" s="343" t="s">
        <v>633</v>
      </c>
      <c r="C60" s="386"/>
      <c r="D60" s="352" t="s">
        <v>165</v>
      </c>
      <c r="E60" s="386"/>
      <c r="F60" s="386"/>
      <c r="G60" s="386"/>
      <c r="H60" s="112"/>
      <c r="I60" s="224"/>
      <c r="J60" s="114"/>
      <c r="K60" s="414"/>
      <c r="L60" s="414"/>
      <c r="M60" s="414"/>
      <c r="N60" s="414"/>
      <c r="O60" s="414"/>
      <c r="P60" s="414"/>
      <c r="Q60" s="414"/>
      <c r="R60" s="414"/>
      <c r="S60" s="414"/>
      <c r="T60" s="414"/>
      <c r="U60" s="207"/>
      <c r="V60" s="207"/>
    </row>
    <row r="61" outlineLevel="1">
      <c r="A61" s="324" t="s">
        <v>634</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outlineLevel="1">
      <c r="A62" s="358" t="s">
        <v>324</v>
      </c>
      <c r="B62" s="388"/>
      <c r="C62" s="199" t="s">
        <v>636</v>
      </c>
      <c r="D62" s="216" t="s">
        <v>131</v>
      </c>
      <c r="E62" s="199" t="s">
        <v>66</v>
      </c>
      <c r="F62" s="200">
        <v>7.199999999999999</v>
      </c>
      <c r="G62" s="199" t="s">
        <v>70</v>
      </c>
      <c r="H62" s="243" t="s">
        <v>637</v>
      </c>
      <c r="I62" s="221"/>
      <c r="J62" s="110"/>
      <c r="K62" s="200"/>
      <c r="L62" s="200"/>
      <c r="M62" s="205"/>
      <c r="N62" s="205"/>
      <c r="O62" s="200">
        <v>0.0</v>
      </c>
      <c r="P62" s="200">
        <v>1.0</v>
      </c>
      <c r="Q62" s="200">
        <v>1.0</v>
      </c>
      <c r="R62" s="205" t="b">
        <v>1</v>
      </c>
      <c r="S62" s="205" t="b">
        <v>0</v>
      </c>
      <c r="T62" s="205" t="b">
        <v>1</v>
      </c>
      <c r="U62" s="344" t="s">
        <v>340</v>
      </c>
      <c r="V62" s="344" t="b">
        <v>1</v>
      </c>
    </row>
    <row r="63" outlineLevel="1">
      <c r="A63" s="207"/>
      <c r="B63" s="388" t="s">
        <v>638</v>
      </c>
      <c r="C63" s="199" t="s">
        <v>639</v>
      </c>
      <c r="D63" s="222"/>
      <c r="E63" s="201" t="s">
        <v>66</v>
      </c>
      <c r="F63" s="593">
        <v>7.2</v>
      </c>
      <c r="G63" s="199" t="s">
        <v>70</v>
      </c>
      <c r="H63" s="112"/>
      <c r="I63" s="224"/>
      <c r="J63" s="114"/>
      <c r="K63" s="200"/>
      <c r="L63" s="200"/>
      <c r="M63" s="205"/>
      <c r="N63" s="205"/>
      <c r="O63" s="200"/>
      <c r="P63" s="200"/>
      <c r="Q63" s="200"/>
      <c r="R63" s="205" t="b">
        <v>0</v>
      </c>
      <c r="S63" s="205" t="b">
        <v>0</v>
      </c>
      <c r="T63" s="205" t="b">
        <v>0</v>
      </c>
      <c r="U63" s="207"/>
      <c r="V63" s="207"/>
    </row>
    <row r="64" outlineLevel="1">
      <c r="A64" s="324" t="s">
        <v>641</v>
      </c>
      <c r="B64" s="117"/>
      <c r="C64" s="327" t="s">
        <v>48</v>
      </c>
      <c r="D64" s="327" t="s">
        <v>49</v>
      </c>
      <c r="E64" s="328" t="s">
        <v>50</v>
      </c>
      <c r="F64" s="329" t="s">
        <v>51</v>
      </c>
      <c r="G64" s="328" t="s">
        <v>52</v>
      </c>
      <c r="H64" s="331"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outlineLevel="1">
      <c r="A65" s="335" t="s">
        <v>322</v>
      </c>
      <c r="B65" s="597" t="s">
        <v>643</v>
      </c>
      <c r="C65" s="199" t="s">
        <v>145</v>
      </c>
      <c r="D65" s="216" t="s">
        <v>644</v>
      </c>
      <c r="E65" s="199" t="s">
        <v>58</v>
      </c>
      <c r="F65" s="200">
        <v>4.8</v>
      </c>
      <c r="G65" s="199" t="s">
        <v>59</v>
      </c>
      <c r="H65" s="243" t="s">
        <v>645</v>
      </c>
      <c r="I65" s="221"/>
      <c r="J65" s="110"/>
      <c r="K65" s="200"/>
      <c r="L65" s="200"/>
      <c r="M65" s="205"/>
      <c r="N65" s="205"/>
      <c r="O65" s="200">
        <v>0.0</v>
      </c>
      <c r="P65" s="200">
        <v>1.0</v>
      </c>
      <c r="Q65" s="200">
        <v>1.0</v>
      </c>
      <c r="R65" s="205" t="b">
        <v>1</v>
      </c>
      <c r="S65" s="205" t="b">
        <v>0</v>
      </c>
      <c r="T65" s="205"/>
      <c r="U65" s="344" t="b">
        <v>0</v>
      </c>
      <c r="V65" s="344" t="b">
        <v>1</v>
      </c>
    </row>
    <row r="66" outlineLevel="1">
      <c r="A66" s="207"/>
      <c r="B66" s="597" t="s">
        <v>177</v>
      </c>
      <c r="C66" s="197" t="s">
        <v>648</v>
      </c>
      <c r="D66" s="207"/>
      <c r="E66" s="199" t="s">
        <v>205</v>
      </c>
      <c r="F66" s="200">
        <v>18.0</v>
      </c>
      <c r="G66" s="199" t="s">
        <v>124</v>
      </c>
      <c r="H66" s="231"/>
      <c r="J66" s="233"/>
      <c r="K66" s="200"/>
      <c r="L66" s="200"/>
      <c r="M66" s="205"/>
      <c r="N66" s="205"/>
      <c r="O66" s="200">
        <v>10.0</v>
      </c>
      <c r="P66" s="200">
        <v>1.0</v>
      </c>
      <c r="Q66" s="200">
        <v>1.0</v>
      </c>
      <c r="R66" s="205" t="b">
        <v>1</v>
      </c>
      <c r="S66" s="205" t="b">
        <v>0</v>
      </c>
      <c r="T66" s="205"/>
      <c r="U66" s="222"/>
      <c r="V66" s="222"/>
    </row>
    <row r="67" outlineLevel="1">
      <c r="A67" s="394" t="s">
        <v>359</v>
      </c>
      <c r="B67" s="601"/>
      <c r="C67" s="199" t="s">
        <v>652</v>
      </c>
      <c r="D67" s="386"/>
      <c r="E67" s="199" t="s">
        <v>74</v>
      </c>
      <c r="F67" s="200">
        <v>14.399999999999999</v>
      </c>
      <c r="G67" s="199" t="s">
        <v>75</v>
      </c>
      <c r="H67" s="231"/>
      <c r="J67" s="233"/>
      <c r="K67" s="200"/>
      <c r="L67" s="200"/>
      <c r="M67" s="205"/>
      <c r="N67" s="205"/>
      <c r="O67" s="200">
        <v>10.0</v>
      </c>
      <c r="P67" s="200">
        <v>1.0</v>
      </c>
      <c r="Q67" s="200">
        <v>1.0</v>
      </c>
      <c r="R67" s="205" t="b">
        <v>1</v>
      </c>
      <c r="S67" s="205" t="b">
        <v>0</v>
      </c>
      <c r="T67" s="205"/>
      <c r="U67" s="222"/>
      <c r="V67" s="222"/>
    </row>
    <row r="68" outlineLevel="1">
      <c r="A68" s="394" t="s">
        <v>324</v>
      </c>
      <c r="B68" s="597" t="s">
        <v>301</v>
      </c>
      <c r="C68" s="197" t="s">
        <v>653</v>
      </c>
      <c r="D68" s="199" t="s">
        <v>165</v>
      </c>
      <c r="E68" s="199" t="s">
        <v>58</v>
      </c>
      <c r="F68" s="200">
        <v>4.8</v>
      </c>
      <c r="G68" s="199" t="s">
        <v>292</v>
      </c>
      <c r="H68" s="112"/>
      <c r="I68" s="224"/>
      <c r="J68" s="114"/>
      <c r="K68" s="200"/>
      <c r="L68" s="203"/>
      <c r="M68" s="204"/>
      <c r="N68" s="204"/>
      <c r="O68" s="200">
        <v>6.0</v>
      </c>
      <c r="P68" s="200">
        <v>1.0</v>
      </c>
      <c r="Q68" s="200">
        <v>1.0</v>
      </c>
      <c r="R68" s="205" t="b">
        <v>1</v>
      </c>
      <c r="S68" s="205" t="b">
        <v>0</v>
      </c>
      <c r="T68" s="205" t="b">
        <v>1</v>
      </c>
      <c r="U68" s="207"/>
      <c r="V68" s="207"/>
    </row>
    <row r="69">
      <c r="A69" s="312"/>
      <c r="B69" s="315"/>
      <c r="C69" s="317"/>
      <c r="D69" s="317"/>
      <c r="E69" s="318"/>
      <c r="F69" s="318"/>
      <c r="G69" s="318"/>
      <c r="H69" s="319"/>
      <c r="I69" s="319"/>
      <c r="J69" s="320"/>
      <c r="K69" s="320"/>
      <c r="L69" s="320"/>
      <c r="M69" s="320"/>
      <c r="N69" s="320"/>
      <c r="O69" s="320"/>
      <c r="P69" s="320"/>
      <c r="Q69" s="180"/>
      <c r="R69" s="180"/>
      <c r="S69" s="180"/>
      <c r="T69" s="180"/>
      <c r="U69" s="180"/>
      <c r="V69" s="180"/>
    </row>
    <row r="70">
      <c r="A70" s="390" t="s">
        <v>442</v>
      </c>
      <c r="B70" s="110"/>
      <c r="C70" s="319"/>
      <c r="D70" s="319"/>
      <c r="E70" s="320"/>
      <c r="F70" s="392"/>
      <c r="G70" s="392"/>
      <c r="H70" s="320"/>
      <c r="I70" s="320"/>
      <c r="J70" s="320"/>
      <c r="K70" s="320"/>
      <c r="L70" s="320"/>
      <c r="M70" s="320"/>
      <c r="N70" s="180"/>
      <c r="O70" s="180"/>
      <c r="P70" s="180"/>
      <c r="Q70" s="320"/>
      <c r="R70" s="320"/>
      <c r="S70" s="320"/>
      <c r="T70" s="320"/>
      <c r="U70" s="320"/>
      <c r="V70" s="320"/>
    </row>
    <row r="71" outlineLevel="1">
      <c r="A71" s="112"/>
      <c r="B71" s="114"/>
      <c r="C71" s="393" t="s">
        <v>48</v>
      </c>
      <c r="D71" s="393" t="s">
        <v>49</v>
      </c>
      <c r="E71" s="393" t="s">
        <v>50</v>
      </c>
      <c r="F71" s="396" t="s">
        <v>51</v>
      </c>
      <c r="G71" s="319"/>
      <c r="H71" s="319"/>
      <c r="I71" s="319"/>
      <c r="J71" s="320"/>
      <c r="K71" s="320"/>
      <c r="L71" s="320"/>
      <c r="M71" s="320"/>
      <c r="N71" s="320"/>
      <c r="O71" s="320"/>
      <c r="P71" s="320"/>
      <c r="Q71" s="320"/>
      <c r="R71" s="320"/>
      <c r="S71" s="320"/>
      <c r="T71" s="320"/>
      <c r="U71" s="320"/>
      <c r="V71" s="320"/>
    </row>
    <row r="72" outlineLevel="1">
      <c r="A72" s="398" t="s">
        <v>449</v>
      </c>
      <c r="B72" s="399" t="s">
        <v>449</v>
      </c>
      <c r="C72" s="199" t="s">
        <v>429</v>
      </c>
      <c r="D72" s="199" t="s">
        <v>66</v>
      </c>
      <c r="E72" s="199" t="s">
        <v>452</v>
      </c>
      <c r="F72" s="200">
        <v>1.56</v>
      </c>
      <c r="G72" s="319"/>
      <c r="H72" s="319"/>
      <c r="I72" s="319"/>
      <c r="J72" s="320"/>
      <c r="K72" s="320"/>
      <c r="L72" s="320"/>
      <c r="M72" s="320"/>
      <c r="N72" s="320"/>
      <c r="O72" s="320"/>
      <c r="P72" s="320"/>
      <c r="Q72" s="320"/>
      <c r="R72" s="320"/>
      <c r="S72" s="320"/>
      <c r="T72" s="320"/>
      <c r="U72" s="320"/>
      <c r="V72" s="320"/>
    </row>
    <row r="73" outlineLevel="1">
      <c r="A73" s="400" t="s">
        <v>454</v>
      </c>
      <c r="B73" s="399" t="s">
        <v>455</v>
      </c>
      <c r="C73" s="199" t="s">
        <v>657</v>
      </c>
      <c r="D73" s="199" t="s">
        <v>485</v>
      </c>
      <c r="E73" s="401"/>
      <c r="F73" s="402"/>
      <c r="G73" s="402"/>
      <c r="H73" s="319"/>
      <c r="I73" s="319"/>
      <c r="J73" s="320"/>
      <c r="K73" s="320"/>
      <c r="L73" s="320"/>
      <c r="M73" s="320"/>
      <c r="N73" s="320"/>
      <c r="O73" s="320"/>
      <c r="P73" s="320"/>
      <c r="Q73" s="320"/>
      <c r="R73" s="320"/>
      <c r="S73" s="320"/>
      <c r="T73" s="320"/>
      <c r="U73" s="320"/>
      <c r="V73" s="320"/>
    </row>
    <row r="74" outlineLevel="1">
      <c r="A74" s="231"/>
      <c r="B74" s="399" t="s">
        <v>456</v>
      </c>
      <c r="C74" s="199" t="s">
        <v>658</v>
      </c>
      <c r="D74" s="199" t="s">
        <v>200</v>
      </c>
      <c r="E74" s="401"/>
      <c r="F74" s="402"/>
      <c r="G74" s="402"/>
      <c r="H74" s="319"/>
      <c r="I74" s="319"/>
      <c r="J74" s="320"/>
      <c r="K74" s="320"/>
      <c r="L74" s="320"/>
      <c r="M74" s="320"/>
      <c r="N74" s="320"/>
      <c r="O74" s="320"/>
      <c r="P74" s="320"/>
      <c r="Q74" s="320"/>
      <c r="R74" s="320"/>
      <c r="S74" s="320"/>
      <c r="T74" s="320"/>
      <c r="U74" s="320"/>
      <c r="V74" s="320"/>
    </row>
    <row r="75" outlineLevel="1">
      <c r="A75" s="112"/>
      <c r="B75" s="399" t="s">
        <v>459</v>
      </c>
      <c r="C75" s="199" t="s">
        <v>660</v>
      </c>
      <c r="D75" s="199" t="s">
        <v>309</v>
      </c>
      <c r="E75" s="319"/>
      <c r="F75" s="402"/>
      <c r="G75" s="402"/>
      <c r="H75" s="319"/>
      <c r="I75" s="319"/>
      <c r="J75" s="320"/>
      <c r="K75" s="320"/>
      <c r="L75" s="320"/>
      <c r="M75" s="320"/>
      <c r="N75" s="320"/>
      <c r="O75" s="320"/>
      <c r="P75" s="320"/>
      <c r="Q75" s="320"/>
      <c r="R75" s="320"/>
      <c r="S75" s="320"/>
      <c r="T75" s="320"/>
      <c r="U75" s="320"/>
      <c r="V75" s="320"/>
    </row>
    <row r="76" outlineLevel="1">
      <c r="A76" s="403" t="s">
        <v>462</v>
      </c>
      <c r="B76" s="117"/>
      <c r="C76" s="393" t="s">
        <v>465</v>
      </c>
      <c r="D76" s="393" t="s">
        <v>48</v>
      </c>
      <c r="E76" s="393" t="s">
        <v>49</v>
      </c>
      <c r="F76" s="393" t="s">
        <v>50</v>
      </c>
      <c r="G76" s="396" t="s">
        <v>51</v>
      </c>
      <c r="H76" s="404" t="s">
        <v>53</v>
      </c>
      <c r="I76" s="120"/>
      <c r="J76" s="117"/>
      <c r="K76" s="405" t="str">
        <f>'テンプレート'!K97</f>
        <v>ベクトル</v>
      </c>
      <c r="L76" s="405" t="str">
        <f>'テンプレート'!L97</f>
        <v>KBG (R.E.)</v>
      </c>
      <c r="M76" s="405" t="str">
        <f>'テンプレート'!M97</f>
        <v>BKB (R.A.)</v>
      </c>
      <c r="N76" s="405" t="str">
        <f>'テンプレート'!N97</f>
        <v>FKB (R.F.)</v>
      </c>
      <c r="O76" s="406" t="str">
        <f>'テンプレート'!O97</f>
        <v>盾削り値</v>
      </c>
      <c r="P76" s="405" t="str">
        <f>'テンプレート'!P97</f>
        <v>ﾋｯﾄｽﾄｯﾌﾟ</v>
      </c>
      <c r="Q76" s="406" t="str">
        <f>'テンプレート'!Q97</f>
        <v>ずらし</v>
      </c>
      <c r="R76" s="408"/>
      <c r="S76" s="408"/>
      <c r="T76" s="408"/>
      <c r="U76" s="408"/>
      <c r="V76" s="408"/>
    </row>
    <row r="77" outlineLevel="1">
      <c r="A77" s="411" t="s">
        <v>467</v>
      </c>
      <c r="B77" s="399" t="s">
        <v>469</v>
      </c>
      <c r="C77" s="424" t="b">
        <v>0</v>
      </c>
      <c r="D77" s="414"/>
      <c r="E77" s="426">
        <v>39.0</v>
      </c>
      <c r="F77" s="414"/>
      <c r="G77" s="414"/>
      <c r="H77" s="417"/>
      <c r="I77" s="221"/>
      <c r="J77" s="110"/>
      <c r="K77" s="407"/>
      <c r="L77" s="407"/>
      <c r="M77" s="407"/>
      <c r="N77" s="407"/>
      <c r="O77" s="407"/>
      <c r="P77" s="407"/>
      <c r="Q77" s="407"/>
      <c r="R77" s="408"/>
      <c r="S77" s="320"/>
      <c r="T77" s="320"/>
      <c r="U77" s="320"/>
      <c r="V77" s="320"/>
    </row>
    <row r="78" outlineLevel="1">
      <c r="A78" s="207"/>
      <c r="B78" s="399" t="s">
        <v>462</v>
      </c>
      <c r="C78" s="207"/>
      <c r="D78" s="127">
        <v>15.0</v>
      </c>
      <c r="E78" s="207"/>
      <c r="F78" s="199" t="s">
        <v>79</v>
      </c>
      <c r="G78" s="200">
        <v>10.799999999999999</v>
      </c>
      <c r="H78" s="112"/>
      <c r="I78" s="224"/>
      <c r="J78" s="114"/>
      <c r="K78" s="203"/>
      <c r="L78" s="203"/>
      <c r="M78" s="204"/>
      <c r="N78" s="204"/>
      <c r="O78" s="407"/>
      <c r="P78" s="407"/>
      <c r="Q78" s="407"/>
      <c r="R78" s="408"/>
      <c r="S78" s="320"/>
      <c r="T78" s="320"/>
      <c r="U78" s="320"/>
      <c r="V78" s="320"/>
    </row>
    <row r="79" outlineLevel="1">
      <c r="A79" s="411" t="s">
        <v>474</v>
      </c>
      <c r="B79" s="399" t="s">
        <v>469</v>
      </c>
      <c r="C79" s="424" t="b">
        <v>0</v>
      </c>
      <c r="D79" s="414"/>
      <c r="E79" s="426">
        <v>43.0</v>
      </c>
      <c r="F79" s="414"/>
      <c r="G79" s="414"/>
      <c r="H79" s="417"/>
      <c r="I79" s="221"/>
      <c r="J79" s="110"/>
      <c r="K79" s="407"/>
      <c r="L79" s="407"/>
      <c r="M79" s="407"/>
      <c r="N79" s="407"/>
      <c r="O79" s="407"/>
      <c r="P79" s="407"/>
      <c r="Q79" s="407"/>
      <c r="R79" s="408"/>
      <c r="S79" s="320"/>
      <c r="T79" s="320"/>
      <c r="U79" s="320"/>
      <c r="V79" s="320"/>
    </row>
    <row r="80" outlineLevel="1">
      <c r="A80" s="207"/>
      <c r="B80" s="399" t="s">
        <v>462</v>
      </c>
      <c r="C80" s="207"/>
      <c r="D80" s="127">
        <v>20.0</v>
      </c>
      <c r="E80" s="207"/>
      <c r="F80" s="199" t="s">
        <v>79</v>
      </c>
      <c r="G80" s="200">
        <v>10.799999999999999</v>
      </c>
      <c r="H80" s="112"/>
      <c r="I80" s="224"/>
      <c r="J80" s="114"/>
      <c r="K80" s="203"/>
      <c r="L80" s="203"/>
      <c r="M80" s="204"/>
      <c r="N80" s="204"/>
      <c r="O80" s="407"/>
      <c r="P80" s="407"/>
      <c r="Q80" s="407"/>
      <c r="R80" s="408"/>
      <c r="S80" s="320"/>
      <c r="T80" s="320"/>
      <c r="U80" s="320"/>
      <c r="V80" s="320"/>
    </row>
    <row r="81" outlineLevel="1">
      <c r="A81" s="411" t="s">
        <v>477</v>
      </c>
      <c r="B81" s="399" t="s">
        <v>469</v>
      </c>
      <c r="C81" s="424" t="b">
        <v>0</v>
      </c>
      <c r="D81" s="414"/>
      <c r="E81" s="426">
        <v>43.0</v>
      </c>
      <c r="F81" s="414"/>
      <c r="G81" s="414"/>
      <c r="H81" s="417"/>
      <c r="I81" s="221"/>
      <c r="J81" s="110"/>
      <c r="K81" s="407"/>
      <c r="L81" s="407"/>
      <c r="M81" s="407"/>
      <c r="N81" s="407"/>
      <c r="O81" s="407"/>
      <c r="P81" s="407"/>
      <c r="Q81" s="407"/>
      <c r="R81" s="408"/>
      <c r="S81" s="320"/>
      <c r="T81" s="320"/>
      <c r="U81" s="320"/>
      <c r="V81" s="320"/>
    </row>
    <row r="82" outlineLevel="1">
      <c r="A82" s="207"/>
      <c r="B82" s="399" t="s">
        <v>462</v>
      </c>
      <c r="C82" s="207"/>
      <c r="D82" s="127">
        <v>13.0</v>
      </c>
      <c r="E82" s="207"/>
      <c r="F82" s="199" t="s">
        <v>229</v>
      </c>
      <c r="G82" s="200">
        <v>6.0</v>
      </c>
      <c r="H82" s="112"/>
      <c r="I82" s="224"/>
      <c r="J82" s="114"/>
      <c r="K82" s="203"/>
      <c r="L82" s="203"/>
      <c r="M82" s="204"/>
      <c r="N82" s="204"/>
      <c r="O82" s="407"/>
      <c r="P82" s="407"/>
      <c r="Q82" s="407"/>
      <c r="R82" s="408"/>
      <c r="S82" s="179"/>
      <c r="T82" s="179"/>
      <c r="U82" s="179"/>
      <c r="V82" s="179"/>
    </row>
    <row r="83" outlineLevel="1">
      <c r="A83" s="411" t="s">
        <v>482</v>
      </c>
      <c r="B83" s="399" t="s">
        <v>469</v>
      </c>
      <c r="C83" s="424" t="b">
        <v>0</v>
      </c>
      <c r="D83" s="414"/>
      <c r="E83" s="426">
        <v>43.0</v>
      </c>
      <c r="F83" s="414"/>
      <c r="G83" s="414"/>
      <c r="H83" s="421" t="s">
        <v>667</v>
      </c>
      <c r="I83" s="221"/>
      <c r="J83" s="110"/>
      <c r="K83" s="414"/>
      <c r="L83" s="414"/>
      <c r="M83" s="414"/>
      <c r="N83" s="414"/>
      <c r="O83" s="407"/>
      <c r="P83" s="407"/>
      <c r="Q83" s="407"/>
      <c r="R83" s="408"/>
      <c r="S83" s="179"/>
      <c r="T83" s="179"/>
      <c r="U83" s="179"/>
      <c r="V83" s="179"/>
    </row>
    <row r="84" outlineLevel="1">
      <c r="A84" s="207"/>
      <c r="B84" s="399" t="s">
        <v>462</v>
      </c>
      <c r="C84" s="207"/>
      <c r="D84" s="199" t="s">
        <v>327</v>
      </c>
      <c r="E84" s="207"/>
      <c r="F84" s="199" t="s">
        <v>58</v>
      </c>
      <c r="G84" s="200">
        <v>4.8</v>
      </c>
      <c r="H84" s="112"/>
      <c r="I84" s="224"/>
      <c r="J84" s="114"/>
      <c r="K84" s="203"/>
      <c r="L84" s="203"/>
      <c r="M84" s="204"/>
      <c r="N84" s="204"/>
      <c r="O84" s="407"/>
      <c r="P84" s="407"/>
      <c r="Q84" s="407"/>
      <c r="R84" s="408"/>
      <c r="S84" s="179"/>
      <c r="T84" s="179"/>
      <c r="U84" s="179"/>
      <c r="V84" s="179"/>
    </row>
    <row r="85">
      <c r="A85" s="312"/>
      <c r="B85" s="315"/>
      <c r="C85" s="317"/>
      <c r="D85" s="317"/>
      <c r="E85" s="319"/>
      <c r="F85" s="248"/>
      <c r="G85" s="248"/>
      <c r="H85" s="319"/>
      <c r="I85" s="319"/>
      <c r="J85" s="320"/>
      <c r="K85" s="320"/>
      <c r="L85" s="121"/>
      <c r="M85" s="121"/>
      <c r="N85" s="121"/>
      <c r="O85" s="179"/>
      <c r="P85" s="179"/>
      <c r="Q85" s="121"/>
      <c r="R85" s="121"/>
      <c r="S85" s="121"/>
      <c r="T85" s="121"/>
      <c r="U85" s="121"/>
      <c r="V85" s="121"/>
    </row>
    <row r="86">
      <c r="A86" s="429" t="s">
        <v>486</v>
      </c>
      <c r="B86" s="110"/>
      <c r="C86" s="392"/>
      <c r="D86" s="121"/>
      <c r="E86" s="121"/>
      <c r="F86" s="121"/>
      <c r="G86" s="121"/>
      <c r="H86" s="320"/>
      <c r="I86" s="320"/>
      <c r="J86" s="180"/>
      <c r="K86" s="121"/>
      <c r="L86" s="121"/>
      <c r="M86" s="121"/>
      <c r="N86" s="121"/>
      <c r="O86" s="121"/>
      <c r="P86" s="121"/>
      <c r="Q86" s="180"/>
      <c r="R86" s="121"/>
      <c r="S86" s="121"/>
      <c r="T86" s="121"/>
      <c r="U86" s="121"/>
      <c r="V86" s="121"/>
    </row>
    <row r="87" outlineLevel="1">
      <c r="A87" s="112"/>
      <c r="B87" s="114"/>
      <c r="C87" s="430" t="s">
        <v>487</v>
      </c>
      <c r="D87" s="430" t="s">
        <v>489</v>
      </c>
      <c r="E87" s="430" t="s">
        <v>49</v>
      </c>
      <c r="F87" s="430" t="s">
        <v>490</v>
      </c>
      <c r="G87" s="431"/>
      <c r="H87" s="319"/>
      <c r="I87" s="319"/>
      <c r="J87" s="320"/>
      <c r="K87" s="320"/>
      <c r="L87" s="121"/>
      <c r="M87" s="121"/>
      <c r="N87" s="121"/>
      <c r="O87" s="121"/>
      <c r="P87" s="121"/>
      <c r="Q87" s="121"/>
      <c r="R87" s="121"/>
      <c r="S87" s="121"/>
      <c r="T87" s="121"/>
      <c r="U87" s="121"/>
      <c r="V87" s="121"/>
    </row>
    <row r="88" outlineLevel="1">
      <c r="A88" s="432" t="s">
        <v>492</v>
      </c>
      <c r="B88" s="433" t="s">
        <v>455</v>
      </c>
      <c r="C88" s="127" t="str">
        <f t="array" ref="C88">INDEX(Dodges!$C$3:$U$84, MATCH($A$1,Dodges!$A$3:$A$85,0), MATCH(C87,Dodges!$C$2:$F$2,0))</f>
        <v>3-17</v>
      </c>
      <c r="D88" s="127" t="str">
        <f t="array" ref="D88">INDEX(Dodges!$C$3:$U$84, MATCH($A$1,Dodges!$A$3:$A$85,0), MATCH(D87,Dodges!$C$2:$F$2,0))</f>
        <v>6-17</v>
      </c>
      <c r="E88" s="127" t="str">
        <f t="array" ref="E88">INDEX(Dodges!$C$3:$U$84, MATCH($A$1,Dodges!$A$3:$A$85,0), MATCH(E87,Dodges!$C$2:$F$2,0))</f>
        <v>26 (21)</v>
      </c>
      <c r="F88" s="127" t="str">
        <f t="array" ref="F88">INDEX(Dodges!$C$3:$U$84, MATCH($A$1,Dodges!$A$3:$A$85,0), MATCH(F87,Dodges!$C$2:$F$2,0))</f>
        <v>35 (28)</v>
      </c>
      <c r="G88" s="402"/>
      <c r="H88" s="434"/>
      <c r="I88" s="319"/>
      <c r="J88" s="320"/>
      <c r="K88" s="320"/>
      <c r="L88" s="320"/>
      <c r="M88" s="121"/>
      <c r="N88" s="121"/>
      <c r="O88" s="121"/>
      <c r="P88" s="121"/>
      <c r="Q88" s="121"/>
      <c r="R88" s="121"/>
      <c r="S88" s="121"/>
      <c r="T88" s="121"/>
      <c r="U88" s="121"/>
      <c r="V88" s="121"/>
    </row>
    <row r="89" outlineLevel="1">
      <c r="A89" s="231"/>
      <c r="B89" s="433" t="s">
        <v>496</v>
      </c>
      <c r="C89" s="127" t="str">
        <f t="array" ref="C89">INDEX(Dodges!$G$3:$U$84, MATCH($A$1,Dodges!$A$3:$A$85,0), MATCH(C87,Dodges!$G$2:$J$2,0))</f>
        <v>4-15</v>
      </c>
      <c r="D89" s="127" t="str">
        <f t="array" ref="D89">INDEX(Dodges!$G$3:$U$84, MATCH($A$1,Dodges!$A$3:$A$85,0), MATCH(D87,Dodges!$G$2:$J$2,0))</f>
        <v>8-14</v>
      </c>
      <c r="E89" s="127" t="str">
        <f t="array" ref="E89">INDEX(Dodges!$G$3:$U$84, MATCH($A$1,Dodges!$A$3:$A$85,0), MATCH(E87,Dodges!$G$2:$J$2,0))</f>
        <v>30</v>
      </c>
      <c r="F89" s="127">
        <f t="array" ref="F89">INDEX(Dodges!$G$3:$U$84, MATCH($A$1,Dodges!$A$3:$A$85,0), MATCH(F87,Dodges!$G$2:$J$2,0))</f>
        <v>40</v>
      </c>
      <c r="G89" s="436"/>
      <c r="H89" s="434"/>
      <c r="I89" s="434"/>
      <c r="J89" s="320"/>
      <c r="K89" s="320"/>
      <c r="L89" s="320"/>
      <c r="M89" s="320"/>
      <c r="N89" s="320"/>
      <c r="O89" s="121"/>
      <c r="P89" s="121"/>
      <c r="Q89" s="121"/>
      <c r="R89" s="121"/>
      <c r="S89" s="121"/>
      <c r="T89" s="121"/>
      <c r="U89" s="121"/>
      <c r="V89" s="121"/>
    </row>
    <row r="90" outlineLevel="1">
      <c r="A90" s="112"/>
      <c r="B90" s="433" t="s">
        <v>497</v>
      </c>
      <c r="C90" s="127" t="str">
        <f t="array" ref="C90">INDEX(Dodges!$K$3:$U$84, MATCH($A$1,Dodges!$A$3:$A$85,0), MATCH(C87,Dodges!$K$2:$N$2,0))</f>
        <v>5-16</v>
      </c>
      <c r="D90" s="127" t="str">
        <f t="array" ref="D90">INDEX(Dodges!$K$3:$U$84, MATCH($A$1,Dodges!$A$3:$A$85,0), MATCH(D87,Dodges!$K$2:$N$2,0))</f>
        <v>9-14</v>
      </c>
      <c r="E90" s="127" t="str">
        <f t="array" ref="E90">INDEX(Dodges!$K$3:$U$84, MATCH($A$1,Dodges!$A$3:$A$85,0), MATCH(E87,Dodges!$K$2:$N$2,0))</f>
        <v>35</v>
      </c>
      <c r="F90" s="127" t="str">
        <f t="array" ref="F90">INDEX(Dodges!$K$3:$U$84, MATCH($A$1,Dodges!$A$3:$A$85,0), MATCH(F87,Dodges!$K$2:$N$2,0))</f>
        <v>53</v>
      </c>
      <c r="G90" s="436"/>
      <c r="H90" s="434"/>
      <c r="I90" s="434"/>
      <c r="J90" s="179"/>
      <c r="K90" s="179"/>
      <c r="L90" s="179"/>
      <c r="M90" s="179"/>
      <c r="N90" s="179"/>
      <c r="O90" s="121"/>
      <c r="P90" s="121"/>
      <c r="Q90" s="121"/>
      <c r="R90" s="121"/>
      <c r="S90" s="121"/>
      <c r="T90" s="121"/>
      <c r="U90" s="121"/>
      <c r="V90" s="121"/>
    </row>
    <row r="91" outlineLevel="1">
      <c r="A91" s="432" t="s">
        <v>498</v>
      </c>
      <c r="B91" s="433" t="s">
        <v>499</v>
      </c>
      <c r="C91" s="127" t="str">
        <f t="array" ref="C91">INDEX(Dodges!$O$3:$U$84, MATCH($A$1,Dodges!$A$3:$A$85,0), MATCH(C87,Dodges!$O$2:$R$2,0))</f>
        <v>3-30</v>
      </c>
      <c r="D91" s="127" t="str">
        <f t="array" ref="D91">INDEX(Dodges!$O$3:$U$84, MATCH($A$1,Dodges!$A$3:$A$85,0), MATCH(D87,Dodges!$O$2:$R$2,0))</f>
        <v>6-27</v>
      </c>
      <c r="E91" s="127" t="str">
        <f t="array" ref="E91">INDEX(Dodges!$O$3:$U$84, MATCH($A$1,Dodges!$A$3:$A$85,0), MATCH(E87,Dodges!$O$2:$R$2,0))</f>
        <v>58</v>
      </c>
      <c r="F91" s="248"/>
      <c r="G91" s="248"/>
      <c r="H91" s="434"/>
      <c r="I91" s="319"/>
      <c r="J91" s="121"/>
      <c r="K91" s="121"/>
      <c r="L91" s="121"/>
      <c r="M91" s="121"/>
      <c r="N91" s="121"/>
      <c r="O91" s="320"/>
      <c r="P91" s="320"/>
      <c r="Q91" s="320"/>
      <c r="R91" s="320"/>
      <c r="S91" s="320"/>
      <c r="T91" s="320"/>
      <c r="U91" s="320"/>
      <c r="V91" s="320"/>
    </row>
    <row r="92" outlineLevel="1">
      <c r="A92" s="112"/>
      <c r="B92" s="433" t="s">
        <v>500</v>
      </c>
      <c r="C92" s="127" t="str">
        <f t="array" ref="C92">INDEX(Dodges!$S$3:$U$84, MATCH($A$1,Dodges!$A$3:$A$85,0), MATCH(C87,Dodges!$S$2:$U$2,0))</f>
        <v>3-21</v>
      </c>
      <c r="D92" s="127" t="str">
        <f t="array" ref="D92">INDEX(Dodges!$S$3:$U$84, MATCH($A$1,Dodges!$A$3:$A$85,0), MATCH(D87,Dodges!$S$2:$U$2,0))</f>
        <v>6-20</v>
      </c>
      <c r="E92" s="127" t="str">
        <f t="array" ref="E92">INDEX(Dodges!$S$3:$U$84, MATCH($A$1,Dodges!$A$3:$A$85,0), MATCH(E87,Dodges!$S$2:$U$2,0))</f>
        <v>真横：97
真上：130
真下：79</v>
      </c>
      <c r="F92" s="436"/>
      <c r="G92" s="436"/>
      <c r="H92" s="434"/>
      <c r="I92" s="434"/>
      <c r="J92" s="179"/>
      <c r="K92" s="179"/>
      <c r="L92" s="179"/>
      <c r="M92" s="179"/>
      <c r="N92" s="121"/>
      <c r="O92" s="180"/>
      <c r="P92" s="180"/>
      <c r="Q92" s="180"/>
      <c r="R92" s="180"/>
      <c r="S92" s="180"/>
      <c r="T92" s="180"/>
      <c r="U92" s="180"/>
      <c r="V92" s="180"/>
    </row>
    <row r="93">
      <c r="A93" s="438"/>
      <c r="B93" s="439"/>
      <c r="C93" s="431"/>
      <c r="D93" s="431"/>
      <c r="E93" s="440"/>
      <c r="F93" s="431"/>
      <c r="G93" s="431"/>
      <c r="H93" s="431"/>
      <c r="I93" s="431"/>
      <c r="J93" s="121"/>
      <c r="K93" s="319"/>
      <c r="L93" s="319"/>
      <c r="M93" s="319"/>
      <c r="N93" s="319"/>
      <c r="O93" s="180"/>
      <c r="P93" s="180"/>
      <c r="Q93" s="180"/>
      <c r="R93" s="180"/>
      <c r="S93" s="180"/>
      <c r="T93" s="180"/>
      <c r="U93" s="180"/>
      <c r="V93" s="180"/>
    </row>
    <row r="94">
      <c r="A94" s="441" t="s">
        <v>501</v>
      </c>
      <c r="B94" s="110"/>
      <c r="C94" s="320"/>
      <c r="D94" s="179"/>
      <c r="E94" s="320"/>
      <c r="F94" s="138"/>
      <c r="G94" s="138"/>
      <c r="H94" s="179"/>
      <c r="I94" s="179"/>
      <c r="J94" s="180"/>
      <c r="K94" s="180"/>
      <c r="L94" s="180"/>
      <c r="M94" s="180"/>
      <c r="N94" s="180"/>
      <c r="O94" s="180"/>
      <c r="P94" s="180"/>
      <c r="Q94" s="180"/>
      <c r="R94" s="180"/>
      <c r="S94" s="180"/>
      <c r="T94" s="180"/>
      <c r="U94" s="180"/>
      <c r="V94" s="180"/>
    </row>
    <row r="95" outlineLevel="1">
      <c r="A95" s="112"/>
      <c r="B95" s="114"/>
      <c r="C95" s="442" t="s">
        <v>487</v>
      </c>
      <c r="D95" s="442" t="s">
        <v>49</v>
      </c>
      <c r="E95" s="442" t="s">
        <v>48</v>
      </c>
      <c r="F95" s="442" t="s">
        <v>50</v>
      </c>
      <c r="G95" s="443" t="s">
        <v>51</v>
      </c>
      <c r="H95" s="320"/>
      <c r="I95" s="320"/>
      <c r="J95" s="179"/>
      <c r="K95" s="444" t="str">
        <f>'テンプレート'!K116</f>
        <v>アイテム取得</v>
      </c>
      <c r="L95" s="117"/>
      <c r="M95" s="445" t="str">
        <f>'テンプレート'!M116</f>
        <v>取得フレーム</v>
      </c>
      <c r="N95" s="445" t="str">
        <f>'テンプレート'!N116</f>
        <v>Duration</v>
      </c>
      <c r="O95" s="180"/>
      <c r="P95" s="180"/>
      <c r="Q95" s="180"/>
      <c r="R95" s="180"/>
      <c r="S95" s="180"/>
      <c r="T95" s="180"/>
      <c r="U95" s="180"/>
      <c r="V95" s="180"/>
    </row>
    <row r="96" outlineLevel="1">
      <c r="A96" s="446" t="s">
        <v>502</v>
      </c>
      <c r="B96" s="447" t="s">
        <v>503</v>
      </c>
      <c r="C96" s="448"/>
      <c r="D96" s="127">
        <f t="array" ref="D96">INDEX('Ledge  Tech'!$C$3:$C94, MATCH($A$1,'Ledge  Tech'!$A$3:$A$109,0), MATCH(D95,'Ledge  Tech'!$C$2,0))</f>
        <v>19</v>
      </c>
      <c r="E96" s="448"/>
      <c r="F96" s="448"/>
      <c r="G96" s="448"/>
      <c r="H96" s="320"/>
      <c r="I96" s="320"/>
      <c r="J96" s="121"/>
      <c r="K96" s="449" t="str">
        <f>'テンプレート'!K117</f>
        <v>小アイテム</v>
      </c>
      <c r="L96" s="450" t="str">
        <f>'テンプレート'!L117</f>
        <v>On-Spot</v>
      </c>
      <c r="M96" s="127" t="s">
        <v>504</v>
      </c>
      <c r="N96" s="127">
        <v>7.0</v>
      </c>
      <c r="O96" s="180"/>
      <c r="P96" s="180"/>
      <c r="Q96" s="180"/>
      <c r="R96" s="180"/>
      <c r="S96" s="180"/>
      <c r="T96" s="180"/>
      <c r="U96" s="180"/>
      <c r="V96" s="180"/>
    </row>
    <row r="97" outlineLevel="1">
      <c r="A97" s="222"/>
      <c r="B97" s="447" t="s">
        <v>455</v>
      </c>
      <c r="C97" s="127" t="str">
        <f t="array" ref="C97">INDEX('Ledge  Tech'!$D$3:$E94, MATCH($A$1,'Ledge  Tech'!$A$3:$A$109,0), MATCH(C95,'Ledge  Tech'!$D$2:$E$2,0))</f>
        <v>1-31</v>
      </c>
      <c r="D97" s="127">
        <f t="array" ref="D97">INDEX('Ledge  Tech'!$D$3:$E94, MATCH($A$1,'Ledge  Tech'!$A$3:$A$109,0), MATCH(D95,'Ledge  Tech'!$D$2:$E$2,0))</f>
        <v>32</v>
      </c>
      <c r="E97" s="448"/>
      <c r="F97" s="448"/>
      <c r="G97" s="448"/>
      <c r="H97" s="320"/>
      <c r="I97" s="320"/>
      <c r="J97" s="179"/>
      <c r="K97" s="207"/>
      <c r="L97" s="450" t="str">
        <f>'テンプレート'!L118</f>
        <v>歩き</v>
      </c>
      <c r="M97" s="127" t="s">
        <v>504</v>
      </c>
      <c r="N97" s="127">
        <v>19.0</v>
      </c>
      <c r="O97" s="180"/>
      <c r="P97" s="180"/>
      <c r="Q97" s="180"/>
      <c r="R97" s="180"/>
      <c r="S97" s="180"/>
      <c r="T97" s="180"/>
      <c r="U97" s="180"/>
      <c r="V97" s="180"/>
    </row>
    <row r="98" outlineLevel="1">
      <c r="A98" s="222"/>
      <c r="B98" s="447" t="s">
        <v>486</v>
      </c>
      <c r="C98" s="127" t="str">
        <f t="array" ref="C98">INDEX('Ledge  Tech'!$F$3:$G$109, MATCH($A$1,'Ledge  Tech'!$A$3:$A$109,0), MATCH(C95,'Ledge  Tech'!$F$2:$G$2,0))</f>
        <v>1-26</v>
      </c>
      <c r="D98" s="127">
        <f t="array" ref="D98">INDEX('Ledge  Tech'!$F$3:$G$109, MATCH($A$1,'Ledge  Tech'!$A$3:$A$109,0), MATCH(D95,'Ledge  Tech'!$F$2:$G$2,0))</f>
        <v>45</v>
      </c>
      <c r="E98" s="448"/>
      <c r="F98" s="448"/>
      <c r="G98" s="448"/>
      <c r="H98" s="320"/>
      <c r="I98" s="320"/>
      <c r="J98" s="121"/>
      <c r="K98" s="451" t="str">
        <f>'テンプレート'!K119</f>
        <v>アイテム投擲</v>
      </c>
      <c r="L98" s="117"/>
      <c r="M98" s="445" t="str">
        <f>'テンプレート'!M119</f>
        <v>投擲フレーム</v>
      </c>
      <c r="N98" s="445" t="str">
        <f>'テンプレート'!N119</f>
        <v>Duration</v>
      </c>
      <c r="O98" s="180"/>
      <c r="P98" s="180"/>
      <c r="Q98" s="180"/>
      <c r="R98" s="180"/>
      <c r="S98" s="180"/>
      <c r="T98" s="180"/>
      <c r="U98" s="180"/>
      <c r="V98" s="180"/>
    </row>
    <row r="99" outlineLevel="1">
      <c r="A99" s="222"/>
      <c r="B99" s="447" t="s">
        <v>505</v>
      </c>
      <c r="C99" s="127" t="str">
        <f t="array" ref="C99">INDEX('Ledge  Tech'!$H$3:$I$109, MATCH($A$1,'Ledge  Tech'!$A$3:$A$109,0), MATCH(C95,'Ledge  Tech'!$H$2:$I$2,0))</f>
        <v>1-12</v>
      </c>
      <c r="D99" s="127">
        <f t="array" ref="D99">INDEX('Ledge  Tech'!$H$3:$I$109, MATCH($A$1,'Ledge  Tech'!$A$3:$A$109,0), MATCH(D95,'Ledge  Tech'!$H$2:$I$2,0))</f>
        <v>14</v>
      </c>
      <c r="E99" s="448"/>
      <c r="F99" s="448"/>
      <c r="G99" s="448"/>
      <c r="H99" s="320"/>
      <c r="I99" s="320"/>
      <c r="J99" s="179"/>
      <c r="K99" s="452" t="str">
        <f>'テンプレート'!K120</f>
        <v>Ground投擲</v>
      </c>
      <c r="L99" s="450" t="str">
        <f>'テンプレート'!L120</f>
        <v>前Throws</v>
      </c>
      <c r="M99" s="127" t="s">
        <v>90</v>
      </c>
      <c r="N99" s="127">
        <v>20.0</v>
      </c>
      <c r="O99" s="121"/>
      <c r="P99" s="121"/>
      <c r="Q99" s="121"/>
      <c r="R99" s="121"/>
      <c r="S99" s="121"/>
      <c r="T99" s="121"/>
      <c r="U99" s="121"/>
      <c r="V99" s="121"/>
    </row>
    <row r="100" outlineLevel="1">
      <c r="A100" s="207"/>
      <c r="B100" s="447" t="s">
        <v>506</v>
      </c>
      <c r="C100" s="127" t="str">
        <f t="array" ref="C100">INDEX('Ledge  Tech'!$J$3:$M$109, MATCH($A$1,'Ledge  Tech'!$A$3:$A$109,0), MATCH(C95,'Ledge  Tech'!$J$2:$M$2,0))</f>
        <v>1-23</v>
      </c>
      <c r="D100" s="127">
        <f t="array" ref="D100">INDEX('Ledge  Tech'!$J$3:$M$109, MATCH($A$1,'Ledge  Tech'!$A$3:$A$109,0), MATCH(D95,'Ledge  Tech'!$J$2:$M$2,0))</f>
        <v>55</v>
      </c>
      <c r="E100" s="127" t="str">
        <f t="array" ref="E100">INDEX('Ledge  Tech'!$J$3:$M$109, MATCH($A$1,'Ledge  Tech'!$A$3:$A$109,0), MATCH(E95,'Ledge  Tech'!$J$2:$M$2,0))</f>
        <v>21-23</v>
      </c>
      <c r="F100" s="127">
        <f t="array" ref="F100">INDEX('Ledge  Tech'!$J$3:$M$109, MATCH($A$1,'Ledge  Tech'!$A$3:$A$109,0), MATCH(F95,'Ledge  Tech'!$J$2:$M$2,0))</f>
        <v>9</v>
      </c>
      <c r="G100" s="127">
        <f>F100*1.2</f>
        <v>10.8</v>
      </c>
      <c r="H100" s="320"/>
      <c r="I100" s="320"/>
      <c r="J100" s="121"/>
      <c r="K100" s="222"/>
      <c r="L100" s="450" t="str">
        <f>'テンプレート'!L121</f>
        <v>後Throws</v>
      </c>
      <c r="M100" s="127" t="s">
        <v>145</v>
      </c>
      <c r="N100" s="127">
        <v>20.0</v>
      </c>
      <c r="O100" s="121"/>
      <c r="P100" s="121"/>
      <c r="Q100" s="121"/>
      <c r="R100" s="121"/>
      <c r="S100" s="121"/>
      <c r="T100" s="121"/>
      <c r="U100" s="121"/>
      <c r="V100" s="121"/>
    </row>
    <row r="101" outlineLevel="1">
      <c r="A101" s="446" t="s">
        <v>507</v>
      </c>
      <c r="B101" s="447" t="s">
        <v>455</v>
      </c>
      <c r="C101" s="127" t="str">
        <f t="array" ref="C101">INDEX('Ledge  Tech'!$N$3:$O$109, MATCH($A$1,'Ledge  Tech'!$A$3:$A$109,0), MATCH(C95,'Ledge  Tech'!$N$2:$O$2,0))</f>
        <v>1-20</v>
      </c>
      <c r="D101" s="127">
        <f t="array" ref="D101">INDEX('Ledge  Tech'!$N$3:$O$109, MATCH($A$1,'Ledge  Tech'!$A$3:$A$109,0), MATCH(D95,'Ledge  Tech'!$N$2:$O$2,0))</f>
        <v>26</v>
      </c>
      <c r="E101" s="448"/>
      <c r="F101" s="448"/>
      <c r="G101" s="448"/>
      <c r="H101" s="320"/>
      <c r="I101" s="320"/>
      <c r="J101" s="179"/>
      <c r="K101" s="222"/>
      <c r="L101" s="450" t="str">
        <f>'テンプレート'!L122</f>
        <v>上Throws</v>
      </c>
      <c r="M101" s="127" t="s">
        <v>90</v>
      </c>
      <c r="N101" s="127">
        <v>20.0</v>
      </c>
      <c r="O101" s="320"/>
      <c r="P101" s="320"/>
      <c r="Q101" s="320"/>
      <c r="R101" s="320"/>
      <c r="S101" s="320"/>
      <c r="T101" s="320"/>
      <c r="U101" s="320"/>
      <c r="V101" s="320"/>
    </row>
    <row r="102" outlineLevel="1">
      <c r="A102" s="222"/>
      <c r="B102" s="447" t="s">
        <v>496</v>
      </c>
      <c r="C102" s="127" t="str">
        <f t="array" ref="C102">INDEX('Ledge  Tech'!$P$3:$Q$109, MATCH($A$1,'Ledge  Tech'!$A$3:$A$109,0), MATCH(C95,'Ledge  Tech'!$P$2:$Q$2,0))</f>
        <v>1-20</v>
      </c>
      <c r="D102" s="127">
        <f t="array" ref="D102">INDEX('Ledge  Tech'!$P$3:$Q$109, MATCH($A$1,'Ledge  Tech'!$A$3:$A$109,0), MATCH(D95,'Ledge  Tech'!$P$2:$Q$2,0))</f>
        <v>40</v>
      </c>
      <c r="E102" s="448"/>
      <c r="F102" s="448"/>
      <c r="G102" s="448"/>
      <c r="H102" s="320"/>
      <c r="I102" s="320"/>
      <c r="J102" s="121"/>
      <c r="K102" s="222"/>
      <c r="L102" s="450" t="str">
        <f>'テンプレート'!L123</f>
        <v>下Throws</v>
      </c>
      <c r="M102" s="127" t="s">
        <v>145</v>
      </c>
      <c r="N102" s="127">
        <v>18.0</v>
      </c>
      <c r="O102" s="180"/>
      <c r="P102" s="180"/>
      <c r="Q102" s="180"/>
      <c r="R102" s="180"/>
      <c r="S102" s="180"/>
      <c r="T102" s="180"/>
      <c r="U102" s="180"/>
      <c r="V102" s="180"/>
    </row>
    <row r="103" outlineLevel="1">
      <c r="A103" s="207"/>
      <c r="B103" s="447" t="s">
        <v>497</v>
      </c>
      <c r="C103" s="127" t="str">
        <f t="array" ref="C103">INDEX('Ledge  Tech'!$R$3:$S$109, MATCH($A$1,'Ledge  Tech'!$A$3:$A$109,0), MATCH(C95,'Ledge  Tech'!$R$2:$S$2,0))</f>
        <v>1-20</v>
      </c>
      <c r="D103" s="127">
        <f t="array" ref="D103">INDEX('Ledge  Tech'!$R$3:$S$109, MATCH($A$1,'Ledge  Tech'!$A$3:$A$109,0), MATCH(D95,'Ledge  Tech'!$R$2:$S$2,0))</f>
        <v>40</v>
      </c>
      <c r="E103" s="448"/>
      <c r="F103" s="448"/>
      <c r="G103" s="448"/>
      <c r="H103" s="320"/>
      <c r="I103" s="320"/>
      <c r="J103" s="179"/>
      <c r="K103" s="222"/>
      <c r="L103" s="453" t="str">
        <f>'テンプレート'!L124</f>
        <v>ダッシュ</v>
      </c>
      <c r="M103" s="127" t="s">
        <v>145</v>
      </c>
      <c r="N103" s="127">
        <v>35.0</v>
      </c>
      <c r="O103" s="180"/>
      <c r="P103" s="180"/>
      <c r="Q103" s="180"/>
      <c r="R103" s="180"/>
      <c r="S103" s="180"/>
      <c r="T103" s="180"/>
      <c r="U103" s="180"/>
      <c r="V103" s="180"/>
    </row>
    <row r="104" outlineLevel="1">
      <c r="A104" s="446" t="s">
        <v>508</v>
      </c>
      <c r="B104" s="447" t="s">
        <v>509</v>
      </c>
      <c r="C104" s="448"/>
      <c r="D104" s="127" t="str">
        <f t="array" ref="D104">INDEX('Get-Ups'!$C$3:$C94, MATCH($A$1,'Get-Ups'!$A$3:$A$109,0), MATCH(D95,'Get-Ups'!$C$2:$AD$2,0))</f>
        <v>25</v>
      </c>
      <c r="E104" s="448"/>
      <c r="F104" s="448"/>
      <c r="G104" s="448"/>
      <c r="H104" s="320"/>
      <c r="I104" s="320"/>
      <c r="J104" s="121"/>
      <c r="K104" s="207"/>
      <c r="L104" s="453" t="str">
        <f>'テンプレート'!L125</f>
        <v>On-Spot捨て</v>
      </c>
      <c r="M104" s="127" t="s">
        <v>66</v>
      </c>
      <c r="N104" s="127">
        <v>23.0</v>
      </c>
      <c r="O104" s="180"/>
      <c r="P104" s="180"/>
      <c r="Q104" s="180"/>
      <c r="R104" s="180"/>
      <c r="S104" s="180"/>
      <c r="T104" s="180"/>
      <c r="U104" s="180"/>
      <c r="V104" s="180"/>
    </row>
    <row r="105" outlineLevel="1">
      <c r="A105" s="222"/>
      <c r="B105" s="447" t="s">
        <v>455</v>
      </c>
      <c r="C105" s="454" t="str">
        <f t="array" ref="C105">INDEX('Get-Ups'!$D$3:$E94, MATCH($A$1,'Get-Ups'!$A$3:$A$109,0), MATCH(C95,'Get-Ups'!$D$2:$AD$2,0))</f>
        <v>1-22</v>
      </c>
      <c r="D105" s="455">
        <f t="array" ref="D105">INDEX('Get-Ups'!$D$3:$E94, MATCH($A$1,'Get-Ups'!$A$3:$A$109,0), MATCH(D95,'Get-Ups'!$D$2:$AD$2,0))</f>
        <v>29</v>
      </c>
      <c r="E105" s="448"/>
      <c r="F105" s="448"/>
      <c r="G105" s="448"/>
      <c r="H105" s="320"/>
      <c r="I105" s="320"/>
      <c r="J105" s="179"/>
      <c r="K105" s="452" t="str">
        <f>'テンプレート'!K126</f>
        <v>Air投擲</v>
      </c>
      <c r="L105" s="450" t="str">
        <f>'テンプレート'!L126</f>
        <v>前Throws</v>
      </c>
      <c r="M105" s="127" t="s">
        <v>90</v>
      </c>
      <c r="N105" s="127">
        <v>20.0</v>
      </c>
      <c r="O105" s="180"/>
      <c r="P105" s="180"/>
      <c r="Q105" s="180"/>
      <c r="R105" s="180"/>
      <c r="S105" s="180"/>
      <c r="T105" s="180"/>
      <c r="U105" s="180"/>
      <c r="V105" s="180"/>
    </row>
    <row r="106" outlineLevel="1">
      <c r="A106" s="222"/>
      <c r="B106" s="447" t="s">
        <v>496</v>
      </c>
      <c r="C106" s="454" t="str">
        <f t="array" ref="C106">INDEX('Get-Ups'!$F$3:$G$109, MATCH($A$1,'Get-Ups'!$A$3:$A$109,0), MATCH(C95,'Get-Ups'!$F$2:$AD$2,0))</f>
        <v>1-19</v>
      </c>
      <c r="D106" s="455">
        <f t="array" ref="D106">INDEX('Get-Ups'!$F$3:$G$109, MATCH($A$1,'Get-Ups'!$A$3:$A$109,0), MATCH(D95,'Get-Ups'!$F$2:$AD$2,0))</f>
        <v>35</v>
      </c>
      <c r="E106" s="448"/>
      <c r="F106" s="448"/>
      <c r="G106" s="448"/>
      <c r="H106" s="320"/>
      <c r="I106" s="320"/>
      <c r="J106" s="121"/>
      <c r="K106" s="222"/>
      <c r="L106" s="450" t="str">
        <f>'テンプレート'!L127</f>
        <v>後Throws</v>
      </c>
      <c r="M106" s="127" t="s">
        <v>145</v>
      </c>
      <c r="N106" s="127">
        <v>20.0</v>
      </c>
      <c r="O106" s="180"/>
      <c r="P106" s="180"/>
      <c r="Q106" s="180"/>
      <c r="R106" s="180"/>
      <c r="S106" s="180"/>
      <c r="T106" s="180"/>
      <c r="U106" s="180"/>
      <c r="V106" s="180"/>
    </row>
    <row r="107" outlineLevel="1">
      <c r="A107" s="222"/>
      <c r="B107" s="447" t="s">
        <v>497</v>
      </c>
      <c r="C107" s="127" t="str">
        <f t="array" ref="C107">INDEX('Get-Ups'!$H$3:$I$109, MATCH($A$1,'Get-Ups'!$A$3:$A$109,0), MATCH(C95,'Get-Ups'!$H$2:$AD$2,0))</f>
        <v>1-24</v>
      </c>
      <c r="D107" s="127">
        <f t="array" ref="D107">INDEX('Get-Ups'!$H$3:$I$109, MATCH($A$1,'Get-Ups'!$A$3:$A$109,0), MATCH(D95,'Get-Ups'!$H$2:$AD$2,0))</f>
        <v>35</v>
      </c>
      <c r="E107" s="448"/>
      <c r="F107" s="448"/>
      <c r="G107" s="448"/>
      <c r="H107" s="320"/>
      <c r="I107" s="320"/>
      <c r="J107" s="179"/>
      <c r="K107" s="222"/>
      <c r="L107" s="450" t="str">
        <f>'テンプレート'!L128</f>
        <v>上Throws</v>
      </c>
      <c r="M107" s="127" t="s">
        <v>90</v>
      </c>
      <c r="N107" s="127">
        <v>20.0</v>
      </c>
      <c r="O107" s="180"/>
      <c r="P107" s="180"/>
      <c r="Q107" s="180"/>
      <c r="R107" s="180"/>
      <c r="S107" s="180"/>
      <c r="T107" s="180"/>
      <c r="U107" s="180"/>
      <c r="V107" s="180"/>
    </row>
    <row r="108" outlineLevel="1">
      <c r="A108" s="222"/>
      <c r="B108" s="447" t="s">
        <v>510</v>
      </c>
      <c r="C108" s="456" t="str">
        <f t="array" ref="C108">INDEX('Get-Ups'!$J$3:$M$109, MATCH($A$1,'Get-Ups'!$A$3:$A$109,0), MATCH(C95,'Get-Ups'!$J$2:$AD$2,0))</f>
        <v>1-21</v>
      </c>
      <c r="D108" s="457">
        <f t="array" ref="D108">INDEX('Get-Ups'!$J$3:$M$109, MATCH($A$1,'Get-Ups'!$A$3:$A$109,0), MATCH(D95,'Get-Ups'!$J$2:$AD$2,0))</f>
        <v>45</v>
      </c>
      <c r="E108" s="454" t="str">
        <f t="array" ref="E108">INDEX('Get-Ups'!$J$3:$M$109, MATCH($A$1,'Get-Ups'!$A$3:$A$109,0), MATCH(E95,'Get-Ups'!$J$2:$AD$2,0))</f>
        <v>14-15</v>
      </c>
      <c r="F108" s="455">
        <f t="array" ref="F108">INDEX('Get-Ups'!$J$3:$M$109, MATCH($A$1,'Get-Ups'!$A$3:$A$109,0), MATCH(F95,'Get-Ups'!$J$2:$AD$2,0))</f>
        <v>7</v>
      </c>
      <c r="G108" s="127">
        <f t="shared" ref="G108:G109" si="1">F108*1.2</f>
        <v>8.4</v>
      </c>
      <c r="H108" s="320"/>
      <c r="I108" s="320"/>
      <c r="J108" s="121"/>
      <c r="K108" s="207"/>
      <c r="L108" s="450" t="str">
        <f>'テンプレート'!L129</f>
        <v>下Throws</v>
      </c>
      <c r="M108" s="127" t="s">
        <v>90</v>
      </c>
      <c r="N108" s="127">
        <v>18.0</v>
      </c>
      <c r="O108" s="121"/>
      <c r="P108" s="121"/>
      <c r="Q108" s="121"/>
      <c r="R108" s="121"/>
      <c r="S108" s="121"/>
      <c r="T108" s="121"/>
      <c r="U108" s="121"/>
      <c r="V108" s="121"/>
    </row>
    <row r="109" outlineLevel="1">
      <c r="A109" s="207"/>
      <c r="B109" s="458" t="s">
        <v>511</v>
      </c>
      <c r="C109" s="207"/>
      <c r="D109" s="207"/>
      <c r="E109" s="454" t="str">
        <f t="array" ref="E109">INDEX('Get-Ups'!$N$3:$O$109, MATCH($A$1,'Get-Ups'!$A$3:$A$109,0), MATCH(E95,'Get-Ups'!$N$2:$AD$2,0))</f>
        <v>20-21</v>
      </c>
      <c r="F109" s="455">
        <f t="array" ref="F109">INDEX('Get-Ups'!$N$3:$O$109, MATCH($A$1,'Get-Ups'!$A$3:$A$109,0), MATCH(F95,'Get-Ups'!$N$2:$AD$2,0))</f>
        <v>7</v>
      </c>
      <c r="G109" s="127">
        <f t="shared" si="1"/>
        <v>8.4</v>
      </c>
      <c r="H109" s="320"/>
      <c r="I109" s="320"/>
      <c r="J109" s="121"/>
      <c r="K109" s="459" t="str">
        <f>'テンプレート'!K130</f>
        <v>踏み台ジャンプ</v>
      </c>
      <c r="L109" s="224"/>
      <c r="M109" s="445" t="str">
        <f>'テンプレート'!M130</f>
        <v>Duration</v>
      </c>
      <c r="N109" s="138"/>
      <c r="O109" s="121"/>
      <c r="P109" s="121"/>
      <c r="Q109" s="121"/>
      <c r="R109" s="121"/>
      <c r="S109" s="121"/>
      <c r="T109" s="121"/>
      <c r="U109" s="121"/>
      <c r="V109" s="121"/>
    </row>
    <row r="110" outlineLevel="1">
      <c r="A110" s="446" t="s">
        <v>512</v>
      </c>
      <c r="B110" s="447" t="s">
        <v>509</v>
      </c>
      <c r="C110" s="448"/>
      <c r="D110" s="454" t="str">
        <f t="array" ref="D110">INDEX('Get-Ups'!$C$3:$C94, MATCH($A$1,'Get-Ups'!$A$3:$A$109,0), MATCH(D95,'Get-Ups'!$C$2,0))</f>
        <v>25</v>
      </c>
      <c r="E110" s="448"/>
      <c r="F110" s="448"/>
      <c r="G110" s="448"/>
      <c r="H110" s="320"/>
      <c r="I110" s="320"/>
      <c r="J110" s="179"/>
      <c r="K110" s="460" t="str">
        <f>'テンプレート'!K131</f>
        <v>踏み</v>
      </c>
      <c r="L110" s="461" t="str">
        <f>'テンプレート'!L131</f>
        <v>踏み</v>
      </c>
      <c r="M110" s="127">
        <v>8.0</v>
      </c>
      <c r="N110" s="462"/>
      <c r="O110" s="121"/>
      <c r="P110" s="121"/>
      <c r="Q110" s="121"/>
      <c r="R110" s="121"/>
      <c r="S110" s="121"/>
      <c r="T110" s="121"/>
      <c r="U110" s="121"/>
      <c r="V110" s="121"/>
    </row>
    <row r="111" outlineLevel="1">
      <c r="A111" s="222"/>
      <c r="B111" s="447" t="s">
        <v>455</v>
      </c>
      <c r="C111" s="454" t="str">
        <f t="array" ref="C111">INDEX('Get-Ups'!$P$3:$Q$109, MATCH($A$1,'Get-Ups'!$A$3:$A$109,0), MATCH(C95,'Get-Ups'!$P$2:$AD$2,0))</f>
        <v>1-22</v>
      </c>
      <c r="D111" s="455">
        <f t="array" ref="D111">INDEX('Get-Ups'!$P$3:$Q$109, MATCH($A$1,'Get-Ups'!$A$3:$A$109,0), MATCH(D95,'Get-Ups'!$P$2:$AD$2,0))</f>
        <v>29</v>
      </c>
      <c r="E111" s="448"/>
      <c r="F111" s="448"/>
      <c r="G111" s="448"/>
      <c r="H111" s="320"/>
      <c r="I111" s="320"/>
      <c r="J111" s="121"/>
      <c r="K111" s="452" t="str">
        <f>'テンプレート'!K132</f>
        <v>踏まれ</v>
      </c>
      <c r="L111" s="461" t="str">
        <f>'テンプレート'!L132</f>
        <v>Ground踏まれ</v>
      </c>
      <c r="M111" s="127" t="s">
        <v>504</v>
      </c>
      <c r="N111" s="462"/>
      <c r="O111" s="320"/>
      <c r="P111" s="320"/>
      <c r="Q111" s="320"/>
      <c r="R111" s="320"/>
      <c r="S111" s="320"/>
      <c r="T111" s="320"/>
      <c r="U111" s="320"/>
      <c r="V111" s="320"/>
    </row>
    <row r="112" outlineLevel="1">
      <c r="A112" s="222"/>
      <c r="B112" s="447" t="s">
        <v>496</v>
      </c>
      <c r="C112" s="454" t="str">
        <f t="array" ref="C112">INDEX('Get-Ups'!$R$3:$S$109, MATCH($A$1,'Get-Ups'!$A$3:$A$109,0), MATCH(C95,'Get-Ups'!$R$2:$AD$2,0))</f>
        <v>1-14</v>
      </c>
      <c r="D112" s="455">
        <f t="array" ref="D112">INDEX('Get-Ups'!$R$3:$S$109, MATCH($A$1,'Get-Ups'!$A$3:$A$109,0), MATCH(D95,'Get-Ups'!$R$2:$AD$2,0))</f>
        <v>35</v>
      </c>
      <c r="E112" s="448"/>
      <c r="F112" s="448"/>
      <c r="G112" s="448"/>
      <c r="H112" s="320"/>
      <c r="I112" s="320"/>
      <c r="J112" s="179"/>
      <c r="K112" s="222"/>
      <c r="L112" s="461" t="s">
        <v>671</v>
      </c>
      <c r="M112" s="127">
        <v>28.0</v>
      </c>
      <c r="N112" s="108"/>
      <c r="O112" s="180"/>
      <c r="P112" s="180"/>
      <c r="Q112" s="180"/>
      <c r="R112" s="180"/>
      <c r="S112" s="180"/>
      <c r="T112" s="180"/>
      <c r="U112" s="180"/>
      <c r="V112" s="180"/>
    </row>
    <row r="113" outlineLevel="1">
      <c r="A113" s="222"/>
      <c r="B113" s="447" t="s">
        <v>497</v>
      </c>
      <c r="C113" s="454" t="str">
        <f t="array" ref="C113">INDEX('Get-Ups'!$T$3:$U$109, MATCH($A$1,'Get-Ups'!$A$3:$A$109,0), MATCH(C95,'Get-Ups'!$T$2:$AD$2,0))</f>
        <v>1-29</v>
      </c>
      <c r="D113" s="455">
        <f t="array" ref="D113">INDEX('Get-Ups'!$T$3:$U$109, MATCH($A$1,'Get-Ups'!$A$3:$A$109,0), MATCH(D95,'Get-Ups'!$T$2:$AD$2,0))</f>
        <v>35</v>
      </c>
      <c r="E113" s="448"/>
      <c r="F113" s="448"/>
      <c r="G113" s="448"/>
      <c r="H113" s="320"/>
      <c r="I113" s="320"/>
      <c r="J113" s="121"/>
      <c r="K113" s="222"/>
      <c r="L113" s="461" t="str">
        <f>'テンプレート'!L134</f>
        <v>Air踏まれ</v>
      </c>
      <c r="M113" s="127">
        <v>8.0</v>
      </c>
      <c r="N113" s="108"/>
      <c r="O113" s="180"/>
      <c r="P113" s="180"/>
      <c r="Q113" s="180"/>
      <c r="R113" s="180"/>
      <c r="S113" s="180"/>
      <c r="T113" s="180"/>
      <c r="U113" s="180"/>
      <c r="V113" s="180"/>
    </row>
    <row r="114" outlineLevel="1">
      <c r="A114" s="222"/>
      <c r="B114" s="447" t="s">
        <v>510</v>
      </c>
      <c r="C114" s="456" t="str">
        <f t="array" ref="C114">INDEX('Get-Ups'!$V$3:$Y$109, MATCH($A$1,'Get-Ups'!$A$3:$A$109,0), MATCH(C95,'Get-Ups'!$V$2:$AD$2,0))</f>
        <v>1-25</v>
      </c>
      <c r="D114" s="457">
        <f t="array" ref="D114">INDEX('Get-Ups'!$V$3:$Y$109, MATCH($A$1,'Get-Ups'!$A$3:$A$109,0), MATCH(D95,'Get-Ups'!$V$2:$AD$2,0))</f>
        <v>45</v>
      </c>
      <c r="E114" s="454" t="str">
        <f t="array" ref="E114">INDEX('Get-Ups'!$V$3:$Y$109, MATCH($A$1,'Get-Ups'!$A$3:$A$109,0), MATCH(E95,'Get-Ups'!$V$2:$AD$2,0))</f>
        <v>14-15</v>
      </c>
      <c r="F114" s="455">
        <f t="array" ref="F114">INDEX('Get-Ups'!$V$3:$Y$109, MATCH($A$1,'Get-Ups'!$A$3:$A$109,0), MATCH(F95,'Get-Ups'!$V$2:$AD$2,0))</f>
        <v>7</v>
      </c>
      <c r="G114" s="127">
        <f t="shared" ref="G114:G115" si="2">F114*1.2</f>
        <v>8.4</v>
      </c>
      <c r="H114" s="320"/>
      <c r="I114" s="320"/>
      <c r="J114" s="179"/>
      <c r="K114" s="222"/>
      <c r="L114" s="461" t="str">
        <f>'テンプレート'!L135</f>
        <v>Air落下</v>
      </c>
      <c r="M114" s="127">
        <v>40.0</v>
      </c>
      <c r="N114" s="108"/>
      <c r="O114" s="180"/>
      <c r="P114" s="180"/>
      <c r="Q114" s="180"/>
      <c r="R114" s="180"/>
      <c r="S114" s="180"/>
      <c r="T114" s="180"/>
      <c r="U114" s="180"/>
      <c r="V114" s="180"/>
    </row>
    <row r="115" outlineLevel="1">
      <c r="A115" s="207"/>
      <c r="B115" s="458" t="s">
        <v>511</v>
      </c>
      <c r="C115" s="207"/>
      <c r="D115" s="207"/>
      <c r="E115" s="454" t="str">
        <f t="array" ref="E115">INDEX('Get-Ups'!$Z$3:$AA$109, MATCH($A$1,'Get-Ups'!$A$3:$A$109,0), MATCH(E95,'Get-Ups'!$Z$2:$AD$2,0))</f>
        <v>24-25</v>
      </c>
      <c r="F115" s="455">
        <f t="array" ref="F115">INDEX('Get-Ups'!$Z$3:$AA$109, MATCH($A$1,'Get-Ups'!$A$3:$A$109,0), MATCH(F95,'Get-Ups'!$Z$2:$AD$2,0))</f>
        <v>7</v>
      </c>
      <c r="G115" s="127">
        <f t="shared" si="2"/>
        <v>8.4</v>
      </c>
      <c r="H115" s="320"/>
      <c r="I115" s="320"/>
      <c r="J115" s="179"/>
      <c r="K115" s="451" t="str">
        <f>'テンプレート'!K136</f>
        <v>倒れダメージ</v>
      </c>
      <c r="L115" s="120"/>
      <c r="M115" s="445" t="str">
        <f>'テンプレート'!M136</f>
        <v>Duration</v>
      </c>
      <c r="N115" s="108"/>
      <c r="O115" s="180"/>
      <c r="P115" s="180"/>
      <c r="Q115" s="180"/>
      <c r="R115" s="180"/>
      <c r="S115" s="180"/>
      <c r="T115" s="180"/>
      <c r="U115" s="180"/>
      <c r="V115" s="180"/>
    </row>
    <row r="116" outlineLevel="1">
      <c r="A116" s="446" t="s">
        <v>513</v>
      </c>
      <c r="B116" s="447" t="s">
        <v>514</v>
      </c>
      <c r="C116" s="454" t="str">
        <f t="array" ref="C116">INDEX(Tripping!$C$3:$D94, MATCH($A$1,Tripping!$A$3:$A$109,0), MATCH(C95,Tripping!$C$2:$AC$2,0))</f>
        <v>1-5</v>
      </c>
      <c r="D116" s="455">
        <f t="array" ref="D116">INDEX(Tripping!$C$3:$D94, MATCH($A$1,Tripping!$A$3:$A$109,0), MATCH(D95,Tripping!$C$2:$AC$2,0))</f>
        <v>29</v>
      </c>
      <c r="E116" s="448"/>
      <c r="F116" s="448"/>
      <c r="G116" s="448"/>
      <c r="H116" s="320"/>
      <c r="I116" s="320"/>
      <c r="J116" s="121"/>
      <c r="K116" s="460" t="str">
        <f>'テンプレート'!K137</f>
        <v>あお向け倒れ</v>
      </c>
      <c r="L116" s="453" t="str">
        <f>'テンプレート'!L137</f>
        <v>モーション大</v>
      </c>
      <c r="M116" s="127">
        <v>39.0</v>
      </c>
      <c r="N116" s="462"/>
      <c r="O116" s="180"/>
      <c r="P116" s="180"/>
      <c r="Q116" s="180"/>
      <c r="R116" s="180"/>
      <c r="S116" s="180"/>
      <c r="T116" s="180"/>
      <c r="U116" s="180"/>
      <c r="V116" s="180"/>
    </row>
    <row r="117" outlineLevel="1">
      <c r="A117" s="222"/>
      <c r="B117" s="447" t="s">
        <v>515</v>
      </c>
      <c r="C117" s="454" t="str">
        <f t="array" ref="C117">INDEX(Tripping!$E$3:$F94, MATCH($A$1,Tripping!$A$3:$A$109,0), MATCH(C95,Tripping!$E$2:$AC$2,0))</f>
        <v>1-5</v>
      </c>
      <c r="D117" s="455">
        <f t="array" ref="D117">INDEX(Tripping!$E$3:$F94, MATCH($A$1,Tripping!$A$3:$A$109,0), MATCH(D95,Tripping!$E$2:$AC$2,0))</f>
        <v>39</v>
      </c>
      <c r="E117" s="448"/>
      <c r="F117" s="448"/>
      <c r="G117" s="448"/>
      <c r="H117" s="320"/>
      <c r="I117" s="320"/>
      <c r="J117" s="179"/>
      <c r="K117" s="460" t="str">
        <f>'テンプレート'!K138</f>
        <v>うつ伏せ倒れ</v>
      </c>
      <c r="L117" s="453" t="str">
        <f>'テンプレート'!L138</f>
        <v>モーション大</v>
      </c>
      <c r="M117" s="127" t="s">
        <v>165</v>
      </c>
      <c r="N117" s="462"/>
      <c r="O117" s="180"/>
      <c r="P117" s="180"/>
      <c r="Q117" s="180"/>
      <c r="R117" s="180"/>
      <c r="S117" s="180"/>
      <c r="T117" s="180"/>
      <c r="U117" s="180"/>
      <c r="V117" s="180"/>
    </row>
    <row r="118" outlineLevel="1">
      <c r="A118" s="222"/>
      <c r="B118" s="447" t="s">
        <v>455</v>
      </c>
      <c r="C118" s="454" t="str">
        <f t="array" ref="C118">INDEX(Tripping!$G$3:$H$109, MATCH($A$1,Tripping!$A$3:$A$109,0), MATCH(C95,Tripping!$G$2:$AC$2,0))</f>
        <v>1-16</v>
      </c>
      <c r="D118" s="455">
        <f t="array" ref="D118">INDEX(Tripping!$G$3:$H$109, MATCH($A$1,Tripping!$A$3:$A$109,0), MATCH(D95,Tripping!$G$2:$AC$2,0))</f>
        <v>21</v>
      </c>
      <c r="E118" s="448"/>
      <c r="F118" s="448"/>
      <c r="G118" s="448"/>
      <c r="H118" s="320"/>
      <c r="I118" s="320"/>
      <c r="J118" s="121"/>
      <c r="K118" s="451" t="str">
        <f>'テンプレート'!K139</f>
        <v/>
      </c>
      <c r="L118" s="120"/>
      <c r="M118" s="445" t="str">
        <f>'テンプレート'!M139</f>
        <v/>
      </c>
      <c r="N118" s="108"/>
      <c r="O118" s="180"/>
      <c r="P118" s="180"/>
      <c r="Q118" s="180"/>
      <c r="R118" s="180"/>
      <c r="S118" s="180"/>
      <c r="T118" s="180"/>
      <c r="U118" s="180"/>
      <c r="V118" s="180"/>
    </row>
    <row r="119" outlineLevel="1">
      <c r="A119" s="222"/>
      <c r="B119" s="447" t="s">
        <v>496</v>
      </c>
      <c r="C119" s="454" t="str">
        <f t="array" ref="C119">INDEX(Tripping!$I$3:$J$109, MATCH($A$1,Tripping!$A$3:$A$109,0), MATCH(C95,Tripping!$I$2:$AC$2,0))</f>
        <v>1-9</v>
      </c>
      <c r="D119" s="455">
        <f t="array" ref="D119">INDEX(Tripping!$I$3:$J$109, MATCH($A$1,Tripping!$A$3:$A$109,0), MATCH(D95,Tripping!$I$2:$AC$2,0))</f>
        <v>28</v>
      </c>
      <c r="E119" s="448"/>
      <c r="F119" s="448"/>
      <c r="G119" s="448"/>
      <c r="H119" s="320"/>
      <c r="I119" s="320"/>
      <c r="J119" s="320"/>
      <c r="K119" s="463"/>
      <c r="L119" s="464" t="str">
        <f>'テンプレート'!L140</f>
        <v/>
      </c>
      <c r="M119" s="127" t="s">
        <v>504</v>
      </c>
      <c r="N119" s="108"/>
      <c r="O119" s="180"/>
      <c r="P119" s="180"/>
      <c r="Q119" s="180"/>
      <c r="R119" s="180"/>
      <c r="S119" s="180"/>
      <c r="T119" s="180"/>
      <c r="U119" s="180"/>
      <c r="V119" s="180"/>
    </row>
    <row r="120" outlineLevel="1">
      <c r="A120" s="222"/>
      <c r="B120" s="447" t="s">
        <v>497</v>
      </c>
      <c r="C120" s="454" t="str">
        <f t="array" ref="C120">INDEX(Tripping!$K$3:$L$109, MATCH($A$1,Tripping!$A$3:$A$109,0), MATCH(C95,Tripping!$K$2:$AC$2,0))</f>
        <v>1-9</v>
      </c>
      <c r="D120" s="455">
        <f t="array" ref="D120">INDEX(Tripping!$K$3:$L$109, MATCH($A$1,Tripping!$A$3:$A$109,0), MATCH(D95,Tripping!$K$2:$AC$2,0))</f>
        <v>28</v>
      </c>
      <c r="E120" s="448"/>
      <c r="F120" s="448"/>
      <c r="G120" s="448"/>
      <c r="H120" s="320"/>
      <c r="I120" s="320"/>
      <c r="J120" s="320"/>
      <c r="K120" s="465"/>
      <c r="L120" s="180"/>
      <c r="M120" s="180"/>
      <c r="N120" s="108"/>
      <c r="O120" s="180"/>
      <c r="P120" s="180"/>
      <c r="Q120" s="180"/>
      <c r="R120" s="180"/>
      <c r="S120" s="180"/>
      <c r="T120" s="180"/>
      <c r="U120" s="180"/>
      <c r="V120" s="180"/>
    </row>
    <row r="121" outlineLevel="1">
      <c r="A121" s="222"/>
      <c r="B121" s="447" t="s">
        <v>510</v>
      </c>
      <c r="C121" s="456" t="str">
        <f t="array" ref="C121">INDEX(Tripping!$M$3:$P$109, MATCH($A$1,Tripping!$A$3:$A$109,0), MATCH(C95,Tripping!$M$2:$AC$2,0))</f>
        <v>1-7</v>
      </c>
      <c r="D121" s="457">
        <f t="array" ref="D121">INDEX(Tripping!$M$3:$P$109, MATCH($A$1,Tripping!$A$3:$A$109,0), MATCH(D95,Tripping!$M$2:$AC$2,0))</f>
        <v>49</v>
      </c>
      <c r="E121" s="454" t="str">
        <f t="array" ref="E121">INDEX(Tripping!$M$3:$P$109, MATCH($A$1,Tripping!$A$3:$A$109,0), MATCH(E95,Tripping!$M$2:$AC$2,0))</f>
        <v>19-20</v>
      </c>
      <c r="F121" s="455">
        <f t="array" ref="F121">INDEX(Tripping!$M$3:$P$109, MATCH($A$1,Tripping!$A$3:$A$109,0), MATCH(F95,Tripping!$M$2:$AC$2,0))</f>
        <v>5</v>
      </c>
      <c r="G121" s="127">
        <f t="shared" ref="G121:G122" si="3">F121*1.2</f>
        <v>6</v>
      </c>
      <c r="H121" s="320"/>
      <c r="I121" s="320"/>
      <c r="J121" s="320"/>
      <c r="K121" s="180"/>
      <c r="L121" s="180"/>
      <c r="M121" s="180"/>
      <c r="N121" s="108"/>
      <c r="O121" s="108"/>
      <c r="P121" s="108"/>
      <c r="Q121" s="108"/>
      <c r="R121" s="180"/>
      <c r="S121" s="180"/>
      <c r="T121" s="180"/>
      <c r="U121" s="180"/>
      <c r="V121" s="180"/>
    </row>
    <row r="122" outlineLevel="1">
      <c r="A122" s="207"/>
      <c r="B122" s="458" t="s">
        <v>511</v>
      </c>
      <c r="C122" s="207"/>
      <c r="D122" s="207"/>
      <c r="E122" s="454" t="str">
        <f t="array" ref="E122">INDEX(Tripping!$Q$3:$R$109, MATCH($A$1,Tripping!$A$3:$A$109,0), MATCH(E95,Tripping!$Q$2:$AC$2,0))</f>
        <v>26-27</v>
      </c>
      <c r="F122" s="455">
        <f t="array" ref="F122">INDEX(Tripping!$Q$3:$R$109, MATCH($A$1,Tripping!$A$3:$A$109,0), MATCH(F95,Tripping!$Q$2:$AC$2,0))</f>
        <v>5</v>
      </c>
      <c r="G122" s="127">
        <f t="shared" si="3"/>
        <v>6</v>
      </c>
      <c r="H122" s="320"/>
      <c r="I122" s="320"/>
      <c r="J122" s="320"/>
      <c r="K122" s="180"/>
      <c r="L122" s="180"/>
      <c r="M122" s="180"/>
      <c r="N122" s="108"/>
      <c r="O122" s="108"/>
      <c r="P122" s="108"/>
      <c r="Q122" s="108"/>
      <c r="R122" s="180"/>
      <c r="S122" s="180"/>
      <c r="T122" s="180"/>
      <c r="U122" s="180"/>
      <c r="V122" s="180"/>
    </row>
  </sheetData>
  <mergeCells count="125">
    <mergeCell ref="J45:J47"/>
    <mergeCell ref="J41:J43"/>
    <mergeCell ref="H62:J63"/>
    <mergeCell ref="H61:J61"/>
    <mergeCell ref="H59:J60"/>
    <mergeCell ref="H57:J57"/>
    <mergeCell ref="H77:J78"/>
    <mergeCell ref="H81:J82"/>
    <mergeCell ref="H34:J35"/>
    <mergeCell ref="J49:J52"/>
    <mergeCell ref="I49:I52"/>
    <mergeCell ref="H36:J37"/>
    <mergeCell ref="I45:I47"/>
    <mergeCell ref="A96:A100"/>
    <mergeCell ref="A91:A92"/>
    <mergeCell ref="A104:A109"/>
    <mergeCell ref="C108:C109"/>
    <mergeCell ref="A94:B95"/>
    <mergeCell ref="A101:A103"/>
    <mergeCell ref="C83:C84"/>
    <mergeCell ref="E81:E82"/>
    <mergeCell ref="E79:E80"/>
    <mergeCell ref="A88:A90"/>
    <mergeCell ref="A86:B87"/>
    <mergeCell ref="K95:L95"/>
    <mergeCell ref="E77:E78"/>
    <mergeCell ref="K105:K108"/>
    <mergeCell ref="C79:C80"/>
    <mergeCell ref="K98:L98"/>
    <mergeCell ref="K99:K104"/>
    <mergeCell ref="K96:K97"/>
    <mergeCell ref="U62:U63"/>
    <mergeCell ref="U56:U57"/>
    <mergeCell ref="U59:U60"/>
    <mergeCell ref="H56:J56"/>
    <mergeCell ref="H58:J58"/>
    <mergeCell ref="A55:B55"/>
    <mergeCell ref="A58:B58"/>
    <mergeCell ref="H76:J76"/>
    <mergeCell ref="H79:J80"/>
    <mergeCell ref="U65:U68"/>
    <mergeCell ref="V65:V68"/>
    <mergeCell ref="H65:J68"/>
    <mergeCell ref="H64:J64"/>
    <mergeCell ref="H55:J55"/>
    <mergeCell ref="V56:V57"/>
    <mergeCell ref="V59:V60"/>
    <mergeCell ref="V62:V63"/>
    <mergeCell ref="R48:V48"/>
    <mergeCell ref="R49:V52"/>
    <mergeCell ref="R45:V47"/>
    <mergeCell ref="R40:V40"/>
    <mergeCell ref="R44:V44"/>
    <mergeCell ref="R41:V43"/>
    <mergeCell ref="A83:A84"/>
    <mergeCell ref="A73:A75"/>
    <mergeCell ref="A76:B76"/>
    <mergeCell ref="A45:A47"/>
    <mergeCell ref="A56:A57"/>
    <mergeCell ref="A49:A52"/>
    <mergeCell ref="A59:A60"/>
    <mergeCell ref="D41:D43"/>
    <mergeCell ref="D45:D47"/>
    <mergeCell ref="D49:D52"/>
    <mergeCell ref="A41:A43"/>
    <mergeCell ref="A77:A78"/>
    <mergeCell ref="C77:C78"/>
    <mergeCell ref="A79:A80"/>
    <mergeCell ref="D65:D66"/>
    <mergeCell ref="D62:D63"/>
    <mergeCell ref="A65:A66"/>
    <mergeCell ref="A64:B64"/>
    <mergeCell ref="A70:B71"/>
    <mergeCell ref="A62:A63"/>
    <mergeCell ref="E16:F16"/>
    <mergeCell ref="G16:H16"/>
    <mergeCell ref="H4:H5"/>
    <mergeCell ref="I4:I5"/>
    <mergeCell ref="H1:J2"/>
    <mergeCell ref="K1:M2"/>
    <mergeCell ref="C1:G12"/>
    <mergeCell ref="C16:D16"/>
    <mergeCell ref="H6:H7"/>
    <mergeCell ref="H30:J30"/>
    <mergeCell ref="H25:J25"/>
    <mergeCell ref="I41:I43"/>
    <mergeCell ref="H10:H11"/>
    <mergeCell ref="I10:I11"/>
    <mergeCell ref="I6:I7"/>
    <mergeCell ref="H8:J9"/>
    <mergeCell ref="K16:N16"/>
    <mergeCell ref="H31:J31"/>
    <mergeCell ref="A34:A35"/>
    <mergeCell ref="A26:A27"/>
    <mergeCell ref="A28:A29"/>
    <mergeCell ref="A61:B61"/>
    <mergeCell ref="A54:B54"/>
    <mergeCell ref="A36:A37"/>
    <mergeCell ref="A39:B40"/>
    <mergeCell ref="A15:B16"/>
    <mergeCell ref="A10:A12"/>
    <mergeCell ref="A24:B25"/>
    <mergeCell ref="A116:A122"/>
    <mergeCell ref="A110:A115"/>
    <mergeCell ref="C121:C122"/>
    <mergeCell ref="C114:C115"/>
    <mergeCell ref="D121:D122"/>
    <mergeCell ref="D108:D109"/>
    <mergeCell ref="D114:D115"/>
    <mergeCell ref="K109:L109"/>
    <mergeCell ref="K115:L115"/>
    <mergeCell ref="K118:L118"/>
    <mergeCell ref="K111:K114"/>
    <mergeCell ref="E83:E84"/>
    <mergeCell ref="H83:J84"/>
    <mergeCell ref="A81:A82"/>
    <mergeCell ref="C81:C82"/>
    <mergeCell ref="H28:J29"/>
    <mergeCell ref="H26:J26"/>
    <mergeCell ref="H27:J27"/>
    <mergeCell ref="H33:J33"/>
    <mergeCell ref="H32:J32"/>
    <mergeCell ref="D36:D37"/>
    <mergeCell ref="D34:D35"/>
    <mergeCell ref="D28:D29"/>
  </mergeCells>
  <conditionalFormatting sqref="K1:K15 K17:K55 K58:K59 K61:K82 K84:K119">
    <cfRule type="containsText" dxfId="0" priority="1" operator="containsText" text="361">
      <formula>NOT(ISERROR(SEARCH(("361"),(K1))))</formula>
    </cfRule>
  </conditionalFormatting>
  <conditionalFormatting sqref="K1:K15 K17:K55 K58:K59 K61:K82 K84:K119">
    <cfRule type="containsText" dxfId="1" priority="2" operator="containsText" text="363">
      <formula>NOT(ISERROR(SEARCH(("363"),(K1))))</formula>
    </cfRule>
  </conditionalFormatting>
  <conditionalFormatting sqref="K1:K15 K17:K55 K58:K59 K61:K82 K84:K119">
    <cfRule type="containsText" dxfId="1" priority="3" operator="containsText" text="365">
      <formula>NOT(ISERROR(SEARCH(("365"),(K1))))</formula>
    </cfRule>
  </conditionalFormatting>
  <conditionalFormatting sqref="K1:K15 K17:K55 K58:K59 K61:K82 K84:K119">
    <cfRule type="containsText" dxfId="1" priority="4" operator="containsText" text="366">
      <formula>NOT(ISERROR(SEARCH(("366"),(K1))))</formula>
    </cfRule>
  </conditionalFormatting>
  <conditionalFormatting sqref="K1:K15 K17:K55 K58:K59 K61:K82 K84:K119">
    <cfRule type="containsText" dxfId="1" priority="5" operator="containsText" text="367">
      <formula>NOT(ISERROR(SEARCH(("367"),(K1))))</formula>
    </cfRule>
  </conditionalFormatting>
  <conditionalFormatting sqref="K77:N77 P77:P82 K79:N79 K81:N81 P84">
    <cfRule type="cellIs" dxfId="2" priority="6" operator="equal">
      <formula>"敵のみ"</formula>
    </cfRule>
  </conditionalFormatting>
  <conditionalFormatting sqref="D78 D80 D82 D84">
    <cfRule type="cellIs" dxfId="3" priority="7" operator="equal">
      <formula>"-"</formula>
    </cfRule>
  </conditionalFormatting>
  <conditionalFormatting sqref="O1:O55 O58:O59 O61:O82 O84:O122">
    <cfRule type="cellIs" dxfId="4" priority="8" operator="greaterThan">
      <formula>0</formula>
    </cfRule>
  </conditionalFormatting>
  <conditionalFormatting sqref="P1:Q55 P58:Q59 P61:Q122 K77:N77 O77:O84 K79:N79 K81:N81">
    <cfRule type="cellIs" dxfId="5" priority="9" operator="lessThan">
      <formula>1</formula>
    </cfRule>
  </conditionalFormatting>
  <conditionalFormatting sqref="P1:Q55 P58:Q59 P61:Q122 K77:N77 O77:O84 K79:N79 K81:N81">
    <cfRule type="cellIs" dxfId="4" priority="10" operator="greaterThan">
      <formula>1</formula>
    </cfRule>
  </conditionalFormatting>
  <conditionalFormatting sqref="N25:N55 N58:N59 N61:N82 N84">
    <cfRule type="cellIs" dxfId="6" priority="11" operator="greaterThan">
      <formula>0</formula>
    </cfRule>
  </conditionalFormatting>
  <printOptions gridLines="1" horizontalCentered="1"/>
  <pageMargins bottom="0.75" footer="0.0" header="0.0" left="0.7" right="0.7" top="0.75"/>
  <pageSetup fitToHeight="0" paperSize="9" cellComments="atEnd" orientation="portrait" pageOrder="overThenDown"/>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2C0C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611">
        <v>6.0</v>
      </c>
      <c r="B1" s="612"/>
      <c r="C1" s="613" t="str">
        <f>IMAGE(VLOOKUP($A$1,Fighters!A2:AI107,12,FALSE),1)</f>
        <v/>
      </c>
      <c r="D1" s="614"/>
      <c r="E1" s="614"/>
      <c r="F1" s="614"/>
      <c r="G1" s="615"/>
      <c r="H1" s="616"/>
      <c r="I1" s="614"/>
      <c r="J1" s="615"/>
      <c r="K1" s="617"/>
      <c r="L1" s="614"/>
      <c r="M1" s="615"/>
      <c r="N1" s="618"/>
      <c r="O1" s="618"/>
      <c r="P1" s="618"/>
      <c r="Q1" s="618"/>
      <c r="R1" s="619"/>
      <c r="S1" s="619"/>
      <c r="T1" s="619"/>
      <c r="U1" s="619"/>
      <c r="V1" s="619"/>
    </row>
    <row r="2">
      <c r="A2" s="620" t="str">
        <f>VLOOKUP($A$1,Fighters!$A$2:$AI$81,6,FALSE)</f>
        <v>#f2c0c4</v>
      </c>
      <c r="B2" s="612"/>
      <c r="C2" s="621"/>
      <c r="G2" s="622"/>
      <c r="H2" s="623"/>
      <c r="I2" s="624"/>
      <c r="J2" s="625"/>
      <c r="K2" s="623"/>
      <c r="L2" s="624"/>
      <c r="M2" s="625"/>
      <c r="N2" s="618"/>
      <c r="O2" s="618"/>
      <c r="P2" s="618"/>
      <c r="Q2" s="618"/>
      <c r="R2" s="619"/>
      <c r="S2" s="619"/>
      <c r="T2" s="619"/>
      <c r="U2" s="619"/>
      <c r="V2" s="619"/>
    </row>
    <row r="3">
      <c r="A3" s="620" t="str">
        <f>VLOOKUP($A$1,Fighters!$A$2:$AI$81,14,FALSE)</f>
        <v>6. カービィ</v>
      </c>
      <c r="B3" s="612"/>
      <c r="C3" s="621"/>
      <c r="G3" s="622"/>
      <c r="H3" s="626"/>
      <c r="I3" s="626"/>
      <c r="J3" s="626"/>
      <c r="K3" s="627"/>
      <c r="L3" s="627"/>
      <c r="M3" s="627"/>
      <c r="N3" s="618"/>
      <c r="O3" s="618"/>
      <c r="P3" s="618"/>
      <c r="Q3" s="618"/>
      <c r="R3" s="628"/>
      <c r="S3" s="619"/>
      <c r="T3" s="619"/>
      <c r="U3" s="619"/>
      <c r="V3" s="619"/>
    </row>
    <row r="4">
      <c r="A4" s="620" t="str">
        <f>VLOOKUP($A$1,Fighters!$A$2:$AI$81,13,FALSE)</f>
        <v>0</v>
      </c>
      <c r="B4" s="612"/>
      <c r="C4" s="621"/>
      <c r="G4" s="622"/>
      <c r="H4" s="629"/>
      <c r="I4" s="629"/>
      <c r="J4" s="626"/>
      <c r="K4" s="627"/>
      <c r="L4" s="627"/>
      <c r="M4" s="627"/>
      <c r="N4" s="618"/>
      <c r="O4" s="618"/>
      <c r="P4" s="618"/>
      <c r="Q4" s="618"/>
      <c r="R4" s="628"/>
      <c r="S4" s="619"/>
      <c r="T4" s="619"/>
      <c r="U4" s="619"/>
      <c r="V4" s="619"/>
    </row>
    <row r="5" ht="16.5" customHeight="1">
      <c r="A5" s="611"/>
      <c r="B5" s="612"/>
      <c r="C5" s="621"/>
      <c r="G5" s="622"/>
      <c r="H5" s="630"/>
      <c r="I5" s="630"/>
      <c r="J5" s="631"/>
      <c r="K5" s="632"/>
      <c r="L5" s="633"/>
      <c r="M5" s="633"/>
      <c r="N5" s="618"/>
      <c r="O5" s="618"/>
      <c r="P5" s="618"/>
      <c r="Q5" s="618"/>
      <c r="R5" s="628"/>
      <c r="S5" s="619"/>
      <c r="T5" s="619"/>
      <c r="U5" s="619"/>
      <c r="V5" s="619"/>
    </row>
    <row r="6">
      <c r="A6" s="612"/>
      <c r="B6" s="612"/>
      <c r="C6" s="621"/>
      <c r="G6" s="622"/>
      <c r="H6" s="629"/>
      <c r="I6" s="634" t="s">
        <v>6</v>
      </c>
      <c r="J6" s="632"/>
      <c r="K6" s="635"/>
      <c r="L6" s="633"/>
      <c r="M6" s="633"/>
      <c r="N6" s="618"/>
      <c r="O6" s="618"/>
      <c r="P6" s="618"/>
      <c r="Q6" s="618"/>
      <c r="R6" s="628"/>
      <c r="S6" s="619"/>
      <c r="T6" s="619"/>
      <c r="U6" s="619"/>
      <c r="V6" s="619"/>
    </row>
    <row r="7">
      <c r="A7" s="612"/>
      <c r="B7" s="612"/>
      <c r="C7" s="621"/>
      <c r="G7" s="622"/>
      <c r="H7" s="630"/>
      <c r="I7" s="630"/>
      <c r="J7" s="632"/>
      <c r="K7" s="635"/>
      <c r="L7" s="633"/>
      <c r="M7" s="633"/>
      <c r="N7" s="618"/>
      <c r="O7" s="618"/>
      <c r="P7" s="618"/>
      <c r="Q7" s="618"/>
      <c r="R7" s="628"/>
      <c r="S7" s="619"/>
      <c r="T7" s="619"/>
      <c r="U7" s="619"/>
      <c r="V7" s="619"/>
    </row>
    <row r="8">
      <c r="A8" s="612"/>
      <c r="B8" s="612"/>
      <c r="C8" s="621"/>
      <c r="G8" s="622"/>
      <c r="H8" s="636">
        <v>43632.307536875</v>
      </c>
      <c r="I8" s="614"/>
      <c r="J8" s="615"/>
      <c r="K8" s="632"/>
      <c r="L8" s="633"/>
      <c r="M8" s="633"/>
      <c r="N8" s="618"/>
      <c r="O8" s="618"/>
      <c r="P8" s="618"/>
      <c r="Q8" s="618"/>
      <c r="R8" s="628"/>
      <c r="S8" s="619"/>
      <c r="T8" s="619"/>
      <c r="U8" s="619"/>
      <c r="V8" s="619"/>
    </row>
    <row r="9">
      <c r="A9" s="612"/>
      <c r="B9" s="612"/>
      <c r="C9" s="621"/>
      <c r="G9" s="622"/>
      <c r="H9" s="623"/>
      <c r="I9" s="624"/>
      <c r="J9" s="625"/>
      <c r="K9" s="619"/>
      <c r="L9" s="618"/>
      <c r="M9" s="618"/>
      <c r="N9" s="618"/>
      <c r="O9" s="618"/>
      <c r="P9" s="618"/>
      <c r="Q9" s="618"/>
      <c r="R9" s="628"/>
      <c r="S9" s="619"/>
      <c r="T9" s="619"/>
      <c r="U9" s="619"/>
      <c r="V9" s="619"/>
    </row>
    <row r="10">
      <c r="A10" s="637"/>
      <c r="B10" s="612"/>
      <c r="C10" s="621"/>
      <c r="G10" s="622"/>
      <c r="H10" s="638"/>
      <c r="I10" s="638"/>
      <c r="J10" s="619"/>
      <c r="K10" s="619"/>
      <c r="L10" s="618"/>
      <c r="M10" s="618"/>
      <c r="N10" s="618"/>
      <c r="O10" s="618"/>
      <c r="P10" s="618"/>
      <c r="Q10" s="618"/>
      <c r="R10" s="628"/>
      <c r="S10" s="619"/>
      <c r="T10" s="619"/>
      <c r="U10" s="619"/>
      <c r="V10" s="619"/>
    </row>
    <row r="11">
      <c r="A11" s="640"/>
      <c r="B11" s="612"/>
      <c r="C11" s="621"/>
      <c r="G11" s="622"/>
      <c r="H11" s="630"/>
      <c r="I11" s="630"/>
      <c r="J11" s="619"/>
      <c r="K11" s="619"/>
      <c r="L11" s="618"/>
      <c r="M11" s="618"/>
      <c r="N11" s="618"/>
      <c r="O11" s="618"/>
      <c r="P11" s="618"/>
      <c r="Q11" s="618"/>
      <c r="R11" s="628"/>
      <c r="S11" s="619"/>
      <c r="T11" s="619"/>
      <c r="U11" s="619"/>
      <c r="V11" s="619"/>
    </row>
    <row r="12">
      <c r="A12" s="630"/>
      <c r="B12" s="612"/>
      <c r="C12" s="623"/>
      <c r="D12" s="624"/>
      <c r="E12" s="624"/>
      <c r="F12" s="624"/>
      <c r="G12" s="625"/>
      <c r="H12" s="642"/>
      <c r="I12" s="642"/>
      <c r="J12" s="612"/>
      <c r="K12" s="612"/>
      <c r="L12" s="618"/>
      <c r="M12" s="618"/>
      <c r="N12" s="618"/>
      <c r="O12" s="618"/>
      <c r="P12" s="618"/>
      <c r="Q12" s="618"/>
      <c r="R12" s="628"/>
      <c r="S12" s="619"/>
      <c r="T12" s="619"/>
      <c r="U12" s="619"/>
      <c r="V12" s="61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672</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79 [70th]</v>
      </c>
      <c r="G17" s="123" t="str">
        <f>'テンプレート'!G17</f>
        <v>SH AirTime</v>
      </c>
      <c r="H17" s="127" t="s">
        <v>673</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 [44th]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13.9535 [74th]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0.977 [56th]</v>
      </c>
      <c r="G18" s="123" t="str">
        <f>'テンプレート'!G18</f>
        <v>FH AirTime</v>
      </c>
      <c r="H18" s="127" t="s">
        <v>674</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0.14894 [41st]</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25.37 [77th]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1.727 [39th]</v>
      </c>
      <c r="G19" s="123" t="str">
        <f>'テンプレート'!G19</f>
        <v>SHFF AirTime</v>
      </c>
      <c r="H19" s="127" t="s">
        <v>675</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12.24 [76th]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0.84 [75th]</v>
      </c>
      <c r="G20" s="123" t="str">
        <f>'テンプレート'!G20</f>
        <v>FHFF AirTime</v>
      </c>
      <c r="H20" s="127" t="s">
        <v>676</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0.095 [15th]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21.06 [78th]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1.23 [74th]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1.968 [72nd]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0.064 [77th]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194</v>
      </c>
      <c r="D26" s="701" t="s">
        <v>677</v>
      </c>
      <c r="E26" s="201" t="s">
        <v>593</v>
      </c>
      <c r="F26" s="200">
        <v>2.16</v>
      </c>
      <c r="G26" s="201" t="s">
        <v>70</v>
      </c>
      <c r="H26" s="213" t="s">
        <v>678</v>
      </c>
      <c r="I26" s="120"/>
      <c r="J26" s="117"/>
      <c r="K26" s="200"/>
      <c r="L26" s="203"/>
      <c r="M26" s="204"/>
      <c r="N26" s="204"/>
      <c r="O26" s="205">
        <v>0.0</v>
      </c>
      <c r="P26" s="205">
        <v>1.0</v>
      </c>
      <c r="Q26" s="205">
        <v>1.0</v>
      </c>
      <c r="R26" s="105"/>
      <c r="S26" s="105"/>
      <c r="T26" s="105"/>
      <c r="U26" s="105"/>
      <c r="V26" s="105"/>
    </row>
    <row r="27" outlineLevel="1">
      <c r="A27" s="222"/>
      <c r="B27" s="208" t="s">
        <v>63</v>
      </c>
      <c r="C27" s="210" t="s">
        <v>194</v>
      </c>
      <c r="D27" s="355" t="s">
        <v>205</v>
      </c>
      <c r="E27" s="210" t="s">
        <v>453</v>
      </c>
      <c r="F27" s="200">
        <v>1.92</v>
      </c>
      <c r="G27" s="201" t="s">
        <v>70</v>
      </c>
      <c r="H27" s="213" t="s">
        <v>679</v>
      </c>
      <c r="I27" s="120"/>
      <c r="J27" s="117"/>
      <c r="K27" s="203"/>
      <c r="L27" s="203"/>
      <c r="M27" s="204"/>
      <c r="N27" s="204"/>
      <c r="O27" s="205">
        <v>0.0</v>
      </c>
      <c r="P27" s="205">
        <v>1.0</v>
      </c>
      <c r="Q27" s="205">
        <v>1.0</v>
      </c>
      <c r="R27" s="105"/>
      <c r="S27" s="105"/>
      <c r="T27" s="105"/>
      <c r="U27" s="105"/>
      <c r="V27" s="105"/>
    </row>
    <row r="28" outlineLevel="1">
      <c r="A28" s="222"/>
      <c r="B28" s="208" t="s">
        <v>680</v>
      </c>
      <c r="C28" s="702"/>
      <c r="D28" s="355" t="s">
        <v>58</v>
      </c>
      <c r="E28" s="702"/>
      <c r="F28" s="703"/>
      <c r="G28" s="704"/>
      <c r="H28" s="228" t="s">
        <v>214</v>
      </c>
      <c r="I28" s="120"/>
      <c r="J28" s="117"/>
      <c r="K28" s="407"/>
      <c r="L28" s="407"/>
      <c r="M28" s="407"/>
      <c r="N28" s="407"/>
      <c r="O28" s="407"/>
      <c r="P28" s="407"/>
      <c r="Q28" s="407"/>
      <c r="R28" s="105"/>
      <c r="S28" s="105"/>
      <c r="T28" s="105"/>
      <c r="U28" s="105"/>
      <c r="V28" s="105"/>
    </row>
    <row r="29" outlineLevel="1">
      <c r="A29" s="222"/>
      <c r="B29" s="208" t="s">
        <v>681</v>
      </c>
      <c r="C29" s="210" t="s">
        <v>682</v>
      </c>
      <c r="D29" s="210" t="s">
        <v>495</v>
      </c>
      <c r="E29" s="210" t="s">
        <v>683</v>
      </c>
      <c r="F29" s="200">
        <v>0.24</v>
      </c>
      <c r="G29" s="276" t="s">
        <v>70</v>
      </c>
      <c r="H29" s="213" t="s">
        <v>684</v>
      </c>
      <c r="I29" s="120"/>
      <c r="J29" s="117"/>
      <c r="K29" s="203"/>
      <c r="L29" s="203"/>
      <c r="M29" s="204"/>
      <c r="N29" s="204"/>
      <c r="O29" s="205">
        <v>0.0</v>
      </c>
      <c r="P29" s="205">
        <v>1.0</v>
      </c>
      <c r="Q29" s="205">
        <v>1.0</v>
      </c>
      <c r="R29" s="105"/>
      <c r="S29" s="105"/>
      <c r="T29" s="105"/>
      <c r="U29" s="105"/>
      <c r="V29" s="105"/>
    </row>
    <row r="30" outlineLevel="1">
      <c r="A30" s="207"/>
      <c r="B30" s="208" t="s">
        <v>685</v>
      </c>
      <c r="C30" s="210" t="s">
        <v>95</v>
      </c>
      <c r="D30" s="210" t="s">
        <v>165</v>
      </c>
      <c r="E30" s="210" t="s">
        <v>194</v>
      </c>
      <c r="F30" s="200">
        <v>3.5999999999999996</v>
      </c>
      <c r="G30" s="355" t="s">
        <v>193</v>
      </c>
      <c r="H30" s="240"/>
      <c r="I30" s="120"/>
      <c r="J30" s="117"/>
      <c r="K30" s="203"/>
      <c r="L30" s="203"/>
      <c r="M30" s="204"/>
      <c r="N30" s="204"/>
      <c r="O30" s="205">
        <v>0.0</v>
      </c>
      <c r="P30" s="205">
        <v>1.0</v>
      </c>
      <c r="Q30" s="205">
        <v>1.0</v>
      </c>
      <c r="R30" s="105"/>
      <c r="S30" s="105"/>
      <c r="T30" s="105"/>
      <c r="U30" s="105"/>
      <c r="V30" s="105"/>
    </row>
    <row r="31" outlineLevel="1">
      <c r="A31" s="195" t="s">
        <v>72</v>
      </c>
      <c r="B31" s="214"/>
      <c r="C31" s="210" t="s">
        <v>686</v>
      </c>
      <c r="D31" s="275" t="s">
        <v>316</v>
      </c>
      <c r="E31" s="276" t="s">
        <v>74</v>
      </c>
      <c r="F31" s="200">
        <v>14.399999999999999</v>
      </c>
      <c r="G31" s="201" t="s">
        <v>75</v>
      </c>
      <c r="H31" s="243" t="s">
        <v>687</v>
      </c>
      <c r="I31" s="221"/>
      <c r="J31" s="110"/>
      <c r="K31" s="200"/>
      <c r="L31" s="203"/>
      <c r="M31" s="204"/>
      <c r="N31" s="204"/>
      <c r="O31" s="205">
        <v>0.0</v>
      </c>
      <c r="P31" s="205">
        <v>1.0</v>
      </c>
      <c r="Q31" s="205">
        <v>1.0</v>
      </c>
      <c r="R31" s="105"/>
      <c r="S31" s="105"/>
      <c r="T31" s="105"/>
      <c r="U31" s="105"/>
      <c r="V31" s="105"/>
    </row>
    <row r="32" outlineLevel="1">
      <c r="A32" s="222"/>
      <c r="B32" s="208" t="s">
        <v>343</v>
      </c>
      <c r="C32" s="210" t="s">
        <v>688</v>
      </c>
      <c r="D32" s="233"/>
      <c r="E32" s="276" t="s">
        <v>79</v>
      </c>
      <c r="F32" s="200">
        <v>10.799999999999999</v>
      </c>
      <c r="G32" s="201" t="s">
        <v>80</v>
      </c>
      <c r="H32" s="231"/>
      <c r="J32" s="233"/>
      <c r="K32" s="203"/>
      <c r="L32" s="203"/>
      <c r="M32" s="204"/>
      <c r="N32" s="204"/>
      <c r="O32" s="205">
        <v>0.0</v>
      </c>
      <c r="P32" s="205">
        <v>1.0</v>
      </c>
      <c r="Q32" s="205">
        <v>1.0</v>
      </c>
      <c r="R32" s="105"/>
      <c r="S32" s="105"/>
      <c r="T32" s="105"/>
      <c r="U32" s="105"/>
      <c r="V32" s="105"/>
    </row>
    <row r="33" outlineLevel="1">
      <c r="A33" s="207"/>
      <c r="B33" s="208" t="s">
        <v>352</v>
      </c>
      <c r="C33" s="210" t="s">
        <v>689</v>
      </c>
      <c r="D33" s="114"/>
      <c r="E33" s="276" t="s">
        <v>66</v>
      </c>
      <c r="F33" s="200">
        <v>7.199999999999999</v>
      </c>
      <c r="G33" s="201" t="s">
        <v>67</v>
      </c>
      <c r="H33" s="112"/>
      <c r="I33" s="224"/>
      <c r="J33" s="114"/>
      <c r="K33" s="203"/>
      <c r="L33" s="203"/>
      <c r="M33" s="204"/>
      <c r="N33" s="204"/>
      <c r="O33" s="205">
        <v>0.0</v>
      </c>
      <c r="P33" s="205">
        <v>1.0</v>
      </c>
      <c r="Q33" s="205">
        <v>1.0</v>
      </c>
      <c r="R33" s="105"/>
      <c r="S33" s="105"/>
      <c r="T33" s="105"/>
      <c r="U33" s="105"/>
      <c r="V33" s="105"/>
    </row>
    <row r="34" outlineLevel="1">
      <c r="A34" s="236" t="s">
        <v>82</v>
      </c>
      <c r="B34" s="208" t="s">
        <v>142</v>
      </c>
      <c r="C34" s="355" t="s">
        <v>690</v>
      </c>
      <c r="D34" s="276" t="s">
        <v>299</v>
      </c>
      <c r="E34" s="355" t="s">
        <v>691</v>
      </c>
      <c r="F34" s="200" t="s">
        <v>692</v>
      </c>
      <c r="G34" s="201" t="s">
        <v>693</v>
      </c>
      <c r="H34" s="240"/>
      <c r="I34" s="120"/>
      <c r="J34" s="117"/>
      <c r="K34" s="200"/>
      <c r="L34" s="203"/>
      <c r="M34" s="204"/>
      <c r="N34" s="204"/>
      <c r="O34" s="205">
        <v>0.0</v>
      </c>
      <c r="P34" s="205">
        <v>1.0</v>
      </c>
      <c r="Q34" s="205">
        <v>1.0</v>
      </c>
      <c r="R34" s="105"/>
      <c r="S34" s="105"/>
      <c r="T34" s="105"/>
      <c r="U34" s="105"/>
      <c r="V34" s="105"/>
    </row>
    <row r="35" outlineLevel="1">
      <c r="A35" s="195" t="s">
        <v>93</v>
      </c>
      <c r="B35" s="214"/>
      <c r="C35" s="355" t="s">
        <v>64</v>
      </c>
      <c r="D35" s="275" t="s">
        <v>694</v>
      </c>
      <c r="E35" s="210" t="s">
        <v>229</v>
      </c>
      <c r="F35" s="200">
        <v>6.0</v>
      </c>
      <c r="G35" s="201" t="s">
        <v>67</v>
      </c>
      <c r="H35" s="283" t="s">
        <v>695</v>
      </c>
      <c r="I35" s="221"/>
      <c r="J35" s="110"/>
      <c r="K35" s="203"/>
      <c r="L35" s="203"/>
      <c r="M35" s="204"/>
      <c r="N35" s="204"/>
      <c r="O35" s="205">
        <v>0.0</v>
      </c>
      <c r="P35" s="205">
        <v>1.0</v>
      </c>
      <c r="Q35" s="205">
        <v>1.0</v>
      </c>
      <c r="R35" s="105"/>
      <c r="S35" s="105"/>
      <c r="T35" s="105"/>
      <c r="U35" s="105"/>
      <c r="V35" s="105"/>
    </row>
    <row r="36" outlineLevel="1">
      <c r="A36" s="207"/>
      <c r="B36" s="208" t="s">
        <v>76</v>
      </c>
      <c r="C36" s="210" t="s">
        <v>272</v>
      </c>
      <c r="D36" s="114"/>
      <c r="E36" s="210" t="s">
        <v>58</v>
      </c>
      <c r="F36" s="200">
        <v>4.8</v>
      </c>
      <c r="G36" s="201" t="s">
        <v>59</v>
      </c>
      <c r="H36" s="112"/>
      <c r="I36" s="224"/>
      <c r="J36" s="114"/>
      <c r="K36" s="205"/>
      <c r="L36" s="204"/>
      <c r="M36" s="204"/>
      <c r="N36" s="204"/>
      <c r="O36" s="205">
        <v>0.0</v>
      </c>
      <c r="P36" s="205">
        <v>1.0</v>
      </c>
      <c r="Q36" s="205">
        <v>1.0</v>
      </c>
      <c r="R36" s="105"/>
      <c r="S36" s="105"/>
      <c r="T36" s="105"/>
      <c r="U36" s="105"/>
      <c r="V36" s="105"/>
    </row>
    <row r="37" outlineLevel="1">
      <c r="A37" s="236" t="s">
        <v>104</v>
      </c>
      <c r="B37" s="214"/>
      <c r="C37" s="355" t="s">
        <v>415</v>
      </c>
      <c r="D37" s="210" t="s">
        <v>694</v>
      </c>
      <c r="E37" s="210" t="s">
        <v>66</v>
      </c>
      <c r="F37" s="200">
        <v>7.199999999999999</v>
      </c>
      <c r="G37" s="201" t="s">
        <v>67</v>
      </c>
      <c r="H37" s="212"/>
      <c r="I37" s="120"/>
      <c r="J37" s="117"/>
      <c r="K37" s="205"/>
      <c r="L37" s="204"/>
      <c r="M37" s="204"/>
      <c r="N37" s="204"/>
      <c r="O37" s="205">
        <v>0.0</v>
      </c>
      <c r="P37" s="205">
        <v>1.0</v>
      </c>
      <c r="Q37" s="205">
        <v>1.0</v>
      </c>
      <c r="R37" s="105"/>
      <c r="S37" s="105"/>
      <c r="T37" s="105"/>
      <c r="U37" s="105"/>
      <c r="V37" s="105"/>
    </row>
    <row r="38" outlineLevel="1">
      <c r="A38" s="195" t="s">
        <v>110</v>
      </c>
      <c r="B38" s="208" t="s">
        <v>142</v>
      </c>
      <c r="C38" s="355" t="s">
        <v>696</v>
      </c>
      <c r="D38" s="275" t="s">
        <v>159</v>
      </c>
      <c r="E38" s="210" t="s">
        <v>205</v>
      </c>
      <c r="F38" s="200">
        <v>18.0</v>
      </c>
      <c r="G38" s="201" t="s">
        <v>168</v>
      </c>
      <c r="H38" s="283" t="s">
        <v>259</v>
      </c>
      <c r="I38" s="221"/>
      <c r="J38" s="110"/>
      <c r="K38" s="203"/>
      <c r="L38" s="203"/>
      <c r="M38" s="204"/>
      <c r="N38" s="204"/>
      <c r="O38" s="205">
        <v>0.0</v>
      </c>
      <c r="P38" s="205">
        <v>1.0</v>
      </c>
      <c r="Q38" s="205">
        <v>1.0</v>
      </c>
      <c r="R38" s="105"/>
      <c r="S38" s="105"/>
      <c r="T38" s="105"/>
      <c r="U38" s="105"/>
      <c r="V38" s="105"/>
    </row>
    <row r="39" outlineLevel="1">
      <c r="A39" s="207"/>
      <c r="B39" s="208" t="s">
        <v>697</v>
      </c>
      <c r="C39" s="355" t="s">
        <v>209</v>
      </c>
      <c r="D39" s="114"/>
      <c r="E39" s="210" t="s">
        <v>191</v>
      </c>
      <c r="F39" s="200">
        <v>13.2</v>
      </c>
      <c r="G39" s="201" t="s">
        <v>91</v>
      </c>
      <c r="H39" s="112"/>
      <c r="I39" s="224"/>
      <c r="J39" s="114"/>
      <c r="K39" s="203"/>
      <c r="L39" s="203"/>
      <c r="M39" s="204"/>
      <c r="N39" s="204"/>
      <c r="O39" s="205">
        <v>0.0</v>
      </c>
      <c r="P39" s="205">
        <v>1.0</v>
      </c>
      <c r="Q39" s="205">
        <v>1.0</v>
      </c>
      <c r="R39" s="105"/>
      <c r="S39" s="105"/>
      <c r="T39" s="105"/>
      <c r="U39" s="105"/>
      <c r="V39" s="105"/>
    </row>
    <row r="40" outlineLevel="1">
      <c r="A40" s="195" t="s">
        <v>119</v>
      </c>
      <c r="B40" s="214"/>
      <c r="C40" s="276" t="s">
        <v>463</v>
      </c>
      <c r="D40" s="275" t="s">
        <v>190</v>
      </c>
      <c r="E40" s="210" t="s">
        <v>698</v>
      </c>
      <c r="F40" s="200" t="s">
        <v>699</v>
      </c>
      <c r="G40" s="201" t="s">
        <v>700</v>
      </c>
      <c r="H40" s="283" t="s">
        <v>701</v>
      </c>
      <c r="I40" s="221"/>
      <c r="J40" s="110"/>
      <c r="K40" s="204"/>
      <c r="L40" s="204"/>
      <c r="M40" s="204"/>
      <c r="N40" s="204"/>
      <c r="O40" s="205">
        <v>0.0</v>
      </c>
      <c r="P40" s="205">
        <v>1.0</v>
      </c>
      <c r="Q40" s="205">
        <v>1.0</v>
      </c>
      <c r="R40" s="105"/>
      <c r="S40" s="105"/>
      <c r="T40" s="105"/>
      <c r="U40" s="105"/>
      <c r="V40" s="105"/>
    </row>
    <row r="41" outlineLevel="1">
      <c r="A41" s="222"/>
      <c r="B41" s="208" t="s">
        <v>343</v>
      </c>
      <c r="C41" s="276" t="s">
        <v>438</v>
      </c>
      <c r="D41" s="233"/>
      <c r="E41" s="210" t="s">
        <v>703</v>
      </c>
      <c r="F41" s="200" t="s">
        <v>704</v>
      </c>
      <c r="G41" s="201" t="s">
        <v>705</v>
      </c>
      <c r="H41" s="231"/>
      <c r="J41" s="233"/>
      <c r="K41" s="204"/>
      <c r="L41" s="204"/>
      <c r="M41" s="204"/>
      <c r="N41" s="204"/>
      <c r="O41" s="205">
        <v>0.0</v>
      </c>
      <c r="P41" s="205">
        <v>1.0</v>
      </c>
      <c r="Q41" s="205">
        <v>1.0</v>
      </c>
      <c r="R41" s="105"/>
      <c r="S41" s="105"/>
      <c r="T41" s="105"/>
      <c r="U41" s="105"/>
      <c r="V41" s="105"/>
    </row>
    <row r="42" outlineLevel="1">
      <c r="A42" s="207"/>
      <c r="B42" s="208" t="s">
        <v>352</v>
      </c>
      <c r="C42" s="276" t="s">
        <v>495</v>
      </c>
      <c r="D42" s="114"/>
      <c r="E42" s="210" t="s">
        <v>706</v>
      </c>
      <c r="F42" s="200" t="s">
        <v>707</v>
      </c>
      <c r="G42" s="201" t="s">
        <v>708</v>
      </c>
      <c r="H42" s="112"/>
      <c r="I42" s="224"/>
      <c r="J42" s="114"/>
      <c r="K42" s="204"/>
      <c r="L42" s="204"/>
      <c r="M42" s="204"/>
      <c r="N42" s="204"/>
      <c r="O42" s="205">
        <v>0.0</v>
      </c>
      <c r="P42" s="205">
        <v>1.0</v>
      </c>
      <c r="Q42" s="205">
        <v>1.0</v>
      </c>
      <c r="R42" s="105"/>
      <c r="S42" s="105"/>
      <c r="T42" s="105"/>
      <c r="U42" s="105"/>
      <c r="V42" s="105"/>
    </row>
    <row r="43" outlineLevel="1">
      <c r="A43" s="195" t="s">
        <v>128</v>
      </c>
      <c r="B43" s="214"/>
      <c r="C43" s="210" t="s">
        <v>709</v>
      </c>
      <c r="D43" s="275" t="s">
        <v>710</v>
      </c>
      <c r="E43" s="210" t="s">
        <v>166</v>
      </c>
      <c r="F43" s="200">
        <v>16.8</v>
      </c>
      <c r="G43" s="201" t="s">
        <v>168</v>
      </c>
      <c r="H43" s="243" t="s">
        <v>711</v>
      </c>
      <c r="I43" s="221"/>
      <c r="J43" s="110"/>
      <c r="K43" s="203"/>
      <c r="L43" s="203"/>
      <c r="M43" s="204"/>
      <c r="N43" s="204"/>
      <c r="O43" s="205">
        <v>0.0</v>
      </c>
      <c r="P43" s="205">
        <v>1.0</v>
      </c>
      <c r="Q43" s="205">
        <v>1.0</v>
      </c>
      <c r="R43" s="105"/>
      <c r="S43" s="105"/>
      <c r="T43" s="105"/>
      <c r="U43" s="105"/>
      <c r="V43" s="105"/>
    </row>
    <row r="44" outlineLevel="1">
      <c r="A44" s="207"/>
      <c r="B44" s="208" t="s">
        <v>76</v>
      </c>
      <c r="C44" s="210" t="s">
        <v>712</v>
      </c>
      <c r="D44" s="114"/>
      <c r="E44" s="210" t="s">
        <v>173</v>
      </c>
      <c r="F44" s="200">
        <v>12.0</v>
      </c>
      <c r="G44" s="201" t="s">
        <v>147</v>
      </c>
      <c r="H44" s="112"/>
      <c r="I44" s="224"/>
      <c r="J44" s="114"/>
      <c r="K44" s="203"/>
      <c r="L44" s="203"/>
      <c r="M44" s="204"/>
      <c r="N44" s="204"/>
      <c r="O44" s="205">
        <v>0.0</v>
      </c>
      <c r="P44" s="205">
        <v>1.0</v>
      </c>
      <c r="Q44" s="205">
        <v>1.0</v>
      </c>
      <c r="R44" s="105"/>
      <c r="S44" s="105"/>
      <c r="T44" s="105"/>
      <c r="U44" s="105"/>
      <c r="V44" s="105"/>
    </row>
    <row r="45">
      <c r="A45" s="180"/>
      <c r="B45" s="246"/>
      <c r="C45" s="180"/>
      <c r="D45" s="180"/>
      <c r="E45" s="180"/>
      <c r="F45" s="248"/>
      <c r="G45" s="248"/>
      <c r="H45" s="180"/>
      <c r="I45" s="180"/>
      <c r="J45" s="180"/>
      <c r="K45" s="180"/>
      <c r="L45" s="180"/>
      <c r="M45" s="180"/>
      <c r="N45" s="180"/>
      <c r="O45" s="180"/>
      <c r="P45" s="180"/>
      <c r="Q45" s="180"/>
      <c r="R45" s="180"/>
      <c r="S45" s="180"/>
      <c r="T45" s="180"/>
      <c r="U45" s="180"/>
      <c r="V45" s="180"/>
    </row>
    <row r="46">
      <c r="A46" s="250" t="s">
        <v>148</v>
      </c>
      <c r="B46" s="110"/>
      <c r="C46" s="251"/>
      <c r="D46" s="251"/>
      <c r="E46" s="251"/>
      <c r="F46" s="253"/>
      <c r="G46" s="251"/>
      <c r="H46" s="253"/>
      <c r="I46" s="253"/>
      <c r="J46" s="254"/>
      <c r="K46" s="253"/>
      <c r="L46" s="253"/>
      <c r="M46" s="253"/>
      <c r="N46" s="253"/>
      <c r="O46" s="253"/>
      <c r="P46" s="253"/>
      <c r="Q46" s="253"/>
      <c r="R46" s="253"/>
      <c r="S46" s="253"/>
      <c r="T46" s="253"/>
      <c r="U46" s="253"/>
      <c r="V46" s="253"/>
    </row>
    <row r="47" outlineLevel="1">
      <c r="A47" s="112"/>
      <c r="B47" s="114"/>
      <c r="C47" s="256" t="s">
        <v>48</v>
      </c>
      <c r="D47" s="257" t="s">
        <v>49</v>
      </c>
      <c r="E47" s="256" t="s">
        <v>50</v>
      </c>
      <c r="F47" s="259" t="s">
        <v>51</v>
      </c>
      <c r="G47" s="259" t="s">
        <v>174</v>
      </c>
      <c r="H47" s="260" t="s">
        <v>52</v>
      </c>
      <c r="I47" s="259" t="str">
        <f>'テンプレート'!I56</f>
        <v>Landing Lag</v>
      </c>
      <c r="J47" s="259" t="s">
        <v>176</v>
      </c>
      <c r="K47" s="259" t="str">
        <f>'テンプレート'!K56</f>
        <v>ベクトル</v>
      </c>
      <c r="L47" s="259" t="str">
        <f>'テンプレート'!L56</f>
        <v>KBG (R.E.)</v>
      </c>
      <c r="M47" s="259" t="str">
        <f>'テンプレート'!M56</f>
        <v>BKB (R.A.)</v>
      </c>
      <c r="N47" s="259" t="str">
        <f>'テンプレート'!N56</f>
        <v>FKB (R.F.)</v>
      </c>
      <c r="O47" s="262" t="str">
        <f>'テンプレート'!O56</f>
        <v>盾削り値</v>
      </c>
      <c r="P47" s="259" t="str">
        <f>'テンプレート'!P56</f>
        <v>ﾋｯﾄｽﾄｯﾌﾟ</v>
      </c>
      <c r="Q47" s="262" t="str">
        <f>'テンプレート'!Q56</f>
        <v>ずらし</v>
      </c>
      <c r="R47" s="263" t="str">
        <f>'テンプレート'!R56</f>
        <v>Comment</v>
      </c>
      <c r="S47" s="120"/>
      <c r="T47" s="120"/>
      <c r="U47" s="120"/>
      <c r="V47" s="120"/>
    </row>
    <row r="48" outlineLevel="1">
      <c r="A48" s="265" t="s">
        <v>187</v>
      </c>
      <c r="B48" s="267"/>
      <c r="C48" s="199" t="s">
        <v>212</v>
      </c>
      <c r="D48" s="295" t="s">
        <v>112</v>
      </c>
      <c r="E48" s="271" t="s">
        <v>173</v>
      </c>
      <c r="F48" s="273">
        <v>12.0</v>
      </c>
      <c r="G48" s="273">
        <v>10.2</v>
      </c>
      <c r="H48" s="200" t="s">
        <v>193</v>
      </c>
      <c r="I48" s="311" t="str">
        <f t="array" ref="I48">INDEX('Aerial Attacks'!$O$3:$AA$109, MATCH($A$1,'Aerial Attacks'!$A$3:$A$109,0), MATCH(A48,'Aerial Attacks'!$O$2:$S$2,0))</f>
        <v>6</v>
      </c>
      <c r="J48" s="295" t="s">
        <v>713</v>
      </c>
      <c r="K48" s="200"/>
      <c r="L48" s="203"/>
      <c r="M48" s="204"/>
      <c r="N48" s="204"/>
      <c r="O48" s="205">
        <v>0.0</v>
      </c>
      <c r="P48" s="205">
        <v>1.0</v>
      </c>
      <c r="Q48" s="205">
        <v>1.0</v>
      </c>
      <c r="R48" s="705"/>
      <c r="S48" s="221"/>
      <c r="T48" s="221"/>
      <c r="U48" s="221"/>
      <c r="V48" s="110"/>
    </row>
    <row r="49" outlineLevel="1">
      <c r="A49" s="222"/>
      <c r="B49" s="267" t="s">
        <v>343</v>
      </c>
      <c r="C49" s="199" t="s">
        <v>714</v>
      </c>
      <c r="D49" s="233"/>
      <c r="E49" s="271" t="s">
        <v>90</v>
      </c>
      <c r="F49" s="273">
        <v>9.6</v>
      </c>
      <c r="G49" s="273">
        <v>8.16</v>
      </c>
      <c r="H49" s="200" t="s">
        <v>193</v>
      </c>
      <c r="I49" s="222"/>
      <c r="J49" s="233"/>
      <c r="K49" s="200"/>
      <c r="L49" s="203"/>
      <c r="M49" s="204"/>
      <c r="N49" s="204"/>
      <c r="O49" s="205">
        <v>0.0</v>
      </c>
      <c r="P49" s="205">
        <v>1.0</v>
      </c>
      <c r="Q49" s="205">
        <v>1.0</v>
      </c>
      <c r="R49" s="231"/>
      <c r="V49" s="233"/>
    </row>
    <row r="50" outlineLevel="1">
      <c r="A50" s="222"/>
      <c r="B50" s="267" t="s">
        <v>352</v>
      </c>
      <c r="C50" s="199" t="s">
        <v>577</v>
      </c>
      <c r="D50" s="233"/>
      <c r="E50" s="271" t="s">
        <v>66</v>
      </c>
      <c r="F50" s="273">
        <v>7.199999999999999</v>
      </c>
      <c r="G50" s="273">
        <v>6.12</v>
      </c>
      <c r="H50" s="200" t="s">
        <v>70</v>
      </c>
      <c r="I50" s="222"/>
      <c r="J50" s="233"/>
      <c r="K50" s="200"/>
      <c r="L50" s="203"/>
      <c r="M50" s="204"/>
      <c r="N50" s="204"/>
      <c r="O50" s="205">
        <v>0.0</v>
      </c>
      <c r="P50" s="205">
        <v>1.0</v>
      </c>
      <c r="Q50" s="205">
        <v>1.0</v>
      </c>
      <c r="R50" s="231"/>
      <c r="V50" s="233"/>
    </row>
    <row r="51" outlineLevel="1">
      <c r="A51" s="207"/>
      <c r="B51" s="267" t="s">
        <v>403</v>
      </c>
      <c r="C51" s="199" t="s">
        <v>715</v>
      </c>
      <c r="D51" s="114"/>
      <c r="E51" s="199" t="s">
        <v>58</v>
      </c>
      <c r="F51" s="273">
        <v>4.8</v>
      </c>
      <c r="G51" s="273">
        <v>4.08</v>
      </c>
      <c r="H51" s="200" t="s">
        <v>70</v>
      </c>
      <c r="I51" s="207"/>
      <c r="J51" s="114"/>
      <c r="K51" s="200"/>
      <c r="L51" s="203"/>
      <c r="M51" s="204"/>
      <c r="N51" s="204"/>
      <c r="O51" s="205">
        <v>0.0</v>
      </c>
      <c r="P51" s="205">
        <v>1.0</v>
      </c>
      <c r="Q51" s="205">
        <v>1.0</v>
      </c>
      <c r="R51" s="112"/>
      <c r="S51" s="224"/>
      <c r="T51" s="224"/>
      <c r="U51" s="224"/>
      <c r="V51" s="114"/>
    </row>
    <row r="52" outlineLevel="1">
      <c r="A52" s="265" t="s">
        <v>219</v>
      </c>
      <c r="B52" s="267" t="s">
        <v>170</v>
      </c>
      <c r="C52" s="199" t="s">
        <v>212</v>
      </c>
      <c r="D52" s="305">
        <v>47.0</v>
      </c>
      <c r="E52" s="199" t="s">
        <v>58</v>
      </c>
      <c r="F52" s="273">
        <v>4.8</v>
      </c>
      <c r="G52" s="273">
        <v>4.08</v>
      </c>
      <c r="H52" s="200" t="s">
        <v>70</v>
      </c>
      <c r="I52" s="311" t="str">
        <f t="array" ref="I52">INDEX('Aerial Attacks'!$O$3:$AA$109, MATCH($A$1,'Aerial Attacks'!$A$3:$A$109,0), MATCH(A52,'Aerial Attacks'!$O$2:$S$2,0))</f>
        <v>8</v>
      </c>
      <c r="J52" s="314" t="s">
        <v>716</v>
      </c>
      <c r="K52" s="200"/>
      <c r="L52" s="203"/>
      <c r="M52" s="204"/>
      <c r="N52" s="204"/>
      <c r="O52" s="205">
        <v>0.0</v>
      </c>
      <c r="P52" s="205">
        <v>1.0</v>
      </c>
      <c r="Q52" s="205">
        <v>1.0</v>
      </c>
      <c r="R52" s="705"/>
      <c r="S52" s="221"/>
      <c r="T52" s="221"/>
      <c r="U52" s="221"/>
      <c r="V52" s="110"/>
    </row>
    <row r="53" outlineLevel="1">
      <c r="A53" s="222"/>
      <c r="B53" s="267" t="s">
        <v>177</v>
      </c>
      <c r="C53" s="199" t="s">
        <v>217</v>
      </c>
      <c r="D53" s="233"/>
      <c r="E53" s="199" t="s">
        <v>194</v>
      </c>
      <c r="F53" s="273">
        <v>3.5999999999999996</v>
      </c>
      <c r="G53" s="273">
        <v>3.06</v>
      </c>
      <c r="H53" s="200" t="s">
        <v>292</v>
      </c>
      <c r="I53" s="222"/>
      <c r="J53" s="233"/>
      <c r="K53" s="200"/>
      <c r="L53" s="203"/>
      <c r="M53" s="204"/>
      <c r="N53" s="204"/>
      <c r="O53" s="205">
        <v>0.0</v>
      </c>
      <c r="P53" s="205">
        <v>1.0</v>
      </c>
      <c r="Q53" s="205">
        <v>1.0</v>
      </c>
      <c r="R53" s="231"/>
      <c r="V53" s="233"/>
    </row>
    <row r="54" outlineLevel="1">
      <c r="A54" s="207"/>
      <c r="B54" s="267" t="s">
        <v>245</v>
      </c>
      <c r="C54" s="199" t="s">
        <v>717</v>
      </c>
      <c r="D54" s="114"/>
      <c r="E54" s="199" t="s">
        <v>229</v>
      </c>
      <c r="F54" s="273">
        <v>6.0</v>
      </c>
      <c r="G54" s="273">
        <v>5.1</v>
      </c>
      <c r="H54" s="200" t="s">
        <v>70</v>
      </c>
      <c r="I54" s="207"/>
      <c r="J54" s="114"/>
      <c r="K54" s="200"/>
      <c r="L54" s="203"/>
      <c r="M54" s="204"/>
      <c r="N54" s="204"/>
      <c r="O54" s="205">
        <v>0.0</v>
      </c>
      <c r="P54" s="205">
        <v>1.0</v>
      </c>
      <c r="Q54" s="205">
        <v>1.0</v>
      </c>
      <c r="R54" s="112"/>
      <c r="S54" s="224"/>
      <c r="T54" s="224"/>
      <c r="U54" s="224"/>
      <c r="V54" s="114"/>
    </row>
    <row r="55" outlineLevel="1">
      <c r="A55" s="265" t="s">
        <v>260</v>
      </c>
      <c r="B55" s="267"/>
      <c r="C55" s="199" t="s">
        <v>524</v>
      </c>
      <c r="D55" s="305">
        <v>40.0</v>
      </c>
      <c r="E55" s="199" t="s">
        <v>206</v>
      </c>
      <c r="F55" s="273">
        <v>15.6</v>
      </c>
      <c r="G55" s="273">
        <v>13.26</v>
      </c>
      <c r="H55" s="200" t="s">
        <v>59</v>
      </c>
      <c r="I55" s="311">
        <f t="array" ref="I55">INDEX('Aerial Attacks'!$O$3:$AA$109, MATCH($A$1,'Aerial Attacks'!$A$3:$A$109,0), MATCH(A55,'Aerial Attacks'!$O$2:$S$2,0))</f>
        <v>10</v>
      </c>
      <c r="J55" s="314" t="s">
        <v>718</v>
      </c>
      <c r="K55" s="200"/>
      <c r="L55" s="203"/>
      <c r="M55" s="204"/>
      <c r="N55" s="204"/>
      <c r="O55" s="205">
        <v>0.0</v>
      </c>
      <c r="P55" s="205">
        <v>1.0</v>
      </c>
      <c r="Q55" s="205">
        <v>1.0</v>
      </c>
      <c r="R55" s="705"/>
      <c r="S55" s="221"/>
      <c r="T55" s="221"/>
      <c r="U55" s="221"/>
      <c r="V55" s="110"/>
    </row>
    <row r="56" outlineLevel="1">
      <c r="A56" s="207"/>
      <c r="B56" s="267" t="s">
        <v>76</v>
      </c>
      <c r="C56" s="199" t="s">
        <v>73</v>
      </c>
      <c r="D56" s="114"/>
      <c r="E56" s="199" t="s">
        <v>90</v>
      </c>
      <c r="F56" s="273">
        <v>9.6</v>
      </c>
      <c r="G56" s="273">
        <v>8.16</v>
      </c>
      <c r="H56" s="200" t="s">
        <v>193</v>
      </c>
      <c r="I56" s="207"/>
      <c r="J56" s="114"/>
      <c r="K56" s="200"/>
      <c r="L56" s="203"/>
      <c r="M56" s="204"/>
      <c r="N56" s="204"/>
      <c r="O56" s="205">
        <v>0.0</v>
      </c>
      <c r="P56" s="205">
        <v>1.0</v>
      </c>
      <c r="Q56" s="205">
        <v>1.0</v>
      </c>
      <c r="R56" s="112"/>
      <c r="S56" s="224"/>
      <c r="T56" s="224"/>
      <c r="U56" s="224"/>
      <c r="V56" s="114"/>
    </row>
    <row r="57" outlineLevel="1">
      <c r="A57" s="299" t="s">
        <v>271</v>
      </c>
      <c r="B57" s="267"/>
      <c r="C57" s="199" t="s">
        <v>719</v>
      </c>
      <c r="D57" s="210" t="s">
        <v>118</v>
      </c>
      <c r="E57" s="199" t="s">
        <v>79</v>
      </c>
      <c r="F57" s="273">
        <v>10.799999999999999</v>
      </c>
      <c r="G57" s="273">
        <v>9.18</v>
      </c>
      <c r="H57" s="200" t="s">
        <v>193</v>
      </c>
      <c r="I57" s="581" t="str">
        <f t="array" ref="I57">INDEX('Aerial Attacks'!$O$3:$AA$109, MATCH($A$1,'Aerial Attacks'!$A$3:$A$109,0), MATCH(A57,'Aerial Attacks'!$O$2:$S$2,0))</f>
        <v>7</v>
      </c>
      <c r="J57" s="355" t="s">
        <v>720</v>
      </c>
      <c r="K57" s="203"/>
      <c r="L57" s="203"/>
      <c r="M57" s="204"/>
      <c r="N57" s="204"/>
      <c r="O57" s="205">
        <v>0.0</v>
      </c>
      <c r="P57" s="205">
        <v>1.0</v>
      </c>
      <c r="Q57" s="205">
        <v>1.0</v>
      </c>
      <c r="R57" s="706"/>
      <c r="S57" s="120"/>
      <c r="T57" s="120"/>
      <c r="U57" s="120"/>
      <c r="V57" s="117"/>
    </row>
    <row r="58" outlineLevel="1">
      <c r="A58" s="265" t="s">
        <v>283</v>
      </c>
      <c r="B58" s="267" t="s">
        <v>284</v>
      </c>
      <c r="C58" s="199" t="s">
        <v>721</v>
      </c>
      <c r="D58" s="305">
        <v>54.0</v>
      </c>
      <c r="E58" s="199" t="s">
        <v>452</v>
      </c>
      <c r="F58" s="273">
        <v>1.56</v>
      </c>
      <c r="G58" s="273">
        <v>1.326</v>
      </c>
      <c r="H58" s="200" t="s">
        <v>292</v>
      </c>
      <c r="I58" s="311">
        <f t="array" ref="I58">INDEX('Aerial Attacks'!$O$3:$AA$109, MATCH($A$1,'Aerial Attacks'!$A$3:$A$109,0), MATCH(A58,'Aerial Attacks'!$O$2:$S$2,0))</f>
        <v>16</v>
      </c>
      <c r="J58" s="314" t="s">
        <v>722</v>
      </c>
      <c r="K58" s="203"/>
      <c r="L58" s="203"/>
      <c r="M58" s="204"/>
      <c r="N58" s="204"/>
      <c r="O58" s="205">
        <v>0.0</v>
      </c>
      <c r="P58" s="205">
        <v>1.5</v>
      </c>
      <c r="Q58" s="205">
        <v>1.2</v>
      </c>
      <c r="R58" s="340"/>
      <c r="S58" s="221"/>
      <c r="T58" s="221"/>
      <c r="U58" s="221"/>
      <c r="V58" s="110"/>
    </row>
    <row r="59" outlineLevel="1">
      <c r="A59" s="222"/>
      <c r="B59" s="267" t="s">
        <v>298</v>
      </c>
      <c r="C59" s="199" t="s">
        <v>65</v>
      </c>
      <c r="D59" s="233"/>
      <c r="E59" s="199" t="s">
        <v>303</v>
      </c>
      <c r="F59" s="273">
        <v>2.4</v>
      </c>
      <c r="G59" s="273">
        <v>2.04</v>
      </c>
      <c r="H59" s="200" t="s">
        <v>292</v>
      </c>
      <c r="I59" s="222"/>
      <c r="J59" s="233"/>
      <c r="K59" s="203"/>
      <c r="L59" s="203"/>
      <c r="M59" s="204"/>
      <c r="N59" s="204"/>
      <c r="O59" s="205">
        <v>0.0</v>
      </c>
      <c r="P59" s="205">
        <v>1.0</v>
      </c>
      <c r="Q59" s="205">
        <v>1.0</v>
      </c>
      <c r="R59" s="231"/>
      <c r="V59" s="233"/>
    </row>
    <row r="60" outlineLevel="1">
      <c r="A60" s="207"/>
      <c r="B60" s="267" t="s">
        <v>301</v>
      </c>
      <c r="C60" s="199" t="s">
        <v>302</v>
      </c>
      <c r="D60" s="114"/>
      <c r="E60" s="199" t="s">
        <v>303</v>
      </c>
      <c r="F60" s="273">
        <v>2.4</v>
      </c>
      <c r="G60" s="273">
        <v>2.4</v>
      </c>
      <c r="H60" s="200" t="s">
        <v>70</v>
      </c>
      <c r="I60" s="207"/>
      <c r="J60" s="114"/>
      <c r="K60" s="203"/>
      <c r="L60" s="203"/>
      <c r="M60" s="204"/>
      <c r="N60" s="204"/>
      <c r="O60" s="205">
        <v>0.0</v>
      </c>
      <c r="P60" s="205">
        <v>1.0</v>
      </c>
      <c r="Q60" s="205">
        <v>1.0</v>
      </c>
      <c r="R60" s="112"/>
      <c r="S60" s="224"/>
      <c r="T60" s="224"/>
      <c r="U60" s="224"/>
      <c r="V60" s="114"/>
    </row>
    <row r="61">
      <c r="A61" s="312"/>
      <c r="B61" s="315"/>
      <c r="C61" s="317"/>
      <c r="D61" s="317"/>
      <c r="E61" s="318"/>
      <c r="F61" s="318"/>
      <c r="G61" s="318"/>
      <c r="H61" s="319"/>
      <c r="I61" s="319"/>
      <c r="J61" s="320"/>
      <c r="K61" s="320"/>
      <c r="L61" s="320"/>
      <c r="M61" s="320"/>
      <c r="N61" s="320"/>
      <c r="O61" s="320"/>
      <c r="P61" s="320"/>
      <c r="Q61" s="180"/>
      <c r="R61" s="180"/>
      <c r="S61" s="180"/>
      <c r="T61" s="180"/>
      <c r="U61" s="180"/>
      <c r="V61" s="180"/>
    </row>
    <row r="62">
      <c r="A62" s="322" t="s">
        <v>305</v>
      </c>
      <c r="B62" s="117"/>
      <c r="C62" s="317"/>
      <c r="D62" s="317"/>
      <c r="E62" s="318"/>
      <c r="F62" s="318"/>
      <c r="G62" s="318"/>
      <c r="H62" s="319"/>
      <c r="I62" s="319"/>
      <c r="J62" s="320"/>
      <c r="K62" s="320"/>
      <c r="L62" s="320"/>
      <c r="M62" s="320"/>
      <c r="N62" s="320"/>
      <c r="O62" s="320"/>
      <c r="P62" s="320"/>
      <c r="Q62" s="180"/>
      <c r="R62" s="180"/>
      <c r="S62" s="180"/>
      <c r="T62" s="180"/>
      <c r="U62" s="180"/>
      <c r="V62" s="180"/>
    </row>
    <row r="63" outlineLevel="1">
      <c r="A63" s="324" t="s">
        <v>725</v>
      </c>
      <c r="B63" s="117"/>
      <c r="C63" s="327" t="s">
        <v>48</v>
      </c>
      <c r="D63" s="327" t="s">
        <v>49</v>
      </c>
      <c r="E63" s="328" t="s">
        <v>50</v>
      </c>
      <c r="F63" s="329" t="s">
        <v>51</v>
      </c>
      <c r="G63" s="328" t="s">
        <v>52</v>
      </c>
      <c r="H63" s="332"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35" t="s">
        <v>324</v>
      </c>
      <c r="B64" s="343" t="s">
        <v>728</v>
      </c>
      <c r="C64" s="199" t="s">
        <v>729</v>
      </c>
      <c r="D64" s="275" t="s">
        <v>450</v>
      </c>
      <c r="E64" s="199" t="s">
        <v>451</v>
      </c>
      <c r="F64" s="273">
        <v>0.0</v>
      </c>
      <c r="G64" s="386"/>
      <c r="H64" s="340" t="s">
        <v>730</v>
      </c>
      <c r="I64" s="221"/>
      <c r="J64" s="110"/>
      <c r="K64" s="386"/>
      <c r="L64" s="386"/>
      <c r="M64" s="386"/>
      <c r="N64" s="386"/>
      <c r="O64" s="386"/>
      <c r="P64" s="386"/>
      <c r="Q64" s="386"/>
      <c r="R64" s="386"/>
      <c r="S64" s="386"/>
      <c r="T64" s="386"/>
      <c r="U64" s="344" t="b">
        <v>0</v>
      </c>
      <c r="V64" s="344" t="b">
        <v>0</v>
      </c>
    </row>
    <row r="65" outlineLevel="1">
      <c r="A65" s="222"/>
      <c r="B65" s="343" t="s">
        <v>732</v>
      </c>
      <c r="C65" s="199" t="s">
        <v>729</v>
      </c>
      <c r="D65" s="114"/>
      <c r="E65" s="414"/>
      <c r="F65" s="414"/>
      <c r="G65" s="386"/>
      <c r="H65" s="231"/>
      <c r="J65" s="233"/>
      <c r="K65" s="386"/>
      <c r="L65" s="386"/>
      <c r="M65" s="386"/>
      <c r="N65" s="386"/>
      <c r="O65" s="386"/>
      <c r="P65" s="386"/>
      <c r="Q65" s="386"/>
      <c r="R65" s="386"/>
      <c r="S65" s="386"/>
      <c r="T65" s="386"/>
      <c r="U65" s="222"/>
      <c r="V65" s="222"/>
    </row>
    <row r="66" outlineLevel="1">
      <c r="A66" s="222"/>
      <c r="B66" s="343" t="s">
        <v>733</v>
      </c>
      <c r="C66" s="386"/>
      <c r="D66" s="210" t="s">
        <v>122</v>
      </c>
      <c r="E66" s="414"/>
      <c r="F66" s="414"/>
      <c r="G66" s="386"/>
      <c r="H66" s="231"/>
      <c r="J66" s="233"/>
      <c r="K66" s="386"/>
      <c r="L66" s="386"/>
      <c r="M66" s="386"/>
      <c r="N66" s="386"/>
      <c r="O66" s="386"/>
      <c r="P66" s="386"/>
      <c r="Q66" s="386"/>
      <c r="R66" s="386"/>
      <c r="S66" s="386"/>
      <c r="T66" s="386"/>
      <c r="U66" s="222"/>
      <c r="V66" s="222"/>
    </row>
    <row r="67" outlineLevel="1">
      <c r="A67" s="222"/>
      <c r="B67" s="708" t="s">
        <v>734</v>
      </c>
      <c r="C67" s="199" t="s">
        <v>90</v>
      </c>
      <c r="D67" s="216" t="s">
        <v>694</v>
      </c>
      <c r="E67" s="199" t="s">
        <v>173</v>
      </c>
      <c r="F67" s="273">
        <v>12.0</v>
      </c>
      <c r="G67" s="386"/>
      <c r="H67" s="231"/>
      <c r="J67" s="233"/>
      <c r="K67" s="386"/>
      <c r="L67" s="386"/>
      <c r="M67" s="386"/>
      <c r="N67" s="386"/>
      <c r="O67" s="386"/>
      <c r="P67" s="386"/>
      <c r="Q67" s="386"/>
      <c r="R67" s="386"/>
      <c r="S67" s="386"/>
      <c r="T67" s="386"/>
      <c r="U67" s="222"/>
      <c r="V67" s="222"/>
    </row>
    <row r="68" outlineLevel="1">
      <c r="A68" s="222"/>
      <c r="B68" s="708" t="s">
        <v>735</v>
      </c>
      <c r="C68" s="309" t="s">
        <v>736</v>
      </c>
      <c r="D68" s="207"/>
      <c r="E68" s="199" t="s">
        <v>370</v>
      </c>
      <c r="F68" s="273" t="s">
        <v>370</v>
      </c>
      <c r="G68" s="199" t="s">
        <v>370</v>
      </c>
      <c r="H68" s="231"/>
      <c r="J68" s="233"/>
      <c r="K68" s="199"/>
      <c r="L68" s="199"/>
      <c r="M68" s="199"/>
      <c r="N68" s="199"/>
      <c r="O68" s="200">
        <v>0.0</v>
      </c>
      <c r="P68" s="200">
        <v>1.0</v>
      </c>
      <c r="Q68" s="200">
        <v>1.0</v>
      </c>
      <c r="R68" s="205"/>
      <c r="S68" s="205"/>
      <c r="T68" s="205" t="b">
        <v>1</v>
      </c>
      <c r="U68" s="222"/>
      <c r="V68" s="222"/>
    </row>
    <row r="69" outlineLevel="1">
      <c r="A69" s="222"/>
      <c r="B69" s="708" t="s">
        <v>738</v>
      </c>
      <c r="C69" s="199" t="s">
        <v>90</v>
      </c>
      <c r="D69" s="199" t="s">
        <v>213</v>
      </c>
      <c r="E69" s="199" t="s">
        <v>66</v>
      </c>
      <c r="F69" s="273">
        <v>7.199999999999999</v>
      </c>
      <c r="G69" s="386"/>
      <c r="H69" s="231"/>
      <c r="J69" s="233"/>
      <c r="K69" s="386"/>
      <c r="L69" s="386"/>
      <c r="M69" s="386"/>
      <c r="N69" s="386"/>
      <c r="O69" s="386"/>
      <c r="P69" s="386"/>
      <c r="Q69" s="386"/>
      <c r="R69" s="386"/>
      <c r="S69" s="386"/>
      <c r="T69" s="386"/>
      <c r="U69" s="222"/>
      <c r="V69" s="222"/>
    </row>
    <row r="70" outlineLevel="1">
      <c r="A70" s="222"/>
      <c r="B70" s="708" t="s">
        <v>742</v>
      </c>
      <c r="C70" s="199" t="s">
        <v>90</v>
      </c>
      <c r="D70" s="199" t="s">
        <v>98</v>
      </c>
      <c r="E70" s="199" t="s">
        <v>66</v>
      </c>
      <c r="F70" s="273">
        <v>7.199999999999999</v>
      </c>
      <c r="G70" s="386"/>
      <c r="H70" s="231"/>
      <c r="J70" s="233"/>
      <c r="K70" s="199"/>
      <c r="L70" s="199"/>
      <c r="M70" s="199"/>
      <c r="N70" s="199"/>
      <c r="O70" s="200"/>
      <c r="P70" s="200"/>
      <c r="Q70" s="200"/>
      <c r="R70" s="205" t="b">
        <v>0</v>
      </c>
      <c r="S70" s="205" t="b">
        <v>0</v>
      </c>
      <c r="T70" s="205" t="b">
        <v>0</v>
      </c>
      <c r="U70" s="222"/>
      <c r="V70" s="222"/>
    </row>
    <row r="71" outlineLevel="1">
      <c r="A71" s="222"/>
      <c r="B71" s="708" t="s">
        <v>746</v>
      </c>
      <c r="C71" s="199" t="s">
        <v>736</v>
      </c>
      <c r="D71" s="386"/>
      <c r="E71" s="199" t="s">
        <v>370</v>
      </c>
      <c r="F71" s="199" t="s">
        <v>370</v>
      </c>
      <c r="G71" s="199" t="s">
        <v>370</v>
      </c>
      <c r="H71" s="231"/>
      <c r="J71" s="233"/>
      <c r="K71" s="199"/>
      <c r="L71" s="199"/>
      <c r="M71" s="199"/>
      <c r="N71" s="199"/>
      <c r="O71" s="200">
        <v>0.0</v>
      </c>
      <c r="P71" s="200">
        <v>1.0</v>
      </c>
      <c r="Q71" s="200">
        <v>1.0</v>
      </c>
      <c r="R71" s="205"/>
      <c r="S71" s="205"/>
      <c r="T71" s="205" t="b">
        <v>1</v>
      </c>
      <c r="U71" s="222"/>
      <c r="V71" s="222"/>
    </row>
    <row r="72" outlineLevel="1">
      <c r="A72" s="222"/>
      <c r="B72" s="708" t="s">
        <v>747</v>
      </c>
      <c r="C72" s="604" t="s">
        <v>748</v>
      </c>
      <c r="D72" s="199" t="s">
        <v>118</v>
      </c>
      <c r="E72" s="414"/>
      <c r="F72" s="414"/>
      <c r="G72" s="386"/>
      <c r="H72" s="231"/>
      <c r="J72" s="233"/>
      <c r="K72" s="386"/>
      <c r="L72" s="386"/>
      <c r="M72" s="386"/>
      <c r="N72" s="386"/>
      <c r="O72" s="386"/>
      <c r="P72" s="386"/>
      <c r="Q72" s="386"/>
      <c r="R72" s="386"/>
      <c r="S72" s="386"/>
      <c r="T72" s="386"/>
      <c r="U72" s="222"/>
      <c r="V72" s="222"/>
    </row>
    <row r="73" outlineLevel="1">
      <c r="A73" s="222"/>
      <c r="B73" s="708" t="s">
        <v>749</v>
      </c>
      <c r="C73" s="608" t="s">
        <v>748</v>
      </c>
      <c r="D73" s="199" t="s">
        <v>309</v>
      </c>
      <c r="E73" s="414"/>
      <c r="F73" s="414"/>
      <c r="G73" s="386"/>
      <c r="H73" s="231"/>
      <c r="J73" s="233"/>
      <c r="K73" s="386"/>
      <c r="L73" s="386"/>
      <c r="M73" s="386"/>
      <c r="N73" s="386"/>
      <c r="O73" s="386"/>
      <c r="P73" s="386"/>
      <c r="Q73" s="386"/>
      <c r="R73" s="386"/>
      <c r="S73" s="386"/>
      <c r="T73" s="386"/>
      <c r="U73" s="222"/>
      <c r="V73" s="222"/>
    </row>
    <row r="74" outlineLevel="1">
      <c r="A74" s="222"/>
      <c r="B74" s="708" t="s">
        <v>751</v>
      </c>
      <c r="C74" s="608" t="s">
        <v>748</v>
      </c>
      <c r="D74" s="199" t="s">
        <v>752</v>
      </c>
      <c r="E74" s="414"/>
      <c r="F74" s="414"/>
      <c r="G74" s="386"/>
      <c r="H74" s="231"/>
      <c r="J74" s="233"/>
      <c r="K74" s="386"/>
      <c r="L74" s="386"/>
      <c r="M74" s="386"/>
      <c r="N74" s="386"/>
      <c r="O74" s="386"/>
      <c r="P74" s="386"/>
      <c r="Q74" s="386"/>
      <c r="R74" s="386"/>
      <c r="S74" s="386"/>
      <c r="T74" s="386"/>
      <c r="U74" s="222"/>
      <c r="V74" s="222"/>
    </row>
    <row r="75" outlineLevel="1">
      <c r="A75" s="222"/>
      <c r="B75" s="708" t="s">
        <v>753</v>
      </c>
      <c r="C75" s="608" t="s">
        <v>748</v>
      </c>
      <c r="D75" s="199" t="s">
        <v>754</v>
      </c>
      <c r="E75" s="414"/>
      <c r="F75" s="414"/>
      <c r="G75" s="386"/>
      <c r="H75" s="112"/>
      <c r="I75" s="224"/>
      <c r="J75" s="114"/>
      <c r="K75" s="386"/>
      <c r="L75" s="386"/>
      <c r="M75" s="386"/>
      <c r="N75" s="386"/>
      <c r="O75" s="386"/>
      <c r="P75" s="386"/>
      <c r="Q75" s="386"/>
      <c r="R75" s="386"/>
      <c r="S75" s="386"/>
      <c r="T75" s="386"/>
      <c r="U75" s="207"/>
      <c r="V75" s="207"/>
    </row>
    <row r="76" outlineLevel="1">
      <c r="A76" s="324" t="s">
        <v>755</v>
      </c>
      <c r="B76" s="117"/>
      <c r="C76" s="327" t="s">
        <v>48</v>
      </c>
      <c r="D76" s="327" t="s">
        <v>49</v>
      </c>
      <c r="E76" s="328" t="s">
        <v>50</v>
      </c>
      <c r="F76" s="329" t="s">
        <v>51</v>
      </c>
      <c r="G76" s="328" t="s">
        <v>52</v>
      </c>
      <c r="H76" s="332"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ht="21.75" customHeight="1" outlineLevel="1">
      <c r="A77" s="335" t="s">
        <v>322</v>
      </c>
      <c r="B77" s="343" t="s">
        <v>760</v>
      </c>
      <c r="C77" s="199" t="s">
        <v>419</v>
      </c>
      <c r="D77" s="127" t="s">
        <v>761</v>
      </c>
      <c r="E77" s="199" t="s">
        <v>762</v>
      </c>
      <c r="F77" s="200" t="s">
        <v>763</v>
      </c>
      <c r="G77" s="199" t="s">
        <v>764</v>
      </c>
      <c r="H77" s="709" t="s">
        <v>765</v>
      </c>
      <c r="I77" s="221"/>
      <c r="J77" s="110"/>
      <c r="K77" s="203"/>
      <c r="L77" s="203"/>
      <c r="M77" s="204"/>
      <c r="N77" s="204"/>
      <c r="O77" s="200">
        <v>0.0</v>
      </c>
      <c r="P77" s="200">
        <v>1.0</v>
      </c>
      <c r="Q77" s="200">
        <v>1.0</v>
      </c>
      <c r="R77" s="205" t="b">
        <v>1</v>
      </c>
      <c r="S77" s="205" t="b">
        <v>1</v>
      </c>
      <c r="T77" s="205"/>
      <c r="U77" s="344" t="b">
        <v>0</v>
      </c>
      <c r="V77" s="344" t="b">
        <v>1</v>
      </c>
    </row>
    <row r="78" ht="21.75" customHeight="1" outlineLevel="1">
      <c r="A78" s="222"/>
      <c r="B78" s="343" t="s">
        <v>344</v>
      </c>
      <c r="C78" s="199" t="s">
        <v>130</v>
      </c>
      <c r="D78" s="127" t="s">
        <v>316</v>
      </c>
      <c r="E78" s="199" t="s">
        <v>211</v>
      </c>
      <c r="F78" s="200">
        <v>42.0</v>
      </c>
      <c r="G78" s="199" t="s">
        <v>766</v>
      </c>
      <c r="H78" s="231"/>
      <c r="J78" s="233"/>
      <c r="K78" s="200"/>
      <c r="L78" s="200"/>
      <c r="M78" s="205"/>
      <c r="N78" s="205"/>
      <c r="O78" s="200">
        <v>0.0</v>
      </c>
      <c r="P78" s="200">
        <v>1.0</v>
      </c>
      <c r="Q78" s="200">
        <v>1.0</v>
      </c>
      <c r="R78" s="205" t="b">
        <v>1</v>
      </c>
      <c r="S78" s="205" t="b">
        <v>1</v>
      </c>
      <c r="T78" s="205"/>
      <c r="U78" s="222"/>
      <c r="V78" s="222"/>
    </row>
    <row r="79" outlineLevel="1">
      <c r="A79" s="222"/>
      <c r="B79" s="343" t="s">
        <v>505</v>
      </c>
      <c r="C79" s="386"/>
      <c r="D79" s="199" t="s">
        <v>66</v>
      </c>
      <c r="E79" s="386"/>
      <c r="F79" s="386"/>
      <c r="G79" s="386"/>
      <c r="H79" s="231"/>
      <c r="J79" s="233"/>
      <c r="K79" s="200"/>
      <c r="L79" s="200"/>
      <c r="M79" s="205"/>
      <c r="N79" s="205"/>
      <c r="O79" s="200"/>
      <c r="P79" s="200"/>
      <c r="Q79" s="200"/>
      <c r="R79" s="205" t="b">
        <v>0</v>
      </c>
      <c r="S79" s="205" t="b">
        <v>0</v>
      </c>
      <c r="T79" s="205" t="b">
        <v>0</v>
      </c>
      <c r="U79" s="222"/>
      <c r="V79" s="222"/>
    </row>
    <row r="80" outlineLevel="1">
      <c r="A80" s="335" t="s">
        <v>359</v>
      </c>
      <c r="B80" s="343" t="s">
        <v>767</v>
      </c>
      <c r="C80" s="199" t="s">
        <v>768</v>
      </c>
      <c r="D80" s="216" t="s">
        <v>754</v>
      </c>
      <c r="E80" s="199" t="s">
        <v>769</v>
      </c>
      <c r="F80" s="200" t="s">
        <v>770</v>
      </c>
      <c r="G80" s="199" t="s">
        <v>771</v>
      </c>
      <c r="H80" s="231"/>
      <c r="J80" s="233"/>
      <c r="K80" s="200"/>
      <c r="L80" s="200"/>
      <c r="M80" s="205"/>
      <c r="N80" s="205"/>
      <c r="O80" s="200">
        <v>0.0</v>
      </c>
      <c r="P80" s="200">
        <v>1.0</v>
      </c>
      <c r="Q80" s="200">
        <v>1.0</v>
      </c>
      <c r="R80" s="205" t="b">
        <v>1</v>
      </c>
      <c r="S80" s="205" t="b">
        <v>1</v>
      </c>
      <c r="T80" s="205"/>
      <c r="U80" s="222"/>
      <c r="V80" s="222"/>
    </row>
    <row r="81" outlineLevel="1">
      <c r="A81" s="222"/>
      <c r="B81" s="343" t="s">
        <v>772</v>
      </c>
      <c r="C81" s="199" t="s">
        <v>773</v>
      </c>
      <c r="D81" s="207"/>
      <c r="E81" s="199" t="s">
        <v>769</v>
      </c>
      <c r="F81" s="200" t="s">
        <v>770</v>
      </c>
      <c r="G81" s="199" t="s">
        <v>771</v>
      </c>
      <c r="H81" s="231"/>
      <c r="J81" s="233"/>
      <c r="K81" s="200"/>
      <c r="L81" s="200"/>
      <c r="M81" s="205"/>
      <c r="N81" s="205"/>
      <c r="O81" s="200"/>
      <c r="P81" s="200"/>
      <c r="Q81" s="200"/>
      <c r="R81" s="205" t="b">
        <v>0</v>
      </c>
      <c r="S81" s="205" t="b">
        <v>0</v>
      </c>
      <c r="T81" s="205" t="b">
        <v>0</v>
      </c>
      <c r="U81" s="222"/>
      <c r="V81" s="222"/>
    </row>
    <row r="82" outlineLevel="1">
      <c r="A82" s="222"/>
      <c r="B82" s="343" t="s">
        <v>344</v>
      </c>
      <c r="C82" s="199" t="s">
        <v>130</v>
      </c>
      <c r="D82" s="127" t="s">
        <v>316</v>
      </c>
      <c r="E82" s="199" t="s">
        <v>612</v>
      </c>
      <c r="F82" s="200">
        <v>33.6</v>
      </c>
      <c r="G82" s="199" t="s">
        <v>774</v>
      </c>
      <c r="H82" s="112"/>
      <c r="I82" s="224"/>
      <c r="J82" s="114"/>
      <c r="K82" s="200"/>
      <c r="L82" s="200"/>
      <c r="M82" s="205"/>
      <c r="N82" s="205"/>
      <c r="O82" s="200">
        <v>0.0</v>
      </c>
      <c r="P82" s="200">
        <v>1.0</v>
      </c>
      <c r="Q82" s="200">
        <v>1.0</v>
      </c>
      <c r="R82" s="205" t="b">
        <v>1</v>
      </c>
      <c r="S82" s="205" t="b">
        <v>1</v>
      </c>
      <c r="T82" s="205"/>
      <c r="U82" s="207"/>
      <c r="V82" s="207"/>
    </row>
    <row r="83" outlineLevel="1">
      <c r="A83" s="324" t="s">
        <v>775</v>
      </c>
      <c r="B83" s="117"/>
      <c r="C83" s="327" t="s">
        <v>48</v>
      </c>
      <c r="D83" s="327" t="s">
        <v>49</v>
      </c>
      <c r="E83" s="328" t="s">
        <v>50</v>
      </c>
      <c r="F83" s="329" t="s">
        <v>51</v>
      </c>
      <c r="G83" s="328" t="s">
        <v>52</v>
      </c>
      <c r="H83" s="332" t="s">
        <v>53</v>
      </c>
      <c r="I83" s="120"/>
      <c r="J83" s="117"/>
      <c r="K83" s="333" t="s">
        <v>180</v>
      </c>
      <c r="L83" s="333" t="s">
        <v>181</v>
      </c>
      <c r="M83" s="333" t="s">
        <v>182</v>
      </c>
      <c r="N83" s="333" t="s">
        <v>183</v>
      </c>
      <c r="O83" s="334" t="s">
        <v>184</v>
      </c>
      <c r="P83" s="333" t="s">
        <v>185</v>
      </c>
      <c r="Q83" s="334" t="s">
        <v>186</v>
      </c>
      <c r="R83" s="333" t="s">
        <v>317</v>
      </c>
      <c r="S83" s="334" t="s">
        <v>318</v>
      </c>
      <c r="T83" s="334" t="s">
        <v>319</v>
      </c>
      <c r="U83" s="334" t="s">
        <v>320</v>
      </c>
      <c r="V83" s="334" t="s">
        <v>321</v>
      </c>
    </row>
    <row r="84" outlineLevel="1">
      <c r="A84" s="358" t="s">
        <v>324</v>
      </c>
      <c r="B84" s="388" t="s">
        <v>170</v>
      </c>
      <c r="C84" s="199" t="s">
        <v>776</v>
      </c>
      <c r="D84" s="384"/>
      <c r="E84" s="199" t="s">
        <v>229</v>
      </c>
      <c r="F84" s="200">
        <v>6.0</v>
      </c>
      <c r="G84" s="199" t="s">
        <v>67</v>
      </c>
      <c r="H84" s="340" t="s">
        <v>778</v>
      </c>
      <c r="I84" s="221"/>
      <c r="J84" s="110"/>
      <c r="K84" s="200"/>
      <c r="L84" s="200"/>
      <c r="M84" s="205"/>
      <c r="N84" s="205"/>
      <c r="O84" s="200">
        <v>0.0</v>
      </c>
      <c r="P84" s="200">
        <v>1.0</v>
      </c>
      <c r="Q84" s="200">
        <v>1.0</v>
      </c>
      <c r="R84" s="205" t="b">
        <v>1</v>
      </c>
      <c r="S84" s="205" t="b">
        <v>1</v>
      </c>
      <c r="T84" s="205"/>
      <c r="U84" s="344" t="s">
        <v>340</v>
      </c>
      <c r="V84" s="344" t="b">
        <v>1</v>
      </c>
    </row>
    <row r="85" outlineLevel="1">
      <c r="A85" s="222"/>
      <c r="B85" s="388" t="s">
        <v>780</v>
      </c>
      <c r="C85" s="199" t="s">
        <v>781</v>
      </c>
      <c r="D85" s="222"/>
      <c r="E85" s="199" t="s">
        <v>303</v>
      </c>
      <c r="F85" s="200">
        <v>2.4</v>
      </c>
      <c r="G85" s="199" t="s">
        <v>70</v>
      </c>
      <c r="H85" s="231"/>
      <c r="J85" s="233"/>
      <c r="K85" s="200"/>
      <c r="L85" s="200"/>
      <c r="M85" s="205"/>
      <c r="N85" s="205"/>
      <c r="O85" s="200">
        <v>0.0</v>
      </c>
      <c r="P85" s="200">
        <v>1.0</v>
      </c>
      <c r="Q85" s="200">
        <v>1.0</v>
      </c>
      <c r="R85" s="205" t="b">
        <v>1</v>
      </c>
      <c r="S85" s="205" t="b">
        <v>1</v>
      </c>
      <c r="T85" s="205"/>
      <c r="U85" s="222"/>
      <c r="V85" s="222"/>
    </row>
    <row r="86" outlineLevel="1">
      <c r="A86" s="222"/>
      <c r="B86" s="388" t="s">
        <v>243</v>
      </c>
      <c r="C86" s="199" t="s">
        <v>782</v>
      </c>
      <c r="D86" s="222"/>
      <c r="E86" s="199" t="s">
        <v>303</v>
      </c>
      <c r="F86" s="200">
        <v>2.4</v>
      </c>
      <c r="G86" s="199" t="s">
        <v>70</v>
      </c>
      <c r="H86" s="231"/>
      <c r="J86" s="233"/>
      <c r="K86" s="200"/>
      <c r="L86" s="200"/>
      <c r="M86" s="205"/>
      <c r="N86" s="205"/>
      <c r="O86" s="200">
        <v>0.0</v>
      </c>
      <c r="P86" s="200">
        <v>1.0</v>
      </c>
      <c r="Q86" s="200">
        <v>1.0</v>
      </c>
      <c r="R86" s="205" t="b">
        <v>1</v>
      </c>
      <c r="S86" s="205" t="b">
        <v>1</v>
      </c>
      <c r="T86" s="205"/>
      <c r="U86" s="222"/>
      <c r="V86" s="222"/>
    </row>
    <row r="87" outlineLevel="1">
      <c r="A87" s="222"/>
      <c r="B87" s="388" t="s">
        <v>783</v>
      </c>
      <c r="C87" s="199" t="s">
        <v>302</v>
      </c>
      <c r="D87" s="710" t="s">
        <v>213</v>
      </c>
      <c r="E87" s="199" t="s">
        <v>229</v>
      </c>
      <c r="F87" s="200">
        <v>6.0</v>
      </c>
      <c r="G87" s="199" t="s">
        <v>70</v>
      </c>
      <c r="H87" s="231"/>
      <c r="J87" s="233"/>
      <c r="K87" s="200"/>
      <c r="L87" s="200"/>
      <c r="M87" s="205"/>
      <c r="N87" s="205"/>
      <c r="O87" s="200">
        <v>0.0</v>
      </c>
      <c r="P87" s="200">
        <v>1.0</v>
      </c>
      <c r="Q87" s="200">
        <v>1.0</v>
      </c>
      <c r="R87" s="205" t="b">
        <v>1</v>
      </c>
      <c r="S87" s="205" t="b">
        <v>0</v>
      </c>
      <c r="T87" s="205" t="b">
        <v>1</v>
      </c>
      <c r="U87" s="222"/>
      <c r="V87" s="222"/>
    </row>
    <row r="88" outlineLevel="1">
      <c r="A88" s="207"/>
      <c r="B88" s="388" t="s">
        <v>786</v>
      </c>
      <c r="C88" s="199" t="s">
        <v>787</v>
      </c>
      <c r="D88" s="222"/>
      <c r="E88" s="199" t="s">
        <v>66</v>
      </c>
      <c r="F88" s="200">
        <v>7.199999999999999</v>
      </c>
      <c r="G88" s="199" t="s">
        <v>70</v>
      </c>
      <c r="H88" s="112"/>
      <c r="I88" s="224"/>
      <c r="J88" s="114"/>
      <c r="K88" s="200"/>
      <c r="L88" s="200"/>
      <c r="M88" s="205"/>
      <c r="N88" s="205"/>
      <c r="O88" s="200">
        <v>0.0</v>
      </c>
      <c r="P88" s="200">
        <v>1.0</v>
      </c>
      <c r="Q88" s="200">
        <v>1.0</v>
      </c>
      <c r="R88" s="205" t="b">
        <v>1</v>
      </c>
      <c r="S88" s="205" t="b">
        <v>0</v>
      </c>
      <c r="T88" s="205" t="b">
        <v>1</v>
      </c>
      <c r="U88" s="207"/>
      <c r="V88" s="207"/>
    </row>
    <row r="89" outlineLevel="1">
      <c r="A89" s="324" t="s">
        <v>789</v>
      </c>
      <c r="B89" s="117"/>
      <c r="C89" s="327" t="s">
        <v>48</v>
      </c>
      <c r="D89" s="327" t="s">
        <v>49</v>
      </c>
      <c r="E89" s="328" t="s">
        <v>50</v>
      </c>
      <c r="F89" s="329" t="s">
        <v>51</v>
      </c>
      <c r="G89" s="328" t="s">
        <v>52</v>
      </c>
      <c r="H89" s="332" t="s">
        <v>53</v>
      </c>
      <c r="I89" s="120"/>
      <c r="J89" s="117"/>
      <c r="K89" s="333" t="s">
        <v>180</v>
      </c>
      <c r="L89" s="333" t="s">
        <v>181</v>
      </c>
      <c r="M89" s="333" t="s">
        <v>182</v>
      </c>
      <c r="N89" s="333" t="s">
        <v>183</v>
      </c>
      <c r="O89" s="334" t="s">
        <v>184</v>
      </c>
      <c r="P89" s="333" t="s">
        <v>185</v>
      </c>
      <c r="Q89" s="334" t="s">
        <v>186</v>
      </c>
      <c r="R89" s="333" t="s">
        <v>317</v>
      </c>
      <c r="S89" s="334" t="s">
        <v>318</v>
      </c>
      <c r="T89" s="334" t="s">
        <v>319</v>
      </c>
      <c r="U89" s="334" t="s">
        <v>320</v>
      </c>
      <c r="V89" s="334" t="s">
        <v>321</v>
      </c>
    </row>
    <row r="90" ht="21.75" customHeight="1" outlineLevel="1">
      <c r="A90" s="394" t="s">
        <v>359</v>
      </c>
      <c r="B90" s="601"/>
      <c r="C90" s="199" t="s">
        <v>790</v>
      </c>
      <c r="D90" s="355" t="s">
        <v>791</v>
      </c>
      <c r="E90" s="199" t="s">
        <v>327</v>
      </c>
      <c r="F90" s="200">
        <v>21.599999999999998</v>
      </c>
      <c r="G90" s="199" t="s">
        <v>792</v>
      </c>
      <c r="H90" s="711" t="s">
        <v>793</v>
      </c>
      <c r="I90" s="221"/>
      <c r="J90" s="110"/>
      <c r="K90" s="200"/>
      <c r="L90" s="200"/>
      <c r="M90" s="205"/>
      <c r="N90" s="205"/>
      <c r="O90" s="200">
        <v>0.0</v>
      </c>
      <c r="P90" s="200">
        <v>1.0</v>
      </c>
      <c r="Q90" s="200">
        <v>1.0</v>
      </c>
      <c r="R90" s="205" t="b">
        <v>1</v>
      </c>
      <c r="S90" s="205" t="b">
        <v>1</v>
      </c>
      <c r="T90" s="205"/>
      <c r="U90" s="344" t="b">
        <v>0</v>
      </c>
      <c r="V90" s="344" t="b">
        <v>0</v>
      </c>
    </row>
    <row r="91" ht="21.75" customHeight="1" outlineLevel="1">
      <c r="A91" s="335" t="s">
        <v>324</v>
      </c>
      <c r="B91" s="597" t="s">
        <v>301</v>
      </c>
      <c r="C91" s="199" t="s">
        <v>429</v>
      </c>
      <c r="D91" s="414"/>
      <c r="E91" s="199" t="s">
        <v>166</v>
      </c>
      <c r="F91" s="200">
        <v>16.8</v>
      </c>
      <c r="G91" s="199" t="s">
        <v>125</v>
      </c>
      <c r="H91" s="231"/>
      <c r="J91" s="233"/>
      <c r="K91" s="200"/>
      <c r="L91" s="203"/>
      <c r="M91" s="204"/>
      <c r="N91" s="204"/>
      <c r="O91" s="200">
        <v>0.0</v>
      </c>
      <c r="P91" s="200">
        <v>1.0</v>
      </c>
      <c r="Q91" s="200">
        <v>1.0</v>
      </c>
      <c r="R91" s="205" t="b">
        <v>1</v>
      </c>
      <c r="S91" s="205" t="b">
        <v>1</v>
      </c>
      <c r="T91" s="205"/>
      <c r="U91" s="222"/>
      <c r="V91" s="222"/>
    </row>
    <row r="92" ht="21.75" customHeight="1" outlineLevel="1">
      <c r="A92" s="207"/>
      <c r="B92" s="597" t="s">
        <v>633</v>
      </c>
      <c r="C92" s="414"/>
      <c r="D92" s="355" t="s">
        <v>544</v>
      </c>
      <c r="E92" s="414"/>
      <c r="F92" s="414"/>
      <c r="G92" s="386"/>
      <c r="H92" s="112"/>
      <c r="I92" s="224"/>
      <c r="J92" s="114"/>
      <c r="K92" s="200"/>
      <c r="L92" s="203"/>
      <c r="M92" s="204"/>
      <c r="N92" s="204"/>
      <c r="O92" s="200">
        <v>0.0</v>
      </c>
      <c r="P92" s="200">
        <v>1.0</v>
      </c>
      <c r="Q92" s="200">
        <v>1.0</v>
      </c>
      <c r="R92" s="205" t="b">
        <v>1</v>
      </c>
      <c r="S92" s="205" t="b">
        <v>1</v>
      </c>
      <c r="T92" s="205"/>
      <c r="U92" s="207"/>
      <c r="V92" s="207"/>
    </row>
    <row r="93">
      <c r="A93" s="312"/>
      <c r="B93" s="315"/>
      <c r="C93" s="317"/>
      <c r="D93" s="317"/>
      <c r="E93" s="318"/>
      <c r="F93" s="318"/>
      <c r="G93" s="318"/>
      <c r="H93" s="319"/>
      <c r="I93" s="319"/>
      <c r="J93" s="320"/>
      <c r="K93" s="320"/>
      <c r="L93" s="320"/>
      <c r="M93" s="320"/>
      <c r="N93" s="320"/>
      <c r="O93" s="320"/>
      <c r="P93" s="320"/>
      <c r="Q93" s="180"/>
      <c r="R93" s="180"/>
      <c r="S93" s="180"/>
      <c r="T93" s="180"/>
      <c r="U93" s="180"/>
      <c r="V93" s="180"/>
    </row>
    <row r="94">
      <c r="A94" s="390" t="str">
        <f>'テンプレート'!A91</f>
        <v>Grabs and Throws</v>
      </c>
      <c r="B94" s="110"/>
      <c r="C94" s="319"/>
      <c r="D94" s="319"/>
      <c r="E94" s="320"/>
      <c r="F94" s="392"/>
      <c r="G94" s="392"/>
      <c r="H94" s="320"/>
      <c r="I94" s="320"/>
      <c r="J94" s="320"/>
      <c r="K94" s="320"/>
      <c r="L94" s="320"/>
      <c r="M94" s="320"/>
      <c r="N94" s="180"/>
      <c r="O94" s="180"/>
      <c r="P94" s="180"/>
      <c r="Q94" s="320"/>
      <c r="R94" s="320"/>
      <c r="S94" s="320"/>
      <c r="T94" s="320"/>
      <c r="U94" s="320"/>
      <c r="V94" s="320"/>
    </row>
    <row r="95" outlineLevel="1">
      <c r="A95" s="112"/>
      <c r="B95" s="114"/>
      <c r="C95" s="393" t="str">
        <f>'テンプレート'!C92</f>
        <v>Active</v>
      </c>
      <c r="D95" s="393" t="str">
        <f>'テンプレート'!D92</f>
        <v>Duration</v>
      </c>
      <c r="E95" s="393" t="str">
        <f>'テンプレート'!E92</f>
        <v>Base Damage</v>
      </c>
      <c r="F95" s="396" t="str">
        <f>'テンプレート'!F92</f>
        <v>Damage (1v1)</v>
      </c>
      <c r="G95" s="319"/>
      <c r="H95" s="319"/>
      <c r="I95" s="319"/>
      <c r="J95" s="320"/>
      <c r="K95" s="320"/>
      <c r="L95" s="320"/>
      <c r="M95" s="320"/>
      <c r="N95" s="320"/>
      <c r="O95" s="320"/>
      <c r="P95" s="320"/>
      <c r="Q95" s="320"/>
      <c r="R95" s="320"/>
      <c r="S95" s="320"/>
      <c r="T95" s="320"/>
      <c r="U95" s="320"/>
      <c r="V95" s="320"/>
    </row>
    <row r="96" outlineLevel="1">
      <c r="A96" s="398" t="str">
        <f>'テンプレート'!A93</f>
        <v>Grabs攻撃</v>
      </c>
      <c r="B96" s="399" t="str">
        <f>'テンプレート'!B93</f>
        <v>Grabs攻撃</v>
      </c>
      <c r="C96" s="199" t="s">
        <v>429</v>
      </c>
      <c r="D96" s="199" t="s">
        <v>229</v>
      </c>
      <c r="E96" s="199" t="s">
        <v>429</v>
      </c>
      <c r="F96" s="200">
        <f>E96*1.2</f>
        <v>1.2</v>
      </c>
      <c r="G96" s="319"/>
      <c r="H96" s="319"/>
      <c r="I96" s="319"/>
      <c r="J96" s="320"/>
      <c r="K96" s="320"/>
      <c r="L96" s="320"/>
      <c r="M96" s="320"/>
      <c r="N96" s="320"/>
      <c r="O96" s="320"/>
      <c r="P96" s="320"/>
      <c r="Q96" s="320"/>
      <c r="R96" s="320"/>
      <c r="S96" s="320"/>
      <c r="T96" s="320"/>
      <c r="U96" s="320"/>
      <c r="V96" s="320"/>
    </row>
    <row r="97" outlineLevel="1">
      <c r="A97" s="400" t="str">
        <f>'テンプレート'!A94</f>
        <v>Grabs</v>
      </c>
      <c r="B97" s="399" t="str">
        <f>'テンプレート'!B94</f>
        <v>On-Spot</v>
      </c>
      <c r="C97" s="199" t="s">
        <v>105</v>
      </c>
      <c r="D97" s="199" t="s">
        <v>96</v>
      </c>
      <c r="E97" s="401"/>
      <c r="F97" s="402"/>
      <c r="G97" s="402"/>
      <c r="H97" s="319"/>
      <c r="I97" s="319"/>
      <c r="J97" s="320"/>
      <c r="K97" s="320"/>
      <c r="L97" s="320"/>
      <c r="M97" s="320"/>
      <c r="N97" s="320"/>
      <c r="O97" s="320"/>
      <c r="P97" s="320"/>
      <c r="Q97" s="320"/>
      <c r="R97" s="320"/>
      <c r="S97" s="320"/>
      <c r="T97" s="320"/>
      <c r="U97" s="320"/>
      <c r="V97" s="320"/>
    </row>
    <row r="98" outlineLevel="1">
      <c r="A98" s="231"/>
      <c r="B98" s="399" t="str">
        <f>'テンプレート'!B95</f>
        <v>ダッシュ</v>
      </c>
      <c r="C98" s="199" t="s">
        <v>457</v>
      </c>
      <c r="D98" s="199" t="s">
        <v>464</v>
      </c>
      <c r="E98" s="401"/>
      <c r="F98" s="402"/>
      <c r="G98" s="402"/>
      <c r="H98" s="319"/>
      <c r="I98" s="319"/>
      <c r="J98" s="320"/>
      <c r="K98" s="320"/>
      <c r="L98" s="320"/>
      <c r="M98" s="320"/>
      <c r="N98" s="320"/>
      <c r="O98" s="320"/>
      <c r="P98" s="320"/>
      <c r="Q98" s="320"/>
      <c r="R98" s="320"/>
      <c r="S98" s="320"/>
      <c r="T98" s="320"/>
      <c r="U98" s="320"/>
      <c r="V98" s="320"/>
    </row>
    <row r="99" outlineLevel="1">
      <c r="A99" s="112"/>
      <c r="B99" s="399" t="str">
        <f>'テンプレート'!B96</f>
        <v>ふりむき</v>
      </c>
      <c r="C99" s="199" t="s">
        <v>212</v>
      </c>
      <c r="D99" s="199" t="s">
        <v>476</v>
      </c>
      <c r="E99" s="319"/>
      <c r="F99" s="402"/>
      <c r="G99" s="402"/>
      <c r="H99" s="319"/>
      <c r="I99" s="319"/>
      <c r="J99" s="320"/>
      <c r="K99" s="320"/>
      <c r="L99" s="320"/>
      <c r="M99" s="320"/>
      <c r="N99" s="320"/>
      <c r="O99" s="320"/>
      <c r="P99" s="320"/>
      <c r="Q99" s="320"/>
      <c r="R99" s="320"/>
      <c r="S99" s="320"/>
      <c r="T99" s="320"/>
      <c r="U99" s="320"/>
      <c r="V99" s="320"/>
    </row>
    <row r="100" outlineLevel="1">
      <c r="A100" s="403" t="str">
        <f>'テンプレート'!A97</f>
        <v>Throws</v>
      </c>
      <c r="B100" s="117"/>
      <c r="C100" s="393" t="str">
        <f>'テンプレート'!C97</f>
        <v>Active</v>
      </c>
      <c r="D100" s="393" t="str">
        <f>'テンプレート'!D97</f>
        <v>Duration</v>
      </c>
      <c r="E100" s="393" t="str">
        <f>'テンプレート'!E97</f>
        <v>Base Damage</v>
      </c>
      <c r="F100" s="393" t="str">
        <f>'テンプレート'!F97</f>
        <v>Damage (1v1)</v>
      </c>
      <c r="G100" s="712" t="str">
        <f>'テンプレート'!G97</f>
        <v>Comment</v>
      </c>
      <c r="H100" s="404" t="str">
        <f>'テンプレート'!H97</f>
        <v/>
      </c>
      <c r="I100" s="120"/>
      <c r="J100" s="117"/>
      <c r="K100" s="405" t="str">
        <f>'テンプレート'!K97</f>
        <v>ベクトル</v>
      </c>
      <c r="L100" s="405" t="str">
        <f>'テンプレート'!L97</f>
        <v>KBG (R.E.)</v>
      </c>
      <c r="M100" s="405" t="str">
        <f>'テンプレート'!M97</f>
        <v>BKB (R.A.)</v>
      </c>
      <c r="N100" s="405" t="str">
        <f>'テンプレート'!N97</f>
        <v>FKB (R.F.)</v>
      </c>
      <c r="O100" s="406" t="str">
        <f>'テンプレート'!O97</f>
        <v>盾削り値</v>
      </c>
      <c r="P100" s="405" t="str">
        <f>'テンプレート'!P97</f>
        <v>ﾋｯﾄｽﾄｯﾌﾟ</v>
      </c>
      <c r="Q100" s="406" t="str">
        <f>'テンプレート'!Q97</f>
        <v>ずらし</v>
      </c>
      <c r="R100" s="408"/>
      <c r="S100" s="408"/>
      <c r="T100" s="408"/>
      <c r="U100" s="408"/>
      <c r="V100" s="408"/>
    </row>
    <row r="101" outlineLevel="1">
      <c r="A101" s="411" t="str">
        <f>'テンプレート'!A98</f>
        <v>前Throws</v>
      </c>
      <c r="B101" s="399" t="str">
        <f>'テンプレート'!B98</f>
        <v>打撃</v>
      </c>
      <c r="C101" s="415" t="b">
        <v>0</v>
      </c>
      <c r="D101" s="414"/>
      <c r="E101" s="426">
        <v>58.0</v>
      </c>
      <c r="F101" s="414"/>
      <c r="G101" s="414"/>
      <c r="H101" s="417"/>
      <c r="I101" s="221"/>
      <c r="J101" s="110"/>
      <c r="K101" s="414"/>
      <c r="L101" s="414"/>
      <c r="M101" s="414"/>
      <c r="N101" s="414"/>
      <c r="O101" s="414"/>
      <c r="P101" s="414"/>
      <c r="Q101" s="414"/>
      <c r="R101" s="408"/>
      <c r="S101" s="320"/>
      <c r="T101" s="320"/>
      <c r="U101" s="320"/>
      <c r="V101" s="320"/>
    </row>
    <row r="102" outlineLevel="1">
      <c r="A102" s="207"/>
      <c r="B102" s="399" t="str">
        <f>'テンプレート'!B99</f>
        <v>Throws</v>
      </c>
      <c r="C102" s="207"/>
      <c r="D102" s="127">
        <v>45.0</v>
      </c>
      <c r="E102" s="207"/>
      <c r="F102" s="199" t="s">
        <v>229</v>
      </c>
      <c r="G102" s="200">
        <f>IFERROR(F102*1.2, "-")</f>
        <v>6</v>
      </c>
      <c r="H102" s="112"/>
      <c r="I102" s="224"/>
      <c r="J102" s="114"/>
      <c r="K102" s="203"/>
      <c r="L102" s="203"/>
      <c r="M102" s="204"/>
      <c r="N102" s="204"/>
      <c r="O102" s="407"/>
      <c r="P102" s="407"/>
      <c r="Q102" s="407"/>
      <c r="R102" s="408"/>
      <c r="S102" s="320"/>
      <c r="T102" s="320"/>
      <c r="U102" s="320"/>
      <c r="V102" s="320"/>
    </row>
    <row r="103" outlineLevel="1">
      <c r="A103" s="411" t="str">
        <f>'テンプレート'!A100</f>
        <v>後Throws</v>
      </c>
      <c r="B103" s="399" t="str">
        <f>'テンプレート'!B100</f>
        <v>打撃</v>
      </c>
      <c r="C103" s="415" t="b">
        <v>0</v>
      </c>
      <c r="D103" s="414"/>
      <c r="E103" s="426">
        <v>49.0</v>
      </c>
      <c r="F103" s="414"/>
      <c r="G103" s="414"/>
      <c r="H103" s="417"/>
      <c r="I103" s="221"/>
      <c r="J103" s="110"/>
      <c r="K103" s="414"/>
      <c r="L103" s="414"/>
      <c r="M103" s="414"/>
      <c r="N103" s="414"/>
      <c r="O103" s="414"/>
      <c r="P103" s="414"/>
      <c r="Q103" s="414"/>
      <c r="R103" s="408"/>
      <c r="S103" s="320"/>
      <c r="T103" s="320"/>
      <c r="U103" s="320"/>
      <c r="V103" s="320"/>
    </row>
    <row r="104" outlineLevel="1">
      <c r="A104" s="207"/>
      <c r="B104" s="399" t="str">
        <f>'テンプレート'!B101</f>
        <v>Throws</v>
      </c>
      <c r="C104" s="207"/>
      <c r="D104" s="127">
        <v>41.0</v>
      </c>
      <c r="E104" s="207"/>
      <c r="F104" s="199" t="s">
        <v>90</v>
      </c>
      <c r="G104" s="200">
        <f>IFERROR(F104*1.2, "-")</f>
        <v>9.6</v>
      </c>
      <c r="H104" s="112"/>
      <c r="I104" s="224"/>
      <c r="J104" s="114"/>
      <c r="K104" s="203"/>
      <c r="L104" s="203"/>
      <c r="M104" s="204"/>
      <c r="N104" s="204"/>
      <c r="O104" s="407"/>
      <c r="P104" s="407"/>
      <c r="Q104" s="407"/>
      <c r="R104" s="408"/>
      <c r="S104" s="320"/>
      <c r="T104" s="320"/>
      <c r="U104" s="320"/>
      <c r="V104" s="320"/>
    </row>
    <row r="105" outlineLevel="1">
      <c r="A105" s="411" t="str">
        <f>'テンプレート'!A102</f>
        <v>上Throws</v>
      </c>
      <c r="B105" s="399" t="str">
        <f>'テンプレート'!B102</f>
        <v>打撃</v>
      </c>
      <c r="C105" s="415" t="b">
        <v>0</v>
      </c>
      <c r="D105" s="199" t="s">
        <v>811</v>
      </c>
      <c r="E105" s="426">
        <v>79.0</v>
      </c>
      <c r="F105" s="199" t="s">
        <v>145</v>
      </c>
      <c r="G105" s="199" t="s">
        <v>146</v>
      </c>
      <c r="H105" s="421" t="s">
        <v>493</v>
      </c>
      <c r="I105" s="221"/>
      <c r="J105" s="110"/>
      <c r="K105" s="414"/>
      <c r="L105" s="414"/>
      <c r="M105" s="414"/>
      <c r="N105" s="414"/>
      <c r="O105" s="414"/>
      <c r="P105" s="414"/>
      <c r="Q105" s="414"/>
      <c r="R105" s="408"/>
      <c r="S105" s="320"/>
      <c r="T105" s="320"/>
      <c r="U105" s="320"/>
      <c r="V105" s="320"/>
    </row>
    <row r="106" outlineLevel="1">
      <c r="A106" s="207"/>
      <c r="B106" s="399" t="str">
        <f>'テンプレート'!B103</f>
        <v>Throws</v>
      </c>
      <c r="C106" s="207"/>
      <c r="D106" s="127">
        <v>51.0</v>
      </c>
      <c r="E106" s="207"/>
      <c r="F106" s="199" t="s">
        <v>173</v>
      </c>
      <c r="G106" s="200">
        <f t="shared" ref="G106:G109" si="1">IFERROR(F106*1.2, "-")</f>
        <v>12</v>
      </c>
      <c r="H106" s="112"/>
      <c r="I106" s="224"/>
      <c r="J106" s="114"/>
      <c r="K106" s="203"/>
      <c r="L106" s="203"/>
      <c r="M106" s="204"/>
      <c r="N106" s="204"/>
      <c r="O106" s="407"/>
      <c r="P106" s="407"/>
      <c r="Q106" s="407"/>
      <c r="R106" s="408"/>
      <c r="S106" s="179"/>
      <c r="T106" s="179"/>
      <c r="U106" s="179"/>
      <c r="V106" s="179"/>
    </row>
    <row r="107" outlineLevel="1">
      <c r="A107" s="411" t="str">
        <f>'テンプレート'!A104</f>
        <v>下Throws</v>
      </c>
      <c r="B107" s="399" t="s">
        <v>821</v>
      </c>
      <c r="C107" s="415" t="b">
        <v>0</v>
      </c>
      <c r="D107" s="127" t="s">
        <v>824</v>
      </c>
      <c r="E107" s="426">
        <v>87.0</v>
      </c>
      <c r="F107" s="345" t="s">
        <v>429</v>
      </c>
      <c r="G107" s="200">
        <f t="shared" si="1"/>
        <v>1.2</v>
      </c>
      <c r="H107" s="713"/>
      <c r="I107" s="221"/>
      <c r="J107" s="110"/>
      <c r="K107" s="203"/>
      <c r="L107" s="203"/>
      <c r="M107" s="204"/>
      <c r="N107" s="204"/>
      <c r="O107" s="205">
        <v>0.0</v>
      </c>
      <c r="P107" s="205">
        <v>1.0</v>
      </c>
      <c r="Q107" s="205">
        <v>1.0</v>
      </c>
      <c r="R107" s="408"/>
      <c r="S107" s="179"/>
      <c r="T107" s="179"/>
      <c r="U107" s="179"/>
      <c r="V107" s="179"/>
    </row>
    <row r="108" outlineLevel="1">
      <c r="A108" s="222"/>
      <c r="B108" s="399" t="s">
        <v>828</v>
      </c>
      <c r="C108" s="222"/>
      <c r="D108" s="127" t="s">
        <v>829</v>
      </c>
      <c r="E108" s="222"/>
      <c r="F108" s="199" t="s">
        <v>429</v>
      </c>
      <c r="G108" s="200">
        <f t="shared" si="1"/>
        <v>1.2</v>
      </c>
      <c r="H108" s="231"/>
      <c r="J108" s="233"/>
      <c r="K108" s="203"/>
      <c r="L108" s="203"/>
      <c r="M108" s="204"/>
      <c r="N108" s="204"/>
      <c r="O108" s="205">
        <v>0.0</v>
      </c>
      <c r="P108" s="205">
        <v>1.0</v>
      </c>
      <c r="Q108" s="205">
        <v>1.0</v>
      </c>
      <c r="R108" s="408"/>
      <c r="S108" s="179"/>
      <c r="T108" s="179"/>
      <c r="U108" s="179"/>
      <c r="V108" s="179"/>
    </row>
    <row r="109" outlineLevel="1">
      <c r="A109" s="207"/>
      <c r="B109" s="399" t="str">
        <f>'テンプレート'!B105</f>
        <v>Throws</v>
      </c>
      <c r="C109" s="207"/>
      <c r="D109" s="127" t="s">
        <v>833</v>
      </c>
      <c r="E109" s="207"/>
      <c r="F109" s="199" t="s">
        <v>303</v>
      </c>
      <c r="G109" s="200">
        <f t="shared" si="1"/>
        <v>2.4</v>
      </c>
      <c r="H109" s="112"/>
      <c r="I109" s="224"/>
      <c r="J109" s="114"/>
      <c r="K109" s="203"/>
      <c r="L109" s="203"/>
      <c r="M109" s="204"/>
      <c r="N109" s="204"/>
      <c r="O109" s="414"/>
      <c r="P109" s="414"/>
      <c r="Q109" s="414"/>
      <c r="R109" s="408"/>
      <c r="S109" s="179"/>
      <c r="T109" s="179"/>
      <c r="U109" s="179"/>
      <c r="V109" s="179"/>
    </row>
    <row r="110">
      <c r="A110" s="312"/>
      <c r="B110" s="315"/>
      <c r="C110" s="317"/>
      <c r="D110" s="317"/>
      <c r="E110" s="319"/>
      <c r="F110" s="248"/>
      <c r="G110" s="248"/>
      <c r="H110" s="319"/>
      <c r="I110" s="319"/>
      <c r="J110" s="320"/>
      <c r="K110" s="320"/>
      <c r="L110" s="121"/>
      <c r="M110" s="121"/>
      <c r="N110" s="121"/>
      <c r="O110" s="179"/>
      <c r="P110" s="179"/>
      <c r="Q110" s="121"/>
      <c r="R110" s="121"/>
      <c r="S110" s="121"/>
      <c r="T110" s="121"/>
      <c r="U110" s="121"/>
      <c r="V110" s="121"/>
    </row>
    <row r="111">
      <c r="A111" s="429" t="str">
        <f>'テンプレート'!A107</f>
        <v>Dodges</v>
      </c>
      <c r="B111" s="110"/>
      <c r="C111" s="392"/>
      <c r="D111" s="121"/>
      <c r="E111" s="121"/>
      <c r="F111" s="121"/>
      <c r="G111" s="121"/>
      <c r="H111" s="121"/>
      <c r="I111" s="121"/>
      <c r="J111" s="180"/>
      <c r="K111" s="121"/>
      <c r="L111" s="121"/>
      <c r="M111" s="121"/>
      <c r="N111" s="121"/>
      <c r="O111" s="121"/>
      <c r="P111" s="121"/>
      <c r="Q111" s="180"/>
      <c r="R111" s="121"/>
      <c r="S111" s="121"/>
      <c r="T111" s="121"/>
      <c r="U111" s="121"/>
      <c r="V111" s="121"/>
    </row>
    <row r="112" outlineLevel="1">
      <c r="A112" s="112"/>
      <c r="B112" s="114"/>
      <c r="C112" s="430" t="s">
        <v>487</v>
      </c>
      <c r="D112" s="430" t="s">
        <v>489</v>
      </c>
      <c r="E112" s="430" t="s">
        <v>49</v>
      </c>
      <c r="F112" s="430" t="s">
        <v>490</v>
      </c>
      <c r="G112" s="431"/>
      <c r="H112" s="319"/>
      <c r="I112" s="319"/>
      <c r="J112" s="320"/>
      <c r="K112" s="320"/>
      <c r="L112" s="121"/>
      <c r="M112" s="121"/>
      <c r="N112" s="121"/>
      <c r="O112" s="121"/>
      <c r="P112" s="121"/>
      <c r="Q112" s="121"/>
      <c r="R112" s="121"/>
      <c r="S112" s="121"/>
      <c r="T112" s="121"/>
      <c r="U112" s="121"/>
      <c r="V112" s="121"/>
    </row>
    <row r="113" outlineLevel="1">
      <c r="A113" s="432" t="str">
        <f>'テンプレート'!A109</f>
        <v>Ground Dodges</v>
      </c>
      <c r="B113" s="433" t="str">
        <f>'テンプレート'!B109</f>
        <v>On-Spot</v>
      </c>
      <c r="C113" s="127" t="str">
        <f t="array" ref="C113">INDEX(Dodges!$C$3:$U$84, MATCH($A$1,Dodges!$A$3:$A$85,0), MATCH(C112,Dodges!$C$2:$F$2,0))</f>
        <v>3-17</v>
      </c>
      <c r="D113" s="127" t="str">
        <f t="array" ref="D113">INDEX(Dodges!$C$3:$U$84, MATCH($A$1,Dodges!$A$3:$A$85,0), MATCH(D112,Dodges!$C$2:$F$2,0))</f>
        <v>6-17</v>
      </c>
      <c r="E113" s="127" t="str">
        <f t="array" ref="E113">INDEX(Dodges!$C$3:$U$84, MATCH($A$1,Dodges!$A$3:$A$85,0), MATCH(E112,Dodges!$C$2:$F$2,0))</f>
        <v>26 (21)</v>
      </c>
      <c r="F113" s="127" t="str">
        <f t="array" ref="F113">INDEX(Dodges!$C$3:$U$84, MATCH($A$1,Dodges!$A$3:$A$85,0), MATCH(F112,Dodges!$C$2:$F$2,0))</f>
        <v>35 (28)</v>
      </c>
      <c r="G113" s="402"/>
      <c r="H113" s="319"/>
      <c r="I113" s="319"/>
      <c r="J113" s="320"/>
      <c r="K113" s="320"/>
      <c r="L113" s="320"/>
      <c r="M113" s="121"/>
      <c r="N113" s="121"/>
      <c r="O113" s="121"/>
      <c r="P113" s="121"/>
      <c r="Q113" s="121"/>
      <c r="R113" s="121"/>
      <c r="S113" s="121"/>
      <c r="T113" s="121"/>
      <c r="U113" s="121"/>
      <c r="V113" s="121"/>
    </row>
    <row r="114" outlineLevel="1">
      <c r="A114" s="231"/>
      <c r="B114" s="433" t="str">
        <f>'テンプレート'!B110</f>
        <v>Forward</v>
      </c>
      <c r="C114" s="127" t="str">
        <f t="array" ref="C114">INDEX(Dodges!$G$3:$U$84, MATCH($A$1,Dodges!$A$3:$A$85,0), MATCH(C112,Dodges!$G$2:$J$2,0))</f>
        <v>4-15</v>
      </c>
      <c r="D114" s="127" t="str">
        <f t="array" ref="D114">INDEX(Dodges!$G$3:$U$84, MATCH($A$1,Dodges!$A$3:$A$85,0), MATCH(D112,Dodges!$G$2:$J$2,0))</f>
        <v>8-14</v>
      </c>
      <c r="E114" s="127" t="str">
        <f t="array" ref="E114">INDEX(Dodges!$G$3:$U$84, MATCH($A$1,Dodges!$A$3:$A$85,0), MATCH(E112,Dodges!$G$2:$J$2,0))</f>
        <v>30</v>
      </c>
      <c r="F114" s="127">
        <f t="array" ref="F114">INDEX(Dodges!$G$3:$U$84, MATCH($A$1,Dodges!$A$3:$A$85,0), MATCH(F112,Dodges!$G$2:$J$2,0))</f>
        <v>40</v>
      </c>
      <c r="G114" s="436"/>
      <c r="H114" s="319"/>
      <c r="I114" s="319"/>
      <c r="J114" s="320"/>
      <c r="K114" s="320"/>
      <c r="L114" s="320"/>
      <c r="M114" s="320"/>
      <c r="N114" s="320"/>
      <c r="O114" s="121"/>
      <c r="P114" s="121"/>
      <c r="Q114" s="121"/>
      <c r="R114" s="121"/>
      <c r="S114" s="121"/>
      <c r="T114" s="121"/>
      <c r="U114" s="121"/>
      <c r="V114" s="121"/>
    </row>
    <row r="115" outlineLevel="1">
      <c r="A115" s="112"/>
      <c r="B115" s="433" t="str">
        <f>'テンプレート'!B111</f>
        <v>Backward</v>
      </c>
      <c r="C115" s="127" t="str">
        <f t="array" ref="C115">INDEX(Dodges!$K$3:$U$84, MATCH($A$1,Dodges!$A$3:$A$85,0), MATCH(C112,Dodges!$K$2:$N$2,0))</f>
        <v>5-16</v>
      </c>
      <c r="D115" s="127" t="str">
        <f t="array" ref="D115">INDEX(Dodges!$K$3:$U$84, MATCH($A$1,Dodges!$A$3:$A$85,0), MATCH(D112,Dodges!$K$2:$N$2,0))</f>
        <v>9-14</v>
      </c>
      <c r="E115" s="127" t="str">
        <f t="array" ref="E115">INDEX(Dodges!$K$3:$U$84, MATCH($A$1,Dodges!$A$3:$A$85,0), MATCH(E112,Dodges!$K$2:$N$2,0))</f>
        <v>35</v>
      </c>
      <c r="F115" s="127" t="str">
        <f t="array" ref="F115">INDEX(Dodges!$K$3:$U$84, MATCH($A$1,Dodges!$A$3:$A$85,0), MATCH(F112,Dodges!$K$2:$N$2,0))</f>
        <v>53</v>
      </c>
      <c r="G115" s="436"/>
      <c r="H115" s="434"/>
      <c r="I115" s="434"/>
      <c r="J115" s="179"/>
      <c r="K115" s="179"/>
      <c r="L115" s="179"/>
      <c r="M115" s="179"/>
      <c r="N115" s="179"/>
      <c r="O115" s="121"/>
      <c r="P115" s="121"/>
      <c r="Q115" s="121"/>
      <c r="R115" s="121"/>
      <c r="S115" s="121"/>
      <c r="T115" s="121"/>
      <c r="U115" s="121"/>
      <c r="V115" s="121"/>
    </row>
    <row r="116" outlineLevel="1">
      <c r="A116" s="432" t="str">
        <f>'テンプレート'!A112</f>
        <v>AirDodges</v>
      </c>
      <c r="B116" s="433" t="str">
        <f>'テンプレート'!B112</f>
        <v>Neutral</v>
      </c>
      <c r="C116" s="127" t="str">
        <f t="array" ref="C116">INDEX(Dodges!$O$3:$U$84, MATCH($A$1,Dodges!$A$3:$A$85,0), MATCH(C112,Dodges!$O$2:$R$2,0))</f>
        <v>3-29</v>
      </c>
      <c r="D116" s="127" t="str">
        <f t="array" ref="D116">INDEX(Dodges!$O$3:$U$84, MATCH($A$1,Dodges!$A$3:$A$85,0), MATCH(D112,Dodges!$O$2:$R$2,0))</f>
        <v>6-27</v>
      </c>
      <c r="E116" s="127" t="str">
        <f t="array" ref="E116">INDEX(Dodges!$O$3:$U$84, MATCH($A$1,Dodges!$A$3:$A$85,0), MATCH(E112,Dodges!$O$2:$R$2,0))</f>
        <v>62</v>
      </c>
      <c r="F116" s="127" t="str">
        <f t="array" ref="F116">INDEX(Dodges!$O$3:$U$84, MATCH($A$1,Dodges!$A$3:$A$85,0), MATCH(F112,Dodges!$O$2:$R$2,0))</f>
        <v/>
      </c>
      <c r="G116" s="248"/>
      <c r="H116" s="180"/>
      <c r="I116" s="180"/>
      <c r="J116" s="121"/>
      <c r="K116" s="121"/>
      <c r="L116" s="121"/>
      <c r="M116" s="121"/>
      <c r="N116" s="121"/>
      <c r="O116" s="320"/>
      <c r="P116" s="320"/>
      <c r="Q116" s="320"/>
      <c r="R116" s="320"/>
      <c r="S116" s="320"/>
      <c r="T116" s="320"/>
      <c r="U116" s="320"/>
      <c r="V116" s="320"/>
    </row>
    <row r="117" outlineLevel="1">
      <c r="A117" s="112"/>
      <c r="B117" s="433" t="str">
        <f>'テンプレート'!B113</f>
        <v>Directional</v>
      </c>
      <c r="C117" s="127" t="str">
        <f t="array" ref="C117">INDEX(Dodges!$S$3:$U$84, MATCH($A$1,Dodges!$A$3:$A$85,0), MATCH(C112,Dodges!$S$2:$U$2,0))</f>
        <v>3-21</v>
      </c>
      <c r="D117" s="127" t="str">
        <f t="array" ref="D117">INDEX(Dodges!$S$3:$U$84, MATCH($A$1,Dodges!$A$3:$A$85,0), MATCH(D112,Dodges!$S$2:$U$2,0))</f>
        <v>6-20</v>
      </c>
      <c r="E117" s="127" t="str">
        <f t="array" ref="E117">INDEX(Dodges!$S$3:$U$84, MATCH($A$1,Dodges!$A$3:$A$85,0), MATCH(E112,Dodges!$S$2:$U$2,0))</f>
        <v>真横：102
真上：141
真下：82</v>
      </c>
      <c r="F117" s="436"/>
      <c r="G117" s="436"/>
      <c r="H117" s="180"/>
      <c r="I117" s="180"/>
      <c r="J117" s="179"/>
      <c r="K117" s="179"/>
      <c r="L117" s="179"/>
      <c r="M117" s="179"/>
      <c r="N117" s="121"/>
      <c r="O117" s="180"/>
      <c r="P117" s="180"/>
      <c r="Q117" s="180"/>
      <c r="R117" s="180"/>
      <c r="S117" s="180"/>
      <c r="T117" s="180"/>
      <c r="U117" s="180"/>
      <c r="V117" s="180"/>
    </row>
    <row r="118">
      <c r="A118" s="438"/>
      <c r="B118" s="439"/>
      <c r="C118" s="431"/>
      <c r="D118" s="431"/>
      <c r="E118" s="440"/>
      <c r="F118" s="431"/>
      <c r="G118" s="431"/>
      <c r="H118" s="431"/>
      <c r="I118" s="431"/>
      <c r="J118" s="121"/>
      <c r="K118" s="319"/>
      <c r="L118" s="319"/>
      <c r="M118" s="319"/>
      <c r="N118" s="319"/>
      <c r="O118" s="180"/>
      <c r="P118" s="180"/>
      <c r="Q118" s="180"/>
      <c r="R118" s="180"/>
      <c r="S118" s="180"/>
      <c r="T118" s="180"/>
      <c r="U118" s="180"/>
      <c r="V118" s="180"/>
    </row>
    <row r="119">
      <c r="A119" s="441" t="s">
        <v>501</v>
      </c>
      <c r="B119" s="110"/>
      <c r="C119" s="320"/>
      <c r="D119" s="179"/>
      <c r="E119" s="320"/>
      <c r="F119" s="138"/>
      <c r="G119" s="138"/>
      <c r="H119" s="179"/>
      <c r="I119" s="179"/>
      <c r="J119" s="180"/>
      <c r="K119" s="180"/>
      <c r="L119" s="180"/>
      <c r="M119" s="180"/>
      <c r="N119" s="180"/>
      <c r="O119" s="180"/>
      <c r="P119" s="180"/>
      <c r="Q119" s="180"/>
      <c r="R119" s="180"/>
      <c r="S119" s="180"/>
      <c r="T119" s="180"/>
      <c r="U119" s="180"/>
      <c r="V119" s="180"/>
    </row>
    <row r="120" outlineLevel="1">
      <c r="A120" s="112"/>
      <c r="B120" s="114"/>
      <c r="C120" s="442" t="s">
        <v>487</v>
      </c>
      <c r="D120" s="442" t="s">
        <v>49</v>
      </c>
      <c r="E120" s="442" t="s">
        <v>48</v>
      </c>
      <c r="F120" s="442" t="s">
        <v>50</v>
      </c>
      <c r="G120" s="443" t="s">
        <v>51</v>
      </c>
      <c r="H120" s="320"/>
      <c r="I120" s="320"/>
      <c r="J120" s="179"/>
      <c r="K120" s="444" t="str">
        <f>'テンプレート'!K116</f>
        <v>アイテム取得</v>
      </c>
      <c r="L120" s="117"/>
      <c r="M120" s="445" t="str">
        <f>'テンプレート'!M116</f>
        <v>取得フレーム</v>
      </c>
      <c r="N120" s="445" t="str">
        <f>'テンプレート'!N116</f>
        <v>Duration</v>
      </c>
      <c r="O120" s="180"/>
      <c r="P120" s="180"/>
      <c r="Q120" s="180"/>
      <c r="R120" s="180"/>
      <c r="S120" s="180"/>
      <c r="T120" s="180"/>
      <c r="U120" s="180"/>
      <c r="V120" s="180"/>
    </row>
    <row r="121" outlineLevel="1">
      <c r="A121" s="446" t="s">
        <v>502</v>
      </c>
      <c r="B121" s="447" t="s">
        <v>503</v>
      </c>
      <c r="C121" s="448"/>
      <c r="D121" s="127">
        <f t="array" ref="D121">INDEX('Ledge  Tech'!$C$3:$C117, MATCH($A$1,'Ledge  Tech'!$A$3:$A$109,0), MATCH(D120,'Ledge  Tech'!$C$2,0))</f>
        <v>19</v>
      </c>
      <c r="E121" s="448"/>
      <c r="F121" s="448"/>
      <c r="G121" s="448"/>
      <c r="H121" s="320"/>
      <c r="I121" s="320"/>
      <c r="J121" s="121"/>
      <c r="K121" s="449" t="str">
        <f>'テンプレート'!K117</f>
        <v>小アイテム</v>
      </c>
      <c r="L121" s="450" t="str">
        <f>'テンプレート'!L117</f>
        <v>On-Spot</v>
      </c>
      <c r="M121" s="127" t="s">
        <v>504</v>
      </c>
      <c r="N121" s="127">
        <v>7.0</v>
      </c>
      <c r="O121" s="180"/>
      <c r="P121" s="180"/>
      <c r="Q121" s="180"/>
      <c r="R121" s="180"/>
      <c r="S121" s="180"/>
      <c r="T121" s="180"/>
      <c r="U121" s="180"/>
      <c r="V121" s="180"/>
    </row>
    <row r="122" outlineLevel="1">
      <c r="A122" s="222"/>
      <c r="B122" s="447" t="s">
        <v>455</v>
      </c>
      <c r="C122" s="127" t="str">
        <f t="array" ref="C122">INDEX('Ledge  Tech'!$D$3:$E117, MATCH($A$1,'Ledge  Tech'!$A$3:$A$109,0), MATCH(C120,'Ledge  Tech'!$D$2:$E$2,0))</f>
        <v>1-32</v>
      </c>
      <c r="D122" s="127">
        <f t="array" ref="D122">INDEX('Ledge  Tech'!$D$3:$E117, MATCH($A$1,'Ledge  Tech'!$A$3:$A$109,0), MATCH(D120,'Ledge  Tech'!$D$2:$E$2,0))</f>
        <v>33</v>
      </c>
      <c r="E122" s="448"/>
      <c r="F122" s="448"/>
      <c r="G122" s="448"/>
      <c r="H122" s="320"/>
      <c r="I122" s="320"/>
      <c r="J122" s="179"/>
      <c r="K122" s="207"/>
      <c r="L122" s="450" t="str">
        <f>'テンプレート'!L118</f>
        <v>歩き</v>
      </c>
      <c r="M122" s="127" t="s">
        <v>504</v>
      </c>
      <c r="N122" s="127">
        <v>23.0</v>
      </c>
      <c r="O122" s="180"/>
      <c r="P122" s="180"/>
      <c r="Q122" s="180"/>
      <c r="R122" s="180"/>
      <c r="S122" s="180"/>
      <c r="T122" s="180"/>
      <c r="U122" s="180"/>
      <c r="V122" s="180"/>
    </row>
    <row r="123" outlineLevel="1">
      <c r="A123" s="222"/>
      <c r="B123" s="447" t="s">
        <v>486</v>
      </c>
      <c r="C123" s="127" t="str">
        <f t="array" ref="C123">INDEX('Ledge  Tech'!$F$3:$G$109, MATCH($A$1,'Ledge  Tech'!$A$3:$A$109,0), MATCH(C120,'Ledge  Tech'!$F$2:$G$2,0))</f>
        <v>1-22</v>
      </c>
      <c r="D123" s="127">
        <f t="array" ref="D123">INDEX('Ledge  Tech'!$F$3:$G$109, MATCH($A$1,'Ledge  Tech'!$A$3:$A$109,0), MATCH(D120,'Ledge  Tech'!$F$2:$G$2,0))</f>
        <v>45</v>
      </c>
      <c r="E123" s="448"/>
      <c r="F123" s="448"/>
      <c r="G123" s="448"/>
      <c r="H123" s="320"/>
      <c r="I123" s="320"/>
      <c r="J123" s="121"/>
      <c r="K123" s="451" t="str">
        <f>'テンプレート'!K119</f>
        <v>アイテム投擲</v>
      </c>
      <c r="L123" s="117"/>
      <c r="M123" s="445" t="str">
        <f>'テンプレート'!M119</f>
        <v>投擲フレーム</v>
      </c>
      <c r="N123" s="445" t="str">
        <f>'テンプレート'!N119</f>
        <v>Duration</v>
      </c>
      <c r="O123" s="180"/>
      <c r="P123" s="180"/>
      <c r="Q123" s="180"/>
      <c r="R123" s="180"/>
      <c r="S123" s="180"/>
      <c r="T123" s="180"/>
      <c r="U123" s="180"/>
      <c r="V123" s="180"/>
    </row>
    <row r="124" outlineLevel="1">
      <c r="A124" s="222"/>
      <c r="B124" s="447" t="s">
        <v>505</v>
      </c>
      <c r="C124" s="127" t="str">
        <f t="array" ref="C124">INDEX('Ledge  Tech'!$H$3:$I$109, MATCH($A$1,'Ledge  Tech'!$A$3:$A$109,0), MATCH(C120,'Ledge  Tech'!$H$2:$I$2,0))</f>
        <v>1-12</v>
      </c>
      <c r="D124" s="127">
        <f t="array" ref="D124">INDEX('Ledge  Tech'!$H$3:$I$109, MATCH($A$1,'Ledge  Tech'!$A$3:$A$109,0), MATCH(D120,'Ledge  Tech'!$H$2:$I$2,0))</f>
        <v>14</v>
      </c>
      <c r="E124" s="448"/>
      <c r="F124" s="448"/>
      <c r="G124" s="448"/>
      <c r="H124" s="320"/>
      <c r="I124" s="320"/>
      <c r="J124" s="179"/>
      <c r="K124" s="452" t="str">
        <f>'テンプレート'!K120</f>
        <v>Ground投擲</v>
      </c>
      <c r="L124" s="450" t="str">
        <f>'テンプレート'!L120</f>
        <v>前Throws</v>
      </c>
      <c r="M124" s="127" t="s">
        <v>90</v>
      </c>
      <c r="N124" s="127">
        <v>24.0</v>
      </c>
      <c r="O124" s="121"/>
      <c r="P124" s="121"/>
      <c r="Q124" s="121"/>
      <c r="R124" s="121"/>
      <c r="S124" s="121"/>
      <c r="T124" s="121"/>
      <c r="U124" s="121"/>
      <c r="V124" s="121"/>
    </row>
    <row r="125" outlineLevel="1">
      <c r="A125" s="207"/>
      <c r="B125" s="447" t="s">
        <v>506</v>
      </c>
      <c r="C125" s="127" t="str">
        <f t="array" ref="C125">INDEX('Ledge  Tech'!$J$3:$M$109, MATCH($A$1,'Ledge  Tech'!$A$3:$A$109,0), MATCH(C120,'Ledge  Tech'!$J$2:$M$2,0))</f>
        <v>1-22</v>
      </c>
      <c r="D125" s="127">
        <f t="array" ref="D125">INDEX('Ledge  Tech'!$J$3:$M$109, MATCH($A$1,'Ledge  Tech'!$A$3:$A$109,0), MATCH(D120,'Ledge  Tech'!$J$2:$M$2,0))</f>
        <v>55</v>
      </c>
      <c r="E125" s="127" t="str">
        <f t="array" ref="E125">INDEX('Ledge  Tech'!$J$3:$M$109, MATCH($A$1,'Ledge  Tech'!$A$3:$A$109,0), MATCH(E120,'Ledge  Tech'!$J$2:$M$2,0))</f>
        <v>20-22</v>
      </c>
      <c r="F125" s="127">
        <f t="array" ref="F125">INDEX('Ledge  Tech'!$J$3:$M$109, MATCH($A$1,'Ledge  Tech'!$A$3:$A$109,0), MATCH(F120,'Ledge  Tech'!$J$2:$M$2,0))</f>
        <v>9</v>
      </c>
      <c r="G125" s="127">
        <f>F125*1.2</f>
        <v>10.8</v>
      </c>
      <c r="H125" s="320"/>
      <c r="I125" s="320"/>
      <c r="J125" s="121"/>
      <c r="K125" s="222"/>
      <c r="L125" s="450" t="str">
        <f>'テンプレート'!L121</f>
        <v>後Throws</v>
      </c>
      <c r="M125" s="127" t="s">
        <v>191</v>
      </c>
      <c r="N125" s="127">
        <v>24.0</v>
      </c>
      <c r="O125" s="121"/>
      <c r="P125" s="121"/>
      <c r="Q125" s="121"/>
      <c r="R125" s="121"/>
      <c r="S125" s="121"/>
      <c r="T125" s="121"/>
      <c r="U125" s="121"/>
      <c r="V125" s="121"/>
    </row>
    <row r="126" outlineLevel="1">
      <c r="A126" s="446" t="s">
        <v>507</v>
      </c>
      <c r="B126" s="447" t="s">
        <v>455</v>
      </c>
      <c r="C126" s="127" t="str">
        <f t="array" ref="C126">INDEX('Ledge  Tech'!$N$3:$O$109, MATCH($A$1,'Ledge  Tech'!$A$3:$A$109,0), MATCH(C120,'Ledge  Tech'!$N$2:$O$2,0))</f>
        <v>1-20</v>
      </c>
      <c r="D126" s="127">
        <f t="array" ref="D126">INDEX('Ledge  Tech'!$N$3:$O$109, MATCH($A$1,'Ledge  Tech'!$A$3:$A$109,0), MATCH(D120,'Ledge  Tech'!$N$2:$O$2,0))</f>
        <v>26</v>
      </c>
      <c r="E126" s="448"/>
      <c r="F126" s="448"/>
      <c r="G126" s="448"/>
      <c r="H126" s="320"/>
      <c r="I126" s="320"/>
      <c r="J126" s="179"/>
      <c r="K126" s="222"/>
      <c r="L126" s="450" t="str">
        <f>'テンプレート'!L122</f>
        <v>上Throws</v>
      </c>
      <c r="M126" s="127" t="s">
        <v>74</v>
      </c>
      <c r="N126" s="127">
        <v>23.0</v>
      </c>
      <c r="O126" s="320"/>
      <c r="P126" s="320"/>
      <c r="Q126" s="320"/>
      <c r="R126" s="320"/>
      <c r="S126" s="320"/>
      <c r="T126" s="320"/>
      <c r="U126" s="320"/>
      <c r="V126" s="320"/>
    </row>
    <row r="127" outlineLevel="1">
      <c r="A127" s="222"/>
      <c r="B127" s="447" t="s">
        <v>496</v>
      </c>
      <c r="C127" s="127" t="str">
        <f t="array" ref="C127">INDEX('Ledge  Tech'!$P$3:$Q$109, MATCH($A$1,'Ledge  Tech'!$A$3:$A$109,0), MATCH(C120,'Ledge  Tech'!$P$2:$Q$2,0))</f>
        <v>1-20</v>
      </c>
      <c r="D127" s="127">
        <f t="array" ref="D127">INDEX('Ledge  Tech'!$P$3:$Q$109, MATCH($A$1,'Ledge  Tech'!$A$3:$A$109,0), MATCH(D120,'Ledge  Tech'!$P$2:$Q$2,0))</f>
        <v>40</v>
      </c>
      <c r="E127" s="448"/>
      <c r="F127" s="448"/>
      <c r="G127" s="448"/>
      <c r="H127" s="320"/>
      <c r="I127" s="320"/>
      <c r="J127" s="121"/>
      <c r="K127" s="222"/>
      <c r="L127" s="450" t="str">
        <f>'テンプレート'!L123</f>
        <v>下Throws</v>
      </c>
      <c r="M127" s="127" t="s">
        <v>145</v>
      </c>
      <c r="N127" s="127">
        <v>23.0</v>
      </c>
      <c r="O127" s="180"/>
      <c r="P127" s="180"/>
      <c r="Q127" s="180"/>
      <c r="R127" s="180"/>
      <c r="S127" s="180"/>
      <c r="T127" s="180"/>
      <c r="U127" s="180"/>
      <c r="V127" s="180"/>
    </row>
    <row r="128" outlineLevel="1">
      <c r="A128" s="207"/>
      <c r="B128" s="447" t="s">
        <v>497</v>
      </c>
      <c r="C128" s="127" t="str">
        <f t="array" ref="C128">INDEX('Ledge  Tech'!$R$3:$S$109, MATCH($A$1,'Ledge  Tech'!$A$3:$A$109,0), MATCH(C120,'Ledge  Tech'!$R$2:$S$2,0))</f>
        <v>1-20</v>
      </c>
      <c r="D128" s="127">
        <f t="array" ref="D128">INDEX('Ledge  Tech'!$R$3:$S$109, MATCH($A$1,'Ledge  Tech'!$A$3:$A$109,0), MATCH(D120,'Ledge  Tech'!$R$2:$S$2,0))</f>
        <v>40</v>
      </c>
      <c r="E128" s="448"/>
      <c r="F128" s="448"/>
      <c r="G128" s="448"/>
      <c r="H128" s="320"/>
      <c r="I128" s="320"/>
      <c r="J128" s="179"/>
      <c r="K128" s="222"/>
      <c r="L128" s="453" t="str">
        <f>'テンプレート'!L124</f>
        <v>ダッシュ</v>
      </c>
      <c r="M128" s="127" t="s">
        <v>229</v>
      </c>
      <c r="N128" s="127">
        <v>39.0</v>
      </c>
      <c r="O128" s="180"/>
      <c r="P128" s="180"/>
      <c r="Q128" s="180"/>
      <c r="R128" s="180"/>
      <c r="S128" s="180"/>
      <c r="T128" s="180"/>
      <c r="U128" s="180"/>
      <c r="V128" s="180"/>
    </row>
    <row r="129" outlineLevel="1">
      <c r="A129" s="446" t="s">
        <v>508</v>
      </c>
      <c r="B129" s="447" t="s">
        <v>509</v>
      </c>
      <c r="C129" s="448"/>
      <c r="D129" s="127" t="str">
        <f t="array" ref="D129">INDEX('Get-Ups'!$C$3:$C117, MATCH($A$1,'Get-Ups'!$A$3:$A$109,0), MATCH(D120,'Get-Ups'!$C$2:$AD$2,0))</f>
        <v>25</v>
      </c>
      <c r="E129" s="448"/>
      <c r="F129" s="448"/>
      <c r="G129" s="448"/>
      <c r="H129" s="320"/>
      <c r="I129" s="320"/>
      <c r="J129" s="121"/>
      <c r="K129" s="207"/>
      <c r="L129" s="453" t="str">
        <f>'テンプレート'!L125</f>
        <v>On-Spot捨て</v>
      </c>
      <c r="M129" s="127" t="s">
        <v>145</v>
      </c>
      <c r="N129" s="127">
        <v>23.0</v>
      </c>
      <c r="O129" s="180"/>
      <c r="P129" s="180"/>
      <c r="Q129" s="180"/>
      <c r="R129" s="180"/>
      <c r="S129" s="180"/>
      <c r="T129" s="180"/>
      <c r="U129" s="180"/>
      <c r="V129" s="180"/>
    </row>
    <row r="130" outlineLevel="1">
      <c r="A130" s="222"/>
      <c r="B130" s="447" t="s">
        <v>455</v>
      </c>
      <c r="C130" s="454" t="str">
        <f t="array" ref="C130">INDEX('Get-Ups'!$D$3:$E117, MATCH($A$1,'Get-Ups'!$A$3:$A$109,0), MATCH(C120,'Get-Ups'!$D$2:$AD$2,0))</f>
        <v>1-22</v>
      </c>
      <c r="D130" s="455">
        <f t="array" ref="D130">INDEX('Get-Ups'!$D$3:$E117, MATCH($A$1,'Get-Ups'!$A$3:$A$109,0), MATCH(D120,'Get-Ups'!$D$2:$AD$2,0))</f>
        <v>29</v>
      </c>
      <c r="E130" s="448"/>
      <c r="F130" s="448"/>
      <c r="G130" s="448"/>
      <c r="H130" s="320"/>
      <c r="I130" s="320"/>
      <c r="J130" s="179"/>
      <c r="K130" s="452" t="str">
        <f>'テンプレート'!K126</f>
        <v>Air投擲</v>
      </c>
      <c r="L130" s="450" t="str">
        <f>'テンプレート'!L126</f>
        <v>前Throws</v>
      </c>
      <c r="M130" s="127" t="s">
        <v>90</v>
      </c>
      <c r="N130" s="127">
        <v>25.0</v>
      </c>
      <c r="O130" s="180"/>
      <c r="P130" s="180"/>
      <c r="Q130" s="180"/>
      <c r="R130" s="180"/>
      <c r="S130" s="180"/>
      <c r="T130" s="180"/>
      <c r="U130" s="180"/>
      <c r="V130" s="180"/>
    </row>
    <row r="131" outlineLevel="1">
      <c r="A131" s="222"/>
      <c r="B131" s="447" t="s">
        <v>496</v>
      </c>
      <c r="C131" s="454" t="str">
        <f t="array" ref="C131">INDEX('Get-Ups'!$F$3:$G$109, MATCH($A$1,'Get-Ups'!$A$3:$A$109,0), MATCH(C120,'Get-Ups'!$F$2:$AD$2,0))</f>
        <v>1-18</v>
      </c>
      <c r="D131" s="455">
        <f t="array" ref="D131">INDEX('Get-Ups'!$F$3:$G$109, MATCH($A$1,'Get-Ups'!$A$3:$A$109,0), MATCH(D120,'Get-Ups'!$F$2:$AD$2,0))</f>
        <v>35</v>
      </c>
      <c r="E131" s="448"/>
      <c r="F131" s="448"/>
      <c r="G131" s="448"/>
      <c r="H131" s="320"/>
      <c r="I131" s="320"/>
      <c r="J131" s="121"/>
      <c r="K131" s="222"/>
      <c r="L131" s="450" t="str">
        <f>'テンプレート'!L127</f>
        <v>後Throws</v>
      </c>
      <c r="M131" s="127" t="s">
        <v>191</v>
      </c>
      <c r="N131" s="127">
        <v>29.0</v>
      </c>
      <c r="O131" s="180"/>
      <c r="P131" s="180"/>
      <c r="Q131" s="180"/>
      <c r="R131" s="180"/>
      <c r="S131" s="180"/>
      <c r="T131" s="180"/>
      <c r="U131" s="180"/>
      <c r="V131" s="180"/>
    </row>
    <row r="132" outlineLevel="1">
      <c r="A132" s="222"/>
      <c r="B132" s="447" t="s">
        <v>497</v>
      </c>
      <c r="C132" s="127" t="str">
        <f t="array" ref="C132">INDEX('Get-Ups'!$H$3:$I$109, MATCH($A$1,'Get-Ups'!$A$3:$A$109,0), MATCH(C120,'Get-Ups'!$H$2:$AD$2,0))</f>
        <v>1-20</v>
      </c>
      <c r="D132" s="127">
        <f t="array" ref="D132">INDEX('Get-Ups'!$H$3:$I$109, MATCH($A$1,'Get-Ups'!$A$3:$A$109,0), MATCH(D120,'Get-Ups'!$H$2:$AD$2,0))</f>
        <v>35</v>
      </c>
      <c r="E132" s="448"/>
      <c r="F132" s="448"/>
      <c r="G132" s="448"/>
      <c r="H132" s="320"/>
      <c r="I132" s="320"/>
      <c r="J132" s="179"/>
      <c r="K132" s="222"/>
      <c r="L132" s="450" t="str">
        <f>'テンプレート'!L128</f>
        <v>上Throws</v>
      </c>
      <c r="M132" s="127" t="s">
        <v>74</v>
      </c>
      <c r="N132" s="127">
        <v>29.0</v>
      </c>
      <c r="O132" s="180"/>
      <c r="P132" s="180"/>
      <c r="Q132" s="180"/>
      <c r="R132" s="180"/>
      <c r="S132" s="180"/>
      <c r="T132" s="180"/>
      <c r="U132" s="180"/>
      <c r="V132" s="180"/>
    </row>
    <row r="133" outlineLevel="1">
      <c r="A133" s="222"/>
      <c r="B133" s="447" t="s">
        <v>510</v>
      </c>
      <c r="C133" s="456" t="str">
        <f t="array" ref="C133">INDEX('Get-Ups'!$J$3:$M$109, MATCH($A$1,'Get-Ups'!$A$3:$A$109,0), MATCH(C120,'Get-Ups'!$J$2:$AD$2,0))</f>
        <v>1-21</v>
      </c>
      <c r="D133" s="457">
        <f t="array" ref="D133">INDEX('Get-Ups'!$J$3:$M$109, MATCH($A$1,'Get-Ups'!$A$3:$A$109,0), MATCH(D120,'Get-Ups'!$J$2:$AD$2,0))</f>
        <v>45</v>
      </c>
      <c r="E133" s="454" t="str">
        <f t="array" ref="E133">INDEX('Get-Ups'!$J$3:$M$109, MATCH($A$1,'Get-Ups'!$A$3:$A$109,0), MATCH(E120,'Get-Ups'!$J$2:$AD$2,0))</f>
        <v>16-17</v>
      </c>
      <c r="F133" s="455">
        <f t="array" ref="F133">INDEX('Get-Ups'!$J$3:$M$109, MATCH($A$1,'Get-Ups'!$A$3:$A$109,0), MATCH(F120,'Get-Ups'!$J$2:$AD$2,0))</f>
        <v>7</v>
      </c>
      <c r="G133" s="127">
        <f t="shared" ref="G133:G134" si="2">F133*1.2</f>
        <v>8.4</v>
      </c>
      <c r="H133" s="320"/>
      <c r="I133" s="320"/>
      <c r="J133" s="121"/>
      <c r="K133" s="207"/>
      <c r="L133" s="450" t="str">
        <f>'テンプレート'!L129</f>
        <v>下Throws</v>
      </c>
      <c r="M133" s="127" t="s">
        <v>145</v>
      </c>
      <c r="N133" s="127">
        <v>23.0</v>
      </c>
      <c r="O133" s="121"/>
      <c r="P133" s="121"/>
      <c r="Q133" s="121"/>
      <c r="R133" s="121"/>
      <c r="S133" s="121"/>
      <c r="T133" s="121"/>
      <c r="U133" s="121"/>
      <c r="V133" s="121"/>
    </row>
    <row r="134" outlineLevel="1">
      <c r="A134" s="207"/>
      <c r="B134" s="458" t="s">
        <v>511</v>
      </c>
      <c r="C134" s="207"/>
      <c r="D134" s="207"/>
      <c r="E134" s="454" t="str">
        <f t="array" ref="E134">INDEX('Get-Ups'!$N$3:$O$109, MATCH($A$1,'Get-Ups'!$A$3:$A$109,0), MATCH(E120,'Get-Ups'!$N$2:$AD$2,0))</f>
        <v>20-21</v>
      </c>
      <c r="F134" s="455">
        <f t="array" ref="F134">INDEX('Get-Ups'!$N$3:$O$109, MATCH($A$1,'Get-Ups'!$A$3:$A$109,0), MATCH(F120,'Get-Ups'!$N$2:$AD$2,0))</f>
        <v>7</v>
      </c>
      <c r="G134" s="127">
        <f t="shared" si="2"/>
        <v>8.4</v>
      </c>
      <c r="H134" s="320"/>
      <c r="I134" s="320"/>
      <c r="J134" s="121"/>
      <c r="K134" s="459" t="str">
        <f>'テンプレート'!K130</f>
        <v>踏み台ジャンプ</v>
      </c>
      <c r="L134" s="224"/>
      <c r="M134" s="445" t="str">
        <f>'テンプレート'!M130</f>
        <v>Duration</v>
      </c>
      <c r="N134" s="138"/>
      <c r="O134" s="121"/>
      <c r="P134" s="121"/>
      <c r="Q134" s="121"/>
      <c r="R134" s="121"/>
      <c r="S134" s="121"/>
      <c r="T134" s="121"/>
      <c r="U134" s="121"/>
      <c r="V134" s="121"/>
    </row>
    <row r="135" outlineLevel="1">
      <c r="A135" s="446" t="s">
        <v>512</v>
      </c>
      <c r="B135" s="447" t="s">
        <v>509</v>
      </c>
      <c r="C135" s="448"/>
      <c r="D135" s="454" t="str">
        <f t="array" ref="D135">INDEX('Get-Ups'!$C$3:$C117, MATCH($A$1,'Get-Ups'!$A$3:$A$109,0), MATCH(D120,'Get-Ups'!$C$2,0))</f>
        <v>25</v>
      </c>
      <c r="E135" s="448"/>
      <c r="F135" s="448"/>
      <c r="G135" s="448"/>
      <c r="H135" s="320"/>
      <c r="I135" s="320"/>
      <c r="J135" s="179"/>
      <c r="K135" s="460" t="str">
        <f>'テンプレート'!K131</f>
        <v>踏み</v>
      </c>
      <c r="L135" s="461" t="str">
        <f>'テンプレート'!L131</f>
        <v>踏み</v>
      </c>
      <c r="M135" s="127">
        <v>7.0</v>
      </c>
      <c r="N135" s="462"/>
      <c r="O135" s="121"/>
      <c r="P135" s="121"/>
      <c r="Q135" s="121"/>
      <c r="R135" s="121"/>
      <c r="S135" s="121"/>
      <c r="T135" s="121"/>
      <c r="U135" s="121"/>
      <c r="V135" s="121"/>
    </row>
    <row r="136" outlineLevel="1">
      <c r="A136" s="222"/>
      <c r="B136" s="447" t="s">
        <v>455</v>
      </c>
      <c r="C136" s="454" t="str">
        <f t="array" ref="C136">INDEX('Get-Ups'!$P$3:$Q$109, MATCH($A$1,'Get-Ups'!$A$3:$A$109,0), MATCH(C120,'Get-Ups'!$P$2:$AD$2,0))</f>
        <v>1-22</v>
      </c>
      <c r="D136" s="455">
        <f t="array" ref="D136">INDEX('Get-Ups'!$P$3:$Q$109, MATCH($A$1,'Get-Ups'!$A$3:$A$109,0), MATCH(D120,'Get-Ups'!$P$2:$AD$2,0))</f>
        <v>29</v>
      </c>
      <c r="E136" s="448"/>
      <c r="F136" s="448"/>
      <c r="G136" s="448"/>
      <c r="H136" s="320"/>
      <c r="I136" s="320"/>
      <c r="J136" s="121"/>
      <c r="K136" s="452" t="str">
        <f>'テンプレート'!K132</f>
        <v>踏まれ</v>
      </c>
      <c r="L136" s="461" t="str">
        <f>'テンプレート'!L132</f>
        <v>Ground踏まれ</v>
      </c>
      <c r="M136" s="127" t="s">
        <v>504</v>
      </c>
      <c r="N136" s="462"/>
      <c r="O136" s="320"/>
      <c r="P136" s="320"/>
      <c r="Q136" s="320"/>
      <c r="R136" s="320"/>
      <c r="S136" s="320"/>
      <c r="T136" s="320"/>
      <c r="U136" s="320"/>
      <c r="V136" s="320"/>
    </row>
    <row r="137" outlineLevel="1">
      <c r="A137" s="222"/>
      <c r="B137" s="447" t="s">
        <v>496</v>
      </c>
      <c r="C137" s="454" t="str">
        <f t="array" ref="C137">INDEX('Get-Ups'!$R$3:$S$109, MATCH($A$1,'Get-Ups'!$A$3:$A$109,0), MATCH(C120,'Get-Ups'!$R$2:$AD$2,0))</f>
        <v>1-23</v>
      </c>
      <c r="D137" s="455">
        <f t="array" ref="D137">INDEX('Get-Ups'!$R$3:$S$109, MATCH($A$1,'Get-Ups'!$A$3:$A$109,0), MATCH(D120,'Get-Ups'!$R$2:$AD$2,0))</f>
        <v>35</v>
      </c>
      <c r="E137" s="448"/>
      <c r="F137" s="448"/>
      <c r="G137" s="448"/>
      <c r="H137" s="320"/>
      <c r="I137" s="320"/>
      <c r="J137" s="179"/>
      <c r="K137" s="222"/>
      <c r="L137" s="461" t="s">
        <v>671</v>
      </c>
      <c r="M137" s="127">
        <v>28.0</v>
      </c>
      <c r="N137" s="108"/>
      <c r="O137" s="180"/>
      <c r="P137" s="180"/>
      <c r="Q137" s="180"/>
      <c r="R137" s="180"/>
      <c r="S137" s="180"/>
      <c r="T137" s="180"/>
      <c r="U137" s="180"/>
      <c r="V137" s="180"/>
    </row>
    <row r="138" outlineLevel="1">
      <c r="A138" s="222"/>
      <c r="B138" s="447" t="s">
        <v>497</v>
      </c>
      <c r="C138" s="454" t="str">
        <f t="array" ref="C138">INDEX('Get-Ups'!$T$3:$U$109, MATCH($A$1,'Get-Ups'!$A$3:$A$109,0), MATCH(C120,'Get-Ups'!$T$2:$AD$2,0))</f>
        <v>1-28</v>
      </c>
      <c r="D138" s="455">
        <f t="array" ref="D138">INDEX('Get-Ups'!$T$3:$U$109, MATCH($A$1,'Get-Ups'!$A$3:$A$109,0), MATCH(D120,'Get-Ups'!$T$2:$AD$2,0))</f>
        <v>35</v>
      </c>
      <c r="E138" s="448"/>
      <c r="F138" s="448"/>
      <c r="G138" s="448"/>
      <c r="H138" s="320"/>
      <c r="I138" s="320"/>
      <c r="J138" s="121"/>
      <c r="K138" s="222"/>
      <c r="L138" s="461" t="str">
        <f>'テンプレート'!L134</f>
        <v>Air踏まれ</v>
      </c>
      <c r="M138" s="127">
        <v>8.0</v>
      </c>
      <c r="N138" s="108"/>
      <c r="O138" s="180"/>
      <c r="P138" s="180"/>
      <c r="Q138" s="180"/>
      <c r="R138" s="180"/>
      <c r="S138" s="180"/>
      <c r="T138" s="180"/>
      <c r="U138" s="180"/>
      <c r="V138" s="180"/>
    </row>
    <row r="139" outlineLevel="1">
      <c r="A139" s="222"/>
      <c r="B139" s="447" t="s">
        <v>510</v>
      </c>
      <c r="C139" s="456" t="str">
        <f t="array" ref="C139">INDEX('Get-Ups'!$V$3:$Y$109, MATCH($A$1,'Get-Ups'!$A$3:$A$109,0), MATCH(C120,'Get-Ups'!$V$2:$AD$2,0))</f>
        <v>1-21</v>
      </c>
      <c r="D139" s="457">
        <f t="array" ref="D139">INDEX('Get-Ups'!$V$3:$Y$109, MATCH($A$1,'Get-Ups'!$A$3:$A$109,0), MATCH(D120,'Get-Ups'!$V$2:$AD$2,0))</f>
        <v>45</v>
      </c>
      <c r="E139" s="454" t="str">
        <f t="array" ref="E139">INDEX('Get-Ups'!$V$3:$Y$109, MATCH($A$1,'Get-Ups'!$A$3:$A$109,0), MATCH(E120,'Get-Ups'!$V$2:$AD$2,0))</f>
        <v>16-17</v>
      </c>
      <c r="F139" s="455">
        <f t="array" ref="F139">INDEX('Get-Ups'!$V$3:$Y$109, MATCH($A$1,'Get-Ups'!$A$3:$A$109,0), MATCH(F120,'Get-Ups'!$V$2:$AD$2,0))</f>
        <v>7</v>
      </c>
      <c r="G139" s="127">
        <f t="shared" ref="G139:G140" si="3">F139*1.2</f>
        <v>8.4</v>
      </c>
      <c r="H139" s="320"/>
      <c r="I139" s="320"/>
      <c r="J139" s="179"/>
      <c r="K139" s="222"/>
      <c r="L139" s="461" t="str">
        <f>'テンプレート'!L135</f>
        <v>Air落下</v>
      </c>
      <c r="M139" s="127">
        <v>41.0</v>
      </c>
      <c r="N139" s="108"/>
      <c r="O139" s="180"/>
      <c r="P139" s="180"/>
      <c r="Q139" s="180"/>
      <c r="R139" s="180"/>
      <c r="S139" s="180"/>
      <c r="T139" s="180"/>
      <c r="U139" s="180"/>
      <c r="V139" s="180"/>
    </row>
    <row r="140" outlineLevel="1">
      <c r="A140" s="207"/>
      <c r="B140" s="458" t="s">
        <v>511</v>
      </c>
      <c r="C140" s="207"/>
      <c r="D140" s="207"/>
      <c r="E140" s="454" t="str">
        <f t="array" ref="E140">INDEX('Get-Ups'!$Z$3:$AA$109, MATCH($A$1,'Get-Ups'!$A$3:$A$109,0), MATCH(E120,'Get-Ups'!$Z$2:$AD$2,0))</f>
        <v>20-21</v>
      </c>
      <c r="F140" s="455">
        <f t="array" ref="F140">INDEX('Get-Ups'!$Z$3:$AA$109, MATCH($A$1,'Get-Ups'!$A$3:$A$109,0), MATCH(F120,'Get-Ups'!$Z$2:$AD$2,0))</f>
        <v>7</v>
      </c>
      <c r="G140" s="127">
        <f t="shared" si="3"/>
        <v>8.4</v>
      </c>
      <c r="H140" s="320"/>
      <c r="I140" s="320"/>
      <c r="J140" s="179"/>
      <c r="K140" s="451" t="str">
        <f>'テンプレート'!K136</f>
        <v>倒れダメージ</v>
      </c>
      <c r="L140" s="120"/>
      <c r="M140" s="445" t="str">
        <f>'テンプレート'!M136</f>
        <v>Duration</v>
      </c>
      <c r="N140" s="108"/>
      <c r="O140" s="180"/>
      <c r="P140" s="180"/>
      <c r="Q140" s="180"/>
      <c r="R140" s="180"/>
      <c r="S140" s="180"/>
      <c r="T140" s="180"/>
      <c r="U140" s="180"/>
      <c r="V140" s="180"/>
    </row>
    <row r="141" outlineLevel="1">
      <c r="A141" s="446" t="s">
        <v>513</v>
      </c>
      <c r="B141" s="447" t="s">
        <v>514</v>
      </c>
      <c r="C141" s="454" t="str">
        <f t="array" ref="C141">INDEX(Tripping!$C$3:$D117, MATCH($A$1,Tripping!$A$3:$A$109,0), MATCH(C120,Tripping!$C$2:$AC$2,0))</f>
        <v>1-5</v>
      </c>
      <c r="D141" s="455">
        <f t="array" ref="D141">INDEX(Tripping!$C$3:$D117, MATCH($A$1,Tripping!$A$3:$A$109,0), MATCH(D120,Tripping!$C$2:$AC$2,0))</f>
        <v>29</v>
      </c>
      <c r="E141" s="448"/>
      <c r="F141" s="448"/>
      <c r="G141" s="448"/>
      <c r="H141" s="320"/>
      <c r="I141" s="320"/>
      <c r="J141" s="121"/>
      <c r="K141" s="460" t="str">
        <f>'テンプレート'!K137</f>
        <v>あお向け倒れ</v>
      </c>
      <c r="L141" s="453" t="str">
        <f>'テンプレート'!L137</f>
        <v>モーション大</v>
      </c>
      <c r="M141" s="127">
        <v>39.0</v>
      </c>
      <c r="N141" s="462"/>
      <c r="O141" s="180"/>
      <c r="P141" s="180"/>
      <c r="Q141" s="180"/>
      <c r="R141" s="180"/>
      <c r="S141" s="180"/>
      <c r="T141" s="180"/>
      <c r="U141" s="180"/>
      <c r="V141" s="180"/>
    </row>
    <row r="142" outlineLevel="1">
      <c r="A142" s="222"/>
      <c r="B142" s="447" t="s">
        <v>515</v>
      </c>
      <c r="C142" s="454" t="str">
        <f t="array" ref="C142">INDEX(Tripping!$E$3:$F117, MATCH($A$1,Tripping!$A$3:$A$109,0), MATCH(C120,Tripping!$E$2:$AC$2,0))</f>
        <v>1-5</v>
      </c>
      <c r="D142" s="455">
        <f t="array" ref="D142">INDEX(Tripping!$E$3:$F117, MATCH($A$1,Tripping!$A$3:$A$109,0), MATCH(D120,Tripping!$E$2:$AC$2,0))</f>
        <v>39</v>
      </c>
      <c r="E142" s="448"/>
      <c r="F142" s="448"/>
      <c r="G142" s="448"/>
      <c r="H142" s="320"/>
      <c r="I142" s="320"/>
      <c r="J142" s="179"/>
      <c r="K142" s="460" t="str">
        <f>'テンプレート'!K138</f>
        <v>うつ伏せ倒れ</v>
      </c>
      <c r="L142" s="453" t="str">
        <f>'テンプレート'!L138</f>
        <v>モーション大</v>
      </c>
      <c r="M142" s="127" t="s">
        <v>165</v>
      </c>
      <c r="N142" s="462"/>
      <c r="O142" s="180"/>
      <c r="P142" s="180"/>
      <c r="Q142" s="180"/>
      <c r="R142" s="180"/>
      <c r="S142" s="180"/>
      <c r="T142" s="180"/>
      <c r="U142" s="180"/>
      <c r="V142" s="180"/>
    </row>
    <row r="143" outlineLevel="1">
      <c r="A143" s="222"/>
      <c r="B143" s="447" t="s">
        <v>455</v>
      </c>
      <c r="C143" s="454" t="str">
        <f t="array" ref="C143">INDEX(Tripping!$G$3:$H$109, MATCH($A$1,Tripping!$A$3:$A$109,0), MATCH(C120,Tripping!$G$2:$AC$2,0))</f>
        <v>1-16</v>
      </c>
      <c r="D143" s="455">
        <f t="array" ref="D143">INDEX(Tripping!$G$3:$H$109, MATCH($A$1,Tripping!$A$3:$A$109,0), MATCH(D120,Tripping!$G$2:$AC$2,0))</f>
        <v>21</v>
      </c>
      <c r="E143" s="448"/>
      <c r="F143" s="448"/>
      <c r="G143" s="448"/>
      <c r="H143" s="320"/>
      <c r="I143" s="320"/>
      <c r="J143" s="121"/>
      <c r="K143" s="451" t="str">
        <f>'テンプレート'!K139</f>
        <v/>
      </c>
      <c r="L143" s="120"/>
      <c r="M143" s="445" t="str">
        <f>'テンプレート'!M139</f>
        <v/>
      </c>
      <c r="N143" s="108"/>
      <c r="O143" s="180"/>
      <c r="P143" s="180"/>
      <c r="Q143" s="180"/>
      <c r="R143" s="180"/>
      <c r="S143" s="180"/>
      <c r="T143" s="180"/>
      <c r="U143" s="180"/>
      <c r="V143" s="180"/>
    </row>
    <row r="144" outlineLevel="1">
      <c r="A144" s="222"/>
      <c r="B144" s="447" t="s">
        <v>496</v>
      </c>
      <c r="C144" s="454" t="str">
        <f t="array" ref="C144">INDEX(Tripping!$I$3:$J$109, MATCH($A$1,Tripping!$A$3:$A$109,0), MATCH(C120,Tripping!$I$2:$AC$2,0))</f>
        <v>1-9</v>
      </c>
      <c r="D144" s="455">
        <f t="array" ref="D144">INDEX(Tripping!$I$3:$J$109, MATCH($A$1,Tripping!$A$3:$A$109,0), MATCH(D120,Tripping!$I$2:$AC$2,0))</f>
        <v>28</v>
      </c>
      <c r="E144" s="448"/>
      <c r="F144" s="448"/>
      <c r="G144" s="448"/>
      <c r="H144" s="320"/>
      <c r="I144" s="320"/>
      <c r="J144" s="320"/>
      <c r="K144" s="463"/>
      <c r="L144" s="464" t="str">
        <f>'テンプレート'!L140</f>
        <v/>
      </c>
      <c r="M144" s="127" t="s">
        <v>504</v>
      </c>
      <c r="N144" s="108"/>
      <c r="O144" s="180"/>
      <c r="P144" s="180"/>
      <c r="Q144" s="180"/>
      <c r="R144" s="180"/>
      <c r="S144" s="180"/>
      <c r="T144" s="180"/>
      <c r="U144" s="180"/>
      <c r="V144" s="180"/>
    </row>
    <row r="145" outlineLevel="1">
      <c r="A145" s="222"/>
      <c r="B145" s="447" t="s">
        <v>497</v>
      </c>
      <c r="C145" s="454" t="str">
        <f t="array" ref="C145">INDEX(Tripping!$K$3:$L$109, MATCH($A$1,Tripping!$A$3:$A$109,0), MATCH(C120,Tripping!$K$2:$AC$2,0))</f>
        <v>1-9</v>
      </c>
      <c r="D145" s="455">
        <f t="array" ref="D145">INDEX(Tripping!$K$3:$L$109, MATCH($A$1,Tripping!$A$3:$A$109,0), MATCH(D120,Tripping!$K$2:$AC$2,0))</f>
        <v>28</v>
      </c>
      <c r="E145" s="448"/>
      <c r="F145" s="448"/>
      <c r="G145" s="448"/>
      <c r="H145" s="320"/>
      <c r="I145" s="320"/>
      <c r="J145" s="320"/>
      <c r="K145" s="465"/>
      <c r="L145" s="180"/>
      <c r="M145" s="180"/>
      <c r="N145" s="108"/>
      <c r="O145" s="180"/>
      <c r="P145" s="180"/>
      <c r="Q145" s="180"/>
      <c r="R145" s="180"/>
      <c r="S145" s="180"/>
      <c r="T145" s="180"/>
      <c r="U145" s="180"/>
      <c r="V145" s="180"/>
    </row>
    <row r="146" outlineLevel="1">
      <c r="A146" s="222"/>
      <c r="B146" s="447" t="s">
        <v>510</v>
      </c>
      <c r="C146" s="456" t="str">
        <f t="array" ref="C146">INDEX(Tripping!$M$3:$P$109, MATCH($A$1,Tripping!$A$3:$A$109,0), MATCH(C120,Tripping!$M$2:$AC$2,0))</f>
        <v>1-7</v>
      </c>
      <c r="D146" s="457">
        <f t="array" ref="D146">INDEX(Tripping!$M$3:$P$109, MATCH($A$1,Tripping!$A$3:$A$109,0), MATCH(D120,Tripping!$M$2:$AC$2,0))</f>
        <v>49</v>
      </c>
      <c r="E146" s="454" t="str">
        <f t="array" ref="E146">INDEX(Tripping!$M$3:$P$109, MATCH($A$1,Tripping!$A$3:$A$109,0), MATCH(E120,Tripping!$M$2:$AC$2,0))</f>
        <v>19-20</v>
      </c>
      <c r="F146" s="455">
        <f t="array" ref="F146">INDEX(Tripping!$M$3:$P$109, MATCH($A$1,Tripping!$A$3:$A$109,0), MATCH(F120,Tripping!$M$2:$AC$2,0))</f>
        <v>5</v>
      </c>
      <c r="G146" s="127">
        <f t="shared" ref="G146:G147" si="4">F146*1.2</f>
        <v>6</v>
      </c>
      <c r="H146" s="320"/>
      <c r="I146" s="320"/>
      <c r="J146" s="320"/>
      <c r="K146" s="180"/>
      <c r="L146" s="180"/>
      <c r="M146" s="180"/>
      <c r="N146" s="108"/>
      <c r="O146" s="108"/>
      <c r="P146" s="108"/>
      <c r="Q146" s="108"/>
      <c r="R146" s="180"/>
      <c r="S146" s="180"/>
      <c r="T146" s="180"/>
      <c r="U146" s="180"/>
      <c r="V146" s="180"/>
    </row>
    <row r="147" outlineLevel="1">
      <c r="A147" s="207"/>
      <c r="B147" s="458" t="s">
        <v>511</v>
      </c>
      <c r="C147" s="207"/>
      <c r="D147" s="207"/>
      <c r="E147" s="454" t="str">
        <f t="array" ref="E147">INDEX(Tripping!$Q$3:$R$109, MATCH($A$1,Tripping!$A$3:$A$109,0), MATCH(E120,Tripping!$Q$2:$AC$2,0))</f>
        <v>27-28</v>
      </c>
      <c r="F147" s="455">
        <f t="array" ref="F147">INDEX(Tripping!$Q$3:$R$109, MATCH($A$1,Tripping!$A$3:$A$109,0), MATCH(F120,Tripping!$Q$2:$AC$2,0))</f>
        <v>5</v>
      </c>
      <c r="G147" s="127">
        <f t="shared" si="4"/>
        <v>6</v>
      </c>
      <c r="H147" s="320"/>
      <c r="I147" s="320"/>
      <c r="J147" s="320"/>
      <c r="K147" s="180"/>
      <c r="L147" s="180"/>
      <c r="M147" s="180"/>
      <c r="N147" s="108"/>
      <c r="O147" s="108"/>
      <c r="P147" s="108"/>
      <c r="Q147" s="108"/>
      <c r="R147" s="180"/>
      <c r="S147" s="180"/>
      <c r="T147" s="180"/>
      <c r="U147" s="180"/>
      <c r="V147" s="180"/>
    </row>
  </sheetData>
  <mergeCells count="139">
    <mergeCell ref="H38:J39"/>
    <mergeCell ref="H34:J34"/>
    <mergeCell ref="R52:V54"/>
    <mergeCell ref="R48:V51"/>
    <mergeCell ref="J52:J54"/>
    <mergeCell ref="J55:J56"/>
    <mergeCell ref="H10:H11"/>
    <mergeCell ref="I10:I11"/>
    <mergeCell ref="H25:J25"/>
    <mergeCell ref="R55:V56"/>
    <mergeCell ref="H40:J42"/>
    <mergeCell ref="I52:I54"/>
    <mergeCell ref="R47:V47"/>
    <mergeCell ref="I55:I56"/>
    <mergeCell ref="U77:U82"/>
    <mergeCell ref="V77:V82"/>
    <mergeCell ref="R58:V60"/>
    <mergeCell ref="R57:V57"/>
    <mergeCell ref="U64:U75"/>
    <mergeCell ref="V64:V75"/>
    <mergeCell ref="U84:U88"/>
    <mergeCell ref="U90:U92"/>
    <mergeCell ref="V90:V92"/>
    <mergeCell ref="V84:V88"/>
    <mergeCell ref="A35:A36"/>
    <mergeCell ref="A26:A30"/>
    <mergeCell ref="A31:A33"/>
    <mergeCell ref="A10:A12"/>
    <mergeCell ref="A24:B25"/>
    <mergeCell ref="A38:A39"/>
    <mergeCell ref="D40:D42"/>
    <mergeCell ref="D38:D39"/>
    <mergeCell ref="D43:D44"/>
    <mergeCell ref="E16:F16"/>
    <mergeCell ref="D31:D33"/>
    <mergeCell ref="D35:D36"/>
    <mergeCell ref="K1:M2"/>
    <mergeCell ref="H1:J2"/>
    <mergeCell ref="C1:G12"/>
    <mergeCell ref="I6:I7"/>
    <mergeCell ref="H6:H7"/>
    <mergeCell ref="G16:H16"/>
    <mergeCell ref="I4:I5"/>
    <mergeCell ref="H4:H5"/>
    <mergeCell ref="K16:N16"/>
    <mergeCell ref="H8:J9"/>
    <mergeCell ref="H30:J30"/>
    <mergeCell ref="H31:J33"/>
    <mergeCell ref="I48:I51"/>
    <mergeCell ref="J48:J51"/>
    <mergeCell ref="H43:J44"/>
    <mergeCell ref="J58:J60"/>
    <mergeCell ref="I58:I60"/>
    <mergeCell ref="H63:J63"/>
    <mergeCell ref="H64:J75"/>
    <mergeCell ref="H76:J76"/>
    <mergeCell ref="H35:J36"/>
    <mergeCell ref="H29:J29"/>
    <mergeCell ref="H28:J28"/>
    <mergeCell ref="H26:J26"/>
    <mergeCell ref="H27:J27"/>
    <mergeCell ref="H37:J37"/>
    <mergeCell ref="A101:A102"/>
    <mergeCell ref="A84:A88"/>
    <mergeCell ref="A97:A99"/>
    <mergeCell ref="A76:B76"/>
    <mergeCell ref="A77:A79"/>
    <mergeCell ref="A80:A82"/>
    <mergeCell ref="A83:B83"/>
    <mergeCell ref="A103:A104"/>
    <mergeCell ref="A100:B100"/>
    <mergeCell ref="A111:B112"/>
    <mergeCell ref="A63:B63"/>
    <mergeCell ref="A62:B62"/>
    <mergeCell ref="A48:A51"/>
    <mergeCell ref="A40:A42"/>
    <mergeCell ref="A43:A44"/>
    <mergeCell ref="A46:B47"/>
    <mergeCell ref="D139:D140"/>
    <mergeCell ref="D133:D134"/>
    <mergeCell ref="K130:K133"/>
    <mergeCell ref="K134:L134"/>
    <mergeCell ref="K121:K122"/>
    <mergeCell ref="K120:L120"/>
    <mergeCell ref="K124:K129"/>
    <mergeCell ref="K136:K139"/>
    <mergeCell ref="K143:L143"/>
    <mergeCell ref="C146:C147"/>
    <mergeCell ref="D146:D147"/>
    <mergeCell ref="K140:L140"/>
    <mergeCell ref="K123:L123"/>
    <mergeCell ref="D58:D60"/>
    <mergeCell ref="D67:D68"/>
    <mergeCell ref="A52:A54"/>
    <mergeCell ref="A64:A75"/>
    <mergeCell ref="D52:D54"/>
    <mergeCell ref="D48:D51"/>
    <mergeCell ref="D55:D56"/>
    <mergeCell ref="A55:A56"/>
    <mergeCell ref="A58:A60"/>
    <mergeCell ref="A126:A128"/>
    <mergeCell ref="A121:A125"/>
    <mergeCell ref="A129:A134"/>
    <mergeCell ref="A141:A147"/>
    <mergeCell ref="A116:A117"/>
    <mergeCell ref="A135:A140"/>
    <mergeCell ref="A113:A115"/>
    <mergeCell ref="C16:D16"/>
    <mergeCell ref="A15:B16"/>
    <mergeCell ref="H89:J89"/>
    <mergeCell ref="H84:J88"/>
    <mergeCell ref="H77:J82"/>
    <mergeCell ref="H83:J83"/>
    <mergeCell ref="D84:D86"/>
    <mergeCell ref="D80:D81"/>
    <mergeCell ref="D64:D65"/>
    <mergeCell ref="H90:J92"/>
    <mergeCell ref="A107:A109"/>
    <mergeCell ref="A105:A106"/>
    <mergeCell ref="A119:B120"/>
    <mergeCell ref="C133:C134"/>
    <mergeCell ref="C139:C140"/>
    <mergeCell ref="D87:D88"/>
    <mergeCell ref="E103:E104"/>
    <mergeCell ref="E107:E109"/>
    <mergeCell ref="C101:C102"/>
    <mergeCell ref="A91:A92"/>
    <mergeCell ref="A89:B89"/>
    <mergeCell ref="A94:B95"/>
    <mergeCell ref="E101:E102"/>
    <mergeCell ref="H100:J100"/>
    <mergeCell ref="H101:J102"/>
    <mergeCell ref="C103:C104"/>
    <mergeCell ref="C105:C106"/>
    <mergeCell ref="H103:J104"/>
    <mergeCell ref="H105:J106"/>
    <mergeCell ref="E105:E106"/>
    <mergeCell ref="H107:J109"/>
    <mergeCell ref="C107:C109"/>
  </mergeCells>
  <conditionalFormatting sqref="K1:K15 K17:K63 K76:K100 K102 K104 K106:K144">
    <cfRule type="containsText" dxfId="0" priority="1" operator="containsText" text="361">
      <formula>NOT(ISERROR(SEARCH(("361"),(K1))))</formula>
    </cfRule>
  </conditionalFormatting>
  <conditionalFormatting sqref="K1:K15 K17:K63 K76:K100 K102 K104 K106:K144">
    <cfRule type="containsText" dxfId="1" priority="2" operator="containsText" text="363">
      <formula>NOT(ISERROR(SEARCH(("363"),(K1))))</formula>
    </cfRule>
  </conditionalFormatting>
  <conditionalFormatting sqref="K1:K15 K17:K63 K76:K100 K102 K104 K106:K144">
    <cfRule type="containsText" dxfId="1" priority="3" operator="containsText" text="365">
      <formula>NOT(ISERROR(SEARCH(("365"),(K1))))</formula>
    </cfRule>
  </conditionalFormatting>
  <conditionalFormatting sqref="K1:K15 K17:K63 K76:K100 K102 K104 K106:K144">
    <cfRule type="containsText" dxfId="1" priority="4" operator="containsText" text="366">
      <formula>NOT(ISERROR(SEARCH(("366"),(K1))))</formula>
    </cfRule>
  </conditionalFormatting>
  <conditionalFormatting sqref="K1:K15 K17:K63 K76:K100 K102 K104 K106:K144">
    <cfRule type="containsText" dxfId="1" priority="5" operator="containsText" text="367">
      <formula>NOT(ISERROR(SEARCH(("367"),(K1))))</formula>
    </cfRule>
  </conditionalFormatting>
  <conditionalFormatting sqref="P102 P104 P106:P108">
    <cfRule type="cellIs" dxfId="2" priority="6" operator="equal">
      <formula>"敵のみ"</formula>
    </cfRule>
  </conditionalFormatting>
  <conditionalFormatting sqref="D102 D104 D106:D109">
    <cfRule type="cellIs" dxfId="3" priority="7" operator="equal">
      <formula>"-"</formula>
    </cfRule>
  </conditionalFormatting>
  <conditionalFormatting sqref="O1:O63 O68 O70:O71 O76:O100 O102 O104 O106:O108 O110:O147">
    <cfRule type="cellIs" dxfId="4" priority="8" operator="greaterThan">
      <formula>0</formula>
    </cfRule>
  </conditionalFormatting>
  <conditionalFormatting sqref="P1:Q63 P68:Q68 P70:Q71 P76:Q100 P102:Q102 P104:Q104 P106:Q108 P110:Q147">
    <cfRule type="cellIs" dxfId="5" priority="9" operator="lessThan">
      <formula>1</formula>
    </cfRule>
  </conditionalFormatting>
  <conditionalFormatting sqref="P1:Q63 P68:Q68 P70:Q71 P76:Q100 P102:Q102 P104:Q104 P106:Q108 P110:Q147">
    <cfRule type="cellIs" dxfId="4" priority="10" operator="greaterThan">
      <formula>1</formula>
    </cfRule>
  </conditionalFormatting>
  <conditionalFormatting sqref="N25:N63 N76:N100 N102 N104 N106:N109">
    <cfRule type="cellIs" dxfId="6" priority="11" operator="greaterThan">
      <formula>0</formula>
    </cfRule>
  </conditionalFormatting>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59D2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639">
        <v>7.0</v>
      </c>
      <c r="B1" s="641"/>
      <c r="C1" s="643" t="str">
        <f>IMAGE(VLOOKUP($A$1,Fighters!A2:AI107,12,FALSE),1)</f>
        <v/>
      </c>
      <c r="D1" s="644"/>
      <c r="E1" s="644"/>
      <c r="F1" s="644"/>
      <c r="G1" s="645"/>
      <c r="H1" s="646"/>
      <c r="I1" s="644"/>
      <c r="J1" s="645"/>
      <c r="K1" s="647"/>
      <c r="L1" s="644"/>
      <c r="M1" s="645"/>
      <c r="N1" s="648"/>
      <c r="O1" s="648"/>
      <c r="P1" s="648"/>
      <c r="Q1" s="648"/>
      <c r="R1" s="649"/>
      <c r="S1" s="649"/>
      <c r="T1" s="649"/>
      <c r="U1" s="649"/>
      <c r="V1" s="649"/>
    </row>
    <row r="2">
      <c r="A2" s="650" t="str">
        <f>VLOOKUP($A$1,Fighters!$A$2:$AI$81,6,FALSE)</f>
        <v>#f59d26</v>
      </c>
      <c r="B2" s="641"/>
      <c r="C2" s="651"/>
      <c r="G2" s="652"/>
      <c r="H2" s="653"/>
      <c r="I2" s="654"/>
      <c r="J2" s="655"/>
      <c r="K2" s="653"/>
      <c r="L2" s="654"/>
      <c r="M2" s="655"/>
      <c r="N2" s="648"/>
      <c r="O2" s="648"/>
      <c r="P2" s="648"/>
      <c r="Q2" s="648"/>
      <c r="R2" s="649"/>
      <c r="S2" s="649"/>
      <c r="T2" s="649"/>
      <c r="U2" s="649"/>
      <c r="V2" s="649"/>
    </row>
    <row r="3">
      <c r="A3" s="650" t="str">
        <f>VLOOKUP($A$1,Fighters!$A$2:$AI$81,14,FALSE)</f>
        <v>7. フォックス</v>
      </c>
      <c r="B3" s="641"/>
      <c r="C3" s="651"/>
      <c r="G3" s="652"/>
      <c r="H3" s="656"/>
      <c r="I3" s="656"/>
      <c r="J3" s="656"/>
      <c r="K3" s="657"/>
      <c r="L3" s="657"/>
      <c r="M3" s="657"/>
      <c r="N3" s="648"/>
      <c r="O3" s="648"/>
      <c r="P3" s="648"/>
      <c r="Q3" s="648"/>
      <c r="R3" s="659"/>
      <c r="S3" s="649"/>
      <c r="T3" s="649"/>
      <c r="U3" s="649"/>
      <c r="V3" s="649"/>
    </row>
    <row r="4">
      <c r="A4" s="650" t="str">
        <f>VLOOKUP($A$1,Fighters!$A$2:$AI$81,13,FALSE)</f>
        <v>1</v>
      </c>
      <c r="B4" s="641"/>
      <c r="C4" s="651"/>
      <c r="G4" s="652"/>
      <c r="H4" s="661"/>
      <c r="I4" s="661"/>
      <c r="J4" s="656"/>
      <c r="K4" s="657"/>
      <c r="L4" s="657"/>
      <c r="M4" s="657"/>
      <c r="N4" s="648"/>
      <c r="O4" s="648"/>
      <c r="P4" s="648"/>
      <c r="Q4" s="648"/>
      <c r="R4" s="659"/>
      <c r="S4" s="649"/>
      <c r="T4" s="649"/>
      <c r="U4" s="649"/>
      <c r="V4" s="649"/>
    </row>
    <row r="5" ht="16.5" customHeight="1">
      <c r="A5" s="639"/>
      <c r="B5" s="641"/>
      <c r="C5" s="651"/>
      <c r="G5" s="652"/>
      <c r="H5" s="662"/>
      <c r="I5" s="662"/>
      <c r="J5" s="663"/>
      <c r="K5" s="665"/>
      <c r="L5" s="668"/>
      <c r="M5" s="668"/>
      <c r="N5" s="648"/>
      <c r="O5" s="648"/>
      <c r="P5" s="648"/>
      <c r="Q5" s="648"/>
      <c r="R5" s="659"/>
      <c r="S5" s="649"/>
      <c r="T5" s="649"/>
      <c r="U5" s="649"/>
      <c r="V5" s="649"/>
    </row>
    <row r="6">
      <c r="A6" s="641"/>
      <c r="B6" s="641"/>
      <c r="C6" s="651"/>
      <c r="G6" s="652"/>
      <c r="H6" s="661"/>
      <c r="I6" s="670" t="s">
        <v>6</v>
      </c>
      <c r="J6" s="665"/>
      <c r="K6" s="672"/>
      <c r="L6" s="668"/>
      <c r="M6" s="668"/>
      <c r="N6" s="648"/>
      <c r="O6" s="648"/>
      <c r="P6" s="648"/>
      <c r="Q6" s="648"/>
      <c r="R6" s="659"/>
      <c r="S6" s="649"/>
      <c r="T6" s="649"/>
      <c r="U6" s="649"/>
      <c r="V6" s="649"/>
    </row>
    <row r="7">
      <c r="A7" s="641"/>
      <c r="B7" s="641"/>
      <c r="C7" s="651"/>
      <c r="G7" s="652"/>
      <c r="H7" s="662"/>
      <c r="I7" s="662"/>
      <c r="J7" s="665"/>
      <c r="K7" s="672"/>
      <c r="L7" s="668"/>
      <c r="M7" s="668"/>
      <c r="N7" s="648"/>
      <c r="O7" s="648"/>
      <c r="P7" s="648"/>
      <c r="Q7" s="648"/>
      <c r="R7" s="659"/>
      <c r="S7" s="649"/>
      <c r="T7" s="649"/>
      <c r="U7" s="649"/>
      <c r="V7" s="649"/>
    </row>
    <row r="8">
      <c r="A8" s="641"/>
      <c r="B8" s="641"/>
      <c r="C8" s="651"/>
      <c r="G8" s="652"/>
      <c r="H8" s="675">
        <v>43652.883205833336</v>
      </c>
      <c r="I8" s="644"/>
      <c r="J8" s="645"/>
      <c r="K8" s="665"/>
      <c r="L8" s="668"/>
      <c r="M8" s="668"/>
      <c r="N8" s="648"/>
      <c r="O8" s="648"/>
      <c r="P8" s="648"/>
      <c r="Q8" s="648"/>
      <c r="R8" s="659"/>
      <c r="S8" s="649"/>
      <c r="T8" s="649"/>
      <c r="U8" s="649"/>
      <c r="V8" s="649"/>
    </row>
    <row r="9">
      <c r="A9" s="641"/>
      <c r="B9" s="641"/>
      <c r="C9" s="651"/>
      <c r="G9" s="652"/>
      <c r="H9" s="653"/>
      <c r="I9" s="654"/>
      <c r="J9" s="655"/>
      <c r="K9" s="649"/>
      <c r="L9" s="648"/>
      <c r="M9" s="648"/>
      <c r="N9" s="648"/>
      <c r="O9" s="648"/>
      <c r="P9" s="648"/>
      <c r="Q9" s="648"/>
      <c r="R9" s="659"/>
      <c r="S9" s="649"/>
      <c r="T9" s="649"/>
      <c r="U9" s="649"/>
      <c r="V9" s="649"/>
    </row>
    <row r="10">
      <c r="A10" s="678"/>
      <c r="B10" s="641"/>
      <c r="C10" s="651"/>
      <c r="G10" s="652"/>
      <c r="H10" s="680"/>
      <c r="I10" s="680"/>
      <c r="J10" s="649"/>
      <c r="K10" s="649"/>
      <c r="L10" s="648"/>
      <c r="M10" s="648"/>
      <c r="N10" s="648"/>
      <c r="O10" s="648"/>
      <c r="P10" s="648"/>
      <c r="Q10" s="648"/>
      <c r="R10" s="659"/>
      <c r="S10" s="649"/>
      <c r="T10" s="649"/>
      <c r="U10" s="649"/>
      <c r="V10" s="649"/>
    </row>
    <row r="11">
      <c r="A11" s="682"/>
      <c r="B11" s="641"/>
      <c r="C11" s="651"/>
      <c r="G11" s="652"/>
      <c r="H11" s="662"/>
      <c r="I11" s="662"/>
      <c r="J11" s="649"/>
      <c r="K11" s="649"/>
      <c r="L11" s="648"/>
      <c r="M11" s="648"/>
      <c r="N11" s="648"/>
      <c r="O11" s="648"/>
      <c r="P11" s="648"/>
      <c r="Q11" s="648"/>
      <c r="R11" s="659"/>
      <c r="S11" s="649"/>
      <c r="T11" s="649"/>
      <c r="U11" s="649"/>
      <c r="V11" s="649"/>
    </row>
    <row r="12">
      <c r="A12" s="662"/>
      <c r="B12" s="641"/>
      <c r="C12" s="653"/>
      <c r="D12" s="654"/>
      <c r="E12" s="654"/>
      <c r="F12" s="654"/>
      <c r="G12" s="655"/>
      <c r="H12" s="685"/>
      <c r="I12" s="685"/>
      <c r="J12" s="641"/>
      <c r="K12" s="641"/>
      <c r="L12" s="648"/>
      <c r="M12" s="648"/>
      <c r="N12" s="648"/>
      <c r="O12" s="648"/>
      <c r="P12" s="648"/>
      <c r="Q12" s="648"/>
      <c r="R12" s="659"/>
      <c r="S12" s="649"/>
      <c r="T12" s="649"/>
      <c r="U12" s="649"/>
      <c r="V12" s="64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
        <v>70</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77 [74th]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24F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19.25 [22nd]</v>
      </c>
      <c r="O17" s="104"/>
      <c r="P17" s="104"/>
      <c r="Q17" s="104"/>
      <c r="R17" s="104"/>
      <c r="S17" s="121"/>
      <c r="T17" s="121"/>
      <c r="U17" s="121"/>
      <c r="V17" s="121"/>
    </row>
    <row r="18" outlineLevel="1">
      <c r="A18" s="123" t="str">
        <f>'テンプレート'!A18</f>
        <v>Crawl</v>
      </c>
      <c r="B18" s="146" t="b">
        <v>0</v>
      </c>
      <c r="C18" s="123" t="str">
        <f>'テンプレート'!C18</f>
        <v>Soft Landing</v>
      </c>
      <c r="D18" s="127" t="s">
        <v>292</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1.523 [3rd]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36F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0.16621 [23rd]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 [22nd]</v>
      </c>
      <c r="O18" s="104"/>
      <c r="P18" s="104"/>
      <c r="Q18" s="104"/>
      <c r="R18" s="104"/>
      <c r="S18" s="121"/>
      <c r="T18" s="121"/>
      <c r="U18" s="121"/>
      <c r="V18" s="121"/>
    </row>
    <row r="19" outlineLevel="1">
      <c r="A19" s="123" t="str">
        <f>'テンプレート'!A19</f>
        <v>Wall Jump</v>
      </c>
      <c r="B19" s="146" t="b">
        <v>1</v>
      </c>
      <c r="C19" s="123" t="str">
        <f>'テンプレート'!C19</f>
        <v>Hard Landing</v>
      </c>
      <c r="D19" s="127" t="s">
        <v>193</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2.402 [5th]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17F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0.115 [26th]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16.4 [35th]</v>
      </c>
      <c r="O19" s="104"/>
      <c r="P19" s="104"/>
      <c r="Q19" s="104"/>
      <c r="R19" s="104"/>
      <c r="S19" s="121"/>
      <c r="T19" s="121"/>
      <c r="U19" s="121"/>
      <c r="V19" s="121"/>
    </row>
    <row r="20" outlineLevel="1">
      <c r="A20" s="123" t="str">
        <f>'テンプレート'!A20</f>
        <v>Wall Cling</v>
      </c>
      <c r="B20" s="146" t="b">
        <v>0</v>
      </c>
      <c r="C20" s="177" t="s">
        <v>46</v>
      </c>
      <c r="D20" s="127" t="s">
        <v>168</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1.11 [32nd]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27F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37 [17th]</v>
      </c>
      <c r="O20" s="104"/>
      <c r="P20" s="104"/>
      <c r="Q20" s="104"/>
      <c r="R20" s="104"/>
      <c r="S20" s="105"/>
      <c r="T20" s="105"/>
      <c r="U20" s="105"/>
      <c r="V20" s="105"/>
    </row>
    <row r="21" outlineLevel="1">
      <c r="A21" s="123" t="str">
        <f>'テンプレート'!A21</f>
        <v>Zair</v>
      </c>
      <c r="B21" s="146" t="b">
        <v>0</v>
      </c>
      <c r="C21" s="177" t="str">
        <f>'テンプレート'!C21</f>
        <v>Single Dash</v>
      </c>
      <c r="D21" s="127" t="s">
        <v>702</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2.1 [1st]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3.36 [1st]</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0.23 [1st]</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
        <v>180</v>
      </c>
      <c r="L25" s="193" t="s">
        <v>181</v>
      </c>
      <c r="M25" s="193" t="s">
        <v>182</v>
      </c>
      <c r="N25" s="193" t="s">
        <v>183</v>
      </c>
      <c r="O25" s="194" t="s">
        <v>184</v>
      </c>
      <c r="P25" s="193" t="s">
        <v>185</v>
      </c>
      <c r="Q25" s="194" t="s">
        <v>186</v>
      </c>
      <c r="R25" s="105"/>
      <c r="S25" s="105"/>
      <c r="T25" s="105"/>
      <c r="U25" s="105"/>
      <c r="V25" s="105"/>
    </row>
    <row r="26" outlineLevel="1">
      <c r="A26" s="195" t="s">
        <v>54</v>
      </c>
      <c r="B26" s="196" t="s">
        <v>55</v>
      </c>
      <c r="C26" s="701" t="s">
        <v>303</v>
      </c>
      <c r="D26" s="701" t="s">
        <v>723</v>
      </c>
      <c r="E26" s="201" t="s">
        <v>593</v>
      </c>
      <c r="F26" s="200">
        <v>2.16</v>
      </c>
      <c r="G26" s="201" t="s">
        <v>70</v>
      </c>
      <c r="H26" s="228" t="s">
        <v>678</v>
      </c>
      <c r="I26" s="120"/>
      <c r="J26" s="117"/>
      <c r="K26" s="200"/>
      <c r="L26" s="203"/>
      <c r="M26" s="204"/>
      <c r="N26" s="204"/>
      <c r="O26" s="205">
        <v>0.0</v>
      </c>
      <c r="P26" s="205">
        <v>1.0</v>
      </c>
      <c r="Q26" s="205">
        <v>1.0</v>
      </c>
      <c r="R26" s="105"/>
      <c r="S26" s="105"/>
      <c r="T26" s="105"/>
      <c r="U26" s="105"/>
      <c r="V26" s="105"/>
    </row>
    <row r="27" outlineLevel="1">
      <c r="A27" s="222"/>
      <c r="B27" s="208" t="s">
        <v>63</v>
      </c>
      <c r="C27" s="210" t="s">
        <v>303</v>
      </c>
      <c r="D27" s="355" t="s">
        <v>694</v>
      </c>
      <c r="E27" s="210" t="s">
        <v>429</v>
      </c>
      <c r="F27" s="200">
        <v>1.2</v>
      </c>
      <c r="G27" s="210" t="s">
        <v>292</v>
      </c>
      <c r="H27" s="202" t="s">
        <v>724</v>
      </c>
      <c r="I27" s="120"/>
      <c r="J27" s="117"/>
      <c r="K27" s="203"/>
      <c r="L27" s="203"/>
      <c r="M27" s="204"/>
      <c r="N27" s="204"/>
      <c r="O27" s="205">
        <v>0.0</v>
      </c>
      <c r="P27" s="205">
        <v>1.0</v>
      </c>
      <c r="Q27" s="205">
        <v>1.0</v>
      </c>
      <c r="R27" s="105"/>
      <c r="S27" s="105"/>
      <c r="T27" s="105"/>
      <c r="U27" s="105"/>
      <c r="V27" s="105"/>
    </row>
    <row r="28" outlineLevel="1">
      <c r="A28" s="222"/>
      <c r="B28" s="208" t="s">
        <v>680</v>
      </c>
      <c r="C28" s="707"/>
      <c r="D28" s="355" t="s">
        <v>303</v>
      </c>
      <c r="E28" s="707"/>
      <c r="F28" s="707"/>
      <c r="G28" s="707"/>
      <c r="H28" s="240"/>
      <c r="I28" s="120"/>
      <c r="J28" s="117"/>
      <c r="K28" s="203"/>
      <c r="L28" s="203"/>
      <c r="M28" s="204"/>
      <c r="N28" s="204"/>
      <c r="O28" s="205">
        <v>0.0</v>
      </c>
      <c r="P28" s="205">
        <v>0.0</v>
      </c>
      <c r="Q28" s="205">
        <v>0.0</v>
      </c>
      <c r="R28" s="105"/>
      <c r="S28" s="105"/>
      <c r="T28" s="105"/>
      <c r="U28" s="105"/>
      <c r="V28" s="105"/>
    </row>
    <row r="29" outlineLevel="1">
      <c r="A29" s="222"/>
      <c r="B29" s="208" t="s">
        <v>681</v>
      </c>
      <c r="C29" s="292" t="s">
        <v>726</v>
      </c>
      <c r="D29" s="292" t="s">
        <v>74</v>
      </c>
      <c r="E29" s="210" t="s">
        <v>410</v>
      </c>
      <c r="F29" s="200">
        <v>0.72</v>
      </c>
      <c r="G29" s="276" t="s">
        <v>193</v>
      </c>
      <c r="H29" s="228" t="s">
        <v>727</v>
      </c>
      <c r="I29" s="120"/>
      <c r="J29" s="117"/>
      <c r="K29" s="203"/>
      <c r="L29" s="203"/>
      <c r="M29" s="204"/>
      <c r="N29" s="204"/>
      <c r="O29" s="205">
        <v>0.0</v>
      </c>
      <c r="P29" s="205">
        <v>1.0</v>
      </c>
      <c r="Q29" s="205">
        <v>0.4</v>
      </c>
      <c r="R29" s="105"/>
      <c r="S29" s="105"/>
      <c r="T29" s="105"/>
      <c r="U29" s="105"/>
      <c r="V29" s="105"/>
    </row>
    <row r="30" outlineLevel="1">
      <c r="A30" s="207"/>
      <c r="B30" s="208" t="s">
        <v>685</v>
      </c>
      <c r="C30" s="210" t="s">
        <v>95</v>
      </c>
      <c r="D30" s="210" t="s">
        <v>98</v>
      </c>
      <c r="E30" s="210" t="s">
        <v>303</v>
      </c>
      <c r="F30" s="200">
        <v>2.4</v>
      </c>
      <c r="G30" s="355" t="s">
        <v>70</v>
      </c>
      <c r="H30" s="228" t="s">
        <v>214</v>
      </c>
      <c r="I30" s="120"/>
      <c r="J30" s="117"/>
      <c r="K30" s="203"/>
      <c r="L30" s="203"/>
      <c r="M30" s="204"/>
      <c r="N30" s="204"/>
      <c r="O30" s="205">
        <v>0.0</v>
      </c>
      <c r="P30" s="205">
        <v>1.0</v>
      </c>
      <c r="Q30" s="205">
        <v>1.0</v>
      </c>
      <c r="R30" s="105"/>
      <c r="S30" s="105"/>
      <c r="T30" s="105"/>
      <c r="U30" s="105"/>
      <c r="V30" s="105"/>
    </row>
    <row r="31" outlineLevel="1">
      <c r="A31" s="195" t="s">
        <v>72</v>
      </c>
      <c r="B31" s="214"/>
      <c r="C31" s="210" t="s">
        <v>278</v>
      </c>
      <c r="D31" s="275" t="s">
        <v>544</v>
      </c>
      <c r="E31" s="210" t="s">
        <v>66</v>
      </c>
      <c r="F31" s="200">
        <v>7.199999999999999</v>
      </c>
      <c r="G31" s="276" t="s">
        <v>168</v>
      </c>
      <c r="H31" s="243" t="s">
        <v>731</v>
      </c>
      <c r="I31" s="221"/>
      <c r="J31" s="110"/>
      <c r="K31" s="200"/>
      <c r="L31" s="203"/>
      <c r="M31" s="204"/>
      <c r="N31" s="204"/>
      <c r="O31" s="205">
        <v>1.0</v>
      </c>
      <c r="P31" s="205">
        <v>1.0</v>
      </c>
      <c r="Q31" s="205">
        <v>1.0</v>
      </c>
      <c r="R31" s="105"/>
      <c r="S31" s="105"/>
      <c r="T31" s="105"/>
      <c r="U31" s="105"/>
      <c r="V31" s="105"/>
    </row>
    <row r="32" outlineLevel="1">
      <c r="A32" s="207"/>
      <c r="B32" s="208" t="s">
        <v>76</v>
      </c>
      <c r="C32" s="210" t="s">
        <v>543</v>
      </c>
      <c r="D32" s="114"/>
      <c r="E32" s="210" t="s">
        <v>58</v>
      </c>
      <c r="F32" s="200">
        <v>4.8</v>
      </c>
      <c r="G32" s="276" t="s">
        <v>147</v>
      </c>
      <c r="H32" s="112"/>
      <c r="I32" s="224"/>
      <c r="J32" s="114"/>
      <c r="K32" s="203"/>
      <c r="L32" s="203"/>
      <c r="M32" s="204"/>
      <c r="N32" s="204"/>
      <c r="O32" s="205">
        <v>1.0</v>
      </c>
      <c r="P32" s="205">
        <v>1.0</v>
      </c>
      <c r="Q32" s="205">
        <v>1.0</v>
      </c>
      <c r="R32" s="105"/>
      <c r="S32" s="105"/>
      <c r="T32" s="105"/>
      <c r="U32" s="105"/>
      <c r="V32" s="105"/>
    </row>
    <row r="33" outlineLevel="1">
      <c r="A33" s="195" t="s">
        <v>82</v>
      </c>
      <c r="B33" s="208" t="s">
        <v>83</v>
      </c>
      <c r="C33" s="275" t="s">
        <v>524</v>
      </c>
      <c r="D33" s="275" t="s">
        <v>299</v>
      </c>
      <c r="E33" s="210" t="s">
        <v>145</v>
      </c>
      <c r="F33" s="200">
        <v>8.4</v>
      </c>
      <c r="G33" s="355" t="s">
        <v>147</v>
      </c>
      <c r="H33" s="243" t="s">
        <v>214</v>
      </c>
      <c r="I33" s="221"/>
      <c r="J33" s="110"/>
      <c r="K33" s="200"/>
      <c r="L33" s="203"/>
      <c r="M33" s="204"/>
      <c r="N33" s="204"/>
      <c r="O33" s="205">
        <v>0.0</v>
      </c>
      <c r="P33" s="205">
        <v>1.0</v>
      </c>
      <c r="Q33" s="205">
        <v>1.0</v>
      </c>
      <c r="R33" s="105"/>
      <c r="S33" s="105"/>
      <c r="T33" s="105"/>
      <c r="U33" s="105"/>
      <c r="V33" s="105"/>
    </row>
    <row r="34" outlineLevel="1">
      <c r="A34" s="222"/>
      <c r="B34" s="208" t="s">
        <v>89</v>
      </c>
      <c r="C34" s="233"/>
      <c r="D34" s="233"/>
      <c r="E34" s="210" t="s">
        <v>66</v>
      </c>
      <c r="F34" s="200">
        <v>7.199999999999999</v>
      </c>
      <c r="G34" s="355" t="s">
        <v>67</v>
      </c>
      <c r="H34" s="231"/>
      <c r="J34" s="233"/>
      <c r="K34" s="200"/>
      <c r="L34" s="203"/>
      <c r="M34" s="204"/>
      <c r="N34" s="204"/>
      <c r="O34" s="205">
        <v>0.0</v>
      </c>
      <c r="P34" s="205">
        <v>1.0</v>
      </c>
      <c r="Q34" s="205">
        <v>1.0</v>
      </c>
      <c r="R34" s="105"/>
      <c r="S34" s="105"/>
      <c r="T34" s="105"/>
      <c r="U34" s="105"/>
      <c r="V34" s="105"/>
    </row>
    <row r="35" outlineLevel="1">
      <c r="A35" s="207"/>
      <c r="B35" s="208" t="s">
        <v>92</v>
      </c>
      <c r="C35" s="114"/>
      <c r="D35" s="114"/>
      <c r="E35" s="210" t="s">
        <v>145</v>
      </c>
      <c r="F35" s="200">
        <v>8.4</v>
      </c>
      <c r="G35" s="355" t="s">
        <v>147</v>
      </c>
      <c r="H35" s="112"/>
      <c r="I35" s="224"/>
      <c r="J35" s="114"/>
      <c r="K35" s="203"/>
      <c r="L35" s="203"/>
      <c r="M35" s="204"/>
      <c r="N35" s="204"/>
      <c r="O35" s="205">
        <v>0.0</v>
      </c>
      <c r="P35" s="205">
        <v>1.0</v>
      </c>
      <c r="Q35" s="205">
        <v>1.0</v>
      </c>
      <c r="R35" s="105"/>
      <c r="S35" s="105"/>
      <c r="T35" s="105"/>
      <c r="U35" s="105"/>
      <c r="V35" s="105"/>
    </row>
    <row r="36" outlineLevel="1">
      <c r="A36" s="195" t="s">
        <v>93</v>
      </c>
      <c r="B36" s="208"/>
      <c r="C36" s="210" t="s">
        <v>737</v>
      </c>
      <c r="D36" s="275" t="s">
        <v>154</v>
      </c>
      <c r="E36" s="210" t="s">
        <v>739</v>
      </c>
      <c r="F36" s="200" t="s">
        <v>740</v>
      </c>
      <c r="G36" s="355" t="s">
        <v>741</v>
      </c>
      <c r="H36" s="316"/>
      <c r="I36" s="221"/>
      <c r="J36" s="110"/>
      <c r="K36" s="203"/>
      <c r="L36" s="203"/>
      <c r="M36" s="204"/>
      <c r="N36" s="204"/>
      <c r="O36" s="205">
        <v>0.0</v>
      </c>
      <c r="P36" s="205">
        <v>1.0</v>
      </c>
      <c r="Q36" s="205">
        <v>1.0</v>
      </c>
      <c r="R36" s="105"/>
      <c r="S36" s="105"/>
      <c r="T36" s="105"/>
      <c r="U36" s="105"/>
      <c r="V36" s="105"/>
    </row>
    <row r="37" outlineLevel="1">
      <c r="A37" s="207"/>
      <c r="B37" s="208" t="s">
        <v>76</v>
      </c>
      <c r="C37" s="210" t="s">
        <v>105</v>
      </c>
      <c r="D37" s="114"/>
      <c r="E37" s="210" t="s">
        <v>743</v>
      </c>
      <c r="F37" s="200" t="s">
        <v>744</v>
      </c>
      <c r="G37" s="355" t="s">
        <v>745</v>
      </c>
      <c r="H37" s="112"/>
      <c r="I37" s="224"/>
      <c r="J37" s="114"/>
      <c r="K37" s="205"/>
      <c r="L37" s="204"/>
      <c r="M37" s="204"/>
      <c r="N37" s="204"/>
      <c r="O37" s="205">
        <v>0.0</v>
      </c>
      <c r="P37" s="205">
        <v>1.0</v>
      </c>
      <c r="Q37" s="205">
        <v>1.0</v>
      </c>
      <c r="R37" s="105"/>
      <c r="S37" s="105"/>
      <c r="T37" s="105"/>
      <c r="U37" s="105"/>
      <c r="V37" s="105"/>
    </row>
    <row r="38" outlineLevel="1">
      <c r="A38" s="236" t="s">
        <v>104</v>
      </c>
      <c r="B38" s="214"/>
      <c r="C38" s="210" t="s">
        <v>261</v>
      </c>
      <c r="D38" s="210" t="s">
        <v>154</v>
      </c>
      <c r="E38" s="210" t="s">
        <v>691</v>
      </c>
      <c r="F38" s="200" t="s">
        <v>692</v>
      </c>
      <c r="G38" s="355" t="s">
        <v>693</v>
      </c>
      <c r="H38" s="240"/>
      <c r="I38" s="120"/>
      <c r="J38" s="117"/>
      <c r="K38" s="205"/>
      <c r="L38" s="204"/>
      <c r="M38" s="204"/>
      <c r="N38" s="204"/>
      <c r="O38" s="205">
        <v>0.0</v>
      </c>
      <c r="P38" s="205">
        <v>1.0</v>
      </c>
      <c r="Q38" s="205">
        <v>1.0</v>
      </c>
      <c r="R38" s="105"/>
      <c r="S38" s="105"/>
      <c r="T38" s="105"/>
      <c r="U38" s="105"/>
      <c r="V38" s="105"/>
    </row>
    <row r="39" outlineLevel="1">
      <c r="A39" s="195" t="s">
        <v>110</v>
      </c>
      <c r="B39" s="208"/>
      <c r="C39" s="210" t="s">
        <v>136</v>
      </c>
      <c r="D39" s="275" t="s">
        <v>190</v>
      </c>
      <c r="E39" s="210" t="s">
        <v>166</v>
      </c>
      <c r="F39" s="200">
        <v>16.8</v>
      </c>
      <c r="G39" s="355" t="s">
        <v>168</v>
      </c>
      <c r="H39" s="243" t="s">
        <v>750</v>
      </c>
      <c r="I39" s="221"/>
      <c r="J39" s="110"/>
      <c r="K39" s="203"/>
      <c r="L39" s="203"/>
      <c r="M39" s="204"/>
      <c r="N39" s="204"/>
      <c r="O39" s="205">
        <v>0.0</v>
      </c>
      <c r="P39" s="205">
        <v>1.0</v>
      </c>
      <c r="Q39" s="205">
        <v>1.0</v>
      </c>
      <c r="R39" s="105"/>
      <c r="S39" s="105"/>
      <c r="T39" s="105"/>
      <c r="U39" s="105"/>
      <c r="V39" s="105"/>
    </row>
    <row r="40" outlineLevel="1">
      <c r="A40" s="207"/>
      <c r="B40" s="208" t="s">
        <v>76</v>
      </c>
      <c r="C40" s="210" t="s">
        <v>438</v>
      </c>
      <c r="D40" s="114"/>
      <c r="E40" s="210" t="s">
        <v>191</v>
      </c>
      <c r="F40" s="200">
        <v>13.2</v>
      </c>
      <c r="G40" s="355" t="s">
        <v>91</v>
      </c>
      <c r="H40" s="112"/>
      <c r="I40" s="224"/>
      <c r="J40" s="114"/>
      <c r="K40" s="203"/>
      <c r="L40" s="203"/>
      <c r="M40" s="204"/>
      <c r="N40" s="204"/>
      <c r="O40" s="205">
        <v>0.0</v>
      </c>
      <c r="P40" s="205">
        <v>1.0</v>
      </c>
      <c r="Q40" s="205">
        <v>1.0</v>
      </c>
      <c r="R40" s="105"/>
      <c r="S40" s="105"/>
      <c r="T40" s="105"/>
      <c r="U40" s="105"/>
      <c r="V40" s="105"/>
    </row>
    <row r="41" outlineLevel="1">
      <c r="A41" s="195" t="s">
        <v>119</v>
      </c>
      <c r="B41" s="214"/>
      <c r="C41" s="210" t="s">
        <v>192</v>
      </c>
      <c r="D41" s="275" t="s">
        <v>131</v>
      </c>
      <c r="E41" s="210" t="s">
        <v>225</v>
      </c>
      <c r="F41" s="200">
        <v>19.2</v>
      </c>
      <c r="G41" s="355" t="s">
        <v>75</v>
      </c>
      <c r="H41" s="243" t="s">
        <v>175</v>
      </c>
      <c r="I41" s="221"/>
      <c r="J41" s="110"/>
      <c r="K41" s="204"/>
      <c r="L41" s="204"/>
      <c r="M41" s="204"/>
      <c r="N41" s="204"/>
      <c r="O41" s="205">
        <v>0.0</v>
      </c>
      <c r="P41" s="205">
        <v>1.0</v>
      </c>
      <c r="Q41" s="205">
        <v>1.0</v>
      </c>
      <c r="R41" s="105"/>
      <c r="S41" s="105"/>
      <c r="T41" s="105"/>
      <c r="U41" s="105"/>
      <c r="V41" s="105"/>
    </row>
    <row r="42" outlineLevel="1">
      <c r="A42" s="207"/>
      <c r="B42" s="208" t="s">
        <v>76</v>
      </c>
      <c r="C42" s="210" t="s">
        <v>212</v>
      </c>
      <c r="D42" s="114"/>
      <c r="E42" s="210" t="s">
        <v>191</v>
      </c>
      <c r="F42" s="200">
        <v>13.2</v>
      </c>
      <c r="G42" s="355" t="s">
        <v>91</v>
      </c>
      <c r="H42" s="112"/>
      <c r="I42" s="224"/>
      <c r="J42" s="114"/>
      <c r="K42" s="204"/>
      <c r="L42" s="204"/>
      <c r="M42" s="204"/>
      <c r="N42" s="204"/>
      <c r="O42" s="205">
        <v>0.0</v>
      </c>
      <c r="P42" s="205">
        <v>1.0</v>
      </c>
      <c r="Q42" s="205">
        <v>1.0</v>
      </c>
      <c r="R42" s="105"/>
      <c r="S42" s="105"/>
      <c r="T42" s="105"/>
      <c r="U42" s="105"/>
      <c r="V42" s="105"/>
    </row>
    <row r="43" outlineLevel="1">
      <c r="A43" s="236" t="s">
        <v>128</v>
      </c>
      <c r="B43" s="208"/>
      <c r="C43" s="210" t="s">
        <v>105</v>
      </c>
      <c r="D43" s="210" t="s">
        <v>548</v>
      </c>
      <c r="E43" s="210" t="s">
        <v>756</v>
      </c>
      <c r="F43" s="200" t="s">
        <v>757</v>
      </c>
      <c r="G43" s="355" t="s">
        <v>758</v>
      </c>
      <c r="H43" s="228" t="s">
        <v>759</v>
      </c>
      <c r="I43" s="120"/>
      <c r="J43" s="117"/>
      <c r="K43" s="203"/>
      <c r="L43" s="203"/>
      <c r="M43" s="204"/>
      <c r="N43" s="204"/>
      <c r="O43" s="205">
        <v>0.0</v>
      </c>
      <c r="P43" s="205">
        <v>1.0</v>
      </c>
      <c r="Q43" s="205">
        <v>1.0</v>
      </c>
      <c r="R43" s="105"/>
      <c r="S43" s="105"/>
      <c r="T43" s="105"/>
      <c r="U43" s="105"/>
      <c r="V43" s="105"/>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
        <v>148</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
        <v>48</v>
      </c>
      <c r="D46" s="257" t="s">
        <v>49</v>
      </c>
      <c r="E46" s="256" t="s">
        <v>50</v>
      </c>
      <c r="F46" s="259" t="s">
        <v>51</v>
      </c>
      <c r="G46" s="259" t="s">
        <v>174</v>
      </c>
      <c r="H46" s="260" t="s">
        <v>52</v>
      </c>
      <c r="I46" s="259" t="str">
        <f>'テンプレート'!I56</f>
        <v>Landing Lag</v>
      </c>
      <c r="J46" s="259" t="s">
        <v>176</v>
      </c>
      <c r="K46" s="259" t="str">
        <f>'テンプレート'!K56</f>
        <v>ベクトル</v>
      </c>
      <c r="L46" s="259" t="str">
        <f>'テンプレート'!L56</f>
        <v>KBG (R.E.)</v>
      </c>
      <c r="M46" s="259" t="str">
        <f>'テンプレート'!M56</f>
        <v>BKB (R.A.)</v>
      </c>
      <c r="N46" s="259" t="str">
        <f>'テンプレート'!N56</f>
        <v>FKB (R.F.)</v>
      </c>
      <c r="O46" s="262" t="str">
        <f>'テンプレート'!O56</f>
        <v>盾削り値</v>
      </c>
      <c r="P46" s="259" t="str">
        <f>'テンプレート'!P56</f>
        <v>ﾋｯﾄｽﾄｯﾌﾟ</v>
      </c>
      <c r="Q46" s="262" t="str">
        <f>'テンプレート'!Q56</f>
        <v>ずらし</v>
      </c>
      <c r="R46" s="264" t="str">
        <f>'テンプレート'!R56</f>
        <v>Comment</v>
      </c>
      <c r="S46" s="120"/>
      <c r="T46" s="120"/>
      <c r="U46" s="120"/>
      <c r="V46" s="117"/>
    </row>
    <row r="47" outlineLevel="1">
      <c r="A47" s="265" t="s">
        <v>187</v>
      </c>
      <c r="B47" s="267"/>
      <c r="C47" s="199" t="s">
        <v>415</v>
      </c>
      <c r="D47" s="275" t="s">
        <v>98</v>
      </c>
      <c r="E47" s="271" t="s">
        <v>79</v>
      </c>
      <c r="F47" s="273">
        <v>10.799999999999999</v>
      </c>
      <c r="G47" s="273">
        <v>9.18</v>
      </c>
      <c r="H47" s="200" t="s">
        <v>193</v>
      </c>
      <c r="I47" s="274" t="str">
        <f t="array" ref="I47">INDEX('Aerial Attacks'!$O$3:$AA$109, MATCH($A$1,'Aerial Attacks'!$A$3:$A$109,0), MATCH(A47,'Aerial Attacks'!$O$2:$S$2,0))</f>
        <v>7</v>
      </c>
      <c r="J47" s="275" t="s">
        <v>777</v>
      </c>
      <c r="K47" s="200"/>
      <c r="L47" s="203"/>
      <c r="M47" s="204"/>
      <c r="N47" s="204"/>
      <c r="O47" s="205">
        <v>0.0</v>
      </c>
      <c r="P47" s="205">
        <v>1.0</v>
      </c>
      <c r="Q47" s="205">
        <v>1.0</v>
      </c>
      <c r="R47" s="579"/>
      <c r="S47" s="221"/>
      <c r="T47" s="221"/>
      <c r="U47" s="221"/>
      <c r="V47" s="110"/>
    </row>
    <row r="48" outlineLevel="1">
      <c r="A48" s="207"/>
      <c r="B48" s="267" t="s">
        <v>76</v>
      </c>
      <c r="C48" s="199" t="s">
        <v>779</v>
      </c>
      <c r="D48" s="114"/>
      <c r="E48" s="199" t="s">
        <v>66</v>
      </c>
      <c r="F48" s="200">
        <v>7.199999999999999</v>
      </c>
      <c r="G48" s="200">
        <v>6.12</v>
      </c>
      <c r="H48" s="200" t="s">
        <v>70</v>
      </c>
      <c r="I48" s="207"/>
      <c r="J48" s="114"/>
      <c r="K48" s="200"/>
      <c r="L48" s="203"/>
      <c r="M48" s="204"/>
      <c r="N48" s="204"/>
      <c r="O48" s="205">
        <v>0.0</v>
      </c>
      <c r="P48" s="205">
        <v>1.0</v>
      </c>
      <c r="Q48" s="205">
        <v>1.0</v>
      </c>
      <c r="R48" s="112"/>
      <c r="S48" s="224"/>
      <c r="T48" s="224"/>
      <c r="U48" s="224"/>
      <c r="V48" s="114"/>
    </row>
    <row r="49" outlineLevel="1">
      <c r="A49" s="265" t="s">
        <v>219</v>
      </c>
      <c r="B49" s="267" t="s">
        <v>170</v>
      </c>
      <c r="C49" s="199" t="s">
        <v>261</v>
      </c>
      <c r="D49" s="275" t="s">
        <v>172</v>
      </c>
      <c r="E49" s="199" t="s">
        <v>593</v>
      </c>
      <c r="F49" s="273">
        <v>2.16</v>
      </c>
      <c r="G49" s="273">
        <v>1.836</v>
      </c>
      <c r="H49" s="200" t="s">
        <v>292</v>
      </c>
      <c r="I49" s="274" t="str">
        <f t="array" ref="I49">INDEX('Aerial Attacks'!$O$3:$AA$109, MATCH($A$1,'Aerial Attacks'!$A$3:$A$109,0), MATCH(A49,'Aerial Attacks'!$O$2:$S$2,0))</f>
        <v>18</v>
      </c>
      <c r="J49" s="275" t="s">
        <v>784</v>
      </c>
      <c r="K49" s="200"/>
      <c r="L49" s="203"/>
      <c r="M49" s="204"/>
      <c r="N49" s="204"/>
      <c r="O49" s="205">
        <v>0.0</v>
      </c>
      <c r="P49" s="205">
        <v>1.0</v>
      </c>
      <c r="Q49" s="205">
        <v>1.3</v>
      </c>
      <c r="R49" s="243" t="s">
        <v>785</v>
      </c>
      <c r="S49" s="221"/>
      <c r="T49" s="221"/>
      <c r="U49" s="221"/>
      <c r="V49" s="110"/>
    </row>
    <row r="50" outlineLevel="1">
      <c r="A50" s="222"/>
      <c r="B50" s="267" t="s">
        <v>177</v>
      </c>
      <c r="C50" s="199" t="s">
        <v>130</v>
      </c>
      <c r="D50" s="233"/>
      <c r="E50" s="199" t="s">
        <v>452</v>
      </c>
      <c r="F50" s="273">
        <v>1.56</v>
      </c>
      <c r="G50" s="273">
        <v>1.326</v>
      </c>
      <c r="H50" s="200" t="s">
        <v>292</v>
      </c>
      <c r="I50" s="222"/>
      <c r="J50" s="233"/>
      <c r="K50" s="200"/>
      <c r="L50" s="203"/>
      <c r="M50" s="204"/>
      <c r="N50" s="204"/>
      <c r="O50" s="205">
        <v>0.0</v>
      </c>
      <c r="P50" s="205">
        <v>1.0</v>
      </c>
      <c r="Q50" s="205">
        <v>1.3</v>
      </c>
      <c r="R50" s="231"/>
      <c r="V50" s="233"/>
    </row>
    <row r="51" outlineLevel="1">
      <c r="A51" s="222"/>
      <c r="B51" s="267" t="s">
        <v>245</v>
      </c>
      <c r="C51" s="199" t="s">
        <v>308</v>
      </c>
      <c r="D51" s="233"/>
      <c r="E51" s="199" t="s">
        <v>593</v>
      </c>
      <c r="F51" s="273">
        <v>2.16</v>
      </c>
      <c r="G51" s="273">
        <v>1.836</v>
      </c>
      <c r="H51" s="200" t="s">
        <v>292</v>
      </c>
      <c r="I51" s="222"/>
      <c r="J51" s="233"/>
      <c r="K51" s="200"/>
      <c r="L51" s="203"/>
      <c r="M51" s="204"/>
      <c r="N51" s="204"/>
      <c r="O51" s="205">
        <v>0.0</v>
      </c>
      <c r="P51" s="205">
        <v>1.0</v>
      </c>
      <c r="Q51" s="205">
        <v>1.3</v>
      </c>
      <c r="R51" s="231"/>
      <c r="V51" s="233"/>
    </row>
    <row r="52" outlineLevel="1">
      <c r="A52" s="222"/>
      <c r="B52" s="267" t="s">
        <v>416</v>
      </c>
      <c r="C52" s="199" t="s">
        <v>788</v>
      </c>
      <c r="D52" s="233"/>
      <c r="E52" s="199" t="s">
        <v>607</v>
      </c>
      <c r="F52" s="273">
        <v>3.36</v>
      </c>
      <c r="G52" s="273">
        <v>2.856</v>
      </c>
      <c r="H52" s="200" t="s">
        <v>292</v>
      </c>
      <c r="I52" s="222"/>
      <c r="J52" s="233"/>
      <c r="K52" s="200"/>
      <c r="L52" s="203"/>
      <c r="M52" s="204"/>
      <c r="N52" s="204"/>
      <c r="O52" s="205">
        <v>0.0</v>
      </c>
      <c r="P52" s="205">
        <v>1.0</v>
      </c>
      <c r="Q52" s="205">
        <v>1.3</v>
      </c>
      <c r="R52" s="231"/>
      <c r="V52" s="233"/>
    </row>
    <row r="53" outlineLevel="1">
      <c r="A53" s="222"/>
      <c r="B53" s="267" t="s">
        <v>417</v>
      </c>
      <c r="C53" s="199" t="s">
        <v>419</v>
      </c>
      <c r="D53" s="233"/>
      <c r="E53" s="199" t="s">
        <v>103</v>
      </c>
      <c r="F53" s="273">
        <v>5.76</v>
      </c>
      <c r="G53" s="273">
        <f>4.8*1.2*0.85</f>
        <v>4.896</v>
      </c>
      <c r="H53" s="200" t="s">
        <v>70</v>
      </c>
      <c r="I53" s="222"/>
      <c r="J53" s="233"/>
      <c r="K53" s="200"/>
      <c r="L53" s="203"/>
      <c r="M53" s="204"/>
      <c r="N53" s="204"/>
      <c r="O53" s="205">
        <v>0.0</v>
      </c>
      <c r="P53" s="205">
        <v>2.0</v>
      </c>
      <c r="Q53" s="205">
        <v>1.0</v>
      </c>
      <c r="R53" s="231"/>
      <c r="V53" s="233"/>
    </row>
    <row r="54" outlineLevel="1">
      <c r="A54" s="207"/>
      <c r="B54" s="267" t="s">
        <v>301</v>
      </c>
      <c r="C54" s="199" t="s">
        <v>429</v>
      </c>
      <c r="D54" s="114"/>
      <c r="E54" s="199" t="s">
        <v>303</v>
      </c>
      <c r="F54" s="273">
        <v>2.4</v>
      </c>
      <c r="G54" s="273">
        <v>2.4</v>
      </c>
      <c r="H54" s="200" t="s">
        <v>70</v>
      </c>
      <c r="I54" s="207"/>
      <c r="J54" s="114"/>
      <c r="K54" s="200"/>
      <c r="L54" s="203"/>
      <c r="M54" s="204"/>
      <c r="N54" s="204"/>
      <c r="O54" s="205"/>
      <c r="P54" s="205"/>
      <c r="Q54" s="205"/>
      <c r="R54" s="112"/>
      <c r="S54" s="224"/>
      <c r="T54" s="224"/>
      <c r="U54" s="224"/>
      <c r="V54" s="114"/>
    </row>
    <row r="55" outlineLevel="1">
      <c r="A55" s="299" t="s">
        <v>260</v>
      </c>
      <c r="B55" s="267"/>
      <c r="C55" s="199" t="s">
        <v>794</v>
      </c>
      <c r="D55" s="301">
        <v>48.0</v>
      </c>
      <c r="E55" s="199" t="s">
        <v>206</v>
      </c>
      <c r="F55" s="200">
        <v>15.6</v>
      </c>
      <c r="G55" s="200">
        <v>13.26</v>
      </c>
      <c r="H55" s="200" t="s">
        <v>59</v>
      </c>
      <c r="I55" s="302">
        <f t="array" ref="I55">INDEX('Aerial Attacks'!$O$3:$AA$109, MATCH($A$1,'Aerial Attacks'!$A$3:$A$109,0), MATCH(A55,'Aerial Attacks'!$O$2:$S$2,0))</f>
        <v>9</v>
      </c>
      <c r="J55" s="210" t="s">
        <v>795</v>
      </c>
      <c r="K55" s="200"/>
      <c r="L55" s="203"/>
      <c r="M55" s="204"/>
      <c r="N55" s="204"/>
      <c r="O55" s="205">
        <v>0.0</v>
      </c>
      <c r="P55" s="205">
        <v>1.0</v>
      </c>
      <c r="Q55" s="205">
        <v>1.0</v>
      </c>
      <c r="R55" s="582"/>
      <c r="S55" s="120"/>
      <c r="T55" s="120"/>
      <c r="U55" s="120"/>
      <c r="V55" s="117"/>
    </row>
    <row r="56" outlineLevel="1">
      <c r="A56" s="265" t="s">
        <v>271</v>
      </c>
      <c r="B56" s="267" t="s">
        <v>170</v>
      </c>
      <c r="C56" s="199" t="s">
        <v>457</v>
      </c>
      <c r="D56" s="269" t="s">
        <v>211</v>
      </c>
      <c r="E56" s="199" t="s">
        <v>229</v>
      </c>
      <c r="F56" s="273">
        <v>6.0</v>
      </c>
      <c r="G56" s="273">
        <v>5.1</v>
      </c>
      <c r="H56" s="200" t="s">
        <v>70</v>
      </c>
      <c r="I56" s="274" t="str">
        <f t="array" ref="I56">INDEX('Aerial Attacks'!$O$3:$AA$109, MATCH($A$1,'Aerial Attacks'!$A$3:$A$109,0), MATCH(A56,'Aerial Attacks'!$O$2:$S$2,0))</f>
        <v>13</v>
      </c>
      <c r="J56" s="275" t="s">
        <v>796</v>
      </c>
      <c r="K56" s="203"/>
      <c r="L56" s="203"/>
      <c r="M56" s="204"/>
      <c r="N56" s="204"/>
      <c r="O56" s="205">
        <v>0.0</v>
      </c>
      <c r="P56" s="205">
        <v>1.0</v>
      </c>
      <c r="Q56" s="205">
        <v>1.0</v>
      </c>
      <c r="R56" s="579"/>
      <c r="S56" s="221"/>
      <c r="T56" s="221"/>
      <c r="U56" s="221"/>
      <c r="V56" s="110"/>
    </row>
    <row r="57" outlineLevel="1">
      <c r="A57" s="207"/>
      <c r="B57" s="267" t="s">
        <v>177</v>
      </c>
      <c r="C57" s="199" t="s">
        <v>255</v>
      </c>
      <c r="D57" s="114"/>
      <c r="E57" s="199" t="s">
        <v>173</v>
      </c>
      <c r="F57" s="200">
        <v>12.0</v>
      </c>
      <c r="G57" s="200">
        <v>10.2</v>
      </c>
      <c r="H57" s="200" t="s">
        <v>193</v>
      </c>
      <c r="I57" s="207"/>
      <c r="J57" s="114"/>
      <c r="K57" s="203"/>
      <c r="L57" s="203"/>
      <c r="M57" s="204"/>
      <c r="N57" s="204"/>
      <c r="O57" s="205">
        <v>0.0</v>
      </c>
      <c r="P57" s="205">
        <v>1.0</v>
      </c>
      <c r="Q57" s="205">
        <v>1.0</v>
      </c>
      <c r="R57" s="112"/>
      <c r="S57" s="224"/>
      <c r="T57" s="224"/>
      <c r="U57" s="224"/>
      <c r="V57" s="114"/>
    </row>
    <row r="58" outlineLevel="1">
      <c r="A58" s="265" t="s">
        <v>283</v>
      </c>
      <c r="B58" s="267" t="s">
        <v>598</v>
      </c>
      <c r="C58" s="199" t="s">
        <v>797</v>
      </c>
      <c r="D58" s="269">
        <v>49.0</v>
      </c>
      <c r="E58" s="199" t="s">
        <v>291</v>
      </c>
      <c r="F58" s="273">
        <v>1.68</v>
      </c>
      <c r="G58" s="273">
        <v>1.428</v>
      </c>
      <c r="H58" s="200" t="s">
        <v>292</v>
      </c>
      <c r="I58" s="274">
        <f t="array" ref="I58">INDEX('Aerial Attacks'!$O$3:$AA$109, MATCH($A$1,'Aerial Attacks'!$A$3:$A$109,0), MATCH(A58,'Aerial Attacks'!$O$2:$S$2,0))</f>
        <v>17</v>
      </c>
      <c r="J58" s="275" t="s">
        <v>798</v>
      </c>
      <c r="K58" s="203"/>
      <c r="L58" s="203"/>
      <c r="M58" s="204"/>
      <c r="N58" s="204"/>
      <c r="O58" s="205">
        <v>0.0</v>
      </c>
      <c r="P58" s="205">
        <v>1.0</v>
      </c>
      <c r="Q58" s="205">
        <v>1.0</v>
      </c>
      <c r="R58" s="243"/>
      <c r="S58" s="221"/>
      <c r="T58" s="221"/>
      <c r="U58" s="221"/>
      <c r="V58" s="110"/>
    </row>
    <row r="59" outlineLevel="1">
      <c r="A59" s="222"/>
      <c r="B59" s="267" t="s">
        <v>414</v>
      </c>
      <c r="C59" s="197" t="s">
        <v>299</v>
      </c>
      <c r="D59" s="233"/>
      <c r="E59" s="199" t="s">
        <v>194</v>
      </c>
      <c r="F59" s="200">
        <v>3.5999999999999996</v>
      </c>
      <c r="G59" s="200">
        <v>3.06</v>
      </c>
      <c r="H59" s="200" t="s">
        <v>292</v>
      </c>
      <c r="I59" s="222"/>
      <c r="J59" s="233"/>
      <c r="K59" s="203"/>
      <c r="L59" s="203"/>
      <c r="M59" s="204"/>
      <c r="N59" s="204"/>
      <c r="O59" s="205">
        <v>0.0</v>
      </c>
      <c r="P59" s="205">
        <v>1.0</v>
      </c>
      <c r="Q59" s="205">
        <v>1.0</v>
      </c>
      <c r="R59" s="231"/>
      <c r="V59" s="233"/>
    </row>
    <row r="60" outlineLevel="1">
      <c r="A60" s="207"/>
      <c r="B60" s="267" t="s">
        <v>301</v>
      </c>
      <c r="C60" s="199" t="s">
        <v>302</v>
      </c>
      <c r="D60" s="114"/>
      <c r="E60" s="199" t="s">
        <v>429</v>
      </c>
      <c r="F60" s="200">
        <v>1.2</v>
      </c>
      <c r="G60" s="200">
        <v>1.2</v>
      </c>
      <c r="H60" s="200" t="s">
        <v>292</v>
      </c>
      <c r="I60" s="207"/>
      <c r="J60" s="114"/>
      <c r="K60" s="203"/>
      <c r="L60" s="203"/>
      <c r="M60" s="204"/>
      <c r="N60" s="204"/>
      <c r="O60" s="205">
        <v>0.0</v>
      </c>
      <c r="P60" s="205">
        <v>1.0</v>
      </c>
      <c r="Q60" s="205">
        <v>1.0</v>
      </c>
      <c r="R60" s="112"/>
      <c r="S60" s="224"/>
      <c r="T60" s="224"/>
      <c r="U60" s="224"/>
      <c r="V60" s="114"/>
    </row>
    <row r="61">
      <c r="A61" s="312"/>
      <c r="B61" s="315"/>
      <c r="C61" s="317"/>
      <c r="D61" s="317"/>
      <c r="E61" s="318"/>
      <c r="F61" s="318"/>
      <c r="G61" s="318"/>
      <c r="H61" s="319"/>
      <c r="I61" s="319"/>
      <c r="J61" s="320"/>
      <c r="K61" s="320"/>
      <c r="L61" s="320"/>
      <c r="M61" s="320"/>
      <c r="N61" s="320"/>
      <c r="O61" s="320"/>
      <c r="P61" s="320"/>
      <c r="Q61" s="180"/>
      <c r="R61" s="180"/>
      <c r="S61" s="180"/>
      <c r="T61" s="180"/>
      <c r="U61" s="180"/>
      <c r="V61" s="180"/>
    </row>
    <row r="62">
      <c r="A62" s="322" t="s">
        <v>305</v>
      </c>
      <c r="B62" s="117"/>
      <c r="C62" s="317"/>
      <c r="D62" s="317"/>
      <c r="E62" s="318"/>
      <c r="F62" s="318"/>
      <c r="G62" s="318"/>
      <c r="H62" s="319"/>
      <c r="I62" s="319"/>
      <c r="J62" s="320"/>
      <c r="K62" s="320"/>
      <c r="L62" s="320"/>
      <c r="M62" s="320"/>
      <c r="N62" s="320"/>
      <c r="O62" s="320"/>
      <c r="P62" s="320"/>
      <c r="Q62" s="180"/>
      <c r="R62" s="180"/>
      <c r="S62" s="180"/>
      <c r="T62" s="180"/>
      <c r="U62" s="180"/>
      <c r="V62" s="180"/>
    </row>
    <row r="63" outlineLevel="1">
      <c r="A63" s="324" t="s">
        <v>799</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35" t="s">
        <v>322</v>
      </c>
      <c r="B64" s="343"/>
      <c r="C64" s="199" t="s">
        <v>130</v>
      </c>
      <c r="D64" s="216" t="s">
        <v>476</v>
      </c>
      <c r="E64" s="199" t="s">
        <v>194</v>
      </c>
      <c r="F64" s="200">
        <v>3.5999999999999996</v>
      </c>
      <c r="G64" s="199" t="s">
        <v>292</v>
      </c>
      <c r="H64" s="261" t="s">
        <v>800</v>
      </c>
      <c r="I64" s="221"/>
      <c r="J64" s="110"/>
      <c r="K64" s="203"/>
      <c r="L64" s="203"/>
      <c r="M64" s="204"/>
      <c r="N64" s="204"/>
      <c r="O64" s="200">
        <v>0.0</v>
      </c>
      <c r="P64" s="200">
        <v>0.25</v>
      </c>
      <c r="Q64" s="200">
        <v>0.0</v>
      </c>
      <c r="R64" s="205" t="b">
        <v>0</v>
      </c>
      <c r="S64" s="205" t="b">
        <v>0</v>
      </c>
      <c r="T64" s="205" t="b">
        <v>1</v>
      </c>
      <c r="U64" s="344" t="s">
        <v>340</v>
      </c>
      <c r="V64" s="344" t="b">
        <v>1</v>
      </c>
    </row>
    <row r="65" outlineLevel="1">
      <c r="A65" s="222"/>
      <c r="B65" s="708" t="s">
        <v>343</v>
      </c>
      <c r="C65" s="199" t="s">
        <v>801</v>
      </c>
      <c r="D65" s="222"/>
      <c r="E65" s="199" t="s">
        <v>303</v>
      </c>
      <c r="F65" s="200">
        <v>2.4</v>
      </c>
      <c r="G65" s="199" t="s">
        <v>292</v>
      </c>
      <c r="H65" s="231"/>
      <c r="J65" s="233"/>
      <c r="K65" s="203"/>
      <c r="L65" s="203"/>
      <c r="M65" s="204"/>
      <c r="N65" s="204"/>
      <c r="O65" s="200">
        <v>0.0</v>
      </c>
      <c r="P65" s="200">
        <v>0.25</v>
      </c>
      <c r="Q65" s="200">
        <v>0.0</v>
      </c>
      <c r="R65" s="205" t="b">
        <v>0</v>
      </c>
      <c r="S65" s="205" t="b">
        <v>0</v>
      </c>
      <c r="T65" s="205" t="b">
        <v>1</v>
      </c>
      <c r="U65" s="222"/>
      <c r="V65" s="222"/>
    </row>
    <row r="66" outlineLevel="1">
      <c r="A66" s="222"/>
      <c r="B66" s="708" t="s">
        <v>352</v>
      </c>
      <c r="C66" s="199" t="s">
        <v>802</v>
      </c>
      <c r="D66" s="207"/>
      <c r="E66" s="199" t="s">
        <v>291</v>
      </c>
      <c r="F66" s="200">
        <v>1.68</v>
      </c>
      <c r="G66" s="199" t="s">
        <v>292</v>
      </c>
      <c r="H66" s="231"/>
      <c r="J66" s="233"/>
      <c r="K66" s="203"/>
      <c r="L66" s="203"/>
      <c r="M66" s="204"/>
      <c r="N66" s="204"/>
      <c r="O66" s="200">
        <v>0.0</v>
      </c>
      <c r="P66" s="200">
        <v>0.25</v>
      </c>
      <c r="Q66" s="200">
        <v>0.0</v>
      </c>
      <c r="R66" s="205" t="b">
        <v>0</v>
      </c>
      <c r="S66" s="205" t="b">
        <v>0</v>
      </c>
      <c r="T66" s="205" t="b">
        <v>1</v>
      </c>
      <c r="U66" s="222"/>
      <c r="V66" s="222"/>
    </row>
    <row r="67" outlineLevel="1">
      <c r="A67" s="335" t="s">
        <v>359</v>
      </c>
      <c r="B67" s="343"/>
      <c r="C67" s="199" t="s">
        <v>457</v>
      </c>
      <c r="D67" s="216" t="s">
        <v>65</v>
      </c>
      <c r="E67" s="199" t="s">
        <v>194</v>
      </c>
      <c r="F67" s="200">
        <v>3.5999999999999996</v>
      </c>
      <c r="G67" s="199" t="s">
        <v>292</v>
      </c>
      <c r="H67" s="231"/>
      <c r="J67" s="233"/>
      <c r="K67" s="203"/>
      <c r="L67" s="203"/>
      <c r="M67" s="204"/>
      <c r="N67" s="204"/>
      <c r="O67" s="200">
        <v>0.0</v>
      </c>
      <c r="P67" s="200">
        <v>0.25</v>
      </c>
      <c r="Q67" s="200">
        <v>0.0</v>
      </c>
      <c r="R67" s="205" t="b">
        <v>0</v>
      </c>
      <c r="S67" s="205" t="b">
        <v>0</v>
      </c>
      <c r="T67" s="205" t="b">
        <v>1</v>
      </c>
      <c r="U67" s="222"/>
      <c r="V67" s="222"/>
    </row>
    <row r="68" outlineLevel="1">
      <c r="A68" s="222"/>
      <c r="B68" s="708" t="s">
        <v>343</v>
      </c>
      <c r="C68" s="199" t="s">
        <v>803</v>
      </c>
      <c r="D68" s="222"/>
      <c r="E68" s="199" t="s">
        <v>303</v>
      </c>
      <c r="F68" s="200">
        <v>2.4</v>
      </c>
      <c r="G68" s="199" t="s">
        <v>292</v>
      </c>
      <c r="H68" s="231"/>
      <c r="J68" s="233"/>
      <c r="K68" s="203"/>
      <c r="L68" s="203"/>
      <c r="M68" s="204"/>
      <c r="N68" s="204"/>
      <c r="O68" s="200">
        <v>0.0</v>
      </c>
      <c r="P68" s="200">
        <v>0.25</v>
      </c>
      <c r="Q68" s="200">
        <v>0.0</v>
      </c>
      <c r="R68" s="205" t="b">
        <v>0</v>
      </c>
      <c r="S68" s="205" t="b">
        <v>0</v>
      </c>
      <c r="T68" s="205" t="b">
        <v>1</v>
      </c>
      <c r="U68" s="222"/>
      <c r="V68" s="222"/>
    </row>
    <row r="69" outlineLevel="1">
      <c r="A69" s="222"/>
      <c r="B69" s="708" t="s">
        <v>352</v>
      </c>
      <c r="C69" s="199" t="s">
        <v>804</v>
      </c>
      <c r="D69" s="207"/>
      <c r="E69" s="199" t="s">
        <v>291</v>
      </c>
      <c r="F69" s="200">
        <v>1.68</v>
      </c>
      <c r="G69" s="199" t="s">
        <v>292</v>
      </c>
      <c r="H69" s="112"/>
      <c r="I69" s="224"/>
      <c r="J69" s="114"/>
      <c r="K69" s="203"/>
      <c r="L69" s="203"/>
      <c r="M69" s="204"/>
      <c r="N69" s="204"/>
      <c r="O69" s="200">
        <v>0.0</v>
      </c>
      <c r="P69" s="200">
        <v>0.25</v>
      </c>
      <c r="Q69" s="200">
        <v>0.0</v>
      </c>
      <c r="R69" s="205" t="b">
        <v>0</v>
      </c>
      <c r="S69" s="205" t="b">
        <v>0</v>
      </c>
      <c r="T69" s="205" t="b">
        <v>1</v>
      </c>
      <c r="U69" s="207"/>
      <c r="V69" s="207"/>
    </row>
    <row r="70" outlineLevel="1">
      <c r="A70" s="324" t="s">
        <v>805</v>
      </c>
      <c r="B70" s="117"/>
      <c r="C70" s="327" t="s">
        <v>48</v>
      </c>
      <c r="D70" s="327" t="s">
        <v>49</v>
      </c>
      <c r="E70" s="328" t="s">
        <v>50</v>
      </c>
      <c r="F70" s="329" t="s">
        <v>51</v>
      </c>
      <c r="G70" s="328" t="s">
        <v>52</v>
      </c>
      <c r="H70" s="331" t="s">
        <v>53</v>
      </c>
      <c r="I70" s="120"/>
      <c r="J70" s="117"/>
      <c r="K70" s="333" t="s">
        <v>180</v>
      </c>
      <c r="L70" s="333" t="s">
        <v>181</v>
      </c>
      <c r="M70" s="333" t="s">
        <v>182</v>
      </c>
      <c r="N70" s="333" t="s">
        <v>183</v>
      </c>
      <c r="O70" s="334" t="s">
        <v>184</v>
      </c>
      <c r="P70" s="333" t="s">
        <v>185</v>
      </c>
      <c r="Q70" s="334" t="s">
        <v>186</v>
      </c>
      <c r="R70" s="333" t="s">
        <v>317</v>
      </c>
      <c r="S70" s="334" t="s">
        <v>318</v>
      </c>
      <c r="T70" s="334" t="s">
        <v>319</v>
      </c>
      <c r="U70" s="334" t="s">
        <v>320</v>
      </c>
      <c r="V70" s="334" t="s">
        <v>321</v>
      </c>
    </row>
    <row r="71" ht="36.75" customHeight="1" outlineLevel="1">
      <c r="A71" s="335" t="s">
        <v>322</v>
      </c>
      <c r="B71" s="343"/>
      <c r="C71" s="199" t="s">
        <v>806</v>
      </c>
      <c r="D71" s="210" t="s">
        <v>807</v>
      </c>
      <c r="E71" s="199" t="s">
        <v>90</v>
      </c>
      <c r="F71" s="200">
        <v>9.6</v>
      </c>
      <c r="G71" s="199" t="s">
        <v>70</v>
      </c>
      <c r="H71" s="243" t="s">
        <v>808</v>
      </c>
      <c r="I71" s="221"/>
      <c r="J71" s="110"/>
      <c r="K71" s="203"/>
      <c r="L71" s="203"/>
      <c r="M71" s="204"/>
      <c r="N71" s="204"/>
      <c r="O71" s="200">
        <v>0.0</v>
      </c>
      <c r="P71" s="200">
        <v>1.0</v>
      </c>
      <c r="Q71" s="200">
        <v>1.0</v>
      </c>
      <c r="R71" s="205" t="b">
        <v>1</v>
      </c>
      <c r="S71" s="205" t="b">
        <v>0</v>
      </c>
      <c r="T71" s="205" t="b">
        <v>1</v>
      </c>
      <c r="U71" s="344" t="s">
        <v>340</v>
      </c>
      <c r="V71" s="344" t="b">
        <v>1</v>
      </c>
    </row>
    <row r="72" ht="36.75" customHeight="1" outlineLevel="1">
      <c r="A72" s="335" t="s">
        <v>359</v>
      </c>
      <c r="B72" s="343"/>
      <c r="C72" s="199" t="s">
        <v>806</v>
      </c>
      <c r="D72" s="199" t="s">
        <v>809</v>
      </c>
      <c r="E72" s="199" t="s">
        <v>229</v>
      </c>
      <c r="F72" s="200">
        <v>6.0</v>
      </c>
      <c r="G72" s="199" t="s">
        <v>70</v>
      </c>
      <c r="H72" s="112"/>
      <c r="I72" s="224"/>
      <c r="J72" s="114"/>
      <c r="K72" s="200"/>
      <c r="L72" s="200"/>
      <c r="M72" s="205"/>
      <c r="N72" s="205"/>
      <c r="O72" s="200">
        <v>0.0</v>
      </c>
      <c r="P72" s="200">
        <v>1.0</v>
      </c>
      <c r="Q72" s="200">
        <v>1.0</v>
      </c>
      <c r="R72" s="205" t="b">
        <v>1</v>
      </c>
      <c r="S72" s="205" t="b">
        <v>0</v>
      </c>
      <c r="T72" s="205" t="b">
        <v>1</v>
      </c>
      <c r="U72" s="207"/>
      <c r="V72" s="207"/>
    </row>
    <row r="73" outlineLevel="1">
      <c r="A73" s="324" t="s">
        <v>810</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58" t="s">
        <v>324</v>
      </c>
      <c r="B74" s="388" t="s">
        <v>813</v>
      </c>
      <c r="C74" s="199" t="s">
        <v>815</v>
      </c>
      <c r="D74" s="216" t="s">
        <v>816</v>
      </c>
      <c r="E74" s="199" t="s">
        <v>593</v>
      </c>
      <c r="F74" s="200">
        <v>2.16</v>
      </c>
      <c r="G74" s="199" t="s">
        <v>70</v>
      </c>
      <c r="H74" s="243" t="s">
        <v>820</v>
      </c>
      <c r="I74" s="221"/>
      <c r="J74" s="110"/>
      <c r="K74" s="200"/>
      <c r="L74" s="200"/>
      <c r="M74" s="205"/>
      <c r="N74" s="205"/>
      <c r="O74" s="200">
        <v>0.0</v>
      </c>
      <c r="P74" s="200">
        <v>1.0</v>
      </c>
      <c r="Q74" s="200">
        <v>1.0</v>
      </c>
      <c r="R74" s="205" t="b">
        <v>1</v>
      </c>
      <c r="S74" s="205" t="b">
        <v>0</v>
      </c>
      <c r="T74" s="205"/>
      <c r="U74" s="344" t="s">
        <v>340</v>
      </c>
      <c r="V74" s="344" t="b">
        <v>1</v>
      </c>
    </row>
    <row r="75" outlineLevel="1">
      <c r="A75" s="222"/>
      <c r="B75" s="388" t="s">
        <v>421</v>
      </c>
      <c r="C75" s="199" t="s">
        <v>822</v>
      </c>
      <c r="D75" s="222"/>
      <c r="E75" s="199" t="s">
        <v>225</v>
      </c>
      <c r="F75" s="200">
        <v>19.2</v>
      </c>
      <c r="G75" s="199" t="s">
        <v>124</v>
      </c>
      <c r="H75" s="231"/>
      <c r="J75" s="233"/>
      <c r="K75" s="200"/>
      <c r="L75" s="200"/>
      <c r="M75" s="205"/>
      <c r="N75" s="205"/>
      <c r="O75" s="200">
        <v>5.0</v>
      </c>
      <c r="P75" s="200">
        <v>1.0</v>
      </c>
      <c r="Q75" s="200">
        <v>1.0</v>
      </c>
      <c r="R75" s="205" t="b">
        <v>1</v>
      </c>
      <c r="S75" s="205" t="b">
        <v>0</v>
      </c>
      <c r="T75" s="205"/>
      <c r="U75" s="222"/>
      <c r="V75" s="222"/>
    </row>
    <row r="76" outlineLevel="1">
      <c r="A76" s="207"/>
      <c r="B76" s="388" t="s">
        <v>825</v>
      </c>
      <c r="C76" s="199" t="s">
        <v>826</v>
      </c>
      <c r="D76" s="207"/>
      <c r="E76" s="199" t="s">
        <v>173</v>
      </c>
      <c r="F76" s="200">
        <v>12.0</v>
      </c>
      <c r="G76" s="199" t="s">
        <v>168</v>
      </c>
      <c r="H76" s="112"/>
      <c r="I76" s="224"/>
      <c r="J76" s="114"/>
      <c r="K76" s="200"/>
      <c r="L76" s="200"/>
      <c r="M76" s="205"/>
      <c r="N76" s="205"/>
      <c r="O76" s="200">
        <v>0.0</v>
      </c>
      <c r="P76" s="200">
        <v>1.0</v>
      </c>
      <c r="Q76" s="200">
        <v>1.0</v>
      </c>
      <c r="R76" s="205" t="b">
        <v>1</v>
      </c>
      <c r="S76" s="205" t="b">
        <v>0</v>
      </c>
      <c r="T76" s="205"/>
      <c r="U76" s="207"/>
      <c r="V76" s="207"/>
    </row>
    <row r="77" outlineLevel="1">
      <c r="A77" s="324" t="s">
        <v>827</v>
      </c>
      <c r="B77" s="117"/>
      <c r="C77" s="327" t="s">
        <v>48</v>
      </c>
      <c r="D77" s="327" t="s">
        <v>49</v>
      </c>
      <c r="E77" s="328" t="s">
        <v>50</v>
      </c>
      <c r="F77" s="329" t="s">
        <v>51</v>
      </c>
      <c r="G77" s="328" t="s">
        <v>52</v>
      </c>
      <c r="H77" s="331" t="s">
        <v>53</v>
      </c>
      <c r="I77" s="120"/>
      <c r="J77" s="117"/>
      <c r="K77" s="333" t="s">
        <v>180</v>
      </c>
      <c r="L77" s="333" t="s">
        <v>181</v>
      </c>
      <c r="M77" s="333" t="s">
        <v>182</v>
      </c>
      <c r="N77" s="333" t="s">
        <v>183</v>
      </c>
      <c r="O77" s="334" t="s">
        <v>184</v>
      </c>
      <c r="P77" s="333" t="s">
        <v>185</v>
      </c>
      <c r="Q77" s="334" t="s">
        <v>186</v>
      </c>
      <c r="R77" s="333" t="s">
        <v>317</v>
      </c>
      <c r="S77" s="334" t="s">
        <v>318</v>
      </c>
      <c r="T77" s="334" t="s">
        <v>319</v>
      </c>
      <c r="U77" s="334" t="s">
        <v>320</v>
      </c>
      <c r="V77" s="334" t="s">
        <v>321</v>
      </c>
    </row>
    <row r="78" outlineLevel="1">
      <c r="A78" s="335" t="s">
        <v>324</v>
      </c>
      <c r="B78" s="597" t="s">
        <v>830</v>
      </c>
      <c r="C78" s="199" t="s">
        <v>831</v>
      </c>
      <c r="D78" s="199" t="s">
        <v>476</v>
      </c>
      <c r="E78" s="199" t="s">
        <v>303</v>
      </c>
      <c r="F78" s="200">
        <v>2.4</v>
      </c>
      <c r="G78" s="199" t="s">
        <v>70</v>
      </c>
      <c r="H78" s="243" t="s">
        <v>832</v>
      </c>
      <c r="I78" s="221"/>
      <c r="J78" s="110"/>
      <c r="K78" s="200"/>
      <c r="L78" s="200"/>
      <c r="M78" s="205"/>
      <c r="N78" s="205"/>
      <c r="O78" s="200">
        <v>0.0</v>
      </c>
      <c r="P78" s="200">
        <v>1.0</v>
      </c>
      <c r="Q78" s="200">
        <v>1.0</v>
      </c>
      <c r="R78" s="205" t="b">
        <v>0</v>
      </c>
      <c r="S78" s="205" t="b">
        <v>0</v>
      </c>
      <c r="T78" s="205"/>
      <c r="U78" s="344" t="b">
        <v>0</v>
      </c>
      <c r="V78" s="344" t="b">
        <v>0</v>
      </c>
    </row>
    <row r="79" outlineLevel="1">
      <c r="A79" s="222"/>
      <c r="B79" s="597" t="s">
        <v>633</v>
      </c>
      <c r="C79" s="707"/>
      <c r="D79" s="199" t="s">
        <v>206</v>
      </c>
      <c r="E79" s="707"/>
      <c r="F79" s="707"/>
      <c r="G79" s="707"/>
      <c r="H79" s="112"/>
      <c r="I79" s="224"/>
      <c r="J79" s="114"/>
      <c r="K79" s="387"/>
      <c r="L79" s="387"/>
      <c r="M79" s="387"/>
      <c r="N79" s="387"/>
      <c r="O79" s="387"/>
      <c r="P79" s="387"/>
      <c r="Q79" s="387"/>
      <c r="R79" s="387"/>
      <c r="S79" s="387"/>
      <c r="T79" s="387"/>
      <c r="U79" s="222"/>
      <c r="V79" s="222"/>
    </row>
    <row r="80" outlineLevel="1">
      <c r="A80" s="207"/>
      <c r="B80" s="597" t="s">
        <v>836</v>
      </c>
      <c r="C80" s="707"/>
      <c r="D80" s="199" t="s">
        <v>837</v>
      </c>
      <c r="E80" s="707"/>
      <c r="F80" s="707"/>
      <c r="G80" s="707"/>
      <c r="H80" s="228" t="s">
        <v>838</v>
      </c>
      <c r="I80" s="120"/>
      <c r="J80" s="117"/>
      <c r="K80" s="387"/>
      <c r="L80" s="387"/>
      <c r="M80" s="387"/>
      <c r="N80" s="387"/>
      <c r="O80" s="387"/>
      <c r="P80" s="387"/>
      <c r="Q80" s="387"/>
      <c r="R80" s="387"/>
      <c r="S80" s="387"/>
      <c r="T80" s="387"/>
      <c r="U80" s="207"/>
      <c r="V80" s="207"/>
    </row>
    <row r="81">
      <c r="A81" s="312"/>
      <c r="B81" s="315"/>
      <c r="C81" s="317"/>
      <c r="D81" s="317"/>
      <c r="E81" s="318"/>
      <c r="F81" s="318"/>
      <c r="G81" s="318"/>
      <c r="H81" s="319"/>
      <c r="I81" s="319"/>
      <c r="J81" s="320"/>
      <c r="K81" s="320"/>
      <c r="L81" s="320"/>
      <c r="M81" s="320"/>
      <c r="N81" s="320"/>
      <c r="O81" s="320"/>
      <c r="P81" s="320"/>
      <c r="Q81" s="320"/>
      <c r="R81" s="320"/>
      <c r="S81" s="320"/>
      <c r="T81" s="320"/>
      <c r="U81" s="180"/>
      <c r="V81" s="180"/>
    </row>
    <row r="82">
      <c r="A82" s="390" t="s">
        <v>442</v>
      </c>
      <c r="B82" s="110"/>
      <c r="C82" s="319"/>
      <c r="D82" s="319"/>
      <c r="E82" s="320"/>
      <c r="F82" s="392"/>
      <c r="G82" s="392"/>
      <c r="H82" s="320"/>
      <c r="I82" s="320"/>
      <c r="J82" s="320"/>
      <c r="K82" s="320"/>
      <c r="L82" s="320"/>
      <c r="M82" s="320"/>
      <c r="N82" s="320"/>
      <c r="O82" s="320"/>
      <c r="P82" s="320"/>
      <c r="Q82" s="320"/>
      <c r="R82" s="320"/>
      <c r="S82" s="320"/>
      <c r="T82" s="320"/>
      <c r="U82" s="320"/>
      <c r="V82" s="320"/>
    </row>
    <row r="83" outlineLevel="1">
      <c r="A83" s="112"/>
      <c r="B83" s="114"/>
      <c r="C83" s="393" t="s">
        <v>48</v>
      </c>
      <c r="D83" s="393" t="s">
        <v>49</v>
      </c>
      <c r="E83" s="393" t="s">
        <v>50</v>
      </c>
      <c r="F83" s="396" t="s">
        <v>51</v>
      </c>
      <c r="G83" s="319"/>
      <c r="H83" s="319"/>
      <c r="I83" s="319"/>
      <c r="J83" s="320"/>
      <c r="K83" s="320"/>
      <c r="L83" s="320"/>
      <c r="M83" s="320"/>
      <c r="N83" s="320"/>
      <c r="O83" s="320"/>
      <c r="P83" s="320"/>
      <c r="Q83" s="320"/>
      <c r="R83" s="320"/>
      <c r="S83" s="320"/>
      <c r="T83" s="320"/>
      <c r="U83" s="320"/>
      <c r="V83" s="320"/>
    </row>
    <row r="84" outlineLevel="1">
      <c r="A84" s="398" t="s">
        <v>449</v>
      </c>
      <c r="B84" s="399" t="s">
        <v>449</v>
      </c>
      <c r="C84" s="199" t="s">
        <v>429</v>
      </c>
      <c r="D84" s="199" t="s">
        <v>229</v>
      </c>
      <c r="E84" s="199" t="s">
        <v>429</v>
      </c>
      <c r="F84" s="200">
        <v>1.2</v>
      </c>
      <c r="G84" s="319"/>
      <c r="H84" s="319"/>
      <c r="I84" s="319"/>
      <c r="J84" s="320"/>
      <c r="K84" s="320"/>
      <c r="L84" s="320"/>
      <c r="M84" s="320"/>
      <c r="N84" s="320"/>
      <c r="O84" s="320"/>
      <c r="P84" s="320"/>
      <c r="Q84" s="320"/>
      <c r="R84" s="320"/>
      <c r="S84" s="320"/>
      <c r="T84" s="320"/>
      <c r="U84" s="320"/>
      <c r="V84" s="320"/>
    </row>
    <row r="85" outlineLevel="1">
      <c r="A85" s="400" t="s">
        <v>454</v>
      </c>
      <c r="B85" s="399" t="s">
        <v>455</v>
      </c>
      <c r="C85" s="345" t="s">
        <v>524</v>
      </c>
      <c r="D85" s="199" t="s">
        <v>476</v>
      </c>
      <c r="E85" s="401"/>
      <c r="F85" s="402"/>
      <c r="G85" s="402"/>
      <c r="H85" s="319"/>
      <c r="I85" s="319"/>
      <c r="J85" s="320"/>
      <c r="K85" s="320"/>
      <c r="L85" s="320"/>
      <c r="M85" s="320"/>
      <c r="N85" s="320"/>
      <c r="O85" s="320"/>
      <c r="P85" s="320"/>
      <c r="Q85" s="320"/>
      <c r="R85" s="320"/>
      <c r="S85" s="320"/>
      <c r="T85" s="320"/>
      <c r="U85" s="320"/>
      <c r="V85" s="320"/>
    </row>
    <row r="86" outlineLevel="1">
      <c r="A86" s="231"/>
      <c r="B86" s="399" t="s">
        <v>456</v>
      </c>
      <c r="C86" s="199" t="s">
        <v>212</v>
      </c>
      <c r="D86" s="199" t="s">
        <v>345</v>
      </c>
      <c r="E86" s="401"/>
      <c r="F86" s="402"/>
      <c r="G86" s="402"/>
      <c r="H86" s="319"/>
      <c r="I86" s="319"/>
      <c r="J86" s="320"/>
      <c r="K86" s="320"/>
      <c r="L86" s="320"/>
      <c r="M86" s="320"/>
      <c r="N86" s="320"/>
      <c r="O86" s="320"/>
      <c r="P86" s="320"/>
      <c r="Q86" s="320"/>
      <c r="R86" s="320"/>
      <c r="S86" s="320"/>
      <c r="T86" s="320"/>
      <c r="U86" s="320"/>
      <c r="V86" s="320"/>
    </row>
    <row r="87" outlineLevel="1">
      <c r="A87" s="112"/>
      <c r="B87" s="399" t="s">
        <v>459</v>
      </c>
      <c r="C87" s="345" t="s">
        <v>460</v>
      </c>
      <c r="D87" s="199" t="s">
        <v>165</v>
      </c>
      <c r="E87" s="319"/>
      <c r="F87" s="402"/>
      <c r="G87" s="402"/>
      <c r="H87" s="319"/>
      <c r="I87" s="319"/>
      <c r="J87" s="320"/>
      <c r="K87" s="320"/>
      <c r="L87" s="320"/>
      <c r="M87" s="320"/>
      <c r="N87" s="320"/>
      <c r="O87" s="320"/>
      <c r="P87" s="320"/>
      <c r="Q87" s="320"/>
      <c r="R87" s="320"/>
      <c r="S87" s="320"/>
      <c r="T87" s="320"/>
      <c r="U87" s="320"/>
      <c r="V87" s="320"/>
    </row>
    <row r="88" outlineLevel="1">
      <c r="A88" s="403" t="s">
        <v>462</v>
      </c>
      <c r="B88" s="117"/>
      <c r="C88" s="393" t="s">
        <v>465</v>
      </c>
      <c r="D88" s="393" t="s">
        <v>48</v>
      </c>
      <c r="E88" s="393" t="s">
        <v>49</v>
      </c>
      <c r="F88" s="393" t="s">
        <v>50</v>
      </c>
      <c r="G88" s="396" t="s">
        <v>51</v>
      </c>
      <c r="H88" s="404" t="str">
        <f>'テンプレート'!H97</f>
        <v/>
      </c>
      <c r="I88" s="120"/>
      <c r="J88" s="117"/>
      <c r="K88" s="405" t="str">
        <f>'テンプレート'!K97</f>
        <v>ベクトル</v>
      </c>
      <c r="L88" s="405" t="str">
        <f>'テンプレート'!L97</f>
        <v>KBG (R.E.)</v>
      </c>
      <c r="M88" s="405" t="str">
        <f>'テンプレート'!M97</f>
        <v>BKB (R.A.)</v>
      </c>
      <c r="N88" s="405" t="str">
        <f>'テンプレート'!N97</f>
        <v>FKB (R.F.)</v>
      </c>
      <c r="O88" s="406" t="str">
        <f>'テンプレート'!O97</f>
        <v>盾削り値</v>
      </c>
      <c r="P88" s="405" t="str">
        <f>'テンプレート'!P97</f>
        <v>ﾋｯﾄｽﾄｯﾌﾟ</v>
      </c>
      <c r="Q88" s="406" t="str">
        <f>'テンプレート'!Q97</f>
        <v>ずらし</v>
      </c>
      <c r="R88" s="408"/>
      <c r="S88" s="408"/>
      <c r="T88" s="408"/>
      <c r="U88" s="408"/>
      <c r="V88" s="408"/>
    </row>
    <row r="89" outlineLevel="1">
      <c r="A89" s="411" t="s">
        <v>467</v>
      </c>
      <c r="B89" s="399" t="s">
        <v>469</v>
      </c>
      <c r="C89" s="415" t="b">
        <v>0</v>
      </c>
      <c r="D89" s="199" t="s">
        <v>212</v>
      </c>
      <c r="E89" s="216">
        <v>33.0</v>
      </c>
      <c r="F89" s="199" t="s">
        <v>58</v>
      </c>
      <c r="G89" s="200">
        <v>4.8</v>
      </c>
      <c r="H89" s="417"/>
      <c r="I89" s="221"/>
      <c r="J89" s="110"/>
      <c r="K89" s="203"/>
      <c r="L89" s="203"/>
      <c r="M89" s="204"/>
      <c r="N89" s="204"/>
      <c r="O89" s="205">
        <v>1.0</v>
      </c>
      <c r="P89" s="205">
        <v>1.0</v>
      </c>
      <c r="Q89" s="205">
        <v>1.0</v>
      </c>
      <c r="R89" s="408"/>
      <c r="S89" s="320"/>
      <c r="T89" s="320"/>
      <c r="U89" s="320"/>
      <c r="V89" s="320"/>
    </row>
    <row r="90" outlineLevel="1">
      <c r="A90" s="207"/>
      <c r="B90" s="399" t="s">
        <v>462</v>
      </c>
      <c r="C90" s="207"/>
      <c r="D90" s="199" t="s">
        <v>191</v>
      </c>
      <c r="E90" s="207"/>
      <c r="F90" s="199" t="s">
        <v>194</v>
      </c>
      <c r="G90" s="200">
        <v>3.5999999999999996</v>
      </c>
      <c r="H90" s="112"/>
      <c r="I90" s="224"/>
      <c r="J90" s="114"/>
      <c r="K90" s="203"/>
      <c r="L90" s="203"/>
      <c r="M90" s="204"/>
      <c r="N90" s="204"/>
      <c r="O90" s="407"/>
      <c r="P90" s="407"/>
      <c r="Q90" s="407"/>
      <c r="R90" s="408"/>
      <c r="S90" s="320"/>
      <c r="T90" s="320"/>
      <c r="U90" s="320"/>
      <c r="V90" s="320"/>
    </row>
    <row r="91" outlineLevel="1">
      <c r="A91" s="411" t="s">
        <v>474</v>
      </c>
      <c r="B91" s="399" t="s">
        <v>850</v>
      </c>
      <c r="C91" s="415" t="b">
        <v>0</v>
      </c>
      <c r="D91" s="199" t="s">
        <v>852</v>
      </c>
      <c r="E91" s="216">
        <v>49.0</v>
      </c>
      <c r="F91" s="199" t="s">
        <v>303</v>
      </c>
      <c r="G91" s="200">
        <v>2.4</v>
      </c>
      <c r="H91" s="421" t="s">
        <v>853</v>
      </c>
      <c r="I91" s="221"/>
      <c r="J91" s="110"/>
      <c r="K91" s="203"/>
      <c r="L91" s="203"/>
      <c r="M91" s="204"/>
      <c r="N91" s="204"/>
      <c r="O91" s="205">
        <v>0.0</v>
      </c>
      <c r="P91" s="205">
        <v>1.0</v>
      </c>
      <c r="Q91" s="205">
        <v>1.0</v>
      </c>
      <c r="R91" s="408"/>
      <c r="S91" s="320"/>
      <c r="T91" s="320"/>
      <c r="U91" s="320"/>
      <c r="V91" s="320"/>
    </row>
    <row r="92" outlineLevel="1">
      <c r="A92" s="207"/>
      <c r="B92" s="399" t="s">
        <v>462</v>
      </c>
      <c r="C92" s="207"/>
      <c r="D92" s="199">
        <v>10.0</v>
      </c>
      <c r="E92" s="207"/>
      <c r="F92" s="199" t="s">
        <v>303</v>
      </c>
      <c r="G92" s="200">
        <v>2.4</v>
      </c>
      <c r="H92" s="112"/>
      <c r="I92" s="224"/>
      <c r="J92" s="114"/>
      <c r="K92" s="203"/>
      <c r="L92" s="203"/>
      <c r="M92" s="204"/>
      <c r="N92" s="204"/>
      <c r="O92" s="407"/>
      <c r="P92" s="407"/>
      <c r="Q92" s="407"/>
      <c r="R92" s="408"/>
      <c r="S92" s="320"/>
      <c r="T92" s="320"/>
      <c r="U92" s="320"/>
      <c r="V92" s="320"/>
    </row>
    <row r="93" outlineLevel="1">
      <c r="A93" s="411" t="s">
        <v>477</v>
      </c>
      <c r="B93" s="399" t="s">
        <v>850</v>
      </c>
      <c r="C93" s="415" t="b">
        <v>0</v>
      </c>
      <c r="D93" s="199" t="s">
        <v>855</v>
      </c>
      <c r="E93" s="216">
        <v>49.0</v>
      </c>
      <c r="F93" s="199" t="s">
        <v>303</v>
      </c>
      <c r="G93" s="200">
        <v>2.4</v>
      </c>
      <c r="H93" s="421" t="s">
        <v>853</v>
      </c>
      <c r="I93" s="221"/>
      <c r="J93" s="110"/>
      <c r="K93" s="203"/>
      <c r="L93" s="203"/>
      <c r="M93" s="204"/>
      <c r="N93" s="204"/>
      <c r="O93" s="205">
        <v>0.0</v>
      </c>
      <c r="P93" s="205">
        <v>1.0</v>
      </c>
      <c r="Q93" s="205">
        <v>1.0</v>
      </c>
      <c r="R93" s="408"/>
      <c r="S93" s="320"/>
      <c r="T93" s="320"/>
      <c r="U93" s="320"/>
      <c r="V93" s="320"/>
    </row>
    <row r="94" outlineLevel="1">
      <c r="A94" s="207"/>
      <c r="B94" s="399" t="s">
        <v>462</v>
      </c>
      <c r="C94" s="207"/>
      <c r="D94" s="199">
        <v>7.0</v>
      </c>
      <c r="E94" s="207"/>
      <c r="F94" s="199" t="s">
        <v>303</v>
      </c>
      <c r="G94" s="200">
        <v>2.4</v>
      </c>
      <c r="H94" s="112"/>
      <c r="I94" s="224"/>
      <c r="J94" s="114"/>
      <c r="K94" s="203"/>
      <c r="L94" s="203"/>
      <c r="M94" s="204"/>
      <c r="N94" s="204"/>
      <c r="O94" s="407"/>
      <c r="P94" s="407"/>
      <c r="Q94" s="407"/>
      <c r="R94" s="408"/>
      <c r="S94" s="179"/>
      <c r="T94" s="179"/>
      <c r="U94" s="179"/>
      <c r="V94" s="179"/>
    </row>
    <row r="95" outlineLevel="1">
      <c r="A95" s="411" t="s">
        <v>482</v>
      </c>
      <c r="B95" s="399" t="s">
        <v>850</v>
      </c>
      <c r="C95" s="415" t="b">
        <v>0</v>
      </c>
      <c r="D95" s="199" t="s">
        <v>857</v>
      </c>
      <c r="E95" s="216">
        <v>54.0</v>
      </c>
      <c r="F95" s="199" t="s">
        <v>303</v>
      </c>
      <c r="G95" s="200">
        <v>2.4</v>
      </c>
      <c r="H95" s="421" t="s">
        <v>853</v>
      </c>
      <c r="I95" s="221"/>
      <c r="J95" s="110"/>
      <c r="K95" s="203"/>
      <c r="L95" s="203"/>
      <c r="M95" s="204"/>
      <c r="N95" s="204"/>
      <c r="O95" s="205">
        <v>0.0</v>
      </c>
      <c r="P95" s="205">
        <v>1.0</v>
      </c>
      <c r="Q95" s="205">
        <v>1.0</v>
      </c>
      <c r="R95" s="408"/>
      <c r="S95" s="179"/>
      <c r="T95" s="179"/>
      <c r="U95" s="179"/>
      <c r="V95" s="179"/>
    </row>
    <row r="96" outlineLevel="1">
      <c r="A96" s="207"/>
      <c r="B96" s="399" t="s">
        <v>462</v>
      </c>
      <c r="C96" s="207"/>
      <c r="D96" s="199">
        <v>34.0</v>
      </c>
      <c r="E96" s="207"/>
      <c r="F96" s="199" t="s">
        <v>429</v>
      </c>
      <c r="G96" s="200">
        <v>1.2</v>
      </c>
      <c r="H96" s="112"/>
      <c r="I96" s="224"/>
      <c r="J96" s="114"/>
      <c r="K96" s="203"/>
      <c r="L96" s="203"/>
      <c r="M96" s="204"/>
      <c r="N96" s="204"/>
      <c r="O96" s="407"/>
      <c r="P96" s="407"/>
      <c r="Q96" s="407"/>
      <c r="R96" s="408"/>
      <c r="S96" s="179"/>
      <c r="T96" s="179"/>
      <c r="U96" s="179"/>
      <c r="V96" s="179"/>
    </row>
    <row r="97">
      <c r="A97" s="312"/>
      <c r="B97" s="315"/>
      <c r="C97" s="317"/>
      <c r="D97" s="317"/>
      <c r="E97" s="319"/>
      <c r="F97" s="248"/>
      <c r="G97" s="248"/>
      <c r="H97" s="319"/>
      <c r="I97" s="319"/>
      <c r="J97" s="320"/>
      <c r="K97" s="320"/>
      <c r="L97" s="121"/>
      <c r="M97" s="121"/>
      <c r="N97" s="121"/>
      <c r="O97" s="179"/>
      <c r="P97" s="179"/>
      <c r="Q97" s="121"/>
      <c r="R97" s="121"/>
      <c r="S97" s="121"/>
      <c r="T97" s="121"/>
      <c r="U97" s="121"/>
      <c r="V97" s="121"/>
    </row>
    <row r="98">
      <c r="A98" s="429" t="s">
        <v>486</v>
      </c>
      <c r="B98" s="110"/>
      <c r="C98" s="392"/>
      <c r="D98" s="121"/>
      <c r="E98" s="121"/>
      <c r="F98" s="121"/>
      <c r="G98" s="121"/>
      <c r="H98" s="121"/>
      <c r="I98" s="121"/>
      <c r="J98" s="180"/>
      <c r="K98" s="121"/>
      <c r="L98" s="121"/>
      <c r="M98" s="121"/>
      <c r="N98" s="121"/>
      <c r="O98" s="121"/>
      <c r="P98" s="121"/>
      <c r="Q98" s="180"/>
      <c r="R98" s="121"/>
      <c r="S98" s="121"/>
      <c r="T98" s="121"/>
      <c r="U98" s="121"/>
      <c r="V98" s="121"/>
    </row>
    <row r="99" outlineLevel="1">
      <c r="A99" s="112"/>
      <c r="B99" s="114"/>
      <c r="C99" s="430" t="s">
        <v>487</v>
      </c>
      <c r="D99" s="430" t="s">
        <v>489</v>
      </c>
      <c r="E99" s="430" t="s">
        <v>49</v>
      </c>
      <c r="F99" s="430" t="s">
        <v>490</v>
      </c>
      <c r="G99" s="431"/>
      <c r="H99" s="319"/>
      <c r="I99" s="319"/>
      <c r="J99" s="320"/>
      <c r="K99" s="320"/>
      <c r="L99" s="121"/>
      <c r="M99" s="121"/>
      <c r="N99" s="121"/>
      <c r="O99" s="121"/>
      <c r="P99" s="121"/>
      <c r="Q99" s="121"/>
      <c r="R99" s="121"/>
      <c r="S99" s="121"/>
      <c r="T99" s="121"/>
      <c r="U99" s="121"/>
      <c r="V99" s="121"/>
    </row>
    <row r="100" outlineLevel="1">
      <c r="A100" s="432" t="s">
        <v>492</v>
      </c>
      <c r="B100" s="433" t="s">
        <v>455</v>
      </c>
      <c r="C100" s="127" t="str">
        <f t="array" ref="C100">INDEX(Dodges!$C$3:$U$84, MATCH($A$1,Dodges!$A$3:$A$85,0), MATCH(C99,Dodges!$C$2:$F$2,0))</f>
        <v>3-14</v>
      </c>
      <c r="D100" s="127" t="str">
        <f t="array" ref="D100">INDEX(Dodges!$C$3:$U$84, MATCH($A$1,Dodges!$A$3:$A$85,0), MATCH(D99,Dodges!$C$2:$F$2,0))</f>
        <v>6-15</v>
      </c>
      <c r="E100" s="127" t="str">
        <f t="array" ref="E100">INDEX(Dodges!$C$3:$U$84, MATCH($A$1,Dodges!$A$3:$A$85,0), MATCH(E99,Dodges!$C$2:$F$2,0))</f>
        <v>23 (18)</v>
      </c>
      <c r="F100" s="127" t="str">
        <f t="array" ref="F100">INDEX(Dodges!$C$3:$U$84, MATCH($A$1,Dodges!$A$3:$A$85,0), MATCH(F99,Dodges!$C$2:$F$2,0))</f>
        <v>31 (24)</v>
      </c>
      <c r="G100" s="402"/>
      <c r="H100" s="319"/>
      <c r="I100" s="319"/>
      <c r="J100" s="320"/>
      <c r="K100" s="320"/>
      <c r="L100" s="320"/>
      <c r="M100" s="121"/>
      <c r="N100" s="121"/>
      <c r="O100" s="121"/>
      <c r="P100" s="121"/>
      <c r="Q100" s="121"/>
      <c r="R100" s="121"/>
      <c r="S100" s="121"/>
      <c r="T100" s="121"/>
      <c r="U100" s="121"/>
      <c r="V100" s="121"/>
    </row>
    <row r="101" outlineLevel="1">
      <c r="A101" s="231"/>
      <c r="B101" s="433" t="s">
        <v>496</v>
      </c>
      <c r="C101" s="127" t="str">
        <f t="array" ref="C101">INDEX(Dodges!$G$3:$U$84, MATCH($A$1,Dodges!$A$3:$A$85,0), MATCH(C99,Dodges!$G$2:$J$2,0))</f>
        <v>4-12</v>
      </c>
      <c r="D101" s="127" t="str">
        <f t="array" ref="D101">INDEX(Dodges!$G$3:$U$84, MATCH($A$1,Dodges!$A$3:$A$85,0), MATCH(D99,Dodges!$G$2:$J$2,0))</f>
        <v>8-12</v>
      </c>
      <c r="E101" s="127" t="str">
        <f t="array" ref="E101">INDEX(Dodges!$G$3:$U$84, MATCH($A$1,Dodges!$A$3:$A$85,0), MATCH(E99,Dodges!$G$2:$J$2,0))</f>
        <v>26</v>
      </c>
      <c r="F101" s="127">
        <f t="array" ref="F101">INDEX(Dodges!$G$3:$U$84, MATCH($A$1,Dodges!$A$3:$A$85,0), MATCH(F99,Dodges!$G$2:$J$2,0))</f>
        <v>35</v>
      </c>
      <c r="G101" s="436"/>
      <c r="H101" s="319"/>
      <c r="I101" s="319"/>
      <c r="J101" s="320"/>
      <c r="K101" s="320"/>
      <c r="L101" s="320"/>
      <c r="M101" s="320"/>
      <c r="N101" s="320"/>
      <c r="O101" s="121"/>
      <c r="P101" s="121"/>
      <c r="Q101" s="121"/>
      <c r="R101" s="121"/>
      <c r="S101" s="121"/>
      <c r="T101" s="121"/>
      <c r="U101" s="121"/>
      <c r="V101" s="121"/>
    </row>
    <row r="102" outlineLevel="1">
      <c r="A102" s="112"/>
      <c r="B102" s="433" t="s">
        <v>497</v>
      </c>
      <c r="C102" s="127" t="str">
        <f t="array" ref="C102">INDEX(Dodges!$K$3:$U$84, MATCH($A$1,Dodges!$A$3:$A$85,0), MATCH(C99,Dodges!$K$2:$N$2,0))</f>
        <v>4-14</v>
      </c>
      <c r="D102" s="127" t="str">
        <f t="array" ref="D102">INDEX(Dodges!$K$3:$U$84, MATCH($A$1,Dodges!$A$3:$A$85,0), MATCH(D99,Dodges!$K$2:$N$2,0))</f>
        <v>8-13</v>
      </c>
      <c r="E102" s="127" t="str">
        <f t="array" ref="E102">INDEX(Dodges!$K$3:$U$84, MATCH($A$1,Dodges!$A$3:$A$85,0), MATCH(E99,Dodges!$K$2:$N$2,0))</f>
        <v>32</v>
      </c>
      <c r="F102" s="127" t="str">
        <f t="array" ref="F102">INDEX(Dodges!$K$3:$U$84, MATCH($A$1,Dodges!$A$3:$A$85,0), MATCH(F99,Dodges!$K$2:$N$2,0))</f>
        <v>48</v>
      </c>
      <c r="G102" s="436"/>
      <c r="H102" s="434"/>
      <c r="I102" s="434"/>
      <c r="J102" s="179"/>
      <c r="K102" s="179"/>
      <c r="L102" s="179"/>
      <c r="M102" s="179"/>
      <c r="N102" s="179"/>
      <c r="O102" s="121"/>
      <c r="P102" s="121"/>
      <c r="Q102" s="121"/>
      <c r="R102" s="121"/>
      <c r="S102" s="121"/>
      <c r="T102" s="121"/>
      <c r="U102" s="121"/>
      <c r="V102" s="121"/>
    </row>
    <row r="103" outlineLevel="1">
      <c r="A103" s="432" t="s">
        <v>498</v>
      </c>
      <c r="B103" s="433" t="s">
        <v>499</v>
      </c>
      <c r="C103" s="127" t="str">
        <f t="array" ref="C103">INDEX(Dodges!$O$3:$U$84, MATCH($A$1,Dodges!$A$3:$A$85,0), MATCH(C99,Dodges!$O$2:$R$2,0))</f>
        <v>2-26</v>
      </c>
      <c r="D103" s="127" t="str">
        <f t="array" ref="D103">INDEX(Dodges!$O$3:$U$84, MATCH($A$1,Dodges!$A$3:$A$85,0), MATCH(D99,Dodges!$O$2:$R$2,0))</f>
        <v>5-24</v>
      </c>
      <c r="E103" s="127" t="str">
        <f t="array" ref="E103">INDEX(Dodges!$O$3:$U$84, MATCH($A$1,Dodges!$A$3:$A$85,0), MATCH(E99,Dodges!$O$2:$R$2,0))</f>
        <v>38</v>
      </c>
      <c r="F103" s="127" t="str">
        <f t="array" ref="F103">INDEX(Dodges!$O$3:$U$84, MATCH($A$1,Dodges!$A$3:$A$85,0), MATCH(F99,Dodges!$O$2:$R$2,0))</f>
        <v/>
      </c>
      <c r="G103" s="248"/>
      <c r="H103" s="180"/>
      <c r="I103" s="180"/>
      <c r="J103" s="121"/>
      <c r="K103" s="121"/>
      <c r="L103" s="121"/>
      <c r="M103" s="121"/>
      <c r="N103" s="121"/>
      <c r="O103" s="320"/>
      <c r="P103" s="320"/>
      <c r="Q103" s="320"/>
      <c r="R103" s="320"/>
      <c r="S103" s="320"/>
      <c r="T103" s="320"/>
      <c r="U103" s="320"/>
      <c r="V103" s="320"/>
    </row>
    <row r="104" outlineLevel="1">
      <c r="A104" s="112"/>
      <c r="B104" s="433" t="s">
        <v>500</v>
      </c>
      <c r="C104" s="127" t="str">
        <f t="array" ref="C104">INDEX(Dodges!$S$3:$U$84, MATCH($A$1,Dodges!$A$3:$A$85,0), MATCH(C99,Dodges!$S$2:$U$2,0))</f>
        <v>2-19</v>
      </c>
      <c r="D104" s="127" t="str">
        <f t="array" ref="D104">INDEX(Dodges!$S$3:$U$84, MATCH($A$1,Dodges!$A$3:$A$85,0), MATCH(D99,Dodges!$S$2:$U$2,0))</f>
        <v>5-18</v>
      </c>
      <c r="E104" s="127" t="str">
        <f t="array" ref="E104">INDEX(Dodges!$S$3:$U$84, MATCH($A$1,Dodges!$A$3:$A$85,0), MATCH(E99,Dodges!$S$2:$U$2,0))</f>
        <v>真横：64
真上：75
真下：54</v>
      </c>
      <c r="F104" s="436"/>
      <c r="G104" s="436"/>
      <c r="H104" s="180"/>
      <c r="I104" s="180"/>
      <c r="J104" s="179"/>
      <c r="K104" s="179"/>
      <c r="L104" s="179"/>
      <c r="M104" s="179"/>
      <c r="N104" s="121"/>
      <c r="O104" s="180"/>
      <c r="P104" s="180"/>
      <c r="Q104" s="180"/>
      <c r="R104" s="180"/>
      <c r="S104" s="180"/>
      <c r="T104" s="180"/>
      <c r="U104" s="180"/>
      <c r="V104" s="180"/>
    </row>
    <row r="105">
      <c r="A105" s="438"/>
      <c r="B105" s="439"/>
      <c r="C105" s="431"/>
      <c r="D105" s="431"/>
      <c r="E105" s="440"/>
      <c r="F105" s="431"/>
      <c r="G105" s="431"/>
      <c r="H105" s="431"/>
      <c r="I105" s="431"/>
      <c r="J105" s="121"/>
      <c r="K105" s="319"/>
      <c r="L105" s="319"/>
      <c r="M105" s="319"/>
      <c r="N105" s="319"/>
      <c r="O105" s="180"/>
      <c r="P105" s="180"/>
      <c r="Q105" s="180"/>
      <c r="R105" s="180"/>
      <c r="S105" s="180"/>
      <c r="T105" s="180"/>
      <c r="U105" s="180"/>
      <c r="V105" s="180"/>
    </row>
    <row r="106">
      <c r="A106" s="441" t="str">
        <f>'テンプレート'!A115</f>
        <v>Common Actions</v>
      </c>
      <c r="B106" s="110"/>
      <c r="C106" s="320"/>
      <c r="D106" s="179"/>
      <c r="E106" s="320"/>
      <c r="F106" s="138"/>
      <c r="G106" s="138"/>
      <c r="H106" s="179"/>
      <c r="I106" s="179"/>
      <c r="J106" s="180"/>
      <c r="K106" s="180"/>
      <c r="L106" s="180"/>
      <c r="M106" s="180"/>
      <c r="N106" s="180"/>
      <c r="O106" s="180"/>
      <c r="P106" s="180"/>
      <c r="Q106" s="180"/>
      <c r="R106" s="180"/>
      <c r="S106" s="180"/>
      <c r="T106" s="180"/>
      <c r="U106" s="180"/>
      <c r="V106" s="180"/>
    </row>
    <row r="107" outlineLevel="1">
      <c r="A107" s="112"/>
      <c r="B107" s="114"/>
      <c r="C107" s="442" t="str">
        <f>'テンプレート'!C116</f>
        <v>Intangible</v>
      </c>
      <c r="D107" s="442" t="str">
        <f>'テンプレート'!D116</f>
        <v>Duration</v>
      </c>
      <c r="E107" s="442" t="str">
        <f>'テンプレート'!E116</f>
        <v>Active</v>
      </c>
      <c r="F107" s="442" t="str">
        <f>'テンプレート'!F116</f>
        <v>Base Damage</v>
      </c>
      <c r="G107" s="443" t="str">
        <f>'テンプレート'!G116</f>
        <v>Damage (1v1)</v>
      </c>
      <c r="H107" s="320"/>
      <c r="I107" s="320"/>
      <c r="J107" s="179"/>
      <c r="K107" s="444" t="str">
        <f>'テンプレート'!K116</f>
        <v>アイテム取得</v>
      </c>
      <c r="L107" s="117"/>
      <c r="M107" s="445" t="str">
        <f>'テンプレート'!M116</f>
        <v>取得フレーム</v>
      </c>
      <c r="N107" s="445" t="str">
        <f>'テンプレート'!N116</f>
        <v>Duration</v>
      </c>
      <c r="O107" s="180"/>
      <c r="P107" s="180"/>
      <c r="Q107" s="180"/>
      <c r="R107" s="180"/>
      <c r="S107" s="180"/>
      <c r="T107" s="180"/>
      <c r="U107" s="180"/>
      <c r="V107" s="180"/>
    </row>
    <row r="108" outlineLevel="1">
      <c r="A108" s="446" t="str">
        <f>'テンプレート'!A117</f>
        <v>Ledge Options</v>
      </c>
      <c r="B108" s="447" t="str">
        <f>'テンプレート'!B117</f>
        <v>崖つかまり</v>
      </c>
      <c r="C108" s="448"/>
      <c r="D108" s="127">
        <v>20.0</v>
      </c>
      <c r="E108" s="448"/>
      <c r="F108" s="448"/>
      <c r="G108" s="448"/>
      <c r="H108" s="320"/>
      <c r="I108" s="320"/>
      <c r="J108" s="121"/>
      <c r="K108" s="449" t="str">
        <f>'テンプレート'!K117</f>
        <v>小アイテム</v>
      </c>
      <c r="L108" s="450" t="str">
        <f>'テンプレート'!L117</f>
        <v>On-Spot</v>
      </c>
      <c r="M108" s="127" t="s">
        <v>504</v>
      </c>
      <c r="N108" s="127">
        <v>7.0</v>
      </c>
      <c r="O108" s="180"/>
      <c r="P108" s="180"/>
      <c r="Q108" s="180"/>
      <c r="R108" s="180"/>
      <c r="S108" s="180"/>
      <c r="T108" s="180"/>
      <c r="U108" s="180"/>
      <c r="V108" s="180"/>
    </row>
    <row r="109" outlineLevel="1">
      <c r="A109" s="222"/>
      <c r="B109" s="447" t="str">
        <f>'テンプレート'!B118</f>
        <v>On-Spot</v>
      </c>
      <c r="C109" s="127" t="s">
        <v>896</v>
      </c>
      <c r="D109" s="127">
        <v>34.0</v>
      </c>
      <c r="E109" s="448"/>
      <c r="F109" s="448"/>
      <c r="G109" s="448"/>
      <c r="H109" s="320"/>
      <c r="I109" s="320"/>
      <c r="J109" s="179"/>
      <c r="K109" s="207"/>
      <c r="L109" s="450" t="str">
        <f>'テンプレート'!L118</f>
        <v>歩き</v>
      </c>
      <c r="M109" s="127" t="s">
        <v>504</v>
      </c>
      <c r="N109" s="127">
        <v>19.0</v>
      </c>
      <c r="O109" s="180"/>
      <c r="P109" s="180"/>
      <c r="Q109" s="180"/>
      <c r="R109" s="180"/>
      <c r="S109" s="180"/>
      <c r="T109" s="180"/>
      <c r="U109" s="180"/>
      <c r="V109" s="180"/>
    </row>
    <row r="110" outlineLevel="1">
      <c r="A110" s="222"/>
      <c r="B110" s="447" t="str">
        <f>'テンプレート'!B119</f>
        <v>Dodges</v>
      </c>
      <c r="C110" s="127" t="s">
        <v>313</v>
      </c>
      <c r="D110" s="127">
        <v>49.0</v>
      </c>
      <c r="E110" s="448"/>
      <c r="F110" s="448"/>
      <c r="G110" s="448"/>
      <c r="H110" s="320"/>
      <c r="I110" s="320"/>
      <c r="J110" s="121"/>
      <c r="K110" s="451" t="str">
        <f>'テンプレート'!K119</f>
        <v>アイテム投擲</v>
      </c>
      <c r="L110" s="117"/>
      <c r="M110" s="445" t="str">
        <f>'テンプレート'!M119</f>
        <v>投擲フレーム</v>
      </c>
      <c r="N110" s="445" t="str">
        <f>'テンプレート'!N119</f>
        <v>Duration</v>
      </c>
      <c r="O110" s="180"/>
      <c r="P110" s="180"/>
      <c r="Q110" s="180"/>
      <c r="R110" s="180"/>
      <c r="S110" s="180"/>
      <c r="T110" s="180"/>
      <c r="U110" s="180"/>
      <c r="V110" s="180"/>
    </row>
    <row r="111" outlineLevel="1">
      <c r="A111" s="222"/>
      <c r="B111" s="447" t="str">
        <f>'テンプレート'!B120</f>
        <v>ジャンプ</v>
      </c>
      <c r="C111" s="127" t="s">
        <v>900</v>
      </c>
      <c r="D111" s="127">
        <v>12.0</v>
      </c>
      <c r="E111" s="448"/>
      <c r="F111" s="448"/>
      <c r="G111" s="448"/>
      <c r="H111" s="320"/>
      <c r="I111" s="320"/>
      <c r="J111" s="179"/>
      <c r="K111" s="452" t="str">
        <f>'テンプレート'!K120</f>
        <v>Ground投擲</v>
      </c>
      <c r="L111" s="450" t="str">
        <f>'テンプレート'!L120</f>
        <v>前Throws</v>
      </c>
      <c r="M111" s="127" t="s">
        <v>90</v>
      </c>
      <c r="N111" s="127">
        <v>24.0</v>
      </c>
      <c r="O111" s="121"/>
      <c r="P111" s="121"/>
      <c r="Q111" s="121"/>
      <c r="R111" s="121"/>
      <c r="S111" s="121"/>
      <c r="T111" s="121"/>
      <c r="U111" s="121"/>
      <c r="V111" s="121"/>
    </row>
    <row r="112" outlineLevel="1">
      <c r="A112" s="207"/>
      <c r="B112" s="447" t="str">
        <f>'テンプレート'!B121</f>
        <v>攻撃</v>
      </c>
      <c r="C112" s="127" t="s">
        <v>905</v>
      </c>
      <c r="D112" s="127">
        <v>54.0</v>
      </c>
      <c r="E112" s="127" t="s">
        <v>444</v>
      </c>
      <c r="F112" s="127" t="s">
        <v>79</v>
      </c>
      <c r="G112" s="127">
        <f>F112*1.2</f>
        <v>10.8</v>
      </c>
      <c r="H112" s="320"/>
      <c r="I112" s="320"/>
      <c r="J112" s="121"/>
      <c r="K112" s="222"/>
      <c r="L112" s="450" t="str">
        <f>'テンプレート'!L121</f>
        <v>後Throws</v>
      </c>
      <c r="M112" s="127" t="s">
        <v>191</v>
      </c>
      <c r="N112" s="127">
        <v>24.0</v>
      </c>
      <c r="O112" s="121"/>
      <c r="P112" s="121"/>
      <c r="Q112" s="121"/>
      <c r="R112" s="121"/>
      <c r="S112" s="121"/>
      <c r="T112" s="121"/>
      <c r="U112" s="121"/>
      <c r="V112" s="121"/>
    </row>
    <row r="113" outlineLevel="1">
      <c r="A113" s="446" t="str">
        <f>'テンプレート'!A122</f>
        <v>Tech</v>
      </c>
      <c r="B113" s="447" t="str">
        <f>'テンプレート'!B122</f>
        <v>On-Spot</v>
      </c>
      <c r="C113" s="127" t="s">
        <v>910</v>
      </c>
      <c r="D113" s="127">
        <v>26.0</v>
      </c>
      <c r="E113" s="448"/>
      <c r="F113" s="448"/>
      <c r="G113" s="448"/>
      <c r="H113" s="320"/>
      <c r="I113" s="320"/>
      <c r="J113" s="179"/>
      <c r="K113" s="222"/>
      <c r="L113" s="450" t="str">
        <f>'テンプレート'!L122</f>
        <v>上Throws</v>
      </c>
      <c r="M113" s="127" t="s">
        <v>74</v>
      </c>
      <c r="N113" s="127">
        <v>23.0</v>
      </c>
      <c r="O113" s="320"/>
      <c r="P113" s="320"/>
      <c r="Q113" s="320"/>
      <c r="R113" s="320"/>
      <c r="S113" s="320"/>
      <c r="T113" s="320"/>
      <c r="U113" s="320"/>
      <c r="V113" s="320"/>
    </row>
    <row r="114" outlineLevel="1">
      <c r="A114" s="222"/>
      <c r="B114" s="447" t="str">
        <f>'テンプレート'!B123</f>
        <v>Forward</v>
      </c>
      <c r="C114" s="127" t="s">
        <v>910</v>
      </c>
      <c r="D114" s="127">
        <v>40.0</v>
      </c>
      <c r="E114" s="448"/>
      <c r="F114" s="448"/>
      <c r="G114" s="448"/>
      <c r="H114" s="320"/>
      <c r="I114" s="320"/>
      <c r="J114" s="121"/>
      <c r="K114" s="222"/>
      <c r="L114" s="450" t="str">
        <f>'テンプレート'!L123</f>
        <v>下Throws</v>
      </c>
      <c r="M114" s="127" t="s">
        <v>145</v>
      </c>
      <c r="N114" s="127">
        <v>19.0</v>
      </c>
      <c r="O114" s="180"/>
      <c r="P114" s="180"/>
      <c r="Q114" s="180"/>
      <c r="R114" s="180"/>
      <c r="S114" s="180"/>
      <c r="T114" s="180"/>
      <c r="U114" s="180"/>
      <c r="V114" s="180"/>
    </row>
    <row r="115" outlineLevel="1">
      <c r="A115" s="207"/>
      <c r="B115" s="447" t="str">
        <f>'テンプレート'!B124</f>
        <v>Backward</v>
      </c>
      <c r="C115" s="127" t="s">
        <v>910</v>
      </c>
      <c r="D115" s="127">
        <v>40.0</v>
      </c>
      <c r="E115" s="448"/>
      <c r="F115" s="448"/>
      <c r="G115" s="448"/>
      <c r="H115" s="320"/>
      <c r="I115" s="320"/>
      <c r="J115" s="179"/>
      <c r="K115" s="222"/>
      <c r="L115" s="453" t="str">
        <f>'テンプレート'!L124</f>
        <v>ダッシュ</v>
      </c>
      <c r="M115" s="127" t="s">
        <v>229</v>
      </c>
      <c r="N115" s="127">
        <v>37.0</v>
      </c>
      <c r="O115" s="180"/>
      <c r="P115" s="180"/>
      <c r="Q115" s="180"/>
      <c r="R115" s="180"/>
      <c r="S115" s="180"/>
      <c r="T115" s="180"/>
      <c r="U115" s="180"/>
      <c r="V115" s="180"/>
    </row>
    <row r="116" outlineLevel="1">
      <c r="A116" s="446" t="str">
        <f>'テンプレート'!A125</f>
        <v>あお向けダウン</v>
      </c>
      <c r="B116" s="447" t="str">
        <f>'テンプレート'!B125</f>
        <v>倒れ</v>
      </c>
      <c r="C116" s="448"/>
      <c r="D116" s="127" t="s">
        <v>835</v>
      </c>
      <c r="E116" s="448"/>
      <c r="F116" s="448"/>
      <c r="G116" s="448"/>
      <c r="H116" s="320"/>
      <c r="I116" s="320"/>
      <c r="J116" s="121"/>
      <c r="K116" s="207"/>
      <c r="L116" s="453" t="str">
        <f>'テンプレート'!L125</f>
        <v>On-Spot捨て</v>
      </c>
      <c r="M116" s="127" t="s">
        <v>66</v>
      </c>
      <c r="N116" s="127">
        <v>23.0</v>
      </c>
      <c r="O116" s="180"/>
      <c r="P116" s="180"/>
      <c r="Q116" s="180"/>
      <c r="R116" s="180"/>
      <c r="S116" s="180"/>
      <c r="T116" s="180"/>
      <c r="U116" s="180"/>
      <c r="V116" s="180"/>
    </row>
    <row r="117" outlineLevel="1">
      <c r="A117" s="222"/>
      <c r="B117" s="447" t="str">
        <f>'テンプレート'!B126</f>
        <v>On-Spot</v>
      </c>
      <c r="C117" s="455" t="s">
        <v>911</v>
      </c>
      <c r="D117" s="455" t="s">
        <v>150</v>
      </c>
      <c r="E117" s="448"/>
      <c r="F117" s="448"/>
      <c r="G117" s="448"/>
      <c r="H117" s="320"/>
      <c r="I117" s="320"/>
      <c r="J117" s="179"/>
      <c r="K117" s="452" t="str">
        <f>'テンプレート'!K126</f>
        <v>Air投擲</v>
      </c>
      <c r="L117" s="450" t="str">
        <f>'テンプレート'!L126</f>
        <v>前Throws</v>
      </c>
      <c r="M117" s="127" t="s">
        <v>90</v>
      </c>
      <c r="N117" s="127">
        <v>24.0</v>
      </c>
      <c r="O117" s="180"/>
      <c r="P117" s="180"/>
      <c r="Q117" s="180"/>
      <c r="R117" s="180"/>
      <c r="S117" s="180"/>
      <c r="T117" s="180"/>
      <c r="U117" s="180"/>
      <c r="V117" s="180"/>
    </row>
    <row r="118" outlineLevel="1">
      <c r="A118" s="222"/>
      <c r="B118" s="447" t="str">
        <f>'テンプレート'!B127</f>
        <v>Forward</v>
      </c>
      <c r="C118" s="455" t="s">
        <v>912</v>
      </c>
      <c r="D118" s="455">
        <v>35.0</v>
      </c>
      <c r="E118" s="448"/>
      <c r="F118" s="448"/>
      <c r="G118" s="448"/>
      <c r="H118" s="320"/>
      <c r="I118" s="320"/>
      <c r="J118" s="121"/>
      <c r="K118" s="222"/>
      <c r="L118" s="450" t="str">
        <f>'テンプレート'!L127</f>
        <v>後Throws</v>
      </c>
      <c r="M118" s="127" t="s">
        <v>191</v>
      </c>
      <c r="N118" s="127">
        <v>24.0</v>
      </c>
      <c r="O118" s="180"/>
      <c r="P118" s="180"/>
      <c r="Q118" s="180"/>
      <c r="R118" s="180"/>
      <c r="S118" s="180"/>
      <c r="T118" s="180"/>
      <c r="U118" s="180"/>
      <c r="V118" s="180"/>
    </row>
    <row r="119" outlineLevel="1">
      <c r="A119" s="222"/>
      <c r="B119" s="447" t="str">
        <f>'テンプレート'!B128</f>
        <v>Backward</v>
      </c>
      <c r="C119" s="127" t="s">
        <v>910</v>
      </c>
      <c r="D119" s="127">
        <v>35.0</v>
      </c>
      <c r="E119" s="448"/>
      <c r="F119" s="448"/>
      <c r="G119" s="448"/>
      <c r="H119" s="320"/>
      <c r="I119" s="320"/>
      <c r="J119" s="179"/>
      <c r="K119" s="222"/>
      <c r="L119" s="450" t="str">
        <f>'テンプレート'!L128</f>
        <v>上Throws</v>
      </c>
      <c r="M119" s="127" t="s">
        <v>74</v>
      </c>
      <c r="N119" s="127">
        <v>23.0</v>
      </c>
      <c r="O119" s="180"/>
      <c r="P119" s="180"/>
      <c r="Q119" s="180"/>
      <c r="R119" s="180"/>
      <c r="S119" s="180"/>
      <c r="T119" s="180"/>
      <c r="U119" s="180"/>
      <c r="V119" s="180"/>
    </row>
    <row r="120" outlineLevel="1">
      <c r="A120" s="222"/>
      <c r="B120" s="447" t="s">
        <v>510</v>
      </c>
      <c r="C120" s="457" t="s">
        <v>911</v>
      </c>
      <c r="D120" s="457">
        <v>45.0</v>
      </c>
      <c r="E120" s="455" t="s">
        <v>308</v>
      </c>
      <c r="F120" s="455">
        <v>7.0</v>
      </c>
      <c r="G120" s="127">
        <f t="shared" ref="G120:G121" si="1">F120*1.2</f>
        <v>8.4</v>
      </c>
      <c r="H120" s="320"/>
      <c r="I120" s="320"/>
      <c r="J120" s="121"/>
      <c r="K120" s="207"/>
      <c r="L120" s="450" t="str">
        <f>'テンプレート'!L129</f>
        <v>下Throws</v>
      </c>
      <c r="M120" s="127" t="s">
        <v>145</v>
      </c>
      <c r="N120" s="127">
        <v>19.0</v>
      </c>
      <c r="O120" s="121"/>
      <c r="P120" s="121"/>
      <c r="Q120" s="121"/>
      <c r="R120" s="121"/>
      <c r="S120" s="121"/>
      <c r="T120" s="121"/>
      <c r="U120" s="121"/>
      <c r="V120" s="121"/>
    </row>
    <row r="121" outlineLevel="1">
      <c r="A121" s="207"/>
      <c r="B121" s="458" t="s">
        <v>511</v>
      </c>
      <c r="C121" s="207"/>
      <c r="D121" s="207"/>
      <c r="E121" s="455" t="s">
        <v>788</v>
      </c>
      <c r="F121" s="455">
        <v>7.0</v>
      </c>
      <c r="G121" s="127">
        <f t="shared" si="1"/>
        <v>8.4</v>
      </c>
      <c r="H121" s="320"/>
      <c r="I121" s="320"/>
      <c r="J121" s="121"/>
      <c r="K121" s="459" t="str">
        <f>'テンプレート'!K130</f>
        <v>踏み台ジャンプ</v>
      </c>
      <c r="L121" s="224"/>
      <c r="M121" s="445" t="str">
        <f>'テンプレート'!M130</f>
        <v>Duration</v>
      </c>
      <c r="N121" s="138"/>
      <c r="O121" s="121"/>
      <c r="P121" s="121"/>
      <c r="Q121" s="121"/>
      <c r="R121" s="121"/>
      <c r="S121" s="121"/>
      <c r="T121" s="121"/>
      <c r="U121" s="121"/>
      <c r="V121" s="121"/>
    </row>
    <row r="122" outlineLevel="1">
      <c r="A122" s="446" t="str">
        <f>'テンプレート'!A131</f>
        <v>うつ伏せダウン</v>
      </c>
      <c r="B122" s="447" t="str">
        <f>'テンプレート'!B131</f>
        <v>倒れ</v>
      </c>
      <c r="C122" s="448"/>
      <c r="D122" s="455" t="s">
        <v>835</v>
      </c>
      <c r="E122" s="448"/>
      <c r="F122" s="448"/>
      <c r="G122" s="448"/>
      <c r="H122" s="320"/>
      <c r="I122" s="320"/>
      <c r="J122" s="179"/>
      <c r="K122" s="460" t="str">
        <f>'テンプレート'!K131</f>
        <v>踏み</v>
      </c>
      <c r="L122" s="461" t="str">
        <f>'テンプレート'!L131</f>
        <v>踏み</v>
      </c>
      <c r="M122" s="127">
        <v>8.0</v>
      </c>
      <c r="N122" s="462"/>
      <c r="O122" s="121"/>
      <c r="P122" s="121"/>
      <c r="Q122" s="121"/>
      <c r="R122" s="121"/>
      <c r="S122" s="121"/>
      <c r="T122" s="121"/>
      <c r="U122" s="121"/>
      <c r="V122" s="121"/>
    </row>
    <row r="123" outlineLevel="1">
      <c r="A123" s="222"/>
      <c r="B123" s="447" t="str">
        <f>'テンプレート'!B132</f>
        <v>On-Spot</v>
      </c>
      <c r="C123" s="455" t="s">
        <v>911</v>
      </c>
      <c r="D123" s="455">
        <v>29.0</v>
      </c>
      <c r="E123" s="448"/>
      <c r="F123" s="448"/>
      <c r="G123" s="448"/>
      <c r="H123" s="320"/>
      <c r="I123" s="320"/>
      <c r="J123" s="121"/>
      <c r="K123" s="452" t="str">
        <f>'テンプレート'!K132</f>
        <v>踏まれ</v>
      </c>
      <c r="L123" s="461" t="str">
        <f>'テンプレート'!L132</f>
        <v>Ground踏まれ</v>
      </c>
      <c r="M123" s="127" t="s">
        <v>504</v>
      </c>
      <c r="N123" s="462"/>
      <c r="O123" s="320"/>
      <c r="P123" s="320"/>
      <c r="Q123" s="320"/>
      <c r="R123" s="320"/>
      <c r="S123" s="320"/>
      <c r="T123" s="320"/>
      <c r="U123" s="320"/>
      <c r="V123" s="320"/>
    </row>
    <row r="124" outlineLevel="1">
      <c r="A124" s="222"/>
      <c r="B124" s="447" t="str">
        <f>'テンプレート'!B133</f>
        <v>Forward</v>
      </c>
      <c r="C124" s="455" t="s">
        <v>912</v>
      </c>
      <c r="D124" s="455">
        <v>35.0</v>
      </c>
      <c r="E124" s="448"/>
      <c r="F124" s="448"/>
      <c r="G124" s="448"/>
      <c r="H124" s="320"/>
      <c r="I124" s="320"/>
      <c r="J124" s="179"/>
      <c r="K124" s="222"/>
      <c r="L124" s="461" t="s">
        <v>671</v>
      </c>
      <c r="M124" s="127">
        <v>27.0</v>
      </c>
      <c r="N124" s="108"/>
      <c r="O124" s="180"/>
      <c r="P124" s="180"/>
      <c r="Q124" s="180"/>
      <c r="R124" s="180"/>
      <c r="S124" s="180"/>
      <c r="T124" s="180"/>
      <c r="U124" s="180"/>
      <c r="V124" s="180"/>
    </row>
    <row r="125" outlineLevel="1">
      <c r="A125" s="222"/>
      <c r="B125" s="447" t="str">
        <f>'テンプレート'!B134</f>
        <v>Backward</v>
      </c>
      <c r="C125" s="455" t="s">
        <v>914</v>
      </c>
      <c r="D125" s="455">
        <v>35.0</v>
      </c>
      <c r="E125" s="448"/>
      <c r="F125" s="448"/>
      <c r="G125" s="448"/>
      <c r="H125" s="320"/>
      <c r="I125" s="320"/>
      <c r="J125" s="121"/>
      <c r="K125" s="222"/>
      <c r="L125" s="461" t="str">
        <f>'テンプレート'!L134</f>
        <v>Air踏まれ</v>
      </c>
      <c r="M125" s="127">
        <v>8.0</v>
      </c>
      <c r="N125" s="108"/>
      <c r="O125" s="180"/>
      <c r="P125" s="180"/>
      <c r="Q125" s="180"/>
      <c r="R125" s="180"/>
      <c r="S125" s="180"/>
      <c r="T125" s="180"/>
      <c r="U125" s="180"/>
      <c r="V125" s="180"/>
    </row>
    <row r="126" outlineLevel="1">
      <c r="A126" s="222"/>
      <c r="B126" s="447" t="s">
        <v>510</v>
      </c>
      <c r="C126" s="457" t="s">
        <v>911</v>
      </c>
      <c r="D126" s="457">
        <v>45.0</v>
      </c>
      <c r="E126" s="455" t="s">
        <v>308</v>
      </c>
      <c r="F126" s="455">
        <v>7.0</v>
      </c>
      <c r="G126" s="127">
        <f t="shared" ref="G126:G127" si="2">F126*1.2</f>
        <v>8.4</v>
      </c>
      <c r="H126" s="320"/>
      <c r="I126" s="320"/>
      <c r="J126" s="179"/>
      <c r="K126" s="222"/>
      <c r="L126" s="461" t="str">
        <f>'テンプレート'!L135</f>
        <v>Air落下</v>
      </c>
      <c r="M126" s="127">
        <v>29.0</v>
      </c>
      <c r="N126" s="108"/>
      <c r="O126" s="180"/>
      <c r="P126" s="180"/>
      <c r="Q126" s="180"/>
      <c r="R126" s="180"/>
      <c r="S126" s="180"/>
      <c r="T126" s="180"/>
      <c r="U126" s="180"/>
      <c r="V126" s="180"/>
    </row>
    <row r="127" outlineLevel="1">
      <c r="A127" s="207"/>
      <c r="B127" s="458" t="s">
        <v>511</v>
      </c>
      <c r="C127" s="207"/>
      <c r="D127" s="207"/>
      <c r="E127" s="455" t="s">
        <v>788</v>
      </c>
      <c r="F127" s="455">
        <v>7.0</v>
      </c>
      <c r="G127" s="127">
        <f t="shared" si="2"/>
        <v>8.4</v>
      </c>
      <c r="H127" s="320"/>
      <c r="I127" s="320"/>
      <c r="J127" s="179"/>
      <c r="K127" s="451" t="str">
        <f>'テンプレート'!K136</f>
        <v>倒れダメージ</v>
      </c>
      <c r="L127" s="120"/>
      <c r="M127" s="445" t="str">
        <f>'テンプレート'!M136</f>
        <v>Duration</v>
      </c>
      <c r="N127" s="108"/>
      <c r="O127" s="180"/>
      <c r="P127" s="180"/>
      <c r="Q127" s="180"/>
      <c r="R127" s="180"/>
      <c r="S127" s="180"/>
      <c r="T127" s="180"/>
      <c r="U127" s="180"/>
      <c r="V127" s="180"/>
    </row>
    <row r="128" outlineLevel="1">
      <c r="A128" s="446" t="str">
        <f>'テンプレート'!A137</f>
        <v>転倒</v>
      </c>
      <c r="B128" s="447" t="str">
        <f>'テンプレート'!B137</f>
        <v>硬直(小)</v>
      </c>
      <c r="C128" s="455" t="s">
        <v>916</v>
      </c>
      <c r="D128" s="455">
        <v>29.0</v>
      </c>
      <c r="E128" s="448"/>
      <c r="F128" s="448"/>
      <c r="G128" s="448"/>
      <c r="H128" s="320"/>
      <c r="I128" s="320"/>
      <c r="J128" s="121"/>
      <c r="K128" s="460" t="str">
        <f>'テンプレート'!K137</f>
        <v>あお向け倒れ</v>
      </c>
      <c r="L128" s="453" t="str">
        <f>'テンプレート'!L137</f>
        <v>モーション大</v>
      </c>
      <c r="M128" s="127">
        <v>39.0</v>
      </c>
      <c r="N128" s="462"/>
      <c r="O128" s="180"/>
      <c r="P128" s="180"/>
      <c r="Q128" s="180"/>
      <c r="R128" s="180"/>
      <c r="S128" s="180"/>
      <c r="T128" s="180"/>
      <c r="U128" s="180"/>
      <c r="V128" s="180"/>
    </row>
    <row r="129" outlineLevel="1">
      <c r="A129" s="222"/>
      <c r="B129" s="447" t="str">
        <f>'テンプレート'!B138</f>
        <v>硬直(大)</v>
      </c>
      <c r="C129" s="455" t="s">
        <v>916</v>
      </c>
      <c r="D129" s="455">
        <v>39.0</v>
      </c>
      <c r="E129" s="448"/>
      <c r="F129" s="448"/>
      <c r="G129" s="448"/>
      <c r="H129" s="320"/>
      <c r="I129" s="320"/>
      <c r="J129" s="179"/>
      <c r="K129" s="460" t="str">
        <f>'テンプレート'!K138</f>
        <v>うつ伏せ倒れ</v>
      </c>
      <c r="L129" s="453" t="str">
        <f>'テンプレート'!L138</f>
        <v>モーション大</v>
      </c>
      <c r="M129" s="127" t="s">
        <v>165</v>
      </c>
      <c r="N129" s="462"/>
      <c r="O129" s="180"/>
      <c r="P129" s="180"/>
      <c r="Q129" s="180"/>
      <c r="R129" s="180"/>
      <c r="S129" s="180"/>
      <c r="T129" s="180"/>
      <c r="U129" s="180"/>
      <c r="V129" s="180"/>
    </row>
    <row r="130" outlineLevel="1">
      <c r="A130" s="222"/>
      <c r="B130" s="447" t="str">
        <f>'テンプレート'!B139</f>
        <v>On-Spot</v>
      </c>
      <c r="C130" s="455" t="s">
        <v>905</v>
      </c>
      <c r="D130" s="455">
        <v>21.0</v>
      </c>
      <c r="E130" s="448"/>
      <c r="F130" s="448"/>
      <c r="G130" s="448"/>
      <c r="H130" s="320"/>
      <c r="I130" s="320"/>
      <c r="J130" s="121"/>
      <c r="K130" s="451" t="str">
        <f>'テンプレート'!K139</f>
        <v/>
      </c>
      <c r="L130" s="120"/>
      <c r="M130" s="445" t="str">
        <f>'テンプレート'!M139</f>
        <v/>
      </c>
      <c r="N130" s="108"/>
      <c r="O130" s="180"/>
      <c r="P130" s="180"/>
      <c r="Q130" s="180"/>
      <c r="R130" s="180"/>
      <c r="S130" s="180"/>
      <c r="T130" s="180"/>
      <c r="U130" s="180"/>
      <c r="V130" s="180"/>
    </row>
    <row r="131" outlineLevel="1">
      <c r="A131" s="222"/>
      <c r="B131" s="447" t="str">
        <f>'テンプレート'!B140</f>
        <v>Forward</v>
      </c>
      <c r="C131" s="455" t="s">
        <v>917</v>
      </c>
      <c r="D131" s="455">
        <v>28.0</v>
      </c>
      <c r="E131" s="448"/>
      <c r="F131" s="448"/>
      <c r="G131" s="448"/>
      <c r="H131" s="320"/>
      <c r="I131" s="320"/>
      <c r="J131" s="320"/>
      <c r="K131" s="463"/>
      <c r="L131" s="464" t="str">
        <f>'テンプレート'!L140</f>
        <v/>
      </c>
      <c r="M131" s="127" t="s">
        <v>504</v>
      </c>
      <c r="N131" s="108"/>
      <c r="O131" s="180"/>
      <c r="P131" s="180"/>
      <c r="Q131" s="180"/>
      <c r="R131" s="180"/>
      <c r="S131" s="180"/>
      <c r="T131" s="180"/>
      <c r="U131" s="180"/>
      <c r="V131" s="180"/>
    </row>
    <row r="132" outlineLevel="1">
      <c r="A132" s="222"/>
      <c r="B132" s="447" t="str">
        <f>'テンプレート'!B141</f>
        <v>Backward</v>
      </c>
      <c r="C132" s="455" t="s">
        <v>917</v>
      </c>
      <c r="D132" s="455">
        <v>28.0</v>
      </c>
      <c r="E132" s="448"/>
      <c r="F132" s="448"/>
      <c r="G132" s="448"/>
      <c r="H132" s="320"/>
      <c r="I132" s="320"/>
      <c r="J132" s="320"/>
      <c r="K132" s="465"/>
      <c r="L132" s="180"/>
      <c r="M132" s="180"/>
      <c r="N132" s="108"/>
      <c r="O132" s="180"/>
      <c r="P132" s="180"/>
      <c r="Q132" s="180"/>
      <c r="R132" s="180"/>
      <c r="S132" s="180"/>
      <c r="T132" s="180"/>
      <c r="U132" s="180"/>
      <c r="V132" s="180"/>
    </row>
    <row r="133" outlineLevel="1">
      <c r="A133" s="222"/>
      <c r="B133" s="447" t="s">
        <v>510</v>
      </c>
      <c r="C133" s="457" t="s">
        <v>918</v>
      </c>
      <c r="D133" s="457">
        <v>49.0</v>
      </c>
      <c r="E133" s="455" t="s">
        <v>333</v>
      </c>
      <c r="F133" s="455">
        <v>5.0</v>
      </c>
      <c r="G133" s="127">
        <f t="shared" ref="G133:G134" si="3">F133*1.2</f>
        <v>6</v>
      </c>
      <c r="H133" s="320"/>
      <c r="I133" s="320"/>
      <c r="J133" s="320"/>
      <c r="K133" s="180"/>
      <c r="L133" s="180"/>
      <c r="M133" s="180"/>
      <c r="N133" s="108"/>
      <c r="O133" s="108"/>
      <c r="P133" s="108"/>
      <c r="Q133" s="108"/>
      <c r="R133" s="180"/>
      <c r="S133" s="180"/>
      <c r="T133" s="180"/>
      <c r="U133" s="180"/>
      <c r="V133" s="180"/>
    </row>
    <row r="134" outlineLevel="1">
      <c r="A134" s="207"/>
      <c r="B134" s="458" t="s">
        <v>511</v>
      </c>
      <c r="C134" s="207"/>
      <c r="D134" s="207"/>
      <c r="E134" s="455" t="s">
        <v>651</v>
      </c>
      <c r="F134" s="455">
        <v>5.0</v>
      </c>
      <c r="G134" s="127">
        <f t="shared" si="3"/>
        <v>6</v>
      </c>
      <c r="H134" s="320"/>
      <c r="I134" s="320"/>
      <c r="J134" s="320"/>
      <c r="K134" s="180"/>
      <c r="L134" s="180"/>
      <c r="M134" s="180"/>
      <c r="N134" s="108"/>
      <c r="O134" s="108"/>
      <c r="P134" s="108"/>
      <c r="Q134" s="108"/>
      <c r="R134" s="180"/>
      <c r="S134" s="180"/>
      <c r="T134" s="180"/>
      <c r="U134" s="180"/>
      <c r="V134" s="180"/>
    </row>
  </sheetData>
  <mergeCells count="138">
    <mergeCell ref="H74:J76"/>
    <mergeCell ref="H78:J79"/>
    <mergeCell ref="H77:J77"/>
    <mergeCell ref="H73:J73"/>
    <mergeCell ref="H71:J72"/>
    <mergeCell ref="H89:J90"/>
    <mergeCell ref="H80:J80"/>
    <mergeCell ref="I58:I60"/>
    <mergeCell ref="J58:J60"/>
    <mergeCell ref="K107:L107"/>
    <mergeCell ref="K110:L110"/>
    <mergeCell ref="K108:K109"/>
    <mergeCell ref="K121:L121"/>
    <mergeCell ref="K127:L127"/>
    <mergeCell ref="K130:L130"/>
    <mergeCell ref="J56:J57"/>
    <mergeCell ref="I56:I57"/>
    <mergeCell ref="H93:J94"/>
    <mergeCell ref="H95:J96"/>
    <mergeCell ref="K117:K120"/>
    <mergeCell ref="K123:K126"/>
    <mergeCell ref="H70:J70"/>
    <mergeCell ref="K111:K116"/>
    <mergeCell ref="A103:A104"/>
    <mergeCell ref="A108:A112"/>
    <mergeCell ref="A113:A115"/>
    <mergeCell ref="A122:A127"/>
    <mergeCell ref="A128:A134"/>
    <mergeCell ref="A116:A121"/>
    <mergeCell ref="A77:B77"/>
    <mergeCell ref="A78:A80"/>
    <mergeCell ref="A73:B73"/>
    <mergeCell ref="A89:A90"/>
    <mergeCell ref="A85:A87"/>
    <mergeCell ref="A82:B83"/>
    <mergeCell ref="A88:B88"/>
    <mergeCell ref="D74:D76"/>
    <mergeCell ref="C89:C90"/>
    <mergeCell ref="A74:A76"/>
    <mergeCell ref="C91:C92"/>
    <mergeCell ref="C93:C94"/>
    <mergeCell ref="D126:D127"/>
    <mergeCell ref="C126:C127"/>
    <mergeCell ref="D120:D121"/>
    <mergeCell ref="D133:D134"/>
    <mergeCell ref="C133:C134"/>
    <mergeCell ref="C120:C121"/>
    <mergeCell ref="A91:A92"/>
    <mergeCell ref="A100:A102"/>
    <mergeCell ref="A98:B99"/>
    <mergeCell ref="C95:C96"/>
    <mergeCell ref="A93:A94"/>
    <mergeCell ref="A95:A96"/>
    <mergeCell ref="A106:B107"/>
    <mergeCell ref="A49:A54"/>
    <mergeCell ref="A47:A48"/>
    <mergeCell ref="D49:D54"/>
    <mergeCell ref="D56:D57"/>
    <mergeCell ref="D47:D48"/>
    <mergeCell ref="A56:A57"/>
    <mergeCell ref="A58:A60"/>
    <mergeCell ref="H91:J92"/>
    <mergeCell ref="H88:J88"/>
    <mergeCell ref="E91:E92"/>
    <mergeCell ref="E93:E94"/>
    <mergeCell ref="E89:E90"/>
    <mergeCell ref="E95:E96"/>
    <mergeCell ref="H41:J42"/>
    <mergeCell ref="H39:J40"/>
    <mergeCell ref="H43:J43"/>
    <mergeCell ref="H6:H7"/>
    <mergeCell ref="E16:F16"/>
    <mergeCell ref="C1:G12"/>
    <mergeCell ref="G16:H16"/>
    <mergeCell ref="C16:D16"/>
    <mergeCell ref="H10:H11"/>
    <mergeCell ref="D58:D60"/>
    <mergeCell ref="D67:D69"/>
    <mergeCell ref="D64:D66"/>
    <mergeCell ref="A64:A66"/>
    <mergeCell ref="A67:A69"/>
    <mergeCell ref="A63:B63"/>
    <mergeCell ref="A70:B70"/>
    <mergeCell ref="A62:B62"/>
    <mergeCell ref="H64:J69"/>
    <mergeCell ref="H63:J63"/>
    <mergeCell ref="A26:A30"/>
    <mergeCell ref="A31:A32"/>
    <mergeCell ref="C33:C35"/>
    <mergeCell ref="D33:D35"/>
    <mergeCell ref="D36:D37"/>
    <mergeCell ref="D39:D40"/>
    <mergeCell ref="D41:D42"/>
    <mergeCell ref="D31:D32"/>
    <mergeCell ref="A33:A35"/>
    <mergeCell ref="A41:A42"/>
    <mergeCell ref="A39:A40"/>
    <mergeCell ref="A36:A37"/>
    <mergeCell ref="A45:B46"/>
    <mergeCell ref="A24:B25"/>
    <mergeCell ref="A15:B16"/>
    <mergeCell ref="A10:A12"/>
    <mergeCell ref="I6:I7"/>
    <mergeCell ref="I10:I11"/>
    <mergeCell ref="H27:J27"/>
    <mergeCell ref="H26:J26"/>
    <mergeCell ref="I4:I5"/>
    <mergeCell ref="H4:H5"/>
    <mergeCell ref="H8:J9"/>
    <mergeCell ref="H25:J25"/>
    <mergeCell ref="K16:N16"/>
    <mergeCell ref="U71:U72"/>
    <mergeCell ref="V71:V72"/>
    <mergeCell ref="R56:V57"/>
    <mergeCell ref="R58:V60"/>
    <mergeCell ref="V64:V69"/>
    <mergeCell ref="U64:U69"/>
    <mergeCell ref="R46:V46"/>
    <mergeCell ref="R47:V48"/>
    <mergeCell ref="R49:V54"/>
    <mergeCell ref="V78:V80"/>
    <mergeCell ref="V74:V76"/>
    <mergeCell ref="U78:U80"/>
    <mergeCell ref="U74:U76"/>
    <mergeCell ref="R55:V55"/>
    <mergeCell ref="I49:I54"/>
    <mergeCell ref="J49:J54"/>
    <mergeCell ref="J47:J48"/>
    <mergeCell ref="I47:I48"/>
    <mergeCell ref="H33:J35"/>
    <mergeCell ref="H36:J37"/>
    <mergeCell ref="H38:J38"/>
    <mergeCell ref="H29:J29"/>
    <mergeCell ref="H31:J32"/>
    <mergeCell ref="H30:J30"/>
    <mergeCell ref="H28:J28"/>
    <mergeCell ref="K1:M2"/>
    <mergeCell ref="H1:J2"/>
  </mergeCells>
  <conditionalFormatting sqref="K1:K15 K17:K80 K83:K131">
    <cfRule type="containsText" dxfId="0" priority="1" operator="containsText" text="361">
      <formula>NOT(ISERROR(SEARCH(("361"),(K1))))</formula>
    </cfRule>
  </conditionalFormatting>
  <conditionalFormatting sqref="K1:K15 K17:K80 K83:K131">
    <cfRule type="containsText" dxfId="1" priority="2" operator="containsText" text="363">
      <formula>NOT(ISERROR(SEARCH(("363"),(K1))))</formula>
    </cfRule>
  </conditionalFormatting>
  <conditionalFormatting sqref="K1:K15 K17:K80 K83:K131">
    <cfRule type="containsText" dxfId="1" priority="3" operator="containsText" text="365">
      <formula>NOT(ISERROR(SEARCH(("365"),(K1))))</formula>
    </cfRule>
  </conditionalFormatting>
  <conditionalFormatting sqref="K1:K15 K17:K80 K83:K131">
    <cfRule type="containsText" dxfId="1" priority="4" operator="containsText" text="366">
      <formula>NOT(ISERROR(SEARCH(("366"),(K1))))</formula>
    </cfRule>
  </conditionalFormatting>
  <conditionalFormatting sqref="K1:K15 K17:K80 K83:K131">
    <cfRule type="containsText" dxfId="1" priority="5" operator="containsText" text="367">
      <formula>NOT(ISERROR(SEARCH(("367"),(K1))))</formula>
    </cfRule>
  </conditionalFormatting>
  <conditionalFormatting sqref="P89:P96">
    <cfRule type="cellIs" dxfId="2" priority="6" operator="equal">
      <formula>"敵のみ"</formula>
    </cfRule>
  </conditionalFormatting>
  <conditionalFormatting sqref="D89:D96">
    <cfRule type="cellIs" dxfId="3" priority="7" operator="equal">
      <formula>"-"</formula>
    </cfRule>
  </conditionalFormatting>
  <conditionalFormatting sqref="O1:O80 O83:O134 P96">
    <cfRule type="cellIs" dxfId="4" priority="8" operator="greaterThan">
      <formula>0</formula>
    </cfRule>
  </conditionalFormatting>
  <conditionalFormatting sqref="P1:Q80 P83:Q134">
    <cfRule type="cellIs" dxfId="5" priority="9" operator="lessThan">
      <formula>1</formula>
    </cfRule>
  </conditionalFormatting>
  <conditionalFormatting sqref="P1:Q80 P83:Q134">
    <cfRule type="cellIs" dxfId="4" priority="10" operator="greaterThan">
      <formula>1</formula>
    </cfRule>
  </conditionalFormatting>
  <conditionalFormatting sqref="N25:N80 K79:M80 O79:T80 N83:N96">
    <cfRule type="cellIs" dxfId="6" priority="11" operator="greaterThan">
      <formula>0</formula>
    </cfRule>
  </conditionalFormatting>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DD05"/>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658">
        <v>8.0</v>
      </c>
      <c r="B1" s="660"/>
      <c r="C1" s="664" t="str">
        <f>IMAGE(VLOOKUP($A$1,Fighters!A2:AI107,12,FALSE),1)</f>
        <v/>
      </c>
      <c r="D1" s="666"/>
      <c r="E1" s="666"/>
      <c r="F1" s="666"/>
      <c r="G1" s="667"/>
      <c r="H1" s="669"/>
      <c r="I1" s="666"/>
      <c r="J1" s="667"/>
      <c r="K1" s="671"/>
      <c r="L1" s="666"/>
      <c r="M1" s="667"/>
      <c r="N1" s="673"/>
      <c r="O1" s="673"/>
      <c r="P1" s="673"/>
      <c r="Q1" s="673"/>
      <c r="R1" s="674"/>
      <c r="S1" s="674"/>
      <c r="T1" s="674"/>
      <c r="U1" s="674"/>
      <c r="V1" s="674"/>
    </row>
    <row r="2">
      <c r="A2" s="676" t="str">
        <f>VLOOKUP($A$1,Fighters!$A$2:$AI$81,6,FALSE)</f>
        <v>#fddd05</v>
      </c>
      <c r="B2" s="660"/>
      <c r="C2" s="677"/>
      <c r="G2" s="679"/>
      <c r="H2" s="681"/>
      <c r="I2" s="683"/>
      <c r="J2" s="684"/>
      <c r="K2" s="681"/>
      <c r="L2" s="683"/>
      <c r="M2" s="684"/>
      <c r="N2" s="673"/>
      <c r="O2" s="673"/>
      <c r="P2" s="673"/>
      <c r="Q2" s="673"/>
      <c r="R2" s="674"/>
      <c r="S2" s="674"/>
      <c r="T2" s="674"/>
      <c r="U2" s="674"/>
      <c r="V2" s="674"/>
    </row>
    <row r="3">
      <c r="A3" s="676" t="str">
        <f>VLOOKUP($A$1,Fighters!$A$2:$AI$81,14,FALSE)</f>
        <v>8. ピカチュウ</v>
      </c>
      <c r="B3" s="660"/>
      <c r="C3" s="677"/>
      <c r="G3" s="679"/>
      <c r="H3" s="686"/>
      <c r="I3" s="686"/>
      <c r="J3" s="686"/>
      <c r="K3" s="687"/>
      <c r="L3" s="687"/>
      <c r="M3" s="687"/>
      <c r="N3" s="673"/>
      <c r="O3" s="673"/>
      <c r="P3" s="673"/>
      <c r="Q3" s="673"/>
      <c r="R3" s="688"/>
      <c r="S3" s="674"/>
      <c r="T3" s="674"/>
      <c r="U3" s="674"/>
      <c r="V3" s="674"/>
    </row>
    <row r="4">
      <c r="A4" s="676" t="str">
        <f>VLOOKUP($A$1,Fighters!$A$2:$AI$81,13,FALSE)</f>
        <v>0</v>
      </c>
      <c r="B4" s="660"/>
      <c r="C4" s="677"/>
      <c r="G4" s="679"/>
      <c r="H4" s="689"/>
      <c r="I4" s="689"/>
      <c r="J4" s="686"/>
      <c r="K4" s="687"/>
      <c r="L4" s="687"/>
      <c r="M4" s="687"/>
      <c r="N4" s="673"/>
      <c r="O4" s="673"/>
      <c r="P4" s="673"/>
      <c r="Q4" s="673"/>
      <c r="R4" s="688"/>
      <c r="S4" s="674"/>
      <c r="T4" s="674"/>
      <c r="U4" s="674"/>
      <c r="V4" s="674"/>
    </row>
    <row r="5" ht="16.5" customHeight="1">
      <c r="A5" s="658"/>
      <c r="B5" s="660"/>
      <c r="C5" s="677"/>
      <c r="G5" s="679"/>
      <c r="H5" s="690"/>
      <c r="I5" s="690"/>
      <c r="J5" s="691"/>
      <c r="K5" s="692"/>
      <c r="L5" s="693"/>
      <c r="M5" s="693"/>
      <c r="N5" s="673"/>
      <c r="O5" s="673"/>
      <c r="P5" s="673"/>
      <c r="Q5" s="673"/>
      <c r="R5" s="688"/>
      <c r="S5" s="674"/>
      <c r="T5" s="674"/>
      <c r="U5" s="674"/>
      <c r="V5" s="674"/>
    </row>
    <row r="6">
      <c r="A6" s="660"/>
      <c r="B6" s="660"/>
      <c r="C6" s="677"/>
      <c r="G6" s="679"/>
      <c r="H6" s="689"/>
      <c r="I6" s="694" t="s">
        <v>6</v>
      </c>
      <c r="J6" s="692"/>
      <c r="K6" s="695"/>
      <c r="L6" s="693"/>
      <c r="M6" s="693"/>
      <c r="N6" s="673"/>
      <c r="O6" s="673"/>
      <c r="P6" s="673"/>
      <c r="Q6" s="673"/>
      <c r="R6" s="688"/>
      <c r="S6" s="674"/>
      <c r="T6" s="674"/>
      <c r="U6" s="674"/>
      <c r="V6" s="674"/>
    </row>
    <row r="7">
      <c r="A7" s="660"/>
      <c r="B7" s="660"/>
      <c r="C7" s="677"/>
      <c r="G7" s="679"/>
      <c r="H7" s="690"/>
      <c r="I7" s="690"/>
      <c r="J7" s="692"/>
      <c r="K7" s="695"/>
      <c r="L7" s="693"/>
      <c r="M7" s="693"/>
      <c r="N7" s="673"/>
      <c r="O7" s="673"/>
      <c r="P7" s="673"/>
      <c r="Q7" s="673"/>
      <c r="R7" s="688"/>
      <c r="S7" s="674"/>
      <c r="T7" s="674"/>
      <c r="U7" s="674"/>
      <c r="V7" s="674"/>
    </row>
    <row r="8">
      <c r="A8" s="660"/>
      <c r="B8" s="660"/>
      <c r="C8" s="677"/>
      <c r="G8" s="679"/>
      <c r="H8" s="696">
        <v>43651.90595155093</v>
      </c>
      <c r="I8" s="666"/>
      <c r="J8" s="667"/>
      <c r="K8" s="692"/>
      <c r="L8" s="693"/>
      <c r="M8" s="693"/>
      <c r="N8" s="673"/>
      <c r="O8" s="673"/>
      <c r="P8" s="673"/>
      <c r="Q8" s="673"/>
      <c r="R8" s="688"/>
      <c r="S8" s="674"/>
      <c r="T8" s="674"/>
      <c r="U8" s="674"/>
      <c r="V8" s="674"/>
    </row>
    <row r="9">
      <c r="A9" s="660"/>
      <c r="B9" s="660"/>
      <c r="C9" s="677"/>
      <c r="G9" s="679"/>
      <c r="H9" s="681"/>
      <c r="I9" s="683"/>
      <c r="J9" s="684"/>
      <c r="K9" s="674"/>
      <c r="L9" s="673"/>
      <c r="M9" s="673"/>
      <c r="N9" s="673"/>
      <c r="O9" s="673"/>
      <c r="P9" s="673"/>
      <c r="Q9" s="673"/>
      <c r="R9" s="688"/>
      <c r="S9" s="674"/>
      <c r="T9" s="674"/>
      <c r="U9" s="674"/>
      <c r="V9" s="674"/>
    </row>
    <row r="10">
      <c r="A10" s="697"/>
      <c r="B10" s="660"/>
      <c r="C10" s="677"/>
      <c r="G10" s="679"/>
      <c r="H10" s="698"/>
      <c r="I10" s="698"/>
      <c r="J10" s="674"/>
      <c r="K10" s="674"/>
      <c r="L10" s="673"/>
      <c r="M10" s="673"/>
      <c r="N10" s="673"/>
      <c r="O10" s="673"/>
      <c r="P10" s="673"/>
      <c r="Q10" s="673"/>
      <c r="R10" s="688"/>
      <c r="S10" s="674"/>
      <c r="T10" s="674"/>
      <c r="U10" s="674"/>
      <c r="V10" s="674"/>
    </row>
    <row r="11">
      <c r="A11" s="699"/>
      <c r="B11" s="660"/>
      <c r="C11" s="677"/>
      <c r="G11" s="679"/>
      <c r="H11" s="690"/>
      <c r="I11" s="690"/>
      <c r="J11" s="674"/>
      <c r="K11" s="674"/>
      <c r="L11" s="673"/>
      <c r="M11" s="673"/>
      <c r="N11" s="673"/>
      <c r="O11" s="673"/>
      <c r="P11" s="673"/>
      <c r="Q11" s="673"/>
      <c r="R11" s="688"/>
      <c r="S11" s="674"/>
      <c r="T11" s="674"/>
      <c r="U11" s="674"/>
      <c r="V11" s="674"/>
    </row>
    <row r="12">
      <c r="A12" s="690"/>
      <c r="B12" s="660"/>
      <c r="C12" s="681"/>
      <c r="D12" s="683"/>
      <c r="E12" s="683"/>
      <c r="F12" s="683"/>
      <c r="G12" s="684"/>
      <c r="H12" s="700"/>
      <c r="I12" s="700"/>
      <c r="J12" s="660"/>
      <c r="K12" s="660"/>
      <c r="L12" s="673"/>
      <c r="M12" s="673"/>
      <c r="N12" s="673"/>
      <c r="O12" s="673"/>
      <c r="P12" s="673"/>
      <c r="Q12" s="673"/>
      <c r="R12" s="688"/>
      <c r="S12" s="674"/>
      <c r="T12" s="674"/>
      <c r="U12" s="674"/>
      <c r="V12" s="67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79 [70th]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1.98 [29th]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19.525 [20th]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1.302 [12th]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53F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0.176 [7th]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35.5 [20th]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2.039 [18th]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0.132 [4th]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17.12 [24th]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13F [63rd]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0.957 [63rd]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 [9th]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35.5 [25th]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1.55 [46th]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2.48 [42nd]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0.095 [35th]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6" t="s">
        <v>54</v>
      </c>
      <c r="B26" s="196" t="s">
        <v>55</v>
      </c>
      <c r="C26" s="701" t="s">
        <v>77</v>
      </c>
      <c r="D26" s="701" t="s">
        <v>812</v>
      </c>
      <c r="E26" s="201" t="s">
        <v>814</v>
      </c>
      <c r="F26" s="200" t="s">
        <v>817</v>
      </c>
      <c r="G26" s="201" t="s">
        <v>818</v>
      </c>
      <c r="H26" s="228" t="s">
        <v>819</v>
      </c>
      <c r="I26" s="120"/>
      <c r="J26" s="117"/>
      <c r="K26" s="200"/>
      <c r="L26" s="203"/>
      <c r="M26" s="204"/>
      <c r="N26" s="204"/>
      <c r="O26" s="205">
        <v>0.0</v>
      </c>
      <c r="P26" s="205">
        <v>1.0</v>
      </c>
      <c r="Q26" s="205">
        <v>1.0</v>
      </c>
      <c r="R26" s="105"/>
      <c r="S26" s="105"/>
      <c r="T26" s="105"/>
      <c r="U26" s="105"/>
      <c r="V26" s="105"/>
    </row>
    <row r="27" outlineLevel="1">
      <c r="A27" s="195" t="s">
        <v>72</v>
      </c>
      <c r="B27" s="214"/>
      <c r="C27" s="210" t="s">
        <v>524</v>
      </c>
      <c r="D27" s="275" t="s">
        <v>211</v>
      </c>
      <c r="E27" s="210" t="s">
        <v>191</v>
      </c>
      <c r="F27" s="200">
        <v>13.2</v>
      </c>
      <c r="G27" s="276" t="s">
        <v>823</v>
      </c>
      <c r="H27" s="243" t="s">
        <v>731</v>
      </c>
      <c r="I27" s="221"/>
      <c r="J27" s="110"/>
      <c r="K27" s="200"/>
      <c r="L27" s="203"/>
      <c r="M27" s="204"/>
      <c r="N27" s="204"/>
      <c r="O27" s="205">
        <v>0.0</v>
      </c>
      <c r="P27" s="205">
        <v>1.0</v>
      </c>
      <c r="Q27" s="205">
        <v>1.0</v>
      </c>
      <c r="R27" s="105"/>
      <c r="S27" s="105"/>
      <c r="T27" s="105"/>
      <c r="U27" s="105"/>
      <c r="V27" s="105"/>
    </row>
    <row r="28" outlineLevel="1">
      <c r="A28" s="207"/>
      <c r="B28" s="208" t="s">
        <v>76</v>
      </c>
      <c r="C28" s="210" t="s">
        <v>73</v>
      </c>
      <c r="D28" s="114"/>
      <c r="E28" s="210" t="s">
        <v>66</v>
      </c>
      <c r="F28" s="200">
        <v>7.199999999999999</v>
      </c>
      <c r="G28" s="276" t="s">
        <v>168</v>
      </c>
      <c r="H28" s="112"/>
      <c r="I28" s="224"/>
      <c r="J28" s="114"/>
      <c r="K28" s="203"/>
      <c r="L28" s="203"/>
      <c r="M28" s="204"/>
      <c r="N28" s="204"/>
      <c r="O28" s="205">
        <v>0.0</v>
      </c>
      <c r="P28" s="205">
        <v>1.0</v>
      </c>
      <c r="Q28" s="205">
        <v>1.0</v>
      </c>
      <c r="R28" s="105"/>
      <c r="S28" s="105"/>
      <c r="T28" s="105"/>
      <c r="U28" s="105"/>
      <c r="V28" s="105"/>
    </row>
    <row r="29" outlineLevel="1">
      <c r="A29" s="195" t="s">
        <v>82</v>
      </c>
      <c r="B29" s="208" t="s">
        <v>83</v>
      </c>
      <c r="C29" s="275" t="s">
        <v>524</v>
      </c>
      <c r="D29" s="275" t="s">
        <v>150</v>
      </c>
      <c r="E29" s="210" t="s">
        <v>173</v>
      </c>
      <c r="F29" s="200">
        <v>12.0</v>
      </c>
      <c r="G29" s="355" t="s">
        <v>168</v>
      </c>
      <c r="H29" s="316"/>
      <c r="I29" s="221"/>
      <c r="J29" s="110"/>
      <c r="K29" s="200"/>
      <c r="L29" s="203"/>
      <c r="M29" s="204"/>
      <c r="N29" s="204"/>
      <c r="O29" s="205">
        <v>0.0</v>
      </c>
      <c r="P29" s="205">
        <v>1.0</v>
      </c>
      <c r="Q29" s="205">
        <v>1.0</v>
      </c>
      <c r="R29" s="105"/>
      <c r="S29" s="105"/>
      <c r="T29" s="105"/>
      <c r="U29" s="105"/>
      <c r="V29" s="105"/>
    </row>
    <row r="30" outlineLevel="1">
      <c r="A30" s="222"/>
      <c r="B30" s="208" t="s">
        <v>89</v>
      </c>
      <c r="C30" s="233"/>
      <c r="D30" s="233"/>
      <c r="E30" s="210" t="s">
        <v>79</v>
      </c>
      <c r="F30" s="200">
        <v>10.799999999999999</v>
      </c>
      <c r="G30" s="355" t="s">
        <v>80</v>
      </c>
      <c r="H30" s="231"/>
      <c r="J30" s="233"/>
      <c r="K30" s="200"/>
      <c r="L30" s="203"/>
      <c r="M30" s="204"/>
      <c r="N30" s="204"/>
      <c r="O30" s="205">
        <v>0.0</v>
      </c>
      <c r="P30" s="205">
        <v>1.0</v>
      </c>
      <c r="Q30" s="205">
        <v>1.0</v>
      </c>
      <c r="R30" s="105"/>
      <c r="S30" s="105"/>
      <c r="T30" s="105"/>
      <c r="U30" s="105"/>
      <c r="V30" s="105"/>
    </row>
    <row r="31" outlineLevel="1">
      <c r="A31" s="207"/>
      <c r="B31" s="208" t="s">
        <v>92</v>
      </c>
      <c r="C31" s="114"/>
      <c r="D31" s="114"/>
      <c r="E31" s="210" t="s">
        <v>90</v>
      </c>
      <c r="F31" s="200">
        <v>9.6</v>
      </c>
      <c r="G31" s="355" t="s">
        <v>91</v>
      </c>
      <c r="H31" s="112"/>
      <c r="I31" s="224"/>
      <c r="J31" s="114"/>
      <c r="K31" s="203"/>
      <c r="L31" s="203"/>
      <c r="M31" s="204"/>
      <c r="N31" s="204"/>
      <c r="O31" s="205">
        <v>0.0</v>
      </c>
      <c r="P31" s="205">
        <v>1.0</v>
      </c>
      <c r="Q31" s="205">
        <v>1.0</v>
      </c>
      <c r="R31" s="105"/>
      <c r="S31" s="105"/>
      <c r="T31" s="105"/>
      <c r="U31" s="105"/>
      <c r="V31" s="105"/>
    </row>
    <row r="32" outlineLevel="1">
      <c r="A32" s="236" t="s">
        <v>93</v>
      </c>
      <c r="B32" s="214"/>
      <c r="C32" s="210" t="s">
        <v>834</v>
      </c>
      <c r="D32" s="210" t="s">
        <v>835</v>
      </c>
      <c r="E32" s="210" t="s">
        <v>229</v>
      </c>
      <c r="F32" s="200">
        <v>6.0</v>
      </c>
      <c r="G32" s="355" t="s">
        <v>67</v>
      </c>
      <c r="H32" s="240"/>
      <c r="I32" s="120"/>
      <c r="J32" s="117"/>
      <c r="K32" s="203"/>
      <c r="L32" s="203"/>
      <c r="M32" s="204"/>
      <c r="N32" s="204"/>
      <c r="O32" s="205">
        <v>0.0</v>
      </c>
      <c r="P32" s="205">
        <v>1.0</v>
      </c>
      <c r="Q32" s="205">
        <v>1.0</v>
      </c>
      <c r="R32" s="105"/>
      <c r="S32" s="105"/>
      <c r="T32" s="105"/>
      <c r="U32" s="105"/>
      <c r="V32" s="105"/>
    </row>
    <row r="33" outlineLevel="1">
      <c r="A33" s="236" t="s">
        <v>104</v>
      </c>
      <c r="B33" s="214"/>
      <c r="C33" s="210" t="s">
        <v>261</v>
      </c>
      <c r="D33" s="210" t="s">
        <v>327</v>
      </c>
      <c r="E33" s="210" t="s">
        <v>66</v>
      </c>
      <c r="F33" s="200">
        <v>7.199999999999999</v>
      </c>
      <c r="G33" s="355" t="s">
        <v>67</v>
      </c>
      <c r="H33" s="240"/>
      <c r="I33" s="120"/>
      <c r="J33" s="117"/>
      <c r="K33" s="205"/>
      <c r="L33" s="204"/>
      <c r="M33" s="204"/>
      <c r="N33" s="204"/>
      <c r="O33" s="205">
        <v>0.0</v>
      </c>
      <c r="P33" s="205">
        <v>1.0</v>
      </c>
      <c r="Q33" s="205">
        <v>1.0</v>
      </c>
      <c r="R33" s="105"/>
      <c r="S33" s="105"/>
      <c r="T33" s="105"/>
      <c r="U33" s="105"/>
      <c r="V33" s="105"/>
    </row>
    <row r="34" outlineLevel="1">
      <c r="A34" s="195" t="s">
        <v>110</v>
      </c>
      <c r="B34" s="208" t="s">
        <v>129</v>
      </c>
      <c r="C34" s="210" t="s">
        <v>438</v>
      </c>
      <c r="D34" s="275" t="s">
        <v>710</v>
      </c>
      <c r="E34" s="210" t="s">
        <v>205</v>
      </c>
      <c r="F34" s="200">
        <v>18.0</v>
      </c>
      <c r="G34" s="355" t="s">
        <v>168</v>
      </c>
      <c r="H34" s="283" t="s">
        <v>839</v>
      </c>
      <c r="I34" s="221"/>
      <c r="J34" s="110"/>
      <c r="K34" s="203"/>
      <c r="L34" s="203"/>
      <c r="M34" s="204"/>
      <c r="N34" s="204"/>
      <c r="O34" s="205">
        <v>0.0</v>
      </c>
      <c r="P34" s="205">
        <v>1.0</v>
      </c>
      <c r="Q34" s="205">
        <v>1.0</v>
      </c>
      <c r="R34" s="105"/>
      <c r="S34" s="105"/>
      <c r="T34" s="105"/>
      <c r="U34" s="105"/>
      <c r="V34" s="105"/>
    </row>
    <row r="35" outlineLevel="1">
      <c r="A35" s="222"/>
      <c r="B35" s="208"/>
      <c r="C35" s="210" t="s">
        <v>840</v>
      </c>
      <c r="D35" s="233"/>
      <c r="E35" s="210" t="s">
        <v>327</v>
      </c>
      <c r="F35" s="200">
        <v>21.599999999999998</v>
      </c>
      <c r="G35" s="355" t="s">
        <v>207</v>
      </c>
      <c r="H35" s="231"/>
      <c r="J35" s="233"/>
      <c r="K35" s="203"/>
      <c r="L35" s="203"/>
      <c r="M35" s="204"/>
      <c r="N35" s="204"/>
      <c r="O35" s="205">
        <v>0.0</v>
      </c>
      <c r="P35" s="205">
        <v>1.0</v>
      </c>
      <c r="Q35" s="205">
        <v>1.0</v>
      </c>
      <c r="R35" s="105"/>
      <c r="S35" s="105"/>
      <c r="T35" s="105"/>
      <c r="U35" s="105"/>
      <c r="V35" s="105"/>
    </row>
    <row r="36" outlineLevel="1">
      <c r="A36" s="207"/>
      <c r="B36" s="208" t="s">
        <v>76</v>
      </c>
      <c r="C36" s="210" t="s">
        <v>841</v>
      </c>
      <c r="D36" s="114"/>
      <c r="E36" s="210" t="s">
        <v>74</v>
      </c>
      <c r="F36" s="200">
        <v>14.399999999999999</v>
      </c>
      <c r="G36" s="355" t="s">
        <v>91</v>
      </c>
      <c r="H36" s="112"/>
      <c r="I36" s="224"/>
      <c r="J36" s="114"/>
      <c r="K36" s="203"/>
      <c r="L36" s="203"/>
      <c r="M36" s="204"/>
      <c r="N36" s="204"/>
      <c r="O36" s="205">
        <v>0.0</v>
      </c>
      <c r="P36" s="205">
        <v>1.0</v>
      </c>
      <c r="Q36" s="205">
        <v>1.0</v>
      </c>
      <c r="R36" s="105"/>
      <c r="S36" s="105"/>
      <c r="T36" s="105"/>
      <c r="U36" s="105"/>
      <c r="V36" s="105"/>
    </row>
    <row r="37" outlineLevel="1">
      <c r="A37" s="195" t="s">
        <v>119</v>
      </c>
      <c r="B37" s="214"/>
      <c r="C37" s="210" t="s">
        <v>540</v>
      </c>
      <c r="D37" s="275" t="s">
        <v>345</v>
      </c>
      <c r="E37" s="210" t="s">
        <v>842</v>
      </c>
      <c r="F37" s="200" t="s">
        <v>843</v>
      </c>
      <c r="G37" s="355" t="s">
        <v>844</v>
      </c>
      <c r="H37" s="283" t="s">
        <v>845</v>
      </c>
      <c r="I37" s="221"/>
      <c r="J37" s="110"/>
      <c r="K37" s="204"/>
      <c r="L37" s="204"/>
      <c r="M37" s="204"/>
      <c r="N37" s="204"/>
      <c r="O37" s="205">
        <v>0.0</v>
      </c>
      <c r="P37" s="205">
        <v>1.0</v>
      </c>
      <c r="Q37" s="205">
        <v>1.0</v>
      </c>
      <c r="R37" s="105"/>
      <c r="S37" s="105"/>
      <c r="T37" s="105"/>
      <c r="U37" s="105"/>
      <c r="V37" s="105"/>
    </row>
    <row r="38" outlineLevel="1">
      <c r="A38" s="222"/>
      <c r="B38" s="208" t="s">
        <v>343</v>
      </c>
      <c r="C38" s="210" t="s">
        <v>136</v>
      </c>
      <c r="D38" s="233"/>
      <c r="E38" s="210" t="s">
        <v>191</v>
      </c>
      <c r="F38" s="200">
        <v>13.2</v>
      </c>
      <c r="G38" s="355" t="s">
        <v>91</v>
      </c>
      <c r="H38" s="231"/>
      <c r="J38" s="233"/>
      <c r="K38" s="204"/>
      <c r="L38" s="204"/>
      <c r="M38" s="204"/>
      <c r="N38" s="204"/>
      <c r="O38" s="205">
        <v>0.0</v>
      </c>
      <c r="P38" s="205">
        <v>1.0</v>
      </c>
      <c r="Q38" s="205">
        <v>1.0</v>
      </c>
      <c r="R38" s="105"/>
      <c r="S38" s="105"/>
      <c r="T38" s="105"/>
      <c r="U38" s="105"/>
      <c r="V38" s="105"/>
    </row>
    <row r="39" outlineLevel="1">
      <c r="A39" s="207"/>
      <c r="B39" s="208" t="s">
        <v>352</v>
      </c>
      <c r="C39" s="210" t="s">
        <v>314</v>
      </c>
      <c r="D39" s="114"/>
      <c r="E39" s="210" t="s">
        <v>145</v>
      </c>
      <c r="F39" s="200">
        <v>8.4</v>
      </c>
      <c r="G39" s="355" t="s">
        <v>67</v>
      </c>
      <c r="H39" s="112"/>
      <c r="I39" s="224"/>
      <c r="J39" s="114"/>
      <c r="K39" s="204"/>
      <c r="L39" s="204"/>
      <c r="M39" s="204"/>
      <c r="N39" s="204"/>
      <c r="O39" s="205">
        <v>0.0</v>
      </c>
      <c r="P39" s="205">
        <v>1.0</v>
      </c>
      <c r="Q39" s="205">
        <v>1.0</v>
      </c>
      <c r="R39" s="105"/>
      <c r="S39" s="105"/>
      <c r="T39" s="105"/>
      <c r="U39" s="105"/>
      <c r="V39" s="105"/>
    </row>
    <row r="40" outlineLevel="1">
      <c r="A40" s="195" t="s">
        <v>128</v>
      </c>
      <c r="B40" s="208" t="s">
        <v>284</v>
      </c>
      <c r="C40" s="210" t="s">
        <v>846</v>
      </c>
      <c r="D40" s="314" t="s">
        <v>847</v>
      </c>
      <c r="E40" s="355" t="s">
        <v>303</v>
      </c>
      <c r="F40" s="200">
        <v>2.4</v>
      </c>
      <c r="G40" s="355" t="s">
        <v>70</v>
      </c>
      <c r="H40" s="283" t="s">
        <v>848</v>
      </c>
      <c r="I40" s="221"/>
      <c r="J40" s="110"/>
      <c r="K40" s="203"/>
      <c r="L40" s="203"/>
      <c r="M40" s="204"/>
      <c r="N40" s="204"/>
      <c r="O40" s="205">
        <v>0.0</v>
      </c>
      <c r="P40" s="205">
        <v>1.0</v>
      </c>
      <c r="Q40" s="205">
        <v>1.0</v>
      </c>
      <c r="R40" s="105"/>
      <c r="S40" s="105"/>
      <c r="T40" s="105"/>
      <c r="U40" s="105"/>
      <c r="V40" s="105"/>
    </row>
    <row r="41" outlineLevel="1">
      <c r="A41" s="207"/>
      <c r="B41" s="208" t="s">
        <v>298</v>
      </c>
      <c r="C41" s="210" t="s">
        <v>299</v>
      </c>
      <c r="D41" s="114"/>
      <c r="E41" s="355" t="s">
        <v>194</v>
      </c>
      <c r="F41" s="200">
        <v>3.5999999999999996</v>
      </c>
      <c r="G41" s="355" t="s">
        <v>70</v>
      </c>
      <c r="H41" s="112"/>
      <c r="I41" s="224"/>
      <c r="J41" s="114"/>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4" t="str">
        <f>'テンプレート'!R56</f>
        <v>Comment</v>
      </c>
      <c r="S44" s="120"/>
      <c r="T44" s="120"/>
      <c r="U44" s="120"/>
      <c r="V44" s="120"/>
    </row>
    <row r="45" outlineLevel="1">
      <c r="A45" s="265" t="s">
        <v>187</v>
      </c>
      <c r="B45" s="267" t="s">
        <v>849</v>
      </c>
      <c r="C45" s="199" t="s">
        <v>851</v>
      </c>
      <c r="D45" s="269" t="s">
        <v>98</v>
      </c>
      <c r="E45" s="271" t="s">
        <v>593</v>
      </c>
      <c r="F45" s="273">
        <v>2.16</v>
      </c>
      <c r="G45" s="273">
        <v>1.836</v>
      </c>
      <c r="H45" s="200" t="s">
        <v>292</v>
      </c>
      <c r="I45" s="274" t="str">
        <f t="array" ref="I45">INDEX('Aerial Attacks'!$O$3:$AA$109, MATCH($A$1,'Aerial Attacks'!$A$3:$A$109,0), MATCH(A45,'Aerial Attacks'!$O$2:$S$2,0))</f>
        <v>9</v>
      </c>
      <c r="J45" s="275" t="s">
        <v>854</v>
      </c>
      <c r="K45" s="200"/>
      <c r="L45" s="203"/>
      <c r="M45" s="204"/>
      <c r="N45" s="204"/>
      <c r="O45" s="205">
        <v>0.0</v>
      </c>
      <c r="P45" s="205">
        <v>1.0</v>
      </c>
      <c r="Q45" s="205">
        <v>1.0</v>
      </c>
      <c r="R45" s="579"/>
      <c r="S45" s="221"/>
      <c r="T45" s="221"/>
      <c r="U45" s="221"/>
      <c r="V45" s="110"/>
    </row>
    <row r="46" outlineLevel="1">
      <c r="A46" s="207"/>
      <c r="B46" s="267" t="s">
        <v>416</v>
      </c>
      <c r="C46" s="199" t="s">
        <v>788</v>
      </c>
      <c r="D46" s="114"/>
      <c r="E46" s="199" t="s">
        <v>587</v>
      </c>
      <c r="F46" s="200">
        <v>4.2</v>
      </c>
      <c r="G46" s="200">
        <v>3.57</v>
      </c>
      <c r="H46" s="200" t="s">
        <v>292</v>
      </c>
      <c r="I46" s="207"/>
      <c r="J46" s="114"/>
      <c r="K46" s="200"/>
      <c r="L46" s="203"/>
      <c r="M46" s="204"/>
      <c r="N46" s="204"/>
      <c r="O46" s="205">
        <v>0.0</v>
      </c>
      <c r="P46" s="205">
        <v>1.0</v>
      </c>
      <c r="Q46" s="205">
        <v>1.0</v>
      </c>
      <c r="R46" s="112"/>
      <c r="S46" s="224"/>
      <c r="T46" s="224"/>
      <c r="U46" s="224"/>
      <c r="V46" s="114"/>
    </row>
    <row r="47" outlineLevel="1">
      <c r="A47" s="265" t="s">
        <v>219</v>
      </c>
      <c r="B47" s="267" t="s">
        <v>402</v>
      </c>
      <c r="C47" s="199" t="s">
        <v>856</v>
      </c>
      <c r="D47" s="269">
        <v>41.0</v>
      </c>
      <c r="E47" s="199" t="s">
        <v>291</v>
      </c>
      <c r="F47" s="200">
        <v>1.68</v>
      </c>
      <c r="G47" s="200">
        <v>1.428</v>
      </c>
      <c r="H47" s="200" t="s">
        <v>292</v>
      </c>
      <c r="I47" s="274" t="str">
        <f t="array" ref="I47">INDEX('Aerial Attacks'!$O$3:$AA$109, MATCH($A$1,'Aerial Attacks'!$A$3:$A$109,0), MATCH(A47,'Aerial Attacks'!$O$2:$S$2,0))</f>
        <v>12</v>
      </c>
      <c r="J47" s="275" t="s">
        <v>858</v>
      </c>
      <c r="K47" s="200"/>
      <c r="L47" s="203"/>
      <c r="M47" s="204"/>
      <c r="N47" s="204"/>
      <c r="O47" s="205">
        <v>0.0</v>
      </c>
      <c r="P47" s="205">
        <v>1.0</v>
      </c>
      <c r="Q47" s="205">
        <v>1.0</v>
      </c>
      <c r="R47" s="579"/>
      <c r="S47" s="221"/>
      <c r="T47" s="221"/>
      <c r="U47" s="221"/>
      <c r="V47" s="110"/>
    </row>
    <row r="48" outlineLevel="1">
      <c r="A48" s="207"/>
      <c r="B48" s="267" t="s">
        <v>418</v>
      </c>
      <c r="C48" s="199" t="s">
        <v>154</v>
      </c>
      <c r="D48" s="114"/>
      <c r="E48" s="199" t="s">
        <v>103</v>
      </c>
      <c r="F48" s="200">
        <v>5.76</v>
      </c>
      <c r="G48" s="200">
        <v>4.896</v>
      </c>
      <c r="H48" s="200" t="s">
        <v>70</v>
      </c>
      <c r="I48" s="207"/>
      <c r="J48" s="114"/>
      <c r="K48" s="200"/>
      <c r="L48" s="203"/>
      <c r="M48" s="204"/>
      <c r="N48" s="204"/>
      <c r="O48" s="205">
        <v>0.0</v>
      </c>
      <c r="P48" s="205">
        <v>1.0</v>
      </c>
      <c r="Q48" s="205">
        <v>1.0</v>
      </c>
      <c r="R48" s="112"/>
      <c r="S48" s="224"/>
      <c r="T48" s="224"/>
      <c r="U48" s="224"/>
      <c r="V48" s="114"/>
    </row>
    <row r="49" outlineLevel="1">
      <c r="A49" s="265" t="s">
        <v>260</v>
      </c>
      <c r="B49" s="267" t="s">
        <v>284</v>
      </c>
      <c r="C49" s="199" t="s">
        <v>859</v>
      </c>
      <c r="D49" s="275" t="s">
        <v>172</v>
      </c>
      <c r="E49" s="199" t="s">
        <v>429</v>
      </c>
      <c r="F49" s="200">
        <v>1.2</v>
      </c>
      <c r="G49" s="200">
        <v>1.02</v>
      </c>
      <c r="H49" s="200" t="s">
        <v>292</v>
      </c>
      <c r="I49" s="274">
        <f t="array" ref="I49">INDEX('Aerial Attacks'!$O$3:$AA$109, MATCH($A$1,'Aerial Attacks'!$A$3:$A$109,0), MATCH(A49,'Aerial Attacks'!$O$2:$S$2,0))</f>
        <v>18</v>
      </c>
      <c r="J49" s="275" t="s">
        <v>860</v>
      </c>
      <c r="K49" s="200"/>
      <c r="L49" s="203"/>
      <c r="M49" s="204"/>
      <c r="N49" s="204"/>
      <c r="O49" s="205">
        <v>0.0</v>
      </c>
      <c r="P49" s="205">
        <v>1.0</v>
      </c>
      <c r="Q49" s="205">
        <v>1.0</v>
      </c>
      <c r="R49" s="243"/>
      <c r="S49" s="221"/>
      <c r="T49" s="221"/>
      <c r="U49" s="221"/>
      <c r="V49" s="110"/>
    </row>
    <row r="50" outlineLevel="1">
      <c r="A50" s="222"/>
      <c r="B50" s="267" t="s">
        <v>298</v>
      </c>
      <c r="C50" s="199" t="s">
        <v>262</v>
      </c>
      <c r="D50" s="233"/>
      <c r="E50" s="199" t="s">
        <v>597</v>
      </c>
      <c r="F50" s="200">
        <v>4.32</v>
      </c>
      <c r="G50" s="200">
        <v>3.672</v>
      </c>
      <c r="H50" s="200" t="s">
        <v>292</v>
      </c>
      <c r="I50" s="222"/>
      <c r="J50" s="233"/>
      <c r="K50" s="200"/>
      <c r="L50" s="203"/>
      <c r="M50" s="204"/>
      <c r="N50" s="204"/>
      <c r="O50" s="205">
        <v>0.0</v>
      </c>
      <c r="P50" s="205">
        <v>1.0</v>
      </c>
      <c r="Q50" s="205">
        <v>1.0</v>
      </c>
      <c r="R50" s="231"/>
      <c r="V50" s="233"/>
    </row>
    <row r="51" outlineLevel="1">
      <c r="A51" s="207"/>
      <c r="B51" s="267" t="s">
        <v>301</v>
      </c>
      <c r="C51" s="199" t="s">
        <v>302</v>
      </c>
      <c r="D51" s="114"/>
      <c r="E51" s="199" t="s">
        <v>58</v>
      </c>
      <c r="F51" s="200">
        <v>4.8</v>
      </c>
      <c r="G51" s="200">
        <v>4.8</v>
      </c>
      <c r="H51" s="200" t="s">
        <v>59</v>
      </c>
      <c r="I51" s="207"/>
      <c r="J51" s="114"/>
      <c r="K51" s="200"/>
      <c r="L51" s="203"/>
      <c r="M51" s="204"/>
      <c r="N51" s="204"/>
      <c r="O51" s="205">
        <v>0.0</v>
      </c>
      <c r="P51" s="205">
        <v>1.0</v>
      </c>
      <c r="Q51" s="205">
        <v>1.0</v>
      </c>
      <c r="R51" s="112"/>
      <c r="S51" s="224"/>
      <c r="T51" s="224"/>
      <c r="U51" s="224"/>
      <c r="V51" s="114"/>
    </row>
    <row r="52" outlineLevel="1">
      <c r="A52" s="265" t="s">
        <v>271</v>
      </c>
      <c r="B52" s="267"/>
      <c r="C52" s="199" t="s">
        <v>415</v>
      </c>
      <c r="D52" s="269" t="s">
        <v>835</v>
      </c>
      <c r="E52" s="199" t="s">
        <v>861</v>
      </c>
      <c r="F52" s="200" t="s">
        <v>862</v>
      </c>
      <c r="G52" s="200" t="s">
        <v>863</v>
      </c>
      <c r="H52" s="200" t="s">
        <v>864</v>
      </c>
      <c r="I52" s="274" t="str">
        <f t="array" ref="I52">INDEX('Aerial Attacks'!$O$3:$AA$109, MATCH($A$1,'Aerial Attacks'!$A$3:$A$109,0), MATCH(A52,'Aerial Attacks'!$O$2:$S$2,0))</f>
        <v>14</v>
      </c>
      <c r="J52" s="275" t="s">
        <v>865</v>
      </c>
      <c r="K52" s="203"/>
      <c r="L52" s="203"/>
      <c r="M52" s="204"/>
      <c r="N52" s="204"/>
      <c r="O52" s="205">
        <v>0.0</v>
      </c>
      <c r="P52" s="205">
        <v>1.0</v>
      </c>
      <c r="Q52" s="205">
        <v>1.0</v>
      </c>
      <c r="R52" s="579"/>
      <c r="S52" s="221"/>
      <c r="T52" s="221"/>
      <c r="U52" s="221"/>
      <c r="V52" s="110"/>
    </row>
    <row r="53" outlineLevel="1">
      <c r="A53" s="207"/>
      <c r="B53" s="267" t="s">
        <v>76</v>
      </c>
      <c r="C53" s="199" t="s">
        <v>261</v>
      </c>
      <c r="D53" s="114"/>
      <c r="E53" s="199" t="s">
        <v>58</v>
      </c>
      <c r="F53" s="200">
        <v>4.8</v>
      </c>
      <c r="G53" s="200">
        <v>4.08</v>
      </c>
      <c r="H53" s="200" t="s">
        <v>70</v>
      </c>
      <c r="I53" s="207"/>
      <c r="J53" s="114"/>
      <c r="K53" s="203"/>
      <c r="L53" s="203"/>
      <c r="M53" s="204"/>
      <c r="N53" s="204"/>
      <c r="O53" s="205">
        <v>0.0</v>
      </c>
      <c r="P53" s="205">
        <v>1.0</v>
      </c>
      <c r="Q53" s="205">
        <v>1.0</v>
      </c>
      <c r="R53" s="112"/>
      <c r="S53" s="224"/>
      <c r="T53" s="224"/>
      <c r="U53" s="224"/>
      <c r="V53" s="114"/>
    </row>
    <row r="54" outlineLevel="1">
      <c r="A54" s="265" t="s">
        <v>283</v>
      </c>
      <c r="B54" s="267" t="s">
        <v>267</v>
      </c>
      <c r="C54" s="199" t="s">
        <v>120</v>
      </c>
      <c r="D54" s="269">
        <v>47.0</v>
      </c>
      <c r="E54" s="199" t="s">
        <v>206</v>
      </c>
      <c r="F54" s="200">
        <v>15.6</v>
      </c>
      <c r="G54" s="200">
        <v>13.26</v>
      </c>
      <c r="H54" s="200" t="s">
        <v>59</v>
      </c>
      <c r="I54" s="274">
        <f t="array" ref="I54">INDEX('Aerial Attacks'!$O$3:$AA$109, MATCH($A$1,'Aerial Attacks'!$A$3:$A$109,0), MATCH(A54,'Aerial Attacks'!$O$2:$S$2,0))</f>
        <v>22</v>
      </c>
      <c r="J54" s="275" t="s">
        <v>866</v>
      </c>
      <c r="K54" s="203"/>
      <c r="L54" s="203"/>
      <c r="M54" s="204"/>
      <c r="N54" s="204"/>
      <c r="O54" s="205">
        <v>0.0</v>
      </c>
      <c r="P54" s="205">
        <v>1.0</v>
      </c>
      <c r="Q54" s="205">
        <v>1.0</v>
      </c>
      <c r="R54" s="243"/>
      <c r="S54" s="221"/>
      <c r="T54" s="221"/>
      <c r="U54" s="221"/>
      <c r="V54" s="110"/>
    </row>
    <row r="55" outlineLevel="1">
      <c r="A55" s="222"/>
      <c r="B55" s="267" t="s">
        <v>76</v>
      </c>
      <c r="C55" s="199" t="s">
        <v>867</v>
      </c>
      <c r="D55" s="233"/>
      <c r="E55" s="199" t="s">
        <v>74</v>
      </c>
      <c r="F55" s="200">
        <v>14.4</v>
      </c>
      <c r="G55" s="200">
        <v>12.24</v>
      </c>
      <c r="H55" s="200" t="s">
        <v>59</v>
      </c>
      <c r="I55" s="222"/>
      <c r="J55" s="233"/>
      <c r="K55" s="203"/>
      <c r="L55" s="203"/>
      <c r="M55" s="204"/>
      <c r="N55" s="204"/>
      <c r="O55" s="205"/>
      <c r="P55" s="205"/>
      <c r="Q55" s="205"/>
      <c r="R55" s="231"/>
      <c r="V55" s="233"/>
    </row>
    <row r="56" outlineLevel="1">
      <c r="A56" s="207"/>
      <c r="B56" s="267" t="s">
        <v>608</v>
      </c>
      <c r="C56" s="199" t="s">
        <v>302</v>
      </c>
      <c r="D56" s="114"/>
      <c r="E56" s="199" t="s">
        <v>58</v>
      </c>
      <c r="F56" s="200">
        <v>4.8</v>
      </c>
      <c r="G56" s="200">
        <v>4.8</v>
      </c>
      <c r="H56" s="200" t="s">
        <v>59</v>
      </c>
      <c r="I56" s="207"/>
      <c r="J56" s="114"/>
      <c r="K56" s="203"/>
      <c r="L56" s="203"/>
      <c r="M56" s="204"/>
      <c r="N56" s="204"/>
      <c r="O56" s="205">
        <v>0.0</v>
      </c>
      <c r="P56" s="205">
        <v>1.0</v>
      </c>
      <c r="Q56" s="205">
        <v>1.0</v>
      </c>
      <c r="R56" s="112"/>
      <c r="S56" s="224"/>
      <c r="T56" s="224"/>
      <c r="U56" s="224"/>
      <c r="V56" s="114"/>
    </row>
    <row r="57">
      <c r="A57" s="312"/>
      <c r="B57" s="315"/>
      <c r="C57" s="317"/>
      <c r="D57" s="317"/>
      <c r="E57" s="318"/>
      <c r="F57" s="318"/>
      <c r="G57" s="318"/>
      <c r="H57" s="319"/>
      <c r="I57" s="319"/>
      <c r="J57" s="320"/>
      <c r="K57" s="320"/>
      <c r="L57" s="320"/>
      <c r="M57" s="320"/>
      <c r="N57" s="320"/>
      <c r="O57" s="320"/>
      <c r="P57" s="320"/>
      <c r="Q57" s="180"/>
      <c r="R57" s="180"/>
      <c r="S57" s="180"/>
      <c r="T57" s="180"/>
      <c r="U57" s="180"/>
      <c r="V57" s="180"/>
    </row>
    <row r="58">
      <c r="A58" s="322" t="s">
        <v>305</v>
      </c>
      <c r="B58" s="117"/>
      <c r="C58" s="317"/>
      <c r="D58" s="317"/>
      <c r="E58" s="318"/>
      <c r="F58" s="318"/>
      <c r="G58" s="318"/>
      <c r="H58" s="319"/>
      <c r="I58" s="319"/>
      <c r="J58" s="320"/>
      <c r="K58" s="320"/>
      <c r="L58" s="320"/>
      <c r="M58" s="320"/>
      <c r="N58" s="320"/>
      <c r="O58" s="320"/>
      <c r="P58" s="320"/>
      <c r="Q58" s="180"/>
      <c r="R58" s="180"/>
      <c r="S58" s="180"/>
      <c r="T58" s="180"/>
      <c r="U58" s="180"/>
      <c r="V58" s="180"/>
    </row>
    <row r="59" outlineLevel="1">
      <c r="A59" s="324" t="s">
        <v>868</v>
      </c>
      <c r="B59" s="117"/>
      <c r="C59" s="327" t="s">
        <v>48</v>
      </c>
      <c r="D59" s="327" t="s">
        <v>49</v>
      </c>
      <c r="E59" s="328" t="s">
        <v>50</v>
      </c>
      <c r="F59" s="329" t="s">
        <v>51</v>
      </c>
      <c r="G59" s="328" t="s">
        <v>52</v>
      </c>
      <c r="H59" s="331" t="s">
        <v>53</v>
      </c>
      <c r="I59" s="120"/>
      <c r="J59" s="117"/>
      <c r="K59" s="333" t="s">
        <v>180</v>
      </c>
      <c r="L59" s="333" t="s">
        <v>181</v>
      </c>
      <c r="M59" s="333" t="s">
        <v>182</v>
      </c>
      <c r="N59" s="333" t="s">
        <v>183</v>
      </c>
      <c r="O59" s="334" t="s">
        <v>184</v>
      </c>
      <c r="P59" s="333" t="s">
        <v>185</v>
      </c>
      <c r="Q59" s="334" t="s">
        <v>186</v>
      </c>
      <c r="R59" s="333" t="s">
        <v>317</v>
      </c>
      <c r="S59" s="334" t="s">
        <v>318</v>
      </c>
      <c r="T59" s="334" t="s">
        <v>319</v>
      </c>
      <c r="U59" s="334" t="s">
        <v>320</v>
      </c>
      <c r="V59" s="334" t="s">
        <v>321</v>
      </c>
    </row>
    <row r="60" outlineLevel="1">
      <c r="A60" s="336" t="s">
        <v>322</v>
      </c>
      <c r="B60" s="714" t="s">
        <v>869</v>
      </c>
      <c r="C60" s="590" t="s">
        <v>870</v>
      </c>
      <c r="D60" s="715" t="s">
        <v>309</v>
      </c>
      <c r="E60" s="199" t="s">
        <v>871</v>
      </c>
      <c r="F60" s="200" t="s">
        <v>872</v>
      </c>
      <c r="G60" s="199" t="s">
        <v>873</v>
      </c>
      <c r="H60" s="606"/>
      <c r="I60" s="221"/>
      <c r="J60" s="110"/>
      <c r="K60" s="203"/>
      <c r="L60" s="203"/>
      <c r="M60" s="204"/>
      <c r="N60" s="204"/>
      <c r="O60" s="200">
        <v>1.0</v>
      </c>
      <c r="P60" s="200">
        <v>1.0</v>
      </c>
      <c r="Q60" s="200">
        <v>1.0</v>
      </c>
      <c r="R60" s="205" t="b">
        <v>1</v>
      </c>
      <c r="S60" s="205" t="b">
        <v>0</v>
      </c>
      <c r="T60" s="205" t="b">
        <v>1</v>
      </c>
      <c r="U60" s="344" t="s">
        <v>340</v>
      </c>
      <c r="V60" s="344" t="b">
        <v>1</v>
      </c>
    </row>
    <row r="61" outlineLevel="1">
      <c r="A61" s="222"/>
      <c r="B61" s="716" t="s">
        <v>874</v>
      </c>
      <c r="C61" s="590" t="s">
        <v>875</v>
      </c>
      <c r="D61" s="233"/>
      <c r="E61" s="199" t="s">
        <v>480</v>
      </c>
      <c r="F61" s="200" t="s">
        <v>481</v>
      </c>
      <c r="G61" s="199" t="s">
        <v>876</v>
      </c>
      <c r="H61" s="231"/>
      <c r="J61" s="233"/>
      <c r="K61" s="203"/>
      <c r="L61" s="203"/>
      <c r="M61" s="204"/>
      <c r="N61" s="204"/>
      <c r="O61" s="200">
        <v>1.0</v>
      </c>
      <c r="P61" s="200">
        <v>1.0</v>
      </c>
      <c r="Q61" s="200">
        <v>1.0</v>
      </c>
      <c r="R61" s="205" t="b">
        <v>1</v>
      </c>
      <c r="S61" s="205"/>
      <c r="T61" s="205" t="b">
        <v>1</v>
      </c>
      <c r="U61" s="222"/>
      <c r="V61" s="222"/>
    </row>
    <row r="62" outlineLevel="1">
      <c r="A62" s="207"/>
      <c r="B62" s="716" t="s">
        <v>877</v>
      </c>
      <c r="C62" s="717" t="s">
        <v>878</v>
      </c>
      <c r="D62" s="233"/>
      <c r="E62" s="199" t="s">
        <v>879</v>
      </c>
      <c r="F62" s="200" t="s">
        <v>880</v>
      </c>
      <c r="G62" s="199" t="s">
        <v>881</v>
      </c>
      <c r="H62" s="231"/>
      <c r="J62" s="233"/>
      <c r="K62" s="203"/>
      <c r="L62" s="203"/>
      <c r="M62" s="204"/>
      <c r="N62" s="204"/>
      <c r="O62" s="200">
        <v>1.0</v>
      </c>
      <c r="P62" s="200">
        <v>1.0</v>
      </c>
      <c r="Q62" s="200">
        <v>1.0</v>
      </c>
      <c r="R62" s="205" t="b">
        <v>1</v>
      </c>
      <c r="S62" s="205"/>
      <c r="T62" s="205" t="b">
        <v>1</v>
      </c>
      <c r="U62" s="222"/>
      <c r="V62" s="222"/>
    </row>
    <row r="63" outlineLevel="1">
      <c r="A63" s="718" t="s">
        <v>359</v>
      </c>
      <c r="B63" s="716" t="s">
        <v>882</v>
      </c>
      <c r="C63" s="590" t="s">
        <v>883</v>
      </c>
      <c r="D63" s="114"/>
      <c r="E63" s="199" t="s">
        <v>103</v>
      </c>
      <c r="F63" s="200">
        <v>5.76</v>
      </c>
      <c r="G63" s="199" t="s">
        <v>70</v>
      </c>
      <c r="H63" s="112"/>
      <c r="I63" s="224"/>
      <c r="J63" s="114"/>
      <c r="K63" s="203"/>
      <c r="L63" s="203"/>
      <c r="M63" s="204"/>
      <c r="N63" s="204"/>
      <c r="O63" s="200">
        <v>1.0</v>
      </c>
      <c r="P63" s="200">
        <v>1.0</v>
      </c>
      <c r="Q63" s="200">
        <v>1.0</v>
      </c>
      <c r="R63" s="205" t="b">
        <v>1</v>
      </c>
      <c r="S63" s="205"/>
      <c r="T63" s="205" t="b">
        <v>1</v>
      </c>
      <c r="U63" s="207"/>
      <c r="V63" s="207"/>
    </row>
    <row r="64" outlineLevel="1">
      <c r="A64" s="324" t="s">
        <v>884</v>
      </c>
      <c r="B64" s="117"/>
      <c r="C64" s="327" t="s">
        <v>48</v>
      </c>
      <c r="D64" s="327" t="s">
        <v>49</v>
      </c>
      <c r="E64" s="328" t="s">
        <v>50</v>
      </c>
      <c r="F64" s="329" t="s">
        <v>51</v>
      </c>
      <c r="G64" s="328" t="s">
        <v>52</v>
      </c>
      <c r="H64" s="331"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ht="45.75" customHeight="1" outlineLevel="1">
      <c r="A65" s="335" t="s">
        <v>324</v>
      </c>
      <c r="B65" s="343" t="s">
        <v>830</v>
      </c>
      <c r="C65" s="199" t="s">
        <v>885</v>
      </c>
      <c r="D65" s="210" t="s">
        <v>886</v>
      </c>
      <c r="E65" s="199" t="s">
        <v>887</v>
      </c>
      <c r="F65" s="200" t="s">
        <v>888</v>
      </c>
      <c r="G65" s="199" t="s">
        <v>889</v>
      </c>
      <c r="H65" s="243" t="s">
        <v>890</v>
      </c>
      <c r="I65" s="221"/>
      <c r="J65" s="110"/>
      <c r="K65" s="203"/>
      <c r="L65" s="203"/>
      <c r="M65" s="204"/>
      <c r="N65" s="204"/>
      <c r="O65" s="200">
        <v>0.0</v>
      </c>
      <c r="P65" s="200">
        <v>1.0</v>
      </c>
      <c r="Q65" s="200">
        <v>1.0</v>
      </c>
      <c r="R65" s="205" t="b">
        <v>1</v>
      </c>
      <c r="S65" s="205" t="b">
        <v>0</v>
      </c>
      <c r="T65" s="205"/>
      <c r="U65" s="344" t="s">
        <v>340</v>
      </c>
      <c r="V65" s="344" t="b">
        <v>1</v>
      </c>
    </row>
    <row r="66" ht="45.75" customHeight="1" outlineLevel="1">
      <c r="A66" s="222"/>
      <c r="B66" s="343" t="s">
        <v>891</v>
      </c>
      <c r="C66" s="610"/>
      <c r="D66" s="210" t="s">
        <v>81</v>
      </c>
      <c r="E66" s="610"/>
      <c r="F66" s="610"/>
      <c r="G66" s="610"/>
      <c r="H66" s="112"/>
      <c r="I66" s="224"/>
      <c r="J66" s="114"/>
      <c r="K66" s="407"/>
      <c r="L66" s="407"/>
      <c r="M66" s="407"/>
      <c r="N66" s="407"/>
      <c r="O66" s="407"/>
      <c r="P66" s="407"/>
      <c r="Q66" s="407"/>
      <c r="R66" s="407"/>
      <c r="S66" s="407"/>
      <c r="T66" s="407"/>
      <c r="U66" s="207"/>
      <c r="V66" s="207"/>
    </row>
    <row r="67" outlineLevel="1">
      <c r="A67" s="324" t="s">
        <v>892</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ht="28.5" customHeight="1" outlineLevel="1">
      <c r="A68" s="335" t="s">
        <v>324</v>
      </c>
      <c r="B68" s="388" t="s">
        <v>170</v>
      </c>
      <c r="C68" s="199" t="s">
        <v>893</v>
      </c>
      <c r="D68" s="199" t="s">
        <v>894</v>
      </c>
      <c r="E68" s="199" t="s">
        <v>303</v>
      </c>
      <c r="F68" s="200">
        <v>2.4</v>
      </c>
      <c r="G68" s="199" t="s">
        <v>70</v>
      </c>
      <c r="H68" s="243" t="s">
        <v>895</v>
      </c>
      <c r="I68" s="221"/>
      <c r="J68" s="110"/>
      <c r="K68" s="200"/>
      <c r="L68" s="200"/>
      <c r="M68" s="205"/>
      <c r="N68" s="205"/>
      <c r="O68" s="200">
        <v>0.0</v>
      </c>
      <c r="P68" s="200">
        <v>1.0</v>
      </c>
      <c r="Q68" s="200">
        <v>1.0</v>
      </c>
      <c r="R68" s="205" t="b">
        <v>1</v>
      </c>
      <c r="S68" s="205" t="b">
        <v>0</v>
      </c>
      <c r="T68" s="205"/>
      <c r="U68" s="344" t="b">
        <v>0</v>
      </c>
      <c r="V68" s="344" t="b">
        <v>0</v>
      </c>
    </row>
    <row r="69" ht="28.5" customHeight="1" outlineLevel="1">
      <c r="A69" s="222"/>
      <c r="B69" s="388" t="s">
        <v>177</v>
      </c>
      <c r="C69" s="199" t="s">
        <v>897</v>
      </c>
      <c r="D69" s="199" t="s">
        <v>898</v>
      </c>
      <c r="E69" s="199" t="s">
        <v>194</v>
      </c>
      <c r="F69" s="200">
        <v>3.5999999999999996</v>
      </c>
      <c r="G69" s="199" t="s">
        <v>193</v>
      </c>
      <c r="H69" s="112"/>
      <c r="I69" s="224"/>
      <c r="J69" s="114"/>
      <c r="K69" s="200"/>
      <c r="L69" s="200"/>
      <c r="M69" s="205"/>
      <c r="N69" s="205"/>
      <c r="O69" s="200">
        <v>0.0</v>
      </c>
      <c r="P69" s="200">
        <v>1.0</v>
      </c>
      <c r="Q69" s="200">
        <v>1.0</v>
      </c>
      <c r="R69" s="205" t="b">
        <v>1</v>
      </c>
      <c r="S69" s="205" t="b">
        <v>0</v>
      </c>
      <c r="T69" s="205"/>
      <c r="U69" s="207"/>
      <c r="V69" s="207"/>
    </row>
    <row r="70" outlineLevel="1">
      <c r="A70" s="324" t="s">
        <v>899</v>
      </c>
      <c r="B70" s="117"/>
      <c r="C70" s="327" t="s">
        <v>48</v>
      </c>
      <c r="D70" s="327" t="s">
        <v>49</v>
      </c>
      <c r="E70" s="328" t="s">
        <v>50</v>
      </c>
      <c r="F70" s="329" t="s">
        <v>51</v>
      </c>
      <c r="G70" s="328" t="s">
        <v>52</v>
      </c>
      <c r="H70" s="331" t="s">
        <v>53</v>
      </c>
      <c r="I70" s="120"/>
      <c r="J70" s="117"/>
      <c r="K70" s="333" t="s">
        <v>180</v>
      </c>
      <c r="L70" s="333" t="s">
        <v>181</v>
      </c>
      <c r="M70" s="333" t="s">
        <v>182</v>
      </c>
      <c r="N70" s="333" t="s">
        <v>183</v>
      </c>
      <c r="O70" s="334" t="s">
        <v>184</v>
      </c>
      <c r="P70" s="333" t="s">
        <v>185</v>
      </c>
      <c r="Q70" s="334" t="s">
        <v>186</v>
      </c>
      <c r="R70" s="333" t="s">
        <v>317</v>
      </c>
      <c r="S70" s="334" t="s">
        <v>318</v>
      </c>
      <c r="T70" s="334" t="s">
        <v>319</v>
      </c>
      <c r="U70" s="334" t="s">
        <v>320</v>
      </c>
      <c r="V70" s="334" t="s">
        <v>321</v>
      </c>
    </row>
    <row r="71" ht="25.5" customHeight="1" outlineLevel="1">
      <c r="A71" s="335" t="s">
        <v>324</v>
      </c>
      <c r="B71" s="388" t="s">
        <v>901</v>
      </c>
      <c r="C71" s="199" t="s">
        <v>902</v>
      </c>
      <c r="D71" s="314" t="s">
        <v>903</v>
      </c>
      <c r="E71" s="199" t="s">
        <v>66</v>
      </c>
      <c r="F71" s="200">
        <v>7.199999999999999</v>
      </c>
      <c r="G71" s="199" t="s">
        <v>70</v>
      </c>
      <c r="H71" s="243" t="s">
        <v>904</v>
      </c>
      <c r="I71" s="221"/>
      <c r="J71" s="110"/>
      <c r="K71" s="200"/>
      <c r="L71" s="200"/>
      <c r="M71" s="205"/>
      <c r="N71" s="205"/>
      <c r="O71" s="200">
        <v>1.0</v>
      </c>
      <c r="P71" s="200">
        <v>1.0</v>
      </c>
      <c r="Q71" s="200">
        <v>1.0</v>
      </c>
      <c r="R71" s="205" t="b">
        <v>0</v>
      </c>
      <c r="S71" s="205" t="b">
        <v>0</v>
      </c>
      <c r="T71" s="205" t="b">
        <v>1</v>
      </c>
      <c r="U71" s="344" t="s">
        <v>340</v>
      </c>
      <c r="V71" s="344" t="b">
        <v>1</v>
      </c>
    </row>
    <row r="72" ht="25.5" customHeight="1" outlineLevel="1">
      <c r="A72" s="207"/>
      <c r="B72" s="388" t="s">
        <v>906</v>
      </c>
      <c r="C72" s="199" t="s">
        <v>907</v>
      </c>
      <c r="D72" s="114"/>
      <c r="E72" s="199" t="s">
        <v>90</v>
      </c>
      <c r="F72" s="200">
        <v>9.6</v>
      </c>
      <c r="G72" s="199" t="s">
        <v>70</v>
      </c>
      <c r="H72" s="231"/>
      <c r="J72" s="233"/>
      <c r="K72" s="200"/>
      <c r="L72" s="200"/>
      <c r="M72" s="205"/>
      <c r="N72" s="205"/>
      <c r="O72" s="200">
        <v>1.0</v>
      </c>
      <c r="P72" s="200">
        <v>1.0</v>
      </c>
      <c r="Q72" s="200">
        <v>1.0</v>
      </c>
      <c r="R72" s="205" t="b">
        <v>0</v>
      </c>
      <c r="S72" s="205" t="b">
        <v>0</v>
      </c>
      <c r="T72" s="205" t="b">
        <v>1</v>
      </c>
      <c r="U72" s="222"/>
      <c r="V72" s="222"/>
    </row>
    <row r="73" ht="25.5" customHeight="1" outlineLevel="1">
      <c r="A73" s="394" t="s">
        <v>322</v>
      </c>
      <c r="B73" s="388" t="s">
        <v>908</v>
      </c>
      <c r="C73" s="199" t="s">
        <v>302</v>
      </c>
      <c r="D73" s="199" t="s">
        <v>464</v>
      </c>
      <c r="E73" s="199" t="s">
        <v>205</v>
      </c>
      <c r="F73" s="200">
        <v>18.0</v>
      </c>
      <c r="G73" s="199" t="s">
        <v>124</v>
      </c>
      <c r="H73" s="231"/>
      <c r="J73" s="233"/>
      <c r="K73" s="200"/>
      <c r="L73" s="203"/>
      <c r="M73" s="204"/>
      <c r="N73" s="204"/>
      <c r="O73" s="200">
        <v>2.0</v>
      </c>
      <c r="P73" s="200">
        <v>1.0</v>
      </c>
      <c r="Q73" s="200">
        <v>1.0</v>
      </c>
      <c r="R73" s="205" t="b">
        <v>0</v>
      </c>
      <c r="S73" s="205" t="b">
        <v>0</v>
      </c>
      <c r="T73" s="205"/>
      <c r="U73" s="222"/>
      <c r="V73" s="222"/>
    </row>
    <row r="74" ht="25.5" customHeight="1" outlineLevel="1">
      <c r="A74" s="394" t="s">
        <v>359</v>
      </c>
      <c r="B74" s="388" t="s">
        <v>909</v>
      </c>
      <c r="C74" s="199" t="s">
        <v>302</v>
      </c>
      <c r="D74" s="355" t="s">
        <v>211</v>
      </c>
      <c r="E74" s="199" t="s">
        <v>205</v>
      </c>
      <c r="F74" s="200">
        <v>18.0</v>
      </c>
      <c r="G74" s="199" t="s">
        <v>124</v>
      </c>
      <c r="H74" s="112"/>
      <c r="I74" s="224"/>
      <c r="J74" s="114"/>
      <c r="K74" s="200"/>
      <c r="L74" s="203"/>
      <c r="M74" s="204"/>
      <c r="N74" s="204"/>
      <c r="O74" s="200">
        <v>2.0</v>
      </c>
      <c r="P74" s="200">
        <v>1.0</v>
      </c>
      <c r="Q74" s="200">
        <v>1.0</v>
      </c>
      <c r="R74" s="205" t="b">
        <v>0</v>
      </c>
      <c r="S74" s="205" t="b">
        <v>0</v>
      </c>
      <c r="T74" s="205"/>
      <c r="U74" s="207"/>
      <c r="V74" s="207"/>
    </row>
    <row r="75">
      <c r="A75" s="312"/>
      <c r="B75" s="315"/>
      <c r="C75" s="317"/>
      <c r="D75" s="317"/>
      <c r="E75" s="318"/>
      <c r="F75" s="318"/>
      <c r="G75" s="318"/>
      <c r="H75" s="319"/>
      <c r="I75" s="319"/>
      <c r="J75" s="320"/>
      <c r="K75" s="320"/>
      <c r="L75" s="320"/>
      <c r="M75" s="320"/>
      <c r="N75" s="320"/>
      <c r="O75" s="320"/>
      <c r="P75" s="320"/>
      <c r="Q75" s="180"/>
      <c r="R75" s="180"/>
      <c r="S75" s="180"/>
      <c r="T75" s="180"/>
      <c r="U75" s="180"/>
      <c r="V75" s="180"/>
    </row>
    <row r="76">
      <c r="A76" s="390" t="s">
        <v>442</v>
      </c>
      <c r="B76" s="110"/>
      <c r="C76" s="319"/>
      <c r="D76" s="319"/>
      <c r="E76" s="320"/>
      <c r="F76" s="392"/>
      <c r="G76" s="392"/>
      <c r="H76" s="320"/>
      <c r="I76" s="320"/>
      <c r="J76" s="320"/>
      <c r="K76" s="320"/>
      <c r="L76" s="320"/>
      <c r="M76" s="320"/>
      <c r="N76" s="180"/>
      <c r="O76" s="180"/>
      <c r="P76" s="180"/>
      <c r="Q76" s="320"/>
      <c r="R76" s="320"/>
      <c r="S76" s="320"/>
      <c r="T76" s="320"/>
      <c r="U76" s="320"/>
      <c r="V76" s="320"/>
    </row>
    <row r="77" outlineLevel="1">
      <c r="A77" s="112"/>
      <c r="B77" s="114"/>
      <c r="C77" s="393" t="s">
        <v>48</v>
      </c>
      <c r="D77" s="393" t="s">
        <v>49</v>
      </c>
      <c r="E77" s="393" t="s">
        <v>50</v>
      </c>
      <c r="F77" s="396" t="s">
        <v>51</v>
      </c>
      <c r="G77" s="319"/>
      <c r="H77" s="319"/>
      <c r="I77" s="319"/>
      <c r="J77" s="320"/>
      <c r="K77" s="320"/>
      <c r="L77" s="320"/>
      <c r="M77" s="320"/>
      <c r="N77" s="320"/>
      <c r="O77" s="320"/>
      <c r="P77" s="320"/>
      <c r="Q77" s="320"/>
      <c r="R77" s="320"/>
      <c r="S77" s="320"/>
      <c r="T77" s="320"/>
      <c r="U77" s="320"/>
      <c r="V77" s="320"/>
    </row>
    <row r="78" outlineLevel="1">
      <c r="A78" s="398" t="s">
        <v>449</v>
      </c>
      <c r="B78" s="399" t="s">
        <v>449</v>
      </c>
      <c r="C78" s="199" t="s">
        <v>429</v>
      </c>
      <c r="D78" s="199" t="s">
        <v>229</v>
      </c>
      <c r="E78" s="199" t="s">
        <v>429</v>
      </c>
      <c r="F78" s="200">
        <v>1.2</v>
      </c>
      <c r="G78" s="319"/>
      <c r="H78" s="319"/>
      <c r="I78" s="319"/>
      <c r="J78" s="320"/>
      <c r="K78" s="320"/>
      <c r="L78" s="320"/>
      <c r="M78" s="320"/>
      <c r="N78" s="320"/>
      <c r="O78" s="320"/>
      <c r="P78" s="320"/>
      <c r="Q78" s="320"/>
      <c r="R78" s="320"/>
      <c r="S78" s="320"/>
      <c r="T78" s="320"/>
      <c r="U78" s="320"/>
      <c r="V78" s="320"/>
    </row>
    <row r="79" outlineLevel="1">
      <c r="A79" s="400" t="s">
        <v>454</v>
      </c>
      <c r="B79" s="399" t="s">
        <v>455</v>
      </c>
      <c r="C79" s="199" t="s">
        <v>261</v>
      </c>
      <c r="D79" s="199" t="s">
        <v>476</v>
      </c>
      <c r="E79" s="401"/>
      <c r="F79" s="402"/>
      <c r="G79" s="402"/>
      <c r="H79" s="319"/>
      <c r="I79" s="319"/>
      <c r="J79" s="320"/>
      <c r="K79" s="320"/>
      <c r="L79" s="320"/>
      <c r="M79" s="320"/>
      <c r="N79" s="320"/>
      <c r="O79" s="320"/>
      <c r="P79" s="320"/>
      <c r="Q79" s="320"/>
      <c r="R79" s="320"/>
      <c r="S79" s="320"/>
      <c r="T79" s="320"/>
      <c r="U79" s="320"/>
      <c r="V79" s="320"/>
    </row>
    <row r="80" outlineLevel="1">
      <c r="A80" s="231"/>
      <c r="B80" s="399" t="s">
        <v>456</v>
      </c>
      <c r="C80" s="199" t="s">
        <v>130</v>
      </c>
      <c r="D80" s="199" t="s">
        <v>345</v>
      </c>
      <c r="E80" s="401"/>
      <c r="F80" s="402"/>
      <c r="G80" s="402"/>
      <c r="H80" s="319"/>
      <c r="I80" s="319"/>
      <c r="J80" s="320"/>
      <c r="K80" s="320"/>
      <c r="L80" s="320"/>
      <c r="M80" s="320"/>
      <c r="N80" s="320"/>
      <c r="O80" s="320"/>
      <c r="P80" s="320"/>
      <c r="Q80" s="320"/>
      <c r="R80" s="320"/>
      <c r="S80" s="320"/>
      <c r="T80" s="320"/>
      <c r="U80" s="320"/>
      <c r="V80" s="320"/>
    </row>
    <row r="81" outlineLevel="1">
      <c r="A81" s="112"/>
      <c r="B81" s="399" t="s">
        <v>459</v>
      </c>
      <c r="C81" s="199" t="s">
        <v>255</v>
      </c>
      <c r="D81" s="199" t="s">
        <v>165</v>
      </c>
      <c r="E81" s="319"/>
      <c r="F81" s="402"/>
      <c r="G81" s="402"/>
      <c r="H81" s="319"/>
      <c r="I81" s="319"/>
      <c r="J81" s="320"/>
      <c r="K81" s="320"/>
      <c r="L81" s="320"/>
      <c r="M81" s="320"/>
      <c r="N81" s="320"/>
      <c r="O81" s="320"/>
      <c r="P81" s="320"/>
      <c r="Q81" s="320"/>
      <c r="R81" s="320"/>
      <c r="S81" s="320"/>
      <c r="T81" s="320"/>
      <c r="U81" s="320"/>
      <c r="V81" s="320"/>
    </row>
    <row r="82" outlineLevel="1">
      <c r="A82" s="403" t="s">
        <v>462</v>
      </c>
      <c r="B82" s="117"/>
      <c r="C82" s="393" t="s">
        <v>465</v>
      </c>
      <c r="D82" s="393" t="s">
        <v>48</v>
      </c>
      <c r="E82" s="393" t="s">
        <v>49</v>
      </c>
      <c r="F82" s="393" t="s">
        <v>50</v>
      </c>
      <c r="G82" s="396" t="s">
        <v>51</v>
      </c>
      <c r="H82" s="404" t="s">
        <v>53</v>
      </c>
      <c r="I82" s="120"/>
      <c r="J82" s="117"/>
      <c r="K82" s="405" t="str">
        <f>'テンプレート'!K97</f>
        <v>ベクトル</v>
      </c>
      <c r="L82" s="405" t="str">
        <f>'テンプレート'!L97</f>
        <v>KBG (R.E.)</v>
      </c>
      <c r="M82" s="405" t="str">
        <f>'テンプレート'!M97</f>
        <v>BKB (R.A.)</v>
      </c>
      <c r="N82" s="405" t="str">
        <f>'テンプレート'!N97</f>
        <v>FKB (R.F.)</v>
      </c>
      <c r="O82" s="406" t="str">
        <f>'テンプレート'!O97</f>
        <v>盾削り値</v>
      </c>
      <c r="P82" s="405" t="str">
        <f>'テンプレート'!P97</f>
        <v>ﾋｯﾄｽﾄｯﾌﾟ</v>
      </c>
      <c r="Q82" s="406" t="str">
        <f>'テンプレート'!Q97</f>
        <v>ずらし</v>
      </c>
      <c r="R82" s="408"/>
      <c r="S82" s="408"/>
      <c r="T82" s="408"/>
      <c r="U82" s="408"/>
      <c r="V82" s="408"/>
    </row>
    <row r="83" outlineLevel="1">
      <c r="A83" s="411" t="s">
        <v>467</v>
      </c>
      <c r="B83" s="399" t="s">
        <v>469</v>
      </c>
      <c r="C83" s="415" t="b">
        <v>0</v>
      </c>
      <c r="D83" s="127" t="s">
        <v>913</v>
      </c>
      <c r="E83" s="426">
        <v>43.0</v>
      </c>
      <c r="F83" s="199" t="s">
        <v>303</v>
      </c>
      <c r="G83" s="200">
        <v>2.4</v>
      </c>
      <c r="H83" s="417"/>
      <c r="I83" s="221"/>
      <c r="J83" s="110"/>
      <c r="K83" s="203"/>
      <c r="L83" s="203"/>
      <c r="M83" s="204"/>
      <c r="N83" s="204"/>
      <c r="O83" s="205">
        <v>0.0</v>
      </c>
      <c r="P83" s="205">
        <v>1.0</v>
      </c>
      <c r="Q83" s="205">
        <v>1.0</v>
      </c>
      <c r="R83" s="408"/>
      <c r="S83" s="320"/>
      <c r="T83" s="320"/>
      <c r="U83" s="320"/>
      <c r="V83" s="320"/>
    </row>
    <row r="84" outlineLevel="1">
      <c r="A84" s="207"/>
      <c r="B84" s="399" t="s">
        <v>462</v>
      </c>
      <c r="C84" s="207"/>
      <c r="D84" s="127">
        <v>30.0</v>
      </c>
      <c r="E84" s="207"/>
      <c r="F84" s="199" t="s">
        <v>303</v>
      </c>
      <c r="G84" s="200">
        <v>2.4</v>
      </c>
      <c r="H84" s="112"/>
      <c r="I84" s="224"/>
      <c r="J84" s="114"/>
      <c r="K84" s="203"/>
      <c r="L84" s="203"/>
      <c r="M84" s="204"/>
      <c r="N84" s="204"/>
      <c r="O84" s="407"/>
      <c r="P84" s="407"/>
      <c r="Q84" s="407"/>
      <c r="R84" s="408"/>
      <c r="S84" s="320"/>
      <c r="T84" s="320"/>
      <c r="U84" s="320"/>
      <c r="V84" s="320"/>
    </row>
    <row r="85" outlineLevel="1">
      <c r="A85" s="411" t="s">
        <v>474</v>
      </c>
      <c r="B85" s="399" t="s">
        <v>469</v>
      </c>
      <c r="C85" s="424" t="b">
        <v>0</v>
      </c>
      <c r="D85" s="386"/>
      <c r="E85" s="426">
        <v>49.0</v>
      </c>
      <c r="F85" s="414"/>
      <c r="G85" s="414"/>
      <c r="H85" s="417"/>
      <c r="I85" s="221"/>
      <c r="J85" s="110"/>
      <c r="K85" s="414"/>
      <c r="L85" s="414"/>
      <c r="M85" s="414"/>
      <c r="N85" s="414"/>
      <c r="O85" s="414"/>
      <c r="P85" s="414"/>
      <c r="Q85" s="414"/>
      <c r="R85" s="408"/>
      <c r="S85" s="320"/>
      <c r="T85" s="320"/>
      <c r="U85" s="320"/>
      <c r="V85" s="320"/>
    </row>
    <row r="86" outlineLevel="1">
      <c r="A86" s="207"/>
      <c r="B86" s="399" t="s">
        <v>462</v>
      </c>
      <c r="C86" s="207"/>
      <c r="D86" s="199" t="s">
        <v>835</v>
      </c>
      <c r="E86" s="207"/>
      <c r="F86" s="199" t="s">
        <v>79</v>
      </c>
      <c r="G86" s="200">
        <v>10.799999999999999</v>
      </c>
      <c r="H86" s="112"/>
      <c r="I86" s="224"/>
      <c r="J86" s="114"/>
      <c r="K86" s="203"/>
      <c r="L86" s="203"/>
      <c r="M86" s="204"/>
      <c r="N86" s="204"/>
      <c r="O86" s="407"/>
      <c r="P86" s="407"/>
      <c r="Q86" s="407"/>
      <c r="R86" s="408"/>
      <c r="S86" s="320"/>
      <c r="T86" s="320"/>
      <c r="U86" s="320"/>
      <c r="V86" s="320"/>
    </row>
    <row r="87" outlineLevel="1">
      <c r="A87" s="411" t="s">
        <v>477</v>
      </c>
      <c r="B87" s="399" t="s">
        <v>469</v>
      </c>
      <c r="C87" s="415" t="b">
        <v>0</v>
      </c>
      <c r="D87" s="127" t="s">
        <v>120</v>
      </c>
      <c r="E87" s="426">
        <v>35.0</v>
      </c>
      <c r="F87" s="199" t="s">
        <v>194</v>
      </c>
      <c r="G87" s="200">
        <v>3.5999999999999996</v>
      </c>
      <c r="H87" s="417"/>
      <c r="I87" s="221"/>
      <c r="J87" s="110"/>
      <c r="K87" s="203"/>
      <c r="L87" s="203"/>
      <c r="M87" s="204"/>
      <c r="N87" s="204"/>
      <c r="O87" s="205">
        <v>1.0</v>
      </c>
      <c r="P87" s="205">
        <v>1.0</v>
      </c>
      <c r="Q87" s="205">
        <v>1.0</v>
      </c>
      <c r="R87" s="408"/>
      <c r="S87" s="320"/>
      <c r="T87" s="320"/>
      <c r="U87" s="320"/>
      <c r="V87" s="320"/>
    </row>
    <row r="88" outlineLevel="1">
      <c r="A88" s="207"/>
      <c r="B88" s="399" t="s">
        <v>462</v>
      </c>
      <c r="C88" s="207"/>
      <c r="D88" s="127">
        <v>16.0</v>
      </c>
      <c r="E88" s="207"/>
      <c r="F88" s="199" t="s">
        <v>229</v>
      </c>
      <c r="G88" s="200">
        <v>6.0</v>
      </c>
      <c r="H88" s="112"/>
      <c r="I88" s="224"/>
      <c r="J88" s="114"/>
      <c r="K88" s="203"/>
      <c r="L88" s="203"/>
      <c r="M88" s="204"/>
      <c r="N88" s="204"/>
      <c r="O88" s="407"/>
      <c r="P88" s="407"/>
      <c r="Q88" s="407"/>
      <c r="R88" s="408"/>
      <c r="S88" s="179"/>
      <c r="T88" s="179"/>
      <c r="U88" s="179"/>
      <c r="V88" s="179"/>
    </row>
    <row r="89" outlineLevel="1">
      <c r="A89" s="411" t="s">
        <v>482</v>
      </c>
      <c r="B89" s="399" t="s">
        <v>469</v>
      </c>
      <c r="C89" s="415" t="b">
        <v>0</v>
      </c>
      <c r="D89" s="386"/>
      <c r="E89" s="426">
        <v>43.0</v>
      </c>
      <c r="F89" s="386"/>
      <c r="G89" s="386"/>
      <c r="H89" s="711" t="s">
        <v>915</v>
      </c>
      <c r="I89" s="221"/>
      <c r="J89" s="110"/>
      <c r="K89" s="386"/>
      <c r="L89" s="386"/>
      <c r="M89" s="386"/>
      <c r="N89" s="386"/>
      <c r="O89" s="386"/>
      <c r="P89" s="386"/>
      <c r="Q89" s="386"/>
      <c r="R89" s="408"/>
      <c r="S89" s="179"/>
      <c r="T89" s="179"/>
      <c r="U89" s="179"/>
      <c r="V89" s="179"/>
    </row>
    <row r="90" outlineLevel="1">
      <c r="A90" s="207"/>
      <c r="B90" s="399" t="s">
        <v>462</v>
      </c>
      <c r="C90" s="207"/>
      <c r="D90" s="127">
        <v>21.0</v>
      </c>
      <c r="E90" s="207"/>
      <c r="F90" s="199" t="s">
        <v>229</v>
      </c>
      <c r="G90" s="200">
        <v>6.0</v>
      </c>
      <c r="H90" s="112"/>
      <c r="I90" s="224"/>
      <c r="J90" s="114"/>
      <c r="K90" s="203"/>
      <c r="L90" s="203"/>
      <c r="M90" s="204"/>
      <c r="N90" s="204"/>
      <c r="O90" s="407"/>
      <c r="P90" s="414"/>
      <c r="Q90" s="407"/>
      <c r="R90" s="408"/>
      <c r="S90" s="179"/>
      <c r="T90" s="179"/>
      <c r="U90" s="179"/>
      <c r="V90" s="179"/>
    </row>
    <row r="91">
      <c r="A91" s="312"/>
      <c r="B91" s="315"/>
      <c r="C91" s="317"/>
      <c r="D91" s="317"/>
      <c r="E91" s="319"/>
      <c r="F91" s="248"/>
      <c r="G91" s="248"/>
      <c r="H91" s="319"/>
      <c r="I91" s="319"/>
      <c r="J91" s="320"/>
      <c r="K91" s="320"/>
      <c r="L91" s="121"/>
      <c r="M91" s="121"/>
      <c r="N91" s="121"/>
      <c r="O91" s="179"/>
      <c r="P91" s="179"/>
      <c r="Q91" s="121"/>
      <c r="R91" s="121"/>
      <c r="S91" s="121"/>
      <c r="T91" s="121"/>
      <c r="U91" s="121"/>
      <c r="V91" s="121"/>
    </row>
    <row r="92">
      <c r="A92" s="429" t="s">
        <v>486</v>
      </c>
      <c r="B92" s="110"/>
      <c r="C92" s="392"/>
      <c r="D92" s="121"/>
      <c r="E92" s="121"/>
      <c r="F92" s="121"/>
      <c r="G92" s="121"/>
      <c r="H92" s="121"/>
      <c r="I92" s="121"/>
      <c r="J92" s="180"/>
      <c r="K92" s="121"/>
      <c r="L92" s="121"/>
      <c r="M92" s="121"/>
      <c r="N92" s="121"/>
      <c r="O92" s="121"/>
      <c r="P92" s="121"/>
      <c r="Q92" s="180"/>
      <c r="R92" s="121"/>
      <c r="S92" s="121"/>
      <c r="T92" s="121"/>
      <c r="U92" s="121"/>
      <c r="V92" s="121"/>
    </row>
    <row r="93" outlineLevel="1">
      <c r="A93" s="112"/>
      <c r="B93" s="114"/>
      <c r="C93" s="430" t="s">
        <v>487</v>
      </c>
      <c r="D93" s="430" t="s">
        <v>489</v>
      </c>
      <c r="E93" s="430" t="s">
        <v>49</v>
      </c>
      <c r="F93" s="430" t="s">
        <v>490</v>
      </c>
      <c r="G93" s="431"/>
      <c r="H93" s="319"/>
      <c r="I93" s="319"/>
      <c r="J93" s="320"/>
      <c r="K93" s="320"/>
      <c r="L93" s="121"/>
      <c r="M93" s="121"/>
      <c r="N93" s="121"/>
      <c r="O93" s="121"/>
      <c r="P93" s="121"/>
      <c r="Q93" s="121"/>
      <c r="R93" s="121"/>
      <c r="S93" s="121"/>
      <c r="T93" s="121"/>
      <c r="U93" s="121"/>
      <c r="V93" s="121"/>
    </row>
    <row r="94" outlineLevel="1">
      <c r="A94" s="432" t="s">
        <v>492</v>
      </c>
      <c r="B94" s="433" t="s">
        <v>455</v>
      </c>
      <c r="C94" s="127" t="str">
        <f t="array" ref="C94">INDEX(Dodges!$C$3:$U$84, MATCH($A$1,Dodges!$A$3:$A$85,0), MATCH(C93,Dodges!$C$2:$F$2,0))</f>
        <v>3-16</v>
      </c>
      <c r="D94" s="127" t="str">
        <f t="array" ref="D94">INDEX(Dodges!$C$3:$U$84, MATCH($A$1,Dodges!$A$3:$A$85,0), MATCH(D93,Dodges!$C$2:$F$2,0))</f>
        <v>6-16</v>
      </c>
      <c r="E94" s="127" t="str">
        <f t="array" ref="E94">INDEX(Dodges!$C$3:$U$84, MATCH($A$1,Dodges!$A$3:$A$85,0), MATCH(E93,Dodges!$C$2:$F$2,0))</f>
        <v>24 (19)</v>
      </c>
      <c r="F94" s="127" t="str">
        <f t="array" ref="F94">INDEX(Dodges!$C$3:$U$84, MATCH($A$1,Dodges!$A$3:$A$85,0), MATCH(F93,Dodges!$C$2:$F$2,0))</f>
        <v>32 (25)</v>
      </c>
      <c r="G94" s="402"/>
      <c r="H94" s="319"/>
      <c r="I94" s="319"/>
      <c r="J94" s="320"/>
      <c r="K94" s="320"/>
      <c r="L94" s="320"/>
      <c r="M94" s="121"/>
      <c r="N94" s="121"/>
      <c r="O94" s="121"/>
      <c r="P94" s="121"/>
      <c r="Q94" s="121"/>
      <c r="R94" s="121"/>
      <c r="S94" s="121"/>
      <c r="T94" s="121"/>
      <c r="U94" s="121"/>
      <c r="V94" s="121"/>
    </row>
    <row r="95" outlineLevel="1">
      <c r="A95" s="231"/>
      <c r="B95" s="433" t="s">
        <v>496</v>
      </c>
      <c r="C95" s="127" t="str">
        <f t="array" ref="C95">INDEX(Dodges!$G$3:$U$84, MATCH($A$1,Dodges!$A$3:$A$85,0), MATCH(C93,Dodges!$G$2:$J$2,0))</f>
        <v>4-14</v>
      </c>
      <c r="D95" s="127" t="str">
        <f t="array" ref="D95">INDEX(Dodges!$G$3:$U$84, MATCH($A$1,Dodges!$A$3:$A$85,0), MATCH(D93,Dodges!$G$2:$J$2,0))</f>
        <v>8-14</v>
      </c>
      <c r="E95" s="127" t="str">
        <f t="array" ref="E95">INDEX(Dodges!$G$3:$U$84, MATCH($A$1,Dodges!$A$3:$A$85,0), MATCH(E93,Dodges!$G$2:$J$2,0))</f>
        <v>28</v>
      </c>
      <c r="F95" s="127">
        <f t="array" ref="F95">INDEX(Dodges!$G$3:$U$84, MATCH($A$1,Dodges!$A$3:$A$85,0), MATCH(F93,Dodges!$G$2:$J$2,0))</f>
        <v>37</v>
      </c>
      <c r="G95" s="436"/>
      <c r="H95" s="319"/>
      <c r="I95" s="319"/>
      <c r="J95" s="320"/>
      <c r="K95" s="320"/>
      <c r="L95" s="320"/>
      <c r="M95" s="320"/>
      <c r="N95" s="320"/>
      <c r="O95" s="121"/>
      <c r="P95" s="121"/>
      <c r="Q95" s="121"/>
      <c r="R95" s="121"/>
      <c r="S95" s="121"/>
      <c r="T95" s="121"/>
      <c r="U95" s="121"/>
      <c r="V95" s="121"/>
    </row>
    <row r="96" outlineLevel="1">
      <c r="A96" s="112"/>
      <c r="B96" s="433" t="s">
        <v>497</v>
      </c>
      <c r="C96" s="127" t="str">
        <f t="array" ref="C96">INDEX(Dodges!$K$3:$U$84, MATCH($A$1,Dodges!$A$3:$A$85,0), MATCH(C93,Dodges!$K$2:$N$2,0))</f>
        <v>4-15</v>
      </c>
      <c r="D96" s="127" t="str">
        <f t="array" ref="D96">INDEX(Dodges!$K$3:$U$84, MATCH($A$1,Dodges!$A$3:$A$85,0), MATCH(D93,Dodges!$K$2:$N$2,0))</f>
        <v>8-13</v>
      </c>
      <c r="E96" s="127" t="str">
        <f t="array" ref="E96">INDEX(Dodges!$K$3:$U$84, MATCH($A$1,Dodges!$A$3:$A$85,0), MATCH(E93,Dodges!$K$2:$N$2,0))</f>
        <v>33</v>
      </c>
      <c r="F96" s="127" t="str">
        <f t="array" ref="F96">INDEX(Dodges!$K$3:$U$84, MATCH($A$1,Dodges!$A$3:$A$85,0), MATCH(F93,Dodges!$K$2:$N$2,0))</f>
        <v>50</v>
      </c>
      <c r="G96" s="436"/>
      <c r="H96" s="434"/>
      <c r="I96" s="434"/>
      <c r="J96" s="179"/>
      <c r="K96" s="179"/>
      <c r="L96" s="179"/>
      <c r="M96" s="179"/>
      <c r="N96" s="179"/>
      <c r="O96" s="121"/>
      <c r="P96" s="121"/>
      <c r="Q96" s="121"/>
      <c r="R96" s="121"/>
      <c r="S96" s="121"/>
      <c r="T96" s="121"/>
      <c r="U96" s="121"/>
      <c r="V96" s="121"/>
    </row>
    <row r="97" outlineLevel="1">
      <c r="A97" s="432" t="s">
        <v>498</v>
      </c>
      <c r="B97" s="433" t="s">
        <v>499</v>
      </c>
      <c r="C97" s="127" t="str">
        <f t="array" ref="C97">INDEX(Dodges!$O$3:$U$84, MATCH($A$1,Dodges!$A$3:$A$85,0), MATCH(C93,Dodges!$O$2:$R$2,0))</f>
        <v>2-26</v>
      </c>
      <c r="D97" s="127" t="str">
        <f t="array" ref="D97">INDEX(Dodges!$O$3:$U$84, MATCH($A$1,Dodges!$A$3:$A$85,0), MATCH(D93,Dodges!$O$2:$R$2,0))</f>
        <v>5-24</v>
      </c>
      <c r="E97" s="127" t="str">
        <f t="array" ref="E97">INDEX(Dodges!$O$3:$U$84, MATCH($A$1,Dodges!$A$3:$A$85,0), MATCH(E93,Dodges!$O$2:$R$2,0))</f>
        <v>50</v>
      </c>
      <c r="F97" s="248"/>
      <c r="G97" s="248"/>
      <c r="H97" s="180"/>
      <c r="I97" s="180"/>
      <c r="J97" s="121"/>
      <c r="K97" s="121"/>
      <c r="L97" s="121"/>
      <c r="M97" s="121"/>
      <c r="N97" s="121"/>
      <c r="O97" s="320"/>
      <c r="P97" s="320"/>
      <c r="Q97" s="320"/>
      <c r="R97" s="320"/>
      <c r="S97" s="320"/>
      <c r="T97" s="320"/>
      <c r="U97" s="320"/>
      <c r="V97" s="320"/>
    </row>
    <row r="98" outlineLevel="1">
      <c r="A98" s="112"/>
      <c r="B98" s="433" t="s">
        <v>500</v>
      </c>
      <c r="C98" s="127" t="str">
        <f t="array" ref="C98">INDEX(Dodges!$S$3:$U$84, MATCH($A$1,Dodges!$A$3:$A$85,0), MATCH(C93,Dodges!$S$2:$U$2,0))</f>
        <v>2-19</v>
      </c>
      <c r="D98" s="127" t="str">
        <f t="array" ref="D98">INDEX(Dodges!$S$3:$U$84, MATCH($A$1,Dodges!$A$3:$A$85,0), MATCH(D93,Dodges!$S$2:$U$2,0))</f>
        <v>5-18</v>
      </c>
      <c r="E98" s="127" t="str">
        <f t="array" ref="E98">INDEX(Dodges!$S$3:$U$84, MATCH($A$1,Dodges!$A$3:$A$85,0), MATCH(E93,Dodges!$S$2:$U$2,0))</f>
        <v>真横：85
真上：109
真下：69</v>
      </c>
      <c r="F98" s="436"/>
      <c r="G98" s="436"/>
      <c r="H98" s="180"/>
      <c r="I98" s="180"/>
      <c r="J98" s="179"/>
      <c r="K98" s="179"/>
      <c r="L98" s="179"/>
      <c r="M98" s="179"/>
      <c r="N98" s="121"/>
      <c r="O98" s="180"/>
      <c r="P98" s="180"/>
      <c r="Q98" s="180"/>
      <c r="R98" s="180"/>
      <c r="S98" s="180"/>
      <c r="T98" s="180"/>
      <c r="U98" s="180"/>
      <c r="V98" s="180"/>
    </row>
    <row r="99">
      <c r="A99" s="438"/>
      <c r="B99" s="439"/>
      <c r="C99" s="431"/>
      <c r="D99" s="431"/>
      <c r="E99" s="440"/>
      <c r="F99" s="431"/>
      <c r="G99" s="431"/>
      <c r="H99" s="431"/>
      <c r="I99" s="431"/>
      <c r="J99" s="121"/>
      <c r="K99" s="319"/>
      <c r="L99" s="319"/>
      <c r="M99" s="319"/>
      <c r="N99" s="319"/>
      <c r="O99" s="180"/>
      <c r="P99" s="180"/>
      <c r="Q99" s="180"/>
      <c r="R99" s="180"/>
      <c r="S99" s="180"/>
      <c r="T99" s="180"/>
      <c r="U99" s="180"/>
      <c r="V99" s="180"/>
    </row>
    <row r="100">
      <c r="A100" s="441" t="s">
        <v>501</v>
      </c>
      <c r="B100" s="110"/>
      <c r="C100" s="320"/>
      <c r="D100" s="179"/>
      <c r="E100" s="320"/>
      <c r="F100" s="138"/>
      <c r="G100" s="138"/>
      <c r="H100" s="179"/>
      <c r="I100" s="179"/>
      <c r="J100" s="180"/>
      <c r="K100" s="180"/>
      <c r="L100" s="180"/>
      <c r="M100" s="180"/>
      <c r="N100" s="180"/>
      <c r="O100" s="180"/>
      <c r="P100" s="180"/>
      <c r="Q100" s="180"/>
      <c r="R100" s="180"/>
      <c r="S100" s="180"/>
      <c r="T100" s="180"/>
      <c r="U100" s="180"/>
      <c r="V100" s="180"/>
    </row>
    <row r="101" outlineLevel="1">
      <c r="A101" s="112"/>
      <c r="B101" s="114"/>
      <c r="C101" s="442" t="s">
        <v>487</v>
      </c>
      <c r="D101" s="442" t="s">
        <v>49</v>
      </c>
      <c r="E101" s="442" t="s">
        <v>48</v>
      </c>
      <c r="F101" s="442" t="s">
        <v>50</v>
      </c>
      <c r="G101" s="443" t="s">
        <v>51</v>
      </c>
      <c r="H101" s="320"/>
      <c r="I101" s="320"/>
      <c r="J101" s="179"/>
      <c r="K101" s="444" t="str">
        <f>'テンプレート'!K116</f>
        <v>アイテム取得</v>
      </c>
      <c r="L101" s="117"/>
      <c r="M101" s="445" t="str">
        <f>'テンプレート'!M116</f>
        <v>取得フレーム</v>
      </c>
      <c r="N101" s="445" t="str">
        <f>'テンプレート'!N116</f>
        <v>Duration</v>
      </c>
      <c r="O101" s="180"/>
      <c r="P101" s="180"/>
      <c r="Q101" s="180"/>
      <c r="R101" s="180"/>
      <c r="S101" s="180"/>
      <c r="T101" s="180"/>
      <c r="U101" s="180"/>
      <c r="V101" s="180"/>
    </row>
    <row r="102" outlineLevel="1">
      <c r="A102" s="446" t="s">
        <v>502</v>
      </c>
      <c r="B102" s="447" t="s">
        <v>503</v>
      </c>
      <c r="C102" s="448"/>
      <c r="D102" s="127">
        <f t="array" ref="D102">INDEX('Ledge  Tech'!$C$3:$C101, MATCH($A$1,'Ledge  Tech'!$A$3:$A$109,0), MATCH(D101,'Ledge  Tech'!$C$2,0))</f>
        <v>19</v>
      </c>
      <c r="E102" s="448"/>
      <c r="F102" s="448"/>
      <c r="G102" s="448"/>
      <c r="H102" s="320"/>
      <c r="I102" s="320"/>
      <c r="J102" s="121"/>
      <c r="K102" s="449" t="str">
        <f>'テンプレート'!K117</f>
        <v>小アイテム</v>
      </c>
      <c r="L102" s="450" t="str">
        <f>'テンプレート'!L117</f>
        <v>On-Spot</v>
      </c>
      <c r="M102" s="127" t="s">
        <v>504</v>
      </c>
      <c r="N102" s="127">
        <v>7.0</v>
      </c>
      <c r="O102" s="180"/>
      <c r="P102" s="180"/>
      <c r="Q102" s="180"/>
      <c r="R102" s="180"/>
      <c r="S102" s="180"/>
      <c r="T102" s="180"/>
      <c r="U102" s="180"/>
      <c r="V102" s="180"/>
    </row>
    <row r="103" outlineLevel="1">
      <c r="A103" s="222"/>
      <c r="B103" s="447" t="s">
        <v>455</v>
      </c>
      <c r="C103" s="127" t="str">
        <f t="array" ref="C103">INDEX('Ledge  Tech'!$D$3:$E101, MATCH($A$1,'Ledge  Tech'!$A$3:$A$109,0), MATCH(C101,'Ledge  Tech'!$D$2:$E$2,0))</f>
        <v>1-31</v>
      </c>
      <c r="D103" s="127">
        <f t="array" ref="D103">INDEX('Ledge  Tech'!$D$3:$E101, MATCH($A$1,'Ledge  Tech'!$A$3:$A$109,0), MATCH(D101,'Ledge  Tech'!$D$2:$E$2,0))</f>
        <v>32</v>
      </c>
      <c r="E103" s="448"/>
      <c r="F103" s="448"/>
      <c r="G103" s="448"/>
      <c r="H103" s="320"/>
      <c r="I103" s="320"/>
      <c r="J103" s="179"/>
      <c r="K103" s="207"/>
      <c r="L103" s="450" t="str">
        <f>'テンプレート'!L118</f>
        <v>歩き</v>
      </c>
      <c r="M103" s="127" t="s">
        <v>504</v>
      </c>
      <c r="N103" s="127">
        <v>19.0</v>
      </c>
      <c r="O103" s="180"/>
      <c r="P103" s="180"/>
      <c r="Q103" s="180"/>
      <c r="R103" s="180"/>
      <c r="S103" s="180"/>
      <c r="T103" s="180"/>
      <c r="U103" s="180"/>
      <c r="V103" s="180"/>
    </row>
    <row r="104" outlineLevel="1">
      <c r="A104" s="222"/>
      <c r="B104" s="447" t="s">
        <v>486</v>
      </c>
      <c r="C104" s="127" t="str">
        <f t="array" ref="C104">INDEX('Ledge  Tech'!$F$3:$G$109, MATCH($A$1,'Ledge  Tech'!$A$3:$A$109,0), MATCH(C101,'Ledge  Tech'!$F$2:$G$2,0))</f>
        <v>1-24</v>
      </c>
      <c r="D104" s="127">
        <f t="array" ref="D104">INDEX('Ledge  Tech'!$F$3:$G$109, MATCH($A$1,'Ledge  Tech'!$A$3:$A$109,0), MATCH(D101,'Ledge  Tech'!$F$2:$G$2,0))</f>
        <v>45</v>
      </c>
      <c r="E104" s="448"/>
      <c r="F104" s="448"/>
      <c r="G104" s="448"/>
      <c r="H104" s="320"/>
      <c r="I104" s="320"/>
      <c r="J104" s="121"/>
      <c r="K104" s="451" t="str">
        <f>'テンプレート'!K119</f>
        <v>アイテム投擲</v>
      </c>
      <c r="L104" s="117"/>
      <c r="M104" s="445" t="str">
        <f>'テンプレート'!M119</f>
        <v>投擲フレーム</v>
      </c>
      <c r="N104" s="445" t="str">
        <f>'テンプレート'!N119</f>
        <v>Duration</v>
      </c>
      <c r="O104" s="180"/>
      <c r="P104" s="180"/>
      <c r="Q104" s="180"/>
      <c r="R104" s="180"/>
      <c r="S104" s="180"/>
      <c r="T104" s="180"/>
      <c r="U104" s="180"/>
      <c r="V104" s="180"/>
    </row>
    <row r="105" outlineLevel="1">
      <c r="A105" s="222"/>
      <c r="B105" s="447" t="s">
        <v>505</v>
      </c>
      <c r="C105" s="127" t="str">
        <f t="array" ref="C105">INDEX('Ledge  Tech'!$H$3:$I$109, MATCH($A$1,'Ledge  Tech'!$A$3:$A$109,0), MATCH(C101,'Ledge  Tech'!$H$2:$I$2,0))</f>
        <v>1-11</v>
      </c>
      <c r="D105" s="127">
        <f t="array" ref="D105">INDEX('Ledge  Tech'!$H$3:$I$109, MATCH($A$1,'Ledge  Tech'!$A$3:$A$109,0), MATCH(D101,'Ledge  Tech'!$H$2:$I$2,0))</f>
        <v>13</v>
      </c>
      <c r="E105" s="448"/>
      <c r="F105" s="448"/>
      <c r="G105" s="448"/>
      <c r="H105" s="320"/>
      <c r="I105" s="320"/>
      <c r="J105" s="179"/>
      <c r="K105" s="452" t="str">
        <f>'テンプレート'!K120</f>
        <v>Ground投擲</v>
      </c>
      <c r="L105" s="450" t="str">
        <f>'テンプレート'!L120</f>
        <v>前Throws</v>
      </c>
      <c r="M105" s="127" t="s">
        <v>74</v>
      </c>
      <c r="N105" s="127">
        <v>28.0</v>
      </c>
      <c r="O105" s="121"/>
      <c r="P105" s="121"/>
      <c r="Q105" s="121"/>
      <c r="R105" s="121"/>
      <c r="S105" s="121"/>
      <c r="T105" s="121"/>
      <c r="U105" s="121"/>
      <c r="V105" s="121"/>
    </row>
    <row r="106" outlineLevel="1">
      <c r="A106" s="207"/>
      <c r="B106" s="447" t="s">
        <v>506</v>
      </c>
      <c r="C106" s="127" t="str">
        <f t="array" ref="C106">INDEX('Ledge  Tech'!$J$3:$M$109, MATCH($A$1,'Ledge  Tech'!$A$3:$A$109,0), MATCH(C101,'Ledge  Tech'!$J$2:$M$2,0))</f>
        <v>1-25</v>
      </c>
      <c r="D106" s="127">
        <f t="array" ref="D106">INDEX('Ledge  Tech'!$J$3:$M$109, MATCH($A$1,'Ledge  Tech'!$A$3:$A$109,0), MATCH(D101,'Ledge  Tech'!$J$2:$M$2,0))</f>
        <v>55</v>
      </c>
      <c r="E106" s="127" t="str">
        <f t="array" ref="E106">INDEX('Ledge  Tech'!$J$3:$M$109, MATCH($A$1,'Ledge  Tech'!$A$3:$A$109,0), MATCH(E101,'Ledge  Tech'!$J$2:$M$2,0))</f>
        <v>23-25</v>
      </c>
      <c r="F106" s="127">
        <f t="array" ref="F106">INDEX('Ledge  Tech'!$J$3:$M$109, MATCH($A$1,'Ledge  Tech'!$A$3:$A$109,0), MATCH(F101,'Ledge  Tech'!$J$2:$M$2,0))</f>
        <v>9</v>
      </c>
      <c r="G106" s="127">
        <f>F106*1.2</f>
        <v>10.8</v>
      </c>
      <c r="H106" s="320"/>
      <c r="I106" s="320"/>
      <c r="J106" s="121"/>
      <c r="K106" s="222"/>
      <c r="L106" s="450" t="str">
        <f>'テンプレート'!L121</f>
        <v>後Throws</v>
      </c>
      <c r="M106" s="127" t="s">
        <v>166</v>
      </c>
      <c r="N106" s="127">
        <v>28.0</v>
      </c>
      <c r="O106" s="121"/>
      <c r="P106" s="121"/>
      <c r="Q106" s="121"/>
      <c r="R106" s="121"/>
      <c r="S106" s="121"/>
      <c r="T106" s="121"/>
      <c r="U106" s="121"/>
      <c r="V106" s="121"/>
    </row>
    <row r="107" outlineLevel="1">
      <c r="A107" s="446" t="s">
        <v>507</v>
      </c>
      <c r="B107" s="447" t="s">
        <v>455</v>
      </c>
      <c r="C107" s="127" t="str">
        <f t="array" ref="C107">INDEX('Ledge  Tech'!$N$3:$O$109, MATCH($A$1,'Ledge  Tech'!$A$3:$A$109,0), MATCH(C101,'Ledge  Tech'!$N$2:$O$2,0))</f>
        <v>1-20</v>
      </c>
      <c r="D107" s="127">
        <f t="array" ref="D107">INDEX('Ledge  Tech'!$N$3:$O$109, MATCH($A$1,'Ledge  Tech'!$A$3:$A$109,0), MATCH(D101,'Ledge  Tech'!$N$2:$O$2,0))</f>
        <v>26</v>
      </c>
      <c r="E107" s="448"/>
      <c r="F107" s="448"/>
      <c r="G107" s="448"/>
      <c r="H107" s="320"/>
      <c r="I107" s="320"/>
      <c r="J107" s="179"/>
      <c r="K107" s="222"/>
      <c r="L107" s="450" t="str">
        <f>'テンプレート'!L122</f>
        <v>上Throws</v>
      </c>
      <c r="M107" s="127" t="s">
        <v>205</v>
      </c>
      <c r="N107" s="127">
        <v>28.0</v>
      </c>
      <c r="O107" s="320"/>
      <c r="P107" s="320"/>
      <c r="Q107" s="320"/>
      <c r="R107" s="320"/>
      <c r="S107" s="320"/>
      <c r="T107" s="320"/>
      <c r="U107" s="320"/>
      <c r="V107" s="320"/>
    </row>
    <row r="108" outlineLevel="1">
      <c r="A108" s="222"/>
      <c r="B108" s="447" t="s">
        <v>496</v>
      </c>
      <c r="C108" s="127" t="str">
        <f t="array" ref="C108">INDEX('Ledge  Tech'!$P$3:$Q$109, MATCH($A$1,'Ledge  Tech'!$A$3:$A$109,0), MATCH(C101,'Ledge  Tech'!$P$2:$Q$2,0))</f>
        <v>1-20</v>
      </c>
      <c r="D108" s="127">
        <f t="array" ref="D108">INDEX('Ledge  Tech'!$P$3:$Q$109, MATCH($A$1,'Ledge  Tech'!$A$3:$A$109,0), MATCH(D101,'Ledge  Tech'!$P$2:$Q$2,0))</f>
        <v>40</v>
      </c>
      <c r="E108" s="448"/>
      <c r="F108" s="448"/>
      <c r="G108" s="448"/>
      <c r="H108" s="320"/>
      <c r="I108" s="320"/>
      <c r="J108" s="121"/>
      <c r="K108" s="222"/>
      <c r="L108" s="450" t="str">
        <f>'テンプレート'!L123</f>
        <v>下Throws</v>
      </c>
      <c r="M108" s="127" t="s">
        <v>90</v>
      </c>
      <c r="N108" s="127">
        <v>21.0</v>
      </c>
      <c r="O108" s="180"/>
      <c r="P108" s="180"/>
      <c r="Q108" s="180"/>
      <c r="R108" s="180"/>
      <c r="S108" s="180"/>
      <c r="T108" s="180"/>
      <c r="U108" s="180"/>
      <c r="V108" s="180"/>
    </row>
    <row r="109" outlineLevel="1">
      <c r="A109" s="207"/>
      <c r="B109" s="447" t="s">
        <v>497</v>
      </c>
      <c r="C109" s="127" t="str">
        <f t="array" ref="C109">INDEX('Ledge  Tech'!$R$3:$S$109, MATCH($A$1,'Ledge  Tech'!$A$3:$A$109,0), MATCH(C101,'Ledge  Tech'!$R$2:$S$2,0))</f>
        <v>1-20</v>
      </c>
      <c r="D109" s="127">
        <f t="array" ref="D109">INDEX('Ledge  Tech'!$R$3:$S$109, MATCH($A$1,'Ledge  Tech'!$A$3:$A$109,0), MATCH(D101,'Ledge  Tech'!$R$2:$S$2,0))</f>
        <v>40</v>
      </c>
      <c r="E109" s="448"/>
      <c r="F109" s="448"/>
      <c r="G109" s="448"/>
      <c r="H109" s="320"/>
      <c r="I109" s="320"/>
      <c r="J109" s="179"/>
      <c r="K109" s="222"/>
      <c r="L109" s="453" t="str">
        <f>'テンプレート'!L124</f>
        <v>ダッシュ</v>
      </c>
      <c r="M109" s="127" t="s">
        <v>229</v>
      </c>
      <c r="N109" s="127">
        <v>38.0</v>
      </c>
      <c r="O109" s="180"/>
      <c r="P109" s="180"/>
      <c r="Q109" s="180"/>
      <c r="R109" s="180"/>
      <c r="S109" s="180"/>
      <c r="T109" s="180"/>
      <c r="U109" s="180"/>
      <c r="V109" s="180"/>
    </row>
    <row r="110" outlineLevel="1">
      <c r="A110" s="446" t="s">
        <v>508</v>
      </c>
      <c r="B110" s="447" t="s">
        <v>509</v>
      </c>
      <c r="C110" s="448"/>
      <c r="D110" s="127" t="str">
        <f t="array" ref="D110">INDEX('Get-Ups'!$C$3:$C101, MATCH($A$1,'Get-Ups'!$A$3:$A$109,0), MATCH(D101,'Get-Ups'!$C$2:$AD$2,0))</f>
        <v>25</v>
      </c>
      <c r="E110" s="448"/>
      <c r="F110" s="448"/>
      <c r="G110" s="448"/>
      <c r="H110" s="320"/>
      <c r="I110" s="320"/>
      <c r="J110" s="121"/>
      <c r="K110" s="207"/>
      <c r="L110" s="453" t="str">
        <f>'テンプレート'!L125</f>
        <v>On-Spot捨て</v>
      </c>
      <c r="M110" s="127" t="s">
        <v>145</v>
      </c>
      <c r="N110" s="127">
        <v>23.0</v>
      </c>
      <c r="O110" s="180"/>
      <c r="P110" s="180"/>
      <c r="Q110" s="180"/>
      <c r="R110" s="180"/>
      <c r="S110" s="180"/>
      <c r="T110" s="180"/>
      <c r="U110" s="180"/>
      <c r="V110" s="180"/>
    </row>
    <row r="111" outlineLevel="1">
      <c r="A111" s="222"/>
      <c r="B111" s="447" t="s">
        <v>455</v>
      </c>
      <c r="C111" s="454" t="str">
        <f t="array" ref="C111">INDEX('Get-Ups'!$D$3:$E101, MATCH($A$1,'Get-Ups'!$A$3:$A$109,0), MATCH(C101,'Get-Ups'!$D$2:$AD$2,0))</f>
        <v>1-22</v>
      </c>
      <c r="D111" s="455">
        <f t="array" ref="D111">INDEX('Get-Ups'!$D$3:$E101, MATCH($A$1,'Get-Ups'!$A$3:$A$109,0), MATCH(D101,'Get-Ups'!$D$2:$AD$2,0))</f>
        <v>29</v>
      </c>
      <c r="E111" s="448"/>
      <c r="F111" s="448"/>
      <c r="G111" s="448"/>
      <c r="H111" s="320"/>
      <c r="I111" s="320"/>
      <c r="J111" s="179"/>
      <c r="K111" s="452" t="str">
        <f>'テンプレート'!K126</f>
        <v>Air投擲</v>
      </c>
      <c r="L111" s="450" t="str">
        <f>'テンプレート'!L126</f>
        <v>前Throws</v>
      </c>
      <c r="M111" s="127" t="s">
        <v>173</v>
      </c>
      <c r="N111" s="127">
        <v>29.0</v>
      </c>
      <c r="O111" s="180"/>
      <c r="P111" s="180"/>
      <c r="Q111" s="180"/>
      <c r="R111" s="180"/>
      <c r="S111" s="180"/>
      <c r="T111" s="180"/>
      <c r="U111" s="180"/>
      <c r="V111" s="180"/>
    </row>
    <row r="112" outlineLevel="1">
      <c r="A112" s="222"/>
      <c r="B112" s="447" t="s">
        <v>496</v>
      </c>
      <c r="C112" s="454" t="str">
        <f t="array" ref="C112">INDEX('Get-Ups'!$F$3:$G$109, MATCH($A$1,'Get-Ups'!$A$3:$A$109,0), MATCH(C101,'Get-Ups'!$F$2:$AD$2,0))</f>
        <v>1-14</v>
      </c>
      <c r="D112" s="455">
        <f t="array" ref="D112">INDEX('Get-Ups'!$F$3:$G$109, MATCH($A$1,'Get-Ups'!$A$3:$A$109,0), MATCH(D101,'Get-Ups'!$F$2:$AD$2,0))</f>
        <v>35</v>
      </c>
      <c r="E112" s="448"/>
      <c r="F112" s="448"/>
      <c r="G112" s="448"/>
      <c r="H112" s="320"/>
      <c r="I112" s="320"/>
      <c r="J112" s="121"/>
      <c r="K112" s="222"/>
      <c r="L112" s="450" t="str">
        <f>'テンプレート'!L127</f>
        <v>後Throws</v>
      </c>
      <c r="M112" s="127" t="s">
        <v>166</v>
      </c>
      <c r="N112" s="127">
        <v>29.0</v>
      </c>
      <c r="O112" s="180"/>
      <c r="P112" s="180"/>
      <c r="Q112" s="180"/>
      <c r="R112" s="180"/>
      <c r="S112" s="180"/>
      <c r="T112" s="180"/>
      <c r="U112" s="180"/>
      <c r="V112" s="180"/>
    </row>
    <row r="113" outlineLevel="1">
      <c r="A113" s="222"/>
      <c r="B113" s="447" t="s">
        <v>497</v>
      </c>
      <c r="C113" s="127" t="str">
        <f t="array" ref="C113">INDEX('Get-Ups'!$H$3:$I$109, MATCH($A$1,'Get-Ups'!$A$3:$A$109,0), MATCH(C101,'Get-Ups'!$H$2:$AD$2,0))</f>
        <v>1-19</v>
      </c>
      <c r="D113" s="127">
        <f t="array" ref="D113">INDEX('Get-Ups'!$H$3:$I$109, MATCH($A$1,'Get-Ups'!$A$3:$A$109,0), MATCH(D101,'Get-Ups'!$H$2:$AD$2,0))</f>
        <v>35</v>
      </c>
      <c r="E113" s="448"/>
      <c r="F113" s="448"/>
      <c r="G113" s="448"/>
      <c r="H113" s="320"/>
      <c r="I113" s="320"/>
      <c r="J113" s="179"/>
      <c r="K113" s="222"/>
      <c r="L113" s="450" t="str">
        <f>'テンプレート'!L128</f>
        <v>上Throws</v>
      </c>
      <c r="M113" s="127" t="s">
        <v>166</v>
      </c>
      <c r="N113" s="127">
        <v>29.0</v>
      </c>
      <c r="O113" s="180"/>
      <c r="P113" s="180"/>
      <c r="Q113" s="180"/>
      <c r="R113" s="180"/>
      <c r="S113" s="180"/>
      <c r="T113" s="180"/>
      <c r="U113" s="180"/>
      <c r="V113" s="180"/>
    </row>
    <row r="114" outlineLevel="1">
      <c r="A114" s="222"/>
      <c r="B114" s="447" t="s">
        <v>510</v>
      </c>
      <c r="C114" s="456" t="str">
        <f t="array" ref="C114">INDEX('Get-Ups'!$J$3:$M$109, MATCH($A$1,'Get-Ups'!$A$3:$A$109,0), MATCH(C101,'Get-Ups'!$J$2:$AD$2,0))</f>
        <v>1-22</v>
      </c>
      <c r="D114" s="457">
        <f t="array" ref="D114">INDEX('Get-Ups'!$J$3:$M$109, MATCH($A$1,'Get-Ups'!$A$3:$A$109,0), MATCH(D101,'Get-Ups'!$J$2:$AD$2,0))</f>
        <v>45</v>
      </c>
      <c r="E114" s="454" t="str">
        <f t="array" ref="E114">INDEX('Get-Ups'!$J$3:$M$109, MATCH($A$1,'Get-Ups'!$A$3:$A$109,0), MATCH(E101,'Get-Ups'!$J$2:$AD$2,0))</f>
        <v>16-17</v>
      </c>
      <c r="F114" s="455">
        <f t="array" ref="F114">INDEX('Get-Ups'!$J$3:$M$109, MATCH($A$1,'Get-Ups'!$A$3:$A$109,0), MATCH(F101,'Get-Ups'!$J$2:$AD$2,0))</f>
        <v>7</v>
      </c>
      <c r="G114" s="127">
        <f t="shared" ref="G114:G115" si="1">F114*1.2</f>
        <v>8.4</v>
      </c>
      <c r="H114" s="320"/>
      <c r="I114" s="320"/>
      <c r="J114" s="121"/>
      <c r="K114" s="207"/>
      <c r="L114" s="450" t="str">
        <f>'テンプレート'!L129</f>
        <v>下Throws</v>
      </c>
      <c r="M114" s="127" t="s">
        <v>90</v>
      </c>
      <c r="N114" s="127">
        <v>21.0</v>
      </c>
      <c r="O114" s="121"/>
      <c r="P114" s="121"/>
      <c r="Q114" s="121"/>
      <c r="R114" s="121"/>
      <c r="S114" s="121"/>
      <c r="T114" s="121"/>
      <c r="U114" s="121"/>
      <c r="V114" s="121"/>
    </row>
    <row r="115" outlineLevel="1">
      <c r="A115" s="207"/>
      <c r="B115" s="458" t="s">
        <v>511</v>
      </c>
      <c r="C115" s="207"/>
      <c r="D115" s="207"/>
      <c r="E115" s="454" t="str">
        <f t="array" ref="E115">INDEX('Get-Ups'!$N$3:$O$109, MATCH($A$1,'Get-Ups'!$A$3:$A$109,0), MATCH(E101,'Get-Ups'!$N$2:$AD$2,0))</f>
        <v>21-22</v>
      </c>
      <c r="F115" s="455">
        <f t="array" ref="F115">INDEX('Get-Ups'!$N$3:$O$109, MATCH($A$1,'Get-Ups'!$A$3:$A$109,0), MATCH(F101,'Get-Ups'!$N$2:$AD$2,0))</f>
        <v>7</v>
      </c>
      <c r="G115" s="127">
        <f t="shared" si="1"/>
        <v>8.4</v>
      </c>
      <c r="H115" s="320"/>
      <c r="I115" s="320"/>
      <c r="J115" s="121"/>
      <c r="K115" s="459" t="str">
        <f>'テンプレート'!K130</f>
        <v>踏み台ジャンプ</v>
      </c>
      <c r="L115" s="224"/>
      <c r="M115" s="445" t="str">
        <f>'テンプレート'!M130</f>
        <v>Duration</v>
      </c>
      <c r="N115" s="138"/>
      <c r="O115" s="121"/>
      <c r="P115" s="121"/>
      <c r="Q115" s="121"/>
      <c r="R115" s="121"/>
      <c r="S115" s="121"/>
      <c r="T115" s="121"/>
      <c r="U115" s="121"/>
      <c r="V115" s="121"/>
    </row>
    <row r="116" outlineLevel="1">
      <c r="A116" s="446" t="s">
        <v>512</v>
      </c>
      <c r="B116" s="447" t="s">
        <v>509</v>
      </c>
      <c r="C116" s="448"/>
      <c r="D116" s="454" t="str">
        <f t="array" ref="D116">INDEX('Get-Ups'!$C$3:$C101, MATCH($A$1,'Get-Ups'!$A$3:$A$109,0), MATCH(D101,'Get-Ups'!$C$2,0))</f>
        <v>25</v>
      </c>
      <c r="E116" s="448"/>
      <c r="F116" s="448"/>
      <c r="G116" s="448"/>
      <c r="H116" s="320"/>
      <c r="I116" s="320"/>
      <c r="J116" s="179"/>
      <c r="K116" s="460" t="str">
        <f>'テンプレート'!K131</f>
        <v>踏み</v>
      </c>
      <c r="L116" s="461" t="str">
        <f>'テンプレート'!L131</f>
        <v>踏み</v>
      </c>
      <c r="M116" s="127">
        <v>8.0</v>
      </c>
      <c r="N116" s="462"/>
      <c r="O116" s="121"/>
      <c r="P116" s="121"/>
      <c r="Q116" s="121"/>
      <c r="R116" s="121"/>
      <c r="S116" s="121"/>
      <c r="T116" s="121"/>
      <c r="U116" s="121"/>
      <c r="V116" s="121"/>
    </row>
    <row r="117" outlineLevel="1">
      <c r="A117" s="222"/>
      <c r="B117" s="447" t="s">
        <v>455</v>
      </c>
      <c r="C117" s="454" t="str">
        <f t="array" ref="C117">INDEX('Get-Ups'!$P$3:$Q$109, MATCH($A$1,'Get-Ups'!$A$3:$A$109,0), MATCH(C101,'Get-Ups'!$P$2:$AD$2,0))</f>
        <v>1-22</v>
      </c>
      <c r="D117" s="455">
        <f t="array" ref="D117">INDEX('Get-Ups'!$P$3:$Q$109, MATCH($A$1,'Get-Ups'!$A$3:$A$109,0), MATCH(D101,'Get-Ups'!$P$2:$AD$2,0))</f>
        <v>29</v>
      </c>
      <c r="E117" s="448"/>
      <c r="F117" s="448"/>
      <c r="G117" s="448"/>
      <c r="H117" s="320"/>
      <c r="I117" s="320"/>
      <c r="J117" s="121"/>
      <c r="K117" s="452" t="str">
        <f>'テンプレート'!K132</f>
        <v>踏まれ</v>
      </c>
      <c r="L117" s="461" t="str">
        <f>'テンプレート'!L132</f>
        <v>Ground踏まれ</v>
      </c>
      <c r="M117" s="127" t="s">
        <v>504</v>
      </c>
      <c r="N117" s="462"/>
      <c r="O117" s="320"/>
      <c r="P117" s="320"/>
      <c r="Q117" s="320"/>
      <c r="R117" s="320"/>
      <c r="S117" s="320"/>
      <c r="T117" s="320"/>
      <c r="U117" s="320"/>
      <c r="V117" s="320"/>
    </row>
    <row r="118" outlineLevel="1">
      <c r="A118" s="222"/>
      <c r="B118" s="447" t="s">
        <v>496</v>
      </c>
      <c r="C118" s="454" t="str">
        <f t="array" ref="C118">INDEX('Get-Ups'!$R$3:$S$109, MATCH($A$1,'Get-Ups'!$A$3:$A$109,0), MATCH(C101,'Get-Ups'!$R$2:$AD$2,0))</f>
        <v>1-19</v>
      </c>
      <c r="D118" s="455">
        <f t="array" ref="D118">INDEX('Get-Ups'!$R$3:$S$109, MATCH($A$1,'Get-Ups'!$A$3:$A$109,0), MATCH(D101,'Get-Ups'!$R$2:$AD$2,0))</f>
        <v>35</v>
      </c>
      <c r="E118" s="448"/>
      <c r="F118" s="448"/>
      <c r="G118" s="448"/>
      <c r="H118" s="320"/>
      <c r="I118" s="320"/>
      <c r="J118" s="179"/>
      <c r="K118" s="222"/>
      <c r="L118" s="461" t="s">
        <v>671</v>
      </c>
      <c r="M118" s="127">
        <v>28.0</v>
      </c>
      <c r="N118" s="108"/>
      <c r="O118" s="180"/>
      <c r="P118" s="180"/>
      <c r="Q118" s="180"/>
      <c r="R118" s="180"/>
      <c r="S118" s="180"/>
      <c r="T118" s="180"/>
      <c r="U118" s="180"/>
      <c r="V118" s="180"/>
    </row>
    <row r="119" outlineLevel="1">
      <c r="A119" s="222"/>
      <c r="B119" s="447" t="s">
        <v>497</v>
      </c>
      <c r="C119" s="454" t="str">
        <f t="array" ref="C119">INDEX('Get-Ups'!$T$3:$U$109, MATCH($A$1,'Get-Ups'!$A$3:$A$109,0), MATCH(C101,'Get-Ups'!$T$2:$AD$2,0))</f>
        <v>1-19</v>
      </c>
      <c r="D119" s="455">
        <f t="array" ref="D119">INDEX('Get-Ups'!$T$3:$U$109, MATCH($A$1,'Get-Ups'!$A$3:$A$109,0), MATCH(D101,'Get-Ups'!$T$2:$AD$2,0))</f>
        <v>35</v>
      </c>
      <c r="E119" s="448"/>
      <c r="F119" s="448"/>
      <c r="G119" s="448"/>
      <c r="H119" s="320"/>
      <c r="I119" s="320"/>
      <c r="J119" s="121"/>
      <c r="K119" s="222"/>
      <c r="L119" s="461" t="str">
        <f>'テンプレート'!L134</f>
        <v>Air踏まれ</v>
      </c>
      <c r="M119" s="127">
        <v>8.0</v>
      </c>
      <c r="N119" s="108"/>
      <c r="O119" s="180"/>
      <c r="P119" s="180"/>
      <c r="Q119" s="180"/>
      <c r="R119" s="180"/>
      <c r="S119" s="180"/>
      <c r="T119" s="180"/>
      <c r="U119" s="180"/>
      <c r="V119" s="180"/>
    </row>
    <row r="120" outlineLevel="1">
      <c r="A120" s="222"/>
      <c r="B120" s="447" t="s">
        <v>510</v>
      </c>
      <c r="C120" s="456" t="str">
        <f t="array" ref="C120">INDEX('Get-Ups'!$V$3:$Y$109, MATCH($A$1,'Get-Ups'!$A$3:$A$109,0), MATCH(C101,'Get-Ups'!$V$2:$AD$2,0))</f>
        <v>1-22</v>
      </c>
      <c r="D120" s="457">
        <f t="array" ref="D120">INDEX('Get-Ups'!$V$3:$Y$109, MATCH($A$1,'Get-Ups'!$A$3:$A$109,0), MATCH(D101,'Get-Ups'!$V$2:$AD$2,0))</f>
        <v>45</v>
      </c>
      <c r="E120" s="454" t="str">
        <f t="array" ref="E120">INDEX('Get-Ups'!$V$3:$Y$109, MATCH($A$1,'Get-Ups'!$A$3:$A$109,0), MATCH(E101,'Get-Ups'!$V$2:$AD$2,0))</f>
        <v>16-17</v>
      </c>
      <c r="F120" s="455">
        <f t="array" ref="F120">INDEX('Get-Ups'!$V$3:$Y$109, MATCH($A$1,'Get-Ups'!$A$3:$A$109,0), MATCH(F101,'Get-Ups'!$V$2:$AD$2,0))</f>
        <v>7</v>
      </c>
      <c r="G120" s="127">
        <f t="shared" ref="G120:G121" si="2">F120*1.2</f>
        <v>8.4</v>
      </c>
      <c r="H120" s="320"/>
      <c r="I120" s="320"/>
      <c r="J120" s="179"/>
      <c r="K120" s="222"/>
      <c r="L120" s="461" t="str">
        <f>'テンプレート'!L135</f>
        <v>Air落下</v>
      </c>
      <c r="M120" s="127">
        <v>36.0</v>
      </c>
      <c r="N120" s="108"/>
      <c r="O120" s="180"/>
      <c r="P120" s="180"/>
      <c r="Q120" s="180"/>
      <c r="R120" s="180"/>
      <c r="S120" s="180"/>
      <c r="T120" s="180"/>
      <c r="U120" s="180"/>
      <c r="V120" s="180"/>
    </row>
    <row r="121" outlineLevel="1">
      <c r="A121" s="207"/>
      <c r="B121" s="458" t="s">
        <v>511</v>
      </c>
      <c r="C121" s="207"/>
      <c r="D121" s="207"/>
      <c r="E121" s="454" t="str">
        <f t="array" ref="E121">INDEX('Get-Ups'!$Z$3:$AA$109, MATCH($A$1,'Get-Ups'!$A$3:$A$109,0), MATCH(E101,'Get-Ups'!$Z$2:$AD$2,0))</f>
        <v>21-22</v>
      </c>
      <c r="F121" s="455">
        <f t="array" ref="F121">INDEX('Get-Ups'!$Z$3:$AA$109, MATCH($A$1,'Get-Ups'!$A$3:$A$109,0), MATCH(F101,'Get-Ups'!$Z$2:$AD$2,0))</f>
        <v>7</v>
      </c>
      <c r="G121" s="127">
        <f t="shared" si="2"/>
        <v>8.4</v>
      </c>
      <c r="H121" s="320"/>
      <c r="I121" s="320"/>
      <c r="J121" s="179"/>
      <c r="K121" s="451" t="str">
        <f>'テンプレート'!K136</f>
        <v>倒れダメージ</v>
      </c>
      <c r="L121" s="120"/>
      <c r="M121" s="445" t="str">
        <f>'テンプレート'!M136</f>
        <v>Duration</v>
      </c>
      <c r="N121" s="108"/>
      <c r="O121" s="180"/>
      <c r="P121" s="180"/>
      <c r="Q121" s="180"/>
      <c r="R121" s="180"/>
      <c r="S121" s="180"/>
      <c r="T121" s="180"/>
      <c r="U121" s="180"/>
      <c r="V121" s="180"/>
    </row>
    <row r="122" outlineLevel="1">
      <c r="A122" s="446" t="s">
        <v>513</v>
      </c>
      <c r="B122" s="447" t="s">
        <v>514</v>
      </c>
      <c r="C122" s="454" t="str">
        <f t="array" ref="C122">INDEX(Tripping!$C$3:$D101, MATCH($A$1,Tripping!$A$3:$A$109,0), MATCH(C101,Tripping!$C$2:$AC$2,0))</f>
        <v>1-5</v>
      </c>
      <c r="D122" s="455">
        <f t="array" ref="D122">INDEX(Tripping!$C$3:$D101, MATCH($A$1,Tripping!$A$3:$A$109,0), MATCH(D101,Tripping!$C$2:$AC$2,0))</f>
        <v>29</v>
      </c>
      <c r="E122" s="448"/>
      <c r="F122" s="448"/>
      <c r="G122" s="448"/>
      <c r="H122" s="320"/>
      <c r="I122" s="320"/>
      <c r="J122" s="121"/>
      <c r="K122" s="460" t="str">
        <f>'テンプレート'!K137</f>
        <v>あお向け倒れ</v>
      </c>
      <c r="L122" s="453" t="str">
        <f>'テンプレート'!L137</f>
        <v>モーション大</v>
      </c>
      <c r="M122" s="127">
        <v>39.0</v>
      </c>
      <c r="N122" s="462"/>
      <c r="O122" s="180"/>
      <c r="P122" s="180"/>
      <c r="Q122" s="180"/>
      <c r="R122" s="180"/>
      <c r="S122" s="180"/>
      <c r="T122" s="180"/>
      <c r="U122" s="180"/>
      <c r="V122" s="180"/>
    </row>
    <row r="123" outlineLevel="1">
      <c r="A123" s="222"/>
      <c r="B123" s="447" t="s">
        <v>515</v>
      </c>
      <c r="C123" s="454" t="str">
        <f t="array" ref="C123">INDEX(Tripping!$E$3:$F101, MATCH($A$1,Tripping!$A$3:$A$109,0), MATCH(C101,Tripping!$E$2:$AC$2,0))</f>
        <v>1-5</v>
      </c>
      <c r="D123" s="455">
        <f t="array" ref="D123">INDEX(Tripping!$E$3:$F101, MATCH($A$1,Tripping!$A$3:$A$109,0), MATCH(D101,Tripping!$E$2:$AC$2,0))</f>
        <v>39</v>
      </c>
      <c r="E123" s="448"/>
      <c r="F123" s="448"/>
      <c r="G123" s="448"/>
      <c r="H123" s="320"/>
      <c r="I123" s="320"/>
      <c r="J123" s="179"/>
      <c r="K123" s="460" t="str">
        <f>'テンプレート'!K138</f>
        <v>うつ伏せ倒れ</v>
      </c>
      <c r="L123" s="453" t="str">
        <f>'テンプレート'!L138</f>
        <v>モーション大</v>
      </c>
      <c r="M123" s="127" t="s">
        <v>165</v>
      </c>
      <c r="N123" s="462"/>
      <c r="O123" s="180"/>
      <c r="P123" s="180"/>
      <c r="Q123" s="180"/>
      <c r="R123" s="180"/>
      <c r="S123" s="180"/>
      <c r="T123" s="180"/>
      <c r="U123" s="180"/>
      <c r="V123" s="180"/>
    </row>
    <row r="124" outlineLevel="1">
      <c r="A124" s="222"/>
      <c r="B124" s="447" t="s">
        <v>455</v>
      </c>
      <c r="C124" s="454" t="str">
        <f t="array" ref="C124">INDEX(Tripping!$G$3:$H$109, MATCH($A$1,Tripping!$A$3:$A$109,0), MATCH(C101,Tripping!$G$2:$AC$2,0))</f>
        <v>1-16</v>
      </c>
      <c r="D124" s="455">
        <f t="array" ref="D124">INDEX(Tripping!$G$3:$H$109, MATCH($A$1,Tripping!$A$3:$A$109,0), MATCH(D101,Tripping!$G$2:$AC$2,0))</f>
        <v>21</v>
      </c>
      <c r="E124" s="448"/>
      <c r="F124" s="448"/>
      <c r="G124" s="448"/>
      <c r="H124" s="320"/>
      <c r="I124" s="320"/>
      <c r="J124" s="121"/>
      <c r="K124" s="451" t="str">
        <f>'テンプレート'!K139</f>
        <v/>
      </c>
      <c r="L124" s="120"/>
      <c r="M124" s="445" t="str">
        <f>'テンプレート'!M139</f>
        <v/>
      </c>
      <c r="N124" s="108"/>
      <c r="O124" s="180"/>
      <c r="P124" s="180"/>
      <c r="Q124" s="180"/>
      <c r="R124" s="180"/>
      <c r="S124" s="180"/>
      <c r="T124" s="180"/>
      <c r="U124" s="180"/>
      <c r="V124" s="180"/>
    </row>
    <row r="125" outlineLevel="1">
      <c r="A125" s="222"/>
      <c r="B125" s="447" t="s">
        <v>496</v>
      </c>
      <c r="C125" s="454" t="str">
        <f t="array" ref="C125">INDEX(Tripping!$I$3:$J$109, MATCH($A$1,Tripping!$A$3:$A$109,0), MATCH(C101,Tripping!$I$2:$AC$2,0))</f>
        <v>1-9</v>
      </c>
      <c r="D125" s="455">
        <f t="array" ref="D125">INDEX(Tripping!$I$3:$J$109, MATCH($A$1,Tripping!$A$3:$A$109,0), MATCH(D101,Tripping!$I$2:$AC$2,0))</f>
        <v>28</v>
      </c>
      <c r="E125" s="448"/>
      <c r="F125" s="448"/>
      <c r="G125" s="448"/>
      <c r="H125" s="320"/>
      <c r="I125" s="320"/>
      <c r="J125" s="320"/>
      <c r="K125" s="463"/>
      <c r="L125" s="464" t="str">
        <f>'テンプレート'!L140</f>
        <v/>
      </c>
      <c r="M125" s="127" t="s">
        <v>504</v>
      </c>
      <c r="N125" s="108"/>
      <c r="O125" s="180"/>
      <c r="P125" s="180"/>
      <c r="Q125" s="180"/>
      <c r="R125" s="180"/>
      <c r="S125" s="180"/>
      <c r="T125" s="180"/>
      <c r="U125" s="180"/>
      <c r="V125" s="180"/>
    </row>
    <row r="126" outlineLevel="1">
      <c r="A126" s="222"/>
      <c r="B126" s="447" t="s">
        <v>497</v>
      </c>
      <c r="C126" s="454" t="str">
        <f t="array" ref="C126">INDEX(Tripping!$K$3:$L$109, MATCH($A$1,Tripping!$A$3:$A$109,0), MATCH(C101,Tripping!$K$2:$AC$2,0))</f>
        <v>1-9</v>
      </c>
      <c r="D126" s="455">
        <f t="array" ref="D126">INDEX(Tripping!$K$3:$L$109, MATCH($A$1,Tripping!$A$3:$A$109,0), MATCH(D101,Tripping!$K$2:$AC$2,0))</f>
        <v>28</v>
      </c>
      <c r="E126" s="448"/>
      <c r="F126" s="448"/>
      <c r="G126" s="448"/>
      <c r="H126" s="320"/>
      <c r="I126" s="320"/>
      <c r="J126" s="320"/>
      <c r="K126" s="465"/>
      <c r="L126" s="180"/>
      <c r="M126" s="180"/>
      <c r="N126" s="108"/>
      <c r="O126" s="180"/>
      <c r="P126" s="180"/>
      <c r="Q126" s="180"/>
      <c r="R126" s="180"/>
      <c r="S126" s="180"/>
      <c r="T126" s="180"/>
      <c r="U126" s="180"/>
      <c r="V126" s="180"/>
    </row>
    <row r="127" outlineLevel="1">
      <c r="A127" s="222"/>
      <c r="B127" s="447" t="s">
        <v>510</v>
      </c>
      <c r="C127" s="456" t="str">
        <f t="array" ref="C127">INDEX(Tripping!$M$3:$P$109, MATCH($A$1,Tripping!$A$3:$A$109,0), MATCH(C101,Tripping!$M$2:$AC$2,0))</f>
        <v>1-7</v>
      </c>
      <c r="D127" s="457">
        <f t="array" ref="D127">INDEX(Tripping!$M$3:$P$109, MATCH($A$1,Tripping!$A$3:$A$109,0), MATCH(D101,Tripping!$M$2:$AC$2,0))</f>
        <v>49</v>
      </c>
      <c r="E127" s="454" t="str">
        <f t="array" ref="E127">INDEX(Tripping!$M$3:$P$109, MATCH($A$1,Tripping!$A$3:$A$109,0), MATCH(E101,Tripping!$M$2:$AC$2,0))</f>
        <v>18-19</v>
      </c>
      <c r="F127" s="455">
        <f t="array" ref="F127">INDEX(Tripping!$M$3:$P$109, MATCH($A$1,Tripping!$A$3:$A$109,0), MATCH(F101,Tripping!$M$2:$AC$2,0))</f>
        <v>5</v>
      </c>
      <c r="G127" s="127">
        <f t="shared" ref="G127:G128" si="3">F127*1.2</f>
        <v>6</v>
      </c>
      <c r="H127" s="320"/>
      <c r="I127" s="320"/>
      <c r="J127" s="320"/>
      <c r="K127" s="180"/>
      <c r="L127" s="180"/>
      <c r="M127" s="180"/>
      <c r="N127" s="108"/>
      <c r="O127" s="108"/>
      <c r="P127" s="108"/>
      <c r="Q127" s="108"/>
      <c r="R127" s="180"/>
      <c r="S127" s="180"/>
      <c r="T127" s="180"/>
      <c r="U127" s="180"/>
      <c r="V127" s="180"/>
    </row>
    <row r="128" outlineLevel="1">
      <c r="A128" s="207"/>
      <c r="B128" s="458" t="s">
        <v>511</v>
      </c>
      <c r="C128" s="207"/>
      <c r="D128" s="207"/>
      <c r="E128" s="454" t="str">
        <f t="array" ref="E128">INDEX(Tripping!$Q$3:$R$109, MATCH($A$1,Tripping!$A$3:$A$109,0), MATCH(E101,Tripping!$Q$2:$AC$2,0))</f>
        <v>22-23</v>
      </c>
      <c r="F128" s="455">
        <f t="array" ref="F128">INDEX(Tripping!$Q$3:$R$109, MATCH($A$1,Tripping!$A$3:$A$109,0), MATCH(F101,Tripping!$Q$2:$AC$2,0))</f>
        <v>5</v>
      </c>
      <c r="G128" s="127">
        <f t="shared" si="3"/>
        <v>6</v>
      </c>
      <c r="H128" s="320"/>
      <c r="I128" s="320"/>
      <c r="J128" s="320"/>
      <c r="K128" s="180"/>
      <c r="L128" s="180"/>
      <c r="M128" s="180"/>
      <c r="N128" s="108"/>
      <c r="O128" s="108"/>
      <c r="P128" s="108"/>
      <c r="Q128" s="108"/>
      <c r="R128" s="180"/>
      <c r="S128" s="180"/>
      <c r="T128" s="180"/>
      <c r="U128" s="180"/>
      <c r="V128" s="180"/>
    </row>
  </sheetData>
  <mergeCells count="135">
    <mergeCell ref="H8:J9"/>
    <mergeCell ref="H26:J26"/>
    <mergeCell ref="H25:J25"/>
    <mergeCell ref="H27:J28"/>
    <mergeCell ref="H29:J31"/>
    <mergeCell ref="I52:I53"/>
    <mergeCell ref="J52:J53"/>
    <mergeCell ref="H67:J67"/>
    <mergeCell ref="H71:J74"/>
    <mergeCell ref="H70:J70"/>
    <mergeCell ref="H68:J69"/>
    <mergeCell ref="K1:M2"/>
    <mergeCell ref="H1:J2"/>
    <mergeCell ref="K16:N16"/>
    <mergeCell ref="J45:J46"/>
    <mergeCell ref="A37:A39"/>
    <mergeCell ref="A34:A36"/>
    <mergeCell ref="D34:D36"/>
    <mergeCell ref="D29:D31"/>
    <mergeCell ref="C29:C31"/>
    <mergeCell ref="D27:D28"/>
    <mergeCell ref="E16:F16"/>
    <mergeCell ref="C16:D16"/>
    <mergeCell ref="A52:A53"/>
    <mergeCell ref="A49:A51"/>
    <mergeCell ref="C1:G12"/>
    <mergeCell ref="A40:A41"/>
    <mergeCell ref="A15:B16"/>
    <mergeCell ref="A10:A12"/>
    <mergeCell ref="A24:B25"/>
    <mergeCell ref="R47:V48"/>
    <mergeCell ref="I47:I48"/>
    <mergeCell ref="J47:J48"/>
    <mergeCell ref="H65:J66"/>
    <mergeCell ref="H64:J64"/>
    <mergeCell ref="R49:V51"/>
    <mergeCell ref="R52:V53"/>
    <mergeCell ref="R44:V44"/>
    <mergeCell ref="R45:V46"/>
    <mergeCell ref="R54:V56"/>
    <mergeCell ref="K117:K120"/>
    <mergeCell ref="K115:L115"/>
    <mergeCell ref="K111:K114"/>
    <mergeCell ref="K105:K110"/>
    <mergeCell ref="K102:K103"/>
    <mergeCell ref="H83:J84"/>
    <mergeCell ref="H87:J88"/>
    <mergeCell ref="H85:J86"/>
    <mergeCell ref="H89:J90"/>
    <mergeCell ref="H40:J41"/>
    <mergeCell ref="H34:J36"/>
    <mergeCell ref="H37:J39"/>
    <mergeCell ref="K121:L121"/>
    <mergeCell ref="K124:L124"/>
    <mergeCell ref="K101:L101"/>
    <mergeCell ref="K104:L104"/>
    <mergeCell ref="C85:C86"/>
    <mergeCell ref="C83:C84"/>
    <mergeCell ref="E87:E88"/>
    <mergeCell ref="E85:E86"/>
    <mergeCell ref="A92:B93"/>
    <mergeCell ref="A100:B101"/>
    <mergeCell ref="A97:A98"/>
    <mergeCell ref="A94:A96"/>
    <mergeCell ref="C87:C88"/>
    <mergeCell ref="V60:V63"/>
    <mergeCell ref="U60:U63"/>
    <mergeCell ref="U68:U69"/>
    <mergeCell ref="V68:V69"/>
    <mergeCell ref="U65:U66"/>
    <mergeCell ref="V65:V66"/>
    <mergeCell ref="V71:V74"/>
    <mergeCell ref="U71:U74"/>
    <mergeCell ref="A67:B67"/>
    <mergeCell ref="A70:B70"/>
    <mergeCell ref="A68:A69"/>
    <mergeCell ref="A71:A72"/>
    <mergeCell ref="A76:B77"/>
    <mergeCell ref="D71:D72"/>
    <mergeCell ref="A45:A46"/>
    <mergeCell ref="A47:A48"/>
    <mergeCell ref="A43:B44"/>
    <mergeCell ref="D49:D51"/>
    <mergeCell ref="D45:D46"/>
    <mergeCell ref="D47:D48"/>
    <mergeCell ref="D52:D53"/>
    <mergeCell ref="D54:D56"/>
    <mergeCell ref="A58:B58"/>
    <mergeCell ref="A59:B59"/>
    <mergeCell ref="D60:D63"/>
    <mergeCell ref="A60:A62"/>
    <mergeCell ref="A64:B64"/>
    <mergeCell ref="A54:A56"/>
    <mergeCell ref="A65:A66"/>
    <mergeCell ref="I49:I51"/>
    <mergeCell ref="J49:J51"/>
    <mergeCell ref="A85:A86"/>
    <mergeCell ref="A83:A84"/>
    <mergeCell ref="A79:A81"/>
    <mergeCell ref="H82:J82"/>
    <mergeCell ref="A82:B82"/>
    <mergeCell ref="A87:A88"/>
    <mergeCell ref="A89:A90"/>
    <mergeCell ref="H59:J59"/>
    <mergeCell ref="J54:J56"/>
    <mergeCell ref="I54:I56"/>
    <mergeCell ref="I45:I46"/>
    <mergeCell ref="H60:J63"/>
    <mergeCell ref="H4:H5"/>
    <mergeCell ref="I10:I11"/>
    <mergeCell ref="I4:I5"/>
    <mergeCell ref="H6:H7"/>
    <mergeCell ref="I6:I7"/>
    <mergeCell ref="G16:H16"/>
    <mergeCell ref="H10:H11"/>
    <mergeCell ref="H32:J32"/>
    <mergeCell ref="H33:J33"/>
    <mergeCell ref="A27:A28"/>
    <mergeCell ref="A29:A31"/>
    <mergeCell ref="A107:A109"/>
    <mergeCell ref="A102:A106"/>
    <mergeCell ref="A122:A128"/>
    <mergeCell ref="A110:A115"/>
    <mergeCell ref="A116:A121"/>
    <mergeCell ref="C114:C115"/>
    <mergeCell ref="C89:C90"/>
    <mergeCell ref="D37:D39"/>
    <mergeCell ref="D40:D41"/>
    <mergeCell ref="C120:C121"/>
    <mergeCell ref="D120:D121"/>
    <mergeCell ref="C127:C128"/>
    <mergeCell ref="D127:D128"/>
    <mergeCell ref="D114:D115"/>
    <mergeCell ref="E89:E90"/>
    <mergeCell ref="E83:E84"/>
  </mergeCells>
  <conditionalFormatting sqref="K1:K15 K17:K125">
    <cfRule type="containsText" dxfId="0" priority="1" operator="containsText" text="361">
      <formula>NOT(ISERROR(SEARCH(("361"),(K1))))</formula>
    </cfRule>
  </conditionalFormatting>
  <conditionalFormatting sqref="K1:K15 K17:K125">
    <cfRule type="containsText" dxfId="1" priority="2" operator="containsText" text="363">
      <formula>NOT(ISERROR(SEARCH(("363"),(K1))))</formula>
    </cfRule>
  </conditionalFormatting>
  <conditionalFormatting sqref="K1:K15 K17:K125">
    <cfRule type="containsText" dxfId="1" priority="3" operator="containsText" text="365">
      <formula>NOT(ISERROR(SEARCH(("365"),(K1))))</formula>
    </cfRule>
  </conditionalFormatting>
  <conditionalFormatting sqref="K1:K15 K17:K125">
    <cfRule type="containsText" dxfId="1" priority="4" operator="containsText" text="366">
      <formula>NOT(ISERROR(SEARCH(("366"),(K1))))</formula>
    </cfRule>
  </conditionalFormatting>
  <conditionalFormatting sqref="K1:K15 K17:K125">
    <cfRule type="containsText" dxfId="1" priority="5" operator="containsText" text="367">
      <formula>NOT(ISERROR(SEARCH(("367"),(K1))))</formula>
    </cfRule>
  </conditionalFormatting>
  <conditionalFormatting sqref="P83:P90">
    <cfRule type="cellIs" dxfId="2" priority="6" operator="equal">
      <formula>"敵のみ"</formula>
    </cfRule>
  </conditionalFormatting>
  <conditionalFormatting sqref="D83:D90 F85:G85 K85:Q85 F89:G89 K89:O89 P89:P90 Q89">
    <cfRule type="cellIs" dxfId="3" priority="7" operator="equal">
      <formula>"-"</formula>
    </cfRule>
  </conditionalFormatting>
  <conditionalFormatting sqref="O1:O128 C66 E66:G66 K66:N66 P66:T66">
    <cfRule type="cellIs" dxfId="4" priority="8" operator="greaterThan">
      <formula>0</formula>
    </cfRule>
  </conditionalFormatting>
  <conditionalFormatting sqref="P1:Q128">
    <cfRule type="cellIs" dxfId="5" priority="9" operator="lessThan">
      <formula>1</formula>
    </cfRule>
  </conditionalFormatting>
  <conditionalFormatting sqref="P1:Q128">
    <cfRule type="cellIs" dxfId="4" priority="10" operator="greaterThan">
      <formula>1</formula>
    </cfRule>
  </conditionalFormatting>
  <conditionalFormatting sqref="N25:N90">
    <cfRule type="cellIs" dxfId="6" priority="11" operator="greaterThan">
      <formula>0</formula>
    </cfRule>
  </conditionalFormatting>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EBC5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719">
        <v>9.0</v>
      </c>
      <c r="B1" s="720"/>
      <c r="C1" s="721" t="str">
        <f>IMAGE(VLOOKUP($A$1,Fighters!A2:AI107,12,FALSE),1)</f>
        <v/>
      </c>
      <c r="D1" s="722"/>
      <c r="E1" s="722"/>
      <c r="F1" s="722"/>
      <c r="G1" s="723"/>
      <c r="H1" s="724"/>
      <c r="I1" s="722"/>
      <c r="J1" s="723"/>
      <c r="K1" s="725"/>
      <c r="L1" s="722"/>
      <c r="M1" s="723"/>
      <c r="N1" s="726"/>
      <c r="O1" s="726"/>
      <c r="P1" s="726"/>
      <c r="Q1" s="726"/>
      <c r="R1" s="727"/>
      <c r="S1" s="727"/>
      <c r="T1" s="727"/>
      <c r="U1" s="727"/>
      <c r="V1" s="727"/>
    </row>
    <row r="2">
      <c r="A2" s="728" t="str">
        <f>VLOOKUP($A$1,Fighters!$A$2:$AI$81,6,FALSE)</f>
        <v>#4ebc56</v>
      </c>
      <c r="B2" s="720"/>
      <c r="C2" s="729"/>
      <c r="G2" s="730"/>
      <c r="H2" s="731"/>
      <c r="I2" s="732"/>
      <c r="J2" s="733"/>
      <c r="K2" s="731"/>
      <c r="L2" s="732"/>
      <c r="M2" s="733"/>
      <c r="N2" s="726"/>
      <c r="O2" s="726"/>
      <c r="P2" s="726"/>
      <c r="Q2" s="726"/>
      <c r="R2" s="727"/>
      <c r="S2" s="727"/>
      <c r="T2" s="727"/>
      <c r="U2" s="727"/>
      <c r="V2" s="727"/>
    </row>
    <row r="3">
      <c r="A3" s="728" t="str">
        <f>VLOOKUP($A$1,Fighters!$A$2:$AI$81,14,FALSE)</f>
        <v>9. ルイージ</v>
      </c>
      <c r="B3" s="720"/>
      <c r="C3" s="729"/>
      <c r="G3" s="730"/>
      <c r="H3" s="734"/>
      <c r="I3" s="734"/>
      <c r="J3" s="734"/>
      <c r="K3" s="735"/>
      <c r="L3" s="735"/>
      <c r="M3" s="735"/>
      <c r="N3" s="726"/>
      <c r="O3" s="726"/>
      <c r="P3" s="726"/>
      <c r="Q3" s="726"/>
      <c r="R3" s="736"/>
      <c r="S3" s="727"/>
      <c r="T3" s="727"/>
      <c r="U3" s="727"/>
      <c r="V3" s="727"/>
    </row>
    <row r="4">
      <c r="A4" s="728" t="str">
        <f>VLOOKUP($A$1,Fighters!$A$2:$AI$81,13,FALSE)</f>
        <v>0</v>
      </c>
      <c r="B4" s="720"/>
      <c r="C4" s="729"/>
      <c r="G4" s="730"/>
      <c r="H4" s="737"/>
      <c r="I4" s="737"/>
      <c r="J4" s="734"/>
      <c r="K4" s="735"/>
      <c r="L4" s="735"/>
      <c r="M4" s="735"/>
      <c r="N4" s="726"/>
      <c r="O4" s="726"/>
      <c r="P4" s="726"/>
      <c r="Q4" s="726"/>
      <c r="R4" s="736"/>
      <c r="S4" s="727"/>
      <c r="T4" s="727"/>
      <c r="U4" s="727"/>
      <c r="V4" s="727"/>
    </row>
    <row r="5" ht="16.5" customHeight="1">
      <c r="A5" s="719"/>
      <c r="B5" s="720"/>
      <c r="C5" s="729"/>
      <c r="G5" s="730"/>
      <c r="H5" s="738"/>
      <c r="I5" s="738"/>
      <c r="J5" s="739"/>
      <c r="K5" s="740"/>
      <c r="L5" s="741"/>
      <c r="M5" s="741"/>
      <c r="N5" s="726"/>
      <c r="O5" s="726"/>
      <c r="P5" s="726"/>
      <c r="Q5" s="726"/>
      <c r="R5" s="736"/>
      <c r="S5" s="727"/>
      <c r="T5" s="727"/>
      <c r="U5" s="727"/>
      <c r="V5" s="727"/>
    </row>
    <row r="6">
      <c r="A6" s="720"/>
      <c r="B6" s="720"/>
      <c r="C6" s="729"/>
      <c r="G6" s="730"/>
      <c r="H6" s="737"/>
      <c r="I6" s="742" t="s">
        <v>6</v>
      </c>
      <c r="J6" s="740"/>
      <c r="K6" s="743"/>
      <c r="L6" s="741"/>
      <c r="M6" s="741"/>
      <c r="N6" s="726"/>
      <c r="O6" s="726"/>
      <c r="P6" s="726"/>
      <c r="Q6" s="726"/>
      <c r="R6" s="736"/>
      <c r="S6" s="727"/>
      <c r="T6" s="727"/>
      <c r="U6" s="727"/>
      <c r="V6" s="727"/>
    </row>
    <row r="7">
      <c r="A7" s="720"/>
      <c r="B7" s="720"/>
      <c r="C7" s="729"/>
      <c r="G7" s="730"/>
      <c r="H7" s="738"/>
      <c r="I7" s="738"/>
      <c r="J7" s="740"/>
      <c r="K7" s="743"/>
      <c r="L7" s="741"/>
      <c r="M7" s="741"/>
      <c r="N7" s="726"/>
      <c r="O7" s="726"/>
      <c r="P7" s="726"/>
      <c r="Q7" s="726"/>
      <c r="R7" s="736"/>
      <c r="S7" s="727"/>
      <c r="T7" s="727"/>
      <c r="U7" s="727"/>
      <c r="V7" s="727"/>
    </row>
    <row r="8">
      <c r="A8" s="720"/>
      <c r="B8" s="720"/>
      <c r="C8" s="729"/>
      <c r="G8" s="730"/>
      <c r="H8" s="744">
        <v>43631.94464184028</v>
      </c>
      <c r="I8" s="722"/>
      <c r="J8" s="723"/>
      <c r="K8" s="740"/>
      <c r="L8" s="741"/>
      <c r="M8" s="741"/>
      <c r="N8" s="726"/>
      <c r="O8" s="726"/>
      <c r="P8" s="726"/>
      <c r="Q8" s="726"/>
      <c r="R8" s="736"/>
      <c r="S8" s="727"/>
      <c r="T8" s="727"/>
      <c r="U8" s="727"/>
      <c r="V8" s="727"/>
    </row>
    <row r="9">
      <c r="A9" s="720"/>
      <c r="B9" s="720"/>
      <c r="C9" s="729"/>
      <c r="G9" s="730"/>
      <c r="H9" s="731"/>
      <c r="I9" s="732"/>
      <c r="J9" s="733"/>
      <c r="K9" s="727"/>
      <c r="L9" s="726"/>
      <c r="M9" s="726"/>
      <c r="N9" s="726"/>
      <c r="O9" s="726"/>
      <c r="P9" s="726"/>
      <c r="Q9" s="726"/>
      <c r="R9" s="736"/>
      <c r="S9" s="727"/>
      <c r="T9" s="727"/>
      <c r="U9" s="727"/>
      <c r="V9" s="727"/>
    </row>
    <row r="10">
      <c r="A10" s="720"/>
      <c r="B10" s="720"/>
      <c r="C10" s="729"/>
      <c r="G10" s="730"/>
      <c r="H10" s="747"/>
      <c r="I10" s="747"/>
      <c r="J10" s="727"/>
      <c r="K10" s="727"/>
      <c r="L10" s="726"/>
      <c r="M10" s="726"/>
      <c r="N10" s="726"/>
      <c r="O10" s="726"/>
      <c r="P10" s="726"/>
      <c r="Q10" s="726"/>
      <c r="R10" s="736"/>
      <c r="S10" s="727"/>
      <c r="T10" s="727"/>
      <c r="U10" s="727"/>
      <c r="V10" s="727"/>
    </row>
    <row r="11">
      <c r="A11" s="749" t="s">
        <v>11</v>
      </c>
      <c r="B11" s="723"/>
      <c r="C11" s="729"/>
      <c r="G11" s="730"/>
      <c r="H11" s="738"/>
      <c r="I11" s="738"/>
      <c r="J11" s="727"/>
      <c r="K11" s="727"/>
      <c r="L11" s="726"/>
      <c r="M11" s="726"/>
      <c r="N11" s="726"/>
      <c r="O11" s="726"/>
      <c r="P11" s="726"/>
      <c r="Q11" s="726"/>
      <c r="R11" s="736"/>
      <c r="S11" s="727"/>
      <c r="T11" s="727"/>
      <c r="U11" s="727"/>
      <c r="V11" s="727"/>
    </row>
    <row r="12">
      <c r="A12" s="731"/>
      <c r="B12" s="733"/>
      <c r="C12" s="731"/>
      <c r="D12" s="732"/>
      <c r="E12" s="732"/>
      <c r="F12" s="732"/>
      <c r="G12" s="733"/>
      <c r="H12" s="752"/>
      <c r="I12" s="752"/>
      <c r="J12" s="720"/>
      <c r="K12" s="720"/>
      <c r="L12" s="726"/>
      <c r="M12" s="726"/>
      <c r="N12" s="726"/>
      <c r="O12" s="726"/>
      <c r="P12" s="726"/>
      <c r="Q12" s="726"/>
      <c r="R12" s="736"/>
      <c r="S12" s="727"/>
      <c r="T12" s="727"/>
      <c r="U12" s="727"/>
      <c r="V12" s="727"/>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97 [32nd]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45F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24.2 [4th]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1.134 [39th]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67F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0.13046 [61st]</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44 [4th]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1.65 [48th]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32F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0.096 [59th]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19.98 [4th]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0.77 [78th]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0.075 [41st]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41.31 [9th]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1.32 [66th]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2.112 [64th]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0.083 [54th]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11" t="s">
        <v>77</v>
      </c>
      <c r="D26" s="209" t="s">
        <v>919</v>
      </c>
      <c r="E26" s="211" t="s">
        <v>303</v>
      </c>
      <c r="F26" s="200">
        <v>2.4</v>
      </c>
      <c r="G26" s="201" t="s">
        <v>70</v>
      </c>
      <c r="H26" s="213" t="s">
        <v>920</v>
      </c>
      <c r="I26" s="120"/>
      <c r="J26" s="117"/>
      <c r="K26" s="215"/>
      <c r="L26" s="217"/>
      <c r="M26" s="218"/>
      <c r="N26" s="234"/>
      <c r="O26" s="813">
        <v>0.0</v>
      </c>
      <c r="P26" s="814">
        <v>1.0</v>
      </c>
      <c r="Q26" s="814">
        <v>1.0</v>
      </c>
      <c r="R26" s="105"/>
      <c r="S26" s="105"/>
      <c r="T26" s="105"/>
      <c r="U26" s="105"/>
      <c r="V26" s="105"/>
    </row>
    <row r="27" outlineLevel="1">
      <c r="A27" s="222"/>
      <c r="B27" s="208" t="s">
        <v>63</v>
      </c>
      <c r="C27" s="226" t="s">
        <v>95</v>
      </c>
      <c r="D27" s="225" t="s">
        <v>327</v>
      </c>
      <c r="E27" s="226" t="s">
        <v>303</v>
      </c>
      <c r="F27" s="200">
        <v>2.4</v>
      </c>
      <c r="G27" s="210" t="s">
        <v>70</v>
      </c>
      <c r="H27" s="213" t="s">
        <v>921</v>
      </c>
      <c r="I27" s="120"/>
      <c r="J27" s="117"/>
      <c r="K27" s="230"/>
      <c r="L27" s="232"/>
      <c r="M27" s="234"/>
      <c r="N27" s="234"/>
      <c r="O27" s="205">
        <v>0.0</v>
      </c>
      <c r="P27" s="205">
        <v>1.0</v>
      </c>
      <c r="Q27" s="205">
        <v>1.0</v>
      </c>
      <c r="R27" s="105"/>
      <c r="S27" s="105"/>
      <c r="T27" s="105"/>
      <c r="U27" s="105"/>
      <c r="V27" s="105"/>
    </row>
    <row r="28" outlineLevel="1">
      <c r="A28" s="207"/>
      <c r="B28" s="208" t="s">
        <v>94</v>
      </c>
      <c r="C28" s="226" t="s">
        <v>105</v>
      </c>
      <c r="D28" s="225" t="s">
        <v>213</v>
      </c>
      <c r="E28" s="226" t="s">
        <v>58</v>
      </c>
      <c r="F28" s="200">
        <v>4.8</v>
      </c>
      <c r="G28" s="210" t="s">
        <v>59</v>
      </c>
      <c r="H28" s="212"/>
      <c r="I28" s="120"/>
      <c r="J28" s="117"/>
      <c r="K28" s="230"/>
      <c r="L28" s="232"/>
      <c r="M28" s="234"/>
      <c r="N28" s="234"/>
      <c r="O28" s="205">
        <v>0.0</v>
      </c>
      <c r="P28" s="205">
        <v>1.0</v>
      </c>
      <c r="Q28" s="205">
        <v>1.0</v>
      </c>
      <c r="R28" s="105"/>
      <c r="S28" s="105"/>
      <c r="T28" s="105"/>
      <c r="U28" s="105"/>
      <c r="V28" s="105"/>
    </row>
    <row r="29" outlineLevel="1">
      <c r="A29" s="195" t="s">
        <v>72</v>
      </c>
      <c r="B29" s="208" t="s">
        <v>922</v>
      </c>
      <c r="C29" s="226" t="s">
        <v>923</v>
      </c>
      <c r="D29" s="279" t="s">
        <v>159</v>
      </c>
      <c r="E29" s="226" t="s">
        <v>303</v>
      </c>
      <c r="F29" s="200">
        <v>2.4</v>
      </c>
      <c r="G29" s="210" t="s">
        <v>70</v>
      </c>
      <c r="H29" s="219"/>
      <c r="I29" s="221"/>
      <c r="J29" s="110"/>
      <c r="K29" s="244"/>
      <c r="L29" s="232"/>
      <c r="M29" s="234"/>
      <c r="N29" s="234"/>
      <c r="O29" s="205">
        <v>0.0</v>
      </c>
      <c r="P29" s="205">
        <v>1.0</v>
      </c>
      <c r="Q29" s="205">
        <v>1.0</v>
      </c>
      <c r="R29" s="105"/>
      <c r="S29" s="105"/>
      <c r="T29" s="105"/>
      <c r="U29" s="105"/>
      <c r="V29" s="105"/>
    </row>
    <row r="30" outlineLevel="1">
      <c r="A30" s="207"/>
      <c r="B30" s="208" t="s">
        <v>417</v>
      </c>
      <c r="C30" s="226" t="s">
        <v>144</v>
      </c>
      <c r="D30" s="114"/>
      <c r="E30" s="226" t="s">
        <v>58</v>
      </c>
      <c r="F30" s="200">
        <v>4.8</v>
      </c>
      <c r="G30" s="210" t="s">
        <v>59</v>
      </c>
      <c r="H30" s="112"/>
      <c r="I30" s="224"/>
      <c r="J30" s="114"/>
      <c r="K30" s="247"/>
      <c r="L30" s="232"/>
      <c r="M30" s="234"/>
      <c r="N30" s="234"/>
      <c r="O30" s="205">
        <v>0.0</v>
      </c>
      <c r="P30" s="205">
        <v>1.0</v>
      </c>
      <c r="Q30" s="205">
        <v>1.0</v>
      </c>
      <c r="R30" s="105"/>
      <c r="S30" s="105"/>
      <c r="T30" s="105"/>
      <c r="U30" s="105"/>
      <c r="V30" s="105"/>
    </row>
    <row r="31" outlineLevel="1">
      <c r="A31" s="236" t="s">
        <v>82</v>
      </c>
      <c r="B31" s="208" t="s">
        <v>142</v>
      </c>
      <c r="C31" s="226" t="s">
        <v>143</v>
      </c>
      <c r="D31" s="225" t="s">
        <v>924</v>
      </c>
      <c r="E31" s="226" t="s">
        <v>79</v>
      </c>
      <c r="F31" s="200">
        <v>10.799999999999999</v>
      </c>
      <c r="G31" s="210" t="s">
        <v>80</v>
      </c>
      <c r="H31" s="212"/>
      <c r="I31" s="120"/>
      <c r="J31" s="117"/>
      <c r="K31" s="249"/>
      <c r="L31" s="232"/>
      <c r="M31" s="234"/>
      <c r="N31" s="234"/>
      <c r="O31" s="205">
        <v>0.0</v>
      </c>
      <c r="P31" s="205">
        <v>1.0</v>
      </c>
      <c r="Q31" s="205">
        <v>1.0</v>
      </c>
      <c r="R31" s="105"/>
      <c r="S31" s="105"/>
      <c r="T31" s="105"/>
      <c r="U31" s="105"/>
      <c r="V31" s="105"/>
    </row>
    <row r="32" outlineLevel="1">
      <c r="A32" s="236" t="s">
        <v>93</v>
      </c>
      <c r="B32" s="214"/>
      <c r="C32" s="226" t="s">
        <v>925</v>
      </c>
      <c r="D32" s="225" t="s">
        <v>154</v>
      </c>
      <c r="E32" s="226" t="s">
        <v>66</v>
      </c>
      <c r="F32" s="200">
        <v>7.199999999999999</v>
      </c>
      <c r="G32" s="210" t="s">
        <v>67</v>
      </c>
      <c r="H32" s="212"/>
      <c r="I32" s="120"/>
      <c r="J32" s="117"/>
      <c r="K32" s="247"/>
      <c r="L32" s="232"/>
      <c r="M32" s="234"/>
      <c r="N32" s="234"/>
      <c r="O32" s="205">
        <v>0.0</v>
      </c>
      <c r="P32" s="205">
        <v>1.0</v>
      </c>
      <c r="Q32" s="205">
        <v>1.0</v>
      </c>
      <c r="R32" s="105"/>
      <c r="S32" s="105"/>
      <c r="T32" s="105"/>
      <c r="U32" s="105"/>
      <c r="V32" s="105"/>
    </row>
    <row r="33" outlineLevel="1">
      <c r="A33" s="236" t="s">
        <v>104</v>
      </c>
      <c r="B33" s="214"/>
      <c r="C33" s="226" t="s">
        <v>690</v>
      </c>
      <c r="D33" s="225" t="s">
        <v>206</v>
      </c>
      <c r="E33" s="226" t="s">
        <v>229</v>
      </c>
      <c r="F33" s="200">
        <v>6.0</v>
      </c>
      <c r="G33" s="210" t="s">
        <v>67</v>
      </c>
      <c r="H33" s="212"/>
      <c r="I33" s="120"/>
      <c r="J33" s="117"/>
      <c r="K33" s="252"/>
      <c r="L33" s="234"/>
      <c r="M33" s="234"/>
      <c r="N33" s="234"/>
      <c r="O33" s="205">
        <v>0.0</v>
      </c>
      <c r="P33" s="205">
        <v>1.0</v>
      </c>
      <c r="Q33" s="205">
        <v>1.0</v>
      </c>
      <c r="R33" s="105"/>
      <c r="S33" s="105"/>
      <c r="T33" s="105"/>
      <c r="U33" s="105"/>
      <c r="V33" s="105"/>
    </row>
    <row r="34" outlineLevel="1">
      <c r="A34" s="195" t="s">
        <v>110</v>
      </c>
      <c r="B34" s="208" t="s">
        <v>83</v>
      </c>
      <c r="C34" s="562" t="s">
        <v>255</v>
      </c>
      <c r="D34" s="815" t="s">
        <v>464</v>
      </c>
      <c r="E34" s="562" t="s">
        <v>205</v>
      </c>
      <c r="F34" s="366">
        <v>18.0</v>
      </c>
      <c r="G34" s="314" t="s">
        <v>168</v>
      </c>
      <c r="H34" s="243" t="s">
        <v>926</v>
      </c>
      <c r="I34" s="221"/>
      <c r="J34" s="110"/>
      <c r="K34" s="230"/>
      <c r="L34" s="232"/>
      <c r="M34" s="234"/>
      <c r="N34" s="234"/>
      <c r="O34" s="205">
        <v>5.0</v>
      </c>
      <c r="P34" s="205">
        <v>1.0</v>
      </c>
      <c r="Q34" s="205">
        <v>1.0</v>
      </c>
      <c r="R34" s="105"/>
      <c r="S34" s="105"/>
      <c r="T34" s="105"/>
      <c r="U34" s="105"/>
      <c r="V34" s="105"/>
    </row>
    <row r="35" outlineLevel="1">
      <c r="A35" s="222"/>
      <c r="B35" s="208" t="s">
        <v>89</v>
      </c>
      <c r="C35" s="222"/>
      <c r="D35" s="233"/>
      <c r="E35" s="222"/>
      <c r="F35" s="222"/>
      <c r="G35" s="233"/>
      <c r="H35" s="231"/>
      <c r="J35" s="233"/>
      <c r="K35" s="230"/>
      <c r="L35" s="232"/>
      <c r="M35" s="234"/>
      <c r="N35" s="234"/>
      <c r="O35" s="205">
        <v>5.0</v>
      </c>
      <c r="P35" s="205">
        <v>1.0</v>
      </c>
      <c r="Q35" s="205">
        <v>1.0</v>
      </c>
      <c r="R35" s="105"/>
      <c r="S35" s="105"/>
      <c r="T35" s="105"/>
      <c r="U35" s="105"/>
      <c r="V35" s="105"/>
    </row>
    <row r="36" outlineLevel="1">
      <c r="A36" s="207"/>
      <c r="B36" s="208" t="s">
        <v>92</v>
      </c>
      <c r="C36" s="207"/>
      <c r="D36" s="114"/>
      <c r="E36" s="207"/>
      <c r="F36" s="207"/>
      <c r="G36" s="114"/>
      <c r="H36" s="112"/>
      <c r="I36" s="224"/>
      <c r="J36" s="114"/>
      <c r="K36" s="230"/>
      <c r="L36" s="232"/>
      <c r="M36" s="234"/>
      <c r="N36" s="234"/>
      <c r="O36" s="205">
        <v>5.0</v>
      </c>
      <c r="P36" s="205">
        <v>1.0</v>
      </c>
      <c r="Q36" s="205">
        <v>1.0</v>
      </c>
      <c r="R36" s="105"/>
      <c r="S36" s="105"/>
      <c r="T36" s="105"/>
      <c r="U36" s="105"/>
      <c r="V36" s="105"/>
    </row>
    <row r="37" outlineLevel="1">
      <c r="A37" s="236" t="s">
        <v>119</v>
      </c>
      <c r="B37" s="214"/>
      <c r="C37" s="560" t="s">
        <v>394</v>
      </c>
      <c r="D37" s="567" t="s">
        <v>165</v>
      </c>
      <c r="E37" s="560" t="s">
        <v>927</v>
      </c>
      <c r="F37" s="200" t="s">
        <v>928</v>
      </c>
      <c r="G37" s="355" t="s">
        <v>929</v>
      </c>
      <c r="H37" s="228" t="s">
        <v>930</v>
      </c>
      <c r="I37" s="120"/>
      <c r="J37" s="117"/>
      <c r="K37" s="258"/>
      <c r="L37" s="234"/>
      <c r="M37" s="234"/>
      <c r="N37" s="234"/>
      <c r="O37" s="205">
        <v>0.0</v>
      </c>
      <c r="P37" s="205">
        <v>1.0</v>
      </c>
      <c r="Q37" s="205">
        <v>1.0</v>
      </c>
      <c r="R37" s="105"/>
      <c r="S37" s="105"/>
      <c r="T37" s="105"/>
      <c r="U37" s="105"/>
      <c r="V37" s="105"/>
    </row>
    <row r="38" outlineLevel="1">
      <c r="A38" s="195" t="s">
        <v>128</v>
      </c>
      <c r="B38" s="208" t="s">
        <v>170</v>
      </c>
      <c r="C38" s="226" t="s">
        <v>105</v>
      </c>
      <c r="D38" s="815" t="s">
        <v>118</v>
      </c>
      <c r="E38" s="560" t="s">
        <v>578</v>
      </c>
      <c r="F38" s="200" t="s">
        <v>579</v>
      </c>
      <c r="G38" s="355" t="s">
        <v>551</v>
      </c>
      <c r="H38" s="243" t="s">
        <v>175</v>
      </c>
      <c r="I38" s="221"/>
      <c r="J38" s="110"/>
      <c r="K38" s="247"/>
      <c r="L38" s="232"/>
      <c r="M38" s="234"/>
      <c r="N38" s="234"/>
      <c r="O38" s="205">
        <v>0.0</v>
      </c>
      <c r="P38" s="205">
        <v>1.0</v>
      </c>
      <c r="Q38" s="205">
        <v>1.0</v>
      </c>
      <c r="R38" s="105"/>
      <c r="S38" s="105"/>
      <c r="T38" s="105"/>
      <c r="U38" s="105"/>
      <c r="V38" s="105"/>
    </row>
    <row r="39" outlineLevel="1">
      <c r="A39" s="207"/>
      <c r="B39" s="208" t="s">
        <v>177</v>
      </c>
      <c r="C39" s="226" t="s">
        <v>120</v>
      </c>
      <c r="D39" s="114"/>
      <c r="E39" s="560" t="s">
        <v>578</v>
      </c>
      <c r="F39" s="200" t="s">
        <v>579</v>
      </c>
      <c r="G39" s="355" t="s">
        <v>551</v>
      </c>
      <c r="H39" s="112"/>
      <c r="I39" s="224"/>
      <c r="J39" s="114"/>
      <c r="K39" s="247"/>
      <c r="L39" s="232"/>
      <c r="M39" s="234"/>
      <c r="N39" s="234"/>
      <c r="O39" s="205">
        <v>0.0</v>
      </c>
      <c r="P39" s="205">
        <v>1.0</v>
      </c>
      <c r="Q39" s="205">
        <v>1.0</v>
      </c>
      <c r="R39" s="105"/>
      <c r="S39" s="105"/>
      <c r="T39" s="105"/>
      <c r="U39" s="105"/>
      <c r="V39" s="105"/>
    </row>
    <row r="40" outlineLevel="1">
      <c r="A40" s="236" t="s">
        <v>931</v>
      </c>
      <c r="B40" s="196"/>
      <c r="C40" s="211" t="s">
        <v>190</v>
      </c>
      <c r="D40" s="557" t="s">
        <v>761</v>
      </c>
      <c r="E40" s="557" t="s">
        <v>303</v>
      </c>
      <c r="F40" s="200">
        <v>2.4</v>
      </c>
      <c r="G40" s="127" t="s">
        <v>70</v>
      </c>
      <c r="H40" s="213" t="s">
        <v>932</v>
      </c>
      <c r="I40" s="120"/>
      <c r="J40" s="117"/>
      <c r="K40" s="357"/>
      <c r="L40" s="357"/>
      <c r="M40" s="816"/>
      <c r="N40" s="816"/>
      <c r="O40" s="205">
        <v>0.0</v>
      </c>
      <c r="P40" s="205">
        <v>1.0</v>
      </c>
      <c r="Q40" s="205">
        <v>1.0</v>
      </c>
      <c r="R40" s="105"/>
      <c r="S40" s="105"/>
      <c r="T40" s="105"/>
      <c r="U40" s="105"/>
      <c r="V40" s="105"/>
    </row>
    <row r="41">
      <c r="A41" s="180"/>
      <c r="B41" s="246"/>
      <c r="C41" s="180"/>
      <c r="D41" s="180"/>
      <c r="E41" s="180"/>
      <c r="F41" s="248"/>
      <c r="G41" s="248"/>
      <c r="H41" s="180"/>
      <c r="I41" s="180"/>
      <c r="J41" s="180"/>
      <c r="K41" s="180"/>
      <c r="L41" s="180"/>
      <c r="M41" s="180"/>
      <c r="N41" s="180"/>
      <c r="O41" s="180"/>
      <c r="P41" s="180"/>
      <c r="Q41" s="180"/>
      <c r="R41" s="180"/>
      <c r="S41" s="180"/>
      <c r="T41" s="180"/>
      <c r="U41" s="180"/>
      <c r="V41" s="180"/>
    </row>
    <row r="42">
      <c r="A42" s="250" t="s">
        <v>148</v>
      </c>
      <c r="B42" s="110"/>
      <c r="C42" s="251"/>
      <c r="D42" s="251"/>
      <c r="E42" s="251"/>
      <c r="F42" s="253"/>
      <c r="G42" s="251"/>
      <c r="H42" s="253"/>
      <c r="I42" s="253"/>
      <c r="J42" s="254"/>
      <c r="K42" s="253"/>
      <c r="L42" s="253"/>
      <c r="M42" s="253"/>
      <c r="N42" s="253"/>
      <c r="O42" s="253"/>
      <c r="P42" s="253"/>
      <c r="Q42" s="253"/>
      <c r="R42" s="253"/>
      <c r="S42" s="253"/>
      <c r="T42" s="253"/>
      <c r="U42" s="253"/>
      <c r="V42" s="253"/>
    </row>
    <row r="43" outlineLevel="1">
      <c r="A43" s="112"/>
      <c r="B43" s="114"/>
      <c r="C43" s="256" t="s">
        <v>48</v>
      </c>
      <c r="D43" s="257" t="s">
        <v>49</v>
      </c>
      <c r="E43" s="256" t="s">
        <v>50</v>
      </c>
      <c r="F43" s="259" t="s">
        <v>51</v>
      </c>
      <c r="G43" s="259" t="s">
        <v>174</v>
      </c>
      <c r="H43" s="260" t="s">
        <v>52</v>
      </c>
      <c r="I43" s="259" t="str">
        <f>'テンプレート'!I56</f>
        <v>Landing Lag</v>
      </c>
      <c r="J43" s="259" t="s">
        <v>176</v>
      </c>
      <c r="K43" s="259" t="str">
        <f>'テンプレート'!K56</f>
        <v>ベクトル</v>
      </c>
      <c r="L43" s="259" t="str">
        <f>'テンプレート'!L56</f>
        <v>KBG (R.E.)</v>
      </c>
      <c r="M43" s="259" t="str">
        <f>'テンプレート'!M56</f>
        <v>BKB (R.A.)</v>
      </c>
      <c r="N43" s="259" t="str">
        <f>'テンプレート'!N56</f>
        <v>FKB (R.F.)</v>
      </c>
      <c r="O43" s="262" t="str">
        <f>'テンプレート'!O56</f>
        <v>盾削り値</v>
      </c>
      <c r="P43" s="259" t="str">
        <f>'テンプレート'!P56</f>
        <v>ﾋｯﾄｽﾄｯﾌﾟ</v>
      </c>
      <c r="Q43" s="262" t="str">
        <f>'テンプレート'!Q56</f>
        <v>ずらし</v>
      </c>
      <c r="R43" s="264" t="str">
        <f>'テンプレート'!R56</f>
        <v>Comment</v>
      </c>
      <c r="S43" s="120"/>
      <c r="T43" s="120"/>
      <c r="U43" s="120"/>
      <c r="V43" s="120"/>
    </row>
    <row r="44" outlineLevel="1">
      <c r="A44" s="265" t="s">
        <v>187</v>
      </c>
      <c r="B44" s="817"/>
      <c r="C44" s="590" t="s">
        <v>737</v>
      </c>
      <c r="D44" s="275" t="s">
        <v>345</v>
      </c>
      <c r="E44" s="309" t="s">
        <v>74</v>
      </c>
      <c r="F44" s="273">
        <v>14.4</v>
      </c>
      <c r="G44" s="273">
        <v>12.24</v>
      </c>
      <c r="H44" s="200" t="s">
        <v>59</v>
      </c>
      <c r="I44" s="311" t="str">
        <f t="array" ref="I44">INDEX('Aerial Attacks'!$O$3:$AA$109, MATCH($A$1,'Aerial Attacks'!$A$3:$A$109,0), MATCH(A44,'Aerial Attacks'!$O$2:$S$2,0))</f>
        <v>8</v>
      </c>
      <c r="J44" s="314" t="s">
        <v>939</v>
      </c>
      <c r="K44" s="215"/>
      <c r="L44" s="217"/>
      <c r="M44" s="218"/>
      <c r="N44" s="218"/>
      <c r="O44" s="205">
        <v>0.0</v>
      </c>
      <c r="P44" s="205">
        <v>1.0</v>
      </c>
      <c r="Q44" s="205">
        <v>1.0</v>
      </c>
      <c r="R44" s="579"/>
      <c r="S44" s="221"/>
      <c r="T44" s="221"/>
      <c r="U44" s="221"/>
      <c r="V44" s="110"/>
    </row>
    <row r="45" outlineLevel="1">
      <c r="A45" s="207"/>
      <c r="B45" s="293" t="s">
        <v>76</v>
      </c>
      <c r="C45" s="589" t="s">
        <v>943</v>
      </c>
      <c r="D45" s="114"/>
      <c r="E45" s="323" t="s">
        <v>66</v>
      </c>
      <c r="F45" s="273">
        <v>7.2</v>
      </c>
      <c r="G45" s="273">
        <v>6.12</v>
      </c>
      <c r="H45" s="200" t="s">
        <v>70</v>
      </c>
      <c r="I45" s="207"/>
      <c r="J45" s="114"/>
      <c r="K45" s="249"/>
      <c r="L45" s="232"/>
      <c r="M45" s="234"/>
      <c r="N45" s="234"/>
      <c r="O45" s="205">
        <v>0.0</v>
      </c>
      <c r="P45" s="205">
        <v>1.0</v>
      </c>
      <c r="Q45" s="205">
        <v>1.0</v>
      </c>
      <c r="R45" s="112"/>
      <c r="S45" s="224"/>
      <c r="T45" s="224"/>
      <c r="U45" s="224"/>
      <c r="V45" s="114"/>
    </row>
    <row r="46" outlineLevel="1">
      <c r="A46" s="299" t="s">
        <v>219</v>
      </c>
      <c r="B46" s="300"/>
      <c r="C46" s="589" t="s">
        <v>944</v>
      </c>
      <c r="D46" s="820">
        <v>23.0</v>
      </c>
      <c r="E46" s="323" t="s">
        <v>90</v>
      </c>
      <c r="F46" s="273">
        <v>9.6</v>
      </c>
      <c r="G46" s="273">
        <v>8.16</v>
      </c>
      <c r="H46" s="200" t="s">
        <v>193</v>
      </c>
      <c r="I46" s="581" t="str">
        <f t="array" ref="I46">INDEX('Aerial Attacks'!$O$3:$AA$109, MATCH($A$1,'Aerial Attacks'!$A$3:$A$109,0), MATCH(A46,'Aerial Attacks'!$O$2:$S$2,0))</f>
        <v>13</v>
      </c>
      <c r="J46" s="355" t="s">
        <v>945</v>
      </c>
      <c r="K46" s="249"/>
      <c r="L46" s="232"/>
      <c r="M46" s="234"/>
      <c r="N46" s="234"/>
      <c r="O46" s="205">
        <v>0.0</v>
      </c>
      <c r="P46" s="205">
        <v>1.0</v>
      </c>
      <c r="Q46" s="205">
        <v>1.0</v>
      </c>
      <c r="R46" s="582"/>
      <c r="S46" s="120"/>
      <c r="T46" s="120"/>
      <c r="U46" s="120"/>
      <c r="V46" s="117"/>
    </row>
    <row r="47" outlineLevel="1">
      <c r="A47" s="265" t="s">
        <v>260</v>
      </c>
      <c r="B47" s="300"/>
      <c r="C47" s="589" t="s">
        <v>105</v>
      </c>
      <c r="D47" s="275" t="s">
        <v>345</v>
      </c>
      <c r="E47" s="323" t="s">
        <v>946</v>
      </c>
      <c r="F47" s="273" t="s">
        <v>947</v>
      </c>
      <c r="G47" s="273" t="s">
        <v>948</v>
      </c>
      <c r="H47" s="200" t="s">
        <v>937</v>
      </c>
      <c r="I47" s="311">
        <f t="array" ref="I47">INDEX('Aerial Attacks'!$O$3:$AA$109, MATCH($A$1,'Aerial Attacks'!$A$3:$A$109,0), MATCH(A47,'Aerial Attacks'!$O$2:$S$2,0))</f>
        <v>10</v>
      </c>
      <c r="J47" s="314" t="s">
        <v>958</v>
      </c>
      <c r="K47" s="249"/>
      <c r="L47" s="232"/>
      <c r="M47" s="234"/>
      <c r="N47" s="234"/>
      <c r="O47" s="205">
        <v>0.0</v>
      </c>
      <c r="P47" s="205">
        <v>1.0</v>
      </c>
      <c r="Q47" s="205">
        <v>1.0</v>
      </c>
      <c r="R47" s="579"/>
      <c r="S47" s="221"/>
      <c r="T47" s="221"/>
      <c r="U47" s="221"/>
      <c r="V47" s="110"/>
    </row>
    <row r="48" outlineLevel="1">
      <c r="A48" s="207"/>
      <c r="B48" s="293" t="s">
        <v>76</v>
      </c>
      <c r="C48" s="589" t="s">
        <v>960</v>
      </c>
      <c r="D48" s="114"/>
      <c r="E48" s="323" t="s">
        <v>90</v>
      </c>
      <c r="F48" s="273">
        <v>9.6</v>
      </c>
      <c r="G48" s="273">
        <v>8.16</v>
      </c>
      <c r="H48" s="200" t="s">
        <v>193</v>
      </c>
      <c r="I48" s="207"/>
      <c r="J48" s="114"/>
      <c r="K48" s="249"/>
      <c r="L48" s="232"/>
      <c r="M48" s="234"/>
      <c r="N48" s="234"/>
      <c r="O48" s="205">
        <v>0.0</v>
      </c>
      <c r="P48" s="205">
        <v>1.0</v>
      </c>
      <c r="Q48" s="205">
        <v>1.0</v>
      </c>
      <c r="R48" s="112"/>
      <c r="S48" s="224"/>
      <c r="T48" s="224"/>
      <c r="U48" s="224"/>
      <c r="V48" s="114"/>
    </row>
    <row r="49" outlineLevel="1">
      <c r="A49" s="265" t="s">
        <v>271</v>
      </c>
      <c r="B49" s="300"/>
      <c r="C49" s="589" t="s">
        <v>143</v>
      </c>
      <c r="D49" s="275" t="s">
        <v>835</v>
      </c>
      <c r="E49" s="323" t="s">
        <v>191</v>
      </c>
      <c r="F49" s="273">
        <v>13.2</v>
      </c>
      <c r="G49" s="273">
        <v>11.22</v>
      </c>
      <c r="H49" s="200" t="s">
        <v>193</v>
      </c>
      <c r="I49" s="311" t="str">
        <f t="array" ref="I49">INDEX('Aerial Attacks'!$O$3:$AA$109, MATCH($A$1,'Aerial Attacks'!$A$3:$A$109,0), MATCH(A49,'Aerial Attacks'!$O$2:$S$2,0))</f>
        <v>7</v>
      </c>
      <c r="J49" s="314" t="s">
        <v>965</v>
      </c>
      <c r="K49" s="247"/>
      <c r="L49" s="232"/>
      <c r="M49" s="234"/>
      <c r="N49" s="234"/>
      <c r="O49" s="205">
        <v>0.0</v>
      </c>
      <c r="P49" s="205">
        <v>1.0</v>
      </c>
      <c r="Q49" s="205">
        <v>1.0</v>
      </c>
      <c r="R49" s="579"/>
      <c r="S49" s="221"/>
      <c r="T49" s="221"/>
      <c r="U49" s="221"/>
      <c r="V49" s="110"/>
    </row>
    <row r="50" outlineLevel="1">
      <c r="A50" s="207"/>
      <c r="B50" s="293" t="s">
        <v>76</v>
      </c>
      <c r="C50" s="589" t="s">
        <v>553</v>
      </c>
      <c r="D50" s="114"/>
      <c r="E50" s="323" t="s">
        <v>145</v>
      </c>
      <c r="F50" s="273">
        <v>8.4</v>
      </c>
      <c r="G50" s="273">
        <v>7.14</v>
      </c>
      <c r="H50" s="200" t="s">
        <v>70</v>
      </c>
      <c r="I50" s="207"/>
      <c r="J50" s="114"/>
      <c r="K50" s="247"/>
      <c r="L50" s="232"/>
      <c r="M50" s="234"/>
      <c r="N50" s="234"/>
      <c r="O50" s="205">
        <v>0.0</v>
      </c>
      <c r="P50" s="205">
        <v>1.0</v>
      </c>
      <c r="Q50" s="205">
        <v>1.0</v>
      </c>
      <c r="R50" s="112"/>
      <c r="S50" s="224"/>
      <c r="T50" s="224"/>
      <c r="U50" s="224"/>
      <c r="V50" s="114"/>
    </row>
    <row r="51" outlineLevel="1">
      <c r="A51" s="265" t="s">
        <v>283</v>
      </c>
      <c r="B51" s="300"/>
      <c r="C51" s="589" t="s">
        <v>173</v>
      </c>
      <c r="D51" s="305">
        <v>28.0</v>
      </c>
      <c r="E51" s="323" t="s">
        <v>173</v>
      </c>
      <c r="F51" s="273">
        <v>12.0</v>
      </c>
      <c r="G51" s="273">
        <v>10.2</v>
      </c>
      <c r="H51" s="200" t="s">
        <v>193</v>
      </c>
      <c r="I51" s="311">
        <f t="array" ref="I51">INDEX('Aerial Attacks'!$O$3:$AA$109, MATCH($A$1,'Aerial Attacks'!$A$3:$A$109,0), MATCH(A51,'Aerial Attacks'!$O$2:$S$2,0))</f>
        <v>12</v>
      </c>
      <c r="J51" s="314" t="s">
        <v>972</v>
      </c>
      <c r="K51" s="247"/>
      <c r="L51" s="232"/>
      <c r="M51" s="234"/>
      <c r="N51" s="234"/>
      <c r="O51" s="205">
        <v>0.0</v>
      </c>
      <c r="P51" s="205">
        <v>1.0</v>
      </c>
      <c r="Q51" s="205">
        <v>1.0</v>
      </c>
      <c r="R51" s="243"/>
      <c r="S51" s="221"/>
      <c r="T51" s="221"/>
      <c r="U51" s="221"/>
      <c r="V51" s="110"/>
    </row>
    <row r="52" outlineLevel="1">
      <c r="A52" s="207"/>
      <c r="B52" s="293" t="s">
        <v>76</v>
      </c>
      <c r="C52" s="589" t="s">
        <v>575</v>
      </c>
      <c r="D52" s="114"/>
      <c r="E52" s="323" t="s">
        <v>90</v>
      </c>
      <c r="F52" s="273">
        <v>9.6</v>
      </c>
      <c r="G52" s="273">
        <v>8.16</v>
      </c>
      <c r="H52" s="200" t="s">
        <v>193</v>
      </c>
      <c r="I52" s="207"/>
      <c r="J52" s="114"/>
      <c r="K52" s="247"/>
      <c r="L52" s="232"/>
      <c r="M52" s="234"/>
      <c r="N52" s="234"/>
      <c r="O52" s="205">
        <v>0.0</v>
      </c>
      <c r="P52" s="205">
        <v>1.0</v>
      </c>
      <c r="Q52" s="205">
        <v>1.0</v>
      </c>
      <c r="R52" s="112"/>
      <c r="S52" s="224"/>
      <c r="T52" s="224"/>
      <c r="U52" s="224"/>
      <c r="V52" s="114"/>
    </row>
    <row r="53" ht="26.25" customHeight="1" outlineLevel="1">
      <c r="A53" s="265" t="s">
        <v>591</v>
      </c>
      <c r="B53" s="571"/>
      <c r="C53" s="211" t="s">
        <v>973</v>
      </c>
      <c r="D53" s="199" t="s">
        <v>548</v>
      </c>
      <c r="E53" s="211" t="s">
        <v>229</v>
      </c>
      <c r="F53" s="200">
        <v>6.0</v>
      </c>
      <c r="G53" s="200">
        <v>6.0</v>
      </c>
      <c r="H53" s="200" t="s">
        <v>67</v>
      </c>
      <c r="I53" s="344">
        <v>20.0</v>
      </c>
      <c r="J53" s="366" t="s">
        <v>974</v>
      </c>
      <c r="K53" s="203"/>
      <c r="L53" s="203"/>
      <c r="M53" s="204"/>
      <c r="N53" s="204"/>
      <c r="O53" s="573">
        <v>0.0</v>
      </c>
      <c r="P53" s="573">
        <v>1.0</v>
      </c>
      <c r="Q53" s="573">
        <v>1.0</v>
      </c>
      <c r="R53" s="243" t="s">
        <v>975</v>
      </c>
      <c r="S53" s="221"/>
      <c r="T53" s="221"/>
      <c r="U53" s="221"/>
      <c r="V53" s="110"/>
    </row>
    <row r="54" ht="26.25" customHeight="1" outlineLevel="1">
      <c r="A54" s="207"/>
      <c r="B54" s="823" t="s">
        <v>301</v>
      </c>
      <c r="C54" s="211" t="s">
        <v>976</v>
      </c>
      <c r="D54" s="199" t="s">
        <v>694</v>
      </c>
      <c r="E54" s="211" t="s">
        <v>229</v>
      </c>
      <c r="F54" s="200">
        <v>6.0</v>
      </c>
      <c r="G54" s="200">
        <v>6.0</v>
      </c>
      <c r="H54" s="200" t="s">
        <v>67</v>
      </c>
      <c r="I54" s="207"/>
      <c r="J54" s="207"/>
      <c r="K54" s="203"/>
      <c r="L54" s="203"/>
      <c r="M54" s="204"/>
      <c r="N54" s="204"/>
      <c r="O54" s="573"/>
      <c r="P54" s="573"/>
      <c r="Q54" s="573"/>
      <c r="R54" s="112"/>
      <c r="S54" s="224"/>
      <c r="T54" s="224"/>
      <c r="U54" s="224"/>
      <c r="V54" s="114"/>
    </row>
    <row r="55">
      <c r="A55" s="312"/>
      <c r="B55" s="315"/>
      <c r="C55" s="317"/>
      <c r="D55" s="317"/>
      <c r="E55" s="318"/>
      <c r="F55" s="318"/>
      <c r="G55" s="318"/>
      <c r="H55" s="319"/>
      <c r="I55" s="319"/>
      <c r="J55" s="320"/>
      <c r="K55" s="320"/>
      <c r="L55" s="320"/>
      <c r="M55" s="320"/>
      <c r="N55" s="320"/>
      <c r="O55" s="320"/>
      <c r="P55" s="320"/>
      <c r="Q55" s="180"/>
      <c r="R55" s="180"/>
      <c r="S55" s="180"/>
      <c r="T55" s="180"/>
      <c r="U55" s="180"/>
      <c r="V55" s="180"/>
    </row>
    <row r="56">
      <c r="A56" s="322" t="str">
        <f>'テンプレート'!A71</f>
        <v>Special Moves</v>
      </c>
      <c r="B56" s="117"/>
      <c r="C56" s="317"/>
      <c r="D56" s="317"/>
      <c r="E56" s="318"/>
      <c r="F56" s="318"/>
      <c r="G56" s="318"/>
      <c r="H56" s="319"/>
      <c r="I56" s="319"/>
      <c r="J56" s="320"/>
      <c r="K56" s="320"/>
      <c r="L56" s="320"/>
      <c r="M56" s="320"/>
      <c r="N56" s="320"/>
      <c r="O56" s="320"/>
      <c r="P56" s="320"/>
      <c r="Q56" s="180"/>
      <c r="R56" s="180"/>
      <c r="S56" s="180"/>
      <c r="T56" s="180"/>
      <c r="U56" s="180"/>
      <c r="V56" s="180"/>
    </row>
    <row r="57" outlineLevel="1">
      <c r="A57" s="324" t="s">
        <v>306</v>
      </c>
      <c r="B57" s="117"/>
      <c r="C57" s="327" t="s">
        <v>48</v>
      </c>
      <c r="D57" s="327" t="s">
        <v>49</v>
      </c>
      <c r="E57" s="328" t="s">
        <v>50</v>
      </c>
      <c r="F57" s="329" t="s">
        <v>51</v>
      </c>
      <c r="G57" s="328" t="s">
        <v>52</v>
      </c>
      <c r="H57" s="331" t="s">
        <v>53</v>
      </c>
      <c r="I57" s="120"/>
      <c r="J57" s="117"/>
      <c r="K57" s="333" t="s">
        <v>180</v>
      </c>
      <c r="L57" s="333" t="s">
        <v>181</v>
      </c>
      <c r="M57" s="333" t="s">
        <v>182</v>
      </c>
      <c r="N57" s="333" t="s">
        <v>183</v>
      </c>
      <c r="O57" s="334" t="s">
        <v>184</v>
      </c>
      <c r="P57" s="333" t="s">
        <v>185</v>
      </c>
      <c r="Q57" s="334" t="s">
        <v>186</v>
      </c>
      <c r="R57" s="333" t="s">
        <v>317</v>
      </c>
      <c r="S57" s="334" t="s">
        <v>318</v>
      </c>
      <c r="T57" s="334" t="s">
        <v>319</v>
      </c>
      <c r="U57" s="334" t="s">
        <v>320</v>
      </c>
      <c r="V57" s="334" t="s">
        <v>321</v>
      </c>
    </row>
    <row r="58" outlineLevel="1">
      <c r="A58" s="335" t="s">
        <v>324</v>
      </c>
      <c r="B58" s="337"/>
      <c r="C58" s="826" t="s">
        <v>979</v>
      </c>
      <c r="D58" s="314" t="s">
        <v>172</v>
      </c>
      <c r="E58" s="199" t="s">
        <v>66</v>
      </c>
      <c r="F58" s="200">
        <v>7.199999999999999</v>
      </c>
      <c r="G58" s="199" t="s">
        <v>70</v>
      </c>
      <c r="H58" s="606"/>
      <c r="I58" s="221"/>
      <c r="J58" s="110"/>
      <c r="K58" s="342"/>
      <c r="L58" s="217"/>
      <c r="M58" s="218"/>
      <c r="N58" s="218"/>
      <c r="O58" s="200">
        <v>0.0</v>
      </c>
      <c r="P58" s="200">
        <v>1.0</v>
      </c>
      <c r="Q58" s="200">
        <v>1.0</v>
      </c>
      <c r="R58" s="205" t="b">
        <v>1</v>
      </c>
      <c r="S58" s="205" t="b">
        <v>0</v>
      </c>
      <c r="T58" s="205" t="b">
        <v>1</v>
      </c>
      <c r="U58" s="344" t="s">
        <v>340</v>
      </c>
      <c r="V58" s="344" t="b">
        <v>1</v>
      </c>
    </row>
    <row r="59" outlineLevel="1">
      <c r="A59" s="222"/>
      <c r="B59" s="347" t="s">
        <v>76</v>
      </c>
      <c r="C59" s="379" t="s">
        <v>981</v>
      </c>
      <c r="D59" s="114"/>
      <c r="E59" s="199" t="s">
        <v>229</v>
      </c>
      <c r="F59" s="200">
        <v>6.0</v>
      </c>
      <c r="G59" s="199" t="s">
        <v>70</v>
      </c>
      <c r="H59" s="112"/>
      <c r="I59" s="224"/>
      <c r="J59" s="114"/>
      <c r="K59" s="230"/>
      <c r="L59" s="232"/>
      <c r="M59" s="234"/>
      <c r="N59" s="234"/>
      <c r="O59" s="200">
        <v>0.0</v>
      </c>
      <c r="P59" s="200">
        <v>1.0</v>
      </c>
      <c r="Q59" s="200">
        <v>1.0</v>
      </c>
      <c r="R59" s="205" t="b">
        <v>1</v>
      </c>
      <c r="S59" s="205" t="b">
        <v>0</v>
      </c>
      <c r="T59" s="205" t="b">
        <v>1</v>
      </c>
      <c r="U59" s="207"/>
      <c r="V59" s="207"/>
    </row>
    <row r="60" outlineLevel="1">
      <c r="A60" s="324" t="s">
        <v>984</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35" t="s">
        <v>324</v>
      </c>
      <c r="B61" s="343" t="s">
        <v>341</v>
      </c>
      <c r="C61" s="197" t="s">
        <v>985</v>
      </c>
      <c r="D61" s="345" t="s">
        <v>986</v>
      </c>
      <c r="E61" s="199" t="s">
        <v>988</v>
      </c>
      <c r="F61" s="200" t="s">
        <v>989</v>
      </c>
      <c r="G61" s="199" t="s">
        <v>990</v>
      </c>
      <c r="H61" s="243" t="s">
        <v>991</v>
      </c>
      <c r="I61" s="221"/>
      <c r="J61" s="110"/>
      <c r="K61" s="357"/>
      <c r="L61" s="217"/>
      <c r="M61" s="218"/>
      <c r="N61" s="218"/>
      <c r="O61" s="827">
        <v>4.0</v>
      </c>
      <c r="P61" s="828">
        <v>1.0</v>
      </c>
      <c r="Q61" s="828">
        <v>1.0</v>
      </c>
      <c r="R61" s="205" t="b">
        <v>1</v>
      </c>
      <c r="S61" s="205" t="b">
        <v>0</v>
      </c>
      <c r="T61" s="205"/>
      <c r="U61" s="344" t="s">
        <v>995</v>
      </c>
      <c r="V61" s="344" t="b">
        <v>1</v>
      </c>
    </row>
    <row r="62" outlineLevel="1">
      <c r="A62" s="222"/>
      <c r="B62" s="343" t="s">
        <v>996</v>
      </c>
      <c r="C62" s="197" t="s">
        <v>985</v>
      </c>
      <c r="D62" s="345" t="s">
        <v>986</v>
      </c>
      <c r="E62" s="201" t="s">
        <v>144</v>
      </c>
      <c r="F62" s="200">
        <v>30.0</v>
      </c>
      <c r="G62" s="201" t="s">
        <v>373</v>
      </c>
      <c r="H62" s="231"/>
      <c r="J62" s="233"/>
      <c r="K62" s="357"/>
      <c r="L62" s="217"/>
      <c r="M62" s="218"/>
      <c r="N62" s="218"/>
      <c r="O62" s="827">
        <v>4.0</v>
      </c>
      <c r="P62" s="828">
        <v>1.0</v>
      </c>
      <c r="Q62" s="828">
        <v>1.0</v>
      </c>
      <c r="R62" s="205" t="b">
        <v>1</v>
      </c>
      <c r="S62" s="205"/>
      <c r="T62" s="205"/>
      <c r="U62" s="222"/>
      <c r="V62" s="222"/>
    </row>
    <row r="63" outlineLevel="1">
      <c r="A63" s="222"/>
      <c r="B63" s="343" t="s">
        <v>998</v>
      </c>
      <c r="C63" s="707"/>
      <c r="D63" s="829" t="s">
        <v>334</v>
      </c>
      <c r="E63" s="831"/>
      <c r="F63" s="832"/>
      <c r="G63" s="832"/>
      <c r="H63" s="231"/>
      <c r="J63" s="233"/>
      <c r="K63" s="413"/>
      <c r="L63" s="833"/>
      <c r="M63" s="833"/>
      <c r="N63" s="833"/>
      <c r="O63" s="413"/>
      <c r="P63" s="833"/>
      <c r="Q63" s="833"/>
      <c r="R63" s="413"/>
      <c r="S63" s="413"/>
      <c r="T63" s="413"/>
      <c r="U63" s="222"/>
      <c r="V63" s="222"/>
    </row>
    <row r="64" outlineLevel="1">
      <c r="A64" s="222"/>
      <c r="B64" s="343" t="s">
        <v>1000</v>
      </c>
      <c r="C64" s="707"/>
      <c r="D64" s="292" t="s">
        <v>213</v>
      </c>
      <c r="E64" s="831"/>
      <c r="F64" s="832"/>
      <c r="G64" s="832"/>
      <c r="H64" s="231"/>
      <c r="J64" s="233"/>
      <c r="K64" s="413"/>
      <c r="L64" s="833"/>
      <c r="M64" s="833"/>
      <c r="N64" s="833"/>
      <c r="O64" s="413"/>
      <c r="P64" s="833"/>
      <c r="Q64" s="833"/>
      <c r="R64" s="413"/>
      <c r="S64" s="413"/>
      <c r="T64" s="413"/>
      <c r="U64" s="222"/>
      <c r="V64" s="222"/>
    </row>
    <row r="65" outlineLevel="1">
      <c r="A65" s="222"/>
      <c r="B65" s="343" t="s">
        <v>1001</v>
      </c>
      <c r="C65" s="707"/>
      <c r="D65" s="292" t="s">
        <v>694</v>
      </c>
      <c r="E65" s="831"/>
      <c r="F65" s="832"/>
      <c r="G65" s="832"/>
      <c r="H65" s="231"/>
      <c r="J65" s="233"/>
      <c r="K65" s="413"/>
      <c r="L65" s="833"/>
      <c r="M65" s="833"/>
      <c r="N65" s="833"/>
      <c r="O65" s="413"/>
      <c r="P65" s="833"/>
      <c r="Q65" s="833"/>
      <c r="R65" s="413"/>
      <c r="S65" s="413"/>
      <c r="T65" s="413"/>
      <c r="U65" s="222"/>
      <c r="V65" s="222"/>
    </row>
    <row r="66" outlineLevel="1">
      <c r="A66" s="222"/>
      <c r="B66" s="343" t="s">
        <v>1002</v>
      </c>
      <c r="C66" s="707"/>
      <c r="D66" s="292" t="s">
        <v>165</v>
      </c>
      <c r="E66" s="707"/>
      <c r="F66" s="834"/>
      <c r="G66" s="834"/>
      <c r="H66" s="231"/>
      <c r="J66" s="233"/>
      <c r="K66" s="413"/>
      <c r="L66" s="413"/>
      <c r="M66" s="413"/>
      <c r="N66" s="413"/>
      <c r="O66" s="413"/>
      <c r="P66" s="413"/>
      <c r="Q66" s="413"/>
      <c r="R66" s="413"/>
      <c r="S66" s="413"/>
      <c r="T66" s="413"/>
      <c r="U66" s="222"/>
      <c r="V66" s="222"/>
    </row>
    <row r="67" outlineLevel="1">
      <c r="A67" s="222"/>
      <c r="B67" s="343" t="s">
        <v>1004</v>
      </c>
      <c r="C67" s="707"/>
      <c r="D67" s="292" t="s">
        <v>1005</v>
      </c>
      <c r="E67" s="831"/>
      <c r="F67" s="832"/>
      <c r="G67" s="832"/>
      <c r="H67" s="112"/>
      <c r="I67" s="224"/>
      <c r="J67" s="114"/>
      <c r="K67" s="413"/>
      <c r="L67" s="413"/>
      <c r="M67" s="413"/>
      <c r="N67" s="413"/>
      <c r="O67" s="413"/>
      <c r="P67" s="413"/>
      <c r="Q67" s="413"/>
      <c r="R67" s="413"/>
      <c r="S67" s="413"/>
      <c r="T67" s="413"/>
      <c r="U67" s="207"/>
      <c r="V67" s="207"/>
    </row>
    <row r="68" outlineLevel="1">
      <c r="A68" s="324" t="s">
        <v>377</v>
      </c>
      <c r="B68" s="117"/>
      <c r="C68" s="327" t="s">
        <v>48</v>
      </c>
      <c r="D68" s="327" t="s">
        <v>49</v>
      </c>
      <c r="E68" s="328" t="s">
        <v>50</v>
      </c>
      <c r="F68" s="329" t="s">
        <v>51</v>
      </c>
      <c r="G68" s="328" t="s">
        <v>52</v>
      </c>
      <c r="H68" s="331"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outlineLevel="1">
      <c r="A69" s="335" t="s">
        <v>322</v>
      </c>
      <c r="B69" s="391"/>
      <c r="C69" s="209" t="s">
        <v>90</v>
      </c>
      <c r="D69" s="384"/>
      <c r="E69" s="199" t="s">
        <v>144</v>
      </c>
      <c r="F69" s="200">
        <v>30.0</v>
      </c>
      <c r="G69" s="199" t="s">
        <v>373</v>
      </c>
      <c r="H69" s="283" t="s">
        <v>1008</v>
      </c>
      <c r="I69" s="221"/>
      <c r="J69" s="110"/>
      <c r="K69" s="367"/>
      <c r="L69" s="369"/>
      <c r="M69" s="370"/>
      <c r="N69" s="244"/>
      <c r="O69" s="200">
        <v>0.0</v>
      </c>
      <c r="P69" s="200">
        <v>1.0</v>
      </c>
      <c r="Q69" s="200">
        <v>1.0</v>
      </c>
      <c r="R69" s="205" t="b">
        <v>1</v>
      </c>
      <c r="S69" s="205" t="b">
        <v>0</v>
      </c>
      <c r="T69" s="205"/>
      <c r="U69" s="344" t="s">
        <v>1011</v>
      </c>
      <c r="V69" s="344" t="b">
        <v>0</v>
      </c>
    </row>
    <row r="70" outlineLevel="1">
      <c r="A70" s="222"/>
      <c r="B70" s="375" t="s">
        <v>76</v>
      </c>
      <c r="C70" s="225" t="s">
        <v>1013</v>
      </c>
      <c r="D70" s="222"/>
      <c r="E70" s="199" t="s">
        <v>429</v>
      </c>
      <c r="F70" s="200">
        <v>1.2</v>
      </c>
      <c r="G70" s="199" t="s">
        <v>292</v>
      </c>
      <c r="H70" s="231"/>
      <c r="J70" s="233"/>
      <c r="K70" s="244"/>
      <c r="L70" s="377"/>
      <c r="M70" s="380"/>
      <c r="N70" s="244"/>
      <c r="O70" s="200">
        <v>0.0</v>
      </c>
      <c r="P70" s="200">
        <v>1.0</v>
      </c>
      <c r="Q70" s="200">
        <v>1.0</v>
      </c>
      <c r="R70" s="205" t="b">
        <v>1</v>
      </c>
      <c r="S70" s="205" t="b">
        <v>0</v>
      </c>
      <c r="T70" s="205"/>
      <c r="U70" s="222"/>
      <c r="V70" s="222"/>
    </row>
    <row r="71" outlineLevel="1">
      <c r="A71" s="335" t="s">
        <v>359</v>
      </c>
      <c r="B71" s="395"/>
      <c r="C71" s="225" t="s">
        <v>66</v>
      </c>
      <c r="D71" s="222"/>
      <c r="E71" s="199" t="s">
        <v>694</v>
      </c>
      <c r="F71" s="200">
        <v>24.0</v>
      </c>
      <c r="G71" s="199" t="s">
        <v>1016</v>
      </c>
      <c r="H71" s="231"/>
      <c r="J71" s="233"/>
      <c r="K71" s="244"/>
      <c r="L71" s="377"/>
      <c r="M71" s="380"/>
      <c r="N71" s="244"/>
      <c r="O71" s="200">
        <v>0.0</v>
      </c>
      <c r="P71" s="200">
        <v>1.0</v>
      </c>
      <c r="Q71" s="200">
        <v>1.0</v>
      </c>
      <c r="R71" s="205" t="b">
        <v>1</v>
      </c>
      <c r="S71" s="205" t="b">
        <v>0</v>
      </c>
      <c r="T71" s="205"/>
      <c r="U71" s="222"/>
      <c r="V71" s="222"/>
    </row>
    <row r="72" outlineLevel="1">
      <c r="A72" s="222"/>
      <c r="B72" s="375" t="s">
        <v>76</v>
      </c>
      <c r="C72" s="225" t="s">
        <v>779</v>
      </c>
      <c r="D72" s="207"/>
      <c r="E72" s="199" t="s">
        <v>429</v>
      </c>
      <c r="F72" s="200">
        <v>1.2</v>
      </c>
      <c r="G72" s="199" t="s">
        <v>292</v>
      </c>
      <c r="H72" s="112"/>
      <c r="I72" s="224"/>
      <c r="J72" s="114"/>
      <c r="K72" s="244"/>
      <c r="L72" s="377"/>
      <c r="M72" s="380"/>
      <c r="N72" s="380"/>
      <c r="O72" s="200">
        <v>0.0</v>
      </c>
      <c r="P72" s="200">
        <v>1.0</v>
      </c>
      <c r="Q72" s="200">
        <v>1.0</v>
      </c>
      <c r="R72" s="205" t="b">
        <v>1</v>
      </c>
      <c r="S72" s="205" t="b">
        <v>0</v>
      </c>
      <c r="T72" s="205"/>
      <c r="U72" s="207"/>
      <c r="V72" s="207"/>
    </row>
    <row r="73" outlineLevel="1">
      <c r="A73" s="324" t="s">
        <v>1020</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35" t="s">
        <v>324</v>
      </c>
      <c r="B74" s="359" t="s">
        <v>402</v>
      </c>
      <c r="C74" s="397" t="s">
        <v>1022</v>
      </c>
      <c r="D74" s="216" t="s">
        <v>752</v>
      </c>
      <c r="E74" s="717" t="s">
        <v>1023</v>
      </c>
      <c r="F74" s="200">
        <v>0.0</v>
      </c>
      <c r="G74" s="832"/>
      <c r="H74" s="283" t="s">
        <v>1026</v>
      </c>
      <c r="I74" s="221"/>
      <c r="J74" s="110"/>
      <c r="K74" s="367"/>
      <c r="L74" s="369"/>
      <c r="M74" s="370"/>
      <c r="N74" s="370"/>
      <c r="O74" s="367"/>
      <c r="P74" s="369"/>
      <c r="Q74" s="369"/>
      <c r="R74" s="205" t="b">
        <v>0</v>
      </c>
      <c r="S74" s="205" t="b">
        <v>0</v>
      </c>
      <c r="T74" s="205" t="b">
        <v>0</v>
      </c>
      <c r="U74" s="344" t="s">
        <v>340</v>
      </c>
      <c r="V74" s="344" t="b">
        <v>1</v>
      </c>
    </row>
    <row r="75" outlineLevel="1">
      <c r="A75" s="207"/>
      <c r="B75" s="359" t="s">
        <v>418</v>
      </c>
      <c r="C75" s="397" t="s">
        <v>541</v>
      </c>
      <c r="D75" s="207"/>
      <c r="E75" s="397" t="s">
        <v>58</v>
      </c>
      <c r="F75" s="200">
        <v>4.8</v>
      </c>
      <c r="G75" s="199" t="s">
        <v>59</v>
      </c>
      <c r="H75" s="112"/>
      <c r="I75" s="224"/>
      <c r="J75" s="114"/>
      <c r="K75" s="367"/>
      <c r="L75" s="369"/>
      <c r="M75" s="370"/>
      <c r="N75" s="370"/>
      <c r="O75" s="367">
        <v>0.0</v>
      </c>
      <c r="P75" s="369">
        <v>1.0</v>
      </c>
      <c r="Q75" s="369">
        <v>1.0</v>
      </c>
      <c r="R75" s="205" t="b">
        <v>1</v>
      </c>
      <c r="S75" s="205" t="b">
        <v>0</v>
      </c>
      <c r="T75" s="205" t="b">
        <v>0</v>
      </c>
      <c r="U75" s="207"/>
      <c r="V75" s="207"/>
    </row>
    <row r="76">
      <c r="A76" s="312"/>
      <c r="B76" s="315"/>
      <c r="C76" s="317"/>
      <c r="D76" s="317"/>
      <c r="E76" s="318"/>
      <c r="F76" s="318"/>
      <c r="G76" s="318"/>
      <c r="H76" s="319"/>
      <c r="I76" s="319"/>
      <c r="J76" s="320"/>
      <c r="K76" s="320"/>
      <c r="L76" s="320"/>
      <c r="M76" s="320"/>
      <c r="N76" s="320"/>
      <c r="O76" s="320"/>
      <c r="P76" s="320"/>
      <c r="Q76" s="180"/>
      <c r="R76" s="180"/>
      <c r="S76" s="180"/>
      <c r="T76" s="180"/>
      <c r="U76" s="180"/>
      <c r="V76" s="180"/>
    </row>
    <row r="77">
      <c r="A77" s="390" t="s">
        <v>442</v>
      </c>
      <c r="B77" s="110"/>
      <c r="C77" s="319"/>
      <c r="D77" s="319"/>
      <c r="E77" s="320"/>
      <c r="F77" s="392"/>
      <c r="G77" s="392"/>
      <c r="H77" s="320"/>
      <c r="I77" s="320"/>
      <c r="J77" s="320"/>
      <c r="K77" s="320"/>
      <c r="L77" s="320"/>
      <c r="M77" s="320"/>
      <c r="N77" s="180"/>
      <c r="O77" s="180"/>
      <c r="P77" s="180"/>
      <c r="Q77" s="320"/>
      <c r="R77" s="320"/>
      <c r="S77" s="320"/>
      <c r="T77" s="320"/>
      <c r="U77" s="320"/>
      <c r="V77" s="320"/>
    </row>
    <row r="78" outlineLevel="1">
      <c r="A78" s="112"/>
      <c r="B78" s="114"/>
      <c r="C78" s="393" t="s">
        <v>48</v>
      </c>
      <c r="D78" s="393" t="s">
        <v>49</v>
      </c>
      <c r="E78" s="393" t="s">
        <v>50</v>
      </c>
      <c r="F78" s="396" t="s">
        <v>51</v>
      </c>
      <c r="G78" s="319"/>
      <c r="H78" s="319"/>
      <c r="I78" s="319"/>
      <c r="J78" s="320"/>
      <c r="K78" s="320"/>
      <c r="L78" s="320"/>
      <c r="M78" s="320"/>
      <c r="N78" s="320"/>
      <c r="O78" s="320"/>
      <c r="P78" s="320"/>
      <c r="Q78" s="320"/>
      <c r="R78" s="320"/>
      <c r="S78" s="320"/>
      <c r="T78" s="320"/>
      <c r="U78" s="320"/>
      <c r="V78" s="320"/>
    </row>
    <row r="79" outlineLevel="1">
      <c r="A79" s="398" t="s">
        <v>449</v>
      </c>
      <c r="B79" s="399" t="s">
        <v>449</v>
      </c>
      <c r="C79" s="199" t="s">
        <v>429</v>
      </c>
      <c r="D79" s="199" t="s">
        <v>66</v>
      </c>
      <c r="E79" s="199" t="s">
        <v>452</v>
      </c>
      <c r="F79" s="200">
        <v>1.56</v>
      </c>
      <c r="G79" s="319"/>
      <c r="H79" s="319"/>
      <c r="I79" s="319"/>
      <c r="J79" s="320"/>
      <c r="K79" s="320"/>
      <c r="L79" s="320"/>
      <c r="M79" s="320"/>
      <c r="N79" s="320"/>
      <c r="O79" s="320"/>
      <c r="P79" s="320"/>
      <c r="Q79" s="320"/>
      <c r="R79" s="320"/>
      <c r="S79" s="320"/>
      <c r="T79" s="320"/>
      <c r="U79" s="320"/>
      <c r="V79" s="320"/>
    </row>
    <row r="80" outlineLevel="1">
      <c r="A80" s="400" t="s">
        <v>454</v>
      </c>
      <c r="B80" s="399" t="s">
        <v>455</v>
      </c>
      <c r="C80" s="199" t="s">
        <v>1033</v>
      </c>
      <c r="D80" s="199" t="s">
        <v>159</v>
      </c>
      <c r="E80" s="401"/>
      <c r="F80" s="402"/>
      <c r="G80" s="402"/>
      <c r="H80" s="319"/>
      <c r="I80" s="319"/>
      <c r="J80" s="320"/>
      <c r="K80" s="320"/>
      <c r="L80" s="320"/>
      <c r="M80" s="320"/>
      <c r="N80" s="320"/>
      <c r="O80" s="320"/>
      <c r="P80" s="320"/>
      <c r="Q80" s="320"/>
      <c r="R80" s="320"/>
      <c r="S80" s="320"/>
      <c r="T80" s="320"/>
      <c r="U80" s="320"/>
      <c r="V80" s="320"/>
    </row>
    <row r="81" outlineLevel="1">
      <c r="A81" s="231"/>
      <c r="B81" s="399" t="s">
        <v>456</v>
      </c>
      <c r="C81" s="199" t="s">
        <v>1035</v>
      </c>
      <c r="D81" s="199" t="s">
        <v>309</v>
      </c>
      <c r="E81" s="401"/>
      <c r="F81" s="402"/>
      <c r="G81" s="402"/>
      <c r="H81" s="319"/>
      <c r="I81" s="319"/>
      <c r="J81" s="320"/>
      <c r="K81" s="320"/>
      <c r="L81" s="320"/>
      <c r="M81" s="320"/>
      <c r="N81" s="320"/>
      <c r="O81" s="320"/>
      <c r="P81" s="320"/>
      <c r="Q81" s="320"/>
      <c r="R81" s="320"/>
      <c r="S81" s="320"/>
      <c r="T81" s="320"/>
      <c r="U81" s="320"/>
      <c r="V81" s="320"/>
    </row>
    <row r="82" outlineLevel="1">
      <c r="A82" s="112"/>
      <c r="B82" s="399" t="s">
        <v>459</v>
      </c>
      <c r="C82" s="199" t="s">
        <v>1037</v>
      </c>
      <c r="D82" s="199" t="s">
        <v>121</v>
      </c>
      <c r="E82" s="319"/>
      <c r="F82" s="402"/>
      <c r="G82" s="402"/>
      <c r="H82" s="319"/>
      <c r="I82" s="319"/>
      <c r="J82" s="320"/>
      <c r="K82" s="320"/>
      <c r="L82" s="320"/>
      <c r="M82" s="320"/>
      <c r="N82" s="320"/>
      <c r="O82" s="320"/>
      <c r="P82" s="320"/>
      <c r="Q82" s="320"/>
      <c r="R82" s="320"/>
      <c r="S82" s="320"/>
      <c r="T82" s="320"/>
      <c r="U82" s="320"/>
      <c r="V82" s="320"/>
    </row>
    <row r="83" outlineLevel="1">
      <c r="A83" s="403" t="s">
        <v>462</v>
      </c>
      <c r="B83" s="117"/>
      <c r="C83" s="393" t="s">
        <v>465</v>
      </c>
      <c r="D83" s="393" t="s">
        <v>48</v>
      </c>
      <c r="E83" s="393" t="s">
        <v>49</v>
      </c>
      <c r="F83" s="393" t="s">
        <v>50</v>
      </c>
      <c r="G83" s="396" t="s">
        <v>51</v>
      </c>
      <c r="H83" s="404" t="s">
        <v>53</v>
      </c>
      <c r="I83" s="120"/>
      <c r="J83" s="117"/>
      <c r="K83" s="405" t="str">
        <f>'テンプレート'!K97</f>
        <v>ベクトル</v>
      </c>
      <c r="L83" s="405" t="str">
        <f>'テンプレート'!L97</f>
        <v>KBG (R.E.)</v>
      </c>
      <c r="M83" s="405" t="str">
        <f>'テンプレート'!M97</f>
        <v>BKB (R.A.)</v>
      </c>
      <c r="N83" s="405" t="str">
        <f>'テンプレート'!N97</f>
        <v>FKB (R.F.)</v>
      </c>
      <c r="O83" s="406" t="str">
        <f>'テンプレート'!O97</f>
        <v>盾削り値</v>
      </c>
      <c r="P83" s="405" t="str">
        <f>'テンプレート'!P97</f>
        <v>ﾋｯﾄｽﾄｯﾌﾟ</v>
      </c>
      <c r="Q83" s="406" t="str">
        <f>'テンプレート'!Q97</f>
        <v>ずらし</v>
      </c>
      <c r="R83" s="408"/>
      <c r="S83" s="408"/>
      <c r="T83" s="408"/>
      <c r="U83" s="408"/>
      <c r="V83" s="408"/>
    </row>
    <row r="84" outlineLevel="1">
      <c r="A84" s="411" t="s">
        <v>467</v>
      </c>
      <c r="B84" s="399" t="s">
        <v>469</v>
      </c>
      <c r="C84" s="424" t="b">
        <v>0</v>
      </c>
      <c r="D84" s="610"/>
      <c r="E84" s="216" t="s">
        <v>118</v>
      </c>
      <c r="F84" s="610"/>
      <c r="G84" s="407"/>
      <c r="H84" s="421" t="s">
        <v>1046</v>
      </c>
      <c r="I84" s="221"/>
      <c r="J84" s="110"/>
      <c r="K84" s="407"/>
      <c r="L84" s="407"/>
      <c r="M84" s="407"/>
      <c r="N84" s="407"/>
      <c r="O84" s="407"/>
      <c r="P84" s="407"/>
      <c r="Q84" s="407"/>
      <c r="R84" s="408"/>
      <c r="S84" s="320"/>
      <c r="T84" s="320"/>
      <c r="U84" s="320"/>
    </row>
    <row r="85" outlineLevel="1">
      <c r="A85" s="207"/>
      <c r="B85" s="399" t="s">
        <v>462</v>
      </c>
      <c r="C85" s="207"/>
      <c r="D85" s="199" t="s">
        <v>205</v>
      </c>
      <c r="E85" s="207"/>
      <c r="F85" s="199" t="s">
        <v>79</v>
      </c>
      <c r="G85" s="200">
        <v>10.799999999999999</v>
      </c>
      <c r="H85" s="112"/>
      <c r="I85" s="224"/>
      <c r="J85" s="114"/>
      <c r="K85" s="836"/>
      <c r="L85" s="837"/>
      <c r="M85" s="838"/>
      <c r="N85" s="838"/>
      <c r="O85" s="407"/>
      <c r="P85" s="407"/>
      <c r="Q85" s="407"/>
      <c r="R85" s="408"/>
      <c r="S85" s="320"/>
      <c r="T85" s="320"/>
      <c r="U85" s="320"/>
      <c r="V85" s="320"/>
    </row>
    <row r="86" outlineLevel="1">
      <c r="A86" s="411" t="s">
        <v>474</v>
      </c>
      <c r="B86" s="399" t="s">
        <v>469</v>
      </c>
      <c r="C86" s="424" t="b">
        <v>0</v>
      </c>
      <c r="D86" s="407"/>
      <c r="E86" s="216" t="s">
        <v>118</v>
      </c>
      <c r="F86" s="407"/>
      <c r="G86" s="407"/>
      <c r="H86" s="421" t="s">
        <v>1046</v>
      </c>
      <c r="I86" s="221"/>
      <c r="J86" s="110"/>
      <c r="K86" s="407"/>
      <c r="L86" s="407"/>
      <c r="M86" s="407"/>
      <c r="N86" s="407"/>
      <c r="O86" s="407"/>
      <c r="P86" s="407"/>
      <c r="Q86" s="407"/>
      <c r="R86" s="408"/>
      <c r="S86" s="320"/>
      <c r="T86" s="320"/>
      <c r="U86" s="320"/>
    </row>
    <row r="87" outlineLevel="1">
      <c r="A87" s="207"/>
      <c r="B87" s="399" t="s">
        <v>462</v>
      </c>
      <c r="C87" s="207"/>
      <c r="D87" s="199" t="s">
        <v>205</v>
      </c>
      <c r="E87" s="207"/>
      <c r="F87" s="199" t="s">
        <v>173</v>
      </c>
      <c r="G87" s="200">
        <v>12.0</v>
      </c>
      <c r="H87" s="112"/>
      <c r="I87" s="224"/>
      <c r="J87" s="114"/>
      <c r="K87" s="836"/>
      <c r="L87" s="836"/>
      <c r="M87" s="836"/>
      <c r="N87" s="836"/>
      <c r="O87" s="407"/>
      <c r="P87" s="407"/>
      <c r="Q87" s="407"/>
      <c r="R87" s="408"/>
      <c r="S87" s="320"/>
      <c r="T87" s="320"/>
      <c r="U87" s="320"/>
      <c r="V87" s="320"/>
    </row>
    <row r="88" outlineLevel="1">
      <c r="A88" s="411" t="s">
        <v>477</v>
      </c>
      <c r="B88" s="399" t="s">
        <v>469</v>
      </c>
      <c r="C88" s="424" t="b">
        <v>0</v>
      </c>
      <c r="D88" s="839">
        <v>15.0</v>
      </c>
      <c r="E88" s="426">
        <v>39.0</v>
      </c>
      <c r="F88" s="205">
        <v>6.0</v>
      </c>
      <c r="G88" s="205">
        <v>7.199999999999999</v>
      </c>
      <c r="H88" s="283" t="s">
        <v>493</v>
      </c>
      <c r="I88" s="221"/>
      <c r="J88" s="110"/>
      <c r="K88" s="407"/>
      <c r="L88" s="407"/>
      <c r="M88" s="407"/>
      <c r="N88" s="407"/>
      <c r="O88" s="407"/>
      <c r="P88" s="407"/>
      <c r="Q88" s="407"/>
      <c r="R88" s="408"/>
      <c r="S88" s="320"/>
      <c r="T88" s="320"/>
      <c r="U88" s="320"/>
    </row>
    <row r="89" outlineLevel="1">
      <c r="A89" s="207"/>
      <c r="B89" s="399" t="s">
        <v>462</v>
      </c>
      <c r="C89" s="207"/>
      <c r="D89" s="127">
        <v>18.0</v>
      </c>
      <c r="E89" s="207"/>
      <c r="F89" s="127" t="s">
        <v>90</v>
      </c>
      <c r="G89" s="205">
        <v>9.6</v>
      </c>
      <c r="H89" s="112"/>
      <c r="I89" s="224"/>
      <c r="J89" s="114"/>
      <c r="K89" s="836"/>
      <c r="L89" s="837"/>
      <c r="M89" s="838"/>
      <c r="N89" s="838"/>
      <c r="O89" s="407"/>
      <c r="P89" s="407"/>
      <c r="Q89" s="407"/>
      <c r="R89" s="408"/>
      <c r="S89" s="179"/>
      <c r="T89" s="179"/>
      <c r="U89" s="179"/>
      <c r="V89" s="179"/>
    </row>
    <row r="90" outlineLevel="1">
      <c r="A90" s="411" t="s">
        <v>482</v>
      </c>
      <c r="B90" s="399" t="s">
        <v>469</v>
      </c>
      <c r="C90" s="424" t="b">
        <v>0</v>
      </c>
      <c r="D90" s="199" t="s">
        <v>1048</v>
      </c>
      <c r="E90" s="426">
        <v>40.0</v>
      </c>
      <c r="F90" s="199" t="s">
        <v>194</v>
      </c>
      <c r="G90" s="200">
        <v>3.5999999999999996</v>
      </c>
      <c r="H90" s="417"/>
      <c r="I90" s="221"/>
      <c r="J90" s="110"/>
      <c r="K90" s="836"/>
      <c r="L90" s="836"/>
      <c r="M90" s="836"/>
      <c r="N90" s="836"/>
      <c r="O90" s="827"/>
      <c r="P90" s="827"/>
      <c r="Q90" s="827"/>
      <c r="R90" s="408"/>
      <c r="S90" s="179"/>
      <c r="T90" s="179"/>
      <c r="U90" s="179"/>
    </row>
    <row r="91" outlineLevel="1">
      <c r="A91" s="207"/>
      <c r="B91" s="399" t="s">
        <v>462</v>
      </c>
      <c r="C91" s="207"/>
      <c r="D91" s="199" t="s">
        <v>150</v>
      </c>
      <c r="E91" s="207"/>
      <c r="F91" s="199" t="s">
        <v>194</v>
      </c>
      <c r="G91" s="200">
        <v>3.5999999999999996</v>
      </c>
      <c r="H91" s="112"/>
      <c r="I91" s="224"/>
      <c r="J91" s="114"/>
      <c r="K91" s="836"/>
      <c r="L91" s="837"/>
      <c r="M91" s="838"/>
      <c r="N91" s="838"/>
      <c r="O91" s="407"/>
      <c r="P91" s="407"/>
      <c r="Q91" s="407"/>
      <c r="R91" s="408"/>
      <c r="S91" s="179"/>
      <c r="T91" s="179"/>
      <c r="U91" s="179"/>
      <c r="V91" s="179"/>
    </row>
    <row r="92">
      <c r="A92" s="312"/>
      <c r="B92" s="315"/>
      <c r="C92" s="317"/>
      <c r="D92" s="317"/>
      <c r="E92" s="319"/>
      <c r="F92" s="248"/>
      <c r="G92" s="248"/>
      <c r="H92" s="319"/>
      <c r="I92" s="319"/>
      <c r="J92" s="320"/>
      <c r="K92" s="320"/>
      <c r="L92" s="121"/>
      <c r="M92" s="121"/>
      <c r="N92" s="121"/>
      <c r="O92" s="179"/>
      <c r="P92" s="179"/>
      <c r="Q92" s="121"/>
      <c r="R92" s="121"/>
      <c r="S92" s="121"/>
      <c r="T92" s="121"/>
      <c r="U92" s="121"/>
      <c r="V92" s="121"/>
    </row>
    <row r="93">
      <c r="A93" s="429" t="s">
        <v>486</v>
      </c>
      <c r="B93" s="110"/>
      <c r="C93" s="392"/>
      <c r="D93" s="121"/>
      <c r="E93" s="121"/>
      <c r="F93" s="121"/>
      <c r="G93" s="121"/>
      <c r="H93" s="121"/>
      <c r="I93" s="121"/>
      <c r="J93" s="180"/>
      <c r="K93" s="121"/>
      <c r="L93" s="121"/>
      <c r="M93" s="121"/>
      <c r="N93" s="121"/>
      <c r="O93" s="121"/>
      <c r="P93" s="121"/>
      <c r="Q93" s="180"/>
      <c r="R93" s="121"/>
      <c r="S93" s="121"/>
      <c r="T93" s="121"/>
      <c r="U93" s="121"/>
      <c r="V93" s="121"/>
    </row>
    <row r="94" outlineLevel="1">
      <c r="A94" s="112"/>
      <c r="B94" s="114"/>
      <c r="C94" s="430" t="s">
        <v>487</v>
      </c>
      <c r="D94" s="430" t="s">
        <v>489</v>
      </c>
      <c r="E94" s="430" t="s">
        <v>49</v>
      </c>
      <c r="F94" s="430" t="s">
        <v>490</v>
      </c>
      <c r="G94" s="431"/>
      <c r="H94" s="319"/>
      <c r="I94" s="319"/>
      <c r="J94" s="320"/>
      <c r="K94" s="320"/>
      <c r="L94" s="121"/>
      <c r="M94" s="121"/>
      <c r="N94" s="121"/>
      <c r="O94" s="121"/>
      <c r="P94" s="121"/>
      <c r="Q94" s="121"/>
      <c r="R94" s="121"/>
      <c r="S94" s="121"/>
      <c r="T94" s="121"/>
      <c r="U94" s="121"/>
      <c r="V94" s="121"/>
    </row>
    <row r="95" outlineLevel="1">
      <c r="A95" s="432" t="s">
        <v>492</v>
      </c>
      <c r="B95" s="433" t="s">
        <v>455</v>
      </c>
      <c r="C95" s="127" t="str">
        <f t="array" ref="C95">INDEX(Dodges!$C$3:$U$84, MATCH($A$1,Dodges!$A$3:$A$85,0), MATCH(C94,Dodges!$C$2:$F$2,0))</f>
        <v>3-17</v>
      </c>
      <c r="D95" s="127" t="str">
        <f t="array" ref="D95">INDEX(Dodges!$C$3:$U$84, MATCH($A$1,Dodges!$A$3:$A$85,0), MATCH(D94,Dodges!$C$2:$F$2,0))</f>
        <v>6-17</v>
      </c>
      <c r="E95" s="127" t="str">
        <f t="array" ref="E95">INDEX(Dodges!$C$3:$U$84, MATCH($A$1,Dodges!$A$3:$A$85,0), MATCH(E94,Dodges!$C$2:$F$2,0))</f>
        <v>25 (20)</v>
      </c>
      <c r="F95" s="127" t="str">
        <f t="array" ref="F95">INDEX(Dodges!$C$3:$U$84, MATCH($A$1,Dodges!$A$3:$A$85,0), MATCH(F94,Dodges!$C$2:$F$2,0))</f>
        <v>33 (27)</v>
      </c>
      <c r="G95" s="402"/>
      <c r="H95" s="319"/>
      <c r="I95" s="319"/>
      <c r="J95" s="320"/>
      <c r="K95" s="320"/>
      <c r="L95" s="320"/>
      <c r="M95" s="121"/>
      <c r="N95" s="121"/>
      <c r="O95" s="121"/>
      <c r="P95" s="121"/>
      <c r="Q95" s="121"/>
      <c r="R95" s="121"/>
      <c r="S95" s="121"/>
      <c r="T95" s="121"/>
      <c r="U95" s="121"/>
      <c r="V95" s="121"/>
    </row>
    <row r="96" outlineLevel="1">
      <c r="A96" s="231"/>
      <c r="B96" s="433" t="s">
        <v>496</v>
      </c>
      <c r="C96" s="127" t="str">
        <f t="array" ref="C96">INDEX(Dodges!$G$3:$U$84, MATCH($A$1,Dodges!$A$3:$A$85,0), MATCH(C94,Dodges!$G$2:$J$2,0))</f>
        <v>4-15</v>
      </c>
      <c r="D96" s="127" t="str">
        <f t="array" ref="D96">INDEX(Dodges!$G$3:$U$84, MATCH($A$1,Dodges!$A$3:$A$85,0), MATCH(D94,Dodges!$G$2:$J$2,0))</f>
        <v>8-14</v>
      </c>
      <c r="E96" s="127" t="str">
        <f t="array" ref="E96">INDEX(Dodges!$G$3:$U$84, MATCH($A$1,Dodges!$A$3:$A$85,0), MATCH(E94,Dodges!$G$2:$J$2,0))</f>
        <v>29</v>
      </c>
      <c r="F96" s="127">
        <f t="array" ref="F96">INDEX(Dodges!$G$3:$U$84, MATCH($A$1,Dodges!$A$3:$A$85,0), MATCH(F94,Dodges!$G$2:$J$2,0))</f>
        <v>38</v>
      </c>
      <c r="G96" s="436"/>
      <c r="H96" s="319"/>
      <c r="I96" s="319"/>
      <c r="J96" s="320"/>
      <c r="K96" s="320"/>
      <c r="L96" s="320"/>
      <c r="M96" s="320"/>
      <c r="N96" s="320"/>
      <c r="O96" s="121"/>
      <c r="P96" s="121"/>
      <c r="Q96" s="121"/>
      <c r="R96" s="121"/>
      <c r="S96" s="121"/>
      <c r="T96" s="121"/>
      <c r="U96" s="121"/>
      <c r="V96" s="121"/>
    </row>
    <row r="97" outlineLevel="1">
      <c r="A97" s="112"/>
      <c r="B97" s="433" t="s">
        <v>497</v>
      </c>
      <c r="C97" s="127" t="str">
        <f t="array" ref="C97">INDEX(Dodges!$K$3:$U$84, MATCH($A$1,Dodges!$A$3:$A$85,0), MATCH(C94,Dodges!$K$2:$N$2,0))</f>
        <v>5-16</v>
      </c>
      <c r="D97" s="127" t="str">
        <f t="array" ref="D97">INDEX(Dodges!$K$3:$U$84, MATCH($A$1,Dodges!$A$3:$A$85,0), MATCH(D94,Dodges!$K$2:$N$2,0))</f>
        <v>9-14</v>
      </c>
      <c r="E97" s="127" t="str">
        <f t="array" ref="E97">INDEX(Dodges!$K$3:$U$84, MATCH($A$1,Dodges!$A$3:$A$85,0), MATCH(E94,Dodges!$K$2:$N$2,0))</f>
        <v>34</v>
      </c>
      <c r="F97" s="127" t="str">
        <f t="array" ref="F97">INDEX(Dodges!$K$3:$U$84, MATCH($A$1,Dodges!$A$3:$A$85,0), MATCH(F94,Dodges!$K$2:$N$2,0))</f>
        <v>51</v>
      </c>
      <c r="G97" s="436"/>
      <c r="H97" s="434"/>
      <c r="I97" s="434"/>
      <c r="J97" s="179"/>
      <c r="K97" s="179"/>
      <c r="L97" s="179"/>
      <c r="M97" s="179"/>
      <c r="N97" s="179"/>
      <c r="O97" s="121"/>
      <c r="P97" s="121"/>
      <c r="Q97" s="121"/>
      <c r="R97" s="121"/>
      <c r="S97" s="121"/>
      <c r="T97" s="121"/>
      <c r="U97" s="121"/>
      <c r="V97" s="121"/>
    </row>
    <row r="98" outlineLevel="1">
      <c r="A98" s="432" t="s">
        <v>498</v>
      </c>
      <c r="B98" s="433" t="s">
        <v>499</v>
      </c>
      <c r="C98" s="127" t="str">
        <f t="array" ref="C98">INDEX(Dodges!$O$3:$U$84, MATCH($A$1,Dodges!$A$3:$A$85,0), MATCH(C94,Dodges!$O$2:$R$2,0))</f>
        <v>3-29</v>
      </c>
      <c r="D98" s="127" t="str">
        <f t="array" ref="D98">INDEX(Dodges!$O$3:$U$84, MATCH($A$1,Dodges!$A$3:$A$85,0), MATCH(D94,Dodges!$O$2:$R$2,0))</f>
        <v>6-27</v>
      </c>
      <c r="E98" s="127" t="str">
        <f t="array" ref="E98">INDEX(Dodges!$O$3:$U$84, MATCH($A$1,Dodges!$A$3:$A$85,0), MATCH(E94,Dodges!$O$2:$R$2,0))</f>
        <v>57</v>
      </c>
      <c r="F98" s="248"/>
      <c r="G98" s="248"/>
      <c r="H98" s="180"/>
      <c r="I98" s="180"/>
      <c r="J98" s="121"/>
      <c r="K98" s="121"/>
      <c r="L98" s="121"/>
      <c r="M98" s="121"/>
      <c r="N98" s="121"/>
      <c r="O98" s="320"/>
      <c r="P98" s="320"/>
      <c r="Q98" s="320"/>
      <c r="R98" s="320"/>
      <c r="S98" s="320"/>
      <c r="T98" s="320"/>
      <c r="U98" s="320"/>
      <c r="V98" s="320"/>
    </row>
    <row r="99" outlineLevel="1">
      <c r="A99" s="112"/>
      <c r="B99" s="433" t="s">
        <v>500</v>
      </c>
      <c r="C99" s="127" t="str">
        <f t="array" ref="C99">INDEX(Dodges!$S$3:$U$84, MATCH($A$1,Dodges!$A$3:$A$85,0), MATCH(C94,Dodges!$S$2:$U$2,0))</f>
        <v>3-21</v>
      </c>
      <c r="D99" s="127" t="str">
        <f t="array" ref="D99">INDEX(Dodges!$S$3:$U$84, MATCH($A$1,Dodges!$A$3:$A$85,0), MATCH(D94,Dodges!$S$2:$U$2,0))</f>
        <v>6-20</v>
      </c>
      <c r="E99" s="127" t="str">
        <f t="array" ref="E99">INDEX(Dodges!$S$3:$U$84, MATCH($A$1,Dodges!$A$3:$A$85,0), MATCH(E94,Dodges!$S$2:$U$2,0))</f>
        <v>真横：96
真上：127
真下：81</v>
      </c>
      <c r="F99" s="436"/>
      <c r="G99" s="436"/>
      <c r="H99" s="180"/>
      <c r="I99" s="180"/>
      <c r="J99" s="179"/>
      <c r="K99" s="179"/>
      <c r="L99" s="179"/>
      <c r="M99" s="179"/>
      <c r="N99" s="121"/>
      <c r="O99" s="180"/>
      <c r="P99" s="180"/>
      <c r="Q99" s="180"/>
      <c r="R99" s="180"/>
      <c r="S99" s="180"/>
      <c r="T99" s="180"/>
      <c r="U99" s="180"/>
      <c r="V99" s="180"/>
    </row>
    <row r="100">
      <c r="A100" s="438"/>
      <c r="B100" s="439"/>
      <c r="C100" s="431"/>
      <c r="D100" s="431"/>
      <c r="E100" s="440"/>
      <c r="F100" s="431"/>
      <c r="G100" s="431"/>
      <c r="H100" s="431"/>
      <c r="I100" s="431"/>
      <c r="J100" s="121"/>
      <c r="K100" s="319"/>
      <c r="L100" s="319"/>
      <c r="M100" s="319"/>
      <c r="N100" s="319"/>
      <c r="O100" s="180"/>
      <c r="P100" s="180"/>
      <c r="Q100" s="180"/>
      <c r="R100" s="180"/>
      <c r="S100" s="180"/>
      <c r="T100" s="180"/>
      <c r="U100" s="180"/>
      <c r="V100" s="180"/>
    </row>
    <row r="101">
      <c r="A101" s="441" t="s">
        <v>501</v>
      </c>
      <c r="B101" s="110"/>
      <c r="C101" s="320"/>
      <c r="D101" s="179"/>
      <c r="E101" s="320"/>
      <c r="F101" s="138"/>
      <c r="G101" s="138"/>
      <c r="H101" s="179"/>
      <c r="I101" s="179"/>
      <c r="J101" s="180"/>
      <c r="K101" s="180"/>
      <c r="L101" s="180"/>
      <c r="M101" s="180"/>
      <c r="N101" s="180"/>
      <c r="O101" s="180"/>
      <c r="P101" s="180"/>
      <c r="Q101" s="180"/>
      <c r="R101" s="180"/>
      <c r="S101" s="180"/>
      <c r="T101" s="180"/>
      <c r="U101" s="180"/>
      <c r="V101" s="180"/>
    </row>
    <row r="102" outlineLevel="1">
      <c r="A102" s="112"/>
      <c r="B102" s="114"/>
      <c r="C102" s="442" t="s">
        <v>487</v>
      </c>
      <c r="D102" s="442" t="s">
        <v>49</v>
      </c>
      <c r="E102" s="442" t="s">
        <v>48</v>
      </c>
      <c r="F102" s="442" t="s">
        <v>50</v>
      </c>
      <c r="G102" s="443" t="s">
        <v>51</v>
      </c>
      <c r="H102" s="320"/>
      <c r="I102" s="320"/>
      <c r="J102" s="179"/>
      <c r="K102" s="444" t="str">
        <f>'テンプレート'!K116</f>
        <v>アイテム取得</v>
      </c>
      <c r="L102" s="117"/>
      <c r="M102" s="445" t="str">
        <f>'テンプレート'!M116</f>
        <v>取得フレーム</v>
      </c>
      <c r="N102" s="445" t="str">
        <f>'テンプレート'!N116</f>
        <v>Duration</v>
      </c>
      <c r="O102" s="180"/>
      <c r="P102" s="180"/>
      <c r="Q102" s="180"/>
      <c r="R102" s="180"/>
      <c r="S102" s="180"/>
      <c r="T102" s="180"/>
      <c r="U102" s="180"/>
      <c r="V102" s="180"/>
    </row>
    <row r="103" outlineLevel="1">
      <c r="A103" s="446" t="s">
        <v>502</v>
      </c>
      <c r="B103" s="447" t="s">
        <v>503</v>
      </c>
      <c r="C103" s="448"/>
      <c r="D103" s="127">
        <f t="array" ref="D103">INDEX('Ledge  Tech'!$C$3:$C100, MATCH($A$1,'Ledge  Tech'!$A$3:$A$109,0), MATCH(D102,'Ledge  Tech'!$C$2,0))</f>
        <v>19</v>
      </c>
      <c r="E103" s="448"/>
      <c r="F103" s="448"/>
      <c r="G103" s="448"/>
      <c r="H103" s="320"/>
      <c r="I103" s="320"/>
      <c r="J103" s="121"/>
      <c r="K103" s="449" t="str">
        <f>'テンプレート'!K117</f>
        <v>小アイテム</v>
      </c>
      <c r="L103" s="450" t="str">
        <f>'テンプレート'!L117</f>
        <v>On-Spot</v>
      </c>
      <c r="M103" s="127" t="s">
        <v>504</v>
      </c>
      <c r="N103" s="127">
        <v>7.0</v>
      </c>
      <c r="O103" s="180"/>
      <c r="P103" s="180"/>
      <c r="Q103" s="180"/>
      <c r="R103" s="180"/>
      <c r="S103" s="180"/>
      <c r="T103" s="180"/>
      <c r="U103" s="180"/>
      <c r="V103" s="180"/>
    </row>
    <row r="104" outlineLevel="1">
      <c r="A104" s="222"/>
      <c r="B104" s="447" t="s">
        <v>455</v>
      </c>
      <c r="C104" s="127" t="str">
        <f t="array" ref="C104">INDEX('Ledge  Tech'!$D$3:$E100, MATCH($A$1,'Ledge  Tech'!$A$3:$A$109,0), MATCH(C102,'Ledge  Tech'!$D$2:$E$2,0))</f>
        <v>1-33</v>
      </c>
      <c r="D104" s="127">
        <f t="array" ref="D104">INDEX('Ledge  Tech'!$D$3:$E100, MATCH($A$1,'Ledge  Tech'!$A$3:$A$109,0), MATCH(D102,'Ledge  Tech'!$D$2:$E$2,0))</f>
        <v>34</v>
      </c>
      <c r="E104" s="448"/>
      <c r="F104" s="448"/>
      <c r="G104" s="448"/>
      <c r="H104" s="320"/>
      <c r="I104" s="320"/>
      <c r="J104" s="179"/>
      <c r="K104" s="207"/>
      <c r="L104" s="450" t="str">
        <f>'テンプレート'!L118</f>
        <v>歩き</v>
      </c>
      <c r="M104" s="127" t="s">
        <v>504</v>
      </c>
      <c r="N104" s="127">
        <v>23.0</v>
      </c>
      <c r="O104" s="180"/>
      <c r="P104" s="180"/>
      <c r="Q104" s="180"/>
      <c r="R104" s="180"/>
      <c r="S104" s="180"/>
      <c r="T104" s="180"/>
      <c r="U104" s="180"/>
      <c r="V104" s="180"/>
    </row>
    <row r="105" outlineLevel="1">
      <c r="A105" s="222"/>
      <c r="B105" s="447" t="s">
        <v>486</v>
      </c>
      <c r="C105" s="127" t="str">
        <f t="array" ref="C105">INDEX('Ledge  Tech'!$F$3:$G$109, MATCH($A$1,'Ledge  Tech'!$A$3:$A$109,0), MATCH(C102,'Ledge  Tech'!$F$2:$G$2,0))</f>
        <v>1-29</v>
      </c>
      <c r="D105" s="127">
        <f t="array" ref="D105">INDEX('Ledge  Tech'!$F$3:$G$109, MATCH($A$1,'Ledge  Tech'!$A$3:$A$109,0), MATCH(D102,'Ledge  Tech'!$F$2:$G$2,0))</f>
        <v>45</v>
      </c>
      <c r="E105" s="448"/>
      <c r="F105" s="448"/>
      <c r="G105" s="448"/>
      <c r="H105" s="320"/>
      <c r="I105" s="320"/>
      <c r="J105" s="121"/>
      <c r="K105" s="451" t="str">
        <f>'テンプレート'!K119</f>
        <v>アイテム投擲</v>
      </c>
      <c r="L105" s="117"/>
      <c r="M105" s="445" t="str">
        <f>'テンプレート'!M119</f>
        <v>投擲フレーム</v>
      </c>
      <c r="N105" s="445" t="str">
        <f>'テンプレート'!N119</f>
        <v>Duration</v>
      </c>
      <c r="O105" s="180"/>
      <c r="P105" s="180"/>
      <c r="Q105" s="180"/>
      <c r="R105" s="180"/>
      <c r="S105" s="180"/>
      <c r="T105" s="180"/>
      <c r="U105" s="180"/>
      <c r="V105" s="180"/>
    </row>
    <row r="106" outlineLevel="1">
      <c r="A106" s="222"/>
      <c r="B106" s="447" t="s">
        <v>505</v>
      </c>
      <c r="C106" s="127" t="str">
        <f t="array" ref="C106">INDEX('Ledge  Tech'!$H$3:$I$109, MATCH($A$1,'Ledge  Tech'!$A$3:$A$109,0), MATCH(C102,'Ledge  Tech'!$H$2:$I$2,0))</f>
        <v>1-12</v>
      </c>
      <c r="D106" s="127">
        <f t="array" ref="D106">INDEX('Ledge  Tech'!$H$3:$I$109, MATCH($A$1,'Ledge  Tech'!$A$3:$A$109,0), MATCH(D102,'Ledge  Tech'!$H$2:$I$2,0))</f>
        <v>14</v>
      </c>
      <c r="E106" s="448"/>
      <c r="F106" s="448"/>
      <c r="G106" s="448"/>
      <c r="H106" s="320"/>
      <c r="I106" s="320"/>
      <c r="J106" s="179"/>
      <c r="K106" s="452" t="str">
        <f>'テンプレート'!K120</f>
        <v>Ground投擲</v>
      </c>
      <c r="L106" s="450" t="str">
        <f>'テンプレート'!L120</f>
        <v>前Throws</v>
      </c>
      <c r="M106" s="127" t="s">
        <v>90</v>
      </c>
      <c r="N106" s="127">
        <v>24.0</v>
      </c>
      <c r="O106" s="121"/>
      <c r="P106" s="121"/>
      <c r="Q106" s="121"/>
      <c r="R106" s="121"/>
      <c r="S106" s="121"/>
      <c r="T106" s="121"/>
      <c r="U106" s="121"/>
      <c r="V106" s="121"/>
    </row>
    <row r="107" outlineLevel="1">
      <c r="A107" s="207"/>
      <c r="B107" s="447" t="s">
        <v>506</v>
      </c>
      <c r="C107" s="127" t="str">
        <f t="array" ref="C107">INDEX('Ledge  Tech'!$J$3:$M$109, MATCH($A$1,'Ledge  Tech'!$A$3:$A$109,0), MATCH(C102,'Ledge  Tech'!$J$2:$M$2,0))</f>
        <v>1-22</v>
      </c>
      <c r="D107" s="127">
        <f t="array" ref="D107">INDEX('Ledge  Tech'!$J$3:$M$109, MATCH($A$1,'Ledge  Tech'!$A$3:$A$109,0), MATCH(D102,'Ledge  Tech'!$J$2:$M$2,0))</f>
        <v>55</v>
      </c>
      <c r="E107" s="127" t="str">
        <f t="array" ref="E107">INDEX('Ledge  Tech'!$J$3:$M$109, MATCH($A$1,'Ledge  Tech'!$A$3:$A$109,0), MATCH(E102,'Ledge  Tech'!$J$2:$M$2,0))</f>
        <v>20-22</v>
      </c>
      <c r="F107" s="127">
        <f t="array" ref="F107">INDEX('Ledge  Tech'!$J$3:$M$109, MATCH($A$1,'Ledge  Tech'!$A$3:$A$109,0), MATCH(F102,'Ledge  Tech'!$J$2:$M$2,0))</f>
        <v>9</v>
      </c>
      <c r="G107" s="127">
        <f>F107*1.2</f>
        <v>10.8</v>
      </c>
      <c r="H107" s="320"/>
      <c r="I107" s="320"/>
      <c r="J107" s="121"/>
      <c r="K107" s="222"/>
      <c r="L107" s="450" t="str">
        <f>'テンプレート'!L121</f>
        <v>後Throws</v>
      </c>
      <c r="M107" s="127" t="s">
        <v>191</v>
      </c>
      <c r="N107" s="127">
        <v>24.0</v>
      </c>
      <c r="O107" s="121"/>
      <c r="P107" s="121"/>
      <c r="Q107" s="121"/>
      <c r="R107" s="121"/>
      <c r="S107" s="121"/>
      <c r="T107" s="121"/>
      <c r="U107" s="121"/>
      <c r="V107" s="121"/>
    </row>
    <row r="108" outlineLevel="1">
      <c r="A108" s="446" t="s">
        <v>507</v>
      </c>
      <c r="B108" s="447" t="s">
        <v>455</v>
      </c>
      <c r="C108" s="127" t="str">
        <f t="array" ref="C108">INDEX('Ledge  Tech'!$N$3:$O$109, MATCH($A$1,'Ledge  Tech'!$A$3:$A$109,0), MATCH(C102,'Ledge  Tech'!$N$2:$O$2,0))</f>
        <v>1-20</v>
      </c>
      <c r="D108" s="127">
        <f t="array" ref="D108">INDEX('Ledge  Tech'!$N$3:$O$109, MATCH($A$1,'Ledge  Tech'!$A$3:$A$109,0), MATCH(D102,'Ledge  Tech'!$N$2:$O$2,0))</f>
        <v>26</v>
      </c>
      <c r="E108" s="448"/>
      <c r="F108" s="448"/>
      <c r="G108" s="448"/>
      <c r="H108" s="320"/>
      <c r="I108" s="320"/>
      <c r="J108" s="179"/>
      <c r="K108" s="222"/>
      <c r="L108" s="450" t="str">
        <f>'テンプレート'!L122</f>
        <v>上Throws</v>
      </c>
      <c r="M108" s="127" t="s">
        <v>74</v>
      </c>
      <c r="N108" s="127">
        <v>23.0</v>
      </c>
      <c r="O108" s="320"/>
      <c r="P108" s="320"/>
      <c r="Q108" s="320"/>
      <c r="R108" s="320"/>
      <c r="S108" s="320"/>
      <c r="T108" s="320"/>
      <c r="U108" s="320"/>
      <c r="V108" s="320"/>
    </row>
    <row r="109" outlineLevel="1">
      <c r="A109" s="222"/>
      <c r="B109" s="447" t="s">
        <v>496</v>
      </c>
      <c r="C109" s="127" t="str">
        <f t="array" ref="C109">INDEX('Ledge  Tech'!$P$3:$Q$109, MATCH($A$1,'Ledge  Tech'!$A$3:$A$109,0), MATCH(C102,'Ledge  Tech'!$P$2:$Q$2,0))</f>
        <v>1-20</v>
      </c>
      <c r="D109" s="127">
        <f t="array" ref="D109">INDEX('Ledge  Tech'!$P$3:$Q$109, MATCH($A$1,'Ledge  Tech'!$A$3:$A$109,0), MATCH(D102,'Ledge  Tech'!$P$2:$Q$2,0))</f>
        <v>40</v>
      </c>
      <c r="E109" s="448"/>
      <c r="F109" s="448"/>
      <c r="G109" s="448"/>
      <c r="H109" s="320"/>
      <c r="I109" s="320"/>
      <c r="J109" s="121"/>
      <c r="K109" s="222"/>
      <c r="L109" s="450" t="str">
        <f>'テンプレート'!L123</f>
        <v>下Throws</v>
      </c>
      <c r="M109" s="127" t="s">
        <v>145</v>
      </c>
      <c r="N109" s="127">
        <v>19.0</v>
      </c>
      <c r="O109" s="180"/>
      <c r="P109" s="180"/>
      <c r="Q109" s="180"/>
      <c r="R109" s="180"/>
      <c r="S109" s="180"/>
      <c r="T109" s="180"/>
      <c r="U109" s="180"/>
      <c r="V109" s="180"/>
    </row>
    <row r="110" outlineLevel="1">
      <c r="A110" s="207"/>
      <c r="B110" s="447" t="s">
        <v>497</v>
      </c>
      <c r="C110" s="127" t="str">
        <f t="array" ref="C110">INDEX('Ledge  Tech'!$R$3:$S$109, MATCH($A$1,'Ledge  Tech'!$A$3:$A$109,0), MATCH(C102,'Ledge  Tech'!$R$2:$S$2,0))</f>
        <v>1-20</v>
      </c>
      <c r="D110" s="127">
        <f t="array" ref="D110">INDEX('Ledge  Tech'!$R$3:$S$109, MATCH($A$1,'Ledge  Tech'!$A$3:$A$109,0), MATCH(D102,'Ledge  Tech'!$R$2:$S$2,0))</f>
        <v>40</v>
      </c>
      <c r="E110" s="448"/>
      <c r="F110" s="448"/>
      <c r="G110" s="448"/>
      <c r="H110" s="320"/>
      <c r="I110" s="320"/>
      <c r="J110" s="179"/>
      <c r="K110" s="222"/>
      <c r="L110" s="453" t="str">
        <f>'テンプレート'!L124</f>
        <v>ダッシュ</v>
      </c>
      <c r="M110" s="127" t="s">
        <v>145</v>
      </c>
      <c r="N110" s="127">
        <v>37.0</v>
      </c>
      <c r="O110" s="180"/>
      <c r="P110" s="180"/>
      <c r="Q110" s="180"/>
      <c r="R110" s="180"/>
      <c r="S110" s="180"/>
      <c r="T110" s="180"/>
      <c r="U110" s="180"/>
      <c r="V110" s="180"/>
    </row>
    <row r="111" outlineLevel="1">
      <c r="A111" s="446" t="s">
        <v>508</v>
      </c>
      <c r="B111" s="447" t="s">
        <v>509</v>
      </c>
      <c r="C111" s="448"/>
      <c r="D111" s="127" t="str">
        <f t="array" ref="D111">INDEX('Get-Ups'!$C$3:$C100, MATCH($A$1,'Get-Ups'!$A$3:$A$109,0), MATCH(D102,'Get-Ups'!$C$2:$AD$2,0))</f>
        <v>25</v>
      </c>
      <c r="E111" s="448"/>
      <c r="F111" s="448"/>
      <c r="G111" s="448"/>
      <c r="H111" s="320"/>
      <c r="I111" s="320"/>
      <c r="J111" s="121"/>
      <c r="K111" s="207"/>
      <c r="L111" s="453" t="str">
        <f>'テンプレート'!L125</f>
        <v>On-Spot捨て</v>
      </c>
      <c r="M111" s="127" t="s">
        <v>66</v>
      </c>
      <c r="N111" s="127">
        <v>23.0</v>
      </c>
      <c r="O111" s="180"/>
      <c r="P111" s="180"/>
      <c r="Q111" s="180"/>
      <c r="R111" s="180"/>
      <c r="S111" s="180"/>
      <c r="T111" s="180"/>
      <c r="U111" s="180"/>
      <c r="V111" s="180"/>
    </row>
    <row r="112" outlineLevel="1">
      <c r="A112" s="222"/>
      <c r="B112" s="447" t="s">
        <v>455</v>
      </c>
      <c r="C112" s="454" t="str">
        <f t="array" ref="C112">INDEX('Get-Ups'!$D$3:$E100, MATCH($A$1,'Get-Ups'!$A$3:$A$109,0), MATCH(C102,'Get-Ups'!$D$2:$AD$2,0))</f>
        <v>1-22</v>
      </c>
      <c r="D112" s="455">
        <f t="array" ref="D112">INDEX('Get-Ups'!$D$3:$E100, MATCH($A$1,'Get-Ups'!$A$3:$A$109,0), MATCH(D102,'Get-Ups'!$D$2:$AD$2,0))</f>
        <v>29</v>
      </c>
      <c r="E112" s="448"/>
      <c r="F112" s="448"/>
      <c r="G112" s="448"/>
      <c r="H112" s="320"/>
      <c r="I112" s="320"/>
      <c r="J112" s="179"/>
      <c r="K112" s="452" t="str">
        <f>'テンプレート'!K126</f>
        <v>Air投擲</v>
      </c>
      <c r="L112" s="450" t="str">
        <f>'テンプレート'!L126</f>
        <v>前Throws</v>
      </c>
      <c r="M112" s="127" t="s">
        <v>90</v>
      </c>
      <c r="N112" s="127">
        <v>24.0</v>
      </c>
      <c r="O112" s="180"/>
      <c r="P112" s="180"/>
      <c r="Q112" s="180"/>
      <c r="R112" s="180"/>
      <c r="S112" s="180"/>
      <c r="T112" s="180"/>
      <c r="U112" s="180"/>
      <c r="V112" s="180"/>
    </row>
    <row r="113" outlineLevel="1">
      <c r="A113" s="222"/>
      <c r="B113" s="447" t="s">
        <v>496</v>
      </c>
      <c r="C113" s="454" t="str">
        <f t="array" ref="C113">INDEX('Get-Ups'!$F$3:$G$109, MATCH($A$1,'Get-Ups'!$A$3:$A$109,0), MATCH(C102,'Get-Ups'!$F$2:$AD$2,0))</f>
        <v>1-21</v>
      </c>
      <c r="D113" s="455">
        <f t="array" ref="D113">INDEX('Get-Ups'!$F$3:$G$109, MATCH($A$1,'Get-Ups'!$A$3:$A$109,0), MATCH(D102,'Get-Ups'!$F$2:$AD$2,0))</f>
        <v>35</v>
      </c>
      <c r="E113" s="448"/>
      <c r="F113" s="448"/>
      <c r="G113" s="448"/>
      <c r="H113" s="320"/>
      <c r="I113" s="320"/>
      <c r="J113" s="121"/>
      <c r="K113" s="222"/>
      <c r="L113" s="450" t="str">
        <f>'テンプレート'!L127</f>
        <v>後Throws</v>
      </c>
      <c r="M113" s="127" t="s">
        <v>191</v>
      </c>
      <c r="N113" s="127">
        <v>24.0</v>
      </c>
      <c r="O113" s="180"/>
      <c r="P113" s="180"/>
      <c r="Q113" s="180"/>
      <c r="R113" s="180"/>
      <c r="S113" s="180"/>
      <c r="T113" s="180"/>
      <c r="U113" s="180"/>
      <c r="V113" s="180"/>
    </row>
    <row r="114" outlineLevel="1">
      <c r="A114" s="222"/>
      <c r="B114" s="447" t="s">
        <v>497</v>
      </c>
      <c r="C114" s="127" t="str">
        <f t="array" ref="C114">INDEX('Get-Ups'!$H$3:$I$109, MATCH($A$1,'Get-Ups'!$A$3:$A$109,0), MATCH(C102,'Get-Ups'!$H$2:$AD$2,0))</f>
        <v>1-22</v>
      </c>
      <c r="D114" s="127">
        <f t="array" ref="D114">INDEX('Get-Ups'!$H$3:$I$109, MATCH($A$1,'Get-Ups'!$A$3:$A$109,0), MATCH(D102,'Get-Ups'!$H$2:$AD$2,0))</f>
        <v>35</v>
      </c>
      <c r="E114" s="448"/>
      <c r="F114" s="448"/>
      <c r="G114" s="448"/>
      <c r="H114" s="320"/>
      <c r="I114" s="320"/>
      <c r="J114" s="179"/>
      <c r="K114" s="222"/>
      <c r="L114" s="450" t="str">
        <f>'テンプレート'!L128</f>
        <v>上Throws</v>
      </c>
      <c r="M114" s="127" t="s">
        <v>74</v>
      </c>
      <c r="N114" s="127">
        <v>23.0</v>
      </c>
      <c r="O114" s="180"/>
      <c r="P114" s="180"/>
      <c r="Q114" s="180"/>
      <c r="R114" s="180"/>
      <c r="S114" s="180"/>
      <c r="T114" s="180"/>
      <c r="U114" s="180"/>
      <c r="V114" s="180"/>
    </row>
    <row r="115" outlineLevel="1">
      <c r="A115" s="222"/>
      <c r="B115" s="447" t="s">
        <v>510</v>
      </c>
      <c r="C115" s="456" t="str">
        <f t="array" ref="C115">INDEX('Get-Ups'!$J$3:$M$109, MATCH($A$1,'Get-Ups'!$A$3:$A$109,0), MATCH(C102,'Get-Ups'!$J$2:$AD$2,0))</f>
        <v>1-25</v>
      </c>
      <c r="D115" s="457">
        <f t="array" ref="D115">INDEX('Get-Ups'!$J$3:$M$109, MATCH($A$1,'Get-Ups'!$A$3:$A$109,0), MATCH(D102,'Get-Ups'!$J$2:$AD$2,0))</f>
        <v>45</v>
      </c>
      <c r="E115" s="454" t="str">
        <f t="array" ref="E115">INDEX('Get-Ups'!$J$3:$M$109, MATCH($A$1,'Get-Ups'!$A$3:$A$109,0), MATCH(E102,'Get-Ups'!$J$2:$AD$2,0))</f>
        <v>19-20</v>
      </c>
      <c r="F115" s="455">
        <f t="array" ref="F115">INDEX('Get-Ups'!$J$3:$M$109, MATCH($A$1,'Get-Ups'!$A$3:$A$109,0), MATCH(F102,'Get-Ups'!$J$2:$AD$2,0))</f>
        <v>7</v>
      </c>
      <c r="G115" s="127">
        <f t="shared" ref="G115:G116" si="1">F115*1.2</f>
        <v>8.4</v>
      </c>
      <c r="H115" s="320"/>
      <c r="I115" s="320"/>
      <c r="J115" s="121"/>
      <c r="K115" s="207"/>
      <c r="L115" s="450" t="str">
        <f>'テンプレート'!L129</f>
        <v>下Throws</v>
      </c>
      <c r="M115" s="127" t="s">
        <v>145</v>
      </c>
      <c r="N115" s="127">
        <v>19.0</v>
      </c>
      <c r="O115" s="121"/>
      <c r="P115" s="121"/>
      <c r="Q115" s="121"/>
      <c r="R115" s="121"/>
      <c r="S115" s="121"/>
      <c r="T115" s="121"/>
      <c r="U115" s="121"/>
      <c r="V115" s="121"/>
    </row>
    <row r="116" outlineLevel="1">
      <c r="A116" s="207"/>
      <c r="B116" s="458" t="s">
        <v>511</v>
      </c>
      <c r="C116" s="207"/>
      <c r="D116" s="207"/>
      <c r="E116" s="454" t="str">
        <f t="array" ref="E116">INDEX('Get-Ups'!$N$3:$O$109, MATCH($A$1,'Get-Ups'!$A$3:$A$109,0), MATCH(E102,'Get-Ups'!$N$2:$AD$2,0))</f>
        <v>24-25</v>
      </c>
      <c r="F116" s="455">
        <f t="array" ref="F116">INDEX('Get-Ups'!$N$3:$O$109, MATCH($A$1,'Get-Ups'!$A$3:$A$109,0), MATCH(F102,'Get-Ups'!$N$2:$AD$2,0))</f>
        <v>7</v>
      </c>
      <c r="G116" s="127">
        <f t="shared" si="1"/>
        <v>8.4</v>
      </c>
      <c r="H116" s="320"/>
      <c r="I116" s="320"/>
      <c r="J116" s="121"/>
      <c r="K116" s="459" t="str">
        <f>'テンプレート'!K130</f>
        <v>踏み台ジャンプ</v>
      </c>
      <c r="L116" s="224"/>
      <c r="M116" s="445" t="str">
        <f>'テンプレート'!M130</f>
        <v>Duration</v>
      </c>
      <c r="N116" s="138"/>
      <c r="O116" s="121"/>
      <c r="P116" s="121"/>
      <c r="Q116" s="121"/>
      <c r="R116" s="121"/>
      <c r="S116" s="121"/>
      <c r="T116" s="121"/>
      <c r="U116" s="121"/>
      <c r="V116" s="121"/>
    </row>
    <row r="117" outlineLevel="1">
      <c r="A117" s="446" t="s">
        <v>512</v>
      </c>
      <c r="B117" s="447" t="s">
        <v>509</v>
      </c>
      <c r="C117" s="448"/>
      <c r="D117" s="454" t="str">
        <f t="array" ref="D117">INDEX('Get-Ups'!$C$3:$C100, MATCH($A$1,'Get-Ups'!$A$3:$A$109,0), MATCH(D102,'Get-Ups'!$C$2,0))</f>
        <v>25</v>
      </c>
      <c r="E117" s="448"/>
      <c r="F117" s="448"/>
      <c r="G117" s="448"/>
      <c r="H117" s="320"/>
      <c r="I117" s="320"/>
      <c r="J117" s="179"/>
      <c r="K117" s="460" t="str">
        <f>'テンプレート'!K131</f>
        <v>踏み</v>
      </c>
      <c r="L117" s="461" t="str">
        <f>'テンプレート'!L131</f>
        <v>踏み</v>
      </c>
      <c r="M117" s="127">
        <v>8.0</v>
      </c>
      <c r="N117" s="462"/>
      <c r="O117" s="121"/>
      <c r="P117" s="121"/>
      <c r="Q117" s="121"/>
      <c r="R117" s="121"/>
      <c r="S117" s="121"/>
      <c r="T117" s="121"/>
      <c r="U117" s="121"/>
      <c r="V117" s="121"/>
    </row>
    <row r="118" outlineLevel="1">
      <c r="A118" s="222"/>
      <c r="B118" s="447" t="s">
        <v>455</v>
      </c>
      <c r="C118" s="454" t="str">
        <f t="array" ref="C118">INDEX('Get-Ups'!$P$3:$Q$109, MATCH($A$1,'Get-Ups'!$A$3:$A$109,0), MATCH(C102,'Get-Ups'!$P$2:$AD$2,0))</f>
        <v>1-22</v>
      </c>
      <c r="D118" s="455">
        <f t="array" ref="D118">INDEX('Get-Ups'!$P$3:$Q$109, MATCH($A$1,'Get-Ups'!$A$3:$A$109,0), MATCH(D102,'Get-Ups'!$P$2:$AD$2,0))</f>
        <v>29</v>
      </c>
      <c r="E118" s="448"/>
      <c r="F118" s="448"/>
      <c r="G118" s="448"/>
      <c r="H118" s="320"/>
      <c r="I118" s="320"/>
      <c r="J118" s="121"/>
      <c r="K118" s="452" t="str">
        <f>'テンプレート'!K132</f>
        <v>踏まれ</v>
      </c>
      <c r="L118" s="461" t="str">
        <f>'テンプレート'!L132</f>
        <v>Ground踏まれ</v>
      </c>
      <c r="M118" s="127" t="s">
        <v>504</v>
      </c>
      <c r="N118" s="462"/>
      <c r="O118" s="320"/>
      <c r="P118" s="320"/>
      <c r="Q118" s="320"/>
      <c r="R118" s="320"/>
      <c r="S118" s="320"/>
      <c r="T118" s="320"/>
      <c r="U118" s="320"/>
      <c r="V118" s="320"/>
    </row>
    <row r="119" outlineLevel="1">
      <c r="A119" s="222"/>
      <c r="B119" s="447" t="s">
        <v>496</v>
      </c>
      <c r="C119" s="454" t="str">
        <f t="array" ref="C119">INDEX('Get-Ups'!$R$3:$S$109, MATCH($A$1,'Get-Ups'!$A$3:$A$109,0), MATCH(C102,'Get-Ups'!$R$2:$AD$2,0))</f>
        <v>1-19</v>
      </c>
      <c r="D119" s="455">
        <f t="array" ref="D119">INDEX('Get-Ups'!$R$3:$S$109, MATCH($A$1,'Get-Ups'!$A$3:$A$109,0), MATCH(D102,'Get-Ups'!$R$2:$AD$2,0))</f>
        <v>35</v>
      </c>
      <c r="E119" s="448"/>
      <c r="F119" s="448"/>
      <c r="G119" s="448"/>
      <c r="H119" s="320"/>
      <c r="I119" s="320"/>
      <c r="J119" s="179"/>
      <c r="K119" s="222"/>
      <c r="L119" s="461" t="s">
        <v>671</v>
      </c>
      <c r="M119" s="127">
        <v>28.0</v>
      </c>
      <c r="N119" s="108"/>
      <c r="O119" s="180"/>
      <c r="P119" s="180"/>
      <c r="Q119" s="180"/>
      <c r="R119" s="180"/>
      <c r="S119" s="180"/>
      <c r="T119" s="180"/>
      <c r="U119" s="180"/>
      <c r="V119" s="180"/>
    </row>
    <row r="120" outlineLevel="1">
      <c r="A120" s="222"/>
      <c r="B120" s="447" t="s">
        <v>497</v>
      </c>
      <c r="C120" s="454" t="str">
        <f t="array" ref="C120">INDEX('Get-Ups'!$T$3:$U$109, MATCH($A$1,'Get-Ups'!$A$3:$A$109,0), MATCH(C102,'Get-Ups'!$T$2:$AD$2,0))</f>
        <v>1-24</v>
      </c>
      <c r="D120" s="455">
        <f t="array" ref="D120">INDEX('Get-Ups'!$T$3:$U$109, MATCH($A$1,'Get-Ups'!$A$3:$A$109,0), MATCH(D102,'Get-Ups'!$T$2:$AD$2,0))</f>
        <v>35</v>
      </c>
      <c r="E120" s="448"/>
      <c r="F120" s="448"/>
      <c r="G120" s="448"/>
      <c r="H120" s="320"/>
      <c r="I120" s="320"/>
      <c r="J120" s="121"/>
      <c r="K120" s="222"/>
      <c r="L120" s="461" t="str">
        <f>'テンプレート'!L134</f>
        <v>Air踏まれ</v>
      </c>
      <c r="M120" s="127">
        <v>8.0</v>
      </c>
      <c r="N120" s="108"/>
      <c r="O120" s="180"/>
      <c r="P120" s="180"/>
      <c r="Q120" s="180"/>
      <c r="R120" s="180"/>
      <c r="S120" s="180"/>
      <c r="T120" s="180"/>
      <c r="U120" s="180"/>
      <c r="V120" s="180"/>
    </row>
    <row r="121" outlineLevel="1">
      <c r="A121" s="222"/>
      <c r="B121" s="447" t="s">
        <v>510</v>
      </c>
      <c r="C121" s="456" t="str">
        <f t="array" ref="C121">INDEX('Get-Ups'!$V$3:$Y$109, MATCH($A$1,'Get-Ups'!$A$3:$A$109,0), MATCH(C102,'Get-Ups'!$V$2:$AD$2,0))</f>
        <v>1-25</v>
      </c>
      <c r="D121" s="457">
        <f t="array" ref="D121">INDEX('Get-Ups'!$V$3:$Y$109, MATCH($A$1,'Get-Ups'!$A$3:$A$109,0), MATCH(D102,'Get-Ups'!$V$2:$AD$2,0))</f>
        <v>45</v>
      </c>
      <c r="E121" s="454" t="str">
        <f t="array" ref="E121">INDEX('Get-Ups'!$V$3:$Y$109, MATCH($A$1,'Get-Ups'!$A$3:$A$109,0), MATCH(E102,'Get-Ups'!$V$2:$AD$2,0))</f>
        <v>20-21</v>
      </c>
      <c r="F121" s="455">
        <f t="array" ref="F121">INDEX('Get-Ups'!$V$3:$Y$109, MATCH($A$1,'Get-Ups'!$A$3:$A$109,0), MATCH(F102,'Get-Ups'!$V$2:$AD$2,0))</f>
        <v>7</v>
      </c>
      <c r="G121" s="127">
        <f t="shared" ref="G121:G122" si="2">F121*1.2</f>
        <v>8.4</v>
      </c>
      <c r="H121" s="320"/>
      <c r="I121" s="320"/>
      <c r="J121" s="179"/>
      <c r="K121" s="222"/>
      <c r="L121" s="461" t="str">
        <f>'テンプレート'!L135</f>
        <v>Air落下</v>
      </c>
      <c r="M121" s="127">
        <v>41.0</v>
      </c>
      <c r="N121" s="108"/>
      <c r="O121" s="180"/>
      <c r="P121" s="180"/>
      <c r="Q121" s="180"/>
      <c r="R121" s="180"/>
      <c r="S121" s="180"/>
      <c r="T121" s="180"/>
      <c r="U121" s="180"/>
      <c r="V121" s="180"/>
    </row>
    <row r="122" outlineLevel="1">
      <c r="A122" s="207"/>
      <c r="B122" s="458" t="s">
        <v>511</v>
      </c>
      <c r="C122" s="207"/>
      <c r="D122" s="207"/>
      <c r="E122" s="454" t="str">
        <f t="array" ref="E122">INDEX('Get-Ups'!$Z$3:$AA$109, MATCH($A$1,'Get-Ups'!$A$3:$A$109,0), MATCH(E102,'Get-Ups'!$Z$2:$AD$2,0))</f>
        <v>24-25</v>
      </c>
      <c r="F122" s="455">
        <f t="array" ref="F122">INDEX('Get-Ups'!$Z$3:$AA$109, MATCH($A$1,'Get-Ups'!$A$3:$A$109,0), MATCH(F102,'Get-Ups'!$Z$2:$AD$2,0))</f>
        <v>7</v>
      </c>
      <c r="G122" s="127">
        <f t="shared" si="2"/>
        <v>8.4</v>
      </c>
      <c r="H122" s="320"/>
      <c r="I122" s="320"/>
      <c r="J122" s="179"/>
      <c r="K122" s="451" t="str">
        <f>'テンプレート'!K136</f>
        <v>倒れダメージ</v>
      </c>
      <c r="L122" s="120"/>
      <c r="M122" s="445" t="str">
        <f>'テンプレート'!M136</f>
        <v>Duration</v>
      </c>
      <c r="N122" s="108"/>
      <c r="O122" s="180"/>
      <c r="P122" s="180"/>
      <c r="Q122" s="180"/>
      <c r="R122" s="180"/>
      <c r="S122" s="180"/>
      <c r="T122" s="180"/>
      <c r="U122" s="180"/>
      <c r="V122" s="180"/>
    </row>
    <row r="123" outlineLevel="1">
      <c r="A123" s="446" t="s">
        <v>513</v>
      </c>
      <c r="B123" s="447" t="s">
        <v>514</v>
      </c>
      <c r="C123" s="454" t="str">
        <f t="array" ref="C123">INDEX(Tripping!$C$3:$D100, MATCH($A$1,Tripping!$A$3:$A$109,0), MATCH(C102,Tripping!$C$2:$AC$2,0))</f>
        <v>1-5</v>
      </c>
      <c r="D123" s="455">
        <f t="array" ref="D123">INDEX(Tripping!$C$3:$D100, MATCH($A$1,Tripping!$A$3:$A$109,0), MATCH(D102,Tripping!$C$2:$AC$2,0))</f>
        <v>29</v>
      </c>
      <c r="E123" s="448"/>
      <c r="F123" s="448"/>
      <c r="G123" s="448"/>
      <c r="H123" s="320"/>
      <c r="I123" s="320"/>
      <c r="J123" s="121"/>
      <c r="K123" s="460" t="str">
        <f>'テンプレート'!K137</f>
        <v>あお向け倒れ</v>
      </c>
      <c r="L123" s="453" t="str">
        <f>'テンプレート'!L137</f>
        <v>モーション大</v>
      </c>
      <c r="M123" s="127">
        <v>39.0</v>
      </c>
      <c r="N123" s="462"/>
      <c r="O123" s="180"/>
      <c r="P123" s="180"/>
      <c r="Q123" s="180"/>
      <c r="R123" s="180"/>
      <c r="S123" s="180"/>
      <c r="T123" s="180"/>
      <c r="U123" s="180"/>
      <c r="V123" s="180"/>
    </row>
    <row r="124" outlineLevel="1">
      <c r="A124" s="222"/>
      <c r="B124" s="447" t="s">
        <v>515</v>
      </c>
      <c r="C124" s="454" t="str">
        <f t="array" ref="C124">INDEX(Tripping!$E$3:$F100, MATCH($A$1,Tripping!$A$3:$A$109,0), MATCH(C102,Tripping!$E$2:$AC$2,0))</f>
        <v>1-5</v>
      </c>
      <c r="D124" s="455">
        <f t="array" ref="D124">INDEX(Tripping!$E$3:$F100, MATCH($A$1,Tripping!$A$3:$A$109,0), MATCH(D102,Tripping!$E$2:$AC$2,0))</f>
        <v>39</v>
      </c>
      <c r="E124" s="448"/>
      <c r="F124" s="448"/>
      <c r="G124" s="448"/>
      <c r="H124" s="320"/>
      <c r="I124" s="320"/>
      <c r="J124" s="179"/>
      <c r="K124" s="460" t="str">
        <f>'テンプレート'!K138</f>
        <v>うつ伏せ倒れ</v>
      </c>
      <c r="L124" s="453" t="str">
        <f>'テンプレート'!L138</f>
        <v>モーション大</v>
      </c>
      <c r="M124" s="127" t="s">
        <v>165</v>
      </c>
      <c r="N124" s="462"/>
      <c r="O124" s="180"/>
      <c r="P124" s="180"/>
      <c r="Q124" s="180"/>
      <c r="R124" s="180"/>
      <c r="S124" s="180"/>
      <c r="T124" s="180"/>
      <c r="U124" s="180"/>
      <c r="V124" s="180"/>
    </row>
    <row r="125" outlineLevel="1">
      <c r="A125" s="222"/>
      <c r="B125" s="447" t="s">
        <v>455</v>
      </c>
      <c r="C125" s="454" t="str">
        <f t="array" ref="C125">INDEX(Tripping!$G$3:$H$109, MATCH($A$1,Tripping!$A$3:$A$109,0), MATCH(C102,Tripping!$G$2:$AC$2,0))</f>
        <v>1-16</v>
      </c>
      <c r="D125" s="455">
        <f t="array" ref="D125">INDEX(Tripping!$G$3:$H$109, MATCH($A$1,Tripping!$A$3:$A$109,0), MATCH(D102,Tripping!$G$2:$AC$2,0))</f>
        <v>21</v>
      </c>
      <c r="E125" s="448"/>
      <c r="F125" s="448"/>
      <c r="G125" s="448"/>
      <c r="H125" s="320"/>
      <c r="I125" s="320"/>
      <c r="J125" s="121"/>
      <c r="K125" s="451" t="str">
        <f>'テンプレート'!K139</f>
        <v/>
      </c>
      <c r="L125" s="120"/>
      <c r="M125" s="445" t="str">
        <f>'テンプレート'!M139</f>
        <v/>
      </c>
      <c r="N125" s="108"/>
      <c r="O125" s="180"/>
      <c r="P125" s="180"/>
      <c r="Q125" s="180"/>
      <c r="R125" s="180"/>
      <c r="S125" s="180"/>
      <c r="T125" s="180"/>
      <c r="U125" s="180"/>
      <c r="V125" s="180"/>
    </row>
    <row r="126" outlineLevel="1">
      <c r="A126" s="222"/>
      <c r="B126" s="447" t="s">
        <v>496</v>
      </c>
      <c r="C126" s="454" t="str">
        <f t="array" ref="C126">INDEX(Tripping!$I$3:$J$109, MATCH($A$1,Tripping!$A$3:$A$109,0), MATCH(C102,Tripping!$I$2:$AC$2,0))</f>
        <v>1-9</v>
      </c>
      <c r="D126" s="455">
        <f t="array" ref="D126">INDEX(Tripping!$I$3:$J$109, MATCH($A$1,Tripping!$A$3:$A$109,0), MATCH(D102,Tripping!$I$2:$AC$2,0))</f>
        <v>28</v>
      </c>
      <c r="E126" s="448"/>
      <c r="F126" s="448"/>
      <c r="G126" s="448"/>
      <c r="H126" s="320"/>
      <c r="I126" s="320"/>
      <c r="J126" s="320"/>
      <c r="K126" s="463"/>
      <c r="L126" s="464" t="str">
        <f>'テンプレート'!L140</f>
        <v/>
      </c>
      <c r="M126" s="127" t="s">
        <v>504</v>
      </c>
      <c r="N126" s="108"/>
      <c r="O126" s="180"/>
      <c r="P126" s="180"/>
      <c r="Q126" s="180"/>
      <c r="R126" s="180"/>
      <c r="S126" s="180"/>
      <c r="T126" s="180"/>
      <c r="U126" s="180"/>
      <c r="V126" s="180"/>
    </row>
    <row r="127" outlineLevel="1">
      <c r="A127" s="222"/>
      <c r="B127" s="447" t="s">
        <v>497</v>
      </c>
      <c r="C127" s="454" t="str">
        <f t="array" ref="C127">INDEX(Tripping!$K$3:$L$109, MATCH($A$1,Tripping!$A$3:$A$109,0), MATCH(C102,Tripping!$K$2:$AC$2,0))</f>
        <v>1-9</v>
      </c>
      <c r="D127" s="455">
        <f t="array" ref="D127">INDEX(Tripping!$K$3:$L$109, MATCH($A$1,Tripping!$A$3:$A$109,0), MATCH(D102,Tripping!$K$2:$AC$2,0))</f>
        <v>28</v>
      </c>
      <c r="E127" s="448"/>
      <c r="F127" s="448"/>
      <c r="G127" s="448"/>
      <c r="H127" s="320"/>
      <c r="I127" s="320"/>
      <c r="J127" s="320"/>
      <c r="K127" s="465"/>
      <c r="L127" s="180"/>
      <c r="M127" s="180"/>
      <c r="N127" s="108"/>
      <c r="O127" s="180"/>
      <c r="P127" s="180"/>
      <c r="Q127" s="180"/>
      <c r="R127" s="180"/>
      <c r="S127" s="180"/>
      <c r="T127" s="180"/>
      <c r="U127" s="180"/>
      <c r="V127" s="180"/>
    </row>
    <row r="128" outlineLevel="1">
      <c r="A128" s="222"/>
      <c r="B128" s="447" t="s">
        <v>510</v>
      </c>
      <c r="C128" s="456" t="str">
        <f t="array" ref="C128">INDEX(Tripping!$M$3:$P$109, MATCH($A$1,Tripping!$A$3:$A$109,0), MATCH(C102,Tripping!$M$2:$AC$2,0))</f>
        <v>1-7</v>
      </c>
      <c r="D128" s="457">
        <f t="array" ref="D128">INDEX(Tripping!$M$3:$P$109, MATCH($A$1,Tripping!$A$3:$A$109,0), MATCH(D102,Tripping!$M$2:$AC$2,0))</f>
        <v>49</v>
      </c>
      <c r="E128" s="454" t="str">
        <f t="array" ref="E128">INDEX(Tripping!$M$3:$P$109, MATCH($A$1,Tripping!$A$3:$A$109,0), MATCH(E102,Tripping!$M$2:$AC$2,0))</f>
        <v>20-21</v>
      </c>
      <c r="F128" s="455">
        <f t="array" ref="F128">INDEX(Tripping!$M$3:$P$109, MATCH($A$1,Tripping!$A$3:$A$109,0), MATCH(F102,Tripping!$M$2:$AC$2,0))</f>
        <v>5</v>
      </c>
      <c r="G128" s="127">
        <f t="shared" ref="G128:G129" si="3">F128*1.2</f>
        <v>6</v>
      </c>
      <c r="H128" s="320"/>
      <c r="I128" s="320"/>
      <c r="J128" s="320"/>
      <c r="K128" s="180"/>
      <c r="L128" s="180"/>
      <c r="M128" s="180"/>
      <c r="N128" s="108"/>
      <c r="O128" s="108"/>
      <c r="P128" s="108"/>
      <c r="Q128" s="108"/>
      <c r="R128" s="180"/>
      <c r="S128" s="180"/>
      <c r="T128" s="180"/>
      <c r="U128" s="180"/>
      <c r="V128" s="180"/>
    </row>
    <row r="129" outlineLevel="1">
      <c r="A129" s="207"/>
      <c r="B129" s="458" t="s">
        <v>511</v>
      </c>
      <c r="C129" s="207"/>
      <c r="D129" s="207"/>
      <c r="E129" s="454" t="str">
        <f t="array" ref="E129">INDEX(Tripping!$Q$3:$R$109, MATCH($A$1,Tripping!$A$3:$A$109,0), MATCH(E102,Tripping!$Q$2:$AC$2,0))</f>
        <v>31-32</v>
      </c>
      <c r="F129" s="455">
        <f t="array" ref="F129">INDEX(Tripping!$Q$3:$R$109, MATCH($A$1,Tripping!$A$3:$A$109,0), MATCH(F102,Tripping!$Q$2:$AC$2,0))</f>
        <v>5</v>
      </c>
      <c r="G129" s="127">
        <f t="shared" si="3"/>
        <v>6</v>
      </c>
      <c r="H129" s="320"/>
      <c r="I129" s="320"/>
      <c r="J129" s="320"/>
      <c r="K129" s="180"/>
      <c r="L129" s="180"/>
      <c r="M129" s="180"/>
      <c r="N129" s="108"/>
      <c r="O129" s="108"/>
      <c r="P129" s="108"/>
      <c r="Q129" s="108"/>
      <c r="R129" s="180"/>
      <c r="S129" s="180"/>
      <c r="T129" s="180"/>
      <c r="U129" s="180"/>
      <c r="V129" s="180"/>
    </row>
  </sheetData>
  <mergeCells count="140">
    <mergeCell ref="A69:A70"/>
    <mergeCell ref="A68:B68"/>
    <mergeCell ref="H68:J68"/>
    <mergeCell ref="H69:J72"/>
    <mergeCell ref="H74:J75"/>
    <mergeCell ref="H73:J73"/>
    <mergeCell ref="A74:A75"/>
    <mergeCell ref="A77:B78"/>
    <mergeCell ref="A80:A82"/>
    <mergeCell ref="A71:A72"/>
    <mergeCell ref="A73:B73"/>
    <mergeCell ref="U69:U72"/>
    <mergeCell ref="U74:U75"/>
    <mergeCell ref="V74:V75"/>
    <mergeCell ref="D69:D72"/>
    <mergeCell ref="D74:D75"/>
    <mergeCell ref="K122:L122"/>
    <mergeCell ref="K125:L125"/>
    <mergeCell ref="K112:K115"/>
    <mergeCell ref="K106:K111"/>
    <mergeCell ref="K105:L105"/>
    <mergeCell ref="K102:L102"/>
    <mergeCell ref="K103:K104"/>
    <mergeCell ref="K116:L116"/>
    <mergeCell ref="K118:K121"/>
    <mergeCell ref="A95:A97"/>
    <mergeCell ref="A98:A99"/>
    <mergeCell ref="C88:C89"/>
    <mergeCell ref="C90:C91"/>
    <mergeCell ref="A90:A91"/>
    <mergeCell ref="A88:A89"/>
    <mergeCell ref="A93:B94"/>
    <mergeCell ref="A103:A107"/>
    <mergeCell ref="A101:B102"/>
    <mergeCell ref="D34:D36"/>
    <mergeCell ref="D38:D39"/>
    <mergeCell ref="F34:F36"/>
    <mergeCell ref="G34:G36"/>
    <mergeCell ref="H34:J36"/>
    <mergeCell ref="H33:J33"/>
    <mergeCell ref="A42:B43"/>
    <mergeCell ref="C34:C36"/>
    <mergeCell ref="A34:A36"/>
    <mergeCell ref="E34:E36"/>
    <mergeCell ref="A38:A39"/>
    <mergeCell ref="H31:J31"/>
    <mergeCell ref="H32:J32"/>
    <mergeCell ref="H27:J27"/>
    <mergeCell ref="H29:J30"/>
    <mergeCell ref="H28:J28"/>
    <mergeCell ref="I6:I7"/>
    <mergeCell ref="H8:J9"/>
    <mergeCell ref="G16:H16"/>
    <mergeCell ref="H61:J67"/>
    <mergeCell ref="A61:A67"/>
    <mergeCell ref="A60:B60"/>
    <mergeCell ref="A53:A54"/>
    <mergeCell ref="J49:J50"/>
    <mergeCell ref="J47:J48"/>
    <mergeCell ref="H60:J60"/>
    <mergeCell ref="J53:J54"/>
    <mergeCell ref="H37:J37"/>
    <mergeCell ref="H38:J39"/>
    <mergeCell ref="H40:J40"/>
    <mergeCell ref="I47:I48"/>
    <mergeCell ref="A26:A28"/>
    <mergeCell ref="A24:B25"/>
    <mergeCell ref="H25:J25"/>
    <mergeCell ref="H26:J26"/>
    <mergeCell ref="A15:B16"/>
    <mergeCell ref="C16:D16"/>
    <mergeCell ref="E16:F16"/>
    <mergeCell ref="K16:N16"/>
    <mergeCell ref="A29:A30"/>
    <mergeCell ref="D29:D30"/>
    <mergeCell ref="A44:A45"/>
    <mergeCell ref="D44:D45"/>
    <mergeCell ref="D47:D48"/>
    <mergeCell ref="A49:A50"/>
    <mergeCell ref="D49:D50"/>
    <mergeCell ref="H10:H11"/>
    <mergeCell ref="A11:B12"/>
    <mergeCell ref="K1:M2"/>
    <mergeCell ref="H1:J2"/>
    <mergeCell ref="C1:G12"/>
    <mergeCell ref="H4:H5"/>
    <mergeCell ref="H6:H7"/>
    <mergeCell ref="I4:I5"/>
    <mergeCell ref="I10:I11"/>
    <mergeCell ref="A51:A52"/>
    <mergeCell ref="A47:A48"/>
    <mergeCell ref="R46:V46"/>
    <mergeCell ref="R43:V43"/>
    <mergeCell ref="R44:V45"/>
    <mergeCell ref="I44:I45"/>
    <mergeCell ref="J51:J52"/>
    <mergeCell ref="J44:J45"/>
    <mergeCell ref="D51:D52"/>
    <mergeCell ref="A84:A85"/>
    <mergeCell ref="C84:C85"/>
    <mergeCell ref="A83:B83"/>
    <mergeCell ref="E88:E89"/>
    <mergeCell ref="E90:E91"/>
    <mergeCell ref="A86:A87"/>
    <mergeCell ref="C86:C87"/>
    <mergeCell ref="V58:V59"/>
    <mergeCell ref="U58:U59"/>
    <mergeCell ref="A58:A59"/>
    <mergeCell ref="D58:D59"/>
    <mergeCell ref="A56:B56"/>
    <mergeCell ref="A57:B57"/>
    <mergeCell ref="H58:J59"/>
    <mergeCell ref="H57:J57"/>
    <mergeCell ref="V69:V72"/>
    <mergeCell ref="V61:V67"/>
    <mergeCell ref="U61:U67"/>
    <mergeCell ref="R47:V48"/>
    <mergeCell ref="R49:V50"/>
    <mergeCell ref="R51:V52"/>
    <mergeCell ref="R53:V54"/>
    <mergeCell ref="E84:E85"/>
    <mergeCell ref="E86:E87"/>
    <mergeCell ref="H84:J85"/>
    <mergeCell ref="H83:J83"/>
    <mergeCell ref="H86:J87"/>
    <mergeCell ref="H90:J91"/>
    <mergeCell ref="H88:J89"/>
    <mergeCell ref="A111:A116"/>
    <mergeCell ref="A117:A122"/>
    <mergeCell ref="A123:A129"/>
    <mergeCell ref="A108:A110"/>
    <mergeCell ref="D115:D116"/>
    <mergeCell ref="D121:D122"/>
    <mergeCell ref="D128:D129"/>
    <mergeCell ref="C121:C122"/>
    <mergeCell ref="C128:C129"/>
    <mergeCell ref="C115:C116"/>
    <mergeCell ref="I49:I50"/>
    <mergeCell ref="I51:I52"/>
    <mergeCell ref="I53:I54"/>
  </mergeCells>
  <conditionalFormatting sqref="K1:K15 K17:K62 K68:K126 N69:N71 D84 F84:G84 D86 F86:G86 L86:N87 O86:Q86 D88 F88 D90 L90:Q90">
    <cfRule type="containsText" dxfId="0" priority="1" operator="containsText" text="361">
      <formula>NOT(ISERROR(SEARCH(("361"),(K1))))</formula>
    </cfRule>
  </conditionalFormatting>
  <conditionalFormatting sqref="K1:K15 K17:K62 K68:K126 N69:N71 D84 F84:G84 D86 F86:G86 L86:N87 O86:Q86 D88 F88 D90 L90:Q90">
    <cfRule type="containsText" dxfId="1" priority="2" operator="containsText" text="363">
      <formula>NOT(ISERROR(SEARCH(("363"),(K1))))</formula>
    </cfRule>
  </conditionalFormatting>
  <conditionalFormatting sqref="K1:K15 K17:K62 K68:K126 N69:N71 D84 F84:G84 D86 F86:G86 L86:N87 O86:Q86 D88 F88 D90 L90:Q90">
    <cfRule type="containsText" dxfId="1" priority="3" operator="containsText" text="365">
      <formula>NOT(ISERROR(SEARCH(("365"),(K1))))</formula>
    </cfRule>
  </conditionalFormatting>
  <conditionalFormatting sqref="K1:K15 K17:K62 K68:K126 N69:N71 D84 F84:G84 D86 F86:G86 L86:N87 O86:Q86 D88 F88 D90 L90:Q90">
    <cfRule type="containsText" dxfId="1" priority="4" operator="containsText" text="366">
      <formula>NOT(ISERROR(SEARCH(("366"),(K1))))</formula>
    </cfRule>
  </conditionalFormatting>
  <conditionalFormatting sqref="K1:K15 K17:K62 K68:K126 N69:N71 D84 F84:G84 D86 F86:G86 L86:N87 O86:Q86 D88 F88 D90 L90:Q90">
    <cfRule type="containsText" dxfId="1" priority="5" operator="containsText" text="367">
      <formula>NOT(ISERROR(SEARCH(("367"),(K1))))</formula>
    </cfRule>
  </conditionalFormatting>
  <conditionalFormatting sqref="P84:P91">
    <cfRule type="cellIs" dxfId="2" priority="6" operator="equal">
      <formula>"敵のみ"</formula>
    </cfRule>
  </conditionalFormatting>
  <conditionalFormatting sqref="D84:D91">
    <cfRule type="cellIs" dxfId="3" priority="7" operator="equal">
      <formula>"-"</formula>
    </cfRule>
  </conditionalFormatting>
  <conditionalFormatting sqref="O1:O62 O68:O129 D84 F84:G84 K84:N84 P84:Q91 D86 F86:G86 K86:N86 K88:N88 D90 K90:N90">
    <cfRule type="cellIs" dxfId="4" priority="8" operator="greaterThan">
      <formula>0</formula>
    </cfRule>
  </conditionalFormatting>
  <conditionalFormatting sqref="P1:Q62 P68:Q129">
    <cfRule type="cellIs" dxfId="5" priority="9" operator="lessThan">
      <formula>1</formula>
    </cfRule>
  </conditionalFormatting>
  <conditionalFormatting sqref="P1:Q62 P68:Q129">
    <cfRule type="cellIs" dxfId="4" priority="10" operator="greaterThan">
      <formula>1</formula>
    </cfRule>
  </conditionalFormatting>
  <conditionalFormatting sqref="N25:N62 N68:N91 O86:Q86 O90:Q90">
    <cfRule type="cellIs" dxfId="6" priority="11" operator="greaterThan">
      <formula>0</formula>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E413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745">
        <v>10.0</v>
      </c>
      <c r="B1" s="746"/>
      <c r="C1" s="748" t="str">
        <f>IMAGE(VLOOKUP($A$1,Fighters!A2:AI107,12,FALSE),1)</f>
        <v/>
      </c>
      <c r="D1" s="750"/>
      <c r="E1" s="750"/>
      <c r="F1" s="750"/>
      <c r="G1" s="751"/>
      <c r="H1" s="753"/>
      <c r="I1" s="750"/>
      <c r="J1" s="751"/>
      <c r="K1" s="754"/>
      <c r="L1" s="750"/>
      <c r="M1" s="751"/>
      <c r="N1" s="755"/>
      <c r="O1" s="755"/>
      <c r="P1" s="755"/>
      <c r="Q1" s="755"/>
      <c r="R1" s="756"/>
      <c r="S1" s="756"/>
      <c r="T1" s="756"/>
      <c r="U1" s="756"/>
      <c r="V1" s="756"/>
    </row>
    <row r="2">
      <c r="A2" s="757" t="str">
        <f>VLOOKUP($A$1,Fighters!$A$2:$AI$81,6,FALSE)</f>
        <v>#de413d</v>
      </c>
      <c r="B2" s="746"/>
      <c r="C2" s="758"/>
      <c r="G2" s="759"/>
      <c r="H2" s="760"/>
      <c r="I2" s="761"/>
      <c r="J2" s="762"/>
      <c r="K2" s="760"/>
      <c r="L2" s="761"/>
      <c r="M2" s="762"/>
      <c r="N2" s="755"/>
      <c r="O2" s="755"/>
      <c r="P2" s="755"/>
      <c r="Q2" s="755"/>
      <c r="R2" s="756"/>
      <c r="S2" s="756"/>
      <c r="T2" s="756"/>
      <c r="U2" s="756"/>
      <c r="V2" s="756"/>
    </row>
    <row r="3">
      <c r="A3" s="757" t="str">
        <f>VLOOKUP($A$1,Fighters!$A$2:$AI$81,14,FALSE)</f>
        <v>10. ネス</v>
      </c>
      <c r="B3" s="746"/>
      <c r="C3" s="758"/>
      <c r="G3" s="759"/>
      <c r="H3" s="763"/>
      <c r="I3" s="763"/>
      <c r="J3" s="763"/>
      <c r="K3" s="764"/>
      <c r="L3" s="764"/>
      <c r="M3" s="764"/>
      <c r="N3" s="755"/>
      <c r="O3" s="755"/>
      <c r="P3" s="755"/>
      <c r="Q3" s="755"/>
      <c r="R3" s="765"/>
      <c r="S3" s="756"/>
      <c r="T3" s="756"/>
      <c r="U3" s="756"/>
      <c r="V3" s="756"/>
    </row>
    <row r="4">
      <c r="A4" s="757" t="str">
        <f>VLOOKUP($A$1,Fighters!$A$2:$AI$81,13,FALSE)</f>
        <v>0</v>
      </c>
      <c r="B4" s="746"/>
      <c r="C4" s="758"/>
      <c r="G4" s="759"/>
      <c r="H4" s="766"/>
      <c r="I4" s="766"/>
      <c r="J4" s="763"/>
      <c r="K4" s="764"/>
      <c r="L4" s="764"/>
      <c r="M4" s="764"/>
      <c r="N4" s="755"/>
      <c r="O4" s="755"/>
      <c r="P4" s="755"/>
      <c r="Q4" s="755"/>
      <c r="R4" s="765"/>
      <c r="S4" s="756"/>
      <c r="T4" s="756"/>
      <c r="U4" s="756"/>
      <c r="V4" s="756"/>
    </row>
    <row r="5" ht="16.5" customHeight="1">
      <c r="A5" s="745"/>
      <c r="B5" s="746"/>
      <c r="C5" s="758"/>
      <c r="G5" s="759"/>
      <c r="H5" s="767"/>
      <c r="I5" s="767"/>
      <c r="J5" s="768"/>
      <c r="K5" s="769"/>
      <c r="L5" s="770"/>
      <c r="M5" s="770"/>
      <c r="N5" s="755"/>
      <c r="O5" s="755"/>
      <c r="P5" s="755"/>
      <c r="Q5" s="755"/>
      <c r="R5" s="765"/>
      <c r="S5" s="756"/>
      <c r="T5" s="756"/>
      <c r="U5" s="756"/>
      <c r="V5" s="756"/>
    </row>
    <row r="6">
      <c r="A6" s="746"/>
      <c r="B6" s="746"/>
      <c r="C6" s="758"/>
      <c r="G6" s="759"/>
      <c r="H6" s="766"/>
      <c r="I6" s="771" t="s">
        <v>6</v>
      </c>
      <c r="J6" s="769"/>
      <c r="K6" s="772"/>
      <c r="L6" s="770"/>
      <c r="M6" s="770"/>
      <c r="N6" s="755"/>
      <c r="O6" s="755"/>
      <c r="P6" s="755"/>
      <c r="Q6" s="755"/>
      <c r="R6" s="765"/>
      <c r="S6" s="756"/>
      <c r="T6" s="756"/>
      <c r="U6" s="756"/>
      <c r="V6" s="756"/>
    </row>
    <row r="7">
      <c r="A7" s="746"/>
      <c r="B7" s="746"/>
      <c r="C7" s="758"/>
      <c r="G7" s="759"/>
      <c r="H7" s="767"/>
      <c r="I7" s="767"/>
      <c r="J7" s="769"/>
      <c r="K7" s="772"/>
      <c r="L7" s="770"/>
      <c r="M7" s="770"/>
      <c r="N7" s="755"/>
      <c r="O7" s="755"/>
      <c r="P7" s="755"/>
      <c r="Q7" s="755"/>
      <c r="R7" s="765"/>
      <c r="S7" s="756"/>
      <c r="T7" s="756"/>
      <c r="U7" s="756"/>
      <c r="V7" s="756"/>
    </row>
    <row r="8">
      <c r="A8" s="746"/>
      <c r="B8" s="746"/>
      <c r="C8" s="758"/>
      <c r="G8" s="759"/>
      <c r="H8" s="773">
        <v>43652.90217221065</v>
      </c>
      <c r="I8" s="750"/>
      <c r="J8" s="751"/>
      <c r="K8" s="769"/>
      <c r="L8" s="770"/>
      <c r="M8" s="770"/>
      <c r="N8" s="755"/>
      <c r="O8" s="755"/>
      <c r="P8" s="755"/>
      <c r="Q8" s="755"/>
      <c r="R8" s="765"/>
      <c r="S8" s="756"/>
      <c r="T8" s="756"/>
      <c r="U8" s="756"/>
      <c r="V8" s="756"/>
    </row>
    <row r="9">
      <c r="A9" s="746"/>
      <c r="B9" s="746"/>
      <c r="C9" s="758"/>
      <c r="G9" s="759"/>
      <c r="H9" s="760"/>
      <c r="I9" s="761"/>
      <c r="J9" s="762"/>
      <c r="K9" s="756"/>
      <c r="L9" s="755"/>
      <c r="M9" s="755"/>
      <c r="N9" s="755"/>
      <c r="O9" s="755"/>
      <c r="P9" s="755"/>
      <c r="Q9" s="755"/>
      <c r="R9" s="765"/>
      <c r="S9" s="756"/>
      <c r="T9" s="756"/>
      <c r="U9" s="756"/>
      <c r="V9" s="756"/>
    </row>
    <row r="10">
      <c r="A10" s="746"/>
      <c r="B10" s="746"/>
      <c r="C10" s="758"/>
      <c r="G10" s="759"/>
      <c r="H10" s="774"/>
      <c r="I10" s="774"/>
      <c r="J10" s="756"/>
      <c r="K10" s="756"/>
      <c r="L10" s="755"/>
      <c r="M10" s="755"/>
      <c r="N10" s="755"/>
      <c r="O10" s="755"/>
      <c r="P10" s="755"/>
      <c r="Q10" s="755"/>
      <c r="R10" s="765"/>
      <c r="S10" s="756"/>
      <c r="T10" s="756"/>
      <c r="U10" s="756"/>
      <c r="V10" s="756"/>
    </row>
    <row r="11">
      <c r="A11" s="775" t="s">
        <v>11</v>
      </c>
      <c r="B11" s="751"/>
      <c r="C11" s="758"/>
      <c r="G11" s="759"/>
      <c r="H11" s="767"/>
      <c r="I11" s="767"/>
      <c r="J11" s="756"/>
      <c r="K11" s="756"/>
      <c r="L11" s="755"/>
      <c r="M11" s="755"/>
      <c r="N11" s="755"/>
      <c r="O11" s="755"/>
      <c r="P11" s="755"/>
      <c r="Q11" s="755"/>
      <c r="R11" s="765"/>
      <c r="S11" s="756"/>
      <c r="T11" s="756"/>
      <c r="U11" s="756"/>
      <c r="V11" s="756"/>
    </row>
    <row r="12">
      <c r="A12" s="760"/>
      <c r="B12" s="762"/>
      <c r="C12" s="760"/>
      <c r="D12" s="761"/>
      <c r="E12" s="761"/>
      <c r="F12" s="761"/>
      <c r="G12" s="762"/>
      <c r="H12" s="776"/>
      <c r="I12" s="776"/>
      <c r="J12" s="746"/>
      <c r="K12" s="746"/>
      <c r="L12" s="755"/>
      <c r="M12" s="755"/>
      <c r="N12" s="755"/>
      <c r="O12" s="755"/>
      <c r="P12" s="755"/>
      <c r="Q12" s="755"/>
      <c r="R12" s="765"/>
      <c r="S12" s="756"/>
      <c r="T12" s="756"/>
      <c r="U12" s="756"/>
      <c r="V12" s="75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94 [42nd]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1.826 [55th]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18.964 [25th]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0.907 [66th]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0.11561 [66th]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34.48 [26th]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1.609 [53rd]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0.131 [5th]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16.65 [31st]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13F [63rd]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1.007 [55th]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 [9th]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45.65 [5th]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1.31 [68th]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0.0225 [4th]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2.096 [68th]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0.077 [65th]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570" t="s">
        <v>194</v>
      </c>
      <c r="D26" s="570" t="s">
        <v>933</v>
      </c>
      <c r="E26" s="570" t="s">
        <v>303</v>
      </c>
      <c r="F26" s="349">
        <v>2.4</v>
      </c>
      <c r="G26" s="570" t="s">
        <v>70</v>
      </c>
      <c r="H26" s="202" t="s">
        <v>934</v>
      </c>
      <c r="I26" s="120"/>
      <c r="J26" s="117"/>
      <c r="K26" s="200"/>
      <c r="L26" s="203"/>
      <c r="M26" s="204"/>
      <c r="N26" s="204"/>
      <c r="O26" s="205">
        <v>0.0</v>
      </c>
      <c r="P26" s="205">
        <v>1.0</v>
      </c>
      <c r="Q26" s="205">
        <v>1.0</v>
      </c>
      <c r="R26" s="105"/>
      <c r="S26" s="105"/>
      <c r="T26" s="105"/>
      <c r="U26" s="105"/>
      <c r="V26" s="105"/>
    </row>
    <row r="27" outlineLevel="1">
      <c r="A27" s="222"/>
      <c r="B27" s="208" t="s">
        <v>63</v>
      </c>
      <c r="C27" s="292" t="s">
        <v>194</v>
      </c>
      <c r="D27" s="570" t="s">
        <v>122</v>
      </c>
      <c r="E27" s="292" t="s">
        <v>592</v>
      </c>
      <c r="F27" s="349">
        <v>1.7999999999999998</v>
      </c>
      <c r="G27" s="292" t="s">
        <v>70</v>
      </c>
      <c r="H27" s="255" t="s">
        <v>935</v>
      </c>
      <c r="I27" s="120"/>
      <c r="J27" s="117"/>
      <c r="K27" s="203"/>
      <c r="L27" s="203"/>
      <c r="M27" s="204"/>
      <c r="N27" s="204"/>
      <c r="O27" s="205">
        <v>0.0</v>
      </c>
      <c r="P27" s="205">
        <v>1.0</v>
      </c>
      <c r="Q27" s="205">
        <v>1.0</v>
      </c>
      <c r="R27" s="105"/>
      <c r="S27" s="105"/>
      <c r="T27" s="105"/>
      <c r="U27" s="105"/>
      <c r="V27" s="105"/>
    </row>
    <row r="28" outlineLevel="1">
      <c r="A28" s="207"/>
      <c r="B28" s="208" t="s">
        <v>94</v>
      </c>
      <c r="C28" s="292" t="s">
        <v>105</v>
      </c>
      <c r="D28" s="292" t="s">
        <v>150</v>
      </c>
      <c r="E28" s="292" t="s">
        <v>58</v>
      </c>
      <c r="F28" s="349">
        <v>4.8</v>
      </c>
      <c r="G28" s="292" t="s">
        <v>59</v>
      </c>
      <c r="H28" s="255"/>
      <c r="I28" s="120"/>
      <c r="J28" s="117"/>
      <c r="K28" s="203"/>
      <c r="L28" s="203"/>
      <c r="M28" s="204"/>
      <c r="N28" s="204"/>
      <c r="O28" s="205">
        <v>0.0</v>
      </c>
      <c r="P28" s="205">
        <v>1.0</v>
      </c>
      <c r="Q28" s="205">
        <v>1.0</v>
      </c>
      <c r="R28" s="105"/>
      <c r="S28" s="105"/>
      <c r="T28" s="105"/>
      <c r="U28" s="105"/>
      <c r="V28" s="105"/>
    </row>
    <row r="29" outlineLevel="1">
      <c r="A29" s="195" t="s">
        <v>72</v>
      </c>
      <c r="B29" s="208" t="s">
        <v>936</v>
      </c>
      <c r="C29" s="270" t="s">
        <v>90</v>
      </c>
      <c r="D29" s="270" t="s">
        <v>165</v>
      </c>
      <c r="E29" s="210" t="s">
        <v>879</v>
      </c>
      <c r="F29" s="349" t="s">
        <v>880</v>
      </c>
      <c r="G29" s="352" t="s">
        <v>937</v>
      </c>
      <c r="H29" s="261" t="s">
        <v>214</v>
      </c>
      <c r="I29" s="221"/>
      <c r="J29" s="110"/>
      <c r="K29" s="200"/>
      <c r="L29" s="203"/>
      <c r="M29" s="204"/>
      <c r="N29" s="204"/>
      <c r="O29" s="818" t="s">
        <v>938</v>
      </c>
      <c r="P29" s="205">
        <v>1.0</v>
      </c>
      <c r="Q29" s="205">
        <v>1.0</v>
      </c>
      <c r="R29" s="105"/>
      <c r="S29" s="105"/>
      <c r="T29" s="105"/>
      <c r="U29" s="105"/>
      <c r="V29" s="105"/>
    </row>
    <row r="30" outlineLevel="1">
      <c r="A30" s="222"/>
      <c r="B30" s="208" t="s">
        <v>940</v>
      </c>
      <c r="C30" s="114"/>
      <c r="D30" s="233"/>
      <c r="E30" s="210" t="s">
        <v>941</v>
      </c>
      <c r="F30" s="349" t="s">
        <v>942</v>
      </c>
      <c r="G30" s="819"/>
      <c r="H30" s="231"/>
      <c r="J30" s="233"/>
      <c r="K30" s="203"/>
      <c r="L30" s="203"/>
      <c r="M30" s="204"/>
      <c r="N30" s="204"/>
      <c r="O30" s="818" t="s">
        <v>938</v>
      </c>
      <c r="P30" s="205">
        <v>1.0</v>
      </c>
      <c r="Q30" s="205">
        <v>1.0</v>
      </c>
      <c r="R30" s="105"/>
      <c r="S30" s="105"/>
      <c r="T30" s="105"/>
      <c r="U30" s="105"/>
      <c r="V30" s="105"/>
    </row>
    <row r="31" outlineLevel="1">
      <c r="A31" s="222"/>
      <c r="B31" s="208" t="s">
        <v>177</v>
      </c>
      <c r="C31" s="292" t="s">
        <v>438</v>
      </c>
      <c r="D31" s="233"/>
      <c r="E31" s="292" t="s">
        <v>303</v>
      </c>
      <c r="F31" s="349">
        <v>2.4</v>
      </c>
      <c r="G31" s="352" t="s">
        <v>70</v>
      </c>
      <c r="H31" s="231"/>
      <c r="J31" s="233"/>
      <c r="K31" s="203"/>
      <c r="L31" s="203"/>
      <c r="M31" s="204"/>
      <c r="N31" s="204"/>
      <c r="O31" s="818">
        <v>1.0</v>
      </c>
      <c r="P31" s="205">
        <v>1.0</v>
      </c>
      <c r="Q31" s="205">
        <v>1.0</v>
      </c>
      <c r="R31" s="105"/>
      <c r="S31" s="105"/>
      <c r="T31" s="105"/>
      <c r="U31" s="105"/>
      <c r="V31" s="105"/>
    </row>
    <row r="32" outlineLevel="1">
      <c r="A32" s="207"/>
      <c r="B32" s="208" t="s">
        <v>245</v>
      </c>
      <c r="C32" s="292" t="s">
        <v>537</v>
      </c>
      <c r="D32" s="114"/>
      <c r="E32" s="292" t="s">
        <v>58</v>
      </c>
      <c r="F32" s="349">
        <v>4.8</v>
      </c>
      <c r="G32" s="352" t="s">
        <v>59</v>
      </c>
      <c r="H32" s="112"/>
      <c r="I32" s="224"/>
      <c r="J32" s="114"/>
      <c r="K32" s="203"/>
      <c r="L32" s="203"/>
      <c r="M32" s="204"/>
      <c r="N32" s="204"/>
      <c r="O32" s="818">
        <v>1.0</v>
      </c>
      <c r="P32" s="205">
        <v>1.0</v>
      </c>
      <c r="Q32" s="205">
        <v>1.0</v>
      </c>
      <c r="R32" s="105"/>
      <c r="S32" s="105"/>
      <c r="T32" s="105"/>
      <c r="U32" s="105"/>
      <c r="V32" s="105"/>
    </row>
    <row r="33" outlineLevel="1">
      <c r="A33" s="236" t="s">
        <v>82</v>
      </c>
      <c r="B33" s="208" t="s">
        <v>142</v>
      </c>
      <c r="C33" s="210" t="s">
        <v>944</v>
      </c>
      <c r="D33" s="292" t="s">
        <v>65</v>
      </c>
      <c r="E33" s="292" t="s">
        <v>173</v>
      </c>
      <c r="F33" s="200">
        <v>12.0</v>
      </c>
      <c r="G33" s="355" t="s">
        <v>168</v>
      </c>
      <c r="H33" s="240"/>
      <c r="I33" s="120"/>
      <c r="J33" s="117"/>
      <c r="K33" s="200"/>
      <c r="L33" s="203"/>
      <c r="M33" s="204"/>
      <c r="N33" s="204"/>
      <c r="O33" s="205">
        <v>0.0</v>
      </c>
      <c r="P33" s="205">
        <v>1.0</v>
      </c>
      <c r="Q33" s="205">
        <v>1.0</v>
      </c>
      <c r="R33" s="105"/>
      <c r="S33" s="105"/>
      <c r="T33" s="105"/>
      <c r="U33" s="105"/>
      <c r="V33" s="105"/>
    </row>
    <row r="34" outlineLevel="1">
      <c r="A34" s="195" t="s">
        <v>93</v>
      </c>
      <c r="B34" s="208" t="s">
        <v>129</v>
      </c>
      <c r="C34" s="292" t="s">
        <v>56</v>
      </c>
      <c r="D34" s="270" t="s">
        <v>612</v>
      </c>
      <c r="E34" s="292" t="s">
        <v>155</v>
      </c>
      <c r="F34" s="200" t="s">
        <v>156</v>
      </c>
      <c r="G34" s="355" t="s">
        <v>157</v>
      </c>
      <c r="H34" s="316"/>
      <c r="I34" s="221"/>
      <c r="J34" s="110"/>
      <c r="K34" s="203"/>
      <c r="L34" s="203"/>
      <c r="M34" s="204"/>
      <c r="N34" s="204"/>
      <c r="O34" s="205">
        <v>0.0</v>
      </c>
      <c r="P34" s="205">
        <v>1.0</v>
      </c>
      <c r="Q34" s="205">
        <v>1.0</v>
      </c>
      <c r="R34" s="105"/>
      <c r="S34" s="105"/>
      <c r="T34" s="105"/>
      <c r="U34" s="105"/>
      <c r="V34" s="105"/>
    </row>
    <row r="35" outlineLevel="1">
      <c r="A35" s="207"/>
      <c r="B35" s="214"/>
      <c r="C35" s="292" t="s">
        <v>261</v>
      </c>
      <c r="D35" s="114"/>
      <c r="E35" s="292" t="s">
        <v>145</v>
      </c>
      <c r="F35" s="200">
        <v>8.4</v>
      </c>
      <c r="G35" s="355" t="s">
        <v>147</v>
      </c>
      <c r="H35" s="112"/>
      <c r="I35" s="224"/>
      <c r="J35" s="114"/>
      <c r="K35" s="203"/>
      <c r="L35" s="203"/>
      <c r="M35" s="204"/>
      <c r="N35" s="204"/>
      <c r="O35" s="205"/>
      <c r="P35" s="205"/>
      <c r="Q35" s="205"/>
      <c r="R35" s="105"/>
      <c r="S35" s="105"/>
      <c r="T35" s="105"/>
      <c r="U35" s="105"/>
      <c r="V35" s="105"/>
    </row>
    <row r="36" outlineLevel="1">
      <c r="A36" s="236" t="s">
        <v>104</v>
      </c>
      <c r="B36" s="214"/>
      <c r="C36" s="210" t="s">
        <v>95</v>
      </c>
      <c r="D36" s="292" t="s">
        <v>949</v>
      </c>
      <c r="E36" s="292" t="s">
        <v>950</v>
      </c>
      <c r="F36" s="349" t="s">
        <v>951</v>
      </c>
      <c r="G36" s="352" t="s">
        <v>937</v>
      </c>
      <c r="H36" s="255" t="s">
        <v>952</v>
      </c>
      <c r="I36" s="120"/>
      <c r="J36" s="117"/>
      <c r="K36" s="205"/>
      <c r="L36" s="204"/>
      <c r="M36" s="204"/>
      <c r="N36" s="204"/>
      <c r="O36" s="205">
        <v>0.0</v>
      </c>
      <c r="P36" s="205">
        <v>1.0</v>
      </c>
      <c r="Q36" s="205">
        <v>1.0</v>
      </c>
      <c r="R36" s="105"/>
      <c r="S36" s="105"/>
      <c r="T36" s="105"/>
      <c r="U36" s="105"/>
      <c r="V36" s="105"/>
    </row>
    <row r="37" outlineLevel="1">
      <c r="A37" s="236" t="s">
        <v>110</v>
      </c>
      <c r="B37" s="208"/>
      <c r="C37" s="352" t="s">
        <v>953</v>
      </c>
      <c r="D37" s="352" t="s">
        <v>112</v>
      </c>
      <c r="E37" s="352" t="s">
        <v>954</v>
      </c>
      <c r="F37" s="349" t="s">
        <v>955</v>
      </c>
      <c r="G37" s="352" t="s">
        <v>956</v>
      </c>
      <c r="H37" s="202" t="s">
        <v>957</v>
      </c>
      <c r="I37" s="120"/>
      <c r="J37" s="117"/>
      <c r="K37" s="203"/>
      <c r="L37" s="203"/>
      <c r="M37" s="204"/>
      <c r="N37" s="204"/>
      <c r="O37" s="205">
        <v>0.0</v>
      </c>
      <c r="P37" s="205">
        <v>1.0</v>
      </c>
      <c r="Q37" s="205">
        <v>1.0</v>
      </c>
      <c r="R37" s="105"/>
      <c r="S37" s="105"/>
      <c r="T37" s="105"/>
      <c r="U37" s="105"/>
      <c r="V37" s="105"/>
    </row>
    <row r="38" outlineLevel="1">
      <c r="A38" s="195" t="s">
        <v>119</v>
      </c>
      <c r="B38" s="208" t="s">
        <v>959</v>
      </c>
      <c r="C38" s="292" t="s">
        <v>961</v>
      </c>
      <c r="D38" s="821"/>
      <c r="E38" s="197" t="s">
        <v>429</v>
      </c>
      <c r="F38" s="349">
        <v>1.2</v>
      </c>
      <c r="G38" s="352" t="s">
        <v>292</v>
      </c>
      <c r="H38" s="261" t="s">
        <v>962</v>
      </c>
      <c r="I38" s="221"/>
      <c r="J38" s="110"/>
      <c r="K38" s="204"/>
      <c r="L38" s="204"/>
      <c r="M38" s="204"/>
      <c r="N38" s="204"/>
      <c r="O38" s="205">
        <v>0.0</v>
      </c>
      <c r="P38" s="205">
        <v>1.0</v>
      </c>
      <c r="Q38" s="205">
        <v>1.0</v>
      </c>
      <c r="R38" s="105"/>
      <c r="S38" s="105"/>
      <c r="T38" s="105"/>
      <c r="U38" s="105"/>
      <c r="V38" s="105"/>
    </row>
    <row r="39" outlineLevel="1">
      <c r="A39" s="207"/>
      <c r="B39" s="208"/>
      <c r="C39" s="292" t="s">
        <v>963</v>
      </c>
      <c r="D39" s="197" t="s">
        <v>548</v>
      </c>
      <c r="E39" s="197" t="s">
        <v>206</v>
      </c>
      <c r="F39" s="349">
        <v>15.6</v>
      </c>
      <c r="G39" s="352" t="s">
        <v>80</v>
      </c>
      <c r="H39" s="112"/>
      <c r="I39" s="224"/>
      <c r="J39" s="114"/>
      <c r="K39" s="204"/>
      <c r="L39" s="204"/>
      <c r="M39" s="204"/>
      <c r="N39" s="204"/>
      <c r="O39" s="205">
        <v>0.0</v>
      </c>
      <c r="P39" s="205">
        <v>1.0</v>
      </c>
      <c r="Q39" s="205">
        <v>1.0</v>
      </c>
      <c r="R39" s="105"/>
      <c r="S39" s="105"/>
      <c r="T39" s="105"/>
      <c r="U39" s="105"/>
      <c r="V39" s="105"/>
    </row>
    <row r="40" outlineLevel="1">
      <c r="A40" s="195" t="s">
        <v>128</v>
      </c>
      <c r="B40" s="208" t="s">
        <v>959</v>
      </c>
      <c r="C40" s="292" t="s">
        <v>964</v>
      </c>
      <c r="D40" s="821"/>
      <c r="E40" s="197" t="s">
        <v>429</v>
      </c>
      <c r="F40" s="349">
        <v>1.2</v>
      </c>
      <c r="G40" s="352" t="s">
        <v>292</v>
      </c>
      <c r="H40" s="261" t="s">
        <v>966</v>
      </c>
      <c r="I40" s="221"/>
      <c r="J40" s="110"/>
      <c r="K40" s="203"/>
      <c r="L40" s="203"/>
      <c r="M40" s="204"/>
      <c r="N40" s="204"/>
      <c r="O40" s="205">
        <v>0.0</v>
      </c>
      <c r="P40" s="205">
        <v>1.0</v>
      </c>
      <c r="Q40" s="205">
        <v>1.0</v>
      </c>
      <c r="R40" s="105"/>
      <c r="S40" s="105"/>
      <c r="T40" s="105"/>
      <c r="U40" s="105"/>
      <c r="V40" s="105"/>
    </row>
    <row r="41" outlineLevel="1">
      <c r="A41" s="222"/>
      <c r="B41" s="208" t="s">
        <v>967</v>
      </c>
      <c r="C41" s="292" t="s">
        <v>714</v>
      </c>
      <c r="D41" s="822" t="s">
        <v>190</v>
      </c>
      <c r="E41" s="352" t="s">
        <v>429</v>
      </c>
      <c r="F41" s="349">
        <v>1.2</v>
      </c>
      <c r="G41" s="352" t="s">
        <v>292</v>
      </c>
      <c r="H41" s="231"/>
      <c r="J41" s="233"/>
      <c r="K41" s="203"/>
      <c r="L41" s="203"/>
      <c r="M41" s="204"/>
      <c r="N41" s="204"/>
      <c r="O41" s="205">
        <v>0.0</v>
      </c>
      <c r="P41" s="205">
        <v>1.0</v>
      </c>
      <c r="Q41" s="205">
        <v>1.0</v>
      </c>
      <c r="R41" s="105"/>
      <c r="S41" s="105"/>
      <c r="T41" s="105"/>
      <c r="U41" s="105"/>
      <c r="V41" s="105"/>
    </row>
    <row r="42" outlineLevel="1">
      <c r="A42" s="222"/>
      <c r="B42" s="208" t="s">
        <v>968</v>
      </c>
      <c r="C42" s="292" t="s">
        <v>217</v>
      </c>
      <c r="D42" s="233"/>
      <c r="E42" s="352" t="s">
        <v>173</v>
      </c>
      <c r="F42" s="349">
        <v>12.0</v>
      </c>
      <c r="G42" s="352" t="s">
        <v>147</v>
      </c>
      <c r="H42" s="231"/>
      <c r="J42" s="233"/>
      <c r="K42" s="203"/>
      <c r="L42" s="203"/>
      <c r="M42" s="204"/>
      <c r="N42" s="204"/>
      <c r="O42" s="205">
        <v>0.0</v>
      </c>
      <c r="P42" s="205">
        <v>1.0</v>
      </c>
      <c r="Q42" s="205">
        <v>1.0</v>
      </c>
      <c r="R42" s="105"/>
      <c r="S42" s="105"/>
      <c r="T42" s="105"/>
      <c r="U42" s="105"/>
      <c r="V42" s="105"/>
    </row>
    <row r="43" outlineLevel="1">
      <c r="A43" s="222"/>
      <c r="B43" s="208" t="s">
        <v>969</v>
      </c>
      <c r="C43" s="210" t="s">
        <v>970</v>
      </c>
      <c r="D43" s="233"/>
      <c r="E43" s="352" t="s">
        <v>429</v>
      </c>
      <c r="F43" s="349">
        <v>1.2</v>
      </c>
      <c r="G43" s="352" t="s">
        <v>292</v>
      </c>
      <c r="H43" s="231"/>
      <c r="J43" s="233"/>
      <c r="K43" s="203"/>
      <c r="L43" s="203"/>
      <c r="M43" s="204"/>
      <c r="N43" s="204"/>
      <c r="O43" s="205">
        <v>0.0</v>
      </c>
      <c r="P43" s="205">
        <v>1.0</v>
      </c>
      <c r="Q43" s="205">
        <v>1.0</v>
      </c>
      <c r="R43" s="105"/>
      <c r="S43" s="105"/>
      <c r="T43" s="105"/>
      <c r="U43" s="105"/>
      <c r="V43" s="105"/>
    </row>
    <row r="44" outlineLevel="1">
      <c r="A44" s="207"/>
      <c r="B44" s="208" t="s">
        <v>971</v>
      </c>
      <c r="C44" s="292" t="s">
        <v>420</v>
      </c>
      <c r="D44" s="114"/>
      <c r="E44" s="352" t="s">
        <v>173</v>
      </c>
      <c r="F44" s="349">
        <v>12.0</v>
      </c>
      <c r="G44" s="352" t="s">
        <v>147</v>
      </c>
      <c r="H44" s="112"/>
      <c r="I44" s="224"/>
      <c r="J44" s="114"/>
      <c r="K44" s="203"/>
      <c r="L44" s="203"/>
      <c r="M44" s="204"/>
      <c r="N44" s="204"/>
      <c r="O44" s="205">
        <v>0.0</v>
      </c>
      <c r="P44" s="205">
        <v>1.0</v>
      </c>
      <c r="Q44" s="205">
        <v>1.0</v>
      </c>
      <c r="R44" s="105"/>
      <c r="S44" s="105"/>
      <c r="T44" s="105"/>
      <c r="U44" s="105"/>
      <c r="V44" s="105"/>
    </row>
    <row r="45">
      <c r="A45" s="180"/>
      <c r="B45" s="246"/>
      <c r="C45" s="180"/>
      <c r="D45" s="180"/>
      <c r="E45" s="180"/>
      <c r="F45" s="248"/>
      <c r="G45" s="248"/>
      <c r="H45" s="180"/>
      <c r="I45" s="180"/>
      <c r="J45" s="180"/>
      <c r="K45" s="180"/>
      <c r="L45" s="180"/>
      <c r="M45" s="180"/>
      <c r="N45" s="180"/>
      <c r="O45" s="180"/>
      <c r="P45" s="180"/>
      <c r="Q45" s="180"/>
      <c r="R45" s="180"/>
      <c r="S45" s="180"/>
      <c r="T45" s="180"/>
      <c r="U45" s="180"/>
      <c r="V45" s="180"/>
    </row>
    <row r="46">
      <c r="A46" s="250" t="s">
        <v>148</v>
      </c>
      <c r="B46" s="110"/>
      <c r="C46" s="251"/>
      <c r="D46" s="251"/>
      <c r="E46" s="251"/>
      <c r="F46" s="253"/>
      <c r="G46" s="251"/>
      <c r="H46" s="253"/>
      <c r="I46" s="253"/>
      <c r="J46" s="254"/>
      <c r="K46" s="253"/>
      <c r="L46" s="253"/>
      <c r="M46" s="253"/>
      <c r="N46" s="253"/>
      <c r="O46" s="253"/>
      <c r="P46" s="253"/>
      <c r="Q46" s="253"/>
      <c r="R46" s="253"/>
      <c r="S46" s="253"/>
      <c r="T46" s="253"/>
      <c r="U46" s="253"/>
      <c r="V46" s="253"/>
    </row>
    <row r="47" outlineLevel="1">
      <c r="A47" s="112"/>
      <c r="B47" s="114"/>
      <c r="C47" s="256" t="s">
        <v>48</v>
      </c>
      <c r="D47" s="257" t="s">
        <v>49</v>
      </c>
      <c r="E47" s="256" t="s">
        <v>50</v>
      </c>
      <c r="F47" s="259" t="s">
        <v>51</v>
      </c>
      <c r="G47" s="259" t="s">
        <v>174</v>
      </c>
      <c r="H47" s="260" t="s">
        <v>52</v>
      </c>
      <c r="I47" s="259" t="str">
        <f>'テンプレート'!I56</f>
        <v>Landing Lag</v>
      </c>
      <c r="J47" s="259" t="s">
        <v>176</v>
      </c>
      <c r="K47" s="259" t="str">
        <f>'テンプレート'!K56</f>
        <v>ベクトル</v>
      </c>
      <c r="L47" s="259" t="str">
        <f>'テンプレート'!L56</f>
        <v>KBG (R.E.)</v>
      </c>
      <c r="M47" s="259" t="str">
        <f>'テンプレート'!M56</f>
        <v>BKB (R.A.)</v>
      </c>
      <c r="N47" s="259" t="str">
        <f>'テンプレート'!N56</f>
        <v>FKB (R.F.)</v>
      </c>
      <c r="O47" s="262" t="str">
        <f>'テンプレート'!O56</f>
        <v>盾削り値</v>
      </c>
      <c r="P47" s="259" t="str">
        <f>'テンプレート'!P56</f>
        <v>ﾋｯﾄｽﾄｯﾌﾟ</v>
      </c>
      <c r="Q47" s="262" t="str">
        <f>'テンプレート'!Q56</f>
        <v>ずらし</v>
      </c>
      <c r="R47" s="264" t="str">
        <f>'テンプレート'!R56</f>
        <v>Comment</v>
      </c>
      <c r="S47" s="120"/>
      <c r="T47" s="120"/>
      <c r="U47" s="120"/>
      <c r="V47" s="120"/>
    </row>
    <row r="48" outlineLevel="1">
      <c r="A48" s="265" t="s">
        <v>187</v>
      </c>
      <c r="B48" s="267"/>
      <c r="C48" s="197" t="s">
        <v>977</v>
      </c>
      <c r="D48" s="824" t="s">
        <v>211</v>
      </c>
      <c r="E48" s="576" t="s">
        <v>191</v>
      </c>
      <c r="F48" s="578">
        <v>13.2</v>
      </c>
      <c r="G48" s="578">
        <v>11.22</v>
      </c>
      <c r="H48" s="200" t="s">
        <v>193</v>
      </c>
      <c r="I48" s="311" t="str">
        <f t="array" ref="I48">INDEX('Aerial Attacks'!$O$3:$AA$109, MATCH($A$1,'Aerial Attacks'!$A$3:$A$109,0), MATCH(A48,'Aerial Attacks'!$O$2:$S$2,0))</f>
        <v>8</v>
      </c>
      <c r="J48" s="314" t="s">
        <v>978</v>
      </c>
      <c r="K48" s="278"/>
      <c r="L48" s="284"/>
      <c r="M48" s="825"/>
      <c r="N48" s="825"/>
      <c r="O48" s="282">
        <v>1.0</v>
      </c>
      <c r="P48" s="282">
        <v>1.0</v>
      </c>
      <c r="Q48" s="282">
        <v>1.0</v>
      </c>
      <c r="R48" s="316"/>
      <c r="S48" s="221"/>
      <c r="T48" s="221"/>
      <c r="U48" s="221"/>
      <c r="V48" s="110"/>
    </row>
    <row r="49" outlineLevel="1">
      <c r="A49" s="207"/>
      <c r="B49" s="267" t="s">
        <v>76</v>
      </c>
      <c r="C49" s="197" t="s">
        <v>696</v>
      </c>
      <c r="D49" s="114"/>
      <c r="E49" s="197" t="s">
        <v>145</v>
      </c>
      <c r="F49" s="349">
        <v>8.4</v>
      </c>
      <c r="G49" s="349">
        <v>7.140000000000001</v>
      </c>
      <c r="H49" s="200" t="s">
        <v>70</v>
      </c>
      <c r="I49" s="207"/>
      <c r="J49" s="114"/>
      <c r="K49" s="278"/>
      <c r="L49" s="284"/>
      <c r="M49" s="825"/>
      <c r="N49" s="825"/>
      <c r="O49" s="282">
        <v>1.0</v>
      </c>
      <c r="P49" s="282">
        <v>1.0</v>
      </c>
      <c r="Q49" s="282">
        <v>1.0</v>
      </c>
      <c r="R49" s="112"/>
      <c r="S49" s="224"/>
      <c r="T49" s="224"/>
      <c r="U49" s="224"/>
      <c r="V49" s="114"/>
    </row>
    <row r="50" outlineLevel="1">
      <c r="A50" s="265" t="s">
        <v>219</v>
      </c>
      <c r="B50" s="267" t="s">
        <v>402</v>
      </c>
      <c r="C50" s="197" t="s">
        <v>980</v>
      </c>
      <c r="D50" s="296">
        <v>39.0</v>
      </c>
      <c r="E50" s="197" t="s">
        <v>592</v>
      </c>
      <c r="F50" s="200">
        <v>1.7999999999999998</v>
      </c>
      <c r="G50" s="200">
        <v>1.53</v>
      </c>
      <c r="H50" s="200" t="s">
        <v>292</v>
      </c>
      <c r="I50" s="311" t="str">
        <f t="array" ref="I50">INDEX('Aerial Attacks'!$O$3:$AA$109, MATCH($A$1,'Aerial Attacks'!$A$3:$A$109,0), MATCH(A50,'Aerial Attacks'!$O$2:$S$2,0))</f>
        <v>12</v>
      </c>
      <c r="J50" s="314" t="s">
        <v>982</v>
      </c>
      <c r="K50" s="278"/>
      <c r="L50" s="284"/>
      <c r="M50" s="825"/>
      <c r="N50" s="825"/>
      <c r="O50" s="282">
        <v>0.0</v>
      </c>
      <c r="P50" s="282">
        <v>1.0</v>
      </c>
      <c r="Q50" s="282">
        <v>0.8</v>
      </c>
      <c r="R50" s="243" t="s">
        <v>983</v>
      </c>
      <c r="S50" s="221"/>
      <c r="T50" s="221"/>
      <c r="U50" s="221"/>
      <c r="V50" s="110"/>
    </row>
    <row r="51" outlineLevel="1">
      <c r="A51" s="207"/>
      <c r="B51" s="267" t="s">
        <v>418</v>
      </c>
      <c r="C51" s="197" t="s">
        <v>379</v>
      </c>
      <c r="D51" s="114"/>
      <c r="E51" s="197" t="s">
        <v>151</v>
      </c>
      <c r="F51" s="200">
        <v>6.6</v>
      </c>
      <c r="G51" s="200">
        <v>5.61</v>
      </c>
      <c r="H51" s="200" t="s">
        <v>70</v>
      </c>
      <c r="I51" s="207"/>
      <c r="J51" s="114"/>
      <c r="K51" s="278"/>
      <c r="L51" s="284"/>
      <c r="M51" s="825"/>
      <c r="N51" s="825"/>
      <c r="O51" s="282">
        <v>0.0</v>
      </c>
      <c r="P51" s="282">
        <v>1.5</v>
      </c>
      <c r="Q51" s="282">
        <v>1.0</v>
      </c>
      <c r="R51" s="112"/>
      <c r="S51" s="224"/>
      <c r="T51" s="224"/>
      <c r="U51" s="224"/>
      <c r="V51" s="114"/>
    </row>
    <row r="52" outlineLevel="1">
      <c r="A52" s="265" t="s">
        <v>260</v>
      </c>
      <c r="B52" s="267"/>
      <c r="C52" s="197" t="s">
        <v>212</v>
      </c>
      <c r="D52" s="296">
        <v>35.0</v>
      </c>
      <c r="E52" s="197" t="s">
        <v>205</v>
      </c>
      <c r="F52" s="200">
        <v>18.0</v>
      </c>
      <c r="G52" s="200">
        <v>15.3</v>
      </c>
      <c r="H52" s="200" t="s">
        <v>59</v>
      </c>
      <c r="I52" s="311">
        <f t="array" ref="I52">INDEX('Aerial Attacks'!$O$3:$AA$109, MATCH($A$1,'Aerial Attacks'!$A$3:$A$109,0), MATCH(A52,'Aerial Attacks'!$O$2:$S$2,0))</f>
        <v>10</v>
      </c>
      <c r="J52" s="314" t="s">
        <v>987</v>
      </c>
      <c r="K52" s="278"/>
      <c r="L52" s="284"/>
      <c r="M52" s="825"/>
      <c r="N52" s="825"/>
      <c r="O52" s="282">
        <v>0.0</v>
      </c>
      <c r="P52" s="282">
        <v>1.0</v>
      </c>
      <c r="Q52" s="282">
        <v>1.0</v>
      </c>
      <c r="R52" s="316"/>
      <c r="S52" s="221"/>
      <c r="T52" s="221"/>
      <c r="U52" s="221"/>
      <c r="V52" s="110"/>
    </row>
    <row r="53" outlineLevel="1">
      <c r="A53" s="207"/>
      <c r="B53" s="267" t="s">
        <v>76</v>
      </c>
      <c r="C53" s="199" t="s">
        <v>992</v>
      </c>
      <c r="D53" s="114"/>
      <c r="E53" s="197" t="s">
        <v>90</v>
      </c>
      <c r="F53" s="200">
        <v>9.6</v>
      </c>
      <c r="G53" s="200">
        <v>8.16</v>
      </c>
      <c r="H53" s="200" t="s">
        <v>193</v>
      </c>
      <c r="I53" s="207"/>
      <c r="J53" s="114"/>
      <c r="K53" s="278"/>
      <c r="L53" s="284"/>
      <c r="M53" s="825"/>
      <c r="N53" s="825"/>
      <c r="O53" s="282">
        <v>0.0</v>
      </c>
      <c r="P53" s="282">
        <v>1.0</v>
      </c>
      <c r="Q53" s="282">
        <v>1.0</v>
      </c>
      <c r="R53" s="112"/>
      <c r="S53" s="224"/>
      <c r="T53" s="224"/>
      <c r="U53" s="224"/>
      <c r="V53" s="114"/>
    </row>
    <row r="54" outlineLevel="1">
      <c r="A54" s="265" t="s">
        <v>271</v>
      </c>
      <c r="B54" s="267" t="s">
        <v>402</v>
      </c>
      <c r="C54" s="197" t="s">
        <v>993</v>
      </c>
      <c r="D54" s="270" t="s">
        <v>96</v>
      </c>
      <c r="E54" s="197" t="s">
        <v>473</v>
      </c>
      <c r="F54" s="349">
        <v>3.0</v>
      </c>
      <c r="G54" s="349">
        <v>2.55</v>
      </c>
      <c r="H54" s="200" t="s">
        <v>292</v>
      </c>
      <c r="I54" s="311" t="str">
        <f t="array" ref="I54">INDEX('Aerial Attacks'!$O$3:$AA$109, MATCH($A$1,'Aerial Attacks'!$A$3:$A$109,0), MATCH(A54,'Aerial Attacks'!$O$2:$S$2,0))</f>
        <v>8</v>
      </c>
      <c r="J54" s="295" t="s">
        <v>994</v>
      </c>
      <c r="K54" s="284"/>
      <c r="L54" s="284"/>
      <c r="M54" s="825"/>
      <c r="N54" s="825"/>
      <c r="O54" s="282">
        <v>0.0</v>
      </c>
      <c r="P54" s="282">
        <v>1.0</v>
      </c>
      <c r="Q54" s="282">
        <v>1.0</v>
      </c>
      <c r="R54" s="316"/>
      <c r="S54" s="221"/>
      <c r="T54" s="221"/>
      <c r="U54" s="221"/>
      <c r="V54" s="110"/>
    </row>
    <row r="55" outlineLevel="1">
      <c r="A55" s="207"/>
      <c r="B55" s="267" t="s">
        <v>418</v>
      </c>
      <c r="C55" s="197" t="s">
        <v>438</v>
      </c>
      <c r="D55" s="114"/>
      <c r="E55" s="197" t="s">
        <v>229</v>
      </c>
      <c r="F55" s="349">
        <v>6.0</v>
      </c>
      <c r="G55" s="349">
        <v>5.1</v>
      </c>
      <c r="H55" s="200" t="s">
        <v>70</v>
      </c>
      <c r="I55" s="207"/>
      <c r="J55" s="114"/>
      <c r="K55" s="284"/>
      <c r="L55" s="284"/>
      <c r="M55" s="825"/>
      <c r="N55" s="825"/>
      <c r="O55" s="282"/>
      <c r="P55" s="282"/>
      <c r="Q55" s="282"/>
      <c r="R55" s="112"/>
      <c r="S55" s="224"/>
      <c r="T55" s="224"/>
      <c r="U55" s="224"/>
      <c r="V55" s="114"/>
    </row>
    <row r="56" outlineLevel="1">
      <c r="A56" s="265" t="s">
        <v>283</v>
      </c>
      <c r="B56" s="267"/>
      <c r="C56" s="197" t="s">
        <v>997</v>
      </c>
      <c r="D56" s="270" t="s">
        <v>112</v>
      </c>
      <c r="E56" s="830" t="s">
        <v>166</v>
      </c>
      <c r="F56" s="349">
        <v>16.8</v>
      </c>
      <c r="G56" s="349">
        <v>14.280000000000001</v>
      </c>
      <c r="H56" s="200" t="s">
        <v>59</v>
      </c>
      <c r="I56" s="311">
        <f t="array" ref="I56">INDEX('Aerial Attacks'!$O$3:$AA$109, MATCH($A$1,'Aerial Attacks'!$A$3:$A$109,0), MATCH(A56,'Aerial Attacks'!$O$2:$S$2,0))</f>
        <v>12</v>
      </c>
      <c r="J56" s="275" t="s">
        <v>999</v>
      </c>
      <c r="K56" s="284"/>
      <c r="L56" s="284"/>
      <c r="M56" s="825"/>
      <c r="N56" s="825"/>
      <c r="O56" s="282">
        <v>0.0</v>
      </c>
      <c r="P56" s="282">
        <v>1.0</v>
      </c>
      <c r="Q56" s="282">
        <v>1.0</v>
      </c>
      <c r="R56" s="316"/>
      <c r="S56" s="221"/>
      <c r="T56" s="221"/>
      <c r="U56" s="221"/>
      <c r="V56" s="110"/>
    </row>
    <row r="57" outlineLevel="1">
      <c r="A57" s="207"/>
      <c r="B57" s="267" t="s">
        <v>76</v>
      </c>
      <c r="C57" s="197" t="s">
        <v>776</v>
      </c>
      <c r="D57" s="114"/>
      <c r="E57" s="830" t="s">
        <v>74</v>
      </c>
      <c r="F57" s="349">
        <v>14.399999999999999</v>
      </c>
      <c r="G57" s="349">
        <v>12.24</v>
      </c>
      <c r="H57" s="200" t="s">
        <v>59</v>
      </c>
      <c r="I57" s="207"/>
      <c r="J57" s="114"/>
      <c r="K57" s="284"/>
      <c r="L57" s="284"/>
      <c r="M57" s="825"/>
      <c r="N57" s="825"/>
      <c r="O57" s="282">
        <v>0.0</v>
      </c>
      <c r="P57" s="282">
        <v>1.0</v>
      </c>
      <c r="Q57" s="282">
        <v>1.0</v>
      </c>
      <c r="R57" s="112"/>
      <c r="S57" s="224"/>
      <c r="T57" s="224"/>
      <c r="U57" s="224"/>
      <c r="V57" s="114"/>
    </row>
    <row r="58">
      <c r="A58" s="312"/>
      <c r="B58" s="315"/>
      <c r="C58" s="317"/>
      <c r="D58" s="317"/>
      <c r="E58" s="318"/>
      <c r="F58" s="318"/>
      <c r="G58" s="318"/>
      <c r="H58" s="319"/>
      <c r="I58" s="319"/>
      <c r="J58" s="320"/>
      <c r="K58" s="320"/>
      <c r="L58" s="320"/>
      <c r="M58" s="320"/>
      <c r="N58" s="320"/>
      <c r="O58" s="320"/>
      <c r="P58" s="320"/>
      <c r="Q58" s="180"/>
      <c r="R58" s="180"/>
      <c r="S58" s="180"/>
      <c r="T58" s="180"/>
      <c r="U58" s="180"/>
      <c r="V58" s="180"/>
    </row>
    <row r="59">
      <c r="A59" s="322" t="s">
        <v>305</v>
      </c>
      <c r="B59" s="117"/>
      <c r="C59" s="317"/>
      <c r="D59" s="317"/>
      <c r="E59" s="318"/>
      <c r="F59" s="318"/>
      <c r="G59" s="318"/>
      <c r="H59" s="319"/>
      <c r="I59" s="319"/>
      <c r="J59" s="320"/>
      <c r="K59" s="320"/>
      <c r="L59" s="320"/>
      <c r="M59" s="320"/>
      <c r="N59" s="320"/>
      <c r="O59" s="320"/>
      <c r="P59" s="320"/>
      <c r="Q59" s="180"/>
      <c r="R59" s="180"/>
      <c r="S59" s="180"/>
      <c r="T59" s="180"/>
      <c r="U59" s="180"/>
      <c r="V59" s="180"/>
    </row>
    <row r="60" outlineLevel="1">
      <c r="A60" s="324" t="s">
        <v>1003</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ht="21.0" customHeight="1" outlineLevel="1">
      <c r="A61" s="335" t="s">
        <v>324</v>
      </c>
      <c r="B61" s="343" t="s">
        <v>341</v>
      </c>
      <c r="C61" s="197" t="s">
        <v>1006</v>
      </c>
      <c r="D61" s="197" t="s">
        <v>847</v>
      </c>
      <c r="E61" s="197" t="s">
        <v>191</v>
      </c>
      <c r="F61" s="349">
        <v>13.2</v>
      </c>
      <c r="G61" s="197" t="s">
        <v>193</v>
      </c>
      <c r="H61" s="261" t="s">
        <v>1007</v>
      </c>
      <c r="I61" s="221"/>
      <c r="J61" s="110"/>
      <c r="K61" s="203"/>
      <c r="L61" s="203"/>
      <c r="M61" s="204"/>
      <c r="N61" s="204"/>
      <c r="O61" s="200">
        <v>0.0</v>
      </c>
      <c r="P61" s="200">
        <v>1.0</v>
      </c>
      <c r="Q61" s="200">
        <v>1.0</v>
      </c>
      <c r="R61" s="205" t="b">
        <v>0</v>
      </c>
      <c r="S61" s="205" t="b">
        <v>0</v>
      </c>
      <c r="T61" s="205" t="b">
        <v>1</v>
      </c>
      <c r="U61" s="344" t="s">
        <v>340</v>
      </c>
      <c r="V61" s="344" t="b">
        <v>1</v>
      </c>
    </row>
    <row r="62" ht="21.0" customHeight="1" outlineLevel="1">
      <c r="A62" s="222"/>
      <c r="B62" s="708" t="s">
        <v>633</v>
      </c>
      <c r="C62" s="610"/>
      <c r="D62" s="197" t="s">
        <v>211</v>
      </c>
      <c r="E62" s="610"/>
      <c r="F62" s="610"/>
      <c r="G62" s="610"/>
      <c r="H62" s="231"/>
      <c r="J62" s="233"/>
      <c r="K62" s="203"/>
      <c r="L62" s="203"/>
      <c r="M62" s="204"/>
      <c r="N62" s="204"/>
      <c r="O62" s="200"/>
      <c r="P62" s="200"/>
      <c r="Q62" s="200"/>
      <c r="R62" s="205" t="b">
        <v>0</v>
      </c>
      <c r="S62" s="205" t="b">
        <v>0</v>
      </c>
      <c r="T62" s="205" t="b">
        <v>0</v>
      </c>
      <c r="U62" s="222"/>
      <c r="V62" s="222"/>
    </row>
    <row r="63" ht="21.0" customHeight="1" outlineLevel="1">
      <c r="A63" s="222"/>
      <c r="B63" s="708" t="s">
        <v>344</v>
      </c>
      <c r="C63" s="197" t="s">
        <v>1009</v>
      </c>
      <c r="D63" s="197" t="s">
        <v>1010</v>
      </c>
      <c r="E63" s="197" t="s">
        <v>154</v>
      </c>
      <c r="F63" s="349">
        <v>32.4</v>
      </c>
      <c r="G63" s="197" t="s">
        <v>91</v>
      </c>
      <c r="H63" s="112"/>
      <c r="I63" s="224"/>
      <c r="J63" s="114"/>
      <c r="K63" s="203"/>
      <c r="L63" s="203"/>
      <c r="M63" s="204"/>
      <c r="N63" s="204"/>
      <c r="O63" s="200">
        <v>0.0</v>
      </c>
      <c r="P63" s="200">
        <v>1.0</v>
      </c>
      <c r="Q63" s="200">
        <v>1.0</v>
      </c>
      <c r="R63" s="205" t="b">
        <v>0</v>
      </c>
      <c r="S63" s="205" t="b">
        <v>0</v>
      </c>
      <c r="T63" s="205" t="b">
        <v>1</v>
      </c>
      <c r="U63" s="207"/>
      <c r="V63" s="207"/>
    </row>
    <row r="64" outlineLevel="1">
      <c r="A64" s="324" t="s">
        <v>1012</v>
      </c>
      <c r="B64" s="117"/>
      <c r="C64" s="327" t="s">
        <v>48</v>
      </c>
      <c r="D64" s="327" t="s">
        <v>49</v>
      </c>
      <c r="E64" s="328" t="s">
        <v>50</v>
      </c>
      <c r="F64" s="329" t="s">
        <v>51</v>
      </c>
      <c r="G64" s="328" t="s">
        <v>52</v>
      </c>
      <c r="H64" s="331"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ht="22.5" customHeight="1" outlineLevel="1">
      <c r="A65" s="335" t="s">
        <v>324</v>
      </c>
      <c r="B65" s="343" t="s">
        <v>1014</v>
      </c>
      <c r="C65" s="199" t="s">
        <v>1015</v>
      </c>
      <c r="D65" s="275" t="s">
        <v>131</v>
      </c>
      <c r="E65" s="199" t="s">
        <v>66</v>
      </c>
      <c r="F65" s="200">
        <v>7.199999999999999</v>
      </c>
      <c r="G65" s="199" t="s">
        <v>70</v>
      </c>
      <c r="H65" s="283" t="s">
        <v>1017</v>
      </c>
      <c r="I65" s="221"/>
      <c r="J65" s="110"/>
      <c r="K65" s="203"/>
      <c r="L65" s="203"/>
      <c r="M65" s="204"/>
      <c r="N65" s="204"/>
      <c r="O65" s="200">
        <v>0.0</v>
      </c>
      <c r="P65" s="200">
        <v>1.0</v>
      </c>
      <c r="Q65" s="200">
        <v>1.0</v>
      </c>
      <c r="R65" s="205" t="b">
        <v>1</v>
      </c>
      <c r="S65" s="205" t="b">
        <v>0</v>
      </c>
      <c r="T65" s="205" t="b">
        <v>1</v>
      </c>
      <c r="U65" s="344" t="s">
        <v>340</v>
      </c>
      <c r="V65" s="344" t="b">
        <v>1</v>
      </c>
    </row>
    <row r="66" ht="32.25" customHeight="1" outlineLevel="1">
      <c r="A66" s="222"/>
      <c r="B66" s="343" t="s">
        <v>1018</v>
      </c>
      <c r="C66" s="199" t="s">
        <v>1019</v>
      </c>
      <c r="D66" s="114"/>
      <c r="E66" s="199" t="s">
        <v>429</v>
      </c>
      <c r="F66" s="200">
        <v>1.2</v>
      </c>
      <c r="G66" s="199" t="s">
        <v>292</v>
      </c>
      <c r="H66" s="112"/>
      <c r="I66" s="224"/>
      <c r="J66" s="114"/>
      <c r="K66" s="200"/>
      <c r="L66" s="200"/>
      <c r="M66" s="205"/>
      <c r="N66" s="205"/>
      <c r="O66" s="200">
        <v>0.0</v>
      </c>
      <c r="P66" s="200">
        <v>1.0</v>
      </c>
      <c r="Q66" s="200">
        <v>1.0</v>
      </c>
      <c r="R66" s="205" t="b">
        <v>1</v>
      </c>
      <c r="S66" s="205" t="b">
        <v>0</v>
      </c>
      <c r="T66" s="205" t="b">
        <v>1</v>
      </c>
      <c r="U66" s="207"/>
      <c r="V66" s="207"/>
    </row>
    <row r="67" outlineLevel="1">
      <c r="A67" s="324" t="s">
        <v>1021</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ht="24.75" customHeight="1" outlineLevel="1">
      <c r="A68" s="335" t="s">
        <v>324</v>
      </c>
      <c r="B68" s="388" t="s">
        <v>1024</v>
      </c>
      <c r="C68" s="199" t="s">
        <v>1025</v>
      </c>
      <c r="D68" s="835"/>
      <c r="E68" s="197" t="s">
        <v>191</v>
      </c>
      <c r="F68" s="349">
        <v>13.2</v>
      </c>
      <c r="G68" s="197" t="s">
        <v>193</v>
      </c>
      <c r="H68" s="261" t="s">
        <v>1027</v>
      </c>
      <c r="I68" s="221"/>
      <c r="J68" s="110"/>
      <c r="K68" s="200"/>
      <c r="L68" s="200"/>
      <c r="M68" s="205"/>
      <c r="N68" s="205"/>
      <c r="O68" s="200">
        <v>0.0</v>
      </c>
      <c r="P68" s="200">
        <v>1.0</v>
      </c>
      <c r="Q68" s="200">
        <v>1.0</v>
      </c>
      <c r="R68" s="205" t="b">
        <v>1</v>
      </c>
      <c r="S68" s="205" t="b">
        <v>0</v>
      </c>
      <c r="T68" s="205" t="b">
        <v>1</v>
      </c>
      <c r="U68" s="344" t="b">
        <v>0</v>
      </c>
      <c r="V68" s="344" t="b">
        <v>0</v>
      </c>
    </row>
    <row r="69" ht="24.75" customHeight="1" outlineLevel="1">
      <c r="A69" s="222"/>
      <c r="B69" s="388" t="s">
        <v>1028</v>
      </c>
      <c r="C69" s="199" t="s">
        <v>1025</v>
      </c>
      <c r="D69" s="222"/>
      <c r="E69" s="197" t="s">
        <v>429</v>
      </c>
      <c r="F69" s="349">
        <v>1.2</v>
      </c>
      <c r="G69" s="197" t="s">
        <v>292</v>
      </c>
      <c r="H69" s="231"/>
      <c r="J69" s="233"/>
      <c r="K69" s="200"/>
      <c r="L69" s="200"/>
      <c r="M69" s="205"/>
      <c r="N69" s="205"/>
      <c r="O69" s="200">
        <v>0.0</v>
      </c>
      <c r="P69" s="200">
        <v>1.0</v>
      </c>
      <c r="Q69" s="200">
        <v>1.0</v>
      </c>
      <c r="R69" s="205" t="b">
        <v>1</v>
      </c>
      <c r="S69" s="205" t="b">
        <v>0</v>
      </c>
      <c r="T69" s="205" t="b">
        <v>1</v>
      </c>
      <c r="U69" s="222"/>
      <c r="V69" s="222"/>
    </row>
    <row r="70" ht="24.75" customHeight="1" outlineLevel="1">
      <c r="A70" s="222"/>
      <c r="B70" s="388" t="s">
        <v>1029</v>
      </c>
      <c r="C70" s="610"/>
      <c r="D70" s="570" t="s">
        <v>150</v>
      </c>
      <c r="E70" s="821"/>
      <c r="F70" s="821"/>
      <c r="G70" s="821"/>
      <c r="H70" s="231"/>
      <c r="J70" s="233"/>
      <c r="K70" s="407"/>
      <c r="L70" s="407"/>
      <c r="M70" s="407"/>
      <c r="N70" s="407"/>
      <c r="O70" s="407"/>
      <c r="P70" s="407"/>
      <c r="Q70" s="407"/>
      <c r="R70" s="407"/>
      <c r="S70" s="407"/>
      <c r="T70" s="407"/>
      <c r="U70" s="222"/>
      <c r="V70" s="222"/>
    </row>
    <row r="71" ht="24.75" customHeight="1" outlineLevel="1">
      <c r="A71" s="222"/>
      <c r="B71" s="388" t="s">
        <v>1030</v>
      </c>
      <c r="C71" s="197" t="s">
        <v>1031</v>
      </c>
      <c r="D71" s="835"/>
      <c r="E71" s="197" t="s">
        <v>144</v>
      </c>
      <c r="F71" s="349">
        <v>30.0</v>
      </c>
      <c r="G71" s="197" t="s">
        <v>373</v>
      </c>
      <c r="H71" s="231"/>
      <c r="J71" s="233"/>
      <c r="K71" s="200"/>
      <c r="L71" s="200"/>
      <c r="M71" s="205"/>
      <c r="N71" s="205"/>
      <c r="O71" s="200">
        <v>0.0</v>
      </c>
      <c r="P71" s="200">
        <v>1.0</v>
      </c>
      <c r="Q71" s="200">
        <v>1.0</v>
      </c>
      <c r="R71" s="205" t="b">
        <v>1</v>
      </c>
      <c r="S71" s="205" t="b">
        <v>0</v>
      </c>
      <c r="T71" s="205"/>
      <c r="U71" s="222"/>
      <c r="V71" s="222"/>
    </row>
    <row r="72" ht="24.75" customHeight="1" outlineLevel="1">
      <c r="A72" s="222"/>
      <c r="B72" s="388" t="s">
        <v>1032</v>
      </c>
      <c r="C72" s="197" t="s">
        <v>1034</v>
      </c>
      <c r="D72" s="222"/>
      <c r="E72" s="197" t="s">
        <v>81</v>
      </c>
      <c r="F72" s="349">
        <v>25.2</v>
      </c>
      <c r="G72" s="570" t="s">
        <v>1016</v>
      </c>
      <c r="H72" s="231"/>
      <c r="J72" s="233"/>
      <c r="K72" s="200"/>
      <c r="L72" s="200"/>
      <c r="M72" s="205"/>
      <c r="N72" s="205"/>
      <c r="O72" s="200">
        <v>0.0</v>
      </c>
      <c r="P72" s="200">
        <v>1.0</v>
      </c>
      <c r="Q72" s="200">
        <v>1.0</v>
      </c>
      <c r="R72" s="205" t="b">
        <v>1</v>
      </c>
      <c r="S72" s="205"/>
      <c r="T72" s="205"/>
      <c r="U72" s="222"/>
      <c r="V72" s="222"/>
    </row>
    <row r="73" ht="24.75" customHeight="1" outlineLevel="1">
      <c r="A73" s="222"/>
      <c r="B73" s="388" t="s">
        <v>1036</v>
      </c>
      <c r="C73" s="610"/>
      <c r="D73" s="570" t="s">
        <v>924</v>
      </c>
      <c r="E73" s="821"/>
      <c r="F73" s="821"/>
      <c r="G73" s="821"/>
      <c r="H73" s="112"/>
      <c r="I73" s="224"/>
      <c r="J73" s="114"/>
      <c r="K73" s="407"/>
      <c r="L73" s="407"/>
      <c r="M73" s="407"/>
      <c r="N73" s="407"/>
      <c r="O73" s="407"/>
      <c r="P73" s="407"/>
      <c r="Q73" s="407"/>
      <c r="R73" s="407"/>
      <c r="S73" s="407"/>
      <c r="T73" s="407"/>
      <c r="U73" s="207"/>
      <c r="V73" s="207"/>
    </row>
    <row r="74" outlineLevel="1">
      <c r="A74" s="324" t="s">
        <v>1038</v>
      </c>
      <c r="B74" s="117"/>
      <c r="C74" s="327" t="s">
        <v>48</v>
      </c>
      <c r="D74" s="327" t="s">
        <v>49</v>
      </c>
      <c r="E74" s="328" t="s">
        <v>50</v>
      </c>
      <c r="F74" s="329" t="s">
        <v>51</v>
      </c>
      <c r="G74" s="328" t="s">
        <v>52</v>
      </c>
      <c r="H74" s="331" t="s">
        <v>53</v>
      </c>
      <c r="I74" s="120"/>
      <c r="J74" s="117"/>
      <c r="K74" s="333" t="s">
        <v>180</v>
      </c>
      <c r="L74" s="333" t="s">
        <v>181</v>
      </c>
      <c r="M74" s="333" t="s">
        <v>182</v>
      </c>
      <c r="N74" s="333" t="s">
        <v>183</v>
      </c>
      <c r="O74" s="334" t="s">
        <v>184</v>
      </c>
      <c r="P74" s="333" t="s">
        <v>185</v>
      </c>
      <c r="Q74" s="334" t="s">
        <v>186</v>
      </c>
      <c r="R74" s="333" t="s">
        <v>317</v>
      </c>
      <c r="S74" s="334" t="s">
        <v>318</v>
      </c>
      <c r="T74" s="334" t="s">
        <v>319</v>
      </c>
      <c r="U74" s="334" t="s">
        <v>320</v>
      </c>
      <c r="V74" s="334" t="s">
        <v>321</v>
      </c>
    </row>
    <row r="75" outlineLevel="1">
      <c r="A75" s="335" t="s">
        <v>324</v>
      </c>
      <c r="B75" s="597" t="s">
        <v>1039</v>
      </c>
      <c r="C75" s="197" t="s">
        <v>1040</v>
      </c>
      <c r="D75" s="197" t="s">
        <v>57</v>
      </c>
      <c r="E75" s="197" t="s">
        <v>58</v>
      </c>
      <c r="F75" s="349">
        <v>4.8</v>
      </c>
      <c r="G75" s="197" t="s">
        <v>59</v>
      </c>
      <c r="H75" s="294" t="s">
        <v>1041</v>
      </c>
      <c r="I75" s="221"/>
      <c r="J75" s="110"/>
      <c r="K75" s="200"/>
      <c r="L75" s="200"/>
      <c r="M75" s="205"/>
      <c r="N75" s="205"/>
      <c r="O75" s="200">
        <v>0.0</v>
      </c>
      <c r="P75" s="200">
        <v>1.0</v>
      </c>
      <c r="Q75" s="200">
        <v>1.0</v>
      </c>
      <c r="R75" s="205" t="b">
        <v>0</v>
      </c>
      <c r="S75" s="205" t="b">
        <v>0</v>
      </c>
      <c r="T75" s="205"/>
      <c r="U75" s="344" t="s">
        <v>340</v>
      </c>
      <c r="V75" s="344" t="b">
        <v>1</v>
      </c>
    </row>
    <row r="76" outlineLevel="1">
      <c r="A76" s="222"/>
      <c r="B76" s="597" t="s">
        <v>1042</v>
      </c>
      <c r="C76" s="197" t="s">
        <v>917</v>
      </c>
      <c r="D76" s="570" t="s">
        <v>79</v>
      </c>
      <c r="E76" s="197" t="s">
        <v>451</v>
      </c>
      <c r="F76" s="197" t="s">
        <v>451</v>
      </c>
      <c r="G76" s="821"/>
      <c r="H76" s="112"/>
      <c r="I76" s="224"/>
      <c r="J76" s="114"/>
      <c r="K76" s="200"/>
      <c r="L76" s="200"/>
      <c r="M76" s="205"/>
      <c r="N76" s="205"/>
      <c r="O76" s="200"/>
      <c r="P76" s="200"/>
      <c r="Q76" s="200"/>
      <c r="R76" s="205" t="b">
        <v>0</v>
      </c>
      <c r="S76" s="205" t="b">
        <v>0</v>
      </c>
      <c r="T76" s="205" t="b">
        <v>0</v>
      </c>
      <c r="U76" s="222"/>
      <c r="V76" s="222"/>
    </row>
    <row r="77" outlineLevel="1">
      <c r="A77" s="207"/>
      <c r="B77" s="597" t="s">
        <v>1043</v>
      </c>
      <c r="C77" s="821"/>
      <c r="D77" s="570" t="s">
        <v>1044</v>
      </c>
      <c r="E77" s="821"/>
      <c r="F77" s="821"/>
      <c r="G77" s="821"/>
      <c r="H77" s="202" t="s">
        <v>1045</v>
      </c>
      <c r="I77" s="120"/>
      <c r="J77" s="117"/>
      <c r="K77" s="200"/>
      <c r="L77" s="200"/>
      <c r="M77" s="205"/>
      <c r="N77" s="205"/>
      <c r="O77" s="200"/>
      <c r="P77" s="200"/>
      <c r="Q77" s="200"/>
      <c r="R77" s="205" t="b">
        <v>0</v>
      </c>
      <c r="S77" s="205" t="b">
        <v>0</v>
      </c>
      <c r="T77" s="205" t="b">
        <v>0</v>
      </c>
      <c r="U77" s="207"/>
      <c r="V77" s="207"/>
    </row>
    <row r="78">
      <c r="A78" s="312"/>
      <c r="B78" s="315"/>
      <c r="C78" s="317"/>
      <c r="D78" s="317"/>
      <c r="E78" s="318"/>
      <c r="F78" s="318"/>
      <c r="G78" s="318"/>
      <c r="H78" s="319"/>
      <c r="I78" s="319"/>
      <c r="J78" s="320"/>
      <c r="K78" s="320"/>
      <c r="L78" s="320"/>
      <c r="M78" s="320"/>
      <c r="N78" s="320"/>
      <c r="O78" s="320"/>
      <c r="P78" s="320"/>
      <c r="Q78" s="180"/>
      <c r="R78" s="180"/>
      <c r="S78" s="180"/>
      <c r="T78" s="180"/>
      <c r="U78" s="180"/>
      <c r="V78" s="180"/>
    </row>
    <row r="79">
      <c r="A79" s="390" t="s">
        <v>442</v>
      </c>
      <c r="B79" s="110"/>
      <c r="C79" s="319"/>
      <c r="D79" s="319"/>
      <c r="E79" s="320"/>
      <c r="F79" s="392"/>
      <c r="G79" s="392"/>
      <c r="H79" s="320"/>
      <c r="I79" s="320"/>
      <c r="J79" s="320"/>
      <c r="K79" s="320"/>
      <c r="L79" s="320"/>
      <c r="M79" s="320"/>
      <c r="N79" s="180"/>
      <c r="O79" s="180"/>
      <c r="P79" s="180"/>
      <c r="Q79" s="320"/>
      <c r="R79" s="320"/>
      <c r="S79" s="320"/>
      <c r="T79" s="320"/>
      <c r="U79" s="320"/>
      <c r="V79" s="320"/>
    </row>
    <row r="80" outlineLevel="1">
      <c r="A80" s="112"/>
      <c r="B80" s="114"/>
      <c r="C80" s="393" t="s">
        <v>48</v>
      </c>
      <c r="D80" s="393" t="s">
        <v>49</v>
      </c>
      <c r="E80" s="393" t="s">
        <v>50</v>
      </c>
      <c r="F80" s="396" t="s">
        <v>51</v>
      </c>
      <c r="G80" s="319"/>
      <c r="H80" s="319"/>
      <c r="I80" s="319"/>
      <c r="J80" s="320"/>
      <c r="K80" s="320"/>
      <c r="L80" s="320"/>
      <c r="M80" s="320"/>
      <c r="N80" s="320"/>
      <c r="O80" s="320"/>
      <c r="P80" s="320"/>
      <c r="Q80" s="320"/>
      <c r="R80" s="320"/>
      <c r="S80" s="320"/>
      <c r="T80" s="320"/>
      <c r="U80" s="320"/>
      <c r="V80" s="320"/>
    </row>
    <row r="81" outlineLevel="1">
      <c r="A81" s="398" t="s">
        <v>449</v>
      </c>
      <c r="B81" s="399" t="s">
        <v>449</v>
      </c>
      <c r="C81" s="199" t="s">
        <v>429</v>
      </c>
      <c r="D81" s="199" t="s">
        <v>66</v>
      </c>
      <c r="E81" s="199" t="s">
        <v>452</v>
      </c>
      <c r="F81" s="200">
        <v>1.56</v>
      </c>
      <c r="G81" s="319"/>
      <c r="H81" s="319"/>
      <c r="I81" s="319"/>
      <c r="J81" s="320"/>
      <c r="K81" s="320"/>
      <c r="L81" s="320"/>
      <c r="M81" s="320"/>
      <c r="N81" s="320"/>
      <c r="O81" s="320"/>
      <c r="P81" s="320"/>
      <c r="Q81" s="320"/>
      <c r="R81" s="320"/>
      <c r="S81" s="320"/>
      <c r="T81" s="320"/>
      <c r="U81" s="320"/>
      <c r="V81" s="320"/>
    </row>
    <row r="82" outlineLevel="1">
      <c r="A82" s="400" t="s">
        <v>454</v>
      </c>
      <c r="B82" s="399" t="s">
        <v>455</v>
      </c>
      <c r="C82" s="197" t="s">
        <v>105</v>
      </c>
      <c r="D82" s="199" t="s">
        <v>118</v>
      </c>
      <c r="E82" s="401"/>
      <c r="F82" s="402"/>
      <c r="G82" s="402"/>
      <c r="H82" s="319"/>
      <c r="I82" s="319"/>
      <c r="J82" s="320"/>
      <c r="K82" s="320"/>
      <c r="L82" s="320"/>
      <c r="M82" s="320"/>
      <c r="N82" s="320"/>
      <c r="O82" s="320"/>
      <c r="P82" s="320"/>
      <c r="Q82" s="320"/>
      <c r="R82" s="320"/>
      <c r="S82" s="320"/>
      <c r="T82" s="320"/>
      <c r="U82" s="320"/>
      <c r="V82" s="320"/>
    </row>
    <row r="83" outlineLevel="1">
      <c r="A83" s="231"/>
      <c r="B83" s="399" t="s">
        <v>456</v>
      </c>
      <c r="C83" s="197" t="s">
        <v>457</v>
      </c>
      <c r="D83" s="199" t="s">
        <v>190</v>
      </c>
      <c r="E83" s="401"/>
      <c r="F83" s="402"/>
      <c r="G83" s="402"/>
      <c r="H83" s="319"/>
      <c r="I83" s="319"/>
      <c r="J83" s="320"/>
      <c r="K83" s="320"/>
      <c r="L83" s="320"/>
      <c r="M83" s="320"/>
      <c r="N83" s="320"/>
      <c r="O83" s="320"/>
      <c r="P83" s="320"/>
      <c r="Q83" s="320"/>
      <c r="R83" s="320"/>
      <c r="S83" s="320"/>
      <c r="T83" s="320"/>
      <c r="U83" s="320"/>
      <c r="V83" s="320"/>
    </row>
    <row r="84" outlineLevel="1">
      <c r="A84" s="112"/>
      <c r="B84" s="399" t="s">
        <v>459</v>
      </c>
      <c r="C84" s="197" t="s">
        <v>212</v>
      </c>
      <c r="D84" s="199" t="s">
        <v>541</v>
      </c>
      <c r="E84" s="319"/>
      <c r="F84" s="402"/>
      <c r="G84" s="402"/>
      <c r="H84" s="319"/>
      <c r="I84" s="319"/>
      <c r="J84" s="320"/>
      <c r="K84" s="320"/>
      <c r="L84" s="320"/>
      <c r="M84" s="320"/>
      <c r="N84" s="320"/>
      <c r="O84" s="320"/>
      <c r="P84" s="320"/>
      <c r="Q84" s="320"/>
      <c r="R84" s="320"/>
      <c r="S84" s="320"/>
      <c r="T84" s="320"/>
      <c r="U84" s="320"/>
      <c r="V84" s="320"/>
    </row>
    <row r="85" outlineLevel="1">
      <c r="A85" s="403" t="s">
        <v>462</v>
      </c>
      <c r="B85" s="117"/>
      <c r="C85" s="393" t="s">
        <v>465</v>
      </c>
      <c r="D85" s="393" t="s">
        <v>48</v>
      </c>
      <c r="E85" s="393" t="s">
        <v>49</v>
      </c>
      <c r="F85" s="393" t="s">
        <v>50</v>
      </c>
      <c r="G85" s="396" t="s">
        <v>51</v>
      </c>
      <c r="H85" s="404" t="s">
        <v>53</v>
      </c>
      <c r="I85" s="120"/>
      <c r="J85" s="117"/>
      <c r="K85" s="405" t="str">
        <f>'テンプレート'!K97</f>
        <v>ベクトル</v>
      </c>
      <c r="L85" s="405" t="str">
        <f>'テンプレート'!L97</f>
        <v>KBG (R.E.)</v>
      </c>
      <c r="M85" s="405" t="str">
        <f>'テンプレート'!M97</f>
        <v>BKB (R.A.)</v>
      </c>
      <c r="N85" s="405" t="str">
        <f>'テンプレート'!N97</f>
        <v>FKB (R.F.)</v>
      </c>
      <c r="O85" s="406" t="str">
        <f>'テンプレート'!O97</f>
        <v>盾削り値</v>
      </c>
      <c r="P85" s="405" t="str">
        <f>'テンプレート'!P97</f>
        <v>ﾋｯﾄｽﾄｯﾌﾟ</v>
      </c>
      <c r="Q85" s="406" t="str">
        <f>'テンプレート'!Q97</f>
        <v>ずらし</v>
      </c>
      <c r="R85" s="408"/>
      <c r="S85" s="408"/>
      <c r="T85" s="408"/>
      <c r="U85" s="408"/>
      <c r="V85" s="408"/>
    </row>
    <row r="86" outlineLevel="1">
      <c r="A86" s="411" t="s">
        <v>467</v>
      </c>
      <c r="B86" s="399" t="s">
        <v>469</v>
      </c>
      <c r="C86" s="424" t="b">
        <v>0</v>
      </c>
      <c r="D86" s="407"/>
      <c r="E86" s="426">
        <v>52.0</v>
      </c>
      <c r="F86" s="407"/>
      <c r="G86" s="407"/>
      <c r="H86" s="417"/>
      <c r="I86" s="221"/>
      <c r="J86" s="110"/>
      <c r="K86" s="407"/>
      <c r="L86" s="407"/>
      <c r="M86" s="407"/>
      <c r="N86" s="407"/>
      <c r="O86" s="407"/>
      <c r="P86" s="407"/>
      <c r="Q86" s="407"/>
      <c r="R86" s="408"/>
      <c r="S86" s="320"/>
      <c r="T86" s="320"/>
      <c r="U86" s="320"/>
      <c r="V86" s="320"/>
    </row>
    <row r="87" outlineLevel="1">
      <c r="A87" s="207"/>
      <c r="B87" s="399" t="s">
        <v>462</v>
      </c>
      <c r="C87" s="207"/>
      <c r="D87" s="127">
        <v>27.0</v>
      </c>
      <c r="E87" s="207"/>
      <c r="F87" s="199" t="s">
        <v>191</v>
      </c>
      <c r="G87" s="200">
        <v>13.2</v>
      </c>
      <c r="H87" s="112"/>
      <c r="I87" s="224"/>
      <c r="J87" s="114"/>
      <c r="K87" s="203"/>
      <c r="L87" s="203"/>
      <c r="M87" s="204"/>
      <c r="N87" s="204"/>
      <c r="O87" s="407"/>
      <c r="P87" s="407"/>
      <c r="Q87" s="407"/>
      <c r="R87" s="408"/>
      <c r="S87" s="320"/>
      <c r="T87" s="320"/>
      <c r="U87" s="320"/>
      <c r="V87" s="320"/>
    </row>
    <row r="88" outlineLevel="1">
      <c r="A88" s="411" t="s">
        <v>474</v>
      </c>
      <c r="B88" s="399" t="s">
        <v>469</v>
      </c>
      <c r="C88" s="424" t="b">
        <v>0</v>
      </c>
      <c r="D88" s="407"/>
      <c r="E88" s="426">
        <v>52.0</v>
      </c>
      <c r="F88" s="407"/>
      <c r="G88" s="407"/>
      <c r="H88" s="417"/>
      <c r="I88" s="221"/>
      <c r="J88" s="110"/>
      <c r="K88" s="407"/>
      <c r="L88" s="407"/>
      <c r="M88" s="407"/>
      <c r="N88" s="407"/>
      <c r="O88" s="407"/>
      <c r="P88" s="407"/>
      <c r="Q88" s="407"/>
      <c r="R88" s="408"/>
      <c r="S88" s="320"/>
      <c r="T88" s="320"/>
      <c r="U88" s="320"/>
      <c r="V88" s="320"/>
    </row>
    <row r="89" outlineLevel="1">
      <c r="A89" s="207"/>
      <c r="B89" s="399" t="s">
        <v>462</v>
      </c>
      <c r="C89" s="207"/>
      <c r="D89" s="127">
        <v>27.0</v>
      </c>
      <c r="E89" s="207"/>
      <c r="F89" s="199" t="s">
        <v>191</v>
      </c>
      <c r="G89" s="200">
        <v>13.2</v>
      </c>
      <c r="H89" s="112"/>
      <c r="I89" s="224"/>
      <c r="J89" s="114"/>
      <c r="K89" s="203"/>
      <c r="L89" s="203"/>
      <c r="M89" s="204"/>
      <c r="N89" s="204"/>
      <c r="O89" s="407"/>
      <c r="P89" s="407"/>
      <c r="Q89" s="407"/>
      <c r="R89" s="408"/>
      <c r="S89" s="320"/>
      <c r="T89" s="320"/>
      <c r="U89" s="320"/>
      <c r="V89" s="320"/>
    </row>
    <row r="90" outlineLevel="1">
      <c r="A90" s="411" t="s">
        <v>477</v>
      </c>
      <c r="B90" s="399" t="s">
        <v>469</v>
      </c>
      <c r="C90" s="424" t="b">
        <v>0</v>
      </c>
      <c r="D90" s="407"/>
      <c r="E90" s="426">
        <v>55.0</v>
      </c>
      <c r="F90" s="407"/>
      <c r="G90" s="407"/>
      <c r="H90" s="417"/>
      <c r="I90" s="221"/>
      <c r="J90" s="110"/>
      <c r="K90" s="407"/>
      <c r="L90" s="407"/>
      <c r="M90" s="407"/>
      <c r="N90" s="407"/>
      <c r="O90" s="407"/>
      <c r="P90" s="407"/>
      <c r="Q90" s="407"/>
      <c r="R90" s="408"/>
      <c r="S90" s="320"/>
      <c r="T90" s="320"/>
      <c r="U90" s="320"/>
      <c r="V90" s="320"/>
    </row>
    <row r="91" outlineLevel="1">
      <c r="A91" s="207"/>
      <c r="B91" s="399" t="s">
        <v>462</v>
      </c>
      <c r="C91" s="207"/>
      <c r="D91" s="127">
        <v>36.0</v>
      </c>
      <c r="E91" s="207"/>
      <c r="F91" s="199" t="s">
        <v>173</v>
      </c>
      <c r="G91" s="200">
        <v>12.0</v>
      </c>
      <c r="H91" s="112"/>
      <c r="I91" s="224"/>
      <c r="J91" s="114"/>
      <c r="K91" s="203"/>
      <c r="L91" s="203"/>
      <c r="M91" s="204"/>
      <c r="N91" s="204"/>
      <c r="O91" s="407"/>
      <c r="P91" s="407"/>
      <c r="Q91" s="407"/>
      <c r="R91" s="408"/>
      <c r="S91" s="179"/>
      <c r="T91" s="179"/>
      <c r="U91" s="179"/>
      <c r="V91" s="179"/>
    </row>
    <row r="92" outlineLevel="1">
      <c r="A92" s="411" t="s">
        <v>482</v>
      </c>
      <c r="B92" s="399" t="s">
        <v>1050</v>
      </c>
      <c r="C92" s="415" t="b">
        <v>0</v>
      </c>
      <c r="D92" s="199" t="s">
        <v>1053</v>
      </c>
      <c r="E92" s="216">
        <v>49.0</v>
      </c>
      <c r="F92" s="199" t="s">
        <v>1054</v>
      </c>
      <c r="G92" s="200">
        <v>0.6</v>
      </c>
      <c r="H92" s="417"/>
      <c r="I92" s="221"/>
      <c r="J92" s="110"/>
      <c r="K92" s="203"/>
      <c r="L92" s="203"/>
      <c r="M92" s="204"/>
      <c r="N92" s="204"/>
      <c r="O92" s="205">
        <v>0.0</v>
      </c>
      <c r="P92" s="205">
        <v>1.0</v>
      </c>
      <c r="Q92" s="205">
        <v>1.0</v>
      </c>
      <c r="R92" s="408"/>
      <c r="S92" s="179"/>
      <c r="T92" s="179"/>
      <c r="U92" s="179"/>
      <c r="V92" s="179"/>
    </row>
    <row r="93" outlineLevel="1">
      <c r="A93" s="222"/>
      <c r="B93" s="399" t="s">
        <v>1055</v>
      </c>
      <c r="C93" s="222"/>
      <c r="D93" s="199" t="s">
        <v>1056</v>
      </c>
      <c r="E93" s="222"/>
      <c r="F93" s="199" t="s">
        <v>592</v>
      </c>
      <c r="G93" s="200">
        <v>1.7999999999999998</v>
      </c>
      <c r="H93" s="231"/>
      <c r="J93" s="233"/>
      <c r="K93" s="203"/>
      <c r="L93" s="203"/>
      <c r="M93" s="204"/>
      <c r="N93" s="204"/>
      <c r="O93" s="407"/>
      <c r="P93" s="407"/>
      <c r="Q93" s="407"/>
      <c r="R93" s="408"/>
      <c r="S93" s="179"/>
      <c r="T93" s="179"/>
      <c r="U93" s="179"/>
      <c r="V93" s="179"/>
    </row>
    <row r="94" outlineLevel="1">
      <c r="A94" s="207"/>
      <c r="B94" s="399" t="s">
        <v>462</v>
      </c>
      <c r="C94" s="207"/>
      <c r="D94" s="199" t="s">
        <v>154</v>
      </c>
      <c r="E94" s="207"/>
      <c r="F94" s="199" t="s">
        <v>58</v>
      </c>
      <c r="G94" s="200">
        <v>4.8</v>
      </c>
      <c r="H94" s="112"/>
      <c r="I94" s="224"/>
      <c r="J94" s="114"/>
      <c r="K94" s="203"/>
      <c r="L94" s="203"/>
      <c r="M94" s="204"/>
      <c r="N94" s="204"/>
      <c r="O94" s="407"/>
      <c r="P94" s="407"/>
      <c r="Q94" s="407"/>
      <c r="R94" s="408"/>
      <c r="S94" s="179"/>
      <c r="T94" s="179"/>
      <c r="U94" s="179"/>
      <c r="V94" s="179"/>
    </row>
    <row r="95">
      <c r="A95" s="312"/>
      <c r="B95" s="315"/>
      <c r="C95" s="317"/>
      <c r="D95" s="317"/>
      <c r="E95" s="319"/>
      <c r="F95" s="248"/>
      <c r="G95" s="248"/>
      <c r="H95" s="319"/>
      <c r="I95" s="319"/>
      <c r="J95" s="320"/>
      <c r="K95" s="320"/>
      <c r="L95" s="121"/>
      <c r="M95" s="121"/>
      <c r="N95" s="121"/>
      <c r="O95" s="179"/>
      <c r="P95" s="179"/>
      <c r="Q95" s="121"/>
      <c r="R95" s="121"/>
      <c r="S95" s="121"/>
      <c r="T95" s="121"/>
      <c r="U95" s="121"/>
      <c r="V95" s="121"/>
    </row>
    <row r="96">
      <c r="A96" s="429" t="s">
        <v>486</v>
      </c>
      <c r="B96" s="110"/>
      <c r="C96" s="392"/>
      <c r="D96" s="121"/>
      <c r="E96" s="121"/>
      <c r="F96" s="121"/>
      <c r="G96" s="121"/>
      <c r="H96" s="121"/>
      <c r="I96" s="121"/>
      <c r="J96" s="180"/>
      <c r="K96" s="121"/>
      <c r="L96" s="121"/>
      <c r="M96" s="121"/>
      <c r="N96" s="121"/>
      <c r="O96" s="121"/>
      <c r="P96" s="121"/>
      <c r="Q96" s="180"/>
      <c r="R96" s="121"/>
      <c r="S96" s="121"/>
      <c r="T96" s="121"/>
      <c r="U96" s="121"/>
      <c r="V96" s="121"/>
    </row>
    <row r="97" outlineLevel="1">
      <c r="A97" s="112"/>
      <c r="B97" s="114"/>
      <c r="C97" s="430" t="s">
        <v>487</v>
      </c>
      <c r="D97" s="430" t="s">
        <v>489</v>
      </c>
      <c r="E97" s="430" t="s">
        <v>49</v>
      </c>
      <c r="F97" s="430" t="s">
        <v>490</v>
      </c>
      <c r="G97" s="431"/>
      <c r="H97" s="319"/>
      <c r="I97" s="319"/>
      <c r="J97" s="320"/>
      <c r="K97" s="320"/>
      <c r="L97" s="121"/>
      <c r="M97" s="121"/>
      <c r="N97" s="121"/>
      <c r="O97" s="121"/>
      <c r="P97" s="121"/>
      <c r="Q97" s="121"/>
      <c r="R97" s="121"/>
      <c r="S97" s="121"/>
      <c r="T97" s="121"/>
      <c r="U97" s="121"/>
      <c r="V97" s="121"/>
    </row>
    <row r="98" outlineLevel="1">
      <c r="A98" s="432" t="s">
        <v>492</v>
      </c>
      <c r="B98" s="433" t="s">
        <v>455</v>
      </c>
      <c r="C98" s="127" t="str">
        <f t="array" ref="C98">INDEX(Dodges!$C$3:$U$84, MATCH($A$1,Dodges!$A$3:$A$85,0), MATCH(C97,Dodges!$C$2:$F$2,0))</f>
        <v>3-17</v>
      </c>
      <c r="D98" s="127" t="str">
        <f t="array" ref="D98">INDEX(Dodges!$C$3:$U$84, MATCH($A$1,Dodges!$A$3:$A$85,0), MATCH(D97,Dodges!$C$2:$F$2,0))</f>
        <v>6-17</v>
      </c>
      <c r="E98" s="127" t="str">
        <f t="array" ref="E98">INDEX(Dodges!$C$3:$U$84, MATCH($A$1,Dodges!$A$3:$A$85,0), MATCH(E97,Dodges!$C$2:$F$2,0))</f>
        <v>25 (20)</v>
      </c>
      <c r="F98" s="127" t="str">
        <f t="array" ref="F98">INDEX(Dodges!$C$3:$U$84, MATCH($A$1,Dodges!$A$3:$A$85,0), MATCH(F97,Dodges!$C$2:$F$2,0))</f>
        <v>33 (27)</v>
      </c>
      <c r="G98" s="402"/>
      <c r="H98" s="319"/>
      <c r="I98" s="319"/>
      <c r="J98" s="320"/>
      <c r="K98" s="320"/>
      <c r="L98" s="320"/>
      <c r="M98" s="121"/>
      <c r="N98" s="121"/>
      <c r="O98" s="121"/>
      <c r="P98" s="121"/>
      <c r="Q98" s="121"/>
      <c r="R98" s="121"/>
      <c r="S98" s="121"/>
      <c r="T98" s="121"/>
      <c r="U98" s="121"/>
      <c r="V98" s="121"/>
    </row>
    <row r="99" outlineLevel="1">
      <c r="A99" s="231"/>
      <c r="B99" s="433" t="s">
        <v>496</v>
      </c>
      <c r="C99" s="127" t="str">
        <f t="array" ref="C99">INDEX(Dodges!$G$3:$U$84, MATCH($A$1,Dodges!$A$3:$A$85,0), MATCH(C97,Dodges!$G$2:$J$2,0))</f>
        <v>4-15</v>
      </c>
      <c r="D99" s="127" t="str">
        <f t="array" ref="D99">INDEX(Dodges!$G$3:$U$84, MATCH($A$1,Dodges!$A$3:$A$85,0), MATCH(D97,Dodges!$G$2:$J$2,0))</f>
        <v>8-14</v>
      </c>
      <c r="E99" s="127" t="str">
        <f t="array" ref="E99">INDEX(Dodges!$G$3:$U$84, MATCH($A$1,Dodges!$A$3:$A$85,0), MATCH(E97,Dodges!$G$2:$J$2,0))</f>
        <v>29</v>
      </c>
      <c r="F99" s="127">
        <f t="array" ref="F99">INDEX(Dodges!$G$3:$U$84, MATCH($A$1,Dodges!$A$3:$A$85,0), MATCH(F97,Dodges!$G$2:$J$2,0))</f>
        <v>38</v>
      </c>
      <c r="G99" s="436"/>
      <c r="H99" s="319"/>
      <c r="I99" s="319"/>
      <c r="J99" s="320"/>
      <c r="K99" s="320"/>
      <c r="L99" s="320"/>
      <c r="M99" s="320"/>
      <c r="N99" s="320"/>
      <c r="O99" s="121"/>
      <c r="P99" s="121"/>
      <c r="Q99" s="121"/>
      <c r="R99" s="121"/>
      <c r="S99" s="121"/>
      <c r="T99" s="121"/>
      <c r="U99" s="121"/>
      <c r="V99" s="121"/>
    </row>
    <row r="100" outlineLevel="1">
      <c r="A100" s="112"/>
      <c r="B100" s="433" t="s">
        <v>497</v>
      </c>
      <c r="C100" s="127" t="str">
        <f t="array" ref="C100">INDEX(Dodges!$K$3:$U$84, MATCH($A$1,Dodges!$A$3:$A$85,0), MATCH(C97,Dodges!$K$2:$N$2,0))</f>
        <v>5-16</v>
      </c>
      <c r="D100" s="127" t="str">
        <f t="array" ref="D100">INDEX(Dodges!$K$3:$U$84, MATCH($A$1,Dodges!$A$3:$A$85,0), MATCH(D97,Dodges!$K$2:$N$2,0))</f>
        <v>9-14</v>
      </c>
      <c r="E100" s="127" t="str">
        <f t="array" ref="E100">INDEX(Dodges!$K$3:$U$84, MATCH($A$1,Dodges!$A$3:$A$85,0), MATCH(E97,Dodges!$K$2:$N$2,0))</f>
        <v>34</v>
      </c>
      <c r="F100" s="127" t="str">
        <f t="array" ref="F100">INDEX(Dodges!$K$3:$U$84, MATCH($A$1,Dodges!$A$3:$A$85,0), MATCH(F97,Dodges!$K$2:$N$2,0))</f>
        <v>51</v>
      </c>
      <c r="G100" s="436"/>
      <c r="H100" s="434"/>
      <c r="I100" s="434"/>
      <c r="J100" s="179"/>
      <c r="K100" s="179"/>
      <c r="L100" s="179"/>
      <c r="M100" s="179"/>
      <c r="N100" s="179"/>
      <c r="O100" s="121"/>
      <c r="P100" s="121"/>
      <c r="Q100" s="121"/>
      <c r="R100" s="121"/>
      <c r="S100" s="121"/>
      <c r="T100" s="121"/>
      <c r="U100" s="121"/>
      <c r="V100" s="121"/>
    </row>
    <row r="101" outlineLevel="1">
      <c r="A101" s="432" t="s">
        <v>498</v>
      </c>
      <c r="B101" s="433" t="s">
        <v>499</v>
      </c>
      <c r="C101" s="127" t="str">
        <f t="array" ref="C101">INDEX(Dodges!$O$3:$U$84, MATCH($A$1,Dodges!$A$3:$A$85,0), MATCH(C97,Dodges!$O$2:$R$2,0))</f>
        <v>3-30</v>
      </c>
      <c r="D101" s="127" t="str">
        <f t="array" ref="D101">INDEX(Dodges!$O$3:$U$84, MATCH($A$1,Dodges!$A$3:$A$85,0), MATCH(D97,Dodges!$O$2:$R$2,0))</f>
        <v>6-27</v>
      </c>
      <c r="E101" s="127" t="str">
        <f t="array" ref="E101">INDEX(Dodges!$O$3:$U$84, MATCH($A$1,Dodges!$A$3:$A$85,0), MATCH(E97,Dodges!$O$2:$R$2,0))</f>
        <v>59</v>
      </c>
      <c r="F101" s="248"/>
      <c r="G101" s="248"/>
      <c r="H101" s="180"/>
      <c r="I101" s="180"/>
      <c r="J101" s="121"/>
      <c r="K101" s="121"/>
      <c r="L101" s="121"/>
      <c r="M101" s="121"/>
      <c r="N101" s="121"/>
      <c r="O101" s="320"/>
      <c r="P101" s="320"/>
      <c r="Q101" s="320"/>
      <c r="R101" s="320"/>
      <c r="S101" s="320"/>
      <c r="T101" s="320"/>
      <c r="U101" s="320"/>
      <c r="V101" s="320"/>
    </row>
    <row r="102" outlineLevel="1">
      <c r="A102" s="112"/>
      <c r="B102" s="433" t="s">
        <v>500</v>
      </c>
      <c r="C102" s="127" t="str">
        <f t="array" ref="C102">INDEX(Dodges!$S$3:$U$84, MATCH($A$1,Dodges!$A$3:$A$85,0), MATCH(C97,Dodges!$S$2:$U$2,0))</f>
        <v>3-21</v>
      </c>
      <c r="D102" s="127" t="str">
        <f t="array" ref="D102">INDEX(Dodges!$S$3:$U$84, MATCH($A$1,Dodges!$A$3:$A$85,0), MATCH(D97,Dodges!$S$2:$U$2,0))</f>
        <v>6-20</v>
      </c>
      <c r="E102" s="127" t="str">
        <f t="array" ref="E102">INDEX(Dodges!$S$3:$U$84, MATCH($A$1,Dodges!$A$3:$A$85,0), MATCH(E97,Dodges!$S$2:$U$2,0))</f>
        <v>真横：99
真上：134
真下：77</v>
      </c>
      <c r="F102" s="436"/>
      <c r="G102" s="436"/>
      <c r="H102" s="180"/>
      <c r="I102" s="180"/>
      <c r="J102" s="179"/>
      <c r="K102" s="179"/>
      <c r="L102" s="179"/>
      <c r="M102" s="179"/>
      <c r="N102" s="121"/>
      <c r="O102" s="180"/>
      <c r="P102" s="180"/>
      <c r="Q102" s="180"/>
      <c r="R102" s="180"/>
      <c r="S102" s="180"/>
      <c r="T102" s="180"/>
      <c r="U102" s="180"/>
      <c r="V102" s="180"/>
    </row>
    <row r="103">
      <c r="A103" s="438"/>
      <c r="B103" s="439"/>
      <c r="C103" s="431"/>
      <c r="D103" s="431"/>
      <c r="E103" s="440"/>
      <c r="F103" s="431"/>
      <c r="G103" s="431"/>
      <c r="H103" s="431"/>
      <c r="I103" s="431"/>
      <c r="J103" s="121"/>
      <c r="K103" s="319"/>
      <c r="L103" s="319"/>
      <c r="M103" s="319"/>
      <c r="N103" s="319"/>
      <c r="O103" s="180"/>
      <c r="P103" s="180"/>
      <c r="Q103" s="180"/>
      <c r="R103" s="180"/>
      <c r="S103" s="180"/>
      <c r="T103" s="180"/>
      <c r="U103" s="180"/>
      <c r="V103" s="180"/>
    </row>
    <row r="104">
      <c r="A104" s="441" t="s">
        <v>501</v>
      </c>
      <c r="B104" s="110"/>
      <c r="C104" s="320"/>
      <c r="D104" s="179"/>
      <c r="E104" s="320"/>
      <c r="F104" s="138"/>
      <c r="G104" s="138"/>
      <c r="H104" s="179"/>
      <c r="I104" s="179"/>
      <c r="J104" s="180"/>
      <c r="K104" s="180"/>
      <c r="L104" s="180"/>
      <c r="M104" s="180"/>
      <c r="N104" s="180"/>
      <c r="O104" s="180"/>
      <c r="P104" s="180"/>
      <c r="Q104" s="180"/>
      <c r="R104" s="180"/>
      <c r="S104" s="180"/>
      <c r="T104" s="180"/>
      <c r="U104" s="180"/>
      <c r="V104" s="180"/>
    </row>
    <row r="105" outlineLevel="1">
      <c r="A105" s="112"/>
      <c r="B105" s="114"/>
      <c r="C105" s="442" t="s">
        <v>487</v>
      </c>
      <c r="D105" s="442" t="s">
        <v>49</v>
      </c>
      <c r="E105" s="442" t="s">
        <v>48</v>
      </c>
      <c r="F105" s="442" t="s">
        <v>50</v>
      </c>
      <c r="G105" s="443" t="s">
        <v>51</v>
      </c>
      <c r="H105" s="320"/>
      <c r="I105" s="320"/>
      <c r="J105" s="179"/>
      <c r="K105" s="444" t="str">
        <f>'テンプレート'!K116</f>
        <v>アイテム取得</v>
      </c>
      <c r="L105" s="117"/>
      <c r="M105" s="445" t="str">
        <f>'テンプレート'!M116</f>
        <v>取得フレーム</v>
      </c>
      <c r="N105" s="445" t="str">
        <f>'テンプレート'!N116</f>
        <v>Duration</v>
      </c>
      <c r="O105" s="180"/>
      <c r="P105" s="180"/>
      <c r="Q105" s="180"/>
      <c r="R105" s="180"/>
      <c r="S105" s="180"/>
      <c r="T105" s="180"/>
      <c r="U105" s="180"/>
      <c r="V105" s="180"/>
    </row>
    <row r="106" outlineLevel="1">
      <c r="A106" s="446" t="s">
        <v>502</v>
      </c>
      <c r="B106" s="447" t="s">
        <v>503</v>
      </c>
      <c r="C106" s="448"/>
      <c r="D106" s="127">
        <f t="array" ref="D106">INDEX('Ledge  Tech'!$C$3:$C103, MATCH($A$1,'Ledge  Tech'!$A$3:$A$109,0), MATCH(D105,'Ledge  Tech'!$C$2,0))</f>
        <v>19</v>
      </c>
      <c r="E106" s="448"/>
      <c r="F106" s="448"/>
      <c r="G106" s="448"/>
      <c r="H106" s="320"/>
      <c r="I106" s="320"/>
      <c r="J106" s="121"/>
      <c r="K106" s="449" t="str">
        <f>'テンプレート'!K117</f>
        <v>小アイテム</v>
      </c>
      <c r="L106" s="450" t="str">
        <f>'テンプレート'!L117</f>
        <v>On-Spot</v>
      </c>
      <c r="M106" s="127" t="s">
        <v>504</v>
      </c>
      <c r="N106" s="127">
        <v>7.0</v>
      </c>
      <c r="O106" s="180"/>
      <c r="P106" s="180"/>
      <c r="Q106" s="180"/>
      <c r="R106" s="180"/>
      <c r="S106" s="180"/>
      <c r="T106" s="180"/>
      <c r="U106" s="180"/>
      <c r="V106" s="180"/>
    </row>
    <row r="107" outlineLevel="1">
      <c r="A107" s="222"/>
      <c r="B107" s="447" t="s">
        <v>455</v>
      </c>
      <c r="C107" s="127" t="str">
        <f t="array" ref="C107">INDEX('Ledge  Tech'!$D$3:$E103, MATCH($A$1,'Ledge  Tech'!$A$3:$A$109,0), MATCH(C105,'Ledge  Tech'!$D$2:$E$2,0))</f>
        <v>1-33</v>
      </c>
      <c r="D107" s="127">
        <f t="array" ref="D107">INDEX('Ledge  Tech'!$D$3:$E103, MATCH($A$1,'Ledge  Tech'!$A$3:$A$109,0), MATCH(D105,'Ledge  Tech'!$D$2:$E$2,0))</f>
        <v>34</v>
      </c>
      <c r="E107" s="448"/>
      <c r="F107" s="448"/>
      <c r="G107" s="448"/>
      <c r="H107" s="320"/>
      <c r="I107" s="320"/>
      <c r="J107" s="179"/>
      <c r="K107" s="207"/>
      <c r="L107" s="450" t="str">
        <f>'テンプレート'!L118</f>
        <v>歩き</v>
      </c>
      <c r="M107" s="127" t="s">
        <v>504</v>
      </c>
      <c r="N107" s="127">
        <v>23.0</v>
      </c>
      <c r="O107" s="180"/>
      <c r="P107" s="180"/>
      <c r="Q107" s="180"/>
      <c r="R107" s="180"/>
      <c r="S107" s="180"/>
      <c r="T107" s="180"/>
      <c r="U107" s="180"/>
      <c r="V107" s="180"/>
    </row>
    <row r="108" outlineLevel="1">
      <c r="A108" s="222"/>
      <c r="B108" s="447" t="s">
        <v>486</v>
      </c>
      <c r="C108" s="127" t="str">
        <f t="array" ref="C108">INDEX('Ledge  Tech'!$F$3:$G$109, MATCH($A$1,'Ledge  Tech'!$A$3:$A$109,0), MATCH(C105,'Ledge  Tech'!$F$2:$G$2,0))</f>
        <v>1-20</v>
      </c>
      <c r="D108" s="127">
        <f t="array" ref="D108">INDEX('Ledge  Tech'!$F$3:$G$109, MATCH($A$1,'Ledge  Tech'!$A$3:$A$109,0), MATCH(D105,'Ledge  Tech'!$F$2:$G$2,0))</f>
        <v>45</v>
      </c>
      <c r="E108" s="448"/>
      <c r="F108" s="448"/>
      <c r="G108" s="448"/>
      <c r="H108" s="320"/>
      <c r="I108" s="320"/>
      <c r="J108" s="121"/>
      <c r="K108" s="451" t="str">
        <f>'テンプレート'!K119</f>
        <v>アイテム投擲</v>
      </c>
      <c r="L108" s="117"/>
      <c r="M108" s="445" t="str">
        <f>'テンプレート'!M119</f>
        <v>投擲フレーム</v>
      </c>
      <c r="N108" s="445" t="str">
        <f>'テンプレート'!N119</f>
        <v>Duration</v>
      </c>
      <c r="O108" s="180"/>
      <c r="P108" s="180"/>
      <c r="Q108" s="180"/>
      <c r="R108" s="180"/>
      <c r="S108" s="180"/>
      <c r="T108" s="180"/>
      <c r="U108" s="180"/>
      <c r="V108" s="180"/>
    </row>
    <row r="109" outlineLevel="1">
      <c r="A109" s="222"/>
      <c r="B109" s="447" t="s">
        <v>505</v>
      </c>
      <c r="C109" s="127" t="str">
        <f t="array" ref="C109">INDEX('Ledge  Tech'!$H$3:$I$109, MATCH($A$1,'Ledge  Tech'!$A$3:$A$109,0), MATCH(C105,'Ledge  Tech'!$H$2:$I$2,0))</f>
        <v>1-12</v>
      </c>
      <c r="D109" s="127">
        <f t="array" ref="D109">INDEX('Ledge  Tech'!$H$3:$I$109, MATCH($A$1,'Ledge  Tech'!$A$3:$A$109,0), MATCH(D105,'Ledge  Tech'!$H$2:$I$2,0))</f>
        <v>14</v>
      </c>
      <c r="E109" s="448"/>
      <c r="F109" s="448"/>
      <c r="G109" s="448"/>
      <c r="H109" s="320"/>
      <c r="I109" s="320"/>
      <c r="J109" s="179"/>
      <c r="K109" s="452" t="str">
        <f>'テンプレート'!K120</f>
        <v>Ground投擲</v>
      </c>
      <c r="L109" s="450" t="str">
        <f>'テンプレート'!L120</f>
        <v>前Throws</v>
      </c>
      <c r="M109" s="127" t="s">
        <v>145</v>
      </c>
      <c r="N109" s="127">
        <v>24.0</v>
      </c>
      <c r="O109" s="121"/>
      <c r="P109" s="121"/>
      <c r="Q109" s="121"/>
      <c r="R109" s="121"/>
      <c r="S109" s="121"/>
      <c r="T109" s="121"/>
      <c r="U109" s="121"/>
      <c r="V109" s="121"/>
    </row>
    <row r="110" outlineLevel="1">
      <c r="A110" s="207"/>
      <c r="B110" s="447" t="s">
        <v>506</v>
      </c>
      <c r="C110" s="127" t="str">
        <f t="array" ref="C110">INDEX('Ledge  Tech'!$J$3:$M$109, MATCH($A$1,'Ledge  Tech'!$A$3:$A$109,0), MATCH(C105,'Ledge  Tech'!$J$2:$M$2,0))</f>
        <v>1-24</v>
      </c>
      <c r="D110" s="127">
        <f t="array" ref="D110">INDEX('Ledge  Tech'!$J$3:$M$109, MATCH($A$1,'Ledge  Tech'!$A$3:$A$109,0), MATCH(D105,'Ledge  Tech'!$J$2:$M$2,0))</f>
        <v>55</v>
      </c>
      <c r="E110" s="127" t="str">
        <f t="array" ref="E110">INDEX('Ledge  Tech'!$J$3:$M$109, MATCH($A$1,'Ledge  Tech'!$A$3:$A$109,0), MATCH(E105,'Ledge  Tech'!$J$2:$M$2,0))</f>
        <v>22-24</v>
      </c>
      <c r="F110" s="127">
        <f t="array" ref="F110">INDEX('Ledge  Tech'!$J$3:$M$109, MATCH($A$1,'Ledge  Tech'!$A$3:$A$109,0), MATCH(F105,'Ledge  Tech'!$J$2:$M$2,0))</f>
        <v>9</v>
      </c>
      <c r="G110" s="127">
        <f>F110*1.2</f>
        <v>10.8</v>
      </c>
      <c r="H110" s="320"/>
      <c r="I110" s="320"/>
      <c r="J110" s="121"/>
      <c r="K110" s="222"/>
      <c r="L110" s="450" t="str">
        <f>'テンプレート'!L121</f>
        <v>後Throws</v>
      </c>
      <c r="M110" s="127" t="s">
        <v>191</v>
      </c>
      <c r="N110" s="127">
        <v>24.0</v>
      </c>
      <c r="O110" s="121"/>
      <c r="P110" s="121"/>
      <c r="Q110" s="121"/>
      <c r="R110" s="121"/>
      <c r="S110" s="121"/>
      <c r="T110" s="121"/>
      <c r="U110" s="121"/>
      <c r="V110" s="121"/>
    </row>
    <row r="111" outlineLevel="1">
      <c r="A111" s="446" t="s">
        <v>507</v>
      </c>
      <c r="B111" s="447" t="s">
        <v>455</v>
      </c>
      <c r="C111" s="127" t="str">
        <f t="array" ref="C111">INDEX('Ledge  Tech'!$N$3:$O$109, MATCH($A$1,'Ledge  Tech'!$A$3:$A$109,0), MATCH(C105,'Ledge  Tech'!$N$2:$O$2,0))</f>
        <v>1-20</v>
      </c>
      <c r="D111" s="127">
        <f t="array" ref="D111">INDEX('Ledge  Tech'!$N$3:$O$109, MATCH($A$1,'Ledge  Tech'!$A$3:$A$109,0), MATCH(D105,'Ledge  Tech'!$N$2:$O$2,0))</f>
        <v>26</v>
      </c>
      <c r="E111" s="448"/>
      <c r="F111" s="448"/>
      <c r="G111" s="448"/>
      <c r="H111" s="320"/>
      <c r="I111" s="320"/>
      <c r="J111" s="179"/>
      <c r="K111" s="222"/>
      <c r="L111" s="450" t="str">
        <f>'テンプレート'!L122</f>
        <v>上Throws</v>
      </c>
      <c r="M111" s="127" t="s">
        <v>74</v>
      </c>
      <c r="N111" s="127">
        <v>23.0</v>
      </c>
      <c r="O111" s="320"/>
      <c r="P111" s="320"/>
      <c r="Q111" s="320"/>
      <c r="R111" s="320"/>
      <c r="S111" s="320"/>
      <c r="T111" s="320"/>
      <c r="U111" s="320"/>
      <c r="V111" s="320"/>
    </row>
    <row r="112" outlineLevel="1">
      <c r="A112" s="222"/>
      <c r="B112" s="447" t="s">
        <v>496</v>
      </c>
      <c r="C112" s="127" t="str">
        <f t="array" ref="C112">INDEX('Ledge  Tech'!$P$3:$Q$109, MATCH($A$1,'Ledge  Tech'!$A$3:$A$109,0), MATCH(C105,'Ledge  Tech'!$P$2:$Q$2,0))</f>
        <v>1-20</v>
      </c>
      <c r="D112" s="127">
        <f t="array" ref="D112">INDEX('Ledge  Tech'!$P$3:$Q$109, MATCH($A$1,'Ledge  Tech'!$A$3:$A$109,0), MATCH(D105,'Ledge  Tech'!$P$2:$Q$2,0))</f>
        <v>40</v>
      </c>
      <c r="E112" s="448"/>
      <c r="F112" s="448"/>
      <c r="G112" s="448"/>
      <c r="H112" s="320"/>
      <c r="I112" s="320"/>
      <c r="J112" s="121"/>
      <c r="K112" s="222"/>
      <c r="L112" s="450" t="str">
        <f>'テンプレート'!L123</f>
        <v>下Throws</v>
      </c>
      <c r="M112" s="127" t="s">
        <v>145</v>
      </c>
      <c r="N112" s="127">
        <v>19.0</v>
      </c>
      <c r="O112" s="180"/>
      <c r="P112" s="180"/>
      <c r="Q112" s="180"/>
      <c r="R112" s="180"/>
      <c r="S112" s="180"/>
      <c r="T112" s="180"/>
      <c r="U112" s="180"/>
      <c r="V112" s="180"/>
    </row>
    <row r="113" outlineLevel="1">
      <c r="A113" s="207"/>
      <c r="B113" s="447" t="s">
        <v>497</v>
      </c>
      <c r="C113" s="127" t="str">
        <f t="array" ref="C113">INDEX('Ledge  Tech'!$R$3:$S$109, MATCH($A$1,'Ledge  Tech'!$A$3:$A$109,0), MATCH(C105,'Ledge  Tech'!$R$2:$S$2,0))</f>
        <v>1-20</v>
      </c>
      <c r="D113" s="127">
        <f t="array" ref="D113">INDEX('Ledge  Tech'!$R$3:$S$109, MATCH($A$1,'Ledge  Tech'!$A$3:$A$109,0), MATCH(D105,'Ledge  Tech'!$R$2:$S$2,0))</f>
        <v>40</v>
      </c>
      <c r="E113" s="448"/>
      <c r="F113" s="448"/>
      <c r="G113" s="448"/>
      <c r="H113" s="320"/>
      <c r="I113" s="320"/>
      <c r="J113" s="179"/>
      <c r="K113" s="222"/>
      <c r="L113" s="453" t="str">
        <f>'テンプレート'!L124</f>
        <v>ダッシュ</v>
      </c>
      <c r="M113" s="127" t="s">
        <v>229</v>
      </c>
      <c r="N113" s="127">
        <v>37.0</v>
      </c>
      <c r="O113" s="180"/>
      <c r="P113" s="180"/>
      <c r="Q113" s="180"/>
      <c r="R113" s="180"/>
      <c r="S113" s="180"/>
      <c r="T113" s="180"/>
      <c r="U113" s="180"/>
      <c r="V113" s="180"/>
    </row>
    <row r="114" outlineLevel="1">
      <c r="A114" s="446" t="s">
        <v>508</v>
      </c>
      <c r="B114" s="447" t="s">
        <v>509</v>
      </c>
      <c r="C114" s="448"/>
      <c r="D114" s="127" t="str">
        <f t="array" ref="D114">INDEX('Get-Ups'!$C$3:$C103, MATCH($A$1,'Get-Ups'!$A$3:$A$109,0), MATCH(D105,'Get-Ups'!$C$2:$AD$2,0))</f>
        <v>25</v>
      </c>
      <c r="E114" s="448"/>
      <c r="F114" s="448"/>
      <c r="G114" s="448"/>
      <c r="H114" s="320"/>
      <c r="I114" s="320"/>
      <c r="J114" s="121"/>
      <c r="K114" s="207"/>
      <c r="L114" s="453" t="str">
        <f>'テンプレート'!L125</f>
        <v>On-Spot捨て</v>
      </c>
      <c r="M114" s="127" t="s">
        <v>66</v>
      </c>
      <c r="N114" s="127">
        <v>23.0</v>
      </c>
      <c r="O114" s="180"/>
      <c r="P114" s="180"/>
      <c r="Q114" s="180"/>
      <c r="R114" s="180"/>
      <c r="S114" s="180"/>
      <c r="T114" s="180"/>
      <c r="U114" s="180"/>
      <c r="V114" s="180"/>
    </row>
    <row r="115" outlineLevel="1">
      <c r="A115" s="222"/>
      <c r="B115" s="447" t="s">
        <v>455</v>
      </c>
      <c r="C115" s="454" t="str">
        <f t="array" ref="C115">INDEX('Get-Ups'!$D$3:$E103, MATCH($A$1,'Get-Ups'!$A$3:$A$109,0), MATCH(C105,'Get-Ups'!$D$2:$AD$2,0))</f>
        <v>1-22</v>
      </c>
      <c r="D115" s="455">
        <f t="array" ref="D115">INDEX('Get-Ups'!$D$3:$E103, MATCH($A$1,'Get-Ups'!$A$3:$A$109,0), MATCH(D105,'Get-Ups'!$D$2:$AD$2,0))</f>
        <v>29</v>
      </c>
      <c r="E115" s="448"/>
      <c r="F115" s="448"/>
      <c r="G115" s="448"/>
      <c r="H115" s="320"/>
      <c r="I115" s="320"/>
      <c r="J115" s="179"/>
      <c r="K115" s="452" t="str">
        <f>'テンプレート'!K126</f>
        <v>Air投擲</v>
      </c>
      <c r="L115" s="450" t="str">
        <f>'テンプレート'!L126</f>
        <v>前Throws</v>
      </c>
      <c r="M115" s="127" t="s">
        <v>90</v>
      </c>
      <c r="N115" s="127">
        <v>24.0</v>
      </c>
      <c r="O115" s="180"/>
      <c r="P115" s="180"/>
      <c r="Q115" s="180"/>
      <c r="R115" s="180"/>
      <c r="S115" s="180"/>
      <c r="T115" s="180"/>
      <c r="U115" s="180"/>
      <c r="V115" s="180"/>
    </row>
    <row r="116" outlineLevel="1">
      <c r="A116" s="222"/>
      <c r="B116" s="447" t="s">
        <v>496</v>
      </c>
      <c r="C116" s="454" t="str">
        <f t="array" ref="C116">INDEX('Get-Ups'!$F$3:$G$109, MATCH($A$1,'Get-Ups'!$A$3:$A$109,0), MATCH(C105,'Get-Ups'!$F$2:$AD$2,0))</f>
        <v>1-22</v>
      </c>
      <c r="D116" s="455">
        <f t="array" ref="D116">INDEX('Get-Ups'!$F$3:$G$109, MATCH($A$1,'Get-Ups'!$A$3:$A$109,0), MATCH(D105,'Get-Ups'!$F$2:$AD$2,0))</f>
        <v>35</v>
      </c>
      <c r="E116" s="448"/>
      <c r="F116" s="448"/>
      <c r="G116" s="448"/>
      <c r="H116" s="320"/>
      <c r="I116" s="320"/>
      <c r="J116" s="121"/>
      <c r="K116" s="222"/>
      <c r="L116" s="450" t="str">
        <f>'テンプレート'!L127</f>
        <v>後Throws</v>
      </c>
      <c r="M116" s="127" t="s">
        <v>191</v>
      </c>
      <c r="N116" s="127">
        <v>24.0</v>
      </c>
      <c r="O116" s="180"/>
      <c r="P116" s="180"/>
      <c r="Q116" s="180"/>
      <c r="R116" s="180"/>
      <c r="S116" s="180"/>
      <c r="T116" s="180"/>
      <c r="U116" s="180"/>
      <c r="V116" s="180"/>
    </row>
    <row r="117" outlineLevel="1">
      <c r="A117" s="222"/>
      <c r="B117" s="447" t="s">
        <v>497</v>
      </c>
      <c r="C117" s="127" t="str">
        <f t="array" ref="C117">INDEX('Get-Ups'!$H$3:$I$109, MATCH($A$1,'Get-Ups'!$A$3:$A$109,0), MATCH(C105,'Get-Ups'!$H$2:$AD$2,0))</f>
        <v>1-22</v>
      </c>
      <c r="D117" s="127">
        <f t="array" ref="D117">INDEX('Get-Ups'!$H$3:$I$109, MATCH($A$1,'Get-Ups'!$A$3:$A$109,0), MATCH(D105,'Get-Ups'!$H$2:$AD$2,0))</f>
        <v>35</v>
      </c>
      <c r="E117" s="448"/>
      <c r="F117" s="448"/>
      <c r="G117" s="448"/>
      <c r="H117" s="320"/>
      <c r="I117" s="320"/>
      <c r="J117" s="179"/>
      <c r="K117" s="222"/>
      <c r="L117" s="450" t="str">
        <f>'テンプレート'!L128</f>
        <v>上Throws</v>
      </c>
      <c r="M117" s="127" t="s">
        <v>206</v>
      </c>
      <c r="N117" s="127">
        <v>23.0</v>
      </c>
      <c r="O117" s="180"/>
      <c r="P117" s="180"/>
      <c r="Q117" s="180"/>
      <c r="R117" s="180"/>
      <c r="S117" s="180"/>
      <c r="T117" s="180"/>
      <c r="U117" s="180"/>
      <c r="V117" s="180"/>
    </row>
    <row r="118" outlineLevel="1">
      <c r="A118" s="222"/>
      <c r="B118" s="447" t="s">
        <v>510</v>
      </c>
      <c r="C118" s="456" t="str">
        <f t="array" ref="C118">INDEX('Get-Ups'!$J$3:$M$109, MATCH($A$1,'Get-Ups'!$A$3:$A$109,0), MATCH(C105,'Get-Ups'!$J$2:$AD$2,0))</f>
        <v>1-22</v>
      </c>
      <c r="D118" s="457">
        <f t="array" ref="D118">INDEX('Get-Ups'!$J$3:$M$109, MATCH($A$1,'Get-Ups'!$A$3:$A$109,0), MATCH(D105,'Get-Ups'!$J$2:$AD$2,0))</f>
        <v>45</v>
      </c>
      <c r="E118" s="454" t="str">
        <f t="array" ref="E118">INDEX('Get-Ups'!$J$3:$M$109, MATCH($A$1,'Get-Ups'!$A$3:$A$109,0), MATCH(E105,'Get-Ups'!$J$2:$AD$2,0))</f>
        <v>17-18</v>
      </c>
      <c r="F118" s="455">
        <f t="array" ref="F118">INDEX('Get-Ups'!$J$3:$M$109, MATCH($A$1,'Get-Ups'!$A$3:$A$109,0), MATCH(F105,'Get-Ups'!$J$2:$AD$2,0))</f>
        <v>7</v>
      </c>
      <c r="G118" s="127">
        <f t="shared" ref="G118:G119" si="1">F118*1.2</f>
        <v>8.4</v>
      </c>
      <c r="H118" s="320"/>
      <c r="I118" s="320"/>
      <c r="J118" s="121"/>
      <c r="K118" s="207"/>
      <c r="L118" s="450" t="str">
        <f>'テンプレート'!L129</f>
        <v>下Throws</v>
      </c>
      <c r="M118" s="127" t="s">
        <v>145</v>
      </c>
      <c r="N118" s="127">
        <v>19.0</v>
      </c>
      <c r="O118" s="121"/>
      <c r="P118" s="121"/>
      <c r="Q118" s="121"/>
      <c r="R118" s="121"/>
      <c r="S118" s="121"/>
      <c r="T118" s="121"/>
      <c r="U118" s="121"/>
      <c r="V118" s="121"/>
    </row>
    <row r="119" outlineLevel="1">
      <c r="A119" s="207"/>
      <c r="B119" s="458" t="s">
        <v>511</v>
      </c>
      <c r="C119" s="207"/>
      <c r="D119" s="207"/>
      <c r="E119" s="454" t="str">
        <f t="array" ref="E119">INDEX('Get-Ups'!$N$3:$O$109, MATCH($A$1,'Get-Ups'!$A$3:$A$109,0), MATCH(E105,'Get-Ups'!$N$2:$AD$2,0))</f>
        <v>21-22</v>
      </c>
      <c r="F119" s="455">
        <f t="array" ref="F119">INDEX('Get-Ups'!$N$3:$O$109, MATCH($A$1,'Get-Ups'!$A$3:$A$109,0), MATCH(F105,'Get-Ups'!$N$2:$AD$2,0))</f>
        <v>7</v>
      </c>
      <c r="G119" s="127">
        <f t="shared" si="1"/>
        <v>8.4</v>
      </c>
      <c r="H119" s="320"/>
      <c r="I119" s="320"/>
      <c r="J119" s="121"/>
      <c r="K119" s="459" t="str">
        <f>'テンプレート'!K130</f>
        <v>踏み台ジャンプ</v>
      </c>
      <c r="L119" s="224"/>
      <c r="M119" s="445" t="str">
        <f>'テンプレート'!M130</f>
        <v>Duration</v>
      </c>
      <c r="N119" s="138"/>
      <c r="O119" s="121"/>
      <c r="P119" s="121"/>
      <c r="Q119" s="121"/>
      <c r="R119" s="121"/>
      <c r="S119" s="121"/>
      <c r="T119" s="121"/>
      <c r="U119" s="121"/>
      <c r="V119" s="121"/>
    </row>
    <row r="120" outlineLevel="1">
      <c r="A120" s="446" t="s">
        <v>512</v>
      </c>
      <c r="B120" s="447" t="s">
        <v>509</v>
      </c>
      <c r="C120" s="448"/>
      <c r="D120" s="454" t="str">
        <f t="array" ref="D120">INDEX('Get-Ups'!$C$3:$C103, MATCH($A$1,'Get-Ups'!$A$3:$A$109,0), MATCH(D105,'Get-Ups'!$C$2,0))</f>
        <v>25</v>
      </c>
      <c r="E120" s="448"/>
      <c r="F120" s="448"/>
      <c r="G120" s="448"/>
      <c r="H120" s="320"/>
      <c r="I120" s="320"/>
      <c r="J120" s="179"/>
      <c r="K120" s="460" t="str">
        <f>'テンプレート'!K131</f>
        <v>踏み</v>
      </c>
      <c r="L120" s="461" t="str">
        <f>'テンプレート'!L131</f>
        <v>踏み</v>
      </c>
      <c r="M120" s="127">
        <v>8.0</v>
      </c>
      <c r="N120" s="462"/>
      <c r="O120" s="121"/>
      <c r="P120" s="121"/>
      <c r="Q120" s="121"/>
      <c r="R120" s="121"/>
      <c r="S120" s="121"/>
      <c r="T120" s="121"/>
      <c r="U120" s="121"/>
      <c r="V120" s="121"/>
    </row>
    <row r="121" outlineLevel="1">
      <c r="A121" s="222"/>
      <c r="B121" s="447" t="s">
        <v>455</v>
      </c>
      <c r="C121" s="454" t="str">
        <f t="array" ref="C121">INDEX('Get-Ups'!$P$3:$Q$109, MATCH($A$1,'Get-Ups'!$A$3:$A$109,0), MATCH(C105,'Get-Ups'!$P$2:$AD$2,0))</f>
        <v>1-22</v>
      </c>
      <c r="D121" s="455">
        <f t="array" ref="D121">INDEX('Get-Ups'!$P$3:$Q$109, MATCH($A$1,'Get-Ups'!$A$3:$A$109,0), MATCH(D105,'Get-Ups'!$P$2:$AD$2,0))</f>
        <v>29</v>
      </c>
      <c r="E121" s="448"/>
      <c r="F121" s="448"/>
      <c r="G121" s="448"/>
      <c r="H121" s="320"/>
      <c r="I121" s="320"/>
      <c r="J121" s="121"/>
      <c r="K121" s="452" t="str">
        <f>'テンプレート'!K132</f>
        <v>踏まれ</v>
      </c>
      <c r="L121" s="461" t="str">
        <f>'テンプレート'!L132</f>
        <v>Ground踏まれ</v>
      </c>
      <c r="M121" s="127" t="s">
        <v>504</v>
      </c>
      <c r="N121" s="462"/>
      <c r="O121" s="320"/>
      <c r="P121" s="320"/>
      <c r="Q121" s="320"/>
      <c r="R121" s="320"/>
      <c r="S121" s="320"/>
      <c r="T121" s="320"/>
      <c r="U121" s="320"/>
      <c r="V121" s="320"/>
    </row>
    <row r="122" outlineLevel="1">
      <c r="A122" s="222"/>
      <c r="B122" s="447" t="s">
        <v>496</v>
      </c>
      <c r="C122" s="454" t="str">
        <f t="array" ref="C122">INDEX('Get-Ups'!$R$3:$S$109, MATCH($A$1,'Get-Ups'!$A$3:$A$109,0), MATCH(C105,'Get-Ups'!$R$2:$AD$2,0))</f>
        <v>1-22</v>
      </c>
      <c r="D122" s="455">
        <f t="array" ref="D122">INDEX('Get-Ups'!$R$3:$S$109, MATCH($A$1,'Get-Ups'!$A$3:$A$109,0), MATCH(D105,'Get-Ups'!$R$2:$AD$2,0))</f>
        <v>35</v>
      </c>
      <c r="E122" s="448"/>
      <c r="F122" s="448"/>
      <c r="G122" s="448"/>
      <c r="H122" s="320"/>
      <c r="I122" s="320"/>
      <c r="J122" s="179"/>
      <c r="K122" s="222"/>
      <c r="L122" s="461" t="s">
        <v>671</v>
      </c>
      <c r="M122" s="127">
        <v>27.0</v>
      </c>
      <c r="N122" s="108"/>
      <c r="O122" s="180"/>
      <c r="P122" s="180"/>
      <c r="Q122" s="180"/>
      <c r="R122" s="180"/>
      <c r="S122" s="180"/>
      <c r="T122" s="180"/>
      <c r="U122" s="180"/>
      <c r="V122" s="180"/>
    </row>
    <row r="123" outlineLevel="1">
      <c r="A123" s="222"/>
      <c r="B123" s="447" t="s">
        <v>497</v>
      </c>
      <c r="C123" s="454" t="str">
        <f t="array" ref="C123">INDEX('Get-Ups'!$T$3:$U$109, MATCH($A$1,'Get-Ups'!$A$3:$A$109,0), MATCH(C105,'Get-Ups'!$T$2:$AD$2,0))</f>
        <v>1-22</v>
      </c>
      <c r="D123" s="455">
        <f t="array" ref="D123">INDEX('Get-Ups'!$T$3:$U$109, MATCH($A$1,'Get-Ups'!$A$3:$A$109,0), MATCH(D105,'Get-Ups'!$T$2:$AD$2,0))</f>
        <v>35</v>
      </c>
      <c r="E123" s="448"/>
      <c r="F123" s="448"/>
      <c r="G123" s="448"/>
      <c r="H123" s="320"/>
      <c r="I123" s="320"/>
      <c r="J123" s="121"/>
      <c r="K123" s="222"/>
      <c r="L123" s="461" t="str">
        <f>'テンプレート'!L134</f>
        <v>Air踏まれ</v>
      </c>
      <c r="M123" s="127">
        <v>8.0</v>
      </c>
      <c r="N123" s="108"/>
      <c r="O123" s="180"/>
      <c r="P123" s="180"/>
      <c r="Q123" s="180"/>
      <c r="R123" s="180"/>
      <c r="S123" s="180"/>
      <c r="T123" s="180"/>
      <c r="U123" s="180"/>
      <c r="V123" s="180"/>
    </row>
    <row r="124" outlineLevel="1">
      <c r="A124" s="222"/>
      <c r="B124" s="447" t="s">
        <v>510</v>
      </c>
      <c r="C124" s="456" t="str">
        <f t="array" ref="C124">INDEX('Get-Ups'!$V$3:$Y$109, MATCH($A$1,'Get-Ups'!$A$3:$A$109,0), MATCH(C105,'Get-Ups'!$V$2:$AD$2,0))</f>
        <v>1-22</v>
      </c>
      <c r="D124" s="457">
        <f t="array" ref="D124">INDEX('Get-Ups'!$V$3:$Y$109, MATCH($A$1,'Get-Ups'!$A$3:$A$109,0), MATCH(D105,'Get-Ups'!$V$2:$AD$2,0))</f>
        <v>45</v>
      </c>
      <c r="E124" s="454" t="str">
        <f t="array" ref="E124">INDEX('Get-Ups'!$V$3:$Y$109, MATCH($A$1,'Get-Ups'!$A$3:$A$109,0), MATCH(E105,'Get-Ups'!$V$2:$AD$2,0))</f>
        <v>17-18</v>
      </c>
      <c r="F124" s="455">
        <f t="array" ref="F124">INDEX('Get-Ups'!$V$3:$Y$109, MATCH($A$1,'Get-Ups'!$A$3:$A$109,0), MATCH(F105,'Get-Ups'!$V$2:$AD$2,0))</f>
        <v>7</v>
      </c>
      <c r="G124" s="127">
        <f t="shared" ref="G124:G125" si="2">F124*1.2</f>
        <v>8.4</v>
      </c>
      <c r="H124" s="320"/>
      <c r="I124" s="320"/>
      <c r="J124" s="179"/>
      <c r="K124" s="222"/>
      <c r="L124" s="461" t="str">
        <f>'テンプレート'!L135</f>
        <v>Air落下</v>
      </c>
      <c r="M124" s="127">
        <v>40.0</v>
      </c>
      <c r="N124" s="108"/>
      <c r="O124" s="180"/>
      <c r="P124" s="180"/>
      <c r="Q124" s="180"/>
      <c r="R124" s="180"/>
      <c r="S124" s="180"/>
      <c r="T124" s="180"/>
      <c r="U124" s="180"/>
      <c r="V124" s="180"/>
    </row>
    <row r="125" outlineLevel="1">
      <c r="A125" s="207"/>
      <c r="B125" s="458" t="s">
        <v>511</v>
      </c>
      <c r="C125" s="207"/>
      <c r="D125" s="207"/>
      <c r="E125" s="454" t="str">
        <f t="array" ref="E125">INDEX('Get-Ups'!$Z$3:$AA$109, MATCH($A$1,'Get-Ups'!$A$3:$A$109,0), MATCH(E105,'Get-Ups'!$Z$2:$AD$2,0))</f>
        <v>21-22</v>
      </c>
      <c r="F125" s="455">
        <f t="array" ref="F125">INDEX('Get-Ups'!$Z$3:$AA$109, MATCH($A$1,'Get-Ups'!$A$3:$A$109,0), MATCH(F105,'Get-Ups'!$Z$2:$AD$2,0))</f>
        <v>7</v>
      </c>
      <c r="G125" s="127">
        <f t="shared" si="2"/>
        <v>8.4</v>
      </c>
      <c r="H125" s="320"/>
      <c r="I125" s="320"/>
      <c r="J125" s="179"/>
      <c r="K125" s="451" t="str">
        <f>'テンプレート'!K136</f>
        <v>倒れダメージ</v>
      </c>
      <c r="L125" s="120"/>
      <c r="M125" s="445" t="str">
        <f>'テンプレート'!M136</f>
        <v>Duration</v>
      </c>
      <c r="N125" s="108"/>
      <c r="O125" s="180"/>
      <c r="P125" s="180"/>
      <c r="Q125" s="180"/>
      <c r="R125" s="180"/>
      <c r="S125" s="180"/>
      <c r="T125" s="180"/>
      <c r="U125" s="180"/>
      <c r="V125" s="180"/>
    </row>
    <row r="126" outlineLevel="1">
      <c r="A126" s="446" t="s">
        <v>513</v>
      </c>
      <c r="B126" s="447" t="s">
        <v>514</v>
      </c>
      <c r="C126" s="454" t="str">
        <f t="array" ref="C126">INDEX(Tripping!$C$3:$D103, MATCH($A$1,Tripping!$A$3:$A$109,0), MATCH(C105,Tripping!$C$2:$AC$2,0))</f>
        <v>1-5</v>
      </c>
      <c r="D126" s="455">
        <f t="array" ref="D126">INDEX(Tripping!$C$3:$D103, MATCH($A$1,Tripping!$A$3:$A$109,0), MATCH(D105,Tripping!$C$2:$AC$2,0))</f>
        <v>29</v>
      </c>
      <c r="E126" s="448"/>
      <c r="F126" s="448"/>
      <c r="G126" s="448"/>
      <c r="H126" s="320"/>
      <c r="I126" s="320"/>
      <c r="J126" s="121"/>
      <c r="K126" s="460" t="str">
        <f>'テンプレート'!K137</f>
        <v>あお向け倒れ</v>
      </c>
      <c r="L126" s="453" t="str">
        <f>'テンプレート'!L137</f>
        <v>モーション大</v>
      </c>
      <c r="M126" s="127">
        <v>39.0</v>
      </c>
      <c r="N126" s="462"/>
      <c r="O126" s="180"/>
      <c r="P126" s="180"/>
      <c r="Q126" s="180"/>
      <c r="R126" s="180"/>
      <c r="S126" s="180"/>
      <c r="T126" s="180"/>
      <c r="U126" s="180"/>
      <c r="V126" s="180"/>
    </row>
    <row r="127" outlineLevel="1">
      <c r="A127" s="222"/>
      <c r="B127" s="447" t="s">
        <v>515</v>
      </c>
      <c r="C127" s="454" t="str">
        <f t="array" ref="C127">INDEX(Tripping!$E$3:$F103, MATCH($A$1,Tripping!$A$3:$A$109,0), MATCH(C105,Tripping!$E$2:$AC$2,0))</f>
        <v>1-5</v>
      </c>
      <c r="D127" s="455">
        <f t="array" ref="D127">INDEX(Tripping!$E$3:$F103, MATCH($A$1,Tripping!$A$3:$A$109,0), MATCH(D105,Tripping!$E$2:$AC$2,0))</f>
        <v>39</v>
      </c>
      <c r="E127" s="448"/>
      <c r="F127" s="448"/>
      <c r="G127" s="448"/>
      <c r="H127" s="320"/>
      <c r="I127" s="320"/>
      <c r="J127" s="179"/>
      <c r="K127" s="460" t="str">
        <f>'テンプレート'!K138</f>
        <v>うつ伏せ倒れ</v>
      </c>
      <c r="L127" s="453" t="str">
        <f>'テンプレート'!L138</f>
        <v>モーション大</v>
      </c>
      <c r="M127" s="127" t="s">
        <v>165</v>
      </c>
      <c r="N127" s="462"/>
      <c r="O127" s="180"/>
      <c r="P127" s="180"/>
      <c r="Q127" s="180"/>
      <c r="R127" s="180"/>
      <c r="S127" s="180"/>
      <c r="T127" s="180"/>
      <c r="U127" s="180"/>
      <c r="V127" s="180"/>
    </row>
    <row r="128" outlineLevel="1">
      <c r="A128" s="222"/>
      <c r="B128" s="447" t="s">
        <v>455</v>
      </c>
      <c r="C128" s="454" t="str">
        <f t="array" ref="C128">INDEX(Tripping!$G$3:$H$109, MATCH($A$1,Tripping!$A$3:$A$109,0), MATCH(C105,Tripping!$G$2:$AC$2,0))</f>
        <v>1-16</v>
      </c>
      <c r="D128" s="455">
        <f t="array" ref="D128">INDEX(Tripping!$G$3:$H$109, MATCH($A$1,Tripping!$A$3:$A$109,0), MATCH(D105,Tripping!$G$2:$AC$2,0))</f>
        <v>21</v>
      </c>
      <c r="E128" s="448"/>
      <c r="F128" s="448"/>
      <c r="G128" s="448"/>
      <c r="H128" s="320"/>
      <c r="I128" s="320"/>
      <c r="J128" s="121"/>
      <c r="K128" s="451" t="str">
        <f>'テンプレート'!K139</f>
        <v/>
      </c>
      <c r="L128" s="120"/>
      <c r="M128" s="445" t="str">
        <f>'テンプレート'!M139</f>
        <v/>
      </c>
      <c r="N128" s="108"/>
      <c r="O128" s="180"/>
      <c r="P128" s="180"/>
      <c r="Q128" s="180"/>
      <c r="R128" s="180"/>
      <c r="S128" s="180"/>
      <c r="T128" s="180"/>
      <c r="U128" s="180"/>
      <c r="V128" s="180"/>
    </row>
    <row r="129" outlineLevel="1">
      <c r="A129" s="222"/>
      <c r="B129" s="447" t="s">
        <v>496</v>
      </c>
      <c r="C129" s="454" t="str">
        <f t="array" ref="C129">INDEX(Tripping!$I$3:$J$109, MATCH($A$1,Tripping!$A$3:$A$109,0), MATCH(C105,Tripping!$I$2:$AC$2,0))</f>
        <v>1-9</v>
      </c>
      <c r="D129" s="455">
        <f t="array" ref="D129">INDEX(Tripping!$I$3:$J$109, MATCH($A$1,Tripping!$A$3:$A$109,0), MATCH(D105,Tripping!$I$2:$AC$2,0))</f>
        <v>28</v>
      </c>
      <c r="E129" s="448"/>
      <c r="F129" s="448"/>
      <c r="G129" s="448"/>
      <c r="H129" s="320"/>
      <c r="I129" s="320"/>
      <c r="J129" s="320"/>
      <c r="K129" s="463"/>
      <c r="L129" s="464" t="str">
        <f>'テンプレート'!L140</f>
        <v/>
      </c>
      <c r="M129" s="127" t="s">
        <v>504</v>
      </c>
      <c r="N129" s="108"/>
      <c r="O129" s="180"/>
      <c r="P129" s="180"/>
      <c r="Q129" s="180"/>
      <c r="R129" s="180"/>
      <c r="S129" s="180"/>
      <c r="T129" s="180"/>
      <c r="U129" s="180"/>
      <c r="V129" s="180"/>
    </row>
    <row r="130" outlineLevel="1">
      <c r="A130" s="222"/>
      <c r="B130" s="447" t="s">
        <v>497</v>
      </c>
      <c r="C130" s="454" t="str">
        <f t="array" ref="C130">INDEX(Tripping!$K$3:$L$109, MATCH($A$1,Tripping!$A$3:$A$109,0), MATCH(C105,Tripping!$K$2:$AC$2,0))</f>
        <v>1-9</v>
      </c>
      <c r="D130" s="455">
        <f t="array" ref="D130">INDEX(Tripping!$K$3:$L$109, MATCH($A$1,Tripping!$A$3:$A$109,0), MATCH(D105,Tripping!$K$2:$AC$2,0))</f>
        <v>28</v>
      </c>
      <c r="E130" s="448"/>
      <c r="F130" s="448"/>
      <c r="G130" s="448"/>
      <c r="H130" s="320"/>
      <c r="I130" s="320"/>
      <c r="J130" s="320"/>
      <c r="K130" s="465"/>
      <c r="L130" s="180"/>
      <c r="M130" s="180"/>
      <c r="N130" s="108"/>
      <c r="O130" s="180"/>
      <c r="P130" s="180"/>
      <c r="Q130" s="180"/>
      <c r="R130" s="180"/>
      <c r="S130" s="180"/>
      <c r="T130" s="180"/>
      <c r="U130" s="180"/>
      <c r="V130" s="180"/>
    </row>
    <row r="131" outlineLevel="1">
      <c r="A131" s="222"/>
      <c r="B131" s="447" t="s">
        <v>510</v>
      </c>
      <c r="C131" s="456" t="str">
        <f t="array" ref="C131">INDEX(Tripping!$M$3:$P$109, MATCH($A$1,Tripping!$A$3:$A$109,0), MATCH(C105,Tripping!$M$2:$AC$2,0))</f>
        <v>1-7</v>
      </c>
      <c r="D131" s="457">
        <f t="array" ref="D131">INDEX(Tripping!$M$3:$P$109, MATCH($A$1,Tripping!$A$3:$A$109,0), MATCH(D105,Tripping!$M$2:$AC$2,0))</f>
        <v>49</v>
      </c>
      <c r="E131" s="454" t="str">
        <f t="array" ref="E131">INDEX(Tripping!$M$3:$P$109, MATCH($A$1,Tripping!$A$3:$A$109,0), MATCH(E105,Tripping!$M$2:$AC$2,0))</f>
        <v>19-20</v>
      </c>
      <c r="F131" s="455">
        <f t="array" ref="F131">INDEX(Tripping!$M$3:$P$109, MATCH($A$1,Tripping!$A$3:$A$109,0), MATCH(F105,Tripping!$M$2:$AC$2,0))</f>
        <v>5</v>
      </c>
      <c r="G131" s="127">
        <f t="shared" ref="G131:G132" si="3">F131*1.2</f>
        <v>6</v>
      </c>
      <c r="H131" s="320"/>
      <c r="I131" s="320"/>
      <c r="J131" s="320"/>
      <c r="K131" s="180"/>
      <c r="L131" s="180"/>
      <c r="M131" s="180"/>
      <c r="N131" s="108"/>
      <c r="O131" s="108"/>
      <c r="P131" s="108"/>
      <c r="Q131" s="108"/>
      <c r="R131" s="180"/>
      <c r="S131" s="180"/>
      <c r="T131" s="180"/>
      <c r="U131" s="180"/>
      <c r="V131" s="180"/>
    </row>
    <row r="132" outlineLevel="1">
      <c r="A132" s="207"/>
      <c r="B132" s="458" t="s">
        <v>511</v>
      </c>
      <c r="C132" s="207"/>
      <c r="D132" s="207"/>
      <c r="E132" s="454" t="str">
        <f t="array" ref="E132">INDEX(Tripping!$Q$3:$R$109, MATCH($A$1,Tripping!$A$3:$A$109,0), MATCH(E105,Tripping!$Q$2:$AC$2,0))</f>
        <v>29-30</v>
      </c>
      <c r="F132" s="455">
        <f t="array" ref="F132">INDEX(Tripping!$Q$3:$R$109, MATCH($A$1,Tripping!$A$3:$A$109,0), MATCH(F105,Tripping!$Q$2:$AC$2,0))</f>
        <v>5</v>
      </c>
      <c r="G132" s="127">
        <f t="shared" si="3"/>
        <v>6</v>
      </c>
      <c r="H132" s="320"/>
      <c r="I132" s="320"/>
      <c r="J132" s="320"/>
      <c r="K132" s="180"/>
      <c r="L132" s="180"/>
      <c r="M132" s="180"/>
      <c r="N132" s="108"/>
      <c r="O132" s="108"/>
      <c r="P132" s="108"/>
      <c r="Q132" s="108"/>
      <c r="R132" s="180"/>
      <c r="S132" s="180"/>
      <c r="T132" s="180"/>
      <c r="U132" s="180"/>
      <c r="V132" s="180"/>
    </row>
  </sheetData>
  <mergeCells count="137">
    <mergeCell ref="I54:I55"/>
    <mergeCell ref="J54:J55"/>
    <mergeCell ref="R48:V49"/>
    <mergeCell ref="R47:V47"/>
    <mergeCell ref="R52:V53"/>
    <mergeCell ref="R54:V55"/>
    <mergeCell ref="R50:V51"/>
    <mergeCell ref="I52:I53"/>
    <mergeCell ref="H37:J37"/>
    <mergeCell ref="H40:J44"/>
    <mergeCell ref="H38:J39"/>
    <mergeCell ref="U75:U77"/>
    <mergeCell ref="V75:V77"/>
    <mergeCell ref="U65:U66"/>
    <mergeCell ref="V65:V66"/>
    <mergeCell ref="I56:I57"/>
    <mergeCell ref="J56:J57"/>
    <mergeCell ref="R56:V57"/>
    <mergeCell ref="U61:U63"/>
    <mergeCell ref="V61:V63"/>
    <mergeCell ref="U68:U73"/>
    <mergeCell ref="V68:V73"/>
    <mergeCell ref="H60:J60"/>
    <mergeCell ref="H61:J63"/>
    <mergeCell ref="H68:J73"/>
    <mergeCell ref="H75:J76"/>
    <mergeCell ref="H74:J74"/>
    <mergeCell ref="H77:J77"/>
    <mergeCell ref="J52:J53"/>
    <mergeCell ref="I48:I49"/>
    <mergeCell ref="J48:J49"/>
    <mergeCell ref="D29:D32"/>
    <mergeCell ref="C29:C30"/>
    <mergeCell ref="A34:A35"/>
    <mergeCell ref="A29:A32"/>
    <mergeCell ref="A26:A28"/>
    <mergeCell ref="A24:B25"/>
    <mergeCell ref="A11:B12"/>
    <mergeCell ref="A15:B16"/>
    <mergeCell ref="C1:G12"/>
    <mergeCell ref="K115:K118"/>
    <mergeCell ref="K119:L119"/>
    <mergeCell ref="K121:K124"/>
    <mergeCell ref="K125:L125"/>
    <mergeCell ref="K128:L128"/>
    <mergeCell ref="H92:J94"/>
    <mergeCell ref="K109:K114"/>
    <mergeCell ref="K105:L105"/>
    <mergeCell ref="K106:K107"/>
    <mergeCell ref="K108:L108"/>
    <mergeCell ref="H86:J87"/>
    <mergeCell ref="H85:J85"/>
    <mergeCell ref="A65:A66"/>
    <mergeCell ref="D65:D66"/>
    <mergeCell ref="H67:J67"/>
    <mergeCell ref="H65:J66"/>
    <mergeCell ref="A64:B64"/>
    <mergeCell ref="A74:B74"/>
    <mergeCell ref="A67:B67"/>
    <mergeCell ref="A68:A73"/>
    <mergeCell ref="H64:J64"/>
    <mergeCell ref="D124:D125"/>
    <mergeCell ref="C124:C125"/>
    <mergeCell ref="D131:D132"/>
    <mergeCell ref="C131:C132"/>
    <mergeCell ref="A126:A132"/>
    <mergeCell ref="D118:D119"/>
    <mergeCell ref="C118:C119"/>
    <mergeCell ref="A98:A100"/>
    <mergeCell ref="A96:B97"/>
    <mergeCell ref="A101:A102"/>
    <mergeCell ref="A104:B105"/>
    <mergeCell ref="A106:A110"/>
    <mergeCell ref="A114:A119"/>
    <mergeCell ref="A111:A113"/>
    <mergeCell ref="A120:A125"/>
    <mergeCell ref="A92:A94"/>
    <mergeCell ref="A90:A91"/>
    <mergeCell ref="I50:I51"/>
    <mergeCell ref="J50:J51"/>
    <mergeCell ref="C90:C91"/>
    <mergeCell ref="C86:C87"/>
    <mergeCell ref="E86:E87"/>
    <mergeCell ref="E88:E89"/>
    <mergeCell ref="E92:E94"/>
    <mergeCell ref="E90:E91"/>
    <mergeCell ref="C88:C89"/>
    <mergeCell ref="I4:I5"/>
    <mergeCell ref="H1:J2"/>
    <mergeCell ref="K1:M2"/>
    <mergeCell ref="K16:N16"/>
    <mergeCell ref="I10:I11"/>
    <mergeCell ref="I6:I7"/>
    <mergeCell ref="H4:H5"/>
    <mergeCell ref="H28:J28"/>
    <mergeCell ref="H25:J25"/>
    <mergeCell ref="H26:J26"/>
    <mergeCell ref="H27:J27"/>
    <mergeCell ref="H10:H11"/>
    <mergeCell ref="H6:H7"/>
    <mergeCell ref="H8:J9"/>
    <mergeCell ref="H36:J36"/>
    <mergeCell ref="H34:J35"/>
    <mergeCell ref="H29:J32"/>
    <mergeCell ref="H33:J33"/>
    <mergeCell ref="A60:B60"/>
    <mergeCell ref="A59:B59"/>
    <mergeCell ref="A40:A44"/>
    <mergeCell ref="A48:A49"/>
    <mergeCell ref="D41:D44"/>
    <mergeCell ref="D34:D35"/>
    <mergeCell ref="D48:D49"/>
    <mergeCell ref="A50:A51"/>
    <mergeCell ref="A52:A53"/>
    <mergeCell ref="D52:D53"/>
    <mergeCell ref="D50:D51"/>
    <mergeCell ref="D54:D55"/>
    <mergeCell ref="D56:D57"/>
    <mergeCell ref="A86:A87"/>
    <mergeCell ref="A85:B85"/>
    <mergeCell ref="A38:A39"/>
    <mergeCell ref="A54:A55"/>
    <mergeCell ref="A56:A57"/>
    <mergeCell ref="A61:A63"/>
    <mergeCell ref="A46:B47"/>
    <mergeCell ref="C16:D16"/>
    <mergeCell ref="E16:F16"/>
    <mergeCell ref="G16:H16"/>
    <mergeCell ref="H90:J91"/>
    <mergeCell ref="H88:J89"/>
    <mergeCell ref="D68:D69"/>
    <mergeCell ref="D71:D72"/>
    <mergeCell ref="A82:A84"/>
    <mergeCell ref="A79:B80"/>
    <mergeCell ref="A75:A77"/>
    <mergeCell ref="C92:C94"/>
    <mergeCell ref="A88:A89"/>
  </mergeCells>
  <conditionalFormatting sqref="K1:K15 K17:K129">
    <cfRule type="containsText" dxfId="0" priority="1" operator="containsText" text="361">
      <formula>NOT(ISERROR(SEARCH(("361"),(K1))))</formula>
    </cfRule>
  </conditionalFormatting>
  <conditionalFormatting sqref="K1:K15 K17:K129">
    <cfRule type="containsText" dxfId="1" priority="2" operator="containsText" text="363">
      <formula>NOT(ISERROR(SEARCH(("363"),(K1))))</formula>
    </cfRule>
  </conditionalFormatting>
  <conditionalFormatting sqref="K1:K15 K17:K129">
    <cfRule type="containsText" dxfId="1" priority="3" operator="containsText" text="365">
      <formula>NOT(ISERROR(SEARCH(("365"),(K1))))</formula>
    </cfRule>
  </conditionalFormatting>
  <conditionalFormatting sqref="K1:K15 K17:K129">
    <cfRule type="containsText" dxfId="1" priority="4" operator="containsText" text="366">
      <formula>NOT(ISERROR(SEARCH(("366"),(K1))))</formula>
    </cfRule>
  </conditionalFormatting>
  <conditionalFormatting sqref="K1:K15 K17:K129">
    <cfRule type="containsText" dxfId="1" priority="5" operator="containsText" text="367">
      <formula>NOT(ISERROR(SEARCH(("367"),(K1))))</formula>
    </cfRule>
  </conditionalFormatting>
  <conditionalFormatting sqref="D86:D94">
    <cfRule type="cellIs" dxfId="3" priority="6" operator="equal">
      <formula>"-"</formula>
    </cfRule>
  </conditionalFormatting>
  <conditionalFormatting sqref="P1:Q132 D38 D40 C62 E62:G62 C70 E70:G70 K70:O70 R70:T70 C73 E73:G73 K73:O73 R73:T73 G76:G77 C77 E77:F77">
    <cfRule type="cellIs" dxfId="5" priority="7" operator="lessThan">
      <formula>1</formula>
    </cfRule>
  </conditionalFormatting>
  <conditionalFormatting sqref="P1:Q132 D38 D40 C62 E62:G62 C70 E70:G70 K70:O70 R70:T70 C73 E73:G73 K73:O73 R73:T73 G76:G77 C77 E77:F77">
    <cfRule type="cellIs" dxfId="4" priority="8" operator="greaterThan">
      <formula>1</formula>
    </cfRule>
  </conditionalFormatting>
  <conditionalFormatting sqref="N25:N94">
    <cfRule type="cellIs" dxfId="6" priority="9" operator="greaterThan">
      <formula>0</formula>
    </cfRule>
  </conditionalFormatting>
  <conditionalFormatting sqref="N1:N15 N17:N132">
    <cfRule type="containsText" dxfId="6" priority="10" operator="containsText" text="/">
      <formula>NOT(ISERROR(SEARCH(("/"),(N1))))</formula>
    </cfRule>
  </conditionalFormatting>
  <conditionalFormatting sqref="O1:O132">
    <cfRule type="cellIs" dxfId="7" priority="11" operator="greaterThan">
      <formula>0</formula>
    </cfRule>
  </conditionalFormatting>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B56B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777">
        <v>11.0</v>
      </c>
      <c r="B1" s="778"/>
      <c r="C1" s="779" t="str">
        <f>IMAGE(VLOOKUP($A$1,Fighters!A2:AI107,12,FALSE),1)</f>
        <v/>
      </c>
      <c r="D1" s="780"/>
      <c r="E1" s="780"/>
      <c r="F1" s="780"/>
      <c r="G1" s="781"/>
      <c r="H1" s="782"/>
      <c r="I1" s="780"/>
      <c r="J1" s="781"/>
      <c r="K1" s="783"/>
      <c r="L1" s="780"/>
      <c r="M1" s="781"/>
      <c r="N1" s="784"/>
      <c r="O1" s="784"/>
      <c r="P1" s="784"/>
      <c r="Q1" s="784"/>
      <c r="R1" s="785"/>
      <c r="S1" s="785"/>
      <c r="T1" s="785"/>
      <c r="U1" s="785"/>
      <c r="V1" s="785"/>
    </row>
    <row r="2">
      <c r="A2" s="786" t="str">
        <f>VLOOKUP($A$1,Fighters!$A$2:$AI$81,6,FALSE)</f>
        <v>#6b56b1</v>
      </c>
      <c r="B2" s="778"/>
      <c r="C2" s="787"/>
      <c r="G2" s="788"/>
      <c r="H2" s="789"/>
      <c r="I2" s="790"/>
      <c r="J2" s="791"/>
      <c r="K2" s="789"/>
      <c r="L2" s="790"/>
      <c r="M2" s="791"/>
      <c r="N2" s="784"/>
      <c r="O2" s="784"/>
      <c r="P2" s="784"/>
      <c r="Q2" s="784"/>
      <c r="R2" s="785"/>
      <c r="S2" s="785"/>
      <c r="T2" s="785"/>
      <c r="U2" s="785"/>
      <c r="V2" s="785"/>
    </row>
    <row r="3">
      <c r="A3" s="786" t="str">
        <f>VLOOKUP($A$1,Fighters!$A$2:$AI$81,14,FALSE)</f>
        <v>11. キャプテン・ファルコン</v>
      </c>
      <c r="B3" s="778"/>
      <c r="C3" s="787"/>
      <c r="G3" s="788"/>
      <c r="H3" s="792"/>
      <c r="I3" s="792"/>
      <c r="J3" s="792"/>
      <c r="K3" s="793"/>
      <c r="L3" s="793"/>
      <c r="M3" s="793"/>
      <c r="N3" s="784"/>
      <c r="O3" s="784"/>
      <c r="P3" s="784"/>
      <c r="Q3" s="784"/>
      <c r="R3" s="794"/>
      <c r="S3" s="785"/>
      <c r="T3" s="785"/>
      <c r="U3" s="785"/>
      <c r="V3" s="785"/>
    </row>
    <row r="4">
      <c r="A4" s="786" t="str">
        <f>VLOOKUP($A$1,Fighters!$A$2:$AI$81,13,FALSE)</f>
        <v>1</v>
      </c>
      <c r="B4" s="778"/>
      <c r="C4" s="787"/>
      <c r="G4" s="788"/>
      <c r="H4" s="795"/>
      <c r="I4" s="795"/>
      <c r="J4" s="792"/>
      <c r="K4" s="793"/>
      <c r="L4" s="793"/>
      <c r="M4" s="793"/>
      <c r="N4" s="784"/>
      <c r="O4" s="784"/>
      <c r="P4" s="784"/>
      <c r="Q4" s="784"/>
      <c r="R4" s="794"/>
      <c r="S4" s="785"/>
      <c r="T4" s="785"/>
      <c r="U4" s="785"/>
      <c r="V4" s="785"/>
    </row>
    <row r="5" ht="16.5" customHeight="1">
      <c r="A5" s="777"/>
      <c r="B5" s="778"/>
      <c r="C5" s="787"/>
      <c r="G5" s="788"/>
      <c r="H5" s="796"/>
      <c r="I5" s="796"/>
      <c r="J5" s="797"/>
      <c r="K5" s="798"/>
      <c r="L5" s="799"/>
      <c r="M5" s="799"/>
      <c r="N5" s="784"/>
      <c r="O5" s="784"/>
      <c r="P5" s="784"/>
      <c r="Q5" s="784"/>
      <c r="R5" s="794"/>
      <c r="S5" s="785"/>
      <c r="T5" s="785"/>
      <c r="U5" s="785"/>
      <c r="V5" s="785"/>
    </row>
    <row r="6">
      <c r="A6" s="778"/>
      <c r="B6" s="778"/>
      <c r="C6" s="787"/>
      <c r="G6" s="788"/>
      <c r="H6" s="795"/>
      <c r="I6" s="800" t="s">
        <v>6</v>
      </c>
      <c r="J6" s="798"/>
      <c r="K6" s="801"/>
      <c r="L6" s="799"/>
      <c r="M6" s="799"/>
      <c r="N6" s="784"/>
      <c r="O6" s="784"/>
      <c r="P6" s="784"/>
      <c r="Q6" s="784"/>
      <c r="R6" s="794"/>
      <c r="S6" s="785"/>
      <c r="T6" s="785"/>
      <c r="U6" s="785"/>
      <c r="V6" s="785"/>
    </row>
    <row r="7">
      <c r="A7" s="778"/>
      <c r="B7" s="778"/>
      <c r="C7" s="787"/>
      <c r="G7" s="788"/>
      <c r="H7" s="796"/>
      <c r="I7" s="796"/>
      <c r="J7" s="798"/>
      <c r="K7" s="801"/>
      <c r="L7" s="799"/>
      <c r="M7" s="799"/>
      <c r="N7" s="784"/>
      <c r="O7" s="784"/>
      <c r="P7" s="784"/>
      <c r="Q7" s="784"/>
      <c r="R7" s="794"/>
      <c r="S7" s="785"/>
      <c r="T7" s="785"/>
      <c r="U7" s="785"/>
      <c r="V7" s="785"/>
    </row>
    <row r="8">
      <c r="A8" s="778"/>
      <c r="B8" s="778"/>
      <c r="C8" s="787"/>
      <c r="G8" s="788"/>
      <c r="H8" s="802">
        <v>43631.94538479167</v>
      </c>
      <c r="I8" s="780"/>
      <c r="J8" s="781"/>
      <c r="K8" s="798"/>
      <c r="L8" s="799"/>
      <c r="M8" s="799"/>
      <c r="N8" s="784"/>
      <c r="O8" s="784"/>
      <c r="P8" s="784"/>
      <c r="Q8" s="784"/>
      <c r="R8" s="794"/>
      <c r="S8" s="785"/>
      <c r="T8" s="785"/>
      <c r="U8" s="785"/>
      <c r="V8" s="785"/>
    </row>
    <row r="9">
      <c r="A9" s="778"/>
      <c r="B9" s="778"/>
      <c r="C9" s="787"/>
      <c r="G9" s="788"/>
      <c r="H9" s="789"/>
      <c r="I9" s="790"/>
      <c r="J9" s="791"/>
      <c r="K9" s="785"/>
      <c r="L9" s="784"/>
      <c r="M9" s="784"/>
      <c r="N9" s="784"/>
      <c r="O9" s="784"/>
      <c r="P9" s="784"/>
      <c r="Q9" s="784"/>
      <c r="R9" s="794"/>
      <c r="S9" s="785"/>
      <c r="T9" s="785"/>
      <c r="U9" s="785"/>
      <c r="V9" s="785"/>
    </row>
    <row r="10">
      <c r="A10" s="778"/>
      <c r="B10" s="778"/>
      <c r="C10" s="787"/>
      <c r="G10" s="788"/>
      <c r="H10" s="803"/>
      <c r="I10" s="803"/>
      <c r="J10" s="785"/>
      <c r="K10" s="785"/>
      <c r="L10" s="784"/>
      <c r="M10" s="784"/>
      <c r="N10" s="784"/>
      <c r="O10" s="784"/>
      <c r="P10" s="784"/>
      <c r="Q10" s="784"/>
      <c r="R10" s="794"/>
      <c r="S10" s="785"/>
      <c r="T10" s="785"/>
      <c r="U10" s="785"/>
      <c r="V10" s="785"/>
    </row>
    <row r="11">
      <c r="A11" s="804" t="s">
        <v>11</v>
      </c>
      <c r="B11" s="781"/>
      <c r="C11" s="787"/>
      <c r="G11" s="788"/>
      <c r="H11" s="796"/>
      <c r="I11" s="796"/>
      <c r="J11" s="785"/>
      <c r="K11" s="785"/>
      <c r="L11" s="784"/>
      <c r="M11" s="784"/>
      <c r="N11" s="784"/>
      <c r="O11" s="784"/>
      <c r="P11" s="784"/>
      <c r="Q11" s="784"/>
      <c r="R11" s="794"/>
      <c r="S11" s="785"/>
      <c r="T11" s="785"/>
      <c r="U11" s="785"/>
      <c r="V11" s="785"/>
    </row>
    <row r="12">
      <c r="A12" s="789"/>
      <c r="B12" s="791"/>
      <c r="C12" s="789"/>
      <c r="D12" s="790"/>
      <c r="E12" s="790"/>
      <c r="F12" s="790"/>
      <c r="G12" s="791"/>
      <c r="H12" s="805"/>
      <c r="I12" s="805"/>
      <c r="J12" s="778"/>
      <c r="K12" s="778"/>
      <c r="L12" s="784"/>
      <c r="M12" s="784"/>
      <c r="N12" s="784"/>
      <c r="O12" s="784"/>
      <c r="P12" s="784"/>
      <c r="Q12" s="784"/>
      <c r="R12" s="794"/>
      <c r="S12" s="785"/>
      <c r="T12" s="785"/>
      <c r="U12" s="785"/>
      <c r="V12" s="785"/>
    </row>
    <row r="13">
      <c r="A13" s="806"/>
      <c r="B13" s="807"/>
      <c r="C13" s="807"/>
      <c r="D13" s="808"/>
      <c r="E13" s="808"/>
      <c r="F13" s="808"/>
      <c r="G13" s="809"/>
      <c r="H13" s="809"/>
      <c r="I13" s="810"/>
      <c r="J13" s="806"/>
      <c r="K13" s="808"/>
      <c r="L13" s="97"/>
      <c r="M13" s="97"/>
      <c r="N13" s="97"/>
      <c r="O13" s="97"/>
      <c r="P13" s="97"/>
      <c r="Q13" s="97"/>
      <c r="R13" s="95"/>
      <c r="S13" s="89"/>
      <c r="T13" s="89"/>
      <c r="U13" s="89"/>
      <c r="V13" s="89"/>
    </row>
    <row r="14">
      <c r="A14" s="253"/>
      <c r="B14" s="182"/>
      <c r="C14" s="182"/>
      <c r="D14" s="183"/>
      <c r="E14" s="183"/>
      <c r="F14" s="183"/>
      <c r="G14" s="811"/>
      <c r="H14" s="811"/>
      <c r="I14" s="812"/>
      <c r="J14" s="186"/>
      <c r="K14" s="183"/>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83"/>
      <c r="J15" s="183"/>
      <c r="K15" s="183"/>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104 [19th]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1.98 [29th]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20.5205 [12th]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0.987 [54th]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0.176 [7th]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37.31 [12th]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2.552 [2nd]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0.105 [49th]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17.98 [14th]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1.218 [11th]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0.075 [41st]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37.31 [16th]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1.865 [6th]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2.984 [6th]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 [14th]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570" t="s">
        <v>194</v>
      </c>
      <c r="D26" s="570" t="s">
        <v>812</v>
      </c>
      <c r="E26" s="570" t="s">
        <v>592</v>
      </c>
      <c r="F26" s="349">
        <v>1.7999999999999998</v>
      </c>
      <c r="G26" s="201" t="s">
        <v>70</v>
      </c>
      <c r="H26" s="202" t="s">
        <v>1047</v>
      </c>
      <c r="I26" s="120"/>
      <c r="J26" s="117"/>
      <c r="K26" s="200"/>
      <c r="L26" s="203"/>
      <c r="M26" s="204"/>
      <c r="N26" s="204"/>
      <c r="O26" s="205">
        <v>0.0</v>
      </c>
      <c r="P26" s="205">
        <v>1.0</v>
      </c>
      <c r="Q26" s="205">
        <v>1.0</v>
      </c>
      <c r="R26" s="105"/>
      <c r="S26" s="105"/>
      <c r="T26" s="105"/>
      <c r="U26" s="105"/>
      <c r="V26" s="105"/>
    </row>
    <row r="27" outlineLevel="1">
      <c r="A27" s="222"/>
      <c r="B27" s="208" t="s">
        <v>63</v>
      </c>
      <c r="C27" s="292" t="s">
        <v>229</v>
      </c>
      <c r="D27" s="292" t="s">
        <v>327</v>
      </c>
      <c r="E27" s="292" t="s">
        <v>592</v>
      </c>
      <c r="F27" s="349">
        <v>1.7999999999999998</v>
      </c>
      <c r="G27" s="210" t="s">
        <v>70</v>
      </c>
      <c r="H27" s="202" t="s">
        <v>1049</v>
      </c>
      <c r="I27" s="120"/>
      <c r="J27" s="117"/>
      <c r="K27" s="203"/>
      <c r="L27" s="203"/>
      <c r="M27" s="204"/>
      <c r="N27" s="204"/>
      <c r="O27" s="205">
        <v>0.0</v>
      </c>
      <c r="P27" s="205">
        <v>1.0</v>
      </c>
      <c r="Q27" s="205">
        <v>1.0</v>
      </c>
      <c r="R27" s="105"/>
      <c r="S27" s="105"/>
      <c r="T27" s="105"/>
      <c r="U27" s="105"/>
      <c r="V27" s="105"/>
    </row>
    <row r="28" outlineLevel="1">
      <c r="A28" s="222"/>
      <c r="B28" s="208" t="s">
        <v>94</v>
      </c>
      <c r="C28" s="292" t="s">
        <v>105</v>
      </c>
      <c r="D28" s="352" t="s">
        <v>924</v>
      </c>
      <c r="E28" s="292" t="s">
        <v>229</v>
      </c>
      <c r="F28" s="349">
        <v>6.0</v>
      </c>
      <c r="G28" s="210" t="s">
        <v>67</v>
      </c>
      <c r="H28" s="202"/>
      <c r="I28" s="120"/>
      <c r="J28" s="117"/>
      <c r="K28" s="203"/>
      <c r="L28" s="203"/>
      <c r="M28" s="204"/>
      <c r="N28" s="204"/>
      <c r="O28" s="205">
        <v>0.0</v>
      </c>
      <c r="P28" s="205">
        <v>1.0</v>
      </c>
      <c r="Q28" s="205">
        <v>1.0</v>
      </c>
      <c r="R28" s="105"/>
      <c r="S28" s="105"/>
      <c r="T28" s="105"/>
      <c r="U28" s="105"/>
      <c r="V28" s="105"/>
    </row>
    <row r="29" outlineLevel="1">
      <c r="A29" s="222"/>
      <c r="B29" s="208" t="s">
        <v>680</v>
      </c>
      <c r="C29" s="840"/>
      <c r="D29" s="352" t="s">
        <v>229</v>
      </c>
      <c r="E29" s="840"/>
      <c r="F29" s="841"/>
      <c r="G29" s="704"/>
      <c r="H29" s="212"/>
      <c r="I29" s="120"/>
      <c r="J29" s="117"/>
      <c r="K29" s="407"/>
      <c r="L29" s="407"/>
      <c r="M29" s="407"/>
      <c r="N29" s="407"/>
      <c r="O29" s="407"/>
      <c r="P29" s="407"/>
      <c r="Q29" s="407"/>
      <c r="R29" s="105"/>
      <c r="S29" s="105"/>
      <c r="T29" s="105"/>
      <c r="U29" s="105"/>
      <c r="V29" s="105"/>
    </row>
    <row r="30" outlineLevel="1">
      <c r="A30" s="222"/>
      <c r="B30" s="208" t="s">
        <v>681</v>
      </c>
      <c r="C30" s="292" t="s">
        <v>1051</v>
      </c>
      <c r="D30" s="292" t="s">
        <v>122</v>
      </c>
      <c r="E30" s="292" t="s">
        <v>410</v>
      </c>
      <c r="F30" s="349">
        <v>0.72</v>
      </c>
      <c r="G30" s="276" t="s">
        <v>67</v>
      </c>
      <c r="H30" s="213" t="s">
        <v>1052</v>
      </c>
      <c r="I30" s="120"/>
      <c r="J30" s="117"/>
      <c r="K30" s="203"/>
      <c r="L30" s="203"/>
      <c r="M30" s="204"/>
      <c r="N30" s="204"/>
      <c r="O30" s="205">
        <v>0.0</v>
      </c>
      <c r="P30" s="205">
        <v>0.3</v>
      </c>
      <c r="Q30" s="205">
        <v>0.7</v>
      </c>
      <c r="R30" s="105"/>
      <c r="S30" s="105"/>
      <c r="T30" s="105"/>
      <c r="U30" s="105"/>
      <c r="V30" s="105"/>
    </row>
    <row r="31" outlineLevel="1">
      <c r="A31" s="207"/>
      <c r="B31" s="208" t="s">
        <v>685</v>
      </c>
      <c r="C31" s="292" t="s">
        <v>105</v>
      </c>
      <c r="D31" s="292" t="s">
        <v>121</v>
      </c>
      <c r="E31" s="292" t="s">
        <v>194</v>
      </c>
      <c r="F31" s="349">
        <v>3.5999999999999996</v>
      </c>
      <c r="G31" s="355" t="s">
        <v>193</v>
      </c>
      <c r="H31" s="213" t="s">
        <v>214</v>
      </c>
      <c r="I31" s="120"/>
      <c r="J31" s="117"/>
      <c r="K31" s="203"/>
      <c r="L31" s="203"/>
      <c r="M31" s="204"/>
      <c r="N31" s="204"/>
      <c r="O31" s="205">
        <v>0.0</v>
      </c>
      <c r="P31" s="205">
        <v>1.0</v>
      </c>
      <c r="Q31" s="205">
        <v>1.0</v>
      </c>
      <c r="R31" s="105"/>
      <c r="S31" s="105"/>
      <c r="T31" s="105"/>
      <c r="U31" s="105"/>
      <c r="V31" s="105"/>
    </row>
    <row r="32" outlineLevel="1">
      <c r="A32" s="195" t="s">
        <v>72</v>
      </c>
      <c r="B32" s="214"/>
      <c r="C32" s="352" t="s">
        <v>85</v>
      </c>
      <c r="D32" s="822" t="s">
        <v>118</v>
      </c>
      <c r="E32" s="352" t="s">
        <v>173</v>
      </c>
      <c r="F32" s="200">
        <v>12.0</v>
      </c>
      <c r="G32" s="276" t="s">
        <v>823</v>
      </c>
      <c r="H32" s="243" t="s">
        <v>1057</v>
      </c>
      <c r="I32" s="221"/>
      <c r="J32" s="110"/>
      <c r="K32" s="200"/>
      <c r="L32" s="203"/>
      <c r="M32" s="204"/>
      <c r="N32" s="204"/>
      <c r="O32" s="205">
        <v>1.0</v>
      </c>
      <c r="P32" s="205">
        <v>1.0</v>
      </c>
      <c r="Q32" s="205">
        <v>1.0</v>
      </c>
      <c r="R32" s="105"/>
      <c r="S32" s="105"/>
      <c r="T32" s="105"/>
      <c r="U32" s="105"/>
      <c r="V32" s="105"/>
    </row>
    <row r="33" outlineLevel="1">
      <c r="A33" s="207"/>
      <c r="B33" s="208" t="s">
        <v>76</v>
      </c>
      <c r="C33" s="352" t="s">
        <v>1058</v>
      </c>
      <c r="D33" s="114"/>
      <c r="E33" s="352" t="s">
        <v>66</v>
      </c>
      <c r="F33" s="200">
        <v>7.199999999999999</v>
      </c>
      <c r="G33" s="276" t="s">
        <v>75</v>
      </c>
      <c r="H33" s="112"/>
      <c r="I33" s="224"/>
      <c r="J33" s="114"/>
      <c r="K33" s="203"/>
      <c r="L33" s="203"/>
      <c r="M33" s="204"/>
      <c r="N33" s="204"/>
      <c r="O33" s="205">
        <v>1.0</v>
      </c>
      <c r="P33" s="205">
        <v>1.0</v>
      </c>
      <c r="Q33" s="205">
        <v>1.0</v>
      </c>
      <c r="R33" s="105"/>
      <c r="S33" s="105"/>
      <c r="T33" s="105"/>
      <c r="U33" s="105"/>
      <c r="V33" s="105"/>
    </row>
    <row r="34" outlineLevel="1">
      <c r="A34" s="195" t="s">
        <v>82</v>
      </c>
      <c r="B34" s="208" t="s">
        <v>83</v>
      </c>
      <c r="C34" s="270" t="s">
        <v>944</v>
      </c>
      <c r="D34" s="270" t="s">
        <v>150</v>
      </c>
      <c r="E34" s="292" t="s">
        <v>1059</v>
      </c>
      <c r="F34" s="200" t="s">
        <v>1060</v>
      </c>
      <c r="G34" s="210" t="s">
        <v>527</v>
      </c>
      <c r="H34" s="219"/>
      <c r="I34" s="221"/>
      <c r="J34" s="110"/>
      <c r="K34" s="200"/>
      <c r="L34" s="203"/>
      <c r="M34" s="204"/>
      <c r="N34" s="204"/>
      <c r="O34" s="205">
        <v>0.0</v>
      </c>
      <c r="P34" s="205">
        <v>1.0</v>
      </c>
      <c r="Q34" s="205">
        <v>1.0</v>
      </c>
      <c r="R34" s="105"/>
      <c r="S34" s="105"/>
      <c r="T34" s="105"/>
      <c r="U34" s="105"/>
      <c r="V34" s="105"/>
    </row>
    <row r="35" outlineLevel="1">
      <c r="A35" s="222"/>
      <c r="B35" s="208" t="s">
        <v>89</v>
      </c>
      <c r="C35" s="233"/>
      <c r="D35" s="233"/>
      <c r="E35" s="292" t="s">
        <v>1061</v>
      </c>
      <c r="F35" s="200" t="s">
        <v>1062</v>
      </c>
      <c r="G35" s="210" t="s">
        <v>535</v>
      </c>
      <c r="H35" s="231"/>
      <c r="J35" s="233"/>
      <c r="K35" s="200"/>
      <c r="L35" s="203"/>
      <c r="M35" s="204"/>
      <c r="N35" s="204"/>
      <c r="O35" s="205">
        <v>0.0</v>
      </c>
      <c r="P35" s="205">
        <v>1.0</v>
      </c>
      <c r="Q35" s="205">
        <v>1.0</v>
      </c>
      <c r="R35" s="105"/>
      <c r="S35" s="105"/>
      <c r="T35" s="105"/>
      <c r="U35" s="105"/>
      <c r="V35" s="105"/>
    </row>
    <row r="36" outlineLevel="1">
      <c r="A36" s="207"/>
      <c r="B36" s="208" t="s">
        <v>92</v>
      </c>
      <c r="C36" s="114"/>
      <c r="D36" s="114"/>
      <c r="E36" s="292" t="s">
        <v>1059</v>
      </c>
      <c r="F36" s="200" t="s">
        <v>1060</v>
      </c>
      <c r="G36" s="210" t="s">
        <v>527</v>
      </c>
      <c r="H36" s="112"/>
      <c r="I36" s="224"/>
      <c r="J36" s="114"/>
      <c r="K36" s="203"/>
      <c r="L36" s="203"/>
      <c r="M36" s="204"/>
      <c r="N36" s="204"/>
      <c r="O36" s="205">
        <v>0.0</v>
      </c>
      <c r="P36" s="205">
        <v>1.0</v>
      </c>
      <c r="Q36" s="205">
        <v>1.0</v>
      </c>
      <c r="R36" s="105"/>
      <c r="S36" s="105"/>
      <c r="T36" s="105"/>
      <c r="U36" s="105"/>
      <c r="V36" s="105"/>
    </row>
    <row r="37" outlineLevel="1">
      <c r="A37" s="195" t="s">
        <v>93</v>
      </c>
      <c r="B37" s="208" t="s">
        <v>378</v>
      </c>
      <c r="C37" s="842" t="s">
        <v>1063</v>
      </c>
      <c r="D37" s="842" t="s">
        <v>476</v>
      </c>
      <c r="E37" s="270" t="s">
        <v>191</v>
      </c>
      <c r="F37" s="843">
        <v>13.2</v>
      </c>
      <c r="G37" s="275" t="s">
        <v>168</v>
      </c>
      <c r="H37" s="844" t="s">
        <v>1064</v>
      </c>
      <c r="I37" s="221"/>
      <c r="J37" s="110"/>
      <c r="K37" s="203"/>
      <c r="L37" s="203"/>
      <c r="M37" s="204"/>
      <c r="N37" s="204"/>
      <c r="O37" s="205">
        <v>0.0</v>
      </c>
      <c r="P37" s="205">
        <v>1.0</v>
      </c>
      <c r="Q37" s="205">
        <v>1.0</v>
      </c>
      <c r="R37" s="105"/>
      <c r="S37" s="105"/>
      <c r="T37" s="105"/>
      <c r="U37" s="105"/>
      <c r="V37" s="105"/>
    </row>
    <row r="38" outlineLevel="1">
      <c r="A38" s="207"/>
      <c r="B38" s="208" t="s">
        <v>392</v>
      </c>
      <c r="C38" s="114"/>
      <c r="D38" s="114"/>
      <c r="E38" s="114"/>
      <c r="F38" s="207"/>
      <c r="G38" s="114"/>
      <c r="H38" s="112"/>
      <c r="I38" s="224"/>
      <c r="J38" s="114"/>
      <c r="K38" s="203"/>
      <c r="L38" s="203"/>
      <c r="M38" s="204"/>
      <c r="N38" s="204"/>
      <c r="O38" s="813">
        <v>0.0</v>
      </c>
      <c r="P38" s="814">
        <v>1.0</v>
      </c>
      <c r="Q38" s="814">
        <v>1.0</v>
      </c>
      <c r="R38" s="105"/>
      <c r="S38" s="105"/>
      <c r="T38" s="105"/>
      <c r="U38" s="105"/>
      <c r="V38" s="105"/>
    </row>
    <row r="39" outlineLevel="1">
      <c r="A39" s="236" t="s">
        <v>104</v>
      </c>
      <c r="B39" s="214"/>
      <c r="C39" s="292" t="s">
        <v>130</v>
      </c>
      <c r="D39" s="292" t="s">
        <v>65</v>
      </c>
      <c r="E39" s="292" t="s">
        <v>173</v>
      </c>
      <c r="F39" s="349">
        <v>12.0</v>
      </c>
      <c r="G39" s="210" t="s">
        <v>168</v>
      </c>
      <c r="H39" s="212"/>
      <c r="I39" s="120"/>
      <c r="J39" s="117"/>
      <c r="K39" s="205"/>
      <c r="L39" s="204"/>
      <c r="M39" s="204"/>
      <c r="N39" s="204"/>
      <c r="O39" s="845">
        <v>0.0</v>
      </c>
      <c r="P39" s="846">
        <v>1.0</v>
      </c>
      <c r="Q39" s="846">
        <v>1.0</v>
      </c>
      <c r="R39" s="105"/>
      <c r="S39" s="105"/>
      <c r="T39" s="105"/>
      <c r="U39" s="105"/>
      <c r="V39" s="105"/>
    </row>
    <row r="40" outlineLevel="1">
      <c r="A40" s="195" t="s">
        <v>110</v>
      </c>
      <c r="B40" s="556" t="s">
        <v>83</v>
      </c>
      <c r="C40" s="270" t="s">
        <v>615</v>
      </c>
      <c r="D40" s="270" t="s">
        <v>316</v>
      </c>
      <c r="E40" s="292" t="s">
        <v>694</v>
      </c>
      <c r="F40" s="349">
        <v>24.0</v>
      </c>
      <c r="G40" s="292" t="s">
        <v>125</v>
      </c>
      <c r="H40" s="294" t="s">
        <v>1065</v>
      </c>
      <c r="I40" s="221"/>
      <c r="J40" s="110"/>
      <c r="K40" s="203"/>
      <c r="L40" s="203"/>
      <c r="M40" s="204"/>
      <c r="N40" s="204"/>
      <c r="O40" s="205">
        <v>0.0</v>
      </c>
      <c r="P40" s="205">
        <v>1.0</v>
      </c>
      <c r="Q40" s="205">
        <v>1.0</v>
      </c>
      <c r="R40" s="105"/>
      <c r="S40" s="105"/>
      <c r="T40" s="105"/>
      <c r="U40" s="105"/>
      <c r="V40" s="105"/>
    </row>
    <row r="41" outlineLevel="1">
      <c r="A41" s="222"/>
      <c r="B41" s="208" t="s">
        <v>89</v>
      </c>
      <c r="C41" s="233"/>
      <c r="D41" s="233"/>
      <c r="E41" s="292" t="s">
        <v>122</v>
      </c>
      <c r="F41" s="349">
        <v>22.8</v>
      </c>
      <c r="G41" s="292" t="s">
        <v>125</v>
      </c>
      <c r="H41" s="231"/>
      <c r="J41" s="233"/>
      <c r="K41" s="203"/>
      <c r="L41" s="203"/>
      <c r="M41" s="204"/>
      <c r="N41" s="204"/>
      <c r="O41" s="205">
        <v>0.0</v>
      </c>
      <c r="P41" s="205">
        <v>1.0</v>
      </c>
      <c r="Q41" s="205">
        <v>1.0</v>
      </c>
      <c r="R41" s="105"/>
      <c r="S41" s="105"/>
      <c r="T41" s="105"/>
      <c r="U41" s="105"/>
      <c r="V41" s="105"/>
    </row>
    <row r="42" outlineLevel="1">
      <c r="A42" s="207"/>
      <c r="B42" s="208" t="s">
        <v>92</v>
      </c>
      <c r="C42" s="114"/>
      <c r="D42" s="114"/>
      <c r="E42" s="292" t="s">
        <v>694</v>
      </c>
      <c r="F42" s="349">
        <v>24.0</v>
      </c>
      <c r="G42" s="292" t="s">
        <v>125</v>
      </c>
      <c r="H42" s="112"/>
      <c r="I42" s="224"/>
      <c r="J42" s="114"/>
      <c r="K42" s="203"/>
      <c r="L42" s="203"/>
      <c r="M42" s="204"/>
      <c r="N42" s="204"/>
      <c r="O42" s="205">
        <v>0.0</v>
      </c>
      <c r="P42" s="205">
        <v>1.0</v>
      </c>
      <c r="Q42" s="205">
        <v>1.0</v>
      </c>
      <c r="R42" s="105"/>
      <c r="S42" s="105"/>
      <c r="T42" s="105"/>
      <c r="U42" s="105"/>
      <c r="V42" s="105"/>
    </row>
    <row r="43" outlineLevel="1">
      <c r="A43" s="195" t="s">
        <v>119</v>
      </c>
      <c r="B43" s="208" t="s">
        <v>170</v>
      </c>
      <c r="C43" s="292" t="s">
        <v>1066</v>
      </c>
      <c r="D43" s="270" t="s">
        <v>190</v>
      </c>
      <c r="E43" s="292" t="s">
        <v>1067</v>
      </c>
      <c r="F43" s="349" t="s">
        <v>1068</v>
      </c>
      <c r="G43" s="292" t="s">
        <v>1069</v>
      </c>
      <c r="H43" s="294" t="s">
        <v>1070</v>
      </c>
      <c r="I43" s="221"/>
      <c r="J43" s="110"/>
      <c r="K43" s="204"/>
      <c r="L43" s="204"/>
      <c r="M43" s="204"/>
      <c r="N43" s="204"/>
      <c r="O43" s="205">
        <v>0.0</v>
      </c>
      <c r="P43" s="205">
        <v>1.0</v>
      </c>
      <c r="Q43" s="205">
        <v>1.0</v>
      </c>
      <c r="R43" s="105"/>
      <c r="S43" s="105"/>
      <c r="T43" s="105"/>
      <c r="U43" s="105"/>
      <c r="V43" s="105"/>
    </row>
    <row r="44" outlineLevel="1">
      <c r="A44" s="222"/>
      <c r="B44" s="208" t="s">
        <v>241</v>
      </c>
      <c r="C44" s="292" t="s">
        <v>299</v>
      </c>
      <c r="D44" s="233"/>
      <c r="E44" s="292" t="s">
        <v>1067</v>
      </c>
      <c r="F44" s="349" t="s">
        <v>1068</v>
      </c>
      <c r="G44" s="292" t="s">
        <v>1069</v>
      </c>
      <c r="H44" s="231"/>
      <c r="J44" s="233"/>
      <c r="K44" s="204"/>
      <c r="L44" s="204"/>
      <c r="M44" s="204"/>
      <c r="N44" s="204"/>
      <c r="O44" s="205"/>
      <c r="P44" s="205"/>
      <c r="Q44" s="205"/>
      <c r="R44" s="105"/>
      <c r="S44" s="105"/>
      <c r="T44" s="105"/>
      <c r="U44" s="105"/>
      <c r="V44" s="105"/>
    </row>
    <row r="45" outlineLevel="1">
      <c r="A45" s="207"/>
      <c r="B45" s="208" t="s">
        <v>177</v>
      </c>
      <c r="C45" s="292" t="s">
        <v>768</v>
      </c>
      <c r="D45" s="114"/>
      <c r="E45" s="292" t="s">
        <v>166</v>
      </c>
      <c r="F45" s="349">
        <v>16.8</v>
      </c>
      <c r="G45" s="292" t="s">
        <v>168</v>
      </c>
      <c r="H45" s="112"/>
      <c r="I45" s="224"/>
      <c r="J45" s="114"/>
      <c r="K45" s="204"/>
      <c r="L45" s="204"/>
      <c r="M45" s="204"/>
      <c r="N45" s="204"/>
      <c r="O45" s="205">
        <v>0.0</v>
      </c>
      <c r="P45" s="205">
        <v>1.0</v>
      </c>
      <c r="Q45" s="205">
        <v>1.0</v>
      </c>
      <c r="R45" s="105"/>
      <c r="S45" s="105"/>
      <c r="T45" s="105"/>
      <c r="U45" s="105"/>
      <c r="V45" s="105"/>
    </row>
    <row r="46" outlineLevel="1">
      <c r="A46" s="195" t="s">
        <v>128</v>
      </c>
      <c r="B46" s="208" t="s">
        <v>170</v>
      </c>
      <c r="C46" s="292" t="s">
        <v>333</v>
      </c>
      <c r="D46" s="270" t="s">
        <v>485</v>
      </c>
      <c r="E46" s="292" t="s">
        <v>166</v>
      </c>
      <c r="F46" s="349">
        <v>16.8</v>
      </c>
      <c r="G46" s="292" t="s">
        <v>168</v>
      </c>
      <c r="H46" s="294" t="s">
        <v>1071</v>
      </c>
      <c r="I46" s="221"/>
      <c r="J46" s="110"/>
      <c r="K46" s="203"/>
      <c r="L46" s="203"/>
      <c r="M46" s="204"/>
      <c r="N46" s="204"/>
      <c r="O46" s="205">
        <v>0.0</v>
      </c>
      <c r="P46" s="205">
        <v>1.0</v>
      </c>
      <c r="Q46" s="205">
        <v>1.0</v>
      </c>
      <c r="R46" s="105"/>
      <c r="S46" s="105"/>
      <c r="T46" s="105"/>
      <c r="U46" s="105"/>
      <c r="V46" s="105"/>
    </row>
    <row r="47" outlineLevel="1">
      <c r="A47" s="207"/>
      <c r="B47" s="208" t="s">
        <v>177</v>
      </c>
      <c r="C47" s="292" t="s">
        <v>244</v>
      </c>
      <c r="D47" s="114"/>
      <c r="E47" s="292" t="s">
        <v>327</v>
      </c>
      <c r="F47" s="349">
        <v>21.599999999999998</v>
      </c>
      <c r="G47" s="292" t="s">
        <v>207</v>
      </c>
      <c r="H47" s="112"/>
      <c r="I47" s="224"/>
      <c r="J47" s="114"/>
      <c r="K47" s="203"/>
      <c r="L47" s="203"/>
      <c r="M47" s="204"/>
      <c r="N47" s="204"/>
      <c r="O47" s="205">
        <v>0.0</v>
      </c>
      <c r="P47" s="205">
        <v>1.0</v>
      </c>
      <c r="Q47" s="205">
        <v>1.0</v>
      </c>
      <c r="R47" s="105"/>
      <c r="S47" s="105"/>
      <c r="T47" s="105"/>
      <c r="U47" s="105"/>
      <c r="V47" s="105"/>
    </row>
    <row r="48">
      <c r="A48" s="180"/>
      <c r="B48" s="246"/>
      <c r="C48" s="180"/>
      <c r="D48" s="180"/>
      <c r="E48" s="180"/>
      <c r="F48" s="248"/>
      <c r="G48" s="248"/>
      <c r="H48" s="180"/>
      <c r="I48" s="180"/>
      <c r="J48" s="180"/>
      <c r="K48" s="180"/>
      <c r="L48" s="180"/>
      <c r="M48" s="180"/>
      <c r="N48" s="180"/>
      <c r="O48" s="180"/>
      <c r="P48" s="180"/>
      <c r="Q48" s="180"/>
      <c r="R48" s="180"/>
      <c r="S48" s="180"/>
      <c r="T48" s="180"/>
      <c r="U48" s="180"/>
      <c r="V48" s="180"/>
    </row>
    <row r="49">
      <c r="A49" s="250" t="s">
        <v>148</v>
      </c>
      <c r="B49" s="110"/>
      <c r="C49" s="251"/>
      <c r="D49" s="251"/>
      <c r="E49" s="251"/>
      <c r="F49" s="253"/>
      <c r="G49" s="251"/>
      <c r="H49" s="253"/>
      <c r="I49" s="253"/>
      <c r="J49" s="254"/>
      <c r="K49" s="253"/>
      <c r="L49" s="253"/>
      <c r="M49" s="253"/>
      <c r="N49" s="253"/>
      <c r="O49" s="253"/>
      <c r="P49" s="253"/>
      <c r="Q49" s="253"/>
      <c r="R49" s="253"/>
      <c r="S49" s="253"/>
      <c r="T49" s="253"/>
      <c r="U49" s="253"/>
      <c r="V49" s="253"/>
    </row>
    <row r="50" outlineLevel="1">
      <c r="A50" s="112"/>
      <c r="B50" s="114"/>
      <c r="C50" s="256" t="s">
        <v>48</v>
      </c>
      <c r="D50" s="257" t="s">
        <v>49</v>
      </c>
      <c r="E50" s="256" t="s">
        <v>50</v>
      </c>
      <c r="F50" s="259" t="s">
        <v>51</v>
      </c>
      <c r="G50" s="259" t="s">
        <v>174</v>
      </c>
      <c r="H50" s="260" t="s">
        <v>52</v>
      </c>
      <c r="I50" s="259" t="str">
        <f>'テンプレート'!I56</f>
        <v>Landing Lag</v>
      </c>
      <c r="J50" s="259" t="s">
        <v>176</v>
      </c>
      <c r="K50" s="259" t="str">
        <f>'テンプレート'!K56</f>
        <v>ベクトル</v>
      </c>
      <c r="L50" s="259" t="str">
        <f>'テンプレート'!L56</f>
        <v>KBG (R.E.)</v>
      </c>
      <c r="M50" s="259" t="str">
        <f>'テンプレート'!M56</f>
        <v>BKB (R.A.)</v>
      </c>
      <c r="N50" s="259" t="str">
        <f>'テンプレート'!N56</f>
        <v>FKB (R.F.)</v>
      </c>
      <c r="O50" s="262" t="str">
        <f>'テンプレート'!O56</f>
        <v>盾削り値</v>
      </c>
      <c r="P50" s="259" t="str">
        <f>'テンプレート'!P56</f>
        <v>ﾋｯﾄｽﾄｯﾌﾟ</v>
      </c>
      <c r="Q50" s="262" t="str">
        <f>'テンプレート'!Q56</f>
        <v>ずらし</v>
      </c>
      <c r="R50" s="264" t="str">
        <f>'テンプレート'!R56</f>
        <v>Comment</v>
      </c>
      <c r="S50" s="120"/>
      <c r="T50" s="120"/>
      <c r="U50" s="120"/>
      <c r="V50" s="120"/>
    </row>
    <row r="51" outlineLevel="1">
      <c r="A51" s="265" t="s">
        <v>187</v>
      </c>
      <c r="B51" s="267" t="s">
        <v>170</v>
      </c>
      <c r="C51" s="197" t="s">
        <v>261</v>
      </c>
      <c r="D51" s="270" t="s">
        <v>165</v>
      </c>
      <c r="E51" s="576" t="s">
        <v>58</v>
      </c>
      <c r="F51" s="578">
        <v>4.8</v>
      </c>
      <c r="G51" s="578">
        <v>4.08</v>
      </c>
      <c r="H51" s="200" t="s">
        <v>70</v>
      </c>
      <c r="I51" s="311" t="str">
        <f t="array" ref="I51">INDEX('Aerial Attacks'!$O$3:$AA$109, MATCH($A$1,'Aerial Attacks'!$A$3:$A$109,0), MATCH(A51,'Aerial Attacks'!$O$2:$S$2,0))</f>
        <v>7</v>
      </c>
      <c r="J51" s="314" t="s">
        <v>777</v>
      </c>
      <c r="K51" s="200"/>
      <c r="L51" s="203"/>
      <c r="M51" s="204"/>
      <c r="N51" s="204"/>
      <c r="O51" s="205">
        <v>0.0</v>
      </c>
      <c r="P51" s="205">
        <v>1.0</v>
      </c>
      <c r="Q51" s="205">
        <v>1.0</v>
      </c>
      <c r="R51" s="579"/>
      <c r="S51" s="221"/>
      <c r="T51" s="221"/>
      <c r="U51" s="221"/>
      <c r="V51" s="110"/>
    </row>
    <row r="52" outlineLevel="1">
      <c r="A52" s="207"/>
      <c r="B52" s="267" t="s">
        <v>177</v>
      </c>
      <c r="C52" s="197" t="s">
        <v>696</v>
      </c>
      <c r="D52" s="114"/>
      <c r="E52" s="197" t="s">
        <v>66</v>
      </c>
      <c r="F52" s="349">
        <v>7.199999999999999</v>
      </c>
      <c r="G52" s="349">
        <v>6.12</v>
      </c>
      <c r="H52" s="200" t="s">
        <v>70</v>
      </c>
      <c r="I52" s="207"/>
      <c r="J52" s="114"/>
      <c r="K52" s="200"/>
      <c r="L52" s="203"/>
      <c r="M52" s="204"/>
      <c r="N52" s="204"/>
      <c r="O52" s="205">
        <v>0.0</v>
      </c>
      <c r="P52" s="205">
        <v>1.0</v>
      </c>
      <c r="Q52" s="205">
        <v>1.0</v>
      </c>
      <c r="R52" s="112"/>
      <c r="S52" s="224"/>
      <c r="T52" s="224"/>
      <c r="U52" s="224"/>
      <c r="V52" s="114"/>
    </row>
    <row r="53" outlineLevel="1">
      <c r="A53" s="265" t="s">
        <v>219</v>
      </c>
      <c r="B53" s="267"/>
      <c r="C53" s="197" t="s">
        <v>166</v>
      </c>
      <c r="D53" s="296">
        <v>45.0</v>
      </c>
      <c r="E53" s="197" t="s">
        <v>1072</v>
      </c>
      <c r="F53" s="349" t="s">
        <v>1073</v>
      </c>
      <c r="G53" s="349" t="s">
        <v>1074</v>
      </c>
      <c r="H53" s="200" t="s">
        <v>1075</v>
      </c>
      <c r="I53" s="311" t="str">
        <f t="array" ref="I53">INDEX('Aerial Attacks'!$O$3:$AA$109, MATCH($A$1,'Aerial Attacks'!$A$3:$A$109,0), MATCH(A53,'Aerial Attacks'!$O$2:$S$2,0))</f>
        <v>18</v>
      </c>
      <c r="J53" s="314" t="s">
        <v>1076</v>
      </c>
      <c r="K53" s="200"/>
      <c r="L53" s="203"/>
      <c r="M53" s="204"/>
      <c r="N53" s="204"/>
      <c r="O53" s="205">
        <v>0.0</v>
      </c>
      <c r="P53" s="205">
        <v>1.0</v>
      </c>
      <c r="Q53" s="205">
        <v>1.0</v>
      </c>
      <c r="R53" s="579"/>
      <c r="S53" s="221"/>
      <c r="T53" s="221"/>
      <c r="U53" s="221"/>
      <c r="V53" s="110"/>
    </row>
    <row r="54" outlineLevel="1">
      <c r="A54" s="207"/>
      <c r="B54" s="267" t="s">
        <v>76</v>
      </c>
      <c r="C54" s="197" t="s">
        <v>1077</v>
      </c>
      <c r="D54" s="114"/>
      <c r="E54" s="197" t="s">
        <v>194</v>
      </c>
      <c r="F54" s="349">
        <v>3.5999999999999996</v>
      </c>
      <c r="G54" s="349">
        <v>3.06</v>
      </c>
      <c r="H54" s="200" t="s">
        <v>292</v>
      </c>
      <c r="I54" s="207"/>
      <c r="J54" s="114"/>
      <c r="K54" s="200"/>
      <c r="L54" s="203"/>
      <c r="M54" s="204"/>
      <c r="N54" s="204"/>
      <c r="O54" s="205">
        <v>0.0</v>
      </c>
      <c r="P54" s="205">
        <v>1.0</v>
      </c>
      <c r="Q54" s="205">
        <v>1.0</v>
      </c>
      <c r="R54" s="112"/>
      <c r="S54" s="224"/>
      <c r="T54" s="224"/>
      <c r="U54" s="224"/>
      <c r="V54" s="114"/>
    </row>
    <row r="55" outlineLevel="1">
      <c r="A55" s="265" t="s">
        <v>260</v>
      </c>
      <c r="B55" s="267"/>
      <c r="C55" s="197" t="s">
        <v>212</v>
      </c>
      <c r="D55" s="296">
        <v>35.0</v>
      </c>
      <c r="E55" s="197" t="s">
        <v>206</v>
      </c>
      <c r="F55" s="349">
        <v>15.6</v>
      </c>
      <c r="G55" s="349">
        <v>13.26</v>
      </c>
      <c r="H55" s="200" t="s">
        <v>59</v>
      </c>
      <c r="I55" s="311">
        <f t="array" ref="I55">INDEX('Aerial Attacks'!$O$3:$AA$109, MATCH($A$1,'Aerial Attacks'!$A$3:$A$109,0), MATCH(A55,'Aerial Attacks'!$O$2:$S$2,0))</f>
        <v>10</v>
      </c>
      <c r="J55" s="314" t="s">
        <v>1078</v>
      </c>
      <c r="K55" s="200"/>
      <c r="L55" s="203"/>
      <c r="M55" s="204"/>
      <c r="N55" s="204"/>
      <c r="O55" s="205">
        <v>0.0</v>
      </c>
      <c r="P55" s="205">
        <v>1.0</v>
      </c>
      <c r="Q55" s="205">
        <v>1.0</v>
      </c>
      <c r="R55" s="579"/>
      <c r="S55" s="221"/>
      <c r="T55" s="221"/>
      <c r="U55" s="221"/>
      <c r="V55" s="110"/>
    </row>
    <row r="56" outlineLevel="1">
      <c r="A56" s="207"/>
      <c r="B56" s="267" t="s">
        <v>76</v>
      </c>
      <c r="C56" s="197" t="s">
        <v>714</v>
      </c>
      <c r="D56" s="114"/>
      <c r="E56" s="197" t="s">
        <v>90</v>
      </c>
      <c r="F56" s="349">
        <v>9.6</v>
      </c>
      <c r="G56" s="349">
        <v>8.16</v>
      </c>
      <c r="H56" s="200" t="s">
        <v>193</v>
      </c>
      <c r="I56" s="207"/>
      <c r="J56" s="114"/>
      <c r="K56" s="200"/>
      <c r="L56" s="203"/>
      <c r="M56" s="204"/>
      <c r="N56" s="204"/>
      <c r="O56" s="205">
        <v>0.0</v>
      </c>
      <c r="P56" s="205">
        <v>1.0</v>
      </c>
      <c r="Q56" s="205">
        <v>1.0</v>
      </c>
      <c r="R56" s="112"/>
      <c r="S56" s="224"/>
      <c r="T56" s="224"/>
      <c r="U56" s="224"/>
      <c r="V56" s="114"/>
    </row>
    <row r="57" outlineLevel="1">
      <c r="A57" s="265" t="s">
        <v>271</v>
      </c>
      <c r="B57" s="267"/>
      <c r="C57" s="197" t="s">
        <v>944</v>
      </c>
      <c r="D57" s="270" t="s">
        <v>544</v>
      </c>
      <c r="E57" s="197" t="s">
        <v>1079</v>
      </c>
      <c r="F57" s="349" t="s">
        <v>1080</v>
      </c>
      <c r="G57" s="349" t="s">
        <v>1081</v>
      </c>
      <c r="H57" s="200" t="s">
        <v>1082</v>
      </c>
      <c r="I57" s="311" t="str">
        <f t="array" ref="I57">INDEX('Aerial Attacks'!$O$3:$AA$109, MATCH($A$1,'Aerial Attacks'!$A$3:$A$109,0), MATCH(A57,'Aerial Attacks'!$O$2:$S$2,0))</f>
        <v>10</v>
      </c>
      <c r="J57" s="314" t="s">
        <v>1083</v>
      </c>
      <c r="K57" s="203"/>
      <c r="L57" s="203"/>
      <c r="M57" s="204"/>
      <c r="N57" s="204"/>
      <c r="O57" s="205">
        <v>0.0</v>
      </c>
      <c r="P57" s="205">
        <v>1.0</v>
      </c>
      <c r="Q57" s="205">
        <v>1.0</v>
      </c>
      <c r="R57" s="579"/>
      <c r="S57" s="221"/>
      <c r="T57" s="221"/>
      <c r="U57" s="221"/>
      <c r="V57" s="110"/>
    </row>
    <row r="58" outlineLevel="1">
      <c r="A58" s="207"/>
      <c r="B58" s="267" t="s">
        <v>76</v>
      </c>
      <c r="C58" s="197" t="s">
        <v>130</v>
      </c>
      <c r="D58" s="114"/>
      <c r="E58" s="197" t="s">
        <v>1084</v>
      </c>
      <c r="F58" s="349" t="s">
        <v>1085</v>
      </c>
      <c r="G58" s="349" t="s">
        <v>1086</v>
      </c>
      <c r="H58" s="200" t="s">
        <v>1082</v>
      </c>
      <c r="I58" s="207"/>
      <c r="J58" s="114"/>
      <c r="K58" s="203"/>
      <c r="L58" s="203"/>
      <c r="M58" s="204"/>
      <c r="N58" s="204"/>
      <c r="O58" s="205">
        <v>0.0</v>
      </c>
      <c r="P58" s="205">
        <v>1.0</v>
      </c>
      <c r="Q58" s="205">
        <v>1.0</v>
      </c>
      <c r="R58" s="112"/>
      <c r="S58" s="224"/>
      <c r="T58" s="224"/>
      <c r="U58" s="224"/>
      <c r="V58" s="114"/>
    </row>
    <row r="59" outlineLevel="1">
      <c r="A59" s="299" t="s">
        <v>283</v>
      </c>
      <c r="B59" s="267"/>
      <c r="C59" s="197" t="s">
        <v>1087</v>
      </c>
      <c r="D59" s="580">
        <v>44.0</v>
      </c>
      <c r="E59" s="197" t="s">
        <v>166</v>
      </c>
      <c r="F59" s="200">
        <v>16.8</v>
      </c>
      <c r="G59" s="200">
        <v>14.280000000000001</v>
      </c>
      <c r="H59" s="200" t="s">
        <v>59</v>
      </c>
      <c r="I59" s="581">
        <f t="array" ref="I59">INDEX('Aerial Attacks'!$O$3:$AA$109, MATCH($A$1,'Aerial Attacks'!$A$3:$A$109,0), MATCH(A59,'Aerial Attacks'!$O$2:$S$2,0))</f>
        <v>12</v>
      </c>
      <c r="J59" s="355" t="s">
        <v>1088</v>
      </c>
      <c r="K59" s="203"/>
      <c r="L59" s="203"/>
      <c r="M59" s="204"/>
      <c r="N59" s="204"/>
      <c r="O59" s="205">
        <v>0.0</v>
      </c>
      <c r="P59" s="205">
        <v>1.0</v>
      </c>
      <c r="Q59" s="205">
        <v>1.0</v>
      </c>
      <c r="R59" s="228"/>
      <c r="S59" s="120"/>
      <c r="T59" s="120"/>
      <c r="U59" s="120"/>
      <c r="V59" s="117"/>
    </row>
    <row r="60">
      <c r="A60" s="312"/>
      <c r="B60" s="315"/>
      <c r="C60" s="317"/>
      <c r="D60" s="317"/>
      <c r="E60" s="318"/>
      <c r="F60" s="318"/>
      <c r="G60" s="318"/>
      <c r="H60" s="319"/>
      <c r="I60" s="319"/>
      <c r="J60" s="320"/>
      <c r="K60" s="320"/>
      <c r="L60" s="320"/>
      <c r="M60" s="320"/>
      <c r="N60" s="320"/>
      <c r="O60" s="320"/>
      <c r="P60" s="320"/>
      <c r="Q60" s="180"/>
      <c r="R60" s="180"/>
      <c r="S60" s="180"/>
      <c r="T60" s="180"/>
      <c r="U60" s="180"/>
      <c r="V60" s="180"/>
    </row>
    <row r="61">
      <c r="A61" s="322" t="str">
        <f>'テンプレート'!A71</f>
        <v>Special Moves</v>
      </c>
      <c r="B61" s="117"/>
      <c r="C61" s="317"/>
      <c r="D61" s="317"/>
      <c r="E61" s="318"/>
      <c r="F61" s="318"/>
      <c r="G61" s="318"/>
      <c r="H61" s="319"/>
      <c r="I61" s="319"/>
      <c r="J61" s="320"/>
      <c r="K61" s="320"/>
      <c r="L61" s="320"/>
      <c r="M61" s="320"/>
      <c r="N61" s="320"/>
      <c r="O61" s="320"/>
      <c r="P61" s="320"/>
      <c r="Q61" s="180"/>
      <c r="R61" s="180"/>
      <c r="S61" s="180"/>
      <c r="T61" s="180"/>
      <c r="U61" s="180"/>
      <c r="V61" s="180"/>
    </row>
    <row r="62" outlineLevel="1">
      <c r="A62" s="324" t="s">
        <v>1089</v>
      </c>
      <c r="B62" s="117"/>
      <c r="C62" s="327" t="s">
        <v>48</v>
      </c>
      <c r="D62" s="327" t="s">
        <v>49</v>
      </c>
      <c r="E62" s="328" t="s">
        <v>50</v>
      </c>
      <c r="F62" s="329" t="s">
        <v>51</v>
      </c>
      <c r="G62" s="328" t="s">
        <v>52</v>
      </c>
      <c r="H62" s="331" t="s">
        <v>53</v>
      </c>
      <c r="I62" s="120"/>
      <c r="J62" s="117"/>
      <c r="K62" s="333" t="s">
        <v>180</v>
      </c>
      <c r="L62" s="333" t="s">
        <v>181</v>
      </c>
      <c r="M62" s="333" t="s">
        <v>182</v>
      </c>
      <c r="N62" s="333" t="s">
        <v>183</v>
      </c>
      <c r="O62" s="334" t="s">
        <v>184</v>
      </c>
      <c r="P62" s="333" t="s">
        <v>185</v>
      </c>
      <c r="Q62" s="334" t="s">
        <v>186</v>
      </c>
      <c r="R62" s="333" t="s">
        <v>317</v>
      </c>
      <c r="S62" s="334" t="s">
        <v>318</v>
      </c>
      <c r="T62" s="334" t="s">
        <v>319</v>
      </c>
      <c r="U62" s="334" t="s">
        <v>320</v>
      </c>
      <c r="V62" s="334" t="s">
        <v>321</v>
      </c>
    </row>
    <row r="63" outlineLevel="1">
      <c r="A63" s="335" t="s">
        <v>322</v>
      </c>
      <c r="B63" s="343"/>
      <c r="C63" s="197" t="s">
        <v>1090</v>
      </c>
      <c r="D63" s="197" t="s">
        <v>1091</v>
      </c>
      <c r="E63" s="199" t="s">
        <v>144</v>
      </c>
      <c r="F63" s="200">
        <v>30.0</v>
      </c>
      <c r="G63" s="199" t="s">
        <v>373</v>
      </c>
      <c r="H63" s="243" t="s">
        <v>214</v>
      </c>
      <c r="I63" s="221"/>
      <c r="J63" s="110"/>
      <c r="K63" s="203"/>
      <c r="L63" s="203"/>
      <c r="M63" s="204"/>
      <c r="N63" s="204"/>
      <c r="O63" s="200">
        <v>0.0</v>
      </c>
      <c r="P63" s="200">
        <v>1.5</v>
      </c>
      <c r="Q63" s="200">
        <v>0.0</v>
      </c>
      <c r="R63" s="205" t="b">
        <v>1</v>
      </c>
      <c r="S63" s="205" t="b">
        <v>1</v>
      </c>
      <c r="T63" s="205"/>
      <c r="U63" s="344" t="b">
        <v>0</v>
      </c>
      <c r="V63" s="344" t="b">
        <v>0</v>
      </c>
    </row>
    <row r="64" outlineLevel="1">
      <c r="A64" s="222"/>
      <c r="B64" s="343" t="s">
        <v>1092</v>
      </c>
      <c r="C64" s="197" t="s">
        <v>1093</v>
      </c>
      <c r="D64" s="197" t="s">
        <v>1094</v>
      </c>
      <c r="E64" s="199" t="s">
        <v>612</v>
      </c>
      <c r="F64" s="200">
        <v>33.6</v>
      </c>
      <c r="G64" s="199" t="s">
        <v>774</v>
      </c>
      <c r="H64" s="231"/>
      <c r="J64" s="233"/>
      <c r="K64" s="203"/>
      <c r="L64" s="203"/>
      <c r="M64" s="204"/>
      <c r="N64" s="204"/>
      <c r="O64" s="200">
        <v>0.0</v>
      </c>
      <c r="P64" s="200">
        <v>1.5</v>
      </c>
      <c r="Q64" s="200">
        <v>0.0</v>
      </c>
      <c r="R64" s="205" t="b">
        <v>1</v>
      </c>
      <c r="S64" s="205" t="b">
        <v>1</v>
      </c>
      <c r="T64" s="205"/>
      <c r="U64" s="222"/>
      <c r="V64" s="222"/>
    </row>
    <row r="65" outlineLevel="1">
      <c r="A65" s="335" t="s">
        <v>359</v>
      </c>
      <c r="B65" s="343"/>
      <c r="C65" s="197" t="s">
        <v>1090</v>
      </c>
      <c r="D65" s="197" t="s">
        <v>1091</v>
      </c>
      <c r="E65" s="199" t="s">
        <v>1066</v>
      </c>
      <c r="F65" s="200">
        <v>26.4</v>
      </c>
      <c r="G65" s="199" t="s">
        <v>702</v>
      </c>
      <c r="H65" s="231"/>
      <c r="J65" s="233"/>
      <c r="K65" s="203"/>
      <c r="L65" s="203"/>
      <c r="M65" s="204"/>
      <c r="N65" s="204"/>
      <c r="O65" s="200">
        <v>0.0</v>
      </c>
      <c r="P65" s="200">
        <v>1.5</v>
      </c>
      <c r="Q65" s="200">
        <v>0.0</v>
      </c>
      <c r="R65" s="205" t="b">
        <v>1</v>
      </c>
      <c r="S65" s="205" t="b">
        <v>0</v>
      </c>
      <c r="T65" s="205"/>
      <c r="U65" s="222"/>
      <c r="V65" s="222"/>
    </row>
    <row r="66" outlineLevel="1">
      <c r="A66" s="222"/>
      <c r="B66" s="343" t="s">
        <v>1092</v>
      </c>
      <c r="C66" s="197" t="s">
        <v>1093</v>
      </c>
      <c r="D66" s="197" t="s">
        <v>1094</v>
      </c>
      <c r="E66" s="199" t="s">
        <v>144</v>
      </c>
      <c r="F66" s="200">
        <v>30.0</v>
      </c>
      <c r="G66" s="199" t="s">
        <v>373</v>
      </c>
      <c r="H66" s="112"/>
      <c r="I66" s="224"/>
      <c r="J66" s="114"/>
      <c r="K66" s="203"/>
      <c r="L66" s="203"/>
      <c r="M66" s="204"/>
      <c r="N66" s="204"/>
      <c r="O66" s="200">
        <v>0.0</v>
      </c>
      <c r="P66" s="200">
        <v>1.5</v>
      </c>
      <c r="Q66" s="200">
        <v>0.0</v>
      </c>
      <c r="R66" s="205" t="b">
        <v>1</v>
      </c>
      <c r="S66" s="205" t="b">
        <v>0</v>
      </c>
      <c r="T66" s="205"/>
      <c r="U66" s="207"/>
      <c r="V66" s="207"/>
    </row>
    <row r="67" outlineLevel="1">
      <c r="A67" s="324" t="s">
        <v>1095</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outlineLevel="1">
      <c r="A68" s="335" t="s">
        <v>322</v>
      </c>
      <c r="B68" s="343" t="s">
        <v>1096</v>
      </c>
      <c r="C68" s="197" t="s">
        <v>139</v>
      </c>
      <c r="D68" s="197" t="s">
        <v>754</v>
      </c>
      <c r="E68" s="197" t="s">
        <v>451</v>
      </c>
      <c r="F68" s="349">
        <v>0.0</v>
      </c>
      <c r="G68" s="821"/>
      <c r="H68" s="847" t="s">
        <v>1097</v>
      </c>
      <c r="I68" s="221"/>
      <c r="J68" s="221"/>
      <c r="K68" s="203"/>
      <c r="L68" s="203"/>
      <c r="M68" s="204"/>
      <c r="N68" s="204"/>
      <c r="O68" s="200">
        <v>0.0</v>
      </c>
      <c r="P68" s="200">
        <v>1.0</v>
      </c>
      <c r="Q68" s="200">
        <v>1.0</v>
      </c>
      <c r="R68" s="205" t="b">
        <v>1</v>
      </c>
      <c r="S68" s="205" t="b">
        <v>1</v>
      </c>
      <c r="T68" s="205"/>
      <c r="U68" s="344" t="b">
        <v>0</v>
      </c>
      <c r="V68" s="344" t="b">
        <v>1</v>
      </c>
    </row>
    <row r="69" outlineLevel="1">
      <c r="A69" s="222"/>
      <c r="B69" s="343" t="s">
        <v>506</v>
      </c>
      <c r="C69" s="830" t="s">
        <v>143</v>
      </c>
      <c r="D69" s="830" t="s">
        <v>154</v>
      </c>
      <c r="E69" s="197" t="s">
        <v>173</v>
      </c>
      <c r="F69" s="349">
        <v>12.0</v>
      </c>
      <c r="G69" s="197" t="s">
        <v>168</v>
      </c>
      <c r="H69" s="231"/>
      <c r="K69" s="200"/>
      <c r="L69" s="200"/>
      <c r="M69" s="205"/>
      <c r="N69" s="205"/>
      <c r="O69" s="200">
        <v>4.0</v>
      </c>
      <c r="P69" s="200">
        <v>1.0</v>
      </c>
      <c r="Q69" s="200">
        <v>1.0</v>
      </c>
      <c r="R69" s="205" t="b">
        <v>1</v>
      </c>
      <c r="S69" s="205" t="b">
        <v>1</v>
      </c>
      <c r="T69" s="205"/>
      <c r="U69" s="222"/>
      <c r="V69" s="222"/>
    </row>
    <row r="70" ht="27.75" customHeight="1" outlineLevel="1">
      <c r="A70" s="335" t="s">
        <v>359</v>
      </c>
      <c r="B70" s="343" t="s">
        <v>1096</v>
      </c>
      <c r="C70" s="197" t="s">
        <v>1098</v>
      </c>
      <c r="D70" s="821"/>
      <c r="E70" s="197" t="s">
        <v>451</v>
      </c>
      <c r="F70" s="349">
        <v>0.0</v>
      </c>
      <c r="G70" s="821"/>
      <c r="H70" s="294" t="s">
        <v>1099</v>
      </c>
      <c r="I70" s="221"/>
      <c r="J70" s="221"/>
      <c r="K70" s="200"/>
      <c r="L70" s="200"/>
      <c r="M70" s="205"/>
      <c r="N70" s="205"/>
      <c r="O70" s="200">
        <v>0.0</v>
      </c>
      <c r="P70" s="200">
        <v>1.0</v>
      </c>
      <c r="Q70" s="200">
        <v>1.0</v>
      </c>
      <c r="R70" s="205" t="b">
        <v>0</v>
      </c>
      <c r="S70" s="205" t="b">
        <v>0</v>
      </c>
      <c r="T70" s="205"/>
      <c r="U70" s="222"/>
      <c r="V70" s="222"/>
    </row>
    <row r="71" ht="27.75" customHeight="1" outlineLevel="1">
      <c r="A71" s="222"/>
      <c r="B71" s="343" t="s">
        <v>506</v>
      </c>
      <c r="C71" s="197" t="s">
        <v>56</v>
      </c>
      <c r="D71" s="821"/>
      <c r="E71" s="197" t="s">
        <v>173</v>
      </c>
      <c r="F71" s="349">
        <v>12.0</v>
      </c>
      <c r="G71" s="197" t="s">
        <v>168</v>
      </c>
      <c r="H71" s="231"/>
      <c r="K71" s="200"/>
      <c r="L71" s="200"/>
      <c r="M71" s="205"/>
      <c r="N71" s="205"/>
      <c r="O71" s="200">
        <v>2.0</v>
      </c>
      <c r="P71" s="200">
        <v>1.0</v>
      </c>
      <c r="Q71" s="200">
        <v>1.0</v>
      </c>
      <c r="R71" s="205" t="b">
        <v>1</v>
      </c>
      <c r="S71" s="205" t="b">
        <v>0</v>
      </c>
      <c r="T71" s="205"/>
      <c r="U71" s="207"/>
      <c r="V71" s="207"/>
    </row>
    <row r="72" outlineLevel="1">
      <c r="A72" s="324" t="s">
        <v>1100</v>
      </c>
      <c r="B72" s="117"/>
      <c r="C72" s="327" t="s">
        <v>48</v>
      </c>
      <c r="D72" s="327" t="s">
        <v>49</v>
      </c>
      <c r="E72" s="328" t="s">
        <v>50</v>
      </c>
      <c r="F72" s="329" t="s">
        <v>51</v>
      </c>
      <c r="G72" s="328" t="s">
        <v>52</v>
      </c>
      <c r="H72" s="331"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34" t="s">
        <v>321</v>
      </c>
    </row>
    <row r="73" ht="17.25" customHeight="1" outlineLevel="1">
      <c r="A73" s="358" t="s">
        <v>324</v>
      </c>
      <c r="B73" s="388" t="s">
        <v>1101</v>
      </c>
      <c r="C73" s="199" t="s">
        <v>1102</v>
      </c>
      <c r="D73" s="610"/>
      <c r="E73" s="610"/>
      <c r="F73" s="610"/>
      <c r="G73" s="610"/>
      <c r="H73" s="294" t="s">
        <v>1103</v>
      </c>
      <c r="I73" s="221"/>
      <c r="J73" s="110"/>
      <c r="K73" s="407"/>
      <c r="L73" s="407"/>
      <c r="M73" s="407"/>
      <c r="N73" s="407"/>
      <c r="O73" s="407"/>
      <c r="P73" s="407"/>
      <c r="Q73" s="407"/>
      <c r="R73" s="407"/>
      <c r="S73" s="407"/>
      <c r="T73" s="407"/>
      <c r="U73" s="344" t="s">
        <v>1104</v>
      </c>
      <c r="V73" s="344" t="b">
        <v>1</v>
      </c>
    </row>
    <row r="74" ht="17.25" customHeight="1" outlineLevel="1">
      <c r="A74" s="222"/>
      <c r="B74" s="388" t="s">
        <v>1105</v>
      </c>
      <c r="C74" s="197" t="s">
        <v>194</v>
      </c>
      <c r="D74" s="197" t="s">
        <v>225</v>
      </c>
      <c r="E74" s="197" t="s">
        <v>229</v>
      </c>
      <c r="F74" s="349">
        <v>6.0</v>
      </c>
      <c r="G74" s="610"/>
      <c r="H74" s="231"/>
      <c r="J74" s="233"/>
      <c r="K74" s="200"/>
      <c r="L74" s="200"/>
      <c r="M74" s="205"/>
      <c r="N74" s="205"/>
      <c r="O74" s="200">
        <v>0.0</v>
      </c>
      <c r="P74" s="200">
        <v>1.0</v>
      </c>
      <c r="Q74" s="200">
        <v>1.0</v>
      </c>
      <c r="R74" s="205" t="b">
        <v>0</v>
      </c>
      <c r="S74" s="205" t="b">
        <v>0</v>
      </c>
      <c r="T74" s="205"/>
      <c r="U74" s="222"/>
      <c r="V74" s="222"/>
    </row>
    <row r="75" ht="17.25" customHeight="1" outlineLevel="1">
      <c r="A75" s="207"/>
      <c r="B75" s="388" t="s">
        <v>1106</v>
      </c>
      <c r="C75" s="197" t="s">
        <v>303</v>
      </c>
      <c r="D75" s="197" t="s">
        <v>200</v>
      </c>
      <c r="E75" s="197" t="s">
        <v>206</v>
      </c>
      <c r="F75" s="349">
        <v>15.6</v>
      </c>
      <c r="G75" s="610"/>
      <c r="H75" s="112"/>
      <c r="I75" s="224"/>
      <c r="J75" s="114"/>
      <c r="K75" s="200"/>
      <c r="L75" s="200"/>
      <c r="M75" s="205"/>
      <c r="N75" s="205"/>
      <c r="O75" s="200">
        <v>0.0</v>
      </c>
      <c r="P75" s="200">
        <v>1.0</v>
      </c>
      <c r="Q75" s="200">
        <v>1.0</v>
      </c>
      <c r="R75" s="205" t="b">
        <v>0</v>
      </c>
      <c r="S75" s="205" t="b">
        <v>0</v>
      </c>
      <c r="T75" s="205"/>
      <c r="U75" s="207"/>
      <c r="V75" s="207"/>
    </row>
    <row r="76" outlineLevel="1">
      <c r="A76" s="324" t="s">
        <v>1107</v>
      </c>
      <c r="B76" s="117"/>
      <c r="C76" s="327" t="s">
        <v>48</v>
      </c>
      <c r="D76" s="327" t="s">
        <v>49</v>
      </c>
      <c r="E76" s="328" t="s">
        <v>50</v>
      </c>
      <c r="F76" s="329" t="s">
        <v>51</v>
      </c>
      <c r="G76" s="328"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outlineLevel="1">
      <c r="A77" s="358" t="s">
        <v>322</v>
      </c>
      <c r="B77" s="848"/>
      <c r="C77" s="830" t="s">
        <v>523</v>
      </c>
      <c r="D77" s="270" t="s">
        <v>1108</v>
      </c>
      <c r="E77" s="197" t="s">
        <v>205</v>
      </c>
      <c r="F77" s="349">
        <v>18.0</v>
      </c>
      <c r="G77" s="197" t="s">
        <v>124</v>
      </c>
      <c r="H77" s="849"/>
      <c r="I77" s="221"/>
      <c r="J77" s="110"/>
      <c r="K77" s="200"/>
      <c r="L77" s="200"/>
      <c r="M77" s="205"/>
      <c r="N77" s="205"/>
      <c r="O77" s="200">
        <v>0.0</v>
      </c>
      <c r="P77" s="200">
        <v>1.0</v>
      </c>
      <c r="Q77" s="200">
        <v>1.0</v>
      </c>
      <c r="R77" s="205" t="b">
        <v>1</v>
      </c>
      <c r="S77" s="205" t="b">
        <v>1</v>
      </c>
      <c r="T77" s="205"/>
      <c r="U77" s="344" t="b">
        <v>0</v>
      </c>
      <c r="V77" s="344" t="b">
        <v>0</v>
      </c>
    </row>
    <row r="78" outlineLevel="1">
      <c r="A78" s="222"/>
      <c r="B78" s="388" t="s">
        <v>343</v>
      </c>
      <c r="C78" s="830" t="s">
        <v>1109</v>
      </c>
      <c r="D78" s="233"/>
      <c r="E78" s="197" t="s">
        <v>191</v>
      </c>
      <c r="F78" s="349">
        <v>13.2</v>
      </c>
      <c r="G78" s="197" t="s">
        <v>168</v>
      </c>
      <c r="H78" s="231"/>
      <c r="J78" s="233"/>
      <c r="K78" s="200"/>
      <c r="L78" s="200"/>
      <c r="M78" s="205"/>
      <c r="N78" s="205"/>
      <c r="O78" s="200">
        <v>0.0</v>
      </c>
      <c r="P78" s="200">
        <v>1.0</v>
      </c>
      <c r="Q78" s="200">
        <v>1.0</v>
      </c>
      <c r="R78" s="205" t="b">
        <v>1</v>
      </c>
      <c r="S78" s="205" t="b">
        <v>1</v>
      </c>
      <c r="T78" s="205"/>
      <c r="U78" s="222"/>
      <c r="V78" s="222"/>
    </row>
    <row r="79" outlineLevel="1">
      <c r="A79" s="207"/>
      <c r="B79" s="388" t="s">
        <v>352</v>
      </c>
      <c r="C79" s="197" t="s">
        <v>1110</v>
      </c>
      <c r="D79" s="114"/>
      <c r="E79" s="197" t="s">
        <v>145</v>
      </c>
      <c r="F79" s="349">
        <v>8.4</v>
      </c>
      <c r="G79" s="197" t="s">
        <v>147</v>
      </c>
      <c r="H79" s="112"/>
      <c r="I79" s="224"/>
      <c r="J79" s="114"/>
      <c r="K79" s="200"/>
      <c r="L79" s="200"/>
      <c r="M79" s="205"/>
      <c r="N79" s="205"/>
      <c r="O79" s="200">
        <v>0.0</v>
      </c>
      <c r="P79" s="200">
        <v>1.0</v>
      </c>
      <c r="Q79" s="200">
        <v>1.0</v>
      </c>
      <c r="R79" s="205" t="b">
        <v>1</v>
      </c>
      <c r="S79" s="205" t="b">
        <v>1</v>
      </c>
      <c r="T79" s="205"/>
      <c r="U79" s="222"/>
      <c r="V79" s="222"/>
    </row>
    <row r="80" outlineLevel="1">
      <c r="A80" s="358" t="s">
        <v>359</v>
      </c>
      <c r="B80" s="848"/>
      <c r="C80" s="830" t="s">
        <v>577</v>
      </c>
      <c r="D80" s="227" t="s">
        <v>833</v>
      </c>
      <c r="E80" s="197" t="s">
        <v>205</v>
      </c>
      <c r="F80" s="349">
        <v>18.0</v>
      </c>
      <c r="G80" s="197" t="s">
        <v>124</v>
      </c>
      <c r="H80" s="294" t="s">
        <v>1111</v>
      </c>
      <c r="I80" s="221"/>
      <c r="J80" s="110"/>
      <c r="K80" s="200"/>
      <c r="L80" s="200"/>
      <c r="M80" s="205"/>
      <c r="N80" s="205"/>
      <c r="O80" s="200">
        <v>0.0</v>
      </c>
      <c r="P80" s="200">
        <v>1.0</v>
      </c>
      <c r="Q80" s="200">
        <v>1.0</v>
      </c>
      <c r="R80" s="205" t="b">
        <v>1</v>
      </c>
      <c r="S80" s="205" t="b">
        <v>0</v>
      </c>
      <c r="T80" s="205"/>
      <c r="U80" s="222"/>
      <c r="V80" s="222"/>
    </row>
    <row r="81" outlineLevel="1">
      <c r="A81" s="222"/>
      <c r="B81" s="388" t="s">
        <v>343</v>
      </c>
      <c r="C81" s="830" t="s">
        <v>1112</v>
      </c>
      <c r="D81" s="222"/>
      <c r="E81" s="197" t="s">
        <v>74</v>
      </c>
      <c r="F81" s="349">
        <v>14.399999999999999</v>
      </c>
      <c r="G81" s="197" t="s">
        <v>75</v>
      </c>
      <c r="H81" s="231"/>
      <c r="J81" s="233"/>
      <c r="K81" s="200"/>
      <c r="L81" s="203"/>
      <c r="M81" s="204"/>
      <c r="N81" s="204"/>
      <c r="O81" s="200">
        <v>0.0</v>
      </c>
      <c r="P81" s="200">
        <v>1.0</v>
      </c>
      <c r="Q81" s="200">
        <v>1.0</v>
      </c>
      <c r="R81" s="205" t="b">
        <v>1</v>
      </c>
      <c r="S81" s="205" t="b">
        <v>0</v>
      </c>
      <c r="T81" s="205"/>
      <c r="U81" s="222"/>
      <c r="V81" s="222"/>
    </row>
    <row r="82" outlineLevel="1">
      <c r="A82" s="222"/>
      <c r="B82" s="388" t="s">
        <v>352</v>
      </c>
      <c r="C82" s="197" t="s">
        <v>1113</v>
      </c>
      <c r="D82" s="207"/>
      <c r="E82" s="197" t="s">
        <v>79</v>
      </c>
      <c r="F82" s="349">
        <v>10.799999999999999</v>
      </c>
      <c r="G82" s="197" t="s">
        <v>80</v>
      </c>
      <c r="H82" s="231"/>
      <c r="J82" s="233"/>
      <c r="K82" s="200"/>
      <c r="L82" s="203"/>
      <c r="M82" s="204"/>
      <c r="N82" s="204"/>
      <c r="O82" s="200">
        <v>0.0</v>
      </c>
      <c r="P82" s="200">
        <v>1.0</v>
      </c>
      <c r="Q82" s="200">
        <v>1.0</v>
      </c>
      <c r="R82" s="205" t="b">
        <v>1</v>
      </c>
      <c r="S82" s="205" t="b">
        <v>0</v>
      </c>
      <c r="T82" s="205"/>
      <c r="U82" s="222"/>
      <c r="V82" s="222"/>
    </row>
    <row r="83" outlineLevel="1">
      <c r="A83" s="207"/>
      <c r="B83" s="388" t="s">
        <v>301</v>
      </c>
      <c r="C83" s="197" t="s">
        <v>302</v>
      </c>
      <c r="D83" s="197" t="s">
        <v>211</v>
      </c>
      <c r="E83" s="197" t="s">
        <v>79</v>
      </c>
      <c r="F83" s="349">
        <v>10.799999999999999</v>
      </c>
      <c r="G83" s="197" t="s">
        <v>80</v>
      </c>
      <c r="H83" s="112"/>
      <c r="I83" s="224"/>
      <c r="J83" s="114"/>
      <c r="K83" s="200"/>
      <c r="L83" s="203"/>
      <c r="M83" s="204"/>
      <c r="N83" s="204"/>
      <c r="O83" s="200">
        <v>0.0</v>
      </c>
      <c r="P83" s="200">
        <v>1.0</v>
      </c>
      <c r="Q83" s="200">
        <v>1.0</v>
      </c>
      <c r="R83" s="205" t="b">
        <v>1</v>
      </c>
      <c r="S83" s="205" t="b">
        <v>1</v>
      </c>
      <c r="T83" s="205"/>
      <c r="U83" s="207"/>
      <c r="V83" s="207"/>
    </row>
    <row r="84">
      <c r="A84" s="312"/>
      <c r="B84" s="315"/>
      <c r="C84" s="317"/>
      <c r="D84" s="317"/>
      <c r="E84" s="318"/>
      <c r="F84" s="318"/>
      <c r="G84" s="318"/>
      <c r="H84" s="319"/>
      <c r="I84" s="319"/>
      <c r="J84" s="320"/>
      <c r="K84" s="320"/>
      <c r="L84" s="320"/>
      <c r="M84" s="320"/>
      <c r="N84" s="320"/>
      <c r="O84" s="320"/>
      <c r="P84" s="320"/>
      <c r="Q84" s="180"/>
      <c r="R84" s="180"/>
      <c r="S84" s="180"/>
      <c r="T84" s="180"/>
      <c r="U84" s="180"/>
      <c r="V84" s="180"/>
    </row>
    <row r="85">
      <c r="A85" s="390" t="s">
        <v>442</v>
      </c>
      <c r="B85" s="110"/>
      <c r="C85" s="319"/>
      <c r="D85" s="319"/>
      <c r="E85" s="320"/>
      <c r="F85" s="392"/>
      <c r="G85" s="392"/>
      <c r="H85" s="320"/>
      <c r="I85" s="320"/>
      <c r="J85" s="320"/>
      <c r="K85" s="320"/>
      <c r="L85" s="320"/>
      <c r="M85" s="320"/>
      <c r="N85" s="180"/>
      <c r="O85" s="180"/>
      <c r="P85" s="180"/>
      <c r="Q85" s="320"/>
      <c r="R85" s="320"/>
      <c r="S85" s="320"/>
      <c r="T85" s="320"/>
      <c r="U85" s="320"/>
      <c r="V85" s="320"/>
    </row>
    <row r="86" outlineLevel="1">
      <c r="A86" s="112"/>
      <c r="B86" s="114"/>
      <c r="C86" s="393" t="s">
        <v>48</v>
      </c>
      <c r="D86" s="393" t="s">
        <v>49</v>
      </c>
      <c r="E86" s="393" t="s">
        <v>50</v>
      </c>
      <c r="F86" s="396" t="s">
        <v>51</v>
      </c>
      <c r="G86" s="319"/>
      <c r="H86" s="319"/>
      <c r="I86" s="319"/>
      <c r="J86" s="320"/>
      <c r="K86" s="320"/>
      <c r="L86" s="320"/>
      <c r="M86" s="320"/>
      <c r="N86" s="320"/>
      <c r="O86" s="320"/>
      <c r="P86" s="320"/>
      <c r="Q86" s="320"/>
      <c r="R86" s="320"/>
      <c r="S86" s="320"/>
      <c r="T86" s="320"/>
      <c r="U86" s="320"/>
      <c r="V86" s="320"/>
    </row>
    <row r="87" outlineLevel="1">
      <c r="A87" s="398" t="s">
        <v>449</v>
      </c>
      <c r="B87" s="399" t="s">
        <v>449</v>
      </c>
      <c r="C87" s="199" t="s">
        <v>429</v>
      </c>
      <c r="D87" s="199" t="s">
        <v>66</v>
      </c>
      <c r="E87" s="199" t="s">
        <v>452</v>
      </c>
      <c r="F87" s="200">
        <v>1.56</v>
      </c>
      <c r="G87" s="319"/>
      <c r="H87" s="319"/>
      <c r="I87" s="319"/>
      <c r="J87" s="320"/>
      <c r="K87" s="320"/>
      <c r="L87" s="320"/>
      <c r="M87" s="320"/>
      <c r="N87" s="320"/>
      <c r="O87" s="320"/>
      <c r="P87" s="320"/>
      <c r="Q87" s="320"/>
      <c r="R87" s="320"/>
      <c r="S87" s="320"/>
      <c r="T87" s="320"/>
      <c r="U87" s="320"/>
      <c r="V87" s="320"/>
    </row>
    <row r="88" outlineLevel="1">
      <c r="A88" s="400" t="s">
        <v>454</v>
      </c>
      <c r="B88" s="399" t="s">
        <v>455</v>
      </c>
      <c r="C88" s="199" t="s">
        <v>105</v>
      </c>
      <c r="D88" s="199" t="s">
        <v>211</v>
      </c>
      <c r="E88" s="401"/>
      <c r="F88" s="402"/>
      <c r="G88" s="402"/>
      <c r="H88" s="319"/>
      <c r="I88" s="319"/>
      <c r="J88" s="320"/>
      <c r="K88" s="320"/>
      <c r="L88" s="320"/>
      <c r="M88" s="320"/>
      <c r="N88" s="320"/>
      <c r="O88" s="320"/>
      <c r="P88" s="320"/>
      <c r="Q88" s="320"/>
      <c r="R88" s="320"/>
      <c r="S88" s="320"/>
      <c r="T88" s="320"/>
      <c r="U88" s="320"/>
      <c r="V88" s="320"/>
    </row>
    <row r="89" outlineLevel="1">
      <c r="A89" s="231"/>
      <c r="B89" s="399" t="s">
        <v>456</v>
      </c>
      <c r="C89" s="197" t="s">
        <v>457</v>
      </c>
      <c r="D89" s="199" t="s">
        <v>172</v>
      </c>
      <c r="E89" s="401"/>
      <c r="F89" s="402"/>
      <c r="G89" s="402"/>
      <c r="H89" s="319"/>
      <c r="I89" s="319"/>
      <c r="J89" s="320"/>
      <c r="K89" s="320"/>
      <c r="L89" s="320"/>
      <c r="M89" s="320"/>
      <c r="N89" s="320"/>
      <c r="O89" s="320"/>
      <c r="P89" s="320"/>
      <c r="Q89" s="320"/>
      <c r="R89" s="320"/>
      <c r="S89" s="320"/>
      <c r="T89" s="320"/>
      <c r="U89" s="320"/>
      <c r="V89" s="320"/>
    </row>
    <row r="90" outlineLevel="1">
      <c r="A90" s="112"/>
      <c r="B90" s="399" t="s">
        <v>459</v>
      </c>
      <c r="C90" s="199" t="s">
        <v>212</v>
      </c>
      <c r="D90" s="199" t="s">
        <v>98</v>
      </c>
      <c r="E90" s="319"/>
      <c r="F90" s="402"/>
      <c r="G90" s="402"/>
      <c r="H90" s="319"/>
      <c r="I90" s="319"/>
      <c r="J90" s="320"/>
      <c r="K90" s="320"/>
      <c r="L90" s="320"/>
      <c r="M90" s="320"/>
      <c r="N90" s="320"/>
      <c r="O90" s="320"/>
      <c r="P90" s="320"/>
      <c r="Q90" s="320"/>
      <c r="R90" s="320"/>
      <c r="S90" s="320"/>
      <c r="T90" s="320"/>
      <c r="U90" s="320"/>
      <c r="V90" s="320"/>
    </row>
    <row r="91" outlineLevel="1">
      <c r="A91" s="403" t="s">
        <v>462</v>
      </c>
      <c r="B91" s="117"/>
      <c r="C91" s="393" t="s">
        <v>465</v>
      </c>
      <c r="D91" s="393" t="s">
        <v>48</v>
      </c>
      <c r="E91" s="393" t="s">
        <v>49</v>
      </c>
      <c r="F91" s="393" t="s">
        <v>50</v>
      </c>
      <c r="G91" s="396" t="s">
        <v>51</v>
      </c>
      <c r="H91" s="404" t="s">
        <v>53</v>
      </c>
      <c r="I91" s="120"/>
      <c r="J91" s="117"/>
      <c r="K91" s="405" t="str">
        <f>'テンプレート'!K97</f>
        <v>ベクトル</v>
      </c>
      <c r="L91" s="405" t="str">
        <f>'テンプレート'!L97</f>
        <v>KBG (R.E.)</v>
      </c>
      <c r="M91" s="405" t="str">
        <f>'テンプレート'!M97</f>
        <v>BKB (R.A.)</v>
      </c>
      <c r="N91" s="405" t="str">
        <f>'テンプレート'!N97</f>
        <v>FKB (R.F.)</v>
      </c>
      <c r="O91" s="406" t="str">
        <f>'テンプレート'!O97</f>
        <v>盾削り値</v>
      </c>
      <c r="P91" s="405" t="str">
        <f>'テンプレート'!P97</f>
        <v>ﾋｯﾄｽﾄｯﾌﾟ</v>
      </c>
      <c r="Q91" s="406" t="str">
        <f>'テンプレート'!Q97</f>
        <v>ずらし</v>
      </c>
      <c r="R91" s="408"/>
      <c r="S91" s="408"/>
      <c r="T91" s="408"/>
      <c r="U91" s="408"/>
      <c r="V91" s="408"/>
    </row>
    <row r="92" outlineLevel="1">
      <c r="A92" s="411" t="s">
        <v>467</v>
      </c>
      <c r="B92" s="399" t="s">
        <v>469</v>
      </c>
      <c r="C92" s="415" t="b">
        <v>0</v>
      </c>
      <c r="D92" s="197" t="s">
        <v>130</v>
      </c>
      <c r="E92" s="216">
        <v>32.0</v>
      </c>
      <c r="F92" s="199" t="s">
        <v>587</v>
      </c>
      <c r="G92" s="200">
        <v>4.2</v>
      </c>
      <c r="H92" s="417"/>
      <c r="I92" s="221"/>
      <c r="J92" s="110"/>
      <c r="K92" s="203"/>
      <c r="L92" s="203"/>
      <c r="M92" s="204"/>
      <c r="N92" s="204"/>
      <c r="O92" s="205">
        <v>0.0</v>
      </c>
      <c r="P92" s="205">
        <v>1.0</v>
      </c>
      <c r="Q92" s="205">
        <v>1.0</v>
      </c>
      <c r="R92" s="408"/>
      <c r="S92" s="320"/>
      <c r="T92" s="320"/>
      <c r="U92" s="320"/>
      <c r="V92" s="320"/>
    </row>
    <row r="93" outlineLevel="1">
      <c r="A93" s="207"/>
      <c r="B93" s="399" t="s">
        <v>462</v>
      </c>
      <c r="C93" s="207"/>
      <c r="D93" s="197">
        <v>13.0</v>
      </c>
      <c r="E93" s="207"/>
      <c r="F93" s="199" t="s">
        <v>58</v>
      </c>
      <c r="G93" s="200">
        <v>4.8</v>
      </c>
      <c r="H93" s="112"/>
      <c r="I93" s="224"/>
      <c r="J93" s="114"/>
      <c r="K93" s="203"/>
      <c r="L93" s="203"/>
      <c r="M93" s="204"/>
      <c r="N93" s="204"/>
      <c r="O93" s="407"/>
      <c r="P93" s="407"/>
      <c r="Q93" s="407"/>
      <c r="R93" s="408"/>
      <c r="S93" s="320"/>
      <c r="T93" s="320"/>
      <c r="U93" s="320"/>
      <c r="V93" s="320"/>
    </row>
    <row r="94" outlineLevel="1">
      <c r="A94" s="411" t="s">
        <v>474</v>
      </c>
      <c r="B94" s="399" t="s">
        <v>469</v>
      </c>
      <c r="C94" s="415" t="b">
        <v>0</v>
      </c>
      <c r="D94" s="197" t="s">
        <v>74</v>
      </c>
      <c r="E94" s="216">
        <v>45.0</v>
      </c>
      <c r="F94" s="199" t="s">
        <v>587</v>
      </c>
      <c r="G94" s="200">
        <v>4.2</v>
      </c>
      <c r="H94" s="417"/>
      <c r="I94" s="221"/>
      <c r="J94" s="110"/>
      <c r="K94" s="203"/>
      <c r="L94" s="203"/>
      <c r="M94" s="204"/>
      <c r="N94" s="204"/>
      <c r="O94" s="205">
        <v>0.0</v>
      </c>
      <c r="P94" s="205">
        <v>1.0</v>
      </c>
      <c r="Q94" s="205">
        <v>1.0</v>
      </c>
      <c r="R94" s="408"/>
      <c r="S94" s="320"/>
      <c r="T94" s="320"/>
      <c r="U94" s="320"/>
      <c r="V94" s="320"/>
    </row>
    <row r="95" outlineLevel="1">
      <c r="A95" s="207"/>
      <c r="B95" s="399" t="s">
        <v>462</v>
      </c>
      <c r="C95" s="207"/>
      <c r="D95" s="197">
        <v>13.0</v>
      </c>
      <c r="E95" s="207"/>
      <c r="F95" s="199" t="s">
        <v>58</v>
      </c>
      <c r="G95" s="200">
        <v>4.8</v>
      </c>
      <c r="H95" s="112"/>
      <c r="I95" s="224"/>
      <c r="J95" s="114"/>
      <c r="K95" s="203"/>
      <c r="L95" s="203"/>
      <c r="M95" s="204"/>
      <c r="N95" s="204"/>
      <c r="O95" s="407"/>
      <c r="P95" s="407"/>
      <c r="Q95" s="407"/>
      <c r="R95" s="408"/>
      <c r="S95" s="320"/>
      <c r="T95" s="320"/>
      <c r="U95" s="320"/>
      <c r="V95" s="320"/>
    </row>
    <row r="96" outlineLevel="1">
      <c r="A96" s="411" t="s">
        <v>477</v>
      </c>
      <c r="B96" s="399" t="s">
        <v>469</v>
      </c>
      <c r="C96" s="415" t="b">
        <v>0</v>
      </c>
      <c r="D96" s="197" t="s">
        <v>255</v>
      </c>
      <c r="E96" s="216" t="s">
        <v>118</v>
      </c>
      <c r="F96" s="199" t="s">
        <v>58</v>
      </c>
      <c r="G96" s="200">
        <v>4.8</v>
      </c>
      <c r="H96" s="417"/>
      <c r="I96" s="221"/>
      <c r="J96" s="110"/>
      <c r="K96" s="203"/>
      <c r="L96" s="203"/>
      <c r="M96" s="204"/>
      <c r="N96" s="204"/>
      <c r="O96" s="205">
        <v>0.0</v>
      </c>
      <c r="P96" s="205">
        <v>1.0</v>
      </c>
      <c r="Q96" s="205">
        <v>1.0</v>
      </c>
      <c r="R96" s="408"/>
      <c r="S96" s="320"/>
      <c r="T96" s="320"/>
      <c r="U96" s="320"/>
      <c r="V96" s="320"/>
    </row>
    <row r="97" outlineLevel="1">
      <c r="A97" s="207"/>
      <c r="B97" s="399" t="s">
        <v>462</v>
      </c>
      <c r="C97" s="207"/>
      <c r="D97" s="199">
        <v>14.0</v>
      </c>
      <c r="E97" s="207"/>
      <c r="F97" s="199" t="s">
        <v>229</v>
      </c>
      <c r="G97" s="200">
        <v>6.0</v>
      </c>
      <c r="H97" s="112"/>
      <c r="I97" s="224"/>
      <c r="J97" s="114"/>
      <c r="K97" s="203"/>
      <c r="L97" s="203"/>
      <c r="M97" s="204"/>
      <c r="N97" s="204"/>
      <c r="O97" s="407"/>
      <c r="P97" s="407"/>
      <c r="Q97" s="407"/>
      <c r="R97" s="408"/>
      <c r="S97" s="179"/>
      <c r="T97" s="179"/>
      <c r="U97" s="179"/>
      <c r="V97" s="179"/>
    </row>
    <row r="98" outlineLevel="1">
      <c r="A98" s="411" t="s">
        <v>482</v>
      </c>
      <c r="B98" s="399" t="s">
        <v>469</v>
      </c>
      <c r="C98" s="424" t="b">
        <v>0</v>
      </c>
      <c r="D98" s="407"/>
      <c r="E98" s="426">
        <v>39.0</v>
      </c>
      <c r="F98" s="407"/>
      <c r="G98" s="407"/>
      <c r="H98" s="417"/>
      <c r="I98" s="221"/>
      <c r="J98" s="110"/>
      <c r="K98" s="407"/>
      <c r="L98" s="407"/>
      <c r="M98" s="407"/>
      <c r="N98" s="407"/>
      <c r="O98" s="407"/>
      <c r="P98" s="407"/>
      <c r="Q98" s="407"/>
      <c r="R98" s="408"/>
      <c r="S98" s="179"/>
      <c r="T98" s="179"/>
      <c r="U98" s="179"/>
      <c r="V98" s="179"/>
    </row>
    <row r="99" outlineLevel="1">
      <c r="A99" s="207"/>
      <c r="B99" s="399" t="s">
        <v>462</v>
      </c>
      <c r="C99" s="207"/>
      <c r="D99" s="127">
        <v>21.0</v>
      </c>
      <c r="E99" s="207"/>
      <c r="F99" s="199" t="s">
        <v>66</v>
      </c>
      <c r="G99" s="200">
        <v>7.199999999999999</v>
      </c>
      <c r="H99" s="112"/>
      <c r="I99" s="224"/>
      <c r="J99" s="114"/>
      <c r="K99" s="203"/>
      <c r="L99" s="203"/>
      <c r="M99" s="204"/>
      <c r="N99" s="204"/>
      <c r="O99" s="407"/>
      <c r="P99" s="407"/>
      <c r="Q99" s="407"/>
      <c r="R99" s="408"/>
      <c r="S99" s="179"/>
      <c r="T99" s="179"/>
      <c r="U99" s="179"/>
      <c r="V99" s="179"/>
    </row>
    <row r="100">
      <c r="A100" s="312"/>
      <c r="B100" s="315"/>
      <c r="C100" s="317"/>
      <c r="D100" s="317"/>
      <c r="E100" s="319"/>
      <c r="F100" s="248"/>
      <c r="G100" s="248"/>
      <c r="H100" s="319"/>
      <c r="I100" s="319"/>
      <c r="J100" s="320"/>
      <c r="K100" s="320"/>
      <c r="L100" s="121"/>
      <c r="M100" s="121"/>
      <c r="N100" s="121"/>
      <c r="O100" s="179"/>
      <c r="P100" s="179"/>
      <c r="Q100" s="121"/>
      <c r="R100" s="121"/>
      <c r="S100" s="121"/>
      <c r="T100" s="121"/>
      <c r="U100" s="121"/>
      <c r="V100" s="121"/>
    </row>
    <row r="101">
      <c r="A101" s="429" t="str">
        <f>'テンプレート'!A107</f>
        <v>Dodges</v>
      </c>
      <c r="B101" s="110"/>
      <c r="C101" s="392"/>
      <c r="D101" s="121"/>
      <c r="E101" s="121"/>
      <c r="F101" s="121"/>
      <c r="G101" s="121"/>
      <c r="H101" s="121"/>
      <c r="I101" s="121"/>
      <c r="J101" s="180"/>
      <c r="K101" s="121"/>
      <c r="L101" s="121"/>
      <c r="M101" s="121"/>
      <c r="N101" s="121"/>
      <c r="O101" s="121"/>
      <c r="P101" s="121"/>
      <c r="Q101" s="180"/>
      <c r="R101" s="121"/>
      <c r="S101" s="121"/>
      <c r="T101" s="121"/>
      <c r="U101" s="121"/>
      <c r="V101" s="121"/>
    </row>
    <row r="102" outlineLevel="1">
      <c r="A102" s="112"/>
      <c r="B102" s="114"/>
      <c r="C102" s="430" t="s">
        <v>487</v>
      </c>
      <c r="D102" s="430" t="s">
        <v>489</v>
      </c>
      <c r="E102" s="430" t="s">
        <v>49</v>
      </c>
      <c r="F102" s="430" t="s">
        <v>490</v>
      </c>
      <c r="G102" s="431"/>
      <c r="H102" s="319"/>
      <c r="I102" s="319"/>
      <c r="J102" s="320"/>
      <c r="K102" s="320"/>
      <c r="L102" s="121"/>
      <c r="M102" s="121"/>
      <c r="N102" s="121"/>
      <c r="O102" s="121"/>
      <c r="P102" s="121"/>
      <c r="Q102" s="121"/>
      <c r="R102" s="121"/>
      <c r="S102" s="121"/>
      <c r="T102" s="121"/>
      <c r="U102" s="121"/>
      <c r="V102" s="121"/>
    </row>
    <row r="103" outlineLevel="1">
      <c r="A103" s="432" t="str">
        <f>'テンプレート'!A109</f>
        <v>Ground Dodges</v>
      </c>
      <c r="B103" s="433" t="str">
        <f>'テンプレート'!B109</f>
        <v>On-Spot</v>
      </c>
      <c r="C103" s="127" t="str">
        <f t="array" ref="C103">INDEX(Dodges!$C$3:$U$84, MATCH($A$1,Dodges!$A$3:$A$85,0), MATCH(C102,Dodges!$C$2:$F$2,0))</f>
        <v>3-17</v>
      </c>
      <c r="D103" s="127" t="str">
        <f t="array" ref="D103">INDEX(Dodges!$C$3:$U$84, MATCH($A$1,Dodges!$A$3:$A$85,0), MATCH(D102,Dodges!$C$2:$F$2,0))</f>
        <v>6-17</v>
      </c>
      <c r="E103" s="127" t="str">
        <f t="array" ref="E103">INDEX(Dodges!$C$3:$U$84, MATCH($A$1,Dodges!$A$3:$A$85,0), MATCH(E102,Dodges!$C$2:$F$2,0))</f>
        <v>26 (21)</v>
      </c>
      <c r="F103" s="127" t="str">
        <f t="array" ref="F103">INDEX(Dodges!$C$3:$U$84, MATCH($A$1,Dodges!$A$3:$A$85,0), MATCH(F102,Dodges!$C$2:$F$2,0))</f>
        <v>35 (28)</v>
      </c>
      <c r="G103" s="402"/>
      <c r="H103" s="319"/>
      <c r="I103" s="319"/>
      <c r="J103" s="320"/>
      <c r="K103" s="320"/>
      <c r="L103" s="320"/>
      <c r="M103" s="121"/>
      <c r="N103" s="121"/>
      <c r="O103" s="121"/>
      <c r="P103" s="121"/>
      <c r="Q103" s="121"/>
      <c r="R103" s="121"/>
      <c r="S103" s="121"/>
      <c r="T103" s="121"/>
      <c r="U103" s="121"/>
      <c r="V103" s="121"/>
    </row>
    <row r="104" outlineLevel="1">
      <c r="A104" s="231"/>
      <c r="B104" s="433" t="str">
        <f>'テンプレート'!B110</f>
        <v>Forward</v>
      </c>
      <c r="C104" s="127" t="str">
        <f t="array" ref="C104">INDEX(Dodges!$G$3:$U$84, MATCH($A$1,Dodges!$A$3:$A$85,0), MATCH(C102,Dodges!$G$2:$J$2,0))</f>
        <v>4-15</v>
      </c>
      <c r="D104" s="127" t="str">
        <f t="array" ref="D104">INDEX(Dodges!$G$3:$U$84, MATCH($A$1,Dodges!$A$3:$A$85,0), MATCH(D102,Dodges!$G$2:$J$2,0))</f>
        <v>8-14</v>
      </c>
      <c r="E104" s="127" t="str">
        <f t="array" ref="E104">INDEX(Dodges!$G$3:$U$84, MATCH($A$1,Dodges!$A$3:$A$85,0), MATCH(E102,Dodges!$G$2:$J$2,0))</f>
        <v>30</v>
      </c>
      <c r="F104" s="127">
        <f t="array" ref="F104">INDEX(Dodges!$G$3:$U$84, MATCH($A$1,Dodges!$A$3:$A$85,0), MATCH(F102,Dodges!$G$2:$J$2,0))</f>
        <v>40</v>
      </c>
      <c r="G104" s="436"/>
      <c r="H104" s="319"/>
      <c r="I104" s="319"/>
      <c r="J104" s="320"/>
      <c r="K104" s="320"/>
      <c r="L104" s="320"/>
      <c r="M104" s="320"/>
      <c r="N104" s="320"/>
      <c r="O104" s="121"/>
      <c r="P104" s="121"/>
      <c r="Q104" s="121"/>
      <c r="R104" s="121"/>
      <c r="S104" s="121"/>
      <c r="T104" s="121"/>
      <c r="U104" s="121"/>
      <c r="V104" s="121"/>
    </row>
    <row r="105" outlineLevel="1">
      <c r="A105" s="112"/>
      <c r="B105" s="433" t="str">
        <f>'テンプレート'!B111</f>
        <v>Backward</v>
      </c>
      <c r="C105" s="127" t="str">
        <f t="array" ref="C105">INDEX(Dodges!$K$3:$U$84, MATCH($A$1,Dodges!$A$3:$A$85,0), MATCH(C102,Dodges!$K$2:$N$2,0))</f>
        <v>5-16</v>
      </c>
      <c r="D105" s="127" t="str">
        <f t="array" ref="D105">INDEX(Dodges!$K$3:$U$84, MATCH($A$1,Dodges!$A$3:$A$85,0), MATCH(D102,Dodges!$K$2:$N$2,0))</f>
        <v>9-14</v>
      </c>
      <c r="E105" s="127" t="str">
        <f t="array" ref="E105">INDEX(Dodges!$K$3:$U$84, MATCH($A$1,Dodges!$A$3:$A$85,0), MATCH(E102,Dodges!$K$2:$N$2,0))</f>
        <v>35</v>
      </c>
      <c r="F105" s="127" t="str">
        <f t="array" ref="F105">INDEX(Dodges!$K$3:$U$84, MATCH($A$1,Dodges!$A$3:$A$85,0), MATCH(F102,Dodges!$K$2:$N$2,0))</f>
        <v>53</v>
      </c>
      <c r="G105" s="436"/>
      <c r="H105" s="434"/>
      <c r="I105" s="434"/>
      <c r="J105" s="179"/>
      <c r="K105" s="179"/>
      <c r="L105" s="179"/>
      <c r="M105" s="179"/>
      <c r="N105" s="179"/>
      <c r="O105" s="121"/>
      <c r="P105" s="121"/>
      <c r="Q105" s="121"/>
      <c r="R105" s="121"/>
      <c r="S105" s="121"/>
      <c r="T105" s="121"/>
      <c r="U105" s="121"/>
      <c r="V105" s="121"/>
    </row>
    <row r="106" outlineLevel="1">
      <c r="A106" s="432" t="str">
        <f>'テンプレート'!A112</f>
        <v>AirDodges</v>
      </c>
      <c r="B106" s="433" t="str">
        <f>'テンプレート'!B112</f>
        <v>Neutral</v>
      </c>
      <c r="C106" s="127" t="str">
        <f t="array" ref="C106">INDEX(Dodges!$O$3:$U$84, MATCH($A$1,Dodges!$A$3:$A$85,0), MATCH(C102,Dodges!$O$2:$R$2,0))</f>
        <v>3-30</v>
      </c>
      <c r="D106" s="127" t="str">
        <f t="array" ref="D106">INDEX(Dodges!$O$3:$U$84, MATCH($A$1,Dodges!$A$3:$A$85,0), MATCH(D102,Dodges!$O$2:$R$2,0))</f>
        <v>6-27</v>
      </c>
      <c r="E106" s="127" t="str">
        <f t="array" ref="E106">INDEX(Dodges!$O$3:$U$84, MATCH($A$1,Dodges!$A$3:$A$85,0), MATCH(E102,Dodges!$O$2:$R$2,0))</f>
        <v>42</v>
      </c>
      <c r="F106" s="248"/>
      <c r="G106" s="248"/>
      <c r="H106" s="180"/>
      <c r="I106" s="180"/>
      <c r="J106" s="121"/>
      <c r="K106" s="121"/>
      <c r="L106" s="121"/>
      <c r="M106" s="121"/>
      <c r="N106" s="121"/>
      <c r="O106" s="320"/>
      <c r="P106" s="320"/>
      <c r="Q106" s="320"/>
      <c r="R106" s="320"/>
      <c r="S106" s="320"/>
      <c r="T106" s="320"/>
      <c r="U106" s="320"/>
      <c r="V106" s="320"/>
    </row>
    <row r="107" outlineLevel="1">
      <c r="A107" s="112"/>
      <c r="B107" s="433" t="str">
        <f>'テンプレート'!B113</f>
        <v>Directional</v>
      </c>
      <c r="C107" s="127" t="str">
        <f t="array" ref="C107">INDEX(Dodges!$S$3:$U$84, MATCH($A$1,Dodges!$A$3:$A$85,0), MATCH(C102,Dodges!$S$2:$U$2,0))</f>
        <v>3-21</v>
      </c>
      <c r="D107" s="127" t="str">
        <f t="array" ref="D107">INDEX(Dodges!$S$3:$U$84, MATCH($A$1,Dodges!$A$3:$A$85,0), MATCH(D102,Dodges!$S$2:$U$2,0))</f>
        <v>6-20</v>
      </c>
      <c r="E107" s="127" t="str">
        <f t="array" ref="E107">INDEX(Dodges!$S$3:$U$84, MATCH($A$1,Dodges!$A$3:$A$85,0), MATCH(E102,Dodges!$S$2:$U$2,0))</f>
        <v>真横：72
真上：94
真下：62</v>
      </c>
      <c r="F107" s="436"/>
      <c r="G107" s="436"/>
      <c r="H107" s="180"/>
      <c r="I107" s="180"/>
      <c r="J107" s="179"/>
      <c r="K107" s="179"/>
      <c r="L107" s="179"/>
      <c r="M107" s="179"/>
      <c r="N107" s="121"/>
      <c r="O107" s="180"/>
      <c r="P107" s="180"/>
      <c r="Q107" s="180"/>
      <c r="R107" s="180"/>
      <c r="S107" s="180"/>
      <c r="T107" s="180"/>
      <c r="U107" s="180"/>
      <c r="V107" s="180"/>
    </row>
    <row r="108">
      <c r="A108" s="438"/>
      <c r="B108" s="439"/>
      <c r="C108" s="431"/>
      <c r="D108" s="431"/>
      <c r="E108" s="440"/>
      <c r="F108" s="431"/>
      <c r="G108" s="431"/>
      <c r="H108" s="431"/>
      <c r="I108" s="431"/>
      <c r="J108" s="121"/>
      <c r="K108" s="319"/>
      <c r="L108" s="319"/>
      <c r="M108" s="319"/>
      <c r="N108" s="319"/>
      <c r="O108" s="180"/>
      <c r="P108" s="180"/>
      <c r="Q108" s="180"/>
      <c r="R108" s="180"/>
      <c r="S108" s="180"/>
      <c r="T108" s="180"/>
      <c r="U108" s="180"/>
      <c r="V108" s="180"/>
    </row>
    <row r="109">
      <c r="A109" s="441" t="s">
        <v>501</v>
      </c>
      <c r="B109" s="110"/>
      <c r="C109" s="320"/>
      <c r="D109" s="179"/>
      <c r="E109" s="320"/>
      <c r="F109" s="138"/>
      <c r="G109" s="138"/>
      <c r="H109" s="179"/>
      <c r="I109" s="179"/>
      <c r="J109" s="180"/>
      <c r="K109" s="180"/>
      <c r="L109" s="180"/>
      <c r="M109" s="180"/>
      <c r="N109" s="180"/>
      <c r="O109" s="180"/>
      <c r="P109" s="180"/>
      <c r="Q109" s="180"/>
      <c r="R109" s="180"/>
      <c r="S109" s="180"/>
      <c r="T109" s="180"/>
      <c r="U109" s="180"/>
      <c r="V109" s="180"/>
    </row>
    <row r="110" outlineLevel="1">
      <c r="A110" s="112"/>
      <c r="B110" s="114"/>
      <c r="C110" s="442" t="s">
        <v>487</v>
      </c>
      <c r="D110" s="442" t="s">
        <v>49</v>
      </c>
      <c r="E110" s="442" t="s">
        <v>48</v>
      </c>
      <c r="F110" s="442" t="s">
        <v>50</v>
      </c>
      <c r="G110" s="443" t="s">
        <v>51</v>
      </c>
      <c r="H110" s="320"/>
      <c r="I110" s="320"/>
      <c r="J110" s="179"/>
      <c r="K110" s="444" t="str">
        <f>'テンプレート'!K116</f>
        <v>アイテム取得</v>
      </c>
      <c r="L110" s="117"/>
      <c r="M110" s="445" t="str">
        <f>'テンプレート'!M116</f>
        <v>取得フレーム</v>
      </c>
      <c r="N110" s="445" t="str">
        <f>'テンプレート'!N116</f>
        <v>Duration</v>
      </c>
      <c r="O110" s="180"/>
      <c r="P110" s="180"/>
      <c r="Q110" s="180"/>
      <c r="R110" s="180"/>
      <c r="S110" s="180"/>
      <c r="T110" s="180"/>
      <c r="U110" s="180"/>
      <c r="V110" s="180"/>
    </row>
    <row r="111" outlineLevel="1">
      <c r="A111" s="446" t="s">
        <v>502</v>
      </c>
      <c r="B111" s="447" t="s">
        <v>503</v>
      </c>
      <c r="C111" s="448"/>
      <c r="D111" s="127">
        <f t="array" ref="D111">INDEX('Ledge  Tech'!$C$3:$C109, MATCH($A$1,'Ledge  Tech'!$A$3:$A$109,0), MATCH(D110,'Ledge  Tech'!$C$2,0))</f>
        <v>19</v>
      </c>
      <c r="E111" s="448"/>
      <c r="F111" s="448"/>
      <c r="G111" s="448"/>
      <c r="H111" s="320"/>
      <c r="I111" s="320"/>
      <c r="J111" s="121"/>
      <c r="K111" s="449" t="str">
        <f>'テンプレート'!K117</f>
        <v>小アイテム</v>
      </c>
      <c r="L111" s="450" t="str">
        <f>'テンプレート'!L117</f>
        <v>On-Spot</v>
      </c>
      <c r="M111" s="127" t="s">
        <v>504</v>
      </c>
      <c r="N111" s="127">
        <v>7.0</v>
      </c>
      <c r="O111" s="180"/>
      <c r="P111" s="180"/>
      <c r="Q111" s="180"/>
      <c r="R111" s="180"/>
      <c r="S111" s="180"/>
      <c r="T111" s="180"/>
      <c r="U111" s="180"/>
      <c r="V111" s="180"/>
    </row>
    <row r="112" outlineLevel="1">
      <c r="A112" s="222"/>
      <c r="B112" s="447" t="s">
        <v>455</v>
      </c>
      <c r="C112" s="127" t="str">
        <f t="array" ref="C112">INDEX('Ledge  Tech'!$D$3:$E109, MATCH($A$1,'Ledge  Tech'!$A$3:$A$109,0), MATCH(C110,'Ledge  Tech'!$D$2:$E$2,0))</f>
        <v>1-33</v>
      </c>
      <c r="D112" s="127">
        <f t="array" ref="D112">INDEX('Ledge  Tech'!$D$3:$E109, MATCH($A$1,'Ledge  Tech'!$A$3:$A$109,0), MATCH(D110,'Ledge  Tech'!$D$2:$E$2,0))</f>
        <v>34</v>
      </c>
      <c r="E112" s="448"/>
      <c r="F112" s="448"/>
      <c r="G112" s="448"/>
      <c r="H112" s="320"/>
      <c r="I112" s="320"/>
      <c r="J112" s="179"/>
      <c r="K112" s="207"/>
      <c r="L112" s="450" t="str">
        <f>'テンプレート'!L118</f>
        <v>歩き</v>
      </c>
      <c r="M112" s="127" t="s">
        <v>504</v>
      </c>
      <c r="N112" s="127">
        <v>19.0</v>
      </c>
      <c r="O112" s="180"/>
      <c r="P112" s="180"/>
      <c r="Q112" s="180"/>
      <c r="R112" s="180"/>
      <c r="S112" s="180"/>
      <c r="T112" s="180"/>
      <c r="U112" s="180"/>
      <c r="V112" s="180"/>
    </row>
    <row r="113" outlineLevel="1">
      <c r="A113" s="222"/>
      <c r="B113" s="447" t="s">
        <v>486</v>
      </c>
      <c r="C113" s="127" t="str">
        <f t="array" ref="C113">INDEX('Ledge  Tech'!$F$3:$G$109, MATCH($A$1,'Ledge  Tech'!$A$3:$A$109,0), MATCH(C110,'Ledge  Tech'!$F$2:$G$2,0))</f>
        <v>1-23</v>
      </c>
      <c r="D113" s="127">
        <f t="array" ref="D113">INDEX('Ledge  Tech'!$F$3:$G$109, MATCH($A$1,'Ledge  Tech'!$A$3:$A$109,0), MATCH(D110,'Ledge  Tech'!$F$2:$G$2,0))</f>
        <v>45</v>
      </c>
      <c r="E113" s="448"/>
      <c r="F113" s="448"/>
      <c r="G113" s="448"/>
      <c r="H113" s="320"/>
      <c r="I113" s="320"/>
      <c r="J113" s="121"/>
      <c r="K113" s="451" t="str">
        <f>'テンプレート'!K119</f>
        <v>アイテム投擲</v>
      </c>
      <c r="L113" s="117"/>
      <c r="M113" s="445" t="str">
        <f>'テンプレート'!M119</f>
        <v>投擲フレーム</v>
      </c>
      <c r="N113" s="445" t="str">
        <f>'テンプレート'!N119</f>
        <v>Duration</v>
      </c>
      <c r="O113" s="180"/>
      <c r="P113" s="180"/>
      <c r="Q113" s="180"/>
      <c r="R113" s="180"/>
      <c r="S113" s="180"/>
      <c r="T113" s="180"/>
      <c r="U113" s="180"/>
      <c r="V113" s="180"/>
    </row>
    <row r="114" outlineLevel="1">
      <c r="A114" s="222"/>
      <c r="B114" s="447" t="s">
        <v>505</v>
      </c>
      <c r="C114" s="127" t="str">
        <f t="array" ref="C114">INDEX('Ledge  Tech'!$H$3:$I$109, MATCH($A$1,'Ledge  Tech'!$A$3:$A$109,0), MATCH(C110,'Ledge  Tech'!$H$2:$I$2,0))</f>
        <v>1-12</v>
      </c>
      <c r="D114" s="127">
        <f t="array" ref="D114">INDEX('Ledge  Tech'!$H$3:$I$109, MATCH($A$1,'Ledge  Tech'!$A$3:$A$109,0), MATCH(D110,'Ledge  Tech'!$H$2:$I$2,0))</f>
        <v>14</v>
      </c>
      <c r="E114" s="448"/>
      <c r="F114" s="448"/>
      <c r="G114" s="448"/>
      <c r="H114" s="320"/>
      <c r="I114" s="320"/>
      <c r="J114" s="179"/>
      <c r="K114" s="452" t="str">
        <f>'テンプレート'!K120</f>
        <v>Ground投擲</v>
      </c>
      <c r="L114" s="450" t="str">
        <f>'テンプレート'!L120</f>
        <v>前Throws</v>
      </c>
      <c r="M114" s="127" t="s">
        <v>90</v>
      </c>
      <c r="N114" s="127">
        <v>24.0</v>
      </c>
      <c r="O114" s="121"/>
      <c r="P114" s="121"/>
      <c r="Q114" s="121"/>
      <c r="R114" s="121"/>
      <c r="S114" s="121"/>
      <c r="T114" s="121"/>
      <c r="U114" s="121"/>
      <c r="V114" s="121"/>
    </row>
    <row r="115" outlineLevel="1">
      <c r="A115" s="207"/>
      <c r="B115" s="447" t="s">
        <v>506</v>
      </c>
      <c r="C115" s="127" t="str">
        <f t="array" ref="C115">INDEX('Ledge  Tech'!$J$3:$M$109, MATCH($A$1,'Ledge  Tech'!$A$3:$A$109,0), MATCH(C110,'Ledge  Tech'!$J$2:$M$2,0))</f>
        <v>1-24</v>
      </c>
      <c r="D115" s="127">
        <f t="array" ref="D115">INDEX('Ledge  Tech'!$J$3:$M$109, MATCH($A$1,'Ledge  Tech'!$A$3:$A$109,0), MATCH(D110,'Ledge  Tech'!$J$2:$M$2,0))</f>
        <v>55</v>
      </c>
      <c r="E115" s="127" t="str">
        <f t="array" ref="E115">INDEX('Ledge  Tech'!$J$3:$M$109, MATCH($A$1,'Ledge  Tech'!$A$3:$A$109,0), MATCH(E110,'Ledge  Tech'!$J$2:$M$2,0))</f>
        <v>22-24</v>
      </c>
      <c r="F115" s="127">
        <f t="array" ref="F115">INDEX('Ledge  Tech'!$J$3:$M$109, MATCH($A$1,'Ledge  Tech'!$A$3:$A$109,0), MATCH(F110,'Ledge  Tech'!$J$2:$M$2,0))</f>
        <v>10</v>
      </c>
      <c r="G115" s="127">
        <f>F115*1.2</f>
        <v>12</v>
      </c>
      <c r="H115" s="320"/>
      <c r="I115" s="320"/>
      <c r="J115" s="121"/>
      <c r="K115" s="222"/>
      <c r="L115" s="450" t="str">
        <f>'テンプレート'!L121</f>
        <v>後Throws</v>
      </c>
      <c r="M115" s="127" t="s">
        <v>191</v>
      </c>
      <c r="N115" s="127">
        <v>24.0</v>
      </c>
      <c r="O115" s="121"/>
      <c r="P115" s="121"/>
      <c r="Q115" s="121"/>
      <c r="R115" s="121"/>
      <c r="S115" s="121"/>
      <c r="T115" s="121"/>
      <c r="U115" s="121"/>
      <c r="V115" s="121"/>
    </row>
    <row r="116" outlineLevel="1">
      <c r="A116" s="446" t="s">
        <v>507</v>
      </c>
      <c r="B116" s="447" t="s">
        <v>455</v>
      </c>
      <c r="C116" s="127" t="str">
        <f t="array" ref="C116">INDEX('Ledge  Tech'!$N$3:$O$109, MATCH($A$1,'Ledge  Tech'!$A$3:$A$109,0), MATCH(C110,'Ledge  Tech'!$N$2:$O$2,0))</f>
        <v>1-20</v>
      </c>
      <c r="D116" s="127">
        <f t="array" ref="D116">INDEX('Ledge  Tech'!$N$3:$O$109, MATCH($A$1,'Ledge  Tech'!$A$3:$A$109,0), MATCH(D110,'Ledge  Tech'!$N$2:$O$2,0))</f>
        <v>26</v>
      </c>
      <c r="E116" s="448"/>
      <c r="F116" s="448"/>
      <c r="G116" s="448"/>
      <c r="H116" s="320"/>
      <c r="I116" s="320"/>
      <c r="J116" s="179"/>
      <c r="K116" s="222"/>
      <c r="L116" s="450" t="str">
        <f>'テンプレート'!L122</f>
        <v>上Throws</v>
      </c>
      <c r="M116" s="127" t="s">
        <v>74</v>
      </c>
      <c r="N116" s="127">
        <v>23.0</v>
      </c>
      <c r="O116" s="320"/>
      <c r="P116" s="320"/>
      <c r="Q116" s="320"/>
      <c r="R116" s="320"/>
      <c r="S116" s="320"/>
      <c r="T116" s="320"/>
      <c r="U116" s="320"/>
      <c r="V116" s="320"/>
    </row>
    <row r="117" outlineLevel="1">
      <c r="A117" s="222"/>
      <c r="B117" s="447" t="s">
        <v>496</v>
      </c>
      <c r="C117" s="127" t="str">
        <f t="array" ref="C117">INDEX('Ledge  Tech'!$P$3:$Q$109, MATCH($A$1,'Ledge  Tech'!$A$3:$A$109,0), MATCH(C110,'Ledge  Tech'!$P$2:$Q$2,0))</f>
        <v>1-20</v>
      </c>
      <c r="D117" s="127">
        <f t="array" ref="D117">INDEX('Ledge  Tech'!$P$3:$Q$109, MATCH($A$1,'Ledge  Tech'!$A$3:$A$109,0), MATCH(D110,'Ledge  Tech'!$P$2:$Q$2,0))</f>
        <v>40</v>
      </c>
      <c r="E117" s="448"/>
      <c r="F117" s="448"/>
      <c r="G117" s="448"/>
      <c r="H117" s="320"/>
      <c r="I117" s="320"/>
      <c r="J117" s="121"/>
      <c r="K117" s="222"/>
      <c r="L117" s="450" t="str">
        <f>'テンプレート'!L123</f>
        <v>下Throws</v>
      </c>
      <c r="M117" s="127" t="s">
        <v>145</v>
      </c>
      <c r="N117" s="127">
        <v>19.0</v>
      </c>
      <c r="O117" s="180"/>
      <c r="P117" s="180"/>
      <c r="Q117" s="180"/>
      <c r="R117" s="180"/>
      <c r="S117" s="180"/>
      <c r="T117" s="180"/>
      <c r="U117" s="180"/>
      <c r="V117" s="180"/>
    </row>
    <row r="118" outlineLevel="1">
      <c r="A118" s="207"/>
      <c r="B118" s="447" t="s">
        <v>497</v>
      </c>
      <c r="C118" s="127" t="str">
        <f t="array" ref="C118">INDEX('Ledge  Tech'!$R$3:$S$109, MATCH($A$1,'Ledge  Tech'!$A$3:$A$109,0), MATCH(C110,'Ledge  Tech'!$R$2:$S$2,0))</f>
        <v>1-20</v>
      </c>
      <c r="D118" s="127">
        <f t="array" ref="D118">INDEX('Ledge  Tech'!$R$3:$S$109, MATCH($A$1,'Ledge  Tech'!$A$3:$A$109,0), MATCH(D110,'Ledge  Tech'!$R$2:$S$2,0))</f>
        <v>40</v>
      </c>
      <c r="E118" s="448"/>
      <c r="F118" s="448"/>
      <c r="G118" s="448"/>
      <c r="H118" s="320"/>
      <c r="I118" s="320"/>
      <c r="J118" s="179"/>
      <c r="K118" s="222"/>
      <c r="L118" s="453" t="str">
        <f>'テンプレート'!L124</f>
        <v>ダッシュ</v>
      </c>
      <c r="M118" s="127" t="s">
        <v>229</v>
      </c>
      <c r="N118" s="127">
        <v>37.0</v>
      </c>
      <c r="O118" s="180"/>
      <c r="P118" s="180"/>
      <c r="Q118" s="180"/>
      <c r="R118" s="180"/>
      <c r="S118" s="180"/>
      <c r="T118" s="180"/>
      <c r="U118" s="180"/>
      <c r="V118" s="180"/>
    </row>
    <row r="119" outlineLevel="1">
      <c r="A119" s="446" t="s">
        <v>508</v>
      </c>
      <c r="B119" s="447" t="s">
        <v>509</v>
      </c>
      <c r="C119" s="448"/>
      <c r="D119" s="127" t="str">
        <f t="array" ref="D119">INDEX('Get-Ups'!$C$3:$C109, MATCH($A$1,'Get-Ups'!$A$3:$A$109,0), MATCH(D110,'Get-Ups'!$C$2:$AD$2,0))</f>
        <v>25</v>
      </c>
      <c r="E119" s="448"/>
      <c r="F119" s="448"/>
      <c r="G119" s="448"/>
      <c r="H119" s="320"/>
      <c r="I119" s="320"/>
      <c r="J119" s="121"/>
      <c r="K119" s="207"/>
      <c r="L119" s="453" t="str">
        <f>'テンプレート'!L125</f>
        <v>On-Spot捨て</v>
      </c>
      <c r="M119" s="127" t="s">
        <v>66</v>
      </c>
      <c r="N119" s="127">
        <v>23.0</v>
      </c>
      <c r="O119" s="180"/>
      <c r="P119" s="180"/>
      <c r="Q119" s="180"/>
      <c r="R119" s="180"/>
      <c r="S119" s="180"/>
      <c r="T119" s="180"/>
      <c r="U119" s="180"/>
      <c r="V119" s="180"/>
    </row>
    <row r="120" outlineLevel="1">
      <c r="A120" s="222"/>
      <c r="B120" s="447" t="s">
        <v>455</v>
      </c>
      <c r="C120" s="454" t="str">
        <f t="array" ref="C120">INDEX('Get-Ups'!$D$3:$E109, MATCH($A$1,'Get-Ups'!$A$3:$A$109,0), MATCH(C110,'Get-Ups'!$D$2:$AD$2,0))</f>
        <v>1-22</v>
      </c>
      <c r="D120" s="455">
        <f t="array" ref="D120">INDEX('Get-Ups'!$D$3:$E109, MATCH($A$1,'Get-Ups'!$A$3:$A$109,0), MATCH(D110,'Get-Ups'!$D$2:$AD$2,0))</f>
        <v>29</v>
      </c>
      <c r="E120" s="448"/>
      <c r="F120" s="448"/>
      <c r="G120" s="448"/>
      <c r="H120" s="320"/>
      <c r="I120" s="320"/>
      <c r="J120" s="179"/>
      <c r="K120" s="452" t="str">
        <f>'テンプレート'!K126</f>
        <v>Air投擲</v>
      </c>
      <c r="L120" s="450" t="str">
        <f>'テンプレート'!L126</f>
        <v>前Throws</v>
      </c>
      <c r="M120" s="127" t="s">
        <v>90</v>
      </c>
      <c r="N120" s="127">
        <v>24.0</v>
      </c>
      <c r="O120" s="180"/>
      <c r="P120" s="180"/>
      <c r="Q120" s="180"/>
      <c r="R120" s="180"/>
      <c r="S120" s="180"/>
      <c r="T120" s="180"/>
      <c r="U120" s="180"/>
      <c r="V120" s="180"/>
    </row>
    <row r="121" outlineLevel="1">
      <c r="A121" s="222"/>
      <c r="B121" s="447" t="s">
        <v>496</v>
      </c>
      <c r="C121" s="454" t="str">
        <f t="array" ref="C121">INDEX('Get-Ups'!$F$3:$G$109, MATCH($A$1,'Get-Ups'!$A$3:$A$109,0), MATCH(C110,'Get-Ups'!$F$2:$AD$2,0))</f>
        <v>1-23</v>
      </c>
      <c r="D121" s="455">
        <f t="array" ref="D121">INDEX('Get-Ups'!$F$3:$G$109, MATCH($A$1,'Get-Ups'!$A$3:$A$109,0), MATCH(D110,'Get-Ups'!$F$2:$AD$2,0))</f>
        <v>35</v>
      </c>
      <c r="E121" s="448"/>
      <c r="F121" s="448"/>
      <c r="G121" s="448"/>
      <c r="H121" s="320"/>
      <c r="I121" s="320"/>
      <c r="J121" s="121"/>
      <c r="K121" s="222"/>
      <c r="L121" s="450" t="str">
        <f>'テンプレート'!L127</f>
        <v>後Throws</v>
      </c>
      <c r="M121" s="127" t="s">
        <v>191</v>
      </c>
      <c r="N121" s="127">
        <v>24.0</v>
      </c>
      <c r="O121" s="180"/>
      <c r="P121" s="180"/>
      <c r="Q121" s="180"/>
      <c r="R121" s="180"/>
      <c r="S121" s="180"/>
      <c r="T121" s="180"/>
      <c r="U121" s="180"/>
      <c r="V121" s="180"/>
    </row>
    <row r="122" outlineLevel="1">
      <c r="A122" s="222"/>
      <c r="B122" s="447" t="s">
        <v>497</v>
      </c>
      <c r="C122" s="127" t="str">
        <f t="array" ref="C122">INDEX('Get-Ups'!$H$3:$I$109, MATCH($A$1,'Get-Ups'!$A$3:$A$109,0), MATCH(C110,'Get-Ups'!$H$2:$AD$2,0))</f>
        <v>1-19</v>
      </c>
      <c r="D122" s="127">
        <f t="array" ref="D122">INDEX('Get-Ups'!$H$3:$I$109, MATCH($A$1,'Get-Ups'!$A$3:$A$109,0), MATCH(D110,'Get-Ups'!$H$2:$AD$2,0))</f>
        <v>35</v>
      </c>
      <c r="E122" s="448"/>
      <c r="F122" s="448"/>
      <c r="G122" s="448"/>
      <c r="H122" s="320"/>
      <c r="I122" s="320"/>
      <c r="J122" s="179"/>
      <c r="K122" s="222"/>
      <c r="L122" s="450" t="str">
        <f>'テンプレート'!L128</f>
        <v>上Throws</v>
      </c>
      <c r="M122" s="127" t="s">
        <v>74</v>
      </c>
      <c r="N122" s="127">
        <v>23.0</v>
      </c>
      <c r="O122" s="180"/>
      <c r="P122" s="180"/>
      <c r="Q122" s="180"/>
      <c r="R122" s="180"/>
      <c r="S122" s="180"/>
      <c r="T122" s="180"/>
      <c r="U122" s="180"/>
      <c r="V122" s="180"/>
    </row>
    <row r="123" outlineLevel="1">
      <c r="A123" s="222"/>
      <c r="B123" s="447" t="s">
        <v>510</v>
      </c>
      <c r="C123" s="456" t="str">
        <f t="array" ref="C123">INDEX('Get-Ups'!$J$3:$M$109, MATCH($A$1,'Get-Ups'!$A$3:$A$109,0), MATCH(C110,'Get-Ups'!$J$2:$AD$2,0))</f>
        <v>1-21</v>
      </c>
      <c r="D123" s="457">
        <f t="array" ref="D123">INDEX('Get-Ups'!$J$3:$M$109, MATCH($A$1,'Get-Ups'!$A$3:$A$109,0), MATCH(D110,'Get-Ups'!$J$2:$AD$2,0))</f>
        <v>45</v>
      </c>
      <c r="E123" s="454" t="str">
        <f t="array" ref="E123">INDEX('Get-Ups'!$J$3:$M$109, MATCH($A$1,'Get-Ups'!$A$3:$A$109,0), MATCH(E110,'Get-Ups'!$J$2:$AD$2,0))</f>
        <v>14-15</v>
      </c>
      <c r="F123" s="455">
        <f t="array" ref="F123">INDEX('Get-Ups'!$J$3:$M$109, MATCH($A$1,'Get-Ups'!$A$3:$A$109,0), MATCH(F110,'Get-Ups'!$J$2:$AD$2,0))</f>
        <v>6</v>
      </c>
      <c r="G123" s="127">
        <f t="shared" ref="G123:G124" si="1">F123*1.2</f>
        <v>7.2</v>
      </c>
      <c r="H123" s="320"/>
      <c r="I123" s="320"/>
      <c r="J123" s="121"/>
      <c r="K123" s="207"/>
      <c r="L123" s="450" t="str">
        <f>'テンプレート'!L129</f>
        <v>下Throws</v>
      </c>
      <c r="M123" s="127" t="s">
        <v>145</v>
      </c>
      <c r="N123" s="127">
        <v>19.0</v>
      </c>
      <c r="O123" s="121"/>
      <c r="P123" s="121"/>
      <c r="Q123" s="121"/>
      <c r="R123" s="121"/>
      <c r="S123" s="121"/>
      <c r="T123" s="121"/>
      <c r="U123" s="121"/>
      <c r="V123" s="121"/>
    </row>
    <row r="124" outlineLevel="1">
      <c r="A124" s="207"/>
      <c r="B124" s="458" t="s">
        <v>511</v>
      </c>
      <c r="C124" s="207"/>
      <c r="D124" s="207"/>
      <c r="E124" s="454" t="str">
        <f t="array" ref="E124">INDEX('Get-Ups'!$N$3:$O$109, MATCH($A$1,'Get-Ups'!$A$3:$A$109,0), MATCH(E110,'Get-Ups'!$N$2:$AD$2,0))</f>
        <v>20-21</v>
      </c>
      <c r="F124" s="455">
        <f t="array" ref="F124">INDEX('Get-Ups'!$N$3:$O$109, MATCH($A$1,'Get-Ups'!$A$3:$A$109,0), MATCH(F110,'Get-Ups'!$N$2:$AD$2,0))</f>
        <v>6</v>
      </c>
      <c r="G124" s="127">
        <f t="shared" si="1"/>
        <v>7.2</v>
      </c>
      <c r="H124" s="320"/>
      <c r="I124" s="320"/>
      <c r="J124" s="121"/>
      <c r="K124" s="459" t="str">
        <f>'テンプレート'!K130</f>
        <v>踏み台ジャンプ</v>
      </c>
      <c r="L124" s="224"/>
      <c r="M124" s="445" t="str">
        <f>'テンプレート'!M130</f>
        <v>Duration</v>
      </c>
      <c r="N124" s="138"/>
      <c r="O124" s="121"/>
      <c r="P124" s="121"/>
      <c r="Q124" s="121"/>
      <c r="R124" s="121"/>
      <c r="S124" s="121"/>
      <c r="T124" s="121"/>
      <c r="U124" s="121"/>
      <c r="V124" s="121"/>
    </row>
    <row r="125" outlineLevel="1">
      <c r="A125" s="446" t="s">
        <v>512</v>
      </c>
      <c r="B125" s="447" t="s">
        <v>509</v>
      </c>
      <c r="C125" s="448"/>
      <c r="D125" s="454" t="str">
        <f t="array" ref="D125">INDEX('Get-Ups'!$C$3:$C109, MATCH($A$1,'Get-Ups'!$A$3:$A$109,0), MATCH(D110,'Get-Ups'!$C$2,0))</f>
        <v>25</v>
      </c>
      <c r="E125" s="448"/>
      <c r="F125" s="448"/>
      <c r="G125" s="448"/>
      <c r="H125" s="320"/>
      <c r="I125" s="320"/>
      <c r="J125" s="179"/>
      <c r="K125" s="460" t="str">
        <f>'テンプレート'!K131</f>
        <v>踏み</v>
      </c>
      <c r="L125" s="461" t="str">
        <f>'テンプレート'!L131</f>
        <v>踏み</v>
      </c>
      <c r="M125" s="127">
        <v>7.0</v>
      </c>
      <c r="N125" s="462"/>
      <c r="O125" s="121"/>
      <c r="P125" s="121"/>
      <c r="Q125" s="121"/>
      <c r="R125" s="121"/>
      <c r="S125" s="121"/>
      <c r="T125" s="121"/>
      <c r="U125" s="121"/>
      <c r="V125" s="121"/>
    </row>
    <row r="126" outlineLevel="1">
      <c r="A126" s="222"/>
      <c r="B126" s="447" t="s">
        <v>455</v>
      </c>
      <c r="C126" s="454" t="str">
        <f t="array" ref="C126">INDEX('Get-Ups'!$P$3:$Q$109, MATCH($A$1,'Get-Ups'!$A$3:$A$109,0), MATCH(C110,'Get-Ups'!$P$2:$AD$2,0))</f>
        <v>1-22</v>
      </c>
      <c r="D126" s="455">
        <f t="array" ref="D126">INDEX('Get-Ups'!$P$3:$Q$109, MATCH($A$1,'Get-Ups'!$A$3:$A$109,0), MATCH(D110,'Get-Ups'!$P$2:$AD$2,0))</f>
        <v>29</v>
      </c>
      <c r="E126" s="448"/>
      <c r="F126" s="448"/>
      <c r="G126" s="448"/>
      <c r="H126" s="320"/>
      <c r="I126" s="320"/>
      <c r="J126" s="121"/>
      <c r="K126" s="452" t="str">
        <f>'テンプレート'!K132</f>
        <v>踏まれ</v>
      </c>
      <c r="L126" s="461" t="str">
        <f>'テンプレート'!L132</f>
        <v>Ground踏まれ</v>
      </c>
      <c r="M126" s="127" t="s">
        <v>504</v>
      </c>
      <c r="N126" s="462"/>
      <c r="O126" s="320"/>
      <c r="P126" s="320"/>
      <c r="Q126" s="320"/>
      <c r="R126" s="320"/>
      <c r="S126" s="320"/>
      <c r="T126" s="320"/>
      <c r="U126" s="320"/>
      <c r="V126" s="320"/>
    </row>
    <row r="127" outlineLevel="1">
      <c r="A127" s="222"/>
      <c r="B127" s="447" t="s">
        <v>496</v>
      </c>
      <c r="C127" s="454" t="str">
        <f t="array" ref="C127">INDEX('Get-Ups'!$R$3:$S$109, MATCH($A$1,'Get-Ups'!$A$3:$A$109,0), MATCH(C110,'Get-Ups'!$R$2:$AD$2,0))</f>
        <v>1-19</v>
      </c>
      <c r="D127" s="455">
        <f t="array" ref="D127">INDEX('Get-Ups'!$R$3:$S$109, MATCH($A$1,'Get-Ups'!$A$3:$A$109,0), MATCH(D110,'Get-Ups'!$R$2:$AD$2,0))</f>
        <v>35</v>
      </c>
      <c r="E127" s="448"/>
      <c r="F127" s="448"/>
      <c r="G127" s="448"/>
      <c r="H127" s="320"/>
      <c r="I127" s="320"/>
      <c r="J127" s="179"/>
      <c r="K127" s="222"/>
      <c r="L127" s="461" t="s">
        <v>671</v>
      </c>
      <c r="M127" s="127">
        <v>28.0</v>
      </c>
      <c r="N127" s="108"/>
      <c r="O127" s="180"/>
      <c r="P127" s="180"/>
      <c r="Q127" s="180"/>
      <c r="R127" s="180"/>
      <c r="S127" s="180"/>
      <c r="T127" s="180"/>
      <c r="U127" s="180"/>
      <c r="V127" s="180"/>
    </row>
    <row r="128" outlineLevel="1">
      <c r="A128" s="222"/>
      <c r="B128" s="447" t="s">
        <v>497</v>
      </c>
      <c r="C128" s="454" t="str">
        <f t="array" ref="C128">INDEX('Get-Ups'!$T$3:$U$109, MATCH($A$1,'Get-Ups'!$A$3:$A$109,0), MATCH(C110,'Get-Ups'!$T$2:$AD$2,0))</f>
        <v>1-25</v>
      </c>
      <c r="D128" s="455">
        <f t="array" ref="D128">INDEX('Get-Ups'!$T$3:$U$109, MATCH($A$1,'Get-Ups'!$A$3:$A$109,0), MATCH(D110,'Get-Ups'!$T$2:$AD$2,0))</f>
        <v>35</v>
      </c>
      <c r="E128" s="448"/>
      <c r="F128" s="448"/>
      <c r="G128" s="448"/>
      <c r="H128" s="320"/>
      <c r="I128" s="320"/>
      <c r="J128" s="121"/>
      <c r="K128" s="222"/>
      <c r="L128" s="461" t="str">
        <f>'テンプレート'!L134</f>
        <v>Air踏まれ</v>
      </c>
      <c r="M128" s="127">
        <v>8.0</v>
      </c>
      <c r="N128" s="108"/>
      <c r="O128" s="180"/>
      <c r="P128" s="180"/>
      <c r="Q128" s="180"/>
      <c r="R128" s="180"/>
      <c r="S128" s="180"/>
      <c r="T128" s="180"/>
      <c r="U128" s="180"/>
      <c r="V128" s="180"/>
    </row>
    <row r="129" outlineLevel="1">
      <c r="A129" s="222"/>
      <c r="B129" s="447" t="s">
        <v>510</v>
      </c>
      <c r="C129" s="456" t="str">
        <f t="array" ref="C129">INDEX('Get-Ups'!$V$3:$Y$109, MATCH($A$1,'Get-Ups'!$A$3:$A$109,0), MATCH(C110,'Get-Ups'!$V$2:$AD$2,0))</f>
        <v>1-25</v>
      </c>
      <c r="D129" s="457">
        <f t="array" ref="D129">INDEX('Get-Ups'!$V$3:$Y$109, MATCH($A$1,'Get-Ups'!$A$3:$A$109,0), MATCH(D110,'Get-Ups'!$V$2:$AD$2,0))</f>
        <v>45</v>
      </c>
      <c r="E129" s="454" t="str">
        <f t="array" ref="E129">INDEX('Get-Ups'!$V$3:$Y$109, MATCH($A$1,'Get-Ups'!$A$3:$A$109,0), MATCH(E110,'Get-Ups'!$V$2:$AD$2,0))</f>
        <v>14-15</v>
      </c>
      <c r="F129" s="455">
        <f t="array" ref="F129">INDEX('Get-Ups'!$V$3:$Y$109, MATCH($A$1,'Get-Ups'!$A$3:$A$109,0), MATCH(F110,'Get-Ups'!$V$2:$AD$2,0))</f>
        <v>7</v>
      </c>
      <c r="G129" s="127">
        <f t="shared" ref="G129:G130" si="2">F129*1.2</f>
        <v>8.4</v>
      </c>
      <c r="H129" s="320"/>
      <c r="I129" s="320"/>
      <c r="J129" s="179"/>
      <c r="K129" s="222"/>
      <c r="L129" s="461" t="str">
        <f>'テンプレート'!L135</f>
        <v>Air落下</v>
      </c>
      <c r="M129" s="127">
        <v>32.0</v>
      </c>
      <c r="N129" s="108"/>
      <c r="O129" s="180"/>
      <c r="P129" s="180"/>
      <c r="Q129" s="180"/>
      <c r="R129" s="180"/>
      <c r="S129" s="180"/>
      <c r="T129" s="180"/>
      <c r="U129" s="180"/>
      <c r="V129" s="180"/>
    </row>
    <row r="130" outlineLevel="1">
      <c r="A130" s="207"/>
      <c r="B130" s="458" t="s">
        <v>511</v>
      </c>
      <c r="C130" s="207"/>
      <c r="D130" s="207"/>
      <c r="E130" s="454" t="str">
        <f t="array" ref="E130">INDEX('Get-Ups'!$Z$3:$AA$109, MATCH($A$1,'Get-Ups'!$A$3:$A$109,0), MATCH(E110,'Get-Ups'!$Z$2:$AD$2,0))</f>
        <v>24-25</v>
      </c>
      <c r="F130" s="455">
        <f t="array" ref="F130">INDEX('Get-Ups'!$Z$3:$AA$109, MATCH($A$1,'Get-Ups'!$A$3:$A$109,0), MATCH(F110,'Get-Ups'!$Z$2:$AD$2,0))</f>
        <v>7</v>
      </c>
      <c r="G130" s="127">
        <f t="shared" si="2"/>
        <v>8.4</v>
      </c>
      <c r="H130" s="320"/>
      <c r="I130" s="320"/>
      <c r="J130" s="179"/>
      <c r="K130" s="451" t="str">
        <f>'テンプレート'!K136</f>
        <v>倒れダメージ</v>
      </c>
      <c r="L130" s="120"/>
      <c r="M130" s="445" t="str">
        <f>'テンプレート'!M136</f>
        <v>Duration</v>
      </c>
      <c r="N130" s="108"/>
      <c r="O130" s="180"/>
      <c r="P130" s="180"/>
      <c r="Q130" s="180"/>
      <c r="R130" s="180"/>
      <c r="S130" s="180"/>
      <c r="T130" s="180"/>
      <c r="U130" s="180"/>
      <c r="V130" s="180"/>
    </row>
    <row r="131" outlineLevel="1">
      <c r="A131" s="446" t="s">
        <v>513</v>
      </c>
      <c r="B131" s="447" t="s">
        <v>514</v>
      </c>
      <c r="C131" s="454" t="str">
        <f t="array" ref="C131">INDEX(Tripping!$C$3:$D109, MATCH($A$1,Tripping!$A$3:$A$109,0), MATCH(C110,Tripping!$C$2:$AC$2,0))</f>
        <v>1-5</v>
      </c>
      <c r="D131" s="455">
        <f t="array" ref="D131">INDEX(Tripping!$C$3:$D109, MATCH($A$1,Tripping!$A$3:$A$109,0), MATCH(D110,Tripping!$C$2:$AC$2,0))</f>
        <v>29</v>
      </c>
      <c r="E131" s="448"/>
      <c r="F131" s="448"/>
      <c r="G131" s="448"/>
      <c r="H131" s="320"/>
      <c r="I131" s="320"/>
      <c r="J131" s="121"/>
      <c r="K131" s="460" t="str">
        <f>'テンプレート'!K137</f>
        <v>あお向け倒れ</v>
      </c>
      <c r="L131" s="453" t="str">
        <f>'テンプレート'!L137</f>
        <v>モーション大</v>
      </c>
      <c r="M131" s="127">
        <v>39.0</v>
      </c>
      <c r="N131" s="462"/>
      <c r="O131" s="180"/>
      <c r="P131" s="180"/>
      <c r="Q131" s="180"/>
      <c r="R131" s="180"/>
      <c r="S131" s="180"/>
      <c r="T131" s="180"/>
      <c r="U131" s="180"/>
      <c r="V131" s="180"/>
    </row>
    <row r="132" outlineLevel="1">
      <c r="A132" s="222"/>
      <c r="B132" s="447" t="s">
        <v>515</v>
      </c>
      <c r="C132" s="454" t="str">
        <f t="array" ref="C132">INDEX(Tripping!$E$3:$F109, MATCH($A$1,Tripping!$A$3:$A$109,0), MATCH(C110,Tripping!$E$2:$AC$2,0))</f>
        <v>1-5</v>
      </c>
      <c r="D132" s="455">
        <f t="array" ref="D132">INDEX(Tripping!$E$3:$F109, MATCH($A$1,Tripping!$A$3:$A$109,0), MATCH(D110,Tripping!$E$2:$AC$2,0))</f>
        <v>39</v>
      </c>
      <c r="E132" s="448"/>
      <c r="F132" s="448"/>
      <c r="G132" s="448"/>
      <c r="H132" s="320"/>
      <c r="I132" s="320"/>
      <c r="J132" s="179"/>
      <c r="K132" s="460" t="str">
        <f>'テンプレート'!K138</f>
        <v>うつ伏せ倒れ</v>
      </c>
      <c r="L132" s="453" t="str">
        <f>'テンプレート'!L138</f>
        <v>モーション大</v>
      </c>
      <c r="M132" s="127" t="s">
        <v>165</v>
      </c>
      <c r="N132" s="462"/>
      <c r="O132" s="180"/>
      <c r="P132" s="180"/>
      <c r="Q132" s="180"/>
      <c r="R132" s="180"/>
      <c r="S132" s="180"/>
      <c r="T132" s="180"/>
      <c r="U132" s="180"/>
      <c r="V132" s="180"/>
    </row>
    <row r="133" outlineLevel="1">
      <c r="A133" s="222"/>
      <c r="B133" s="447" t="s">
        <v>455</v>
      </c>
      <c r="C133" s="454" t="str">
        <f t="array" ref="C133">INDEX(Tripping!$G$3:$H$109, MATCH($A$1,Tripping!$A$3:$A$109,0), MATCH(C110,Tripping!$G$2:$AC$2,0))</f>
        <v>1-16</v>
      </c>
      <c r="D133" s="455">
        <f t="array" ref="D133">INDEX(Tripping!$G$3:$H$109, MATCH($A$1,Tripping!$A$3:$A$109,0), MATCH(D110,Tripping!$G$2:$AC$2,0))</f>
        <v>21</v>
      </c>
      <c r="E133" s="448"/>
      <c r="F133" s="448"/>
      <c r="G133" s="448"/>
      <c r="H133" s="320"/>
      <c r="I133" s="320"/>
      <c r="J133" s="121"/>
      <c r="K133" s="451" t="str">
        <f>'テンプレート'!K139</f>
        <v/>
      </c>
      <c r="L133" s="120"/>
      <c r="M133" s="445" t="str">
        <f>'テンプレート'!M139</f>
        <v/>
      </c>
      <c r="N133" s="108"/>
      <c r="O133" s="180"/>
      <c r="P133" s="180"/>
      <c r="Q133" s="180"/>
      <c r="R133" s="180"/>
      <c r="S133" s="180"/>
      <c r="T133" s="180"/>
      <c r="U133" s="180"/>
      <c r="V133" s="180"/>
    </row>
    <row r="134" outlineLevel="1">
      <c r="A134" s="222"/>
      <c r="B134" s="447" t="s">
        <v>496</v>
      </c>
      <c r="C134" s="454" t="str">
        <f t="array" ref="C134">INDEX(Tripping!$I$3:$J$109, MATCH($A$1,Tripping!$A$3:$A$109,0), MATCH(C110,Tripping!$I$2:$AC$2,0))</f>
        <v>1-9</v>
      </c>
      <c r="D134" s="455">
        <f t="array" ref="D134">INDEX(Tripping!$I$3:$J$109, MATCH($A$1,Tripping!$A$3:$A$109,0), MATCH(D110,Tripping!$I$2:$AC$2,0))</f>
        <v>28</v>
      </c>
      <c r="E134" s="448"/>
      <c r="F134" s="448"/>
      <c r="G134" s="448"/>
      <c r="H134" s="320"/>
      <c r="I134" s="320"/>
      <c r="J134" s="320"/>
      <c r="K134" s="463"/>
      <c r="L134" s="464" t="str">
        <f>'テンプレート'!L140</f>
        <v/>
      </c>
      <c r="M134" s="127" t="s">
        <v>504</v>
      </c>
      <c r="N134" s="108"/>
      <c r="O134" s="180"/>
      <c r="P134" s="180"/>
      <c r="Q134" s="180"/>
      <c r="R134" s="180"/>
      <c r="S134" s="180"/>
      <c r="T134" s="180"/>
      <c r="U134" s="180"/>
      <c r="V134" s="180"/>
    </row>
    <row r="135" outlineLevel="1">
      <c r="A135" s="222"/>
      <c r="B135" s="447" t="s">
        <v>497</v>
      </c>
      <c r="C135" s="454" t="str">
        <f t="array" ref="C135">INDEX(Tripping!$K$3:$L$109, MATCH($A$1,Tripping!$A$3:$A$109,0), MATCH(C110,Tripping!$K$2:$AC$2,0))</f>
        <v>1-9</v>
      </c>
      <c r="D135" s="455">
        <f t="array" ref="D135">INDEX(Tripping!$K$3:$L$109, MATCH($A$1,Tripping!$A$3:$A$109,0), MATCH(D110,Tripping!$K$2:$AC$2,0))</f>
        <v>28</v>
      </c>
      <c r="E135" s="448"/>
      <c r="F135" s="448"/>
      <c r="G135" s="448"/>
      <c r="H135" s="320"/>
      <c r="I135" s="320"/>
      <c r="J135" s="320"/>
      <c r="K135" s="465"/>
      <c r="L135" s="180"/>
      <c r="M135" s="180"/>
      <c r="N135" s="108"/>
      <c r="O135" s="180"/>
      <c r="P135" s="180"/>
      <c r="Q135" s="180"/>
      <c r="R135" s="180"/>
      <c r="S135" s="180"/>
      <c r="T135" s="180"/>
      <c r="U135" s="180"/>
      <c r="V135" s="180"/>
    </row>
    <row r="136" outlineLevel="1">
      <c r="A136" s="222"/>
      <c r="B136" s="447" t="s">
        <v>510</v>
      </c>
      <c r="C136" s="456" t="str">
        <f t="array" ref="C136">INDEX(Tripping!$M$3:$P$109, MATCH($A$1,Tripping!$A$3:$A$109,0), MATCH(C110,Tripping!$M$2:$AC$2,0))</f>
        <v>1-7</v>
      </c>
      <c r="D136" s="457">
        <f t="array" ref="D136">INDEX(Tripping!$M$3:$P$109, MATCH($A$1,Tripping!$A$3:$A$109,0), MATCH(D110,Tripping!$M$2:$AC$2,0))</f>
        <v>49</v>
      </c>
      <c r="E136" s="454" t="str">
        <f t="array" ref="E136">INDEX(Tripping!$M$3:$P$109, MATCH($A$1,Tripping!$A$3:$A$109,0), MATCH(E110,Tripping!$M$2:$AC$2,0))</f>
        <v>18-19</v>
      </c>
      <c r="F136" s="455">
        <f t="array" ref="F136">INDEX(Tripping!$M$3:$P$109, MATCH($A$1,Tripping!$A$3:$A$109,0), MATCH(F110,Tripping!$M$2:$AC$2,0))</f>
        <v>5</v>
      </c>
      <c r="G136" s="127">
        <f t="shared" ref="G136:G137" si="3">F136*1.2</f>
        <v>6</v>
      </c>
      <c r="H136" s="320"/>
      <c r="I136" s="320"/>
      <c r="J136" s="320"/>
      <c r="K136" s="180"/>
      <c r="L136" s="180"/>
      <c r="M136" s="180"/>
      <c r="N136" s="108"/>
      <c r="O136" s="108"/>
      <c r="P136" s="108"/>
      <c r="Q136" s="108"/>
      <c r="R136" s="180"/>
      <c r="S136" s="180"/>
      <c r="T136" s="180"/>
      <c r="U136" s="180"/>
      <c r="V136" s="180"/>
    </row>
    <row r="137" outlineLevel="1">
      <c r="A137" s="207"/>
      <c r="B137" s="458" t="s">
        <v>511</v>
      </c>
      <c r="C137" s="207"/>
      <c r="D137" s="207"/>
      <c r="E137" s="454" t="str">
        <f t="array" ref="E137">INDEX(Tripping!$Q$3:$R$109, MATCH($A$1,Tripping!$A$3:$A$109,0), MATCH(E110,Tripping!$Q$2:$AC$2,0))</f>
        <v>23-24</v>
      </c>
      <c r="F137" s="455">
        <f t="array" ref="F137">INDEX(Tripping!$Q$3:$R$109, MATCH($A$1,Tripping!$A$3:$A$109,0), MATCH(F110,Tripping!$Q$2:$AC$2,0))</f>
        <v>5</v>
      </c>
      <c r="G137" s="127">
        <f t="shared" si="3"/>
        <v>6</v>
      </c>
      <c r="H137" s="320"/>
      <c r="I137" s="320"/>
      <c r="J137" s="320"/>
      <c r="K137" s="180"/>
      <c r="L137" s="180"/>
      <c r="M137" s="180"/>
      <c r="N137" s="108"/>
      <c r="O137" s="108"/>
      <c r="P137" s="108"/>
      <c r="Q137" s="108"/>
      <c r="R137" s="180"/>
      <c r="S137" s="180"/>
      <c r="T137" s="180"/>
      <c r="U137" s="180"/>
      <c r="V137" s="180"/>
    </row>
  </sheetData>
  <mergeCells count="149">
    <mergeCell ref="A43:A45"/>
    <mergeCell ref="A46:A47"/>
    <mergeCell ref="A49:B50"/>
    <mergeCell ref="A51:A52"/>
    <mergeCell ref="A15:B16"/>
    <mergeCell ref="E16:F16"/>
    <mergeCell ref="C16:D16"/>
    <mergeCell ref="F37:F38"/>
    <mergeCell ref="E37:E38"/>
    <mergeCell ref="G37:G38"/>
    <mergeCell ref="D34:D36"/>
    <mergeCell ref="D51:D52"/>
    <mergeCell ref="D40:D42"/>
    <mergeCell ref="C40:C42"/>
    <mergeCell ref="D46:D47"/>
    <mergeCell ref="D43:D45"/>
    <mergeCell ref="D37:D38"/>
    <mergeCell ref="D32:D33"/>
    <mergeCell ref="A26:A31"/>
    <mergeCell ref="A24:B25"/>
    <mergeCell ref="C34:C36"/>
    <mergeCell ref="C37:C38"/>
    <mergeCell ref="A40:A42"/>
    <mergeCell ref="A37:A38"/>
    <mergeCell ref="A34:A36"/>
    <mergeCell ref="A11:B12"/>
    <mergeCell ref="A32:A33"/>
    <mergeCell ref="I57:I58"/>
    <mergeCell ref="R59:V59"/>
    <mergeCell ref="R57:V58"/>
    <mergeCell ref="J57:J58"/>
    <mergeCell ref="V63:V66"/>
    <mergeCell ref="R51:V52"/>
    <mergeCell ref="R53:V54"/>
    <mergeCell ref="R55:V56"/>
    <mergeCell ref="H40:J42"/>
    <mergeCell ref="I51:I52"/>
    <mergeCell ref="J51:J52"/>
    <mergeCell ref="H43:J45"/>
    <mergeCell ref="H46:J47"/>
    <mergeCell ref="I53:I54"/>
    <mergeCell ref="J53:J54"/>
    <mergeCell ref="J55:J56"/>
    <mergeCell ref="I55:I56"/>
    <mergeCell ref="H73:J75"/>
    <mergeCell ref="H72:J72"/>
    <mergeCell ref="H62:J62"/>
    <mergeCell ref="V68:V71"/>
    <mergeCell ref="H70:J71"/>
    <mergeCell ref="V73:V75"/>
    <mergeCell ref="H67:J67"/>
    <mergeCell ref="R50:V50"/>
    <mergeCell ref="H68:J69"/>
    <mergeCell ref="I10:I11"/>
    <mergeCell ref="K16:N16"/>
    <mergeCell ref="G16:H16"/>
    <mergeCell ref="I6:I7"/>
    <mergeCell ref="H6:H7"/>
    <mergeCell ref="H4:H5"/>
    <mergeCell ref="H1:J2"/>
    <mergeCell ref="I4:I5"/>
    <mergeCell ref="K1:M2"/>
    <mergeCell ref="H8:J9"/>
    <mergeCell ref="H10:H11"/>
    <mergeCell ref="C1:G12"/>
    <mergeCell ref="K120:K123"/>
    <mergeCell ref="K114:K119"/>
    <mergeCell ref="K126:K129"/>
    <mergeCell ref="K133:L133"/>
    <mergeCell ref="K130:L130"/>
    <mergeCell ref="K110:L110"/>
    <mergeCell ref="K113:L113"/>
    <mergeCell ref="K111:K112"/>
    <mergeCell ref="K124:L124"/>
    <mergeCell ref="U77:U83"/>
    <mergeCell ref="U73:U75"/>
    <mergeCell ref="V77:V83"/>
    <mergeCell ref="U68:U71"/>
    <mergeCell ref="U63:U66"/>
    <mergeCell ref="H27:J27"/>
    <mergeCell ref="H28:J28"/>
    <mergeCell ref="H26:J26"/>
    <mergeCell ref="H25:J25"/>
    <mergeCell ref="H29:J29"/>
    <mergeCell ref="H31:J31"/>
    <mergeCell ref="H30:J30"/>
    <mergeCell ref="H34:J36"/>
    <mergeCell ref="H32:J33"/>
    <mergeCell ref="H37:J38"/>
    <mergeCell ref="H39:J39"/>
    <mergeCell ref="H96:J97"/>
    <mergeCell ref="H98:J99"/>
    <mergeCell ref="H77:J79"/>
    <mergeCell ref="H63:J66"/>
    <mergeCell ref="H80:J83"/>
    <mergeCell ref="H76:J76"/>
    <mergeCell ref="H91:J91"/>
    <mergeCell ref="H94:J95"/>
    <mergeCell ref="H92:J93"/>
    <mergeCell ref="A72:B72"/>
    <mergeCell ref="A67:B67"/>
    <mergeCell ref="A88:A90"/>
    <mergeCell ref="A85:B86"/>
    <mergeCell ref="A91:B91"/>
    <mergeCell ref="A96:A97"/>
    <mergeCell ref="A92:A93"/>
    <mergeCell ref="A94:A95"/>
    <mergeCell ref="A68:A69"/>
    <mergeCell ref="A70:A71"/>
    <mergeCell ref="A116:A118"/>
    <mergeCell ref="A111:A115"/>
    <mergeCell ref="A125:A130"/>
    <mergeCell ref="A119:A124"/>
    <mergeCell ref="A109:B110"/>
    <mergeCell ref="A63:A64"/>
    <mergeCell ref="A65:A66"/>
    <mergeCell ref="D55:D56"/>
    <mergeCell ref="D57:D58"/>
    <mergeCell ref="A77:A79"/>
    <mergeCell ref="D77:D79"/>
    <mergeCell ref="D80:D82"/>
    <mergeCell ref="A80:A83"/>
    <mergeCell ref="D53:D54"/>
    <mergeCell ref="A61:B61"/>
    <mergeCell ref="A62:B62"/>
    <mergeCell ref="A76:B76"/>
    <mergeCell ref="A73:A75"/>
    <mergeCell ref="A57:A58"/>
    <mergeCell ref="A53:A54"/>
    <mergeCell ref="A55:A56"/>
    <mergeCell ref="A106:A107"/>
    <mergeCell ref="A103:A105"/>
    <mergeCell ref="A131:A137"/>
    <mergeCell ref="C136:C137"/>
    <mergeCell ref="D136:D137"/>
    <mergeCell ref="C129:C130"/>
    <mergeCell ref="C123:C124"/>
    <mergeCell ref="D123:D124"/>
    <mergeCell ref="D129:D130"/>
    <mergeCell ref="E96:E97"/>
    <mergeCell ref="E94:E95"/>
    <mergeCell ref="A98:A99"/>
    <mergeCell ref="A101:B102"/>
    <mergeCell ref="C96:C97"/>
    <mergeCell ref="C98:C99"/>
    <mergeCell ref="C92:C93"/>
    <mergeCell ref="C94:C95"/>
    <mergeCell ref="E98:E99"/>
    <mergeCell ref="E92:E93"/>
  </mergeCells>
  <conditionalFormatting sqref="K1:K15 K17:K134">
    <cfRule type="containsText" dxfId="0" priority="1" operator="containsText" text="361">
      <formula>NOT(ISERROR(SEARCH(("361"),(K1))))</formula>
    </cfRule>
  </conditionalFormatting>
  <conditionalFormatting sqref="K1:K15 K17:K134">
    <cfRule type="containsText" dxfId="1" priority="2" operator="containsText" text="363">
      <formula>NOT(ISERROR(SEARCH(("363"),(K1))))</formula>
    </cfRule>
  </conditionalFormatting>
  <conditionalFormatting sqref="K1:K15 K17:K134">
    <cfRule type="containsText" dxfId="1" priority="3" operator="containsText" text="365">
      <formula>NOT(ISERROR(SEARCH(("365"),(K1))))</formula>
    </cfRule>
  </conditionalFormatting>
  <conditionalFormatting sqref="K1:K15 K17:K134">
    <cfRule type="containsText" dxfId="1" priority="4" operator="containsText" text="366">
      <formula>NOT(ISERROR(SEARCH(("366"),(K1))))</formula>
    </cfRule>
  </conditionalFormatting>
  <conditionalFormatting sqref="K1:K15 K17:K134">
    <cfRule type="containsText" dxfId="1" priority="5" operator="containsText" text="367">
      <formula>NOT(ISERROR(SEARCH(("367"),(K1))))</formula>
    </cfRule>
  </conditionalFormatting>
  <conditionalFormatting sqref="P92:P99">
    <cfRule type="cellIs" dxfId="2" priority="6" operator="equal">
      <formula>"敵のみ"</formula>
    </cfRule>
  </conditionalFormatting>
  <conditionalFormatting sqref="D92:D99">
    <cfRule type="cellIs" dxfId="3" priority="7" operator="equal">
      <formula>"-"</formula>
    </cfRule>
  </conditionalFormatting>
  <conditionalFormatting sqref="O1:O137 G68 D70:D71 G70 D73:F73 G73:G75 K73:N73 P73:T73 D98 F98:G98 K98:N98 P98:P99 Q98">
    <cfRule type="cellIs" dxfId="4" priority="8" operator="greaterThan">
      <formula>0</formula>
    </cfRule>
  </conditionalFormatting>
  <conditionalFormatting sqref="P1:Q137">
    <cfRule type="cellIs" dxfId="5" priority="9" operator="lessThan">
      <formula>1</formula>
    </cfRule>
  </conditionalFormatting>
  <conditionalFormatting sqref="P1:Q137">
    <cfRule type="cellIs" dxfId="4" priority="10" operator="greaterThan">
      <formula>1</formula>
    </cfRule>
  </conditionalFormatting>
  <conditionalFormatting sqref="N25:N99">
    <cfRule type="cellIs" dxfId="6" priority="11" operator="greaterThan">
      <formula>0</formula>
    </cfRule>
  </conditionalFormatting>
  <conditionalFormatting sqref="N1:N15 N17:N137">
    <cfRule type="containsText" dxfId="6" priority="12" operator="containsText" text="/">
      <formula>NOT(ISERROR(SEARCH(("/"),(N1))))</formula>
    </cfRule>
  </conditionalFormatting>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FADB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850">
        <v>12.0</v>
      </c>
      <c r="B1" s="853"/>
      <c r="C1" s="858" t="str">
        <f>IMAGE(VLOOKUP($A$1,Fighters!A2:AI107,12,FALSE),1)</f>
        <v/>
      </c>
      <c r="D1" s="860"/>
      <c r="E1" s="860"/>
      <c r="F1" s="860"/>
      <c r="G1" s="862"/>
      <c r="H1" s="864"/>
      <c r="I1" s="860"/>
      <c r="J1" s="862"/>
      <c r="K1" s="866"/>
      <c r="L1" s="860"/>
      <c r="M1" s="862"/>
      <c r="N1" s="868"/>
      <c r="O1" s="868"/>
      <c r="P1" s="868"/>
      <c r="Q1" s="868"/>
      <c r="R1" s="870"/>
      <c r="S1" s="870"/>
      <c r="T1" s="870"/>
      <c r="U1" s="870"/>
      <c r="V1" s="870"/>
    </row>
    <row r="2">
      <c r="A2" s="874" t="str">
        <f>VLOOKUP($A$1,Fighters!$A$2:$AI$81,6,FALSE)</f>
        <v>#efadbb</v>
      </c>
      <c r="B2" s="853"/>
      <c r="C2" s="875"/>
      <c r="G2" s="876"/>
      <c r="H2" s="877"/>
      <c r="I2" s="878"/>
      <c r="J2" s="879"/>
      <c r="K2" s="877"/>
      <c r="L2" s="878"/>
      <c r="M2" s="879"/>
      <c r="N2" s="868"/>
      <c r="O2" s="868"/>
      <c r="P2" s="868"/>
      <c r="Q2" s="868"/>
      <c r="R2" s="870"/>
      <c r="S2" s="870"/>
      <c r="T2" s="870"/>
      <c r="U2" s="870"/>
      <c r="V2" s="870"/>
    </row>
    <row r="3">
      <c r="A3" s="874" t="str">
        <f>VLOOKUP($A$1,Fighters!$A$2:$AI$81,14,FALSE)</f>
        <v>12. プリン</v>
      </c>
      <c r="B3" s="853"/>
      <c r="C3" s="875"/>
      <c r="G3" s="876"/>
      <c r="H3" s="883"/>
      <c r="I3" s="883"/>
      <c r="J3" s="883"/>
      <c r="K3" s="885"/>
      <c r="L3" s="885"/>
      <c r="M3" s="885"/>
      <c r="N3" s="868"/>
      <c r="O3" s="868"/>
      <c r="P3" s="868"/>
      <c r="Q3" s="868"/>
      <c r="R3" s="888"/>
      <c r="S3" s="870"/>
      <c r="T3" s="870"/>
      <c r="U3" s="870"/>
      <c r="V3" s="870"/>
    </row>
    <row r="4">
      <c r="A4" s="874" t="str">
        <f>VLOOKUP($A$1,Fighters!$A$2:$AI$81,13,FALSE)</f>
        <v>0</v>
      </c>
      <c r="B4" s="853"/>
      <c r="C4" s="875"/>
      <c r="G4" s="876"/>
      <c r="H4" s="890"/>
      <c r="I4" s="890"/>
      <c r="J4" s="883"/>
      <c r="K4" s="885"/>
      <c r="L4" s="885"/>
      <c r="M4" s="885"/>
      <c r="N4" s="868"/>
      <c r="O4" s="868"/>
      <c r="P4" s="868"/>
      <c r="Q4" s="868"/>
      <c r="R4" s="888"/>
      <c r="S4" s="870"/>
      <c r="T4" s="870"/>
      <c r="U4" s="870"/>
      <c r="V4" s="870"/>
    </row>
    <row r="5" ht="16.5" customHeight="1">
      <c r="A5" s="850"/>
      <c r="B5" s="853"/>
      <c r="C5" s="875"/>
      <c r="G5" s="876"/>
      <c r="H5" s="892"/>
      <c r="I5" s="892"/>
      <c r="J5" s="894"/>
      <c r="K5" s="896"/>
      <c r="L5" s="897"/>
      <c r="M5" s="897"/>
      <c r="N5" s="868"/>
      <c r="O5" s="868"/>
      <c r="P5" s="868"/>
      <c r="Q5" s="868"/>
      <c r="R5" s="888"/>
      <c r="S5" s="870"/>
      <c r="T5" s="870"/>
      <c r="U5" s="870"/>
      <c r="V5" s="870"/>
    </row>
    <row r="6">
      <c r="A6" s="853"/>
      <c r="B6" s="853"/>
      <c r="C6" s="875"/>
      <c r="G6" s="876"/>
      <c r="H6" s="890"/>
      <c r="I6" s="899" t="s">
        <v>6</v>
      </c>
      <c r="J6" s="896"/>
      <c r="K6" s="900"/>
      <c r="L6" s="897"/>
      <c r="M6" s="897"/>
      <c r="N6" s="868"/>
      <c r="O6" s="868"/>
      <c r="P6" s="868"/>
      <c r="Q6" s="868"/>
      <c r="R6" s="888"/>
      <c r="S6" s="870"/>
      <c r="T6" s="870"/>
      <c r="U6" s="870"/>
      <c r="V6" s="870"/>
    </row>
    <row r="7">
      <c r="A7" s="853"/>
      <c r="B7" s="853"/>
      <c r="C7" s="875"/>
      <c r="G7" s="876"/>
      <c r="H7" s="892"/>
      <c r="I7" s="892"/>
      <c r="J7" s="896"/>
      <c r="K7" s="900"/>
      <c r="L7" s="897"/>
      <c r="M7" s="897"/>
      <c r="N7" s="868"/>
      <c r="O7" s="868"/>
      <c r="P7" s="868"/>
      <c r="Q7" s="868"/>
      <c r="R7" s="888"/>
      <c r="S7" s="870"/>
      <c r="T7" s="870"/>
      <c r="U7" s="870"/>
      <c r="V7" s="870"/>
    </row>
    <row r="8">
      <c r="A8" s="853"/>
      <c r="B8" s="853"/>
      <c r="C8" s="875"/>
      <c r="G8" s="876"/>
      <c r="H8" s="902">
        <v>43612.986906087965</v>
      </c>
      <c r="I8" s="860"/>
      <c r="J8" s="862"/>
      <c r="K8" s="896"/>
      <c r="L8" s="897"/>
      <c r="M8" s="897"/>
      <c r="N8" s="868"/>
      <c r="O8" s="868"/>
      <c r="P8" s="868"/>
      <c r="Q8" s="868"/>
      <c r="R8" s="888"/>
      <c r="S8" s="870"/>
      <c r="T8" s="870"/>
      <c r="U8" s="870"/>
      <c r="V8" s="870"/>
    </row>
    <row r="9">
      <c r="A9" s="853"/>
      <c r="B9" s="853"/>
      <c r="C9" s="875"/>
      <c r="G9" s="876"/>
      <c r="H9" s="877"/>
      <c r="I9" s="878"/>
      <c r="J9" s="879"/>
      <c r="K9" s="870"/>
      <c r="L9" s="868"/>
      <c r="M9" s="868"/>
      <c r="N9" s="868"/>
      <c r="O9" s="868"/>
      <c r="P9" s="868"/>
      <c r="Q9" s="868"/>
      <c r="R9" s="888"/>
      <c r="S9" s="870"/>
      <c r="T9" s="870"/>
      <c r="U9" s="870"/>
      <c r="V9" s="870"/>
    </row>
    <row r="10">
      <c r="A10" s="853"/>
      <c r="B10" s="853"/>
      <c r="C10" s="875"/>
      <c r="G10" s="876"/>
      <c r="H10" s="904"/>
      <c r="I10" s="904"/>
      <c r="J10" s="870"/>
      <c r="K10" s="870"/>
      <c r="L10" s="868"/>
      <c r="M10" s="868"/>
      <c r="N10" s="868"/>
      <c r="O10" s="868"/>
      <c r="P10" s="868"/>
      <c r="Q10" s="868"/>
      <c r="R10" s="888"/>
      <c r="S10" s="870"/>
      <c r="T10" s="870"/>
      <c r="U10" s="870"/>
      <c r="V10" s="870"/>
    </row>
    <row r="11">
      <c r="A11" s="906" t="s">
        <v>11</v>
      </c>
      <c r="B11" s="862"/>
      <c r="C11" s="875"/>
      <c r="G11" s="876"/>
      <c r="H11" s="892"/>
      <c r="I11" s="892"/>
      <c r="J11" s="870"/>
      <c r="K11" s="870"/>
      <c r="L11" s="868"/>
      <c r="M11" s="868"/>
      <c r="N11" s="868"/>
      <c r="O11" s="868"/>
      <c r="P11" s="868"/>
      <c r="Q11" s="868"/>
      <c r="R11" s="888"/>
      <c r="S11" s="870"/>
      <c r="T11" s="870"/>
      <c r="U11" s="870"/>
      <c r="V11" s="870"/>
    </row>
    <row r="12">
      <c r="A12" s="877"/>
      <c r="B12" s="879"/>
      <c r="C12" s="877"/>
      <c r="D12" s="878"/>
      <c r="E12" s="878"/>
      <c r="F12" s="878"/>
      <c r="G12" s="879"/>
      <c r="H12" s="907"/>
      <c r="I12" s="907"/>
      <c r="J12" s="853"/>
      <c r="K12" s="853"/>
      <c r="L12" s="868"/>
      <c r="M12" s="868"/>
      <c r="N12" s="868"/>
      <c r="O12" s="868"/>
      <c r="P12" s="868"/>
      <c r="Q12" s="868"/>
      <c r="R12" s="888"/>
      <c r="S12" s="870"/>
      <c r="T12" s="870"/>
      <c r="U12" s="870"/>
      <c r="V12" s="870"/>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672</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68 [77th]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1.65 [76th]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10.8845 [79th]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0.735 [78th]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0.13519 [55th]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19.79 [79th]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1.271 [77th]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0.087 [68th]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11.26 [79th]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13F [63rd]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1.332 [2nd]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0.13 [1st]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24.87 [75th]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20F [72nd]</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0.98 [78th]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0.0375 [3rd]</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1.568 [78th]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0.053 [79th]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56</v>
      </c>
      <c r="D26" s="201" t="s">
        <v>1115</v>
      </c>
      <c r="E26" s="201" t="s">
        <v>194</v>
      </c>
      <c r="F26" s="200">
        <v>3.6</v>
      </c>
      <c r="G26" s="201" t="s">
        <v>193</v>
      </c>
      <c r="H26" s="213" t="s">
        <v>1116</v>
      </c>
      <c r="I26" s="120"/>
      <c r="J26" s="117"/>
      <c r="K26" s="200"/>
      <c r="L26" s="203"/>
      <c r="M26" s="204"/>
      <c r="N26" s="204"/>
      <c r="O26" s="205">
        <v>0.0</v>
      </c>
      <c r="P26" s="205">
        <v>1.0</v>
      </c>
      <c r="Q26" s="205">
        <v>1.0</v>
      </c>
      <c r="R26" s="105"/>
      <c r="S26" s="105"/>
      <c r="T26" s="105"/>
      <c r="U26" s="105"/>
      <c r="V26" s="105"/>
    </row>
    <row r="27" outlineLevel="1">
      <c r="A27" s="207"/>
      <c r="B27" s="208" t="s">
        <v>63</v>
      </c>
      <c r="C27" s="355" t="s">
        <v>56</v>
      </c>
      <c r="D27" s="355" t="s">
        <v>122</v>
      </c>
      <c r="E27" s="210" t="s">
        <v>194</v>
      </c>
      <c r="F27" s="200">
        <v>3.6</v>
      </c>
      <c r="G27" s="210" t="s">
        <v>193</v>
      </c>
      <c r="H27" s="240"/>
      <c r="I27" s="120"/>
      <c r="J27" s="117"/>
      <c r="K27" s="203"/>
      <c r="L27" s="203"/>
      <c r="M27" s="204"/>
      <c r="N27" s="204"/>
      <c r="O27" s="205">
        <v>0.0</v>
      </c>
      <c r="P27" s="205">
        <v>1.0</v>
      </c>
      <c r="Q27" s="205">
        <v>1.0</v>
      </c>
      <c r="R27" s="105"/>
      <c r="S27" s="105"/>
      <c r="T27" s="105"/>
      <c r="U27" s="105"/>
      <c r="V27" s="105"/>
    </row>
    <row r="28" outlineLevel="1">
      <c r="A28" s="195" t="s">
        <v>72</v>
      </c>
      <c r="B28" s="214"/>
      <c r="C28" s="210" t="s">
        <v>143</v>
      </c>
      <c r="D28" s="314" t="s">
        <v>165</v>
      </c>
      <c r="E28" s="355" t="s">
        <v>74</v>
      </c>
      <c r="F28" s="200">
        <v>14.4</v>
      </c>
      <c r="G28" s="355" t="s">
        <v>75</v>
      </c>
      <c r="H28" s="243" t="s">
        <v>1117</v>
      </c>
      <c r="I28" s="221"/>
      <c r="J28" s="110"/>
      <c r="K28" s="200"/>
      <c r="L28" s="203"/>
      <c r="M28" s="204"/>
      <c r="N28" s="204"/>
      <c r="O28" s="205">
        <v>0.0</v>
      </c>
      <c r="P28" s="205">
        <v>1.0</v>
      </c>
      <c r="Q28" s="205">
        <v>1.0</v>
      </c>
      <c r="R28" s="105"/>
      <c r="S28" s="105"/>
      <c r="T28" s="105"/>
      <c r="U28" s="105"/>
      <c r="V28" s="105"/>
    </row>
    <row r="29" outlineLevel="1">
      <c r="A29" s="207"/>
      <c r="B29" s="208" t="s">
        <v>76</v>
      </c>
      <c r="C29" s="210" t="s">
        <v>1118</v>
      </c>
      <c r="D29" s="114"/>
      <c r="E29" s="355" t="s">
        <v>90</v>
      </c>
      <c r="F29" s="200">
        <v>9.6</v>
      </c>
      <c r="G29" s="355" t="s">
        <v>91</v>
      </c>
      <c r="H29" s="112"/>
      <c r="I29" s="224"/>
      <c r="J29" s="114"/>
      <c r="K29" s="203"/>
      <c r="L29" s="203"/>
      <c r="M29" s="204"/>
      <c r="N29" s="204"/>
      <c r="O29" s="205">
        <v>0.0</v>
      </c>
      <c r="P29" s="205">
        <v>1.0</v>
      </c>
      <c r="Q29" s="205">
        <v>1.0</v>
      </c>
      <c r="R29" s="105"/>
      <c r="S29" s="105"/>
      <c r="T29" s="105"/>
      <c r="U29" s="105"/>
      <c r="V29" s="105"/>
    </row>
    <row r="30" outlineLevel="1">
      <c r="A30" s="236" t="s">
        <v>82</v>
      </c>
      <c r="B30" s="208" t="s">
        <v>142</v>
      </c>
      <c r="C30" s="355" t="s">
        <v>944</v>
      </c>
      <c r="D30" s="276" t="s">
        <v>57</v>
      </c>
      <c r="E30" s="355" t="s">
        <v>173</v>
      </c>
      <c r="F30" s="200">
        <v>12.0</v>
      </c>
      <c r="G30" s="355" t="s">
        <v>168</v>
      </c>
      <c r="H30" s="240"/>
      <c r="I30" s="120"/>
      <c r="J30" s="117"/>
      <c r="K30" s="200"/>
      <c r="L30" s="203"/>
      <c r="M30" s="204"/>
      <c r="N30" s="204"/>
      <c r="O30" s="205">
        <v>0.0</v>
      </c>
      <c r="P30" s="205">
        <v>1.0</v>
      </c>
      <c r="Q30" s="205">
        <v>1.0</v>
      </c>
      <c r="R30" s="105"/>
      <c r="S30" s="105"/>
      <c r="T30" s="105"/>
      <c r="U30" s="105"/>
      <c r="V30" s="105"/>
    </row>
    <row r="31" outlineLevel="1">
      <c r="A31" s="195" t="s">
        <v>93</v>
      </c>
      <c r="B31" s="214"/>
      <c r="C31" s="355" t="s">
        <v>457</v>
      </c>
      <c r="D31" s="275" t="s">
        <v>57</v>
      </c>
      <c r="E31" s="355" t="s">
        <v>79</v>
      </c>
      <c r="F31" s="200">
        <v>10.8</v>
      </c>
      <c r="G31" s="355" t="s">
        <v>80</v>
      </c>
      <c r="H31" s="316"/>
      <c r="I31" s="221"/>
      <c r="J31" s="110"/>
      <c r="K31" s="203"/>
      <c r="L31" s="203"/>
      <c r="M31" s="204"/>
      <c r="N31" s="204"/>
      <c r="O31" s="205">
        <v>0.0</v>
      </c>
      <c r="P31" s="205">
        <v>1.0</v>
      </c>
      <c r="Q31" s="205">
        <v>1.0</v>
      </c>
      <c r="R31" s="105"/>
      <c r="S31" s="105"/>
      <c r="T31" s="105"/>
      <c r="U31" s="105"/>
      <c r="V31" s="105"/>
    </row>
    <row r="32" outlineLevel="1">
      <c r="A32" s="207"/>
      <c r="B32" s="208" t="s">
        <v>76</v>
      </c>
      <c r="C32" s="355" t="s">
        <v>460</v>
      </c>
      <c r="D32" s="114"/>
      <c r="E32" s="355" t="s">
        <v>90</v>
      </c>
      <c r="F32" s="200">
        <v>9.6</v>
      </c>
      <c r="G32" s="355" t="s">
        <v>91</v>
      </c>
      <c r="H32" s="112"/>
      <c r="I32" s="224"/>
      <c r="J32" s="114"/>
      <c r="K32" s="205"/>
      <c r="L32" s="204"/>
      <c r="M32" s="204"/>
      <c r="N32" s="204"/>
      <c r="O32" s="205">
        <v>0.0</v>
      </c>
      <c r="P32" s="205">
        <v>1.0</v>
      </c>
      <c r="Q32" s="205">
        <v>1.0</v>
      </c>
      <c r="R32" s="105"/>
      <c r="S32" s="105"/>
      <c r="T32" s="105"/>
      <c r="U32" s="105"/>
      <c r="V32" s="105"/>
    </row>
    <row r="33" outlineLevel="1">
      <c r="A33" s="236" t="s">
        <v>104</v>
      </c>
      <c r="B33" s="214"/>
      <c r="C33" s="355" t="s">
        <v>540</v>
      </c>
      <c r="D33" s="355" t="s">
        <v>213</v>
      </c>
      <c r="E33" s="355" t="s">
        <v>173</v>
      </c>
      <c r="F33" s="200">
        <v>12.0</v>
      </c>
      <c r="G33" s="355" t="s">
        <v>168</v>
      </c>
      <c r="H33" s="240"/>
      <c r="I33" s="120"/>
      <c r="J33" s="117"/>
      <c r="K33" s="205"/>
      <c r="L33" s="204"/>
      <c r="M33" s="204"/>
      <c r="N33" s="204"/>
      <c r="O33" s="205">
        <v>0.0</v>
      </c>
      <c r="P33" s="205">
        <v>1.0</v>
      </c>
      <c r="Q33" s="205">
        <v>1.0</v>
      </c>
      <c r="R33" s="105"/>
      <c r="S33" s="105"/>
      <c r="T33" s="105"/>
      <c r="U33" s="105"/>
      <c r="V33" s="105"/>
    </row>
    <row r="34" outlineLevel="1">
      <c r="A34" s="195" t="s">
        <v>110</v>
      </c>
      <c r="B34" s="208"/>
      <c r="C34" s="355" t="s">
        <v>209</v>
      </c>
      <c r="D34" s="314" t="s">
        <v>121</v>
      </c>
      <c r="E34" s="210" t="s">
        <v>225</v>
      </c>
      <c r="F34" s="200">
        <v>19.2</v>
      </c>
      <c r="G34" s="355" t="s">
        <v>75</v>
      </c>
      <c r="H34" s="243" t="s">
        <v>259</v>
      </c>
      <c r="I34" s="221"/>
      <c r="J34" s="110"/>
      <c r="K34" s="203"/>
      <c r="L34" s="203"/>
      <c r="M34" s="204"/>
      <c r="N34" s="204"/>
      <c r="O34" s="205">
        <v>0.0</v>
      </c>
      <c r="P34" s="205">
        <v>1.0</v>
      </c>
      <c r="Q34" s="205">
        <v>1.0</v>
      </c>
      <c r="R34" s="105"/>
      <c r="S34" s="105"/>
      <c r="T34" s="105"/>
      <c r="U34" s="105"/>
      <c r="V34" s="105"/>
    </row>
    <row r="35" outlineLevel="1">
      <c r="A35" s="207"/>
      <c r="B35" s="208" t="s">
        <v>76</v>
      </c>
      <c r="C35" s="355" t="s">
        <v>1119</v>
      </c>
      <c r="D35" s="114"/>
      <c r="E35" s="210" t="s">
        <v>166</v>
      </c>
      <c r="F35" s="200">
        <v>16.8</v>
      </c>
      <c r="G35" s="355" t="s">
        <v>168</v>
      </c>
      <c r="H35" s="112"/>
      <c r="I35" s="224"/>
      <c r="J35" s="114"/>
      <c r="K35" s="203"/>
      <c r="L35" s="203"/>
      <c r="M35" s="204"/>
      <c r="N35" s="204"/>
      <c r="O35" s="205">
        <v>0.0</v>
      </c>
      <c r="P35" s="205">
        <v>1.0</v>
      </c>
      <c r="Q35" s="205">
        <v>1.0</v>
      </c>
      <c r="R35" s="105"/>
      <c r="S35" s="105"/>
      <c r="T35" s="105"/>
      <c r="U35" s="105"/>
      <c r="V35" s="105"/>
    </row>
    <row r="36" outlineLevel="1">
      <c r="A36" s="236" t="s">
        <v>119</v>
      </c>
      <c r="B36" s="214"/>
      <c r="C36" s="355" t="s">
        <v>209</v>
      </c>
      <c r="D36" s="355" t="s">
        <v>190</v>
      </c>
      <c r="E36" s="276" t="s">
        <v>205</v>
      </c>
      <c r="F36" s="200">
        <v>18.0</v>
      </c>
      <c r="G36" s="355" t="s">
        <v>168</v>
      </c>
      <c r="H36" s="228" t="s">
        <v>1120</v>
      </c>
      <c r="I36" s="120"/>
      <c r="J36" s="117"/>
      <c r="K36" s="204"/>
      <c r="L36" s="204"/>
      <c r="M36" s="204"/>
      <c r="N36" s="204"/>
      <c r="O36" s="205">
        <v>0.0</v>
      </c>
      <c r="P36" s="205">
        <v>1.0</v>
      </c>
      <c r="Q36" s="205">
        <v>1.0</v>
      </c>
      <c r="R36" s="105"/>
      <c r="S36" s="105"/>
      <c r="T36" s="105"/>
      <c r="U36" s="105"/>
      <c r="V36" s="105"/>
    </row>
    <row r="37" outlineLevel="1">
      <c r="A37" s="236" t="s">
        <v>128</v>
      </c>
      <c r="B37" s="208"/>
      <c r="C37" s="210" t="s">
        <v>285</v>
      </c>
      <c r="D37" s="355" t="s">
        <v>485</v>
      </c>
      <c r="E37" s="355" t="s">
        <v>191</v>
      </c>
      <c r="F37" s="200">
        <v>13.2</v>
      </c>
      <c r="G37" s="355" t="s">
        <v>91</v>
      </c>
      <c r="H37" s="228" t="s">
        <v>1121</v>
      </c>
      <c r="I37" s="120"/>
      <c r="J37" s="117"/>
      <c r="K37" s="203"/>
      <c r="L37" s="203"/>
      <c r="M37" s="204"/>
      <c r="N37" s="204"/>
      <c r="O37" s="205">
        <v>0.0</v>
      </c>
      <c r="P37" s="205">
        <v>1.0</v>
      </c>
      <c r="Q37" s="205">
        <v>1.0</v>
      </c>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tr">
        <f>'テンプレート'!I56</f>
        <v>Landing Lag</v>
      </c>
      <c r="J40" s="259" t="s">
        <v>176</v>
      </c>
      <c r="K40" s="259" t="str">
        <f>'テンプレート'!K56</f>
        <v>ベクトル</v>
      </c>
      <c r="L40" s="259" t="str">
        <f>'テンプレート'!L56</f>
        <v>KBG (R.E.)</v>
      </c>
      <c r="M40" s="259" t="str">
        <f>'テンプレート'!M56</f>
        <v>BKB (R.A.)</v>
      </c>
      <c r="N40" s="259" t="str">
        <f>'テンプレート'!N56</f>
        <v>FKB (R.F.)</v>
      </c>
      <c r="O40" s="262" t="str">
        <f>'テンプレート'!O56</f>
        <v>盾削り値</v>
      </c>
      <c r="P40" s="259" t="str">
        <f>'テンプレート'!P56</f>
        <v>ﾋｯﾄｽﾄｯﾌﾟ</v>
      </c>
      <c r="Q40" s="262" t="str">
        <f>'テンプレート'!Q56</f>
        <v>ずらし</v>
      </c>
      <c r="R40" s="264" t="str">
        <f>'テンプレート'!R56</f>
        <v>Comment</v>
      </c>
      <c r="S40" s="120"/>
      <c r="T40" s="120"/>
      <c r="U40" s="120"/>
      <c r="V40" s="120"/>
    </row>
    <row r="41" outlineLevel="1">
      <c r="A41" s="265" t="s">
        <v>187</v>
      </c>
      <c r="B41" s="267"/>
      <c r="C41" s="199" t="s">
        <v>105</v>
      </c>
      <c r="D41" s="305" t="s">
        <v>172</v>
      </c>
      <c r="E41" s="271" t="s">
        <v>191</v>
      </c>
      <c r="F41" s="273">
        <v>13.2</v>
      </c>
      <c r="G41" s="273">
        <v>11.22</v>
      </c>
      <c r="H41" s="200" t="s">
        <v>193</v>
      </c>
      <c r="I41" s="311" t="str">
        <f t="array" ref="I41">INDEX('Aerial Attacks'!$O$3:$AA$109, MATCH($A$1,'Aerial Attacks'!$A$3:$A$109,0), MATCH(A41,'Aerial Attacks'!$O$2:$S$2,0))</f>
        <v>9</v>
      </c>
      <c r="J41" s="314" t="s">
        <v>584</v>
      </c>
      <c r="K41" s="200"/>
      <c r="L41" s="203"/>
      <c r="M41" s="204"/>
      <c r="N41" s="204"/>
      <c r="O41" s="205">
        <v>0.0</v>
      </c>
      <c r="P41" s="205">
        <v>1.0</v>
      </c>
      <c r="Q41" s="205">
        <v>1.0</v>
      </c>
      <c r="R41" s="579"/>
      <c r="S41" s="221"/>
      <c r="T41" s="221"/>
      <c r="U41" s="221"/>
      <c r="V41" s="110"/>
    </row>
    <row r="42" outlineLevel="1">
      <c r="A42" s="207"/>
      <c r="B42" s="267" t="s">
        <v>76</v>
      </c>
      <c r="C42" s="199" t="s">
        <v>1122</v>
      </c>
      <c r="D42" s="114"/>
      <c r="E42" s="199" t="s">
        <v>66</v>
      </c>
      <c r="F42" s="200">
        <v>7.199999999999999</v>
      </c>
      <c r="G42" s="200">
        <v>6.12</v>
      </c>
      <c r="H42" s="200" t="s">
        <v>70</v>
      </c>
      <c r="I42" s="207"/>
      <c r="J42" s="114"/>
      <c r="K42" s="200"/>
      <c r="L42" s="203"/>
      <c r="M42" s="204"/>
      <c r="N42" s="204"/>
      <c r="O42" s="205">
        <v>0.0</v>
      </c>
      <c r="P42" s="205">
        <v>1.0</v>
      </c>
      <c r="Q42" s="205">
        <v>1.0</v>
      </c>
      <c r="R42" s="112"/>
      <c r="S42" s="224"/>
      <c r="T42" s="224"/>
      <c r="U42" s="224"/>
      <c r="V42" s="114"/>
    </row>
    <row r="43" outlineLevel="1">
      <c r="A43" s="265" t="s">
        <v>219</v>
      </c>
      <c r="B43" s="267"/>
      <c r="C43" s="199" t="s">
        <v>192</v>
      </c>
      <c r="D43" s="305">
        <v>36.0</v>
      </c>
      <c r="E43" s="199" t="s">
        <v>79</v>
      </c>
      <c r="F43" s="200">
        <v>10.799999999999999</v>
      </c>
      <c r="G43" s="200">
        <v>9.18</v>
      </c>
      <c r="H43" s="200" t="s">
        <v>193</v>
      </c>
      <c r="I43" s="311" t="str">
        <f t="array" ref="I43">INDEX('Aerial Attacks'!$O$3:$AA$109, MATCH($A$1,'Aerial Attacks'!$A$3:$A$109,0), MATCH(A43,'Aerial Attacks'!$O$2:$S$2,0))</f>
        <v>9</v>
      </c>
      <c r="J43" s="314" t="s">
        <v>1123</v>
      </c>
      <c r="K43" s="200"/>
      <c r="L43" s="203"/>
      <c r="M43" s="204"/>
      <c r="N43" s="204"/>
      <c r="O43" s="205">
        <v>0.0</v>
      </c>
      <c r="P43" s="205">
        <v>1.0</v>
      </c>
      <c r="Q43" s="205">
        <v>1.0</v>
      </c>
      <c r="R43" s="579"/>
      <c r="S43" s="221"/>
      <c r="T43" s="221"/>
      <c r="U43" s="221"/>
      <c r="V43" s="110"/>
    </row>
    <row r="44" outlineLevel="1">
      <c r="A44" s="207"/>
      <c r="B44" s="267" t="s">
        <v>76</v>
      </c>
      <c r="C44" s="199" t="s">
        <v>1124</v>
      </c>
      <c r="D44" s="114"/>
      <c r="E44" s="199" t="s">
        <v>66</v>
      </c>
      <c r="F44" s="200">
        <v>7.199999999999999</v>
      </c>
      <c r="G44" s="200">
        <v>6.12</v>
      </c>
      <c r="H44" s="200" t="s">
        <v>70</v>
      </c>
      <c r="I44" s="207"/>
      <c r="J44" s="114"/>
      <c r="K44" s="200"/>
      <c r="L44" s="203"/>
      <c r="M44" s="204"/>
      <c r="N44" s="204"/>
      <c r="O44" s="205">
        <v>0.0</v>
      </c>
      <c r="P44" s="205">
        <v>1.0</v>
      </c>
      <c r="Q44" s="205">
        <v>1.0</v>
      </c>
      <c r="R44" s="112"/>
      <c r="S44" s="224"/>
      <c r="T44" s="224"/>
      <c r="U44" s="224"/>
      <c r="V44" s="114"/>
    </row>
    <row r="45" outlineLevel="1">
      <c r="A45" s="299" t="s">
        <v>260</v>
      </c>
      <c r="B45" s="267"/>
      <c r="C45" s="345" t="s">
        <v>212</v>
      </c>
      <c r="D45" s="276" t="s">
        <v>118</v>
      </c>
      <c r="E45" s="199" t="s">
        <v>206</v>
      </c>
      <c r="F45" s="200">
        <v>15.6</v>
      </c>
      <c r="G45" s="200">
        <v>13.26</v>
      </c>
      <c r="H45" s="200" t="s">
        <v>59</v>
      </c>
      <c r="I45" s="581">
        <f t="array" ref="I45">INDEX('Aerial Attacks'!$O$3:$AA$109, MATCH($A$1,'Aerial Attacks'!$A$3:$A$109,0), MATCH(A45,'Aerial Attacks'!$O$2:$S$2,0))</f>
        <v>11</v>
      </c>
      <c r="J45" s="276" t="s">
        <v>1126</v>
      </c>
      <c r="K45" s="200"/>
      <c r="L45" s="203"/>
      <c r="M45" s="204"/>
      <c r="N45" s="204"/>
      <c r="O45" s="205">
        <v>0.0</v>
      </c>
      <c r="P45" s="205">
        <v>1.0</v>
      </c>
      <c r="Q45" s="205">
        <v>1.0</v>
      </c>
      <c r="R45" s="582"/>
      <c r="S45" s="120"/>
      <c r="T45" s="120"/>
      <c r="U45" s="120"/>
      <c r="V45" s="117"/>
    </row>
    <row r="46" outlineLevel="1">
      <c r="A46" s="299" t="s">
        <v>271</v>
      </c>
      <c r="B46" s="267"/>
      <c r="C46" s="199" t="s">
        <v>1128</v>
      </c>
      <c r="D46" s="210" t="s">
        <v>165</v>
      </c>
      <c r="E46" s="199" t="s">
        <v>79</v>
      </c>
      <c r="F46" s="200">
        <v>10.799999999999999</v>
      </c>
      <c r="G46" s="200">
        <v>9.18</v>
      </c>
      <c r="H46" s="200" t="s">
        <v>193</v>
      </c>
      <c r="I46" s="581" t="str">
        <f t="array" ref="I46">INDEX('Aerial Attacks'!$O$3:$AA$109, MATCH($A$1,'Aerial Attacks'!$A$3:$A$109,0), MATCH(A46,'Aerial Attacks'!$O$2:$S$2,0))</f>
        <v>9</v>
      </c>
      <c r="J46" s="355" t="s">
        <v>1129</v>
      </c>
      <c r="K46" s="203"/>
      <c r="L46" s="203"/>
      <c r="M46" s="204"/>
      <c r="N46" s="204"/>
      <c r="O46" s="205">
        <v>0.0</v>
      </c>
      <c r="P46" s="205">
        <v>1.0</v>
      </c>
      <c r="Q46" s="205">
        <v>1.0</v>
      </c>
      <c r="R46" s="582"/>
      <c r="S46" s="120"/>
      <c r="T46" s="120"/>
      <c r="U46" s="120"/>
      <c r="V46" s="117"/>
    </row>
    <row r="47" outlineLevel="1">
      <c r="A47" s="265" t="s">
        <v>283</v>
      </c>
      <c r="B47" s="267" t="s">
        <v>1130</v>
      </c>
      <c r="C47" s="199" t="s">
        <v>1131</v>
      </c>
      <c r="D47" s="305">
        <v>52.0</v>
      </c>
      <c r="E47" s="199" t="s">
        <v>592</v>
      </c>
      <c r="F47" s="200">
        <v>1.7999999999999998</v>
      </c>
      <c r="G47" s="200">
        <v>1.53</v>
      </c>
      <c r="H47" s="200" t="s">
        <v>292</v>
      </c>
      <c r="I47" s="311">
        <f t="array" ref="I47">INDEX('Aerial Attacks'!$O$3:$AA$109, MATCH($A$1,'Aerial Attacks'!$A$3:$A$109,0), MATCH(A47,'Aerial Attacks'!$O$2:$S$2,0))</f>
        <v>15</v>
      </c>
      <c r="J47" s="314" t="s">
        <v>1139</v>
      </c>
      <c r="K47" s="203"/>
      <c r="L47" s="203"/>
      <c r="M47" s="204"/>
      <c r="N47" s="204"/>
      <c r="O47" s="205">
        <v>0.0</v>
      </c>
      <c r="P47" s="205">
        <v>0.8</v>
      </c>
      <c r="Q47" s="205">
        <v>0.8</v>
      </c>
      <c r="R47" s="243"/>
      <c r="S47" s="221"/>
      <c r="T47" s="221"/>
      <c r="U47" s="221"/>
      <c r="V47" s="110"/>
    </row>
    <row r="48" outlineLevel="1">
      <c r="A48" s="207"/>
      <c r="B48" s="267" t="s">
        <v>423</v>
      </c>
      <c r="C48" s="199" t="s">
        <v>420</v>
      </c>
      <c r="D48" s="114"/>
      <c r="E48" s="199" t="s">
        <v>303</v>
      </c>
      <c r="F48" s="200">
        <v>2.4</v>
      </c>
      <c r="G48" s="200">
        <v>2.04</v>
      </c>
      <c r="H48" s="200" t="s">
        <v>292</v>
      </c>
      <c r="I48" s="207"/>
      <c r="J48" s="114"/>
      <c r="K48" s="203"/>
      <c r="L48" s="203"/>
      <c r="M48" s="204"/>
      <c r="N48" s="204"/>
      <c r="O48" s="205">
        <v>0.0</v>
      </c>
      <c r="P48" s="205">
        <v>2.2</v>
      </c>
      <c r="Q48" s="205">
        <v>1.0</v>
      </c>
      <c r="R48" s="112"/>
      <c r="S48" s="224"/>
      <c r="T48" s="224"/>
      <c r="U48" s="224"/>
      <c r="V48" s="114"/>
    </row>
    <row r="49">
      <c r="A49" s="312"/>
      <c r="B49" s="315"/>
      <c r="C49" s="317"/>
      <c r="D49" s="317"/>
      <c r="E49" s="318"/>
      <c r="F49" s="318"/>
      <c r="G49" s="318"/>
      <c r="H49" s="319"/>
      <c r="I49" s="319"/>
      <c r="J49" s="320"/>
      <c r="K49" s="320"/>
      <c r="L49" s="320"/>
      <c r="M49" s="320"/>
      <c r="N49" s="320"/>
      <c r="O49" s="320"/>
      <c r="P49" s="320"/>
      <c r="Q49" s="180"/>
      <c r="R49" s="180"/>
      <c r="S49" s="180"/>
      <c r="T49" s="180"/>
      <c r="U49" s="180"/>
      <c r="V49" s="180"/>
    </row>
    <row r="50">
      <c r="A50" s="322" t="str">
        <f>'テンプレート'!A71</f>
        <v>Special Moves</v>
      </c>
      <c r="B50" s="117"/>
      <c r="C50" s="317"/>
      <c r="D50" s="317"/>
      <c r="E50" s="318"/>
      <c r="F50" s="318"/>
      <c r="G50" s="318"/>
      <c r="H50" s="319"/>
      <c r="I50" s="319"/>
      <c r="J50" s="320"/>
      <c r="K50" s="320"/>
      <c r="L50" s="320"/>
      <c r="M50" s="320"/>
      <c r="N50" s="320"/>
      <c r="O50" s="320"/>
      <c r="P50" s="320"/>
      <c r="Q50" s="180"/>
      <c r="R50" s="180"/>
      <c r="S50" s="180"/>
      <c r="T50" s="180"/>
      <c r="U50" s="180"/>
      <c r="V50" s="180"/>
    </row>
    <row r="51" outlineLevel="1">
      <c r="A51" s="324" t="str">
        <f>"NB ("&amp;VLOOKUP($A$1,Fighters!$A$2:$AI$81,15,FALSE)&amp;")"</f>
        <v>NB (ころがる)</v>
      </c>
      <c r="B51" s="117"/>
      <c r="C51" s="327" t="str">
        <f>'テンプレート'!C72</f>
        <v>Active</v>
      </c>
      <c r="D51" s="327" t="str">
        <f>'テンプレート'!D72</f>
        <v>Duration</v>
      </c>
      <c r="E51" s="328" t="str">
        <f>'テンプレート'!E72</f>
        <v>Base Damage</v>
      </c>
      <c r="F51" s="329" t="str">
        <f>'テンプレート'!F72</f>
        <v>Damage (1v1)</v>
      </c>
      <c r="G51" s="328" t="str">
        <f>'テンプレート'!G72</f>
        <v>ガード硬直</v>
      </c>
      <c r="H51" s="331" t="str">
        <f>'テンプレート'!H72</f>
        <v>Comment</v>
      </c>
      <c r="I51" s="120"/>
      <c r="J51" s="117"/>
      <c r="K51" s="333" t="str">
        <f>'テンプレート'!K72</f>
        <v>ベクトル</v>
      </c>
      <c r="L51" s="333" t="str">
        <f>'テンプレート'!L72</f>
        <v>KBG (R.E.)</v>
      </c>
      <c r="M51" s="333" t="str">
        <f>'テンプレート'!M72</f>
        <v>BKB (R.A.)</v>
      </c>
      <c r="N51" s="333" t="str">
        <f>'テンプレート'!N72</f>
        <v>FKB (R.F.)</v>
      </c>
      <c r="O51" s="334" t="str">
        <f>'テンプレート'!O72</f>
        <v>盾削り値</v>
      </c>
      <c r="P51" s="333" t="str">
        <f>'テンプレート'!P72</f>
        <v>ﾋｯﾄｽﾄｯﾌﾟ</v>
      </c>
      <c r="Q51" s="334" t="str">
        <f>'テンプレート'!Q72</f>
        <v>ずらし</v>
      </c>
      <c r="R51" s="333" t="str">
        <f>'テンプレート'!R72</f>
        <v>相殺</v>
      </c>
      <c r="S51" s="334" t="str">
        <f>'テンプレート'!S72</f>
        <v>相殺ﾓｰｼｮﾝ</v>
      </c>
      <c r="T51" s="334" t="str">
        <f>'テンプレート'!T72</f>
        <v>飛び道具</v>
      </c>
      <c r="U51" s="334" t="str">
        <f>'テンプレート'!U72</f>
        <v>慣性反転</v>
      </c>
      <c r="V51" s="334" t="str">
        <f>'テンプレート'!V72</f>
        <v>向き反転</v>
      </c>
    </row>
    <row r="52" outlineLevel="1">
      <c r="A52" s="335" t="s">
        <v>324</v>
      </c>
      <c r="B52" s="343"/>
      <c r="C52" s="937"/>
      <c r="D52" s="199" t="s">
        <v>1153</v>
      </c>
      <c r="E52" s="199" t="s">
        <v>1154</v>
      </c>
      <c r="F52" s="200" t="s">
        <v>1155</v>
      </c>
      <c r="G52" s="199" t="s">
        <v>1156</v>
      </c>
      <c r="H52" s="213" t="s">
        <v>1157</v>
      </c>
      <c r="I52" s="120"/>
      <c r="J52" s="117"/>
      <c r="K52" s="203"/>
      <c r="L52" s="203"/>
      <c r="M52" s="204"/>
      <c r="N52" s="204"/>
      <c r="O52" s="200">
        <v>0.0</v>
      </c>
      <c r="P52" s="200">
        <v>1.0</v>
      </c>
      <c r="Q52" s="200">
        <v>1.0</v>
      </c>
      <c r="R52" s="205" t="b">
        <v>1</v>
      </c>
      <c r="S52" s="205" t="b">
        <v>1</v>
      </c>
      <c r="T52" s="205"/>
      <c r="U52" s="205" t="s">
        <v>340</v>
      </c>
      <c r="V52" s="205" t="b">
        <v>1</v>
      </c>
    </row>
    <row r="53" outlineLevel="1">
      <c r="A53" s="324" t="str">
        <f>"横B ("&amp;VLOOKUP($A$1,Fighters!$A$2:$AI$81,16,FALSE)&amp;")"</f>
        <v>横B (はたく)</v>
      </c>
      <c r="B53" s="117"/>
      <c r="C53" s="327" t="str">
        <f>'テンプレート'!C75</f>
        <v>Active</v>
      </c>
      <c r="D53" s="327" t="str">
        <f>'テンプレート'!D75</f>
        <v>Duration</v>
      </c>
      <c r="E53" s="328" t="str">
        <f>'テンプレート'!E75</f>
        <v>Base Damage</v>
      </c>
      <c r="F53" s="329" t="str">
        <f>'テンプレート'!F75</f>
        <v>Damage (1v1)</v>
      </c>
      <c r="G53" s="328" t="str">
        <f>'テンプレート'!G75</f>
        <v>ガード硬直</v>
      </c>
      <c r="H53" s="331" t="str">
        <f>'テンプレート'!H75</f>
        <v>Comment</v>
      </c>
      <c r="I53" s="120"/>
      <c r="J53" s="117"/>
      <c r="K53" s="333" t="str">
        <f>'テンプレート'!K75</f>
        <v>ベクトル</v>
      </c>
      <c r="L53" s="333" t="str">
        <f>'テンプレート'!L75</f>
        <v>KBG (R.E.)</v>
      </c>
      <c r="M53" s="333" t="str">
        <f>'テンプレート'!M75</f>
        <v>BKB (R.A.)</v>
      </c>
      <c r="N53" s="333" t="str">
        <f>'テンプレート'!N75</f>
        <v>FKB (R.F.)</v>
      </c>
      <c r="O53" s="334" t="str">
        <f>'テンプレート'!O75</f>
        <v>盾削り値</v>
      </c>
      <c r="P53" s="333" t="str">
        <f>'テンプレート'!P75</f>
        <v>ﾋｯﾄｽﾄｯﾌﾟ</v>
      </c>
      <c r="Q53" s="334" t="str">
        <f>'テンプレート'!Q75</f>
        <v>ずらし</v>
      </c>
      <c r="R53" s="333" t="str">
        <f>'テンプレート'!R75</f>
        <v>相殺</v>
      </c>
      <c r="S53" s="334" t="str">
        <f>'テンプレート'!S75</f>
        <v>相殺ﾓｰｼｮﾝ</v>
      </c>
      <c r="T53" s="334" t="str">
        <f>'テンプレート'!T75</f>
        <v>飛び道具</v>
      </c>
      <c r="U53" s="334" t="str">
        <f>'テンプレート'!U75</f>
        <v>慣性反転</v>
      </c>
      <c r="V53" s="334" t="str">
        <f>'テンプレート'!V75</f>
        <v>向き反転</v>
      </c>
    </row>
    <row r="54" outlineLevel="1">
      <c r="A54" s="335" t="s">
        <v>324</v>
      </c>
      <c r="B54" s="343"/>
      <c r="C54" s="199" t="s">
        <v>1163</v>
      </c>
      <c r="D54" s="210" t="s">
        <v>165</v>
      </c>
      <c r="E54" s="199" t="s">
        <v>191</v>
      </c>
      <c r="F54" s="200">
        <f>IFERROR(IFS(E54="-","-",LEN(E54)-LEN(SUBSTITUTE(E54,"/",""))=0,MULTIPLY(E54,1.2),LEN(E54)-LEN(SUBSTITUTE(E54,"/",""))=1,MULTIPLY(LEFT(E54,FIND("/",E54)-1),1.2)&amp;"/"&amp;MULTIPLY(MID(E54,FIND("/",E54)+1,10),1.2),LEN(E54)-LEN(SUBSTITUTE(E54,"/",""))=2,MULTIPLY(LEFT(E54,FIND("!",SUBSTITUTE(E54,"/","!",1))-1),1.2)&amp;"/"&amp;MULTIPLY(MID(E54,FIND("!",SUBSTITUTE(E54,"/","!",1))+1,FIND("!",SUBSTITUTE(E54,"/","!",2))-FIND("!",SUBSTITUTE(E54,"/","!",1))-1),1.2)&amp;"/"&amp;MULTIPLY(RIGHT(E54,LEN(E54)-FIND("!",SUBSTITUTE(E54,"/","!",2))),1.2),LEN(E54)-LEN(SUBSTITUTE(E54,"/",""))=3,MULTIPLY(LEFT(E54,FIND("!",SUBSTITUTE(E54,"/","!",1))-1),1.2)&amp;"/"&amp;MULTIPLY(MID(E54,FIND("!",SUBSTITUTE(E54,"/","!",1))+1,FIND("!",SUBSTITUTE(E54,"/","!",2))-FIND("!",SUBSTITUTE(E54,"/","!",1))-1),1.2)&amp;"/"&amp;MULTIPLY(MID(E54,FIND("!",SUBSTITUTE(E54,"/","!",2))+1,FIND("!",SUBSTITUTE(E54,"/","!",3))-FIND("!",SUBSTITUTE(E54,"/","!",2))-1),1.2)&amp;"/"&amp;MULTIPLY(RIGHT(E54,LEN(E54)-FIND("!",SUBSTITUTE(E54,"/","!",3))),1.2),LEN(E54)-LEN(SUBSTITUTE(E54,"/",""))=4,MULTIPLY(LEFT(E54,FIND("!",SUBSTITUTE(E54,"/","!",1))-1),1.2)&amp;"/"&amp;MULTIPLY(MID(E54,FIND("!",SUBSTITUTE(E54,"/","!",1))+1,FIND("!",SUBSTITUTE(E54,"/","!",2))-FIND("!",SUBSTITUTE(E54,"/","!",1))-1),1.2)&amp;"/"&amp;MULTIPLY(MID(E54,FIND("!",SUBSTITUTE(E54,"/","!",2))+1,FIND("!",SUBSTITUTE(E54,"/","!",3))-FIND("!",SUBSTITUTE(E54,"/","!",2))-1),1.2)&amp;"/"&amp;MULTIPLY(MID(E54,FIND("!",SUBSTITUTE(E54,"/","!",3))+1,FIND("!",SUBSTITUTE(E54,"/","!",4))-FIND("!",SUBSTITUTE(E54,"/","!",3))-1),1.2)&amp;"/"&amp;MULTIPLY(RIGHT(E54,LEN(E54)-FIND("!",SUBSTITUTE(E54,"/","!",4))),1.2)),"")</f>
        <v>13.2</v>
      </c>
      <c r="G54" s="199" t="s">
        <v>168</v>
      </c>
      <c r="H54" s="228" t="s">
        <v>1174</v>
      </c>
      <c r="I54" s="120"/>
      <c r="J54" s="117"/>
      <c r="K54" s="203"/>
      <c r="L54" s="203"/>
      <c r="M54" s="204"/>
      <c r="N54" s="204"/>
      <c r="O54" s="200">
        <v>20.0</v>
      </c>
      <c r="P54" s="200">
        <v>1.0</v>
      </c>
      <c r="Q54" s="200">
        <v>1.0</v>
      </c>
      <c r="R54" s="205" t="b">
        <v>1</v>
      </c>
      <c r="S54" s="205" t="b">
        <v>0</v>
      </c>
      <c r="T54" s="205"/>
      <c r="U54" s="205" t="s">
        <v>340</v>
      </c>
      <c r="V54" s="205" t="b">
        <v>1</v>
      </c>
    </row>
    <row r="55" outlineLevel="1">
      <c r="A55" s="324" t="str">
        <f>"上B ("&amp;VLOOKUP($A$1,Fighters!$A$2:$AI$81,17,FALSE)&amp;")"</f>
        <v>上B (うたう)</v>
      </c>
      <c r="B55" s="117"/>
      <c r="C55" s="327" t="str">
        <f>'テンプレート'!C80</f>
        <v>Active</v>
      </c>
      <c r="D55" s="327" t="str">
        <f>'テンプレート'!D80</f>
        <v>Duration</v>
      </c>
      <c r="E55" s="328" t="str">
        <f>'テンプレート'!E80</f>
        <v>Base Damage</v>
      </c>
      <c r="F55" s="329" t="str">
        <f>'テンプレート'!F80</f>
        <v>Damage (1v1)</v>
      </c>
      <c r="G55" s="328" t="str">
        <f>'テンプレート'!G80</f>
        <v>ガード硬直</v>
      </c>
      <c r="H55" s="331" t="str">
        <f>'テンプレート'!H80</f>
        <v>Comment</v>
      </c>
      <c r="I55" s="120"/>
      <c r="J55" s="117"/>
      <c r="K55" s="333" t="str">
        <f>'テンプレート'!K80</f>
        <v>ベクトル</v>
      </c>
      <c r="L55" s="333" t="str">
        <f>'テンプレート'!L80</f>
        <v>KBG (R.E.)</v>
      </c>
      <c r="M55" s="333" t="str">
        <f>'テンプレート'!M80</f>
        <v>BKB (R.A.)</v>
      </c>
      <c r="N55" s="333" t="str">
        <f>'テンプレート'!N80</f>
        <v>FKB (R.F.)</v>
      </c>
      <c r="O55" s="334" t="str">
        <f>'テンプレート'!O80</f>
        <v>盾削り値</v>
      </c>
      <c r="P55" s="333" t="str">
        <f>'テンプレート'!P80</f>
        <v>ﾋｯﾄｽﾄｯﾌﾟ</v>
      </c>
      <c r="Q55" s="334" t="str">
        <f>'テンプレート'!Q80</f>
        <v>ずらし</v>
      </c>
      <c r="R55" s="333" t="str">
        <f>'テンプレート'!R80</f>
        <v>相殺</v>
      </c>
      <c r="S55" s="334" t="str">
        <f>'テンプレート'!S80</f>
        <v>相殺ﾓｰｼｮﾝ</v>
      </c>
      <c r="T55" s="334" t="str">
        <f>'テンプレート'!T80</f>
        <v>飛び道具</v>
      </c>
      <c r="U55" s="334" t="str">
        <f>'テンプレート'!U80</f>
        <v>慣性反転</v>
      </c>
      <c r="V55" s="334" t="str">
        <f>'テンプレート'!V80</f>
        <v>向き反転</v>
      </c>
    </row>
    <row r="56" ht="22.5" customHeight="1" outlineLevel="1">
      <c r="A56" s="335" t="s">
        <v>324</v>
      </c>
      <c r="B56" s="388" t="s">
        <v>170</v>
      </c>
      <c r="C56" s="199" t="s">
        <v>360</v>
      </c>
      <c r="D56" s="216" t="s">
        <v>1181</v>
      </c>
      <c r="E56" s="199" t="s">
        <v>451</v>
      </c>
      <c r="F56" s="200">
        <f t="shared" ref="F56:F58" si="1">IFERROR(IFS(E56="-","-",LEN(E56)-LEN(SUBSTITUTE(E56,"/",""))=0,MULTIPLY(E56,1.2),LEN(E56)-LEN(SUBSTITUTE(E56,"/",""))=1,MULTIPLY(LEFT(E56,FIND("/",E56)-1),1.2)&amp;"/"&amp;MULTIPLY(MID(E56,FIND("/",E56)+1,10),1.2),LEN(E56)-LEN(SUBSTITUTE(E56,"/",""))=2,MULTIPLY(LEFT(E56,FIND("!",SUBSTITUTE(E56,"/","!",1))-1),1.2)&amp;"/"&amp;MULTIPLY(MID(E56,FIND("!",SUBSTITUTE(E56,"/","!",1))+1,FIND("!",SUBSTITUTE(E56,"/","!",2))-FIND("!",SUBSTITUTE(E56,"/","!",1))-1),1.2)&amp;"/"&amp;MULTIPLY(RIGHT(E56,LEN(E56)-FIND("!",SUBSTITUTE(E56,"/","!",2))),1.2),LEN(E56)-LEN(SUBSTITUTE(E56,"/",""))=3,MULTIPLY(LEFT(E56,FIND("!",SUBSTITUTE(E56,"/","!",1))-1),1.2)&amp;"/"&amp;MULTIPLY(MID(E56,FIND("!",SUBSTITUTE(E56,"/","!",1))+1,FIND("!",SUBSTITUTE(E56,"/","!",2))-FIND("!",SUBSTITUTE(E56,"/","!",1))-1),1.2)&amp;"/"&amp;MULTIPLY(MID(E56,FIND("!",SUBSTITUTE(E56,"/","!",2))+1,FIND("!",SUBSTITUTE(E56,"/","!",3))-FIND("!",SUBSTITUTE(E56,"/","!",2))-1),1.2)&amp;"/"&amp;MULTIPLY(RIGHT(E56,LEN(E56)-FIND("!",SUBSTITUTE(E56,"/","!",3))),1.2),LEN(E56)-LEN(SUBSTITUTE(E56,"/",""))=4,MULTIPLY(LEFT(E56,FIND("!",SUBSTITUTE(E56,"/","!",1))-1),1.2)&amp;"/"&amp;MULTIPLY(MID(E56,FIND("!",SUBSTITUTE(E56,"/","!",1))+1,FIND("!",SUBSTITUTE(E56,"/","!",2))-FIND("!",SUBSTITUTE(E56,"/","!",1))-1),1.2)&amp;"/"&amp;MULTIPLY(MID(E56,FIND("!",SUBSTITUTE(E56,"/","!",2))+1,FIND("!",SUBSTITUTE(E56,"/","!",3))-FIND("!",SUBSTITUTE(E56,"/","!",2))-1),1.2)&amp;"/"&amp;MULTIPLY(MID(E56,FIND("!",SUBSTITUTE(E56,"/","!",3))+1,FIND("!",SUBSTITUTE(E56,"/","!",4))-FIND("!",SUBSTITUTE(E56,"/","!",3))-1),1.2)&amp;"/"&amp;MULTIPLY(RIGHT(E56,LEN(E56)-FIND("!",SUBSTITUTE(E56,"/","!",4))),1.2)),"")</f>
        <v>0</v>
      </c>
      <c r="G56" s="938"/>
      <c r="H56" s="243" t="s">
        <v>1195</v>
      </c>
      <c r="I56" s="221"/>
      <c r="J56" s="110"/>
      <c r="K56" s="200"/>
      <c r="L56" s="200"/>
      <c r="M56" s="205"/>
      <c r="N56" s="205"/>
      <c r="O56" s="200">
        <v>0.0</v>
      </c>
      <c r="P56" s="200">
        <v>1.0</v>
      </c>
      <c r="Q56" s="200">
        <v>1.0</v>
      </c>
      <c r="R56" s="205" t="b">
        <v>0</v>
      </c>
      <c r="S56" s="205" t="b">
        <v>0</v>
      </c>
      <c r="T56" s="205"/>
      <c r="U56" s="344" t="b">
        <v>0</v>
      </c>
      <c r="V56" s="344" t="b">
        <v>0</v>
      </c>
    </row>
    <row r="57" ht="22.5" customHeight="1" outlineLevel="1">
      <c r="A57" s="222"/>
      <c r="B57" s="388" t="s">
        <v>177</v>
      </c>
      <c r="C57" s="199" t="s">
        <v>1197</v>
      </c>
      <c r="D57" s="222"/>
      <c r="E57" s="199" t="s">
        <v>451</v>
      </c>
      <c r="F57" s="200">
        <f t="shared" si="1"/>
        <v>0</v>
      </c>
      <c r="G57" s="938"/>
      <c r="H57" s="231"/>
      <c r="J57" s="233"/>
      <c r="K57" s="200"/>
      <c r="L57" s="200"/>
      <c r="M57" s="205"/>
      <c r="N57" s="205"/>
      <c r="O57" s="200">
        <v>0.0</v>
      </c>
      <c r="P57" s="200">
        <v>1.0</v>
      </c>
      <c r="Q57" s="200">
        <v>1.0</v>
      </c>
      <c r="R57" s="205" t="b">
        <v>0</v>
      </c>
      <c r="S57" s="205" t="b">
        <v>0</v>
      </c>
      <c r="T57" s="205"/>
      <c r="U57" s="222"/>
      <c r="V57" s="222"/>
    </row>
    <row r="58" ht="22.5" customHeight="1" outlineLevel="1">
      <c r="A58" s="222"/>
      <c r="B58" s="388" t="s">
        <v>245</v>
      </c>
      <c r="C58" s="199" t="s">
        <v>1200</v>
      </c>
      <c r="D58" s="207"/>
      <c r="E58" s="199" t="s">
        <v>451</v>
      </c>
      <c r="F58" s="200">
        <f t="shared" si="1"/>
        <v>0</v>
      </c>
      <c r="G58" s="938"/>
      <c r="H58" s="112"/>
      <c r="I58" s="224"/>
      <c r="J58" s="114"/>
      <c r="K58" s="200"/>
      <c r="L58" s="200"/>
      <c r="M58" s="205"/>
      <c r="N58" s="205"/>
      <c r="O58" s="200">
        <v>0.0</v>
      </c>
      <c r="P58" s="200">
        <v>1.0</v>
      </c>
      <c r="Q58" s="200">
        <v>1.0</v>
      </c>
      <c r="R58" s="205" t="b">
        <v>0</v>
      </c>
      <c r="S58" s="205" t="b">
        <v>0</v>
      </c>
      <c r="T58" s="205"/>
      <c r="U58" s="207"/>
      <c r="V58" s="207"/>
    </row>
    <row r="59" outlineLevel="1">
      <c r="A59" s="324" t="str">
        <f>"下B ("&amp;VLOOKUP($A$1,Fighters!$A$2:$AI$81,18,FALSE)&amp;")"</f>
        <v>下B (ねむる)</v>
      </c>
      <c r="B59" s="117"/>
      <c r="C59" s="327" t="str">
        <f>'テンプレート'!C85</f>
        <v>Active</v>
      </c>
      <c r="D59" s="327" t="str">
        <f>'テンプレート'!D85</f>
        <v>Duration</v>
      </c>
      <c r="E59" s="328" t="str">
        <f>'テンプレート'!E85</f>
        <v>Base Damage</v>
      </c>
      <c r="F59" s="329" t="str">
        <f>'テンプレート'!F85</f>
        <v>Damage (1v1)</v>
      </c>
      <c r="G59" s="328" t="str">
        <f>'テンプレート'!G85</f>
        <v>ガード硬直</v>
      </c>
      <c r="H59" s="331" t="str">
        <f>'テンプレート'!H85</f>
        <v>Comment</v>
      </c>
      <c r="I59" s="120"/>
      <c r="J59" s="117"/>
      <c r="K59" s="333" t="str">
        <f>'テンプレート'!K85</f>
        <v>ベクトル</v>
      </c>
      <c r="L59" s="333" t="str">
        <f>'テンプレート'!L85</f>
        <v>KBG (R.E.)</v>
      </c>
      <c r="M59" s="333" t="str">
        <f>'テンプレート'!M85</f>
        <v>BKB (R.A.)</v>
      </c>
      <c r="N59" s="333" t="str">
        <f>'テンプレート'!N85</f>
        <v>FKB (R.F.)</v>
      </c>
      <c r="O59" s="334" t="str">
        <f>'テンプレート'!O85</f>
        <v>盾削り値</v>
      </c>
      <c r="P59" s="333" t="str">
        <f>'テンプレート'!P85</f>
        <v>ﾋｯﾄｽﾄｯﾌﾟ</v>
      </c>
      <c r="Q59" s="334" t="str">
        <f>'テンプレート'!Q85</f>
        <v>ずらし</v>
      </c>
      <c r="R59" s="333" t="str">
        <f>'テンプレート'!R85</f>
        <v>相殺</v>
      </c>
      <c r="S59" s="334" t="str">
        <f>'テンプレート'!S85</f>
        <v>相殺ﾓｰｼｮﾝ</v>
      </c>
      <c r="T59" s="334" t="str">
        <f>'テンプレート'!T85</f>
        <v>飛び道具</v>
      </c>
      <c r="U59" s="334" t="str">
        <f>'テンプレート'!U85</f>
        <v>慣性反転</v>
      </c>
      <c r="V59" s="334" t="str">
        <f>'テンプレート'!V85</f>
        <v>向き反転</v>
      </c>
    </row>
    <row r="60" outlineLevel="1">
      <c r="A60" s="335" t="s">
        <v>324</v>
      </c>
      <c r="B60" s="597" t="s">
        <v>1210</v>
      </c>
      <c r="C60" s="216" t="s">
        <v>1212</v>
      </c>
      <c r="D60" s="199" t="s">
        <v>1214</v>
      </c>
      <c r="E60" s="216" t="s">
        <v>694</v>
      </c>
      <c r="F60" s="366">
        <f>IFERROR(IFS(E60="-","-",LEN(E60)-LEN(SUBSTITUTE(E60,"/",""))=0,MULTIPLY(E60,1.2),LEN(E60)-LEN(SUBSTITUTE(E60,"/",""))=1,MULTIPLY(LEFT(E60,FIND("/",E60)-1),1.2)&amp;"/"&amp;MULTIPLY(MID(E60,FIND("/",E60)+1,10),1.2),LEN(E60)-LEN(SUBSTITUTE(E60,"/",""))=2,MULTIPLY(LEFT(E60,FIND("!",SUBSTITUTE(E60,"/","!",1))-1),1.2)&amp;"/"&amp;MULTIPLY(MID(E60,FIND("!",SUBSTITUTE(E60,"/","!",1))+1,FIND("!",SUBSTITUTE(E60,"/","!",2))-FIND("!",SUBSTITUTE(E60,"/","!",1))-1),1.2)&amp;"/"&amp;MULTIPLY(RIGHT(E60,LEN(E60)-FIND("!",SUBSTITUTE(E60,"/","!",2))),1.2),LEN(E60)-LEN(SUBSTITUTE(E60,"/",""))=3,MULTIPLY(LEFT(E60,FIND("!",SUBSTITUTE(E60,"/","!",1))-1),1.2)&amp;"/"&amp;MULTIPLY(MID(E60,FIND("!",SUBSTITUTE(E60,"/","!",1))+1,FIND("!",SUBSTITUTE(E60,"/","!",2))-FIND("!",SUBSTITUTE(E60,"/","!",1))-1),1.2)&amp;"/"&amp;MULTIPLY(MID(E60,FIND("!",SUBSTITUTE(E60,"/","!",2))+1,FIND("!",SUBSTITUTE(E60,"/","!",3))-FIND("!",SUBSTITUTE(E60,"/","!",2))-1),1.2)&amp;"/"&amp;MULTIPLY(RIGHT(E60,LEN(E60)-FIND("!",SUBSTITUTE(E60,"/","!",3))),1.2),LEN(E60)-LEN(SUBSTITUTE(E60,"/",""))=4,MULTIPLY(LEFT(E60,FIND("!",SUBSTITUTE(E60,"/","!",1))-1),1.2)&amp;"/"&amp;MULTIPLY(MID(E60,FIND("!",SUBSTITUTE(E60,"/","!",1))+1,FIND("!",SUBSTITUTE(E60,"/","!",2))-FIND("!",SUBSTITUTE(E60,"/","!",1))-1),1.2)&amp;"/"&amp;MULTIPLY(MID(E60,FIND("!",SUBSTITUTE(E60,"/","!",2))+1,FIND("!",SUBSTITUTE(E60,"/","!",3))-FIND("!",SUBSTITUTE(E60,"/","!",2))-1),1.2)&amp;"/"&amp;MULTIPLY(MID(E60,FIND("!",SUBSTITUTE(E60,"/","!",3))+1,FIND("!",SUBSTITUTE(E60,"/","!",4))-FIND("!",SUBSTITUTE(E60,"/","!",3))-1),1.2)&amp;"/"&amp;MULTIPLY(RIGHT(E60,LEN(E60)-FIND("!",SUBSTITUTE(E60,"/","!",4))),1.2)),"")</f>
        <v>24</v>
      </c>
      <c r="G60" s="216" t="s">
        <v>1016</v>
      </c>
      <c r="H60" s="243" t="s">
        <v>1226</v>
      </c>
      <c r="I60" s="221"/>
      <c r="J60" s="110"/>
      <c r="K60" s="200"/>
      <c r="L60" s="200"/>
      <c r="M60" s="205"/>
      <c r="N60" s="205"/>
      <c r="O60" s="200"/>
      <c r="P60" s="200"/>
      <c r="Q60" s="200"/>
      <c r="R60" s="205" t="b">
        <v>0</v>
      </c>
      <c r="S60" s="205" t="b">
        <v>0</v>
      </c>
      <c r="T60" s="205" t="b">
        <v>0</v>
      </c>
      <c r="U60" s="344" t="b">
        <v>0</v>
      </c>
      <c r="V60" s="344" t="b">
        <v>0</v>
      </c>
    </row>
    <row r="61" outlineLevel="1">
      <c r="A61" s="207"/>
      <c r="B61" s="597" t="s">
        <v>1227</v>
      </c>
      <c r="C61" s="207"/>
      <c r="D61" s="199" t="s">
        <v>1228</v>
      </c>
      <c r="E61" s="207"/>
      <c r="F61" s="207"/>
      <c r="G61" s="207"/>
      <c r="H61" s="112"/>
      <c r="I61" s="224"/>
      <c r="J61" s="114"/>
      <c r="K61" s="200"/>
      <c r="L61" s="200"/>
      <c r="M61" s="205"/>
      <c r="N61" s="205"/>
      <c r="O61" s="200">
        <v>0.0</v>
      </c>
      <c r="P61" s="200">
        <v>1.0</v>
      </c>
      <c r="Q61" s="200">
        <v>1.0</v>
      </c>
      <c r="R61" s="205" t="b">
        <v>0</v>
      </c>
      <c r="S61" s="205" t="b">
        <v>0</v>
      </c>
      <c r="T61" s="205"/>
      <c r="U61" s="207"/>
      <c r="V61" s="207"/>
    </row>
    <row r="62">
      <c r="A62" s="312"/>
      <c r="B62" s="315"/>
      <c r="C62" s="317"/>
      <c r="D62" s="317"/>
      <c r="E62" s="318"/>
      <c r="F62" s="318"/>
      <c r="G62" s="318"/>
      <c r="H62" s="319"/>
      <c r="I62" s="319"/>
      <c r="J62" s="320"/>
      <c r="K62" s="320"/>
      <c r="L62" s="320"/>
      <c r="M62" s="320"/>
      <c r="N62" s="320"/>
      <c r="O62" s="320"/>
      <c r="P62" s="320"/>
      <c r="Q62" s="180"/>
      <c r="R62" s="180"/>
      <c r="S62" s="180"/>
      <c r="T62" s="180"/>
      <c r="U62" s="180"/>
      <c r="V62" s="180"/>
    </row>
    <row r="63">
      <c r="A63" s="390" t="str">
        <f>'テンプレート'!A91</f>
        <v>Grabs and Throws</v>
      </c>
      <c r="B63" s="110"/>
      <c r="C63" s="319"/>
      <c r="D63" s="319"/>
      <c r="E63" s="320"/>
      <c r="F63" s="392"/>
      <c r="G63" s="392"/>
      <c r="H63" s="320"/>
      <c r="I63" s="320"/>
      <c r="J63" s="320"/>
      <c r="K63" s="320"/>
      <c r="L63" s="320"/>
      <c r="M63" s="320"/>
      <c r="N63" s="180"/>
      <c r="O63" s="180"/>
      <c r="P63" s="180"/>
      <c r="Q63" s="320"/>
      <c r="R63" s="320"/>
      <c r="S63" s="320"/>
      <c r="T63" s="320"/>
      <c r="U63" s="320"/>
      <c r="V63" s="320"/>
    </row>
    <row r="64" outlineLevel="1">
      <c r="A64" s="112"/>
      <c r="B64" s="114"/>
      <c r="C64" s="393" t="str">
        <f>'テンプレート'!C92</f>
        <v>Active</v>
      </c>
      <c r="D64" s="393" t="str">
        <f>'テンプレート'!D92</f>
        <v>Duration</v>
      </c>
      <c r="E64" s="393" t="str">
        <f>'テンプレート'!E92</f>
        <v>Base Damage</v>
      </c>
      <c r="F64" s="396" t="str">
        <f>'テンプレート'!F92</f>
        <v>Damage (1v1)</v>
      </c>
      <c r="G64" s="319"/>
      <c r="H64" s="319"/>
      <c r="I64" s="319"/>
      <c r="J64" s="320"/>
      <c r="K64" s="320"/>
      <c r="L64" s="320"/>
      <c r="M64" s="320"/>
      <c r="N64" s="320"/>
      <c r="O64" s="320"/>
      <c r="P64" s="320"/>
      <c r="Q64" s="320"/>
      <c r="R64" s="320"/>
      <c r="S64" s="320"/>
      <c r="T64" s="320"/>
      <c r="U64" s="320"/>
      <c r="V64" s="320"/>
    </row>
    <row r="65" outlineLevel="1">
      <c r="A65" s="398" t="str">
        <f>'テンプレート'!A93</f>
        <v>Grabs攻撃</v>
      </c>
      <c r="B65" s="399" t="str">
        <f>'テンプレート'!B93</f>
        <v>Grabs攻撃</v>
      </c>
      <c r="C65" s="199" t="s">
        <v>429</v>
      </c>
      <c r="D65" s="199" t="s">
        <v>66</v>
      </c>
      <c r="E65" s="199" t="s">
        <v>452</v>
      </c>
      <c r="F65" s="200">
        <f>E65*1.2</f>
        <v>1.56</v>
      </c>
      <c r="G65" s="319"/>
      <c r="H65" s="319"/>
      <c r="I65" s="319"/>
      <c r="J65" s="320"/>
      <c r="K65" s="320"/>
      <c r="L65" s="320"/>
      <c r="M65" s="320"/>
      <c r="N65" s="320"/>
      <c r="O65" s="320"/>
      <c r="P65" s="320"/>
      <c r="Q65" s="320"/>
      <c r="R65" s="320"/>
      <c r="S65" s="320"/>
      <c r="T65" s="320"/>
      <c r="U65" s="320"/>
      <c r="V65" s="320"/>
    </row>
    <row r="66" outlineLevel="1">
      <c r="A66" s="400" t="str">
        <f>'テンプレート'!A94</f>
        <v>Grabs</v>
      </c>
      <c r="B66" s="399" t="str">
        <f>'テンプレート'!B94</f>
        <v>On-Spot</v>
      </c>
      <c r="C66" s="199" t="s">
        <v>105</v>
      </c>
      <c r="D66" s="199" t="s">
        <v>924</v>
      </c>
      <c r="E66" s="401"/>
      <c r="F66" s="402"/>
      <c r="G66" s="402"/>
      <c r="H66" s="319"/>
      <c r="I66" s="319"/>
      <c r="J66" s="320"/>
      <c r="K66" s="320"/>
      <c r="L66" s="320"/>
      <c r="M66" s="320"/>
      <c r="N66" s="320"/>
      <c r="O66" s="320"/>
      <c r="P66" s="320"/>
      <c r="Q66" s="320"/>
      <c r="R66" s="320"/>
      <c r="S66" s="320"/>
      <c r="T66" s="320"/>
      <c r="U66" s="320"/>
      <c r="V66" s="320"/>
    </row>
    <row r="67" outlineLevel="1">
      <c r="A67" s="231"/>
      <c r="B67" s="399" t="str">
        <f>'テンプレート'!B95</f>
        <v>ダッシュ</v>
      </c>
      <c r="C67" s="199" t="s">
        <v>457</v>
      </c>
      <c r="D67" s="199" t="s">
        <v>165</v>
      </c>
      <c r="E67" s="401"/>
      <c r="F67" s="402"/>
      <c r="G67" s="402"/>
      <c r="H67" s="319"/>
      <c r="I67" s="319"/>
      <c r="J67" s="320"/>
      <c r="K67" s="320"/>
      <c r="L67" s="320"/>
      <c r="M67" s="320"/>
      <c r="N67" s="320"/>
      <c r="O67" s="320"/>
      <c r="P67" s="320"/>
      <c r="Q67" s="320"/>
      <c r="R67" s="320"/>
      <c r="S67" s="320"/>
      <c r="T67" s="320"/>
      <c r="U67" s="320"/>
      <c r="V67" s="320"/>
    </row>
    <row r="68" outlineLevel="1">
      <c r="A68" s="112"/>
      <c r="B68" s="399" t="str">
        <f>'テンプレート'!B96</f>
        <v>ふりむき</v>
      </c>
      <c r="C68" s="199" t="s">
        <v>212</v>
      </c>
      <c r="D68" s="199" t="s">
        <v>65</v>
      </c>
      <c r="E68" s="319"/>
      <c r="F68" s="402"/>
      <c r="G68" s="402"/>
      <c r="H68" s="319"/>
      <c r="I68" s="319"/>
      <c r="J68" s="320"/>
      <c r="K68" s="320"/>
      <c r="L68" s="320"/>
      <c r="M68" s="320"/>
      <c r="N68" s="320"/>
      <c r="O68" s="320"/>
      <c r="P68" s="320"/>
      <c r="Q68" s="320"/>
      <c r="R68" s="320"/>
      <c r="S68" s="320"/>
      <c r="T68" s="320"/>
      <c r="U68" s="320"/>
      <c r="V68" s="320"/>
    </row>
    <row r="69" outlineLevel="1">
      <c r="A69" s="403" t="str">
        <f>'テンプレート'!A97</f>
        <v>Throws</v>
      </c>
      <c r="B69" s="117"/>
      <c r="C69" s="393" t="str">
        <f>'テンプレート'!C97</f>
        <v>Active</v>
      </c>
      <c r="D69" s="393" t="str">
        <f>'テンプレート'!D97</f>
        <v>Duration</v>
      </c>
      <c r="E69" s="393" t="str">
        <f>'テンプレート'!E97</f>
        <v>Base Damage</v>
      </c>
      <c r="F69" s="393" t="str">
        <f>'テンプレート'!F97</f>
        <v>Damage (1v1)</v>
      </c>
      <c r="G69" s="712" t="str">
        <f>'テンプレート'!G97</f>
        <v>Comment</v>
      </c>
      <c r="H69" s="404" t="str">
        <f>'テンプレート'!H97</f>
        <v/>
      </c>
      <c r="I69" s="120"/>
      <c r="J69" s="117"/>
      <c r="K69" s="405" t="str">
        <f>'テンプレート'!K97</f>
        <v>ベクトル</v>
      </c>
      <c r="L69" s="405" t="str">
        <f>'テンプレート'!L97</f>
        <v>KBG (R.E.)</v>
      </c>
      <c r="M69" s="405" t="str">
        <f>'テンプレート'!M97</f>
        <v>BKB (R.A.)</v>
      </c>
      <c r="N69" s="405" t="str">
        <f>'テンプレート'!N97</f>
        <v>FKB (R.F.)</v>
      </c>
      <c r="O69" s="406" t="str">
        <f>'テンプレート'!O97</f>
        <v>盾削り値</v>
      </c>
      <c r="P69" s="405" t="str">
        <f>'テンプレート'!P97</f>
        <v>ﾋｯﾄｽﾄｯﾌﾟ</v>
      </c>
      <c r="Q69" s="406" t="str">
        <f>'テンプレート'!Q97</f>
        <v>ずらし</v>
      </c>
      <c r="R69" s="408"/>
      <c r="S69" s="408"/>
      <c r="T69" s="408"/>
      <c r="U69" s="408"/>
      <c r="V69" s="408"/>
    </row>
    <row r="70" outlineLevel="1">
      <c r="A70" s="411" t="str">
        <f>'テンプレート'!A98</f>
        <v>前Throws</v>
      </c>
      <c r="B70" s="399" t="str">
        <f>'テンプレート'!B98</f>
        <v>打撃</v>
      </c>
      <c r="C70" s="415" t="b">
        <v>0</v>
      </c>
      <c r="D70" s="127" t="s">
        <v>1232</v>
      </c>
      <c r="E70" s="426">
        <v>35.0</v>
      </c>
      <c r="F70" s="199" t="s">
        <v>229</v>
      </c>
      <c r="G70" s="200">
        <f t="shared" ref="G70:G71" si="2">IFERROR(F70*1.2, "-")</f>
        <v>6</v>
      </c>
      <c r="H70" s="417"/>
      <c r="I70" s="221"/>
      <c r="J70" s="110"/>
      <c r="K70" s="203"/>
      <c r="L70" s="203"/>
      <c r="M70" s="204"/>
      <c r="N70" s="204"/>
      <c r="O70" s="205">
        <v>1.0</v>
      </c>
      <c r="P70" s="205">
        <v>1.0</v>
      </c>
      <c r="Q70" s="205">
        <v>1.0</v>
      </c>
      <c r="R70" s="408"/>
      <c r="S70" s="320"/>
      <c r="T70" s="320"/>
      <c r="U70" s="320"/>
      <c r="V70" s="320"/>
    </row>
    <row r="71" outlineLevel="1">
      <c r="A71" s="207"/>
      <c r="B71" s="399" t="str">
        <f>'テンプレート'!B99</f>
        <v>Throws</v>
      </c>
      <c r="C71" s="207"/>
      <c r="D71" s="127">
        <v>12.0</v>
      </c>
      <c r="E71" s="207"/>
      <c r="F71" s="199" t="s">
        <v>229</v>
      </c>
      <c r="G71" s="200">
        <f t="shared" si="2"/>
        <v>6</v>
      </c>
      <c r="H71" s="112"/>
      <c r="I71" s="224"/>
      <c r="J71" s="114"/>
      <c r="K71" s="203"/>
      <c r="L71" s="203"/>
      <c r="M71" s="204"/>
      <c r="N71" s="204"/>
      <c r="O71" s="387"/>
      <c r="P71" s="387"/>
      <c r="Q71" s="387"/>
      <c r="R71" s="408"/>
      <c r="S71" s="320"/>
      <c r="T71" s="320"/>
      <c r="U71" s="320"/>
      <c r="V71" s="320"/>
    </row>
    <row r="72" outlineLevel="1">
      <c r="A72" s="411" t="str">
        <f>'テンプレート'!A100</f>
        <v>後Throws</v>
      </c>
      <c r="B72" s="399" t="str">
        <f>'テンプレート'!B100</f>
        <v>打撃</v>
      </c>
      <c r="C72" s="424" t="b">
        <v>0</v>
      </c>
      <c r="D72" s="941"/>
      <c r="E72" s="426">
        <v>49.0</v>
      </c>
      <c r="F72" s="941"/>
      <c r="G72" s="941"/>
      <c r="H72" s="421" t="s">
        <v>1233</v>
      </c>
      <c r="I72" s="221"/>
      <c r="J72" s="110"/>
      <c r="K72" s="941"/>
      <c r="L72" s="942"/>
      <c r="M72" s="942"/>
      <c r="N72" s="941"/>
      <c r="O72" s="387"/>
      <c r="P72" s="387"/>
      <c r="Q72" s="387"/>
      <c r="R72" s="408"/>
      <c r="S72" s="320"/>
      <c r="T72" s="320"/>
      <c r="U72" s="320"/>
      <c r="V72" s="320"/>
    </row>
    <row r="73" outlineLevel="1">
      <c r="A73" s="207"/>
      <c r="B73" s="399" t="str">
        <f>'テンプレート'!B101</f>
        <v>Throws</v>
      </c>
      <c r="C73" s="207"/>
      <c r="D73" s="127">
        <v>26.0</v>
      </c>
      <c r="E73" s="207"/>
      <c r="F73" s="199" t="s">
        <v>173</v>
      </c>
      <c r="G73" s="200">
        <f>IFERROR(F73*1.2, "-")</f>
        <v>12</v>
      </c>
      <c r="H73" s="112"/>
      <c r="I73" s="224"/>
      <c r="J73" s="114"/>
      <c r="K73" s="203"/>
      <c r="L73" s="203"/>
      <c r="M73" s="204"/>
      <c r="N73" s="204"/>
      <c r="O73" s="387"/>
      <c r="P73" s="387"/>
      <c r="Q73" s="387"/>
      <c r="R73" s="408"/>
      <c r="S73" s="320"/>
      <c r="T73" s="320"/>
      <c r="U73" s="320"/>
      <c r="V73" s="320"/>
    </row>
    <row r="74" outlineLevel="1">
      <c r="A74" s="411" t="str">
        <f>'テンプレート'!A102</f>
        <v>上Throws</v>
      </c>
      <c r="B74" s="399" t="str">
        <f>'テンプレート'!B102</f>
        <v>打撃</v>
      </c>
      <c r="C74" s="424" t="b">
        <v>0</v>
      </c>
      <c r="D74" s="941"/>
      <c r="E74" s="216" t="s">
        <v>118</v>
      </c>
      <c r="F74" s="941"/>
      <c r="G74" s="941"/>
      <c r="H74" s="417"/>
      <c r="I74" s="221"/>
      <c r="J74" s="110"/>
      <c r="K74" s="941"/>
      <c r="L74" s="942"/>
      <c r="M74" s="942"/>
      <c r="N74" s="941"/>
      <c r="O74" s="387"/>
      <c r="P74" s="387"/>
      <c r="Q74" s="387"/>
      <c r="R74" s="408"/>
      <c r="S74" s="320"/>
      <c r="T74" s="320"/>
      <c r="U74" s="320"/>
      <c r="V74" s="320"/>
    </row>
    <row r="75" outlineLevel="1">
      <c r="A75" s="207"/>
      <c r="B75" s="399" t="str">
        <f>'テンプレート'!B103</f>
        <v>Throws</v>
      </c>
      <c r="C75" s="207"/>
      <c r="D75" s="127">
        <v>9.0</v>
      </c>
      <c r="E75" s="207"/>
      <c r="F75" s="199" t="s">
        <v>90</v>
      </c>
      <c r="G75" s="200">
        <f t="shared" ref="G75:G77" si="3">IFERROR(F75*1.2, "-")</f>
        <v>9.6</v>
      </c>
      <c r="H75" s="112"/>
      <c r="I75" s="224"/>
      <c r="J75" s="114"/>
      <c r="K75" s="203"/>
      <c r="L75" s="203"/>
      <c r="M75" s="204"/>
      <c r="N75" s="204"/>
      <c r="O75" s="387"/>
      <c r="P75" s="387"/>
      <c r="Q75" s="387"/>
      <c r="R75" s="408"/>
      <c r="S75" s="179"/>
      <c r="T75" s="179"/>
      <c r="U75" s="179"/>
      <c r="V75" s="179"/>
    </row>
    <row r="76" outlineLevel="1">
      <c r="A76" s="411" t="str">
        <f>'テンプレート'!A104</f>
        <v>下Throws</v>
      </c>
      <c r="B76" s="399" t="str">
        <f>'テンプレート'!B104</f>
        <v>打撃</v>
      </c>
      <c r="C76" s="415" t="b">
        <v>0</v>
      </c>
      <c r="D76" s="127" t="s">
        <v>1234</v>
      </c>
      <c r="E76" s="426">
        <v>84.0</v>
      </c>
      <c r="F76" s="199" t="s">
        <v>66</v>
      </c>
      <c r="G76" s="200">
        <f t="shared" si="3"/>
        <v>7.2</v>
      </c>
      <c r="H76" s="417"/>
      <c r="I76" s="221"/>
      <c r="J76" s="110"/>
      <c r="K76" s="203"/>
      <c r="L76" s="203"/>
      <c r="M76" s="204"/>
      <c r="N76" s="204"/>
      <c r="O76" s="205">
        <v>0.0</v>
      </c>
      <c r="P76" s="205">
        <v>1.0</v>
      </c>
      <c r="Q76" s="205">
        <v>1.0</v>
      </c>
      <c r="R76" s="408"/>
      <c r="S76" s="179"/>
      <c r="T76" s="179"/>
      <c r="U76" s="179"/>
      <c r="V76" s="179"/>
    </row>
    <row r="77" outlineLevel="1">
      <c r="A77" s="207"/>
      <c r="B77" s="399" t="str">
        <f>'テンプレート'!B105</f>
        <v>Throws</v>
      </c>
      <c r="C77" s="207"/>
      <c r="D77" s="127">
        <v>62.0</v>
      </c>
      <c r="E77" s="207"/>
      <c r="F77" s="199" t="s">
        <v>66</v>
      </c>
      <c r="G77" s="200">
        <f t="shared" si="3"/>
        <v>7.2</v>
      </c>
      <c r="H77" s="112"/>
      <c r="I77" s="224"/>
      <c r="J77" s="114"/>
      <c r="K77" s="203"/>
      <c r="L77" s="203"/>
      <c r="M77" s="204"/>
      <c r="N77" s="204"/>
      <c r="O77" s="941"/>
      <c r="P77" s="943"/>
      <c r="Q77" s="942"/>
      <c r="R77" s="408"/>
      <c r="S77" s="179"/>
      <c r="T77" s="179"/>
      <c r="U77" s="179"/>
      <c r="V77" s="179"/>
    </row>
    <row r="78">
      <c r="A78" s="312"/>
      <c r="B78" s="315"/>
      <c r="C78" s="317"/>
      <c r="D78" s="317"/>
      <c r="E78" s="319"/>
      <c r="F78" s="248"/>
      <c r="G78" s="248"/>
      <c r="H78" s="319"/>
      <c r="I78" s="319"/>
      <c r="J78" s="320"/>
      <c r="K78" s="320"/>
      <c r="L78" s="121"/>
      <c r="M78" s="121"/>
      <c r="N78" s="121"/>
      <c r="O78" s="179"/>
      <c r="P78" s="179"/>
      <c r="Q78" s="121"/>
      <c r="R78" s="121"/>
      <c r="S78" s="121"/>
      <c r="T78" s="121"/>
      <c r="U78" s="121"/>
      <c r="V78" s="121"/>
    </row>
    <row r="79">
      <c r="A79" s="429" t="str">
        <f>'テンプレート'!A107</f>
        <v>Dodges</v>
      </c>
      <c r="B79" s="110"/>
      <c r="C79" s="392"/>
      <c r="D79" s="121"/>
      <c r="E79" s="121"/>
      <c r="F79" s="121"/>
      <c r="G79" s="121"/>
      <c r="H79" s="121"/>
      <c r="I79" s="121"/>
      <c r="J79" s="180"/>
      <c r="K79" s="121"/>
      <c r="L79" s="121"/>
      <c r="M79" s="121"/>
      <c r="N79" s="121"/>
      <c r="O79" s="121"/>
      <c r="P79" s="121"/>
      <c r="Q79" s="180"/>
      <c r="R79" s="121"/>
      <c r="S79" s="121"/>
      <c r="T79" s="121"/>
      <c r="U79" s="121"/>
      <c r="V79" s="121"/>
    </row>
    <row r="80" outlineLevel="1">
      <c r="A80" s="112"/>
      <c r="B80" s="114"/>
      <c r="C80" s="430" t="s">
        <v>487</v>
      </c>
      <c r="D80" s="430" t="s">
        <v>489</v>
      </c>
      <c r="E80" s="430" t="s">
        <v>49</v>
      </c>
      <c r="F80" s="430" t="s">
        <v>490</v>
      </c>
      <c r="G80" s="431"/>
      <c r="H80" s="319"/>
      <c r="I80" s="319"/>
      <c r="J80" s="320"/>
      <c r="K80" s="320"/>
      <c r="L80" s="121"/>
      <c r="M80" s="121"/>
      <c r="N80" s="121"/>
      <c r="O80" s="121"/>
      <c r="P80" s="121"/>
      <c r="Q80" s="121"/>
      <c r="R80" s="121"/>
      <c r="S80" s="121"/>
      <c r="T80" s="121"/>
      <c r="U80" s="121"/>
      <c r="V80" s="121"/>
    </row>
    <row r="81" outlineLevel="1">
      <c r="A81" s="432" t="str">
        <f>'テンプレート'!A109</f>
        <v>Ground Dodges</v>
      </c>
      <c r="B81" s="433" t="str">
        <f>'テンプレート'!B109</f>
        <v>On-Spot</v>
      </c>
      <c r="C81" s="127" t="str">
        <f t="array" ref="C81">INDEX(Dodges!$C$3:$U$84, MATCH($A$1,Dodges!$A$3:$A$85,0), MATCH(C80,Dodges!$C$2:$F$2,0))</f>
        <v>3-17</v>
      </c>
      <c r="D81" s="127" t="str">
        <f t="array" ref="D81">INDEX(Dodges!$C$3:$U$84, MATCH($A$1,Dodges!$A$3:$A$85,0), MATCH(D80,Dodges!$C$2:$F$2,0))</f>
        <v>6-17</v>
      </c>
      <c r="E81" s="127" t="str">
        <f t="array" ref="E81">INDEX(Dodges!$C$3:$U$84, MATCH($A$1,Dodges!$A$3:$A$85,0), MATCH(E80,Dodges!$C$2:$F$2,0))</f>
        <v>26 (21)</v>
      </c>
      <c r="F81" s="127" t="str">
        <f t="array" ref="F81">INDEX(Dodges!$C$3:$U$84, MATCH($A$1,Dodges!$A$3:$A$85,0), MATCH(F80,Dodges!$C$2:$F$2,0))</f>
        <v>35 (28)</v>
      </c>
      <c r="G81" s="402"/>
      <c r="H81" s="319"/>
      <c r="I81" s="319"/>
      <c r="J81" s="320"/>
      <c r="K81" s="320"/>
      <c r="L81" s="320"/>
      <c r="M81" s="121"/>
      <c r="N81" s="121"/>
      <c r="O81" s="121"/>
      <c r="P81" s="121"/>
      <c r="Q81" s="121"/>
      <c r="R81" s="121"/>
      <c r="S81" s="121"/>
      <c r="T81" s="121"/>
      <c r="U81" s="121"/>
      <c r="V81" s="121"/>
    </row>
    <row r="82" outlineLevel="1">
      <c r="A82" s="231"/>
      <c r="B82" s="433" t="str">
        <f>'テンプレート'!B110</f>
        <v>Forward</v>
      </c>
      <c r="C82" s="127" t="str">
        <f t="array" ref="C82">INDEX(Dodges!$G$3:$U$84, MATCH($A$1,Dodges!$A$3:$A$85,0), MATCH(C80,Dodges!$G$2:$J$2,0))</f>
        <v>4-15</v>
      </c>
      <c r="D82" s="127" t="str">
        <f t="array" ref="D82">INDEX(Dodges!$G$3:$U$84, MATCH($A$1,Dodges!$A$3:$A$85,0), MATCH(D80,Dodges!$G$2:$J$2,0))</f>
        <v>8-14</v>
      </c>
      <c r="E82" s="127" t="str">
        <f t="array" ref="E82">INDEX(Dodges!$G$3:$U$84, MATCH($A$1,Dodges!$A$3:$A$85,0), MATCH(E80,Dodges!$G$2:$J$2,0))</f>
        <v>30</v>
      </c>
      <c r="F82" s="127">
        <f t="array" ref="F82">INDEX(Dodges!$G$3:$U$84, MATCH($A$1,Dodges!$A$3:$A$85,0), MATCH(F80,Dodges!$G$2:$J$2,0))</f>
        <v>40</v>
      </c>
      <c r="G82" s="436"/>
      <c r="H82" s="319"/>
      <c r="I82" s="319"/>
      <c r="J82" s="320"/>
      <c r="K82" s="320"/>
      <c r="L82" s="320"/>
      <c r="M82" s="320"/>
      <c r="N82" s="320"/>
      <c r="O82" s="121"/>
      <c r="P82" s="121"/>
      <c r="Q82" s="121"/>
      <c r="R82" s="121"/>
      <c r="S82" s="121"/>
      <c r="T82" s="121"/>
      <c r="U82" s="121"/>
      <c r="V82" s="121"/>
    </row>
    <row r="83" outlineLevel="1">
      <c r="A83" s="112"/>
      <c r="B83" s="433" t="str">
        <f>'テンプレート'!B111</f>
        <v>Backward</v>
      </c>
      <c r="C83" s="127" t="str">
        <f t="array" ref="C83">INDEX(Dodges!$K$3:$U$84, MATCH($A$1,Dodges!$A$3:$A$85,0), MATCH(C80,Dodges!$K$2:$N$2,0))</f>
        <v>5-16</v>
      </c>
      <c r="D83" s="127" t="str">
        <f t="array" ref="D83">INDEX(Dodges!$K$3:$U$84, MATCH($A$1,Dodges!$A$3:$A$85,0), MATCH(D80,Dodges!$K$2:$N$2,0))</f>
        <v>9-14</v>
      </c>
      <c r="E83" s="127" t="str">
        <f t="array" ref="E83">INDEX(Dodges!$K$3:$U$84, MATCH($A$1,Dodges!$A$3:$A$85,0), MATCH(E80,Dodges!$K$2:$N$2,0))</f>
        <v>35</v>
      </c>
      <c r="F83" s="127" t="str">
        <f t="array" ref="F83">INDEX(Dodges!$K$3:$U$84, MATCH($A$1,Dodges!$A$3:$A$85,0), MATCH(F80,Dodges!$K$2:$N$2,0))</f>
        <v>53</v>
      </c>
      <c r="G83" s="436"/>
      <c r="H83" s="434"/>
      <c r="I83" s="434"/>
      <c r="J83" s="179"/>
      <c r="K83" s="179"/>
      <c r="L83" s="179"/>
      <c r="M83" s="179"/>
      <c r="N83" s="179"/>
      <c r="O83" s="121"/>
      <c r="P83" s="121"/>
      <c r="Q83" s="121"/>
      <c r="R83" s="121"/>
      <c r="S83" s="121"/>
      <c r="T83" s="121"/>
      <c r="U83" s="121"/>
      <c r="V83" s="121"/>
    </row>
    <row r="84" outlineLevel="1">
      <c r="A84" s="432" t="str">
        <f>'テンプレート'!A112</f>
        <v>AirDodges</v>
      </c>
      <c r="B84" s="433" t="str">
        <f>'テンプレート'!B112</f>
        <v>Neutral</v>
      </c>
      <c r="C84" s="127" t="str">
        <f t="array" ref="C84">INDEX(Dodges!$O$3:$U$84, MATCH($A$1,Dodges!$A$3:$A$85,0), MATCH(C80,Dodges!$O$2:$R$2,0))</f>
        <v>4-32</v>
      </c>
      <c r="D84" s="127" t="str">
        <f t="array" ref="D84">INDEX(Dodges!$O$3:$U$84, MATCH($A$1,Dodges!$A$3:$A$85,0), MATCH(D80,Dodges!$O$2:$R$2,0))</f>
        <v>7-29</v>
      </c>
      <c r="E84" s="127" t="str">
        <f t="array" ref="E84">INDEX(Dodges!$O$3:$U$84, MATCH($A$1,Dodges!$A$3:$A$85,0), MATCH(E80,Dodges!$O$2:$R$2,0))</f>
        <v>74</v>
      </c>
      <c r="F84" s="248"/>
      <c r="G84" s="248"/>
      <c r="H84" s="180"/>
      <c r="I84" s="180"/>
      <c r="J84" s="121"/>
      <c r="K84" s="121"/>
      <c r="L84" s="121"/>
      <c r="M84" s="121"/>
      <c r="N84" s="121"/>
      <c r="O84" s="320"/>
      <c r="P84" s="320"/>
      <c r="Q84" s="320"/>
      <c r="R84" s="320"/>
      <c r="S84" s="320"/>
      <c r="T84" s="320"/>
      <c r="U84" s="320"/>
      <c r="V84" s="320"/>
    </row>
    <row r="85" outlineLevel="1">
      <c r="A85" s="112"/>
      <c r="B85" s="433" t="str">
        <f>'テンプレート'!B113</f>
        <v>Directional</v>
      </c>
      <c r="C85" s="127" t="str">
        <f t="array" ref="C85">INDEX(Dodges!$S$3:$U$84, MATCH($A$1,Dodges!$A$3:$A$85,0), MATCH(C80,Dodges!$S$2:$U$2,0))</f>
        <v>4-22</v>
      </c>
      <c r="D85" s="127" t="str">
        <f t="array" ref="D85">INDEX(Dodges!$S$3:$U$84, MATCH($A$1,Dodges!$A$3:$A$85,0), MATCH(D80,Dodges!$S$2:$U$2,0))</f>
        <v>7-21</v>
      </c>
      <c r="E85" s="127" t="str">
        <f t="array" ref="E85">INDEX(Dodges!$S$3:$U$84, MATCH($A$1,Dodges!$A$3:$A$85,0), MATCH(E80,Dodges!$S$2:$U$2,0))</f>
        <v>真横：122
真上：174
真下：102</v>
      </c>
      <c r="F85" s="436"/>
      <c r="G85" s="436"/>
      <c r="H85" s="180"/>
      <c r="I85" s="180"/>
      <c r="J85" s="179"/>
      <c r="K85" s="179"/>
      <c r="L85" s="179"/>
      <c r="M85" s="179"/>
      <c r="N85" s="121"/>
      <c r="O85" s="180"/>
      <c r="P85" s="180"/>
      <c r="Q85" s="180"/>
      <c r="R85" s="180"/>
      <c r="S85" s="180"/>
      <c r="T85" s="180"/>
      <c r="U85" s="180"/>
      <c r="V85" s="180"/>
    </row>
    <row r="86">
      <c r="A86" s="438"/>
      <c r="B86" s="439"/>
      <c r="C86" s="431"/>
      <c r="D86" s="431"/>
      <c r="E86" s="440"/>
      <c r="F86" s="431"/>
      <c r="G86" s="431"/>
      <c r="H86" s="431"/>
      <c r="I86" s="431"/>
      <c r="J86" s="121"/>
      <c r="K86" s="319"/>
      <c r="L86" s="319"/>
      <c r="M86" s="319"/>
      <c r="N86" s="319"/>
      <c r="O86" s="180"/>
      <c r="P86" s="180"/>
      <c r="Q86" s="180"/>
      <c r="R86" s="180"/>
      <c r="S86" s="180"/>
      <c r="T86" s="180"/>
      <c r="U86" s="180"/>
      <c r="V86" s="180"/>
    </row>
    <row r="87">
      <c r="A87" s="441" t="s">
        <v>501</v>
      </c>
      <c r="B87" s="110"/>
      <c r="C87" s="320"/>
      <c r="D87" s="179"/>
      <c r="E87" s="320"/>
      <c r="F87" s="138"/>
      <c r="G87" s="138"/>
      <c r="H87" s="179"/>
      <c r="I87" s="179"/>
      <c r="J87" s="180"/>
      <c r="K87" s="180"/>
      <c r="L87" s="180"/>
      <c r="M87" s="180"/>
      <c r="N87" s="180"/>
      <c r="O87" s="180"/>
      <c r="P87" s="180"/>
      <c r="Q87" s="180"/>
      <c r="R87" s="180"/>
      <c r="S87" s="180"/>
      <c r="T87" s="180"/>
      <c r="U87" s="180"/>
      <c r="V87" s="180"/>
    </row>
    <row r="88" outlineLevel="1">
      <c r="A88" s="112"/>
      <c r="B88" s="114"/>
      <c r="C88" s="442" t="s">
        <v>487</v>
      </c>
      <c r="D88" s="442" t="s">
        <v>49</v>
      </c>
      <c r="E88" s="442" t="s">
        <v>48</v>
      </c>
      <c r="F88" s="442" t="s">
        <v>50</v>
      </c>
      <c r="G88" s="443" t="s">
        <v>51</v>
      </c>
      <c r="H88" s="320"/>
      <c r="I88" s="320"/>
      <c r="J88" s="179"/>
      <c r="K88" s="444" t="str">
        <f>'テンプレート'!K116</f>
        <v>アイテム取得</v>
      </c>
      <c r="L88" s="117"/>
      <c r="M88" s="445" t="str">
        <f>'テンプレート'!M116</f>
        <v>取得フレーム</v>
      </c>
      <c r="N88" s="445" t="str">
        <f>'テンプレート'!N116</f>
        <v>Duration</v>
      </c>
      <c r="O88" s="180"/>
      <c r="P88" s="180"/>
      <c r="Q88" s="180"/>
      <c r="R88" s="180"/>
      <c r="S88" s="180"/>
      <c r="T88" s="180"/>
      <c r="U88" s="180"/>
      <c r="V88" s="180"/>
    </row>
    <row r="89" outlineLevel="1">
      <c r="A89" s="446" t="s">
        <v>502</v>
      </c>
      <c r="B89" s="447" t="s">
        <v>503</v>
      </c>
      <c r="C89" s="448"/>
      <c r="D89" s="127">
        <f t="array" ref="D89">INDEX('Ledge  Tech'!$C$3:$C88, MATCH($A$1,'Ledge  Tech'!$A$3:$A$109,0), MATCH(D88,'Ledge  Tech'!$C$2,0))</f>
        <v>19</v>
      </c>
      <c r="E89" s="448"/>
      <c r="F89" s="448"/>
      <c r="G89" s="448"/>
      <c r="H89" s="320"/>
      <c r="I89" s="320"/>
      <c r="J89" s="121"/>
      <c r="K89" s="449" t="str">
        <f>'テンプレート'!K117</f>
        <v>小アイテム</v>
      </c>
      <c r="L89" s="450" t="str">
        <f>'テンプレート'!L117</f>
        <v>On-Spot</v>
      </c>
      <c r="M89" s="127" t="s">
        <v>504</v>
      </c>
      <c r="N89" s="127">
        <v>7.0</v>
      </c>
      <c r="O89" s="180"/>
      <c r="P89" s="180"/>
      <c r="Q89" s="180"/>
      <c r="R89" s="180"/>
      <c r="S89" s="180"/>
      <c r="T89" s="180"/>
      <c r="U89" s="180"/>
      <c r="V89" s="180"/>
    </row>
    <row r="90" outlineLevel="1">
      <c r="A90" s="222"/>
      <c r="B90" s="447" t="s">
        <v>455</v>
      </c>
      <c r="C90" s="127" t="str">
        <f t="array" ref="C90">INDEX('Ledge  Tech'!$D$3:$E88, MATCH($A$1,'Ledge  Tech'!$A$3:$A$109,0), MATCH(C88,'Ledge  Tech'!$D$2:$E$2,0))</f>
        <v>1-33</v>
      </c>
      <c r="D90" s="127">
        <f t="array" ref="D90">INDEX('Ledge  Tech'!$D$3:$E88, MATCH($A$1,'Ledge  Tech'!$A$3:$A$109,0), MATCH(D88,'Ledge  Tech'!$D$2:$E$2,0))</f>
        <v>34</v>
      </c>
      <c r="E90" s="448"/>
      <c r="F90" s="448"/>
      <c r="G90" s="448"/>
      <c r="H90" s="320"/>
      <c r="I90" s="320"/>
      <c r="J90" s="179"/>
      <c r="K90" s="207"/>
      <c r="L90" s="450" t="str">
        <f>'テンプレート'!L118</f>
        <v>歩き</v>
      </c>
      <c r="M90" s="127" t="s">
        <v>504</v>
      </c>
      <c r="N90" s="127">
        <v>23.0</v>
      </c>
      <c r="O90" s="180"/>
      <c r="P90" s="180"/>
      <c r="Q90" s="180"/>
      <c r="R90" s="180"/>
      <c r="S90" s="180"/>
      <c r="T90" s="180"/>
      <c r="U90" s="180"/>
      <c r="V90" s="180"/>
    </row>
    <row r="91" outlineLevel="1">
      <c r="A91" s="222"/>
      <c r="B91" s="447" t="s">
        <v>486</v>
      </c>
      <c r="C91" s="127" t="str">
        <f t="array" ref="C91">INDEX('Ledge  Tech'!$F$3:$G$109, MATCH($A$1,'Ledge  Tech'!$A$3:$A$109,0), MATCH(C88,'Ledge  Tech'!$F$2:$G$2,0))</f>
        <v>1-25</v>
      </c>
      <c r="D91" s="127">
        <f t="array" ref="D91">INDEX('Ledge  Tech'!$F$3:$G$109, MATCH($A$1,'Ledge  Tech'!$A$3:$A$109,0), MATCH(D88,'Ledge  Tech'!$F$2:$G$2,0))</f>
        <v>45</v>
      </c>
      <c r="E91" s="448"/>
      <c r="F91" s="448"/>
      <c r="G91" s="448"/>
      <c r="H91" s="320"/>
      <c r="I91" s="320"/>
      <c r="J91" s="121"/>
      <c r="K91" s="451" t="str">
        <f>'テンプレート'!K119</f>
        <v>アイテム投擲</v>
      </c>
      <c r="L91" s="117"/>
      <c r="M91" s="445" t="str">
        <f>'テンプレート'!M119</f>
        <v>投擲フレーム</v>
      </c>
      <c r="N91" s="445" t="str">
        <f>'テンプレート'!N119</f>
        <v>Duration</v>
      </c>
      <c r="O91" s="180"/>
      <c r="P91" s="180"/>
      <c r="Q91" s="180"/>
      <c r="R91" s="180"/>
      <c r="S91" s="180"/>
      <c r="T91" s="180"/>
      <c r="U91" s="180"/>
      <c r="V91" s="180"/>
    </row>
    <row r="92" outlineLevel="1">
      <c r="A92" s="222"/>
      <c r="B92" s="447" t="s">
        <v>505</v>
      </c>
      <c r="C92" s="127" t="str">
        <f t="array" ref="C92">INDEX('Ledge  Tech'!$H$3:$I$109, MATCH($A$1,'Ledge  Tech'!$A$3:$A$109,0), MATCH(C88,'Ledge  Tech'!$H$2:$I$2,0))</f>
        <v>1-12</v>
      </c>
      <c r="D92" s="127">
        <f t="array" ref="D92">INDEX('Ledge  Tech'!$H$3:$I$109, MATCH($A$1,'Ledge  Tech'!$A$3:$A$109,0), MATCH(D88,'Ledge  Tech'!$H$2:$I$2,0))</f>
        <v>14</v>
      </c>
      <c r="E92" s="448"/>
      <c r="F92" s="448"/>
      <c r="G92" s="448"/>
      <c r="H92" s="320"/>
      <c r="I92" s="320"/>
      <c r="J92" s="179"/>
      <c r="K92" s="452" t="str">
        <f>'テンプレート'!K120</f>
        <v>Ground投擲</v>
      </c>
      <c r="L92" s="450" t="str">
        <f>'テンプレート'!L120</f>
        <v>前Throws</v>
      </c>
      <c r="M92" s="127" t="s">
        <v>74</v>
      </c>
      <c r="N92" s="127">
        <v>29.0</v>
      </c>
      <c r="O92" s="121"/>
      <c r="P92" s="121"/>
      <c r="Q92" s="121"/>
      <c r="R92" s="121"/>
      <c r="S92" s="121"/>
      <c r="T92" s="121"/>
      <c r="U92" s="121"/>
      <c r="V92" s="121"/>
    </row>
    <row r="93" outlineLevel="1">
      <c r="A93" s="207"/>
      <c r="B93" s="447" t="s">
        <v>506</v>
      </c>
      <c r="C93" s="127" t="str">
        <f t="array" ref="C93">INDEX('Ledge  Tech'!$J$3:$M$109, MATCH($A$1,'Ledge  Tech'!$A$3:$A$109,0), MATCH(C88,'Ledge  Tech'!$J$2:$M$2,0))</f>
        <v>1-23</v>
      </c>
      <c r="D93" s="127">
        <f t="array" ref="D93">INDEX('Ledge  Tech'!$J$3:$M$109, MATCH($A$1,'Ledge  Tech'!$A$3:$A$109,0), MATCH(D88,'Ledge  Tech'!$J$2:$M$2,0))</f>
        <v>55</v>
      </c>
      <c r="E93" s="127" t="str">
        <f t="array" ref="E93">INDEX('Ledge  Tech'!$J$3:$M$109, MATCH($A$1,'Ledge  Tech'!$A$3:$A$109,0), MATCH(E88,'Ledge  Tech'!$J$2:$M$2,0))</f>
        <v>21-23</v>
      </c>
      <c r="F93" s="127">
        <f t="array" ref="F93">INDEX('Ledge  Tech'!$J$3:$M$109, MATCH($A$1,'Ledge  Tech'!$A$3:$A$109,0), MATCH(F88,'Ledge  Tech'!$J$2:$M$2,0))</f>
        <v>8</v>
      </c>
      <c r="G93" s="127">
        <f>F93*1.2</f>
        <v>9.6</v>
      </c>
      <c r="H93" s="320"/>
      <c r="I93" s="320"/>
      <c r="J93" s="121"/>
      <c r="K93" s="222"/>
      <c r="L93" s="450" t="str">
        <f>'テンプレート'!L121</f>
        <v>後Throws</v>
      </c>
      <c r="M93" s="127" t="s">
        <v>74</v>
      </c>
      <c r="N93" s="127">
        <v>29.0</v>
      </c>
      <c r="O93" s="121"/>
      <c r="P93" s="121"/>
      <c r="Q93" s="121"/>
      <c r="R93" s="121"/>
      <c r="S93" s="121"/>
      <c r="T93" s="121"/>
      <c r="U93" s="121"/>
      <c r="V93" s="121"/>
    </row>
    <row r="94" outlineLevel="1">
      <c r="A94" s="446" t="s">
        <v>507</v>
      </c>
      <c r="B94" s="447" t="s">
        <v>455</v>
      </c>
      <c r="C94" s="127" t="str">
        <f t="array" ref="C94">INDEX('Ledge  Tech'!$N$3:$O$109, MATCH($A$1,'Ledge  Tech'!$A$3:$A$109,0), MATCH(C88,'Ledge  Tech'!$N$2:$O$2,0))</f>
        <v>1-20</v>
      </c>
      <c r="D94" s="127">
        <f t="array" ref="D94">INDEX('Ledge  Tech'!$N$3:$O$109, MATCH($A$1,'Ledge  Tech'!$A$3:$A$109,0), MATCH(D88,'Ledge  Tech'!$N$2:$O$2,0))</f>
        <v>26</v>
      </c>
      <c r="E94" s="448"/>
      <c r="F94" s="448"/>
      <c r="G94" s="448"/>
      <c r="H94" s="320"/>
      <c r="I94" s="320"/>
      <c r="J94" s="179"/>
      <c r="K94" s="222"/>
      <c r="L94" s="450" t="str">
        <f>'テンプレート'!L122</f>
        <v>上Throws</v>
      </c>
      <c r="M94" s="127" t="s">
        <v>206</v>
      </c>
      <c r="N94" s="127">
        <v>29.0</v>
      </c>
      <c r="O94" s="320"/>
      <c r="P94" s="320"/>
      <c r="Q94" s="320"/>
      <c r="R94" s="320"/>
      <c r="S94" s="320"/>
      <c r="T94" s="320"/>
      <c r="U94" s="320"/>
      <c r="V94" s="320"/>
    </row>
    <row r="95" outlineLevel="1">
      <c r="A95" s="222"/>
      <c r="B95" s="447" t="s">
        <v>496</v>
      </c>
      <c r="C95" s="127" t="str">
        <f t="array" ref="C95">INDEX('Ledge  Tech'!$P$3:$Q$109, MATCH($A$1,'Ledge  Tech'!$A$3:$A$109,0), MATCH(C88,'Ledge  Tech'!$P$2:$Q$2,0))</f>
        <v>1-20</v>
      </c>
      <c r="D95" s="127">
        <f t="array" ref="D95">INDEX('Ledge  Tech'!$P$3:$Q$109, MATCH($A$1,'Ledge  Tech'!$A$3:$A$109,0), MATCH(D88,'Ledge  Tech'!$P$2:$Q$2,0))</f>
        <v>40</v>
      </c>
      <c r="E95" s="448"/>
      <c r="F95" s="448"/>
      <c r="G95" s="448"/>
      <c r="H95" s="320"/>
      <c r="I95" s="320"/>
      <c r="J95" s="121"/>
      <c r="K95" s="222"/>
      <c r="L95" s="450" t="str">
        <f>'テンプレート'!L123</f>
        <v>下Throws</v>
      </c>
      <c r="M95" s="127" t="s">
        <v>145</v>
      </c>
      <c r="N95" s="127">
        <v>24.0</v>
      </c>
      <c r="O95" s="180"/>
      <c r="P95" s="180"/>
      <c r="Q95" s="180"/>
      <c r="R95" s="180"/>
      <c r="S95" s="180"/>
      <c r="T95" s="180"/>
      <c r="U95" s="180"/>
      <c r="V95" s="180"/>
    </row>
    <row r="96" outlineLevel="1">
      <c r="A96" s="207"/>
      <c r="B96" s="447" t="s">
        <v>497</v>
      </c>
      <c r="C96" s="127" t="str">
        <f t="array" ref="C96">INDEX('Ledge  Tech'!$R$3:$S$109, MATCH($A$1,'Ledge  Tech'!$A$3:$A$109,0), MATCH(C88,'Ledge  Tech'!$R$2:$S$2,0))</f>
        <v>1-20</v>
      </c>
      <c r="D96" s="127">
        <f t="array" ref="D96">INDEX('Ledge  Tech'!$R$3:$S$109, MATCH($A$1,'Ledge  Tech'!$A$3:$A$109,0), MATCH(D88,'Ledge  Tech'!$R$2:$S$2,0))</f>
        <v>40</v>
      </c>
      <c r="E96" s="448"/>
      <c r="F96" s="448"/>
      <c r="G96" s="448"/>
      <c r="H96" s="320"/>
      <c r="I96" s="320"/>
      <c r="J96" s="179"/>
      <c r="K96" s="222"/>
      <c r="L96" s="453" t="str">
        <f>'テンプレート'!L124</f>
        <v>ダッシュ</v>
      </c>
      <c r="M96" s="127" t="s">
        <v>58</v>
      </c>
      <c r="N96" s="127">
        <v>39.0</v>
      </c>
      <c r="O96" s="180"/>
      <c r="P96" s="180"/>
      <c r="Q96" s="180"/>
      <c r="R96" s="180"/>
      <c r="S96" s="180"/>
      <c r="T96" s="180"/>
      <c r="U96" s="180"/>
      <c r="V96" s="180"/>
    </row>
    <row r="97" outlineLevel="1">
      <c r="A97" s="446" t="s">
        <v>508</v>
      </c>
      <c r="B97" s="447" t="s">
        <v>509</v>
      </c>
      <c r="C97" s="448"/>
      <c r="D97" s="127" t="str">
        <f t="array" ref="D97">INDEX('Get-Ups'!$C$3:$C88, MATCH($A$1,'Get-Ups'!$A$3:$A$109,0), MATCH(D88,'Get-Ups'!$C$2:$AD$2,0))</f>
        <v>25</v>
      </c>
      <c r="E97" s="448"/>
      <c r="F97" s="448"/>
      <c r="G97" s="448"/>
      <c r="H97" s="320"/>
      <c r="I97" s="320"/>
      <c r="J97" s="121"/>
      <c r="K97" s="207"/>
      <c r="L97" s="453" t="str">
        <f>'テンプレート'!L125</f>
        <v>On-Spot捨て</v>
      </c>
      <c r="M97" s="127" t="s">
        <v>66</v>
      </c>
      <c r="N97" s="127">
        <v>24.0</v>
      </c>
      <c r="O97" s="180"/>
      <c r="P97" s="180"/>
      <c r="Q97" s="180"/>
      <c r="R97" s="180"/>
      <c r="S97" s="180"/>
      <c r="T97" s="180"/>
      <c r="U97" s="180"/>
      <c r="V97" s="180"/>
    </row>
    <row r="98" outlineLevel="1">
      <c r="A98" s="222"/>
      <c r="B98" s="447" t="s">
        <v>455</v>
      </c>
      <c r="C98" s="454" t="str">
        <f t="array" ref="C98">INDEX('Get-Ups'!$D$3:$E88, MATCH($A$1,'Get-Ups'!$A$3:$A$109,0), MATCH(C88,'Get-Ups'!$D$2:$AD$2,0))</f>
        <v>1-22</v>
      </c>
      <c r="D98" s="455">
        <f t="array" ref="D98">INDEX('Get-Ups'!$D$3:$E88, MATCH($A$1,'Get-Ups'!$A$3:$A$109,0), MATCH(D88,'Get-Ups'!$D$2:$AD$2,0))</f>
        <v>29</v>
      </c>
      <c r="E98" s="448"/>
      <c r="F98" s="448"/>
      <c r="G98" s="448"/>
      <c r="H98" s="320"/>
      <c r="I98" s="320"/>
      <c r="J98" s="179"/>
      <c r="K98" s="452" t="str">
        <f>'テンプレート'!K126</f>
        <v>Air投擲</v>
      </c>
      <c r="L98" s="450" t="str">
        <f>'テンプレート'!L126</f>
        <v>前Throws</v>
      </c>
      <c r="M98" s="127" t="s">
        <v>79</v>
      </c>
      <c r="N98" s="127">
        <v>29.0</v>
      </c>
      <c r="O98" s="180"/>
      <c r="P98" s="180"/>
      <c r="Q98" s="180"/>
      <c r="R98" s="180"/>
      <c r="S98" s="180"/>
      <c r="T98" s="180"/>
      <c r="U98" s="180"/>
      <c r="V98" s="180"/>
    </row>
    <row r="99" outlineLevel="1">
      <c r="A99" s="222"/>
      <c r="B99" s="447" t="s">
        <v>496</v>
      </c>
      <c r="C99" s="454" t="str">
        <f t="array" ref="C99">INDEX('Get-Ups'!$F$3:$G$109, MATCH($A$1,'Get-Ups'!$A$3:$A$109,0), MATCH(C88,'Get-Ups'!$F$2:$AD$2,0))</f>
        <v>1-19</v>
      </c>
      <c r="D99" s="455">
        <f t="array" ref="D99">INDEX('Get-Ups'!$F$3:$G$109, MATCH($A$1,'Get-Ups'!$A$3:$A$109,0), MATCH(D88,'Get-Ups'!$F$2:$AD$2,0))</f>
        <v>35</v>
      </c>
      <c r="E99" s="448"/>
      <c r="F99" s="448"/>
      <c r="G99" s="448"/>
      <c r="H99" s="320"/>
      <c r="I99" s="320"/>
      <c r="J99" s="121"/>
      <c r="K99" s="222"/>
      <c r="L99" s="450" t="str">
        <f>'テンプレート'!L127</f>
        <v>後Throws</v>
      </c>
      <c r="M99" s="127" t="s">
        <v>145</v>
      </c>
      <c r="N99" s="127">
        <v>29.0</v>
      </c>
      <c r="O99" s="180"/>
      <c r="P99" s="180"/>
      <c r="Q99" s="180"/>
      <c r="R99" s="180"/>
      <c r="S99" s="180"/>
      <c r="T99" s="180"/>
      <c r="U99" s="180"/>
      <c r="V99" s="180"/>
    </row>
    <row r="100" outlineLevel="1">
      <c r="A100" s="222"/>
      <c r="B100" s="447" t="s">
        <v>497</v>
      </c>
      <c r="C100" s="127" t="str">
        <f t="array" ref="C100">INDEX('Get-Ups'!$H$3:$I$109, MATCH($A$1,'Get-Ups'!$A$3:$A$109,0), MATCH(C88,'Get-Ups'!$H$2:$AD$2,0))</f>
        <v>1-21</v>
      </c>
      <c r="D100" s="127">
        <f t="array" ref="D100">INDEX('Get-Ups'!$H$3:$I$109, MATCH($A$1,'Get-Ups'!$A$3:$A$109,0), MATCH(D88,'Get-Ups'!$H$2:$AD$2,0))</f>
        <v>35</v>
      </c>
      <c r="E100" s="448"/>
      <c r="F100" s="448"/>
      <c r="G100" s="448"/>
      <c r="H100" s="320"/>
      <c r="I100" s="320"/>
      <c r="J100" s="179"/>
      <c r="K100" s="222"/>
      <c r="L100" s="450" t="str">
        <f>'テンプレート'!L128</f>
        <v>上Throws</v>
      </c>
      <c r="M100" s="127" t="s">
        <v>145</v>
      </c>
      <c r="N100" s="127">
        <v>29.0</v>
      </c>
      <c r="O100" s="180"/>
      <c r="P100" s="180"/>
      <c r="Q100" s="180"/>
      <c r="R100" s="180"/>
      <c r="S100" s="180"/>
      <c r="T100" s="180"/>
      <c r="U100" s="180"/>
      <c r="V100" s="180"/>
    </row>
    <row r="101" outlineLevel="1">
      <c r="A101" s="222"/>
      <c r="B101" s="447" t="s">
        <v>510</v>
      </c>
      <c r="C101" s="456" t="str">
        <f t="array" ref="C101">INDEX('Get-Ups'!$J$3:$M$109, MATCH($A$1,'Get-Ups'!$A$3:$A$109,0), MATCH(C88,'Get-Ups'!$J$2:$AD$2,0))</f>
        <v>1-21</v>
      </c>
      <c r="D101" s="457">
        <f t="array" ref="D101">INDEX('Get-Ups'!$J$3:$M$109, MATCH($A$1,'Get-Ups'!$A$3:$A$109,0), MATCH(D88,'Get-Ups'!$J$2:$AD$2,0))</f>
        <v>45</v>
      </c>
      <c r="E101" s="454" t="str">
        <f t="array" ref="E101">INDEX('Get-Ups'!$J$3:$M$109, MATCH($A$1,'Get-Ups'!$A$3:$A$109,0), MATCH(E88,'Get-Ups'!$J$2:$AD$2,0))</f>
        <v>16-17</v>
      </c>
      <c r="F101" s="455">
        <f t="array" ref="F101">INDEX('Get-Ups'!$J$3:$M$109, MATCH($A$1,'Get-Ups'!$A$3:$A$109,0), MATCH(F88,'Get-Ups'!$J$2:$AD$2,0))</f>
        <v>7</v>
      </c>
      <c r="G101" s="127">
        <f t="shared" ref="G101:G102" si="4">F101*1.2</f>
        <v>8.4</v>
      </c>
      <c r="H101" s="320"/>
      <c r="I101" s="320"/>
      <c r="J101" s="121"/>
      <c r="K101" s="207"/>
      <c r="L101" s="450" t="str">
        <f>'テンプレート'!L129</f>
        <v>下Throws</v>
      </c>
      <c r="M101" s="127" t="s">
        <v>145</v>
      </c>
      <c r="N101" s="127">
        <v>29.0</v>
      </c>
      <c r="O101" s="121"/>
      <c r="P101" s="121"/>
      <c r="Q101" s="121"/>
      <c r="R101" s="121"/>
      <c r="S101" s="121"/>
      <c r="T101" s="121"/>
      <c r="U101" s="121"/>
      <c r="V101" s="121"/>
    </row>
    <row r="102" outlineLevel="1">
      <c r="A102" s="207"/>
      <c r="B102" s="458" t="s">
        <v>511</v>
      </c>
      <c r="C102" s="207"/>
      <c r="D102" s="207"/>
      <c r="E102" s="454" t="str">
        <f t="array" ref="E102">INDEX('Get-Ups'!$N$3:$O$109, MATCH($A$1,'Get-Ups'!$A$3:$A$109,0), MATCH(E88,'Get-Ups'!$N$2:$AD$2,0))</f>
        <v>20-21</v>
      </c>
      <c r="F102" s="455">
        <f t="array" ref="F102">INDEX('Get-Ups'!$N$3:$O$109, MATCH($A$1,'Get-Ups'!$A$3:$A$109,0), MATCH(F88,'Get-Ups'!$N$2:$AD$2,0))</f>
        <v>7</v>
      </c>
      <c r="G102" s="127">
        <f t="shared" si="4"/>
        <v>8.4</v>
      </c>
      <c r="H102" s="320"/>
      <c r="I102" s="320"/>
      <c r="J102" s="121"/>
      <c r="K102" s="459" t="str">
        <f>'テンプレート'!K130</f>
        <v>踏み台ジャンプ</v>
      </c>
      <c r="L102" s="224"/>
      <c r="M102" s="445" t="str">
        <f>'テンプレート'!M130</f>
        <v>Duration</v>
      </c>
      <c r="N102" s="138"/>
      <c r="O102" s="121"/>
      <c r="P102" s="121"/>
      <c r="Q102" s="121"/>
      <c r="R102" s="121"/>
      <c r="S102" s="121"/>
      <c r="T102" s="121"/>
      <c r="U102" s="121"/>
      <c r="V102" s="121"/>
    </row>
    <row r="103" outlineLevel="1">
      <c r="A103" s="446" t="s">
        <v>512</v>
      </c>
      <c r="B103" s="447" t="s">
        <v>509</v>
      </c>
      <c r="C103" s="448"/>
      <c r="D103" s="454" t="str">
        <f t="array" ref="D103">INDEX('Get-Ups'!$C$3:$C88, MATCH($A$1,'Get-Ups'!$A$3:$A$109,0), MATCH(D88,'Get-Ups'!$C$2,0))</f>
        <v>25</v>
      </c>
      <c r="E103" s="448"/>
      <c r="F103" s="448"/>
      <c r="G103" s="448"/>
      <c r="H103" s="320"/>
      <c r="I103" s="320"/>
      <c r="J103" s="179"/>
      <c r="K103" s="460" t="str">
        <f>'テンプレート'!K131</f>
        <v>踏み</v>
      </c>
      <c r="L103" s="461" t="str">
        <f>'テンプレート'!L131</f>
        <v>踏み</v>
      </c>
      <c r="M103" s="127">
        <v>8.0</v>
      </c>
      <c r="N103" s="462"/>
      <c r="O103" s="121"/>
      <c r="P103" s="121"/>
      <c r="Q103" s="121"/>
      <c r="R103" s="121"/>
      <c r="S103" s="121"/>
      <c r="T103" s="121"/>
      <c r="U103" s="121"/>
      <c r="V103" s="121"/>
    </row>
    <row r="104" outlineLevel="1">
      <c r="A104" s="222"/>
      <c r="B104" s="447" t="s">
        <v>455</v>
      </c>
      <c r="C104" s="454" t="str">
        <f t="array" ref="C104">INDEX('Get-Ups'!$P$3:$Q$109, MATCH($A$1,'Get-Ups'!$A$3:$A$109,0), MATCH(C88,'Get-Ups'!$P$2:$AD$2,0))</f>
        <v>1-22</v>
      </c>
      <c r="D104" s="455">
        <f t="array" ref="D104">INDEX('Get-Ups'!$P$3:$Q$109, MATCH($A$1,'Get-Ups'!$A$3:$A$109,0), MATCH(D88,'Get-Ups'!$P$2:$AD$2,0))</f>
        <v>29</v>
      </c>
      <c r="E104" s="448"/>
      <c r="F104" s="448"/>
      <c r="G104" s="448"/>
      <c r="H104" s="320"/>
      <c r="I104" s="320"/>
      <c r="J104" s="121"/>
      <c r="K104" s="452" t="str">
        <f>'テンプレート'!K132</f>
        <v>踏まれ</v>
      </c>
      <c r="L104" s="461" t="str">
        <f>'テンプレート'!L132</f>
        <v>Ground踏まれ</v>
      </c>
      <c r="M104" s="127" t="s">
        <v>504</v>
      </c>
      <c r="N104" s="462"/>
      <c r="O104" s="320"/>
      <c r="P104" s="320"/>
      <c r="Q104" s="320"/>
      <c r="R104" s="320"/>
      <c r="S104" s="320"/>
      <c r="T104" s="320"/>
      <c r="U104" s="320"/>
      <c r="V104" s="320"/>
    </row>
    <row r="105" outlineLevel="1">
      <c r="A105" s="222"/>
      <c r="B105" s="447" t="s">
        <v>496</v>
      </c>
      <c r="C105" s="454" t="str">
        <f t="array" ref="C105">INDEX('Get-Ups'!$R$3:$S$109, MATCH($A$1,'Get-Ups'!$A$3:$A$109,0), MATCH(C88,'Get-Ups'!$R$2:$AD$2,0))</f>
        <v>1-24</v>
      </c>
      <c r="D105" s="455">
        <f t="array" ref="D105">INDEX('Get-Ups'!$R$3:$S$109, MATCH($A$1,'Get-Ups'!$A$3:$A$109,0), MATCH(D88,'Get-Ups'!$R$2:$AD$2,0))</f>
        <v>35</v>
      </c>
      <c r="E105" s="448"/>
      <c r="F105" s="448"/>
      <c r="G105" s="448"/>
      <c r="H105" s="320"/>
      <c r="I105" s="320"/>
      <c r="J105" s="179"/>
      <c r="K105" s="222"/>
      <c r="L105" s="461" t="s">
        <v>671</v>
      </c>
      <c r="M105" s="127">
        <v>28.0</v>
      </c>
      <c r="N105" s="108"/>
      <c r="O105" s="180"/>
      <c r="P105" s="180"/>
      <c r="Q105" s="180"/>
      <c r="R105" s="180"/>
      <c r="S105" s="180"/>
      <c r="T105" s="180"/>
      <c r="U105" s="180"/>
      <c r="V105" s="180"/>
    </row>
    <row r="106" outlineLevel="1">
      <c r="A106" s="222"/>
      <c r="B106" s="447" t="s">
        <v>497</v>
      </c>
      <c r="C106" s="454" t="str">
        <f t="array" ref="C106">INDEX('Get-Ups'!$T$3:$U$109, MATCH($A$1,'Get-Ups'!$A$3:$A$109,0), MATCH(C88,'Get-Ups'!$T$2:$AD$2,0))</f>
        <v>1-29</v>
      </c>
      <c r="D106" s="455">
        <f t="array" ref="D106">INDEX('Get-Ups'!$T$3:$U$109, MATCH($A$1,'Get-Ups'!$A$3:$A$109,0), MATCH(D88,'Get-Ups'!$T$2:$AD$2,0))</f>
        <v>35</v>
      </c>
      <c r="E106" s="448"/>
      <c r="F106" s="448"/>
      <c r="G106" s="448"/>
      <c r="H106" s="320"/>
      <c r="I106" s="320"/>
      <c r="J106" s="121"/>
      <c r="K106" s="222"/>
      <c r="L106" s="461" t="str">
        <f>'テンプレート'!L134</f>
        <v>Air踏まれ</v>
      </c>
      <c r="M106" s="127">
        <v>8.0</v>
      </c>
      <c r="N106" s="108"/>
      <c r="O106" s="180"/>
      <c r="P106" s="180"/>
      <c r="Q106" s="180"/>
      <c r="R106" s="180"/>
      <c r="S106" s="180"/>
      <c r="T106" s="180"/>
      <c r="U106" s="180"/>
      <c r="V106" s="180"/>
    </row>
    <row r="107" outlineLevel="1">
      <c r="A107" s="222"/>
      <c r="B107" s="447" t="s">
        <v>510</v>
      </c>
      <c r="C107" s="456" t="str">
        <f t="array" ref="C107">INDEX('Get-Ups'!$V$3:$Y$109, MATCH($A$1,'Get-Ups'!$A$3:$A$109,0), MATCH(C88,'Get-Ups'!$V$2:$AD$2,0))</f>
        <v>1-21</v>
      </c>
      <c r="D107" s="457">
        <f t="array" ref="D107">INDEX('Get-Ups'!$V$3:$Y$109, MATCH($A$1,'Get-Ups'!$A$3:$A$109,0), MATCH(D88,'Get-Ups'!$V$2:$AD$2,0))</f>
        <v>45</v>
      </c>
      <c r="E107" s="454" t="str">
        <f t="array" ref="E107">INDEX('Get-Ups'!$V$3:$Y$109, MATCH($A$1,'Get-Ups'!$A$3:$A$109,0), MATCH(E88,'Get-Ups'!$V$2:$AD$2,0))</f>
        <v>16-17</v>
      </c>
      <c r="F107" s="455">
        <f t="array" ref="F107">INDEX('Get-Ups'!$V$3:$Y$109, MATCH($A$1,'Get-Ups'!$A$3:$A$109,0), MATCH(F88,'Get-Ups'!$V$2:$AD$2,0))</f>
        <v>7</v>
      </c>
      <c r="G107" s="127">
        <f t="shared" ref="G107:G108" si="5">F107*1.2</f>
        <v>8.4</v>
      </c>
      <c r="H107" s="320"/>
      <c r="I107" s="320"/>
      <c r="J107" s="179"/>
      <c r="K107" s="222"/>
      <c r="L107" s="461" t="str">
        <f>'テンプレート'!L135</f>
        <v>Air落下</v>
      </c>
      <c r="M107" s="127">
        <v>45.0</v>
      </c>
      <c r="N107" s="108"/>
      <c r="O107" s="180"/>
      <c r="P107" s="180"/>
      <c r="Q107" s="180"/>
      <c r="R107" s="180"/>
      <c r="S107" s="180"/>
      <c r="T107" s="180"/>
      <c r="U107" s="180"/>
      <c r="V107" s="180"/>
    </row>
    <row r="108" outlineLevel="1">
      <c r="A108" s="207"/>
      <c r="B108" s="458" t="s">
        <v>511</v>
      </c>
      <c r="C108" s="207"/>
      <c r="D108" s="207"/>
      <c r="E108" s="454" t="str">
        <f t="array" ref="E108">INDEX('Get-Ups'!$Z$3:$AA$109, MATCH($A$1,'Get-Ups'!$A$3:$A$109,0), MATCH(E88,'Get-Ups'!$Z$2:$AD$2,0))</f>
        <v>20-21</v>
      </c>
      <c r="F108" s="455">
        <f t="array" ref="F108">INDEX('Get-Ups'!$Z$3:$AA$109, MATCH($A$1,'Get-Ups'!$A$3:$A$109,0), MATCH(F88,'Get-Ups'!$Z$2:$AD$2,0))</f>
        <v>7</v>
      </c>
      <c r="G108" s="127">
        <f t="shared" si="5"/>
        <v>8.4</v>
      </c>
      <c r="H108" s="320"/>
      <c r="I108" s="320"/>
      <c r="J108" s="179"/>
      <c r="K108" s="451" t="str">
        <f>'テンプレート'!K136</f>
        <v>倒れダメージ</v>
      </c>
      <c r="L108" s="120"/>
      <c r="M108" s="445" t="str">
        <f>'テンプレート'!M136</f>
        <v>Duration</v>
      </c>
      <c r="N108" s="108"/>
      <c r="O108" s="180"/>
      <c r="P108" s="180"/>
      <c r="Q108" s="180"/>
      <c r="R108" s="180"/>
      <c r="S108" s="180"/>
      <c r="T108" s="180"/>
      <c r="U108" s="180"/>
      <c r="V108" s="180"/>
    </row>
    <row r="109" outlineLevel="1">
      <c r="A109" s="446" t="s">
        <v>513</v>
      </c>
      <c r="B109" s="447" t="s">
        <v>514</v>
      </c>
      <c r="C109" s="454" t="str">
        <f t="array" ref="C109">INDEX(Tripping!$C$3:$D88, MATCH($A$1,Tripping!$A$3:$A$109,0), MATCH(C88,Tripping!$C$2:$AC$2,0))</f>
        <v>1-5</v>
      </c>
      <c r="D109" s="455">
        <f t="array" ref="D109">INDEX(Tripping!$C$3:$D88, MATCH($A$1,Tripping!$A$3:$A$109,0), MATCH(D88,Tripping!$C$2:$AC$2,0))</f>
        <v>29</v>
      </c>
      <c r="E109" s="448"/>
      <c r="F109" s="448"/>
      <c r="G109" s="448"/>
      <c r="H109" s="320"/>
      <c r="I109" s="320"/>
      <c r="J109" s="121"/>
      <c r="K109" s="460" t="str">
        <f>'テンプレート'!K137</f>
        <v>あお向け倒れ</v>
      </c>
      <c r="L109" s="453" t="str">
        <f>'テンプレート'!L137</f>
        <v>モーション大</v>
      </c>
      <c r="M109" s="127">
        <v>39.0</v>
      </c>
      <c r="N109" s="462"/>
      <c r="O109" s="180"/>
      <c r="P109" s="180"/>
      <c r="Q109" s="180"/>
      <c r="R109" s="180"/>
      <c r="S109" s="180"/>
      <c r="T109" s="180"/>
      <c r="U109" s="180"/>
      <c r="V109" s="180"/>
    </row>
    <row r="110" outlineLevel="1">
      <c r="A110" s="222"/>
      <c r="B110" s="447" t="s">
        <v>515</v>
      </c>
      <c r="C110" s="454" t="str">
        <f t="array" ref="C110">INDEX(Tripping!$E$3:$F88, MATCH($A$1,Tripping!$A$3:$A$109,0), MATCH(C88,Tripping!$E$2:$AC$2,0))</f>
        <v>1-5</v>
      </c>
      <c r="D110" s="455">
        <f t="array" ref="D110">INDEX(Tripping!$E$3:$F88, MATCH($A$1,Tripping!$A$3:$A$109,0), MATCH(D88,Tripping!$E$2:$AC$2,0))</f>
        <v>39</v>
      </c>
      <c r="E110" s="448"/>
      <c r="F110" s="448"/>
      <c r="G110" s="448"/>
      <c r="H110" s="320"/>
      <c r="I110" s="320"/>
      <c r="J110" s="179"/>
      <c r="K110" s="460" t="str">
        <f>'テンプレート'!K138</f>
        <v>うつ伏せ倒れ</v>
      </c>
      <c r="L110" s="453" t="str">
        <f>'テンプレート'!L138</f>
        <v>モーション大</v>
      </c>
      <c r="M110" s="127" t="s">
        <v>165</v>
      </c>
      <c r="N110" s="462"/>
      <c r="O110" s="180"/>
      <c r="P110" s="180"/>
      <c r="Q110" s="180"/>
      <c r="R110" s="180"/>
      <c r="S110" s="180"/>
      <c r="T110" s="180"/>
      <c r="U110" s="180"/>
      <c r="V110" s="180"/>
    </row>
    <row r="111" outlineLevel="1">
      <c r="A111" s="222"/>
      <c r="B111" s="447" t="s">
        <v>455</v>
      </c>
      <c r="C111" s="454" t="str">
        <f t="array" ref="C111">INDEX(Tripping!$G$3:$H$109, MATCH($A$1,Tripping!$A$3:$A$109,0), MATCH(C88,Tripping!$G$2:$AC$2,0))</f>
        <v>1-16</v>
      </c>
      <c r="D111" s="455">
        <f t="array" ref="D111">INDEX(Tripping!$G$3:$H$109, MATCH($A$1,Tripping!$A$3:$A$109,0), MATCH(D88,Tripping!$G$2:$AC$2,0))</f>
        <v>21</v>
      </c>
      <c r="E111" s="448"/>
      <c r="F111" s="448"/>
      <c r="G111" s="448"/>
      <c r="H111" s="320"/>
      <c r="I111" s="320"/>
      <c r="J111" s="121"/>
      <c r="K111" s="451" t="str">
        <f>'テンプレート'!K139</f>
        <v/>
      </c>
      <c r="L111" s="120"/>
      <c r="M111" s="445" t="str">
        <f>'テンプレート'!M139</f>
        <v/>
      </c>
      <c r="N111" s="108"/>
      <c r="O111" s="180"/>
      <c r="P111" s="180"/>
      <c r="Q111" s="180"/>
      <c r="R111" s="180"/>
      <c r="S111" s="180"/>
      <c r="T111" s="180"/>
      <c r="U111" s="180"/>
      <c r="V111" s="180"/>
    </row>
    <row r="112" outlineLevel="1">
      <c r="A112" s="222"/>
      <c r="B112" s="447" t="s">
        <v>496</v>
      </c>
      <c r="C112" s="454" t="str">
        <f t="array" ref="C112">INDEX(Tripping!$I$3:$J$109, MATCH($A$1,Tripping!$A$3:$A$109,0), MATCH(C88,Tripping!$I$2:$AC$2,0))</f>
        <v>1-9</v>
      </c>
      <c r="D112" s="455">
        <f t="array" ref="D112">INDEX(Tripping!$I$3:$J$109, MATCH($A$1,Tripping!$A$3:$A$109,0), MATCH(D88,Tripping!$I$2:$AC$2,0))</f>
        <v>28</v>
      </c>
      <c r="E112" s="448"/>
      <c r="F112" s="448"/>
      <c r="G112" s="448"/>
      <c r="H112" s="320"/>
      <c r="I112" s="320"/>
      <c r="J112" s="320"/>
      <c r="K112" s="463"/>
      <c r="L112" s="464" t="str">
        <f>'テンプレート'!L140</f>
        <v/>
      </c>
      <c r="M112" s="127" t="s">
        <v>504</v>
      </c>
      <c r="N112" s="108"/>
      <c r="O112" s="180"/>
      <c r="P112" s="180"/>
      <c r="Q112" s="180"/>
      <c r="R112" s="180"/>
      <c r="S112" s="180"/>
      <c r="T112" s="180"/>
      <c r="U112" s="180"/>
      <c r="V112" s="180"/>
    </row>
    <row r="113" outlineLevel="1">
      <c r="A113" s="222"/>
      <c r="B113" s="447" t="s">
        <v>497</v>
      </c>
      <c r="C113" s="454" t="str">
        <f t="array" ref="C113">INDEX(Tripping!$K$3:$L$109, MATCH($A$1,Tripping!$A$3:$A$109,0), MATCH(C88,Tripping!$K$2:$AC$2,0))</f>
        <v>1-9</v>
      </c>
      <c r="D113" s="455">
        <f t="array" ref="D113">INDEX(Tripping!$K$3:$L$109, MATCH($A$1,Tripping!$A$3:$A$109,0), MATCH(D88,Tripping!$K$2:$AC$2,0))</f>
        <v>28</v>
      </c>
      <c r="E113" s="448"/>
      <c r="F113" s="448"/>
      <c r="G113" s="448"/>
      <c r="H113" s="320"/>
      <c r="I113" s="320"/>
      <c r="J113" s="320"/>
      <c r="K113" s="465"/>
      <c r="L113" s="180"/>
      <c r="M113" s="180"/>
      <c r="N113" s="108"/>
      <c r="O113" s="180"/>
      <c r="P113" s="180"/>
      <c r="Q113" s="180"/>
      <c r="R113" s="180"/>
      <c r="S113" s="180"/>
      <c r="T113" s="180"/>
      <c r="U113" s="180"/>
      <c r="V113" s="180"/>
    </row>
    <row r="114" outlineLevel="1">
      <c r="A114" s="222"/>
      <c r="B114" s="447" t="s">
        <v>510</v>
      </c>
      <c r="C114" s="456" t="str">
        <f t="array" ref="C114">INDEX(Tripping!$M$3:$P$109, MATCH($A$1,Tripping!$A$3:$A$109,0), MATCH(C88,Tripping!$M$2:$AC$2,0))</f>
        <v>1-7</v>
      </c>
      <c r="D114" s="457">
        <f t="array" ref="D114">INDEX(Tripping!$M$3:$P$109, MATCH($A$1,Tripping!$A$3:$A$109,0), MATCH(D88,Tripping!$M$2:$AC$2,0))</f>
        <v>49</v>
      </c>
      <c r="E114" s="454" t="str">
        <f t="array" ref="E114">INDEX(Tripping!$M$3:$P$109, MATCH($A$1,Tripping!$A$3:$A$109,0), MATCH(E88,Tripping!$M$2:$AC$2,0))</f>
        <v>20-21</v>
      </c>
      <c r="F114" s="455">
        <f t="array" ref="F114">INDEX(Tripping!$M$3:$P$109, MATCH($A$1,Tripping!$A$3:$A$109,0), MATCH(F88,Tripping!$M$2:$AC$2,0))</f>
        <v>5</v>
      </c>
      <c r="G114" s="127">
        <f t="shared" ref="G114:G115" si="6">F114*1.2</f>
        <v>6</v>
      </c>
      <c r="H114" s="320"/>
      <c r="I114" s="320"/>
      <c r="J114" s="320"/>
      <c r="K114" s="180"/>
      <c r="L114" s="180"/>
      <c r="M114" s="180"/>
      <c r="N114" s="108"/>
      <c r="O114" s="108"/>
      <c r="P114" s="108"/>
      <c r="Q114" s="108"/>
      <c r="R114" s="180"/>
      <c r="S114" s="180"/>
      <c r="T114" s="180"/>
      <c r="U114" s="180"/>
      <c r="V114" s="180"/>
    </row>
    <row r="115" outlineLevel="1">
      <c r="A115" s="207"/>
      <c r="B115" s="458" t="s">
        <v>511</v>
      </c>
      <c r="C115" s="207"/>
      <c r="D115" s="207"/>
      <c r="E115" s="454" t="str">
        <f t="array" ref="E115">INDEX(Tripping!$Q$3:$R$109, MATCH($A$1,Tripping!$A$3:$A$109,0), MATCH(E88,Tripping!$Q$2:$AC$2,0))</f>
        <v>27-28</v>
      </c>
      <c r="F115" s="455">
        <f t="array" ref="F115">INDEX(Tripping!$Q$3:$R$109, MATCH($A$1,Tripping!$A$3:$A$109,0), MATCH(F88,Tripping!$Q$2:$AC$2,0))</f>
        <v>5</v>
      </c>
      <c r="G115" s="127">
        <f t="shared" si="6"/>
        <v>6</v>
      </c>
      <c r="H115" s="320"/>
      <c r="I115" s="320"/>
      <c r="J115" s="320"/>
      <c r="K115" s="180"/>
      <c r="L115" s="180"/>
      <c r="M115" s="180"/>
      <c r="N115" s="108"/>
      <c r="O115" s="108"/>
      <c r="P115" s="108"/>
      <c r="Q115" s="108"/>
      <c r="R115" s="180"/>
      <c r="S115" s="180"/>
      <c r="T115" s="180"/>
      <c r="U115" s="180"/>
      <c r="V115" s="180"/>
    </row>
  </sheetData>
  <mergeCells count="121">
    <mergeCell ref="H36:J36"/>
    <mergeCell ref="H34:J35"/>
    <mergeCell ref="H33:J33"/>
    <mergeCell ref="H30:J30"/>
    <mergeCell ref="H31:J32"/>
    <mergeCell ref="H28:J29"/>
    <mergeCell ref="H26:J26"/>
    <mergeCell ref="H27:J27"/>
    <mergeCell ref="I6:I7"/>
    <mergeCell ref="H8:J9"/>
    <mergeCell ref="I10:I11"/>
    <mergeCell ref="K16:N16"/>
    <mergeCell ref="H6:H7"/>
    <mergeCell ref="H10:H11"/>
    <mergeCell ref="H25:J25"/>
    <mergeCell ref="K108:L108"/>
    <mergeCell ref="K111:L111"/>
    <mergeCell ref="K102:L102"/>
    <mergeCell ref="K91:L91"/>
    <mergeCell ref="K88:L88"/>
    <mergeCell ref="K98:K101"/>
    <mergeCell ref="K92:K97"/>
    <mergeCell ref="H54:J54"/>
    <mergeCell ref="H55:J55"/>
    <mergeCell ref="H74:J75"/>
    <mergeCell ref="H70:J71"/>
    <mergeCell ref="H72:J73"/>
    <mergeCell ref="I47:I48"/>
    <mergeCell ref="H53:J53"/>
    <mergeCell ref="H52:J52"/>
    <mergeCell ref="H37:J37"/>
    <mergeCell ref="J41:J42"/>
    <mergeCell ref="J43:J44"/>
    <mergeCell ref="H76:J77"/>
    <mergeCell ref="K104:K107"/>
    <mergeCell ref="K89:K90"/>
    <mergeCell ref="H69:J69"/>
    <mergeCell ref="H60:J61"/>
    <mergeCell ref="J47:J48"/>
    <mergeCell ref="R47:V48"/>
    <mergeCell ref="R46:V46"/>
    <mergeCell ref="R45:V45"/>
    <mergeCell ref="A53:B53"/>
    <mergeCell ref="A55:B55"/>
    <mergeCell ref="V56:V58"/>
    <mergeCell ref="U56:U58"/>
    <mergeCell ref="V60:V61"/>
    <mergeCell ref="U60:U61"/>
    <mergeCell ref="G60:G61"/>
    <mergeCell ref="H51:J51"/>
    <mergeCell ref="D56:D58"/>
    <mergeCell ref="D47:D48"/>
    <mergeCell ref="H56:J58"/>
    <mergeCell ref="H59:J59"/>
    <mergeCell ref="F60:F61"/>
    <mergeCell ref="E60:E61"/>
    <mergeCell ref="C16:D16"/>
    <mergeCell ref="C1:G12"/>
    <mergeCell ref="D28:D29"/>
    <mergeCell ref="D31:D32"/>
    <mergeCell ref="D34:D35"/>
    <mergeCell ref="E16:F16"/>
    <mergeCell ref="G16:H16"/>
    <mergeCell ref="H4:H5"/>
    <mergeCell ref="H1:J2"/>
    <mergeCell ref="I4:I5"/>
    <mergeCell ref="K1:M2"/>
    <mergeCell ref="I41:I42"/>
    <mergeCell ref="I43:I44"/>
    <mergeCell ref="D43:D44"/>
    <mergeCell ref="D41:D42"/>
    <mergeCell ref="R41:V42"/>
    <mergeCell ref="R40:V40"/>
    <mergeCell ref="R43:V44"/>
    <mergeCell ref="A50:B50"/>
    <mergeCell ref="A51:B51"/>
    <mergeCell ref="A60:A61"/>
    <mergeCell ref="A56:A58"/>
    <mergeCell ref="C60:C61"/>
    <mergeCell ref="A59:B59"/>
    <mergeCell ref="A39:B40"/>
    <mergeCell ref="A41:A42"/>
    <mergeCell ref="A66:A68"/>
    <mergeCell ref="A69:B69"/>
    <mergeCell ref="A31:A32"/>
    <mergeCell ref="A34:A35"/>
    <mergeCell ref="E70:E71"/>
    <mergeCell ref="E76:E77"/>
    <mergeCell ref="C70:C71"/>
    <mergeCell ref="A76:A77"/>
    <mergeCell ref="A74:A75"/>
    <mergeCell ref="A63:B64"/>
    <mergeCell ref="E72:E73"/>
    <mergeCell ref="C72:C73"/>
    <mergeCell ref="E74:E75"/>
    <mergeCell ref="D114:D115"/>
    <mergeCell ref="D101:D102"/>
    <mergeCell ref="D107:D108"/>
    <mergeCell ref="C101:C102"/>
    <mergeCell ref="C107:C108"/>
    <mergeCell ref="C114:C115"/>
    <mergeCell ref="C76:C77"/>
    <mergeCell ref="C74:C75"/>
    <mergeCell ref="A47:A48"/>
    <mergeCell ref="A43:A44"/>
    <mergeCell ref="A15:B16"/>
    <mergeCell ref="A11:B12"/>
    <mergeCell ref="A26:A27"/>
    <mergeCell ref="A24:B25"/>
    <mergeCell ref="A28:A29"/>
    <mergeCell ref="A81:A83"/>
    <mergeCell ref="A79:B80"/>
    <mergeCell ref="A109:A115"/>
    <mergeCell ref="A103:A108"/>
    <mergeCell ref="A94:A96"/>
    <mergeCell ref="A97:A102"/>
    <mergeCell ref="A89:A93"/>
    <mergeCell ref="A84:A85"/>
    <mergeCell ref="A87:B88"/>
    <mergeCell ref="A70:A71"/>
    <mergeCell ref="A72:A73"/>
  </mergeCells>
  <conditionalFormatting sqref="K1:K15 K17:K112 G56:G58 D72 F72:G72 N72 D74 F74:G74 N74">
    <cfRule type="containsText" dxfId="0" priority="1" operator="containsText" text="361">
      <formula>NOT(ISERROR(SEARCH(("361"),(K1))))</formula>
    </cfRule>
  </conditionalFormatting>
  <conditionalFormatting sqref="K1:K15 K17:K112 G56:G58 D72 F72:G72 N72 D74 F74:G74 N74">
    <cfRule type="containsText" dxfId="1" priority="2" operator="containsText" text="363">
      <formula>NOT(ISERROR(SEARCH(("363"),(K1))))</formula>
    </cfRule>
  </conditionalFormatting>
  <conditionalFormatting sqref="K1:K15 K17:K112 G56:G58 D72 F72:G72 N72 D74 F74:G74 N74">
    <cfRule type="containsText" dxfId="1" priority="3" operator="containsText" text="365">
      <formula>NOT(ISERROR(SEARCH(("365"),(K1))))</formula>
    </cfRule>
  </conditionalFormatting>
  <conditionalFormatting sqref="K1:K15 K17:K112 G56:G58 D72 F72:G72 N72 D74 F74:G74 N74">
    <cfRule type="containsText" dxfId="1" priority="4" operator="containsText" text="366">
      <formula>NOT(ISERROR(SEARCH(("366"),(K1))))</formula>
    </cfRule>
  </conditionalFormatting>
  <conditionalFormatting sqref="K1:K15 K17:K112 G56:G58 D72 F72:G72 N72 D74 F74:G74 N74">
    <cfRule type="containsText" dxfId="1" priority="5" operator="containsText" text="367">
      <formula>NOT(ISERROR(SEARCH(("367"),(K1))))</formula>
    </cfRule>
  </conditionalFormatting>
  <conditionalFormatting sqref="P70:P77">
    <cfRule type="cellIs" dxfId="2" priority="6" operator="equal">
      <formula>"敵のみ"</formula>
    </cfRule>
  </conditionalFormatting>
  <conditionalFormatting sqref="G56:G58 D70:D77">
    <cfRule type="cellIs" dxfId="3" priority="7" operator="equal">
      <formula>"-"</formula>
    </cfRule>
  </conditionalFormatting>
  <conditionalFormatting sqref="O1:O115">
    <cfRule type="cellIs" dxfId="4" priority="8" operator="greaterThan">
      <formula>0</formula>
    </cfRule>
  </conditionalFormatting>
  <conditionalFormatting sqref="P1:Q115">
    <cfRule type="cellIs" dxfId="5" priority="9" operator="lessThan">
      <formula>1</formula>
    </cfRule>
  </conditionalFormatting>
  <conditionalFormatting sqref="P1:Q115">
    <cfRule type="cellIs" dxfId="4" priority="10" operator="greaterThan">
      <formula>1</formula>
    </cfRule>
  </conditionalFormatting>
  <conditionalFormatting sqref="N25:N77">
    <cfRule type="cellIs" dxfId="6" priority="11" operator="greaterThan">
      <formula>0</formula>
    </cfRule>
  </conditionalFormatting>
  <conditionalFormatting sqref="N1:N15 N17:N115">
    <cfRule type="containsText" dxfId="6" priority="12" operator="containsText" text="/">
      <formula>NOT(ISERROR(SEARCH(("/"),(N1))))</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E7EA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851">
        <v>13.0</v>
      </c>
      <c r="B1" s="852"/>
      <c r="C1" s="854" t="str">
        <f>IMAGE(VLOOKUP($A$1,Fighters!A2:AI107,12,FALSE),1)</f>
        <v/>
      </c>
      <c r="D1" s="855"/>
      <c r="E1" s="855"/>
      <c r="F1" s="855"/>
      <c r="G1" s="856"/>
      <c r="H1" s="857"/>
      <c r="I1" s="855"/>
      <c r="J1" s="856"/>
      <c r="K1" s="859"/>
      <c r="L1" s="855"/>
      <c r="M1" s="856"/>
      <c r="N1" s="861"/>
      <c r="O1" s="861"/>
      <c r="P1" s="861"/>
      <c r="Q1" s="861"/>
      <c r="R1" s="863"/>
      <c r="S1" s="863"/>
      <c r="T1" s="863"/>
      <c r="U1" s="863"/>
      <c r="V1" s="863"/>
    </row>
    <row r="2">
      <c r="A2" s="865" t="str">
        <f>VLOOKUP($A$1,Fighters!$A$2:$AI$81,6,FALSE)</f>
        <v>#fe7ea2</v>
      </c>
      <c r="B2" s="852"/>
      <c r="C2" s="867"/>
      <c r="G2" s="869"/>
      <c r="H2" s="871"/>
      <c r="I2" s="872"/>
      <c r="J2" s="873"/>
      <c r="K2" s="871"/>
      <c r="L2" s="872"/>
      <c r="M2" s="873"/>
      <c r="N2" s="861"/>
      <c r="O2" s="861"/>
      <c r="P2" s="861"/>
      <c r="Q2" s="861"/>
      <c r="R2" s="863"/>
      <c r="S2" s="863"/>
      <c r="T2" s="863"/>
      <c r="U2" s="863"/>
      <c r="V2" s="863"/>
    </row>
    <row r="3">
      <c r="A3" s="865" t="str">
        <f>VLOOKUP($A$1,Fighters!$A$2:$AI$81,14,FALSE)</f>
        <v>13. ピーチ</v>
      </c>
      <c r="B3" s="852"/>
      <c r="C3" s="867"/>
      <c r="G3" s="869"/>
      <c r="H3" s="880"/>
      <c r="I3" s="880"/>
      <c r="J3" s="880"/>
      <c r="K3" s="881"/>
      <c r="L3" s="881"/>
      <c r="M3" s="881"/>
      <c r="N3" s="861"/>
      <c r="O3" s="861"/>
      <c r="P3" s="861"/>
      <c r="Q3" s="861"/>
      <c r="R3" s="882"/>
      <c r="S3" s="863"/>
      <c r="T3" s="863"/>
      <c r="U3" s="863"/>
      <c r="V3" s="863"/>
    </row>
    <row r="4">
      <c r="A4" s="865" t="str">
        <f>VLOOKUP($A$1,Fighters!$A$2:$AI$81,13,FALSE)</f>
        <v>0</v>
      </c>
      <c r="B4" s="852"/>
      <c r="C4" s="867"/>
      <c r="G4" s="869"/>
      <c r="H4" s="884"/>
      <c r="I4" s="884"/>
      <c r="J4" s="880"/>
      <c r="K4" s="881"/>
      <c r="L4" s="881"/>
      <c r="M4" s="881"/>
      <c r="N4" s="861"/>
      <c r="O4" s="861"/>
      <c r="P4" s="861"/>
      <c r="Q4" s="861"/>
      <c r="R4" s="882"/>
      <c r="S4" s="863"/>
      <c r="T4" s="863"/>
      <c r="U4" s="863"/>
      <c r="V4" s="863"/>
    </row>
    <row r="5" ht="16.5" customHeight="1">
      <c r="A5" s="851"/>
      <c r="B5" s="852"/>
      <c r="C5" s="867"/>
      <c r="G5" s="869"/>
      <c r="H5" s="886"/>
      <c r="I5" s="886"/>
      <c r="J5" s="887"/>
      <c r="K5" s="889"/>
      <c r="L5" s="891"/>
      <c r="M5" s="891"/>
      <c r="N5" s="861"/>
      <c r="O5" s="861"/>
      <c r="P5" s="861"/>
      <c r="Q5" s="861"/>
      <c r="R5" s="882"/>
      <c r="S5" s="863"/>
      <c r="T5" s="863"/>
      <c r="U5" s="863"/>
      <c r="V5" s="863"/>
    </row>
    <row r="6">
      <c r="A6" s="852"/>
      <c r="B6" s="852"/>
      <c r="C6" s="867"/>
      <c r="G6" s="869"/>
      <c r="H6" s="884"/>
      <c r="I6" s="893" t="s">
        <v>6</v>
      </c>
      <c r="J6" s="889"/>
      <c r="K6" s="895"/>
      <c r="L6" s="891"/>
      <c r="M6" s="891"/>
      <c r="N6" s="861"/>
      <c r="O6" s="861"/>
      <c r="P6" s="861"/>
      <c r="Q6" s="861"/>
      <c r="R6" s="882"/>
      <c r="S6" s="863"/>
      <c r="T6" s="863"/>
      <c r="U6" s="863"/>
      <c r="V6" s="863"/>
    </row>
    <row r="7">
      <c r="A7" s="852"/>
      <c r="B7" s="852"/>
      <c r="C7" s="867"/>
      <c r="G7" s="869"/>
      <c r="H7" s="886"/>
      <c r="I7" s="886"/>
      <c r="J7" s="889"/>
      <c r="K7" s="895"/>
      <c r="L7" s="891"/>
      <c r="M7" s="891"/>
      <c r="N7" s="861"/>
      <c r="O7" s="861"/>
      <c r="P7" s="861"/>
      <c r="Q7" s="861"/>
      <c r="R7" s="882"/>
      <c r="S7" s="863"/>
      <c r="T7" s="863"/>
      <c r="U7" s="863"/>
      <c r="V7" s="863"/>
    </row>
    <row r="8">
      <c r="A8" s="852"/>
      <c r="B8" s="852"/>
      <c r="C8" s="867"/>
      <c r="G8" s="869"/>
      <c r="H8" s="898">
        <v>43652.92250851852</v>
      </c>
      <c r="I8" s="855"/>
      <c r="J8" s="856"/>
      <c r="K8" s="889"/>
      <c r="L8" s="891"/>
      <c r="M8" s="891"/>
      <c r="N8" s="861"/>
      <c r="O8" s="861"/>
      <c r="P8" s="861"/>
      <c r="Q8" s="861"/>
      <c r="R8" s="882"/>
      <c r="S8" s="863"/>
      <c r="T8" s="863"/>
      <c r="U8" s="863"/>
      <c r="V8" s="863"/>
    </row>
    <row r="9">
      <c r="A9" s="852"/>
      <c r="B9" s="852"/>
      <c r="C9" s="867"/>
      <c r="G9" s="869"/>
      <c r="H9" s="871"/>
      <c r="I9" s="872"/>
      <c r="J9" s="873"/>
      <c r="K9" s="863"/>
      <c r="L9" s="861"/>
      <c r="M9" s="861"/>
      <c r="N9" s="861"/>
      <c r="O9" s="861"/>
      <c r="P9" s="861"/>
      <c r="Q9" s="861"/>
      <c r="R9" s="882"/>
      <c r="S9" s="863"/>
      <c r="T9" s="863"/>
      <c r="U9" s="863"/>
      <c r="V9" s="863"/>
    </row>
    <row r="10">
      <c r="A10" s="852"/>
      <c r="B10" s="852"/>
      <c r="C10" s="867"/>
      <c r="G10" s="869"/>
      <c r="H10" s="901"/>
      <c r="I10" s="901"/>
      <c r="J10" s="863"/>
      <c r="K10" s="863"/>
      <c r="L10" s="861"/>
      <c r="M10" s="861"/>
      <c r="N10" s="861"/>
      <c r="O10" s="861"/>
      <c r="P10" s="861"/>
      <c r="Q10" s="861"/>
      <c r="R10" s="882"/>
      <c r="S10" s="863"/>
      <c r="T10" s="863"/>
      <c r="U10" s="863"/>
      <c r="V10" s="863"/>
    </row>
    <row r="11">
      <c r="A11" s="903" t="s">
        <v>11</v>
      </c>
      <c r="B11" s="856"/>
      <c r="C11" s="867"/>
      <c r="G11" s="869"/>
      <c r="H11" s="886"/>
      <c r="I11" s="886"/>
      <c r="J11" s="863"/>
      <c r="K11" s="863"/>
      <c r="L11" s="861"/>
      <c r="M11" s="861"/>
      <c r="N11" s="861"/>
      <c r="O11" s="861"/>
      <c r="P11" s="861"/>
      <c r="Q11" s="861"/>
      <c r="R11" s="882"/>
      <c r="S11" s="863"/>
      <c r="T11" s="863"/>
      <c r="U11" s="863"/>
      <c r="V11" s="863"/>
    </row>
    <row r="12">
      <c r="A12" s="871"/>
      <c r="B12" s="873"/>
      <c r="C12" s="871"/>
      <c r="D12" s="872"/>
      <c r="E12" s="872"/>
      <c r="F12" s="872"/>
      <c r="G12" s="873"/>
      <c r="H12" s="905"/>
      <c r="I12" s="905"/>
      <c r="J12" s="852"/>
      <c r="K12" s="852"/>
      <c r="L12" s="861"/>
      <c r="M12" s="861"/>
      <c r="N12" s="861"/>
      <c r="O12" s="861"/>
      <c r="P12" s="861"/>
      <c r="Q12" s="861"/>
      <c r="R12" s="882"/>
      <c r="S12" s="863"/>
      <c r="T12" s="863"/>
      <c r="U12" s="863"/>
      <c r="V12" s="86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89 [56th]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1.826 [55th]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16.5165 [62nd]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0.924 [60th]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0.17391 [13th]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30.03 [63rd]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1.595 [56th]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0.111 [32nd]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14.5 [60th]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1.029 [46th]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0.12 [2nd]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30.03 [59th]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1.19 [76th]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1.904 [76th]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 [73rd]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303</v>
      </c>
      <c r="D26" s="701" t="s">
        <v>154</v>
      </c>
      <c r="E26" s="201" t="s">
        <v>303</v>
      </c>
      <c r="F26" s="200">
        <v>2.4</v>
      </c>
      <c r="G26" s="201" t="s">
        <v>70</v>
      </c>
      <c r="H26" s="213" t="s">
        <v>1125</v>
      </c>
      <c r="I26" s="120"/>
      <c r="J26" s="117"/>
      <c r="K26" s="200"/>
      <c r="L26" s="203"/>
      <c r="M26" s="204"/>
      <c r="N26" s="204"/>
      <c r="O26" s="205">
        <v>0.0</v>
      </c>
      <c r="P26" s="205">
        <v>1.0</v>
      </c>
      <c r="Q26" s="205">
        <v>1.0</v>
      </c>
      <c r="R26" s="105"/>
      <c r="S26" s="105"/>
      <c r="T26" s="105"/>
      <c r="U26" s="105"/>
      <c r="V26" s="105"/>
    </row>
    <row r="27" outlineLevel="1">
      <c r="A27" s="207"/>
      <c r="B27" s="208" t="s">
        <v>63</v>
      </c>
      <c r="C27" s="701" t="s">
        <v>77</v>
      </c>
      <c r="D27" s="355" t="s">
        <v>150</v>
      </c>
      <c r="E27" s="210" t="s">
        <v>194</v>
      </c>
      <c r="F27" s="200">
        <v>3.5999999999999996</v>
      </c>
      <c r="G27" s="210" t="s">
        <v>193</v>
      </c>
      <c r="H27" s="240"/>
      <c r="I27" s="120"/>
      <c r="J27" s="117"/>
      <c r="K27" s="203"/>
      <c r="L27" s="203"/>
      <c r="M27" s="204"/>
      <c r="N27" s="204"/>
      <c r="O27" s="205">
        <v>0.0</v>
      </c>
      <c r="P27" s="205">
        <v>1.0</v>
      </c>
      <c r="Q27" s="205">
        <v>1.0</v>
      </c>
      <c r="R27" s="105"/>
      <c r="S27" s="105"/>
      <c r="T27" s="105"/>
      <c r="U27" s="105"/>
      <c r="V27" s="105"/>
    </row>
    <row r="28" outlineLevel="1">
      <c r="A28" s="195" t="s">
        <v>72</v>
      </c>
      <c r="B28" s="208" t="s">
        <v>170</v>
      </c>
      <c r="C28" s="355" t="s">
        <v>518</v>
      </c>
      <c r="D28" s="314" t="s">
        <v>118</v>
      </c>
      <c r="E28" s="355" t="s">
        <v>58</v>
      </c>
      <c r="F28" s="200">
        <v>4.8</v>
      </c>
      <c r="G28" s="276" t="s">
        <v>75</v>
      </c>
      <c r="H28" s="243" t="s">
        <v>1127</v>
      </c>
      <c r="I28" s="221"/>
      <c r="J28" s="110"/>
      <c r="K28" s="200"/>
      <c r="L28" s="203"/>
      <c r="M28" s="204"/>
      <c r="N28" s="204"/>
      <c r="O28" s="205">
        <v>0.0</v>
      </c>
      <c r="P28" s="205">
        <v>1.0</v>
      </c>
      <c r="Q28" s="205">
        <v>1.0</v>
      </c>
      <c r="R28" s="105"/>
      <c r="S28" s="105"/>
      <c r="T28" s="105"/>
      <c r="U28" s="105"/>
      <c r="V28" s="105"/>
    </row>
    <row r="29" outlineLevel="1">
      <c r="A29" s="207"/>
      <c r="B29" s="208" t="s">
        <v>177</v>
      </c>
      <c r="C29" s="355" t="s">
        <v>840</v>
      </c>
      <c r="D29" s="114"/>
      <c r="E29" s="355" t="s">
        <v>66</v>
      </c>
      <c r="F29" s="200">
        <v>7.199999999999999</v>
      </c>
      <c r="G29" s="355" t="s">
        <v>67</v>
      </c>
      <c r="H29" s="112"/>
      <c r="I29" s="224"/>
      <c r="J29" s="114"/>
      <c r="K29" s="203"/>
      <c r="L29" s="203"/>
      <c r="M29" s="204"/>
      <c r="N29" s="204"/>
      <c r="O29" s="205">
        <v>0.0</v>
      </c>
      <c r="P29" s="205">
        <v>1.0</v>
      </c>
      <c r="Q29" s="205">
        <v>1.0</v>
      </c>
      <c r="R29" s="105"/>
      <c r="S29" s="105"/>
      <c r="T29" s="105"/>
      <c r="U29" s="105"/>
      <c r="V29" s="105"/>
    </row>
    <row r="30" outlineLevel="1">
      <c r="A30" s="195" t="s">
        <v>82</v>
      </c>
      <c r="B30" s="208" t="s">
        <v>129</v>
      </c>
      <c r="C30" s="355" t="s">
        <v>145</v>
      </c>
      <c r="D30" s="314" t="s">
        <v>476</v>
      </c>
      <c r="E30" s="355" t="s">
        <v>145</v>
      </c>
      <c r="F30" s="200">
        <v>8.4</v>
      </c>
      <c r="G30" s="355" t="s">
        <v>147</v>
      </c>
      <c r="H30" s="316"/>
      <c r="I30" s="221"/>
      <c r="J30" s="110"/>
      <c r="K30" s="200"/>
      <c r="L30" s="203"/>
      <c r="M30" s="204"/>
      <c r="N30" s="204"/>
      <c r="O30" s="205">
        <v>0.0</v>
      </c>
      <c r="P30" s="205">
        <v>1.0</v>
      </c>
      <c r="Q30" s="205">
        <v>1.0</v>
      </c>
      <c r="R30" s="105"/>
      <c r="S30" s="105"/>
      <c r="T30" s="105"/>
      <c r="U30" s="105"/>
      <c r="V30" s="105"/>
    </row>
    <row r="31" outlineLevel="1">
      <c r="A31" s="222"/>
      <c r="B31" s="208"/>
      <c r="C31" s="355" t="s">
        <v>192</v>
      </c>
      <c r="D31" s="233"/>
      <c r="E31" s="355" t="s">
        <v>1132</v>
      </c>
      <c r="F31" s="200" t="s">
        <v>1133</v>
      </c>
      <c r="G31" s="355" t="s">
        <v>1134</v>
      </c>
      <c r="H31" s="231"/>
      <c r="J31" s="233"/>
      <c r="K31" s="200"/>
      <c r="L31" s="203"/>
      <c r="M31" s="204"/>
      <c r="N31" s="204"/>
      <c r="O31" s="205">
        <v>0.0</v>
      </c>
      <c r="P31" s="205">
        <v>1.0</v>
      </c>
      <c r="Q31" s="205">
        <v>1.0</v>
      </c>
      <c r="R31" s="105"/>
      <c r="S31" s="105"/>
      <c r="T31" s="105"/>
      <c r="U31" s="105"/>
      <c r="V31" s="105"/>
    </row>
    <row r="32" outlineLevel="1">
      <c r="A32" s="207"/>
      <c r="B32" s="208" t="s">
        <v>76</v>
      </c>
      <c r="C32" s="355" t="s">
        <v>719</v>
      </c>
      <c r="D32" s="114"/>
      <c r="E32" s="355" t="s">
        <v>66</v>
      </c>
      <c r="F32" s="200">
        <v>7.199999999999999</v>
      </c>
      <c r="G32" s="355" t="s">
        <v>67</v>
      </c>
      <c r="H32" s="112"/>
      <c r="I32" s="224"/>
      <c r="J32" s="114"/>
      <c r="K32" s="200"/>
      <c r="L32" s="203"/>
      <c r="M32" s="204"/>
      <c r="N32" s="204"/>
      <c r="O32" s="205">
        <v>0.0</v>
      </c>
      <c r="P32" s="205">
        <v>1.0</v>
      </c>
      <c r="Q32" s="205">
        <v>1.0</v>
      </c>
      <c r="R32" s="105"/>
      <c r="S32" s="105"/>
      <c r="T32" s="105"/>
      <c r="U32" s="105"/>
      <c r="V32" s="105"/>
    </row>
    <row r="33" outlineLevel="1">
      <c r="A33" s="236" t="s">
        <v>93</v>
      </c>
      <c r="B33" s="214"/>
      <c r="C33" s="355" t="s">
        <v>394</v>
      </c>
      <c r="D33" s="355" t="s">
        <v>118</v>
      </c>
      <c r="E33" s="355" t="s">
        <v>1135</v>
      </c>
      <c r="F33" s="200" t="s">
        <v>1136</v>
      </c>
      <c r="G33" s="355" t="s">
        <v>1137</v>
      </c>
      <c r="H33" s="228" t="s">
        <v>1138</v>
      </c>
      <c r="I33" s="120"/>
      <c r="J33" s="117"/>
      <c r="K33" s="203"/>
      <c r="L33" s="203"/>
      <c r="M33" s="204"/>
      <c r="N33" s="204"/>
      <c r="O33" s="205">
        <v>0.0</v>
      </c>
      <c r="P33" s="205">
        <v>1.0</v>
      </c>
      <c r="Q33" s="205">
        <v>1.0</v>
      </c>
      <c r="R33" s="105"/>
      <c r="S33" s="105"/>
      <c r="T33" s="105"/>
      <c r="U33" s="105"/>
      <c r="V33" s="105"/>
    </row>
    <row r="34" outlineLevel="1">
      <c r="A34" s="236" t="s">
        <v>104</v>
      </c>
      <c r="B34" s="214"/>
      <c r="C34" s="210" t="s">
        <v>192</v>
      </c>
      <c r="D34" s="210" t="s">
        <v>299</v>
      </c>
      <c r="E34" s="210" t="s">
        <v>145</v>
      </c>
      <c r="F34" s="200">
        <v>8.4</v>
      </c>
      <c r="G34" s="210" t="s">
        <v>147</v>
      </c>
      <c r="H34" s="213"/>
      <c r="I34" s="120"/>
      <c r="J34" s="117"/>
      <c r="K34" s="205"/>
      <c r="L34" s="204"/>
      <c r="M34" s="204"/>
      <c r="N34" s="204"/>
      <c r="O34" s="205">
        <v>0.0</v>
      </c>
      <c r="P34" s="205">
        <v>1.0</v>
      </c>
      <c r="Q34" s="205">
        <v>1.0</v>
      </c>
      <c r="R34" s="105"/>
      <c r="S34" s="105"/>
      <c r="T34" s="105"/>
      <c r="U34" s="105"/>
      <c r="V34" s="105"/>
    </row>
    <row r="35" outlineLevel="1">
      <c r="A35" s="195" t="s">
        <v>110</v>
      </c>
      <c r="B35" s="208" t="s">
        <v>1140</v>
      </c>
      <c r="C35" s="210" t="s">
        <v>314</v>
      </c>
      <c r="D35" s="210" t="s">
        <v>190</v>
      </c>
      <c r="E35" s="210" t="s">
        <v>327</v>
      </c>
      <c r="F35" s="200">
        <v>21.599999999999998</v>
      </c>
      <c r="G35" s="210" t="s">
        <v>207</v>
      </c>
      <c r="H35" s="283" t="s">
        <v>1141</v>
      </c>
      <c r="I35" s="221"/>
      <c r="J35" s="110"/>
      <c r="K35" s="203"/>
      <c r="L35" s="203"/>
      <c r="M35" s="204"/>
      <c r="N35" s="204"/>
      <c r="O35" s="205">
        <v>0.0</v>
      </c>
      <c r="P35" s="205">
        <v>1.0</v>
      </c>
      <c r="Q35" s="205">
        <v>1.0</v>
      </c>
      <c r="R35" s="105"/>
      <c r="S35" s="105"/>
      <c r="T35" s="105"/>
      <c r="U35" s="105"/>
      <c r="V35" s="105"/>
    </row>
    <row r="36" outlineLevel="1">
      <c r="A36" s="222"/>
      <c r="B36" s="208" t="s">
        <v>1142</v>
      </c>
      <c r="C36" s="210" t="s">
        <v>314</v>
      </c>
      <c r="D36" s="210" t="s">
        <v>190</v>
      </c>
      <c r="E36" s="210" t="s">
        <v>205</v>
      </c>
      <c r="F36" s="200">
        <v>18.0</v>
      </c>
      <c r="G36" s="210" t="s">
        <v>168</v>
      </c>
      <c r="H36" s="231"/>
      <c r="J36" s="233"/>
      <c r="K36" s="203"/>
      <c r="L36" s="203"/>
      <c r="M36" s="204"/>
      <c r="N36" s="204"/>
      <c r="O36" s="205">
        <v>0.0</v>
      </c>
      <c r="P36" s="205">
        <v>1.0</v>
      </c>
      <c r="Q36" s="205">
        <v>1.0</v>
      </c>
      <c r="R36" s="105"/>
      <c r="S36" s="105"/>
      <c r="T36" s="105"/>
      <c r="U36" s="105"/>
      <c r="V36" s="105"/>
    </row>
    <row r="37" outlineLevel="1">
      <c r="A37" s="207"/>
      <c r="B37" s="208" t="s">
        <v>1143</v>
      </c>
      <c r="C37" s="210" t="s">
        <v>314</v>
      </c>
      <c r="D37" s="210" t="s">
        <v>190</v>
      </c>
      <c r="E37" s="210" t="s">
        <v>1144</v>
      </c>
      <c r="F37" s="200">
        <v>16.2</v>
      </c>
      <c r="G37" s="210" t="s">
        <v>80</v>
      </c>
      <c r="H37" s="112"/>
      <c r="I37" s="224"/>
      <c r="J37" s="114"/>
      <c r="K37" s="203"/>
      <c r="L37" s="203"/>
      <c r="M37" s="204"/>
      <c r="N37" s="204"/>
      <c r="O37" s="205">
        <v>0.0</v>
      </c>
      <c r="P37" s="205">
        <v>1.0</v>
      </c>
      <c r="Q37" s="205">
        <v>1.0</v>
      </c>
      <c r="R37" s="105"/>
      <c r="S37" s="105"/>
      <c r="T37" s="105"/>
      <c r="U37" s="105"/>
      <c r="V37" s="105"/>
    </row>
    <row r="38" ht="20.25" customHeight="1" outlineLevel="1">
      <c r="A38" s="195" t="s">
        <v>119</v>
      </c>
      <c r="B38" s="214"/>
      <c r="C38" s="210" t="s">
        <v>285</v>
      </c>
      <c r="D38" s="275" t="s">
        <v>345</v>
      </c>
      <c r="E38" s="210" t="s">
        <v>1145</v>
      </c>
      <c r="F38" s="200" t="s">
        <v>1146</v>
      </c>
      <c r="G38" s="210" t="s">
        <v>1147</v>
      </c>
      <c r="H38" s="294" t="s">
        <v>1148</v>
      </c>
      <c r="I38" s="221"/>
      <c r="J38" s="110"/>
      <c r="K38" s="204"/>
      <c r="L38" s="204"/>
      <c r="M38" s="204"/>
      <c r="N38" s="204"/>
      <c r="O38" s="205">
        <v>4.0</v>
      </c>
      <c r="P38" s="205">
        <v>1.0</v>
      </c>
      <c r="Q38" s="205">
        <v>1.0</v>
      </c>
      <c r="R38" s="105"/>
      <c r="S38" s="105"/>
      <c r="T38" s="105"/>
      <c r="U38" s="105"/>
      <c r="V38" s="105"/>
    </row>
    <row r="39" ht="20.25" customHeight="1" outlineLevel="1">
      <c r="A39" s="207"/>
      <c r="B39" s="208" t="s">
        <v>76</v>
      </c>
      <c r="C39" s="210" t="s">
        <v>268</v>
      </c>
      <c r="D39" s="114"/>
      <c r="E39" s="210" t="s">
        <v>1149</v>
      </c>
      <c r="F39" s="200" t="s">
        <v>1150</v>
      </c>
      <c r="G39" s="210" t="s">
        <v>1151</v>
      </c>
      <c r="H39" s="112"/>
      <c r="I39" s="224"/>
      <c r="J39" s="114"/>
      <c r="K39" s="204"/>
      <c r="L39" s="204"/>
      <c r="M39" s="204"/>
      <c r="N39" s="204"/>
      <c r="O39" s="205">
        <v>4.0</v>
      </c>
      <c r="P39" s="205">
        <v>1.0</v>
      </c>
      <c r="Q39" s="205">
        <v>1.0</v>
      </c>
      <c r="R39" s="105"/>
      <c r="S39" s="105"/>
      <c r="T39" s="105"/>
      <c r="U39" s="105"/>
      <c r="V39" s="105"/>
    </row>
    <row r="40" outlineLevel="1">
      <c r="A40" s="195" t="s">
        <v>128</v>
      </c>
      <c r="B40" s="208" t="s">
        <v>598</v>
      </c>
      <c r="C40" s="210" t="s">
        <v>1152</v>
      </c>
      <c r="D40" s="275" t="s">
        <v>112</v>
      </c>
      <c r="E40" s="210" t="s">
        <v>303</v>
      </c>
      <c r="F40" s="200">
        <v>2.4</v>
      </c>
      <c r="G40" s="210" t="s">
        <v>70</v>
      </c>
      <c r="H40" s="283" t="s">
        <v>175</v>
      </c>
      <c r="I40" s="221"/>
      <c r="J40" s="110"/>
      <c r="K40" s="203"/>
      <c r="L40" s="203"/>
      <c r="M40" s="204"/>
      <c r="N40" s="204"/>
      <c r="O40" s="205">
        <v>0.0</v>
      </c>
      <c r="P40" s="205">
        <v>1.0</v>
      </c>
      <c r="Q40" s="205">
        <v>1.0</v>
      </c>
      <c r="R40" s="105"/>
      <c r="S40" s="105"/>
      <c r="T40" s="105"/>
      <c r="U40" s="105"/>
      <c r="V40" s="105"/>
    </row>
    <row r="41" outlineLevel="1">
      <c r="A41" s="207"/>
      <c r="B41" s="208" t="s">
        <v>414</v>
      </c>
      <c r="C41" s="210" t="s">
        <v>568</v>
      </c>
      <c r="D41" s="114"/>
      <c r="E41" s="210" t="s">
        <v>194</v>
      </c>
      <c r="F41" s="200">
        <v>3.5999999999999996</v>
      </c>
      <c r="G41" s="210" t="s">
        <v>70</v>
      </c>
      <c r="H41" s="112"/>
      <c r="I41" s="224"/>
      <c r="J41" s="114"/>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4" t="str">
        <f>'テンプレート'!R56</f>
        <v>Comment</v>
      </c>
      <c r="S44" s="120"/>
      <c r="T44" s="120"/>
      <c r="U44" s="120"/>
      <c r="V44" s="120"/>
    </row>
    <row r="45" outlineLevel="1">
      <c r="A45" s="265" t="s">
        <v>187</v>
      </c>
      <c r="B45" s="267"/>
      <c r="C45" s="199" t="s">
        <v>690</v>
      </c>
      <c r="D45" s="305" t="s">
        <v>485</v>
      </c>
      <c r="E45" s="271" t="s">
        <v>206</v>
      </c>
      <c r="F45" s="273">
        <v>15.6</v>
      </c>
      <c r="G45" s="273">
        <v>13.26</v>
      </c>
      <c r="H45" s="200" t="s">
        <v>59</v>
      </c>
      <c r="I45" s="311" t="str">
        <f t="array" ref="I45">INDEX('Aerial Attacks'!$O$3:$AA$109, MATCH($A$1,'Aerial Attacks'!$A$3:$A$109,0), MATCH(A45,'Aerial Attacks'!$O$2:$S$2,0))</f>
        <v>7</v>
      </c>
      <c r="J45" s="314" t="s">
        <v>1158</v>
      </c>
      <c r="K45" s="200"/>
      <c r="L45" s="203"/>
      <c r="M45" s="204"/>
      <c r="N45" s="204"/>
      <c r="O45" s="205">
        <v>0.0</v>
      </c>
      <c r="P45" s="205">
        <v>1.0</v>
      </c>
      <c r="Q45" s="205">
        <v>1.0</v>
      </c>
      <c r="R45" s="579"/>
      <c r="S45" s="221"/>
      <c r="T45" s="221"/>
      <c r="U45" s="221"/>
      <c r="V45" s="110"/>
    </row>
    <row r="46" outlineLevel="1">
      <c r="A46" s="207"/>
      <c r="B46" s="267" t="s">
        <v>76</v>
      </c>
      <c r="C46" s="199" t="s">
        <v>1159</v>
      </c>
      <c r="D46" s="114"/>
      <c r="E46" s="199" t="s">
        <v>861</v>
      </c>
      <c r="F46" s="273" t="s">
        <v>862</v>
      </c>
      <c r="G46" s="273" t="s">
        <v>863</v>
      </c>
      <c r="H46" s="200" t="s">
        <v>864</v>
      </c>
      <c r="I46" s="207"/>
      <c r="J46" s="114"/>
      <c r="K46" s="200"/>
      <c r="L46" s="203"/>
      <c r="M46" s="204"/>
      <c r="N46" s="204"/>
      <c r="O46" s="205">
        <v>0.0</v>
      </c>
      <c r="P46" s="205">
        <v>1.0</v>
      </c>
      <c r="Q46" s="205">
        <v>1.0</v>
      </c>
      <c r="R46" s="112"/>
      <c r="S46" s="224"/>
      <c r="T46" s="224"/>
      <c r="U46" s="224"/>
      <c r="V46" s="114"/>
    </row>
    <row r="47" outlineLevel="1">
      <c r="A47" s="299" t="s">
        <v>219</v>
      </c>
      <c r="B47" s="267"/>
      <c r="C47" s="199" t="s">
        <v>577</v>
      </c>
      <c r="D47" s="820">
        <v>57.0</v>
      </c>
      <c r="E47" s="199" t="s">
        <v>1160</v>
      </c>
      <c r="F47" s="273" t="s">
        <v>1161</v>
      </c>
      <c r="G47" s="273" t="s">
        <v>1162</v>
      </c>
      <c r="H47" s="200" t="s">
        <v>254</v>
      </c>
      <c r="I47" s="581" t="str">
        <f t="array" ref="I47">INDEX('Aerial Attacks'!$O$3:$AA$109, MATCH($A$1,'Aerial Attacks'!$A$3:$A$109,0), MATCH(A47,'Aerial Attacks'!$O$2:$S$2,0))</f>
        <v>13</v>
      </c>
      <c r="J47" s="355" t="s">
        <v>716</v>
      </c>
      <c r="K47" s="200"/>
      <c r="L47" s="203"/>
      <c r="M47" s="204"/>
      <c r="N47" s="204"/>
      <c r="O47" s="205">
        <v>0.0</v>
      </c>
      <c r="P47" s="205">
        <v>1.0</v>
      </c>
      <c r="Q47" s="205">
        <v>1.0</v>
      </c>
      <c r="R47" s="582"/>
      <c r="S47" s="120"/>
      <c r="T47" s="120"/>
      <c r="U47" s="120"/>
      <c r="V47" s="117"/>
    </row>
    <row r="48" outlineLevel="1">
      <c r="A48" s="265" t="s">
        <v>260</v>
      </c>
      <c r="B48" s="267"/>
      <c r="C48" s="199" t="s">
        <v>105</v>
      </c>
      <c r="D48" s="305">
        <v>53.0</v>
      </c>
      <c r="E48" s="199" t="s">
        <v>74</v>
      </c>
      <c r="F48" s="273">
        <v>14.399999999999999</v>
      </c>
      <c r="G48" s="273">
        <v>12.24</v>
      </c>
      <c r="H48" s="200" t="s">
        <v>59</v>
      </c>
      <c r="I48" s="311">
        <f t="array" ref="I48">INDEX('Aerial Attacks'!$O$3:$AA$109, MATCH($A$1,'Aerial Attacks'!$A$3:$A$109,0), MATCH(A48,'Aerial Attacks'!$O$2:$S$2,0))</f>
        <v>11</v>
      </c>
      <c r="J48" s="314" t="s">
        <v>1164</v>
      </c>
      <c r="K48" s="200"/>
      <c r="L48" s="203"/>
      <c r="M48" s="204"/>
      <c r="N48" s="204"/>
      <c r="O48" s="205">
        <v>0.0</v>
      </c>
      <c r="P48" s="205">
        <v>1.0</v>
      </c>
      <c r="Q48" s="205">
        <v>1.0</v>
      </c>
      <c r="R48" s="579"/>
      <c r="S48" s="221"/>
      <c r="T48" s="221"/>
      <c r="U48" s="221"/>
      <c r="V48" s="110"/>
    </row>
    <row r="49" outlineLevel="1">
      <c r="A49" s="207"/>
      <c r="B49" s="267" t="s">
        <v>76</v>
      </c>
      <c r="C49" s="199" t="s">
        <v>960</v>
      </c>
      <c r="D49" s="114"/>
      <c r="E49" s="199" t="s">
        <v>145</v>
      </c>
      <c r="F49" s="273">
        <v>8.4</v>
      </c>
      <c r="G49" s="273">
        <v>7.140000000000001</v>
      </c>
      <c r="H49" s="200" t="s">
        <v>70</v>
      </c>
      <c r="I49" s="207"/>
      <c r="J49" s="114"/>
      <c r="K49" s="200"/>
      <c r="L49" s="203"/>
      <c r="M49" s="204"/>
      <c r="N49" s="204"/>
      <c r="O49" s="205">
        <v>0.0</v>
      </c>
      <c r="P49" s="205">
        <v>1.0</v>
      </c>
      <c r="Q49" s="205">
        <v>1.0</v>
      </c>
      <c r="R49" s="112"/>
      <c r="S49" s="224"/>
      <c r="T49" s="224"/>
      <c r="U49" s="224"/>
      <c r="V49" s="114"/>
    </row>
    <row r="50" outlineLevel="1">
      <c r="A50" s="265" t="s">
        <v>271</v>
      </c>
      <c r="B50" s="267" t="s">
        <v>170</v>
      </c>
      <c r="C50" s="199" t="s">
        <v>173</v>
      </c>
      <c r="D50" s="305" t="s">
        <v>190</v>
      </c>
      <c r="E50" s="199" t="s">
        <v>58</v>
      </c>
      <c r="F50" s="273">
        <v>4.8</v>
      </c>
      <c r="G50" s="273">
        <v>4.08</v>
      </c>
      <c r="H50" s="200" t="s">
        <v>70</v>
      </c>
      <c r="I50" s="311" t="str">
        <f t="array" ref="I50">INDEX('Aerial Attacks'!$O$3:$AA$109, MATCH($A$1,'Aerial Attacks'!$A$3:$A$109,0), MATCH(A50,'Aerial Attacks'!$O$2:$S$2,0))</f>
        <v>7</v>
      </c>
      <c r="J50" s="314" t="s">
        <v>1165</v>
      </c>
      <c r="K50" s="203"/>
      <c r="L50" s="203"/>
      <c r="M50" s="204"/>
      <c r="N50" s="204"/>
      <c r="O50" s="205">
        <v>0.0</v>
      </c>
      <c r="P50" s="205">
        <v>1.2</v>
      </c>
      <c r="Q50" s="205">
        <v>0.5</v>
      </c>
      <c r="R50" s="579"/>
      <c r="S50" s="221"/>
      <c r="T50" s="221"/>
      <c r="U50" s="221"/>
      <c r="V50" s="110"/>
    </row>
    <row r="51" outlineLevel="1">
      <c r="A51" s="222"/>
      <c r="B51" s="267" t="s">
        <v>1166</v>
      </c>
      <c r="C51" s="199" t="s">
        <v>191</v>
      </c>
      <c r="D51" s="233"/>
      <c r="E51" s="199" t="s">
        <v>58</v>
      </c>
      <c r="F51" s="273">
        <v>4.8</v>
      </c>
      <c r="G51" s="273">
        <v>4.08</v>
      </c>
      <c r="H51" s="200" t="s">
        <v>70</v>
      </c>
      <c r="I51" s="222"/>
      <c r="J51" s="233"/>
      <c r="K51" s="203"/>
      <c r="L51" s="203"/>
      <c r="M51" s="204"/>
      <c r="N51" s="204"/>
      <c r="O51" s="205">
        <v>0.0</v>
      </c>
      <c r="P51" s="205">
        <v>1.2</v>
      </c>
      <c r="Q51" s="205">
        <v>0.5</v>
      </c>
      <c r="R51" s="231"/>
      <c r="V51" s="233"/>
    </row>
    <row r="52" outlineLevel="1">
      <c r="A52" s="222"/>
      <c r="B52" s="267" t="s">
        <v>1167</v>
      </c>
      <c r="C52" s="199" t="s">
        <v>255</v>
      </c>
      <c r="D52" s="233"/>
      <c r="E52" s="199" t="s">
        <v>58</v>
      </c>
      <c r="F52" s="273">
        <v>4.8</v>
      </c>
      <c r="G52" s="273">
        <v>4.08</v>
      </c>
      <c r="H52" s="200" t="s">
        <v>70</v>
      </c>
      <c r="I52" s="222"/>
      <c r="J52" s="233"/>
      <c r="K52" s="203"/>
      <c r="L52" s="203"/>
      <c r="M52" s="204"/>
      <c r="N52" s="204"/>
      <c r="O52" s="205">
        <v>0.0</v>
      </c>
      <c r="P52" s="205">
        <v>1.2</v>
      </c>
      <c r="Q52" s="205">
        <v>0.5</v>
      </c>
      <c r="R52" s="231"/>
      <c r="V52" s="233"/>
    </row>
    <row r="53" outlineLevel="1">
      <c r="A53" s="222"/>
      <c r="B53" s="267" t="s">
        <v>177</v>
      </c>
      <c r="C53" s="199" t="s">
        <v>205</v>
      </c>
      <c r="D53" s="233"/>
      <c r="E53" s="199" t="s">
        <v>66</v>
      </c>
      <c r="F53" s="273">
        <v>7.199999999999999</v>
      </c>
      <c r="G53" s="273">
        <v>6.12</v>
      </c>
      <c r="H53" s="200" t="s">
        <v>70</v>
      </c>
      <c r="I53" s="222"/>
      <c r="J53" s="233"/>
      <c r="K53" s="203"/>
      <c r="L53" s="203"/>
      <c r="M53" s="204"/>
      <c r="N53" s="204"/>
      <c r="O53" s="205">
        <v>0.0</v>
      </c>
      <c r="P53" s="205">
        <v>1.0</v>
      </c>
      <c r="Q53" s="205">
        <v>1.0</v>
      </c>
      <c r="R53" s="231"/>
      <c r="V53" s="233"/>
    </row>
    <row r="54" outlineLevel="1">
      <c r="A54" s="222"/>
      <c r="B54" s="267" t="s">
        <v>1168</v>
      </c>
      <c r="C54" s="199" t="s">
        <v>308</v>
      </c>
      <c r="D54" s="233"/>
      <c r="E54" s="199" t="s">
        <v>66</v>
      </c>
      <c r="F54" s="273">
        <v>7.199999999999999</v>
      </c>
      <c r="G54" s="273">
        <v>6.12</v>
      </c>
      <c r="H54" s="200" t="s">
        <v>70</v>
      </c>
      <c r="I54" s="222"/>
      <c r="J54" s="233"/>
      <c r="K54" s="203"/>
      <c r="L54" s="203"/>
      <c r="M54" s="204"/>
      <c r="N54" s="204"/>
      <c r="O54" s="205"/>
      <c r="P54" s="205"/>
      <c r="Q54" s="205"/>
      <c r="R54" s="231"/>
      <c r="V54" s="233"/>
    </row>
    <row r="55" outlineLevel="1">
      <c r="A55" s="207"/>
      <c r="B55" s="267" t="s">
        <v>1167</v>
      </c>
      <c r="C55" s="199" t="s">
        <v>594</v>
      </c>
      <c r="D55" s="114"/>
      <c r="E55" s="199" t="s">
        <v>66</v>
      </c>
      <c r="F55" s="273">
        <v>7.199999999999999</v>
      </c>
      <c r="G55" s="273">
        <v>6.12</v>
      </c>
      <c r="H55" s="200" t="s">
        <v>70</v>
      </c>
      <c r="I55" s="207"/>
      <c r="J55" s="114"/>
      <c r="K55" s="203"/>
      <c r="L55" s="203"/>
      <c r="M55" s="204"/>
      <c r="N55" s="204"/>
      <c r="O55" s="205">
        <v>0.0</v>
      </c>
      <c r="P55" s="205">
        <v>1.0</v>
      </c>
      <c r="Q55" s="205">
        <v>1.0</v>
      </c>
      <c r="R55" s="112"/>
      <c r="S55" s="224"/>
      <c r="T55" s="224"/>
      <c r="U55" s="224"/>
      <c r="V55" s="114"/>
    </row>
    <row r="56" outlineLevel="1">
      <c r="A56" s="265" t="s">
        <v>283</v>
      </c>
      <c r="B56" s="267" t="s">
        <v>849</v>
      </c>
      <c r="C56" s="199" t="s">
        <v>1169</v>
      </c>
      <c r="D56" s="305">
        <v>38.0</v>
      </c>
      <c r="E56" s="199" t="s">
        <v>1170</v>
      </c>
      <c r="F56" s="273" t="s">
        <v>1171</v>
      </c>
      <c r="G56" s="273" t="s">
        <v>1172</v>
      </c>
      <c r="H56" s="200" t="s">
        <v>881</v>
      </c>
      <c r="I56" s="311">
        <f t="array" ref="I56">INDEX('Aerial Attacks'!$O$3:$AA$109, MATCH($A$1,'Aerial Attacks'!$A$3:$A$109,0), MATCH(A56,'Aerial Attacks'!$O$2:$S$2,0))</f>
        <v>8</v>
      </c>
      <c r="J56" s="314" t="s">
        <v>1173</v>
      </c>
      <c r="K56" s="203"/>
      <c r="L56" s="203"/>
      <c r="M56" s="204"/>
      <c r="N56" s="204"/>
      <c r="O56" s="205">
        <v>0.0</v>
      </c>
      <c r="P56" s="205">
        <v>1.0</v>
      </c>
      <c r="Q56" s="205">
        <v>1.0</v>
      </c>
      <c r="R56" s="243"/>
      <c r="S56" s="221"/>
      <c r="T56" s="221"/>
      <c r="U56" s="221"/>
      <c r="V56" s="110"/>
    </row>
    <row r="57" outlineLevel="1">
      <c r="A57" s="207"/>
      <c r="B57" s="267" t="s">
        <v>416</v>
      </c>
      <c r="C57" s="199" t="s">
        <v>568</v>
      </c>
      <c r="D57" s="114"/>
      <c r="E57" s="199" t="s">
        <v>229</v>
      </c>
      <c r="F57" s="273">
        <v>6.0</v>
      </c>
      <c r="G57" s="273">
        <v>5.1</v>
      </c>
      <c r="H57" s="200" t="s">
        <v>70</v>
      </c>
      <c r="I57" s="207"/>
      <c r="J57" s="114"/>
      <c r="K57" s="203"/>
      <c r="L57" s="203"/>
      <c r="M57" s="204"/>
      <c r="N57" s="204"/>
      <c r="O57" s="205">
        <v>0.0</v>
      </c>
      <c r="P57" s="205">
        <v>1.0</v>
      </c>
      <c r="Q57" s="205">
        <v>1.0</v>
      </c>
      <c r="R57" s="112"/>
      <c r="S57" s="224"/>
      <c r="T57" s="224"/>
      <c r="U57" s="224"/>
      <c r="V57" s="114"/>
    </row>
    <row r="58">
      <c r="A58" s="312"/>
      <c r="B58" s="315"/>
      <c r="C58" s="317"/>
      <c r="D58" s="317"/>
      <c r="E58" s="318"/>
      <c r="F58" s="318"/>
      <c r="G58" s="318"/>
      <c r="H58" s="319"/>
      <c r="I58" s="319"/>
      <c r="J58" s="320"/>
      <c r="K58" s="320"/>
      <c r="L58" s="320"/>
      <c r="M58" s="320"/>
      <c r="N58" s="320"/>
      <c r="O58" s="320"/>
      <c r="P58" s="320"/>
      <c r="Q58" s="180"/>
      <c r="R58" s="180"/>
      <c r="S58" s="180"/>
      <c r="T58" s="180"/>
      <c r="U58" s="180"/>
      <c r="V58" s="180"/>
    </row>
    <row r="59">
      <c r="A59" s="322" t="s">
        <v>305</v>
      </c>
      <c r="B59" s="117"/>
      <c r="C59" s="317"/>
      <c r="D59" s="317"/>
      <c r="E59" s="318"/>
      <c r="F59" s="318"/>
      <c r="G59" s="318"/>
      <c r="H59" s="319"/>
      <c r="I59" s="319"/>
      <c r="J59" s="320"/>
      <c r="K59" s="320"/>
      <c r="L59" s="320"/>
      <c r="M59" s="320"/>
      <c r="N59" s="320"/>
      <c r="O59" s="320"/>
      <c r="P59" s="320"/>
      <c r="Q59" s="180"/>
      <c r="R59" s="180"/>
      <c r="S59" s="180"/>
      <c r="T59" s="180"/>
      <c r="U59" s="180"/>
      <c r="V59" s="180"/>
    </row>
    <row r="60" outlineLevel="1">
      <c r="A60" s="324" t="s">
        <v>1175</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35" t="s">
        <v>324</v>
      </c>
      <c r="B61" s="343" t="s">
        <v>1176</v>
      </c>
      <c r="C61" s="199" t="s">
        <v>1177</v>
      </c>
      <c r="D61" s="127" t="s">
        <v>334</v>
      </c>
      <c r="E61" s="386"/>
      <c r="F61" s="414"/>
      <c r="G61" s="386"/>
      <c r="H61" s="213" t="s">
        <v>1178</v>
      </c>
      <c r="I61" s="120"/>
      <c r="J61" s="117"/>
      <c r="K61" s="414"/>
      <c r="L61" s="414"/>
      <c r="M61" s="414"/>
      <c r="N61" s="414"/>
      <c r="O61" s="414"/>
      <c r="P61" s="414"/>
      <c r="Q61" s="414"/>
      <c r="R61" s="414"/>
      <c r="S61" s="414"/>
      <c r="T61" s="414"/>
      <c r="U61" s="344" t="s">
        <v>340</v>
      </c>
      <c r="V61" s="344" t="b">
        <v>1</v>
      </c>
    </row>
    <row r="62" outlineLevel="1">
      <c r="A62" s="222"/>
      <c r="B62" s="708" t="s">
        <v>506</v>
      </c>
      <c r="C62" s="199" t="s">
        <v>1179</v>
      </c>
      <c r="D62" s="127" t="s">
        <v>234</v>
      </c>
      <c r="E62" s="216" t="s">
        <v>587</v>
      </c>
      <c r="F62" s="366">
        <v>4.2</v>
      </c>
      <c r="G62" s="216" t="s">
        <v>292</v>
      </c>
      <c r="H62" s="283" t="s">
        <v>1182</v>
      </c>
      <c r="I62" s="221"/>
      <c r="J62" s="110"/>
      <c r="K62" s="203"/>
      <c r="L62" s="203"/>
      <c r="M62" s="204"/>
      <c r="N62" s="204"/>
      <c r="O62" s="200">
        <v>1.0</v>
      </c>
      <c r="P62" s="200">
        <v>1.0</v>
      </c>
      <c r="Q62" s="200">
        <v>1.0</v>
      </c>
      <c r="R62" s="205" t="b">
        <v>0</v>
      </c>
      <c r="S62" s="205" t="b">
        <v>0</v>
      </c>
      <c r="T62" s="205" t="b">
        <v>1</v>
      </c>
      <c r="U62" s="222"/>
      <c r="V62" s="222"/>
    </row>
    <row r="63" outlineLevel="1">
      <c r="A63" s="222"/>
      <c r="B63" s="708" t="s">
        <v>1183</v>
      </c>
      <c r="C63" s="199" t="s">
        <v>1184</v>
      </c>
      <c r="D63" s="127" t="s">
        <v>761</v>
      </c>
      <c r="E63" s="207"/>
      <c r="F63" s="207"/>
      <c r="G63" s="207"/>
      <c r="H63" s="112"/>
      <c r="I63" s="224"/>
      <c r="J63" s="114"/>
      <c r="K63" s="203"/>
      <c r="L63" s="203"/>
      <c r="M63" s="204"/>
      <c r="N63" s="204"/>
      <c r="O63" s="200"/>
      <c r="P63" s="200"/>
      <c r="Q63" s="200"/>
      <c r="R63" s="205" t="b">
        <v>0</v>
      </c>
      <c r="S63" s="205" t="b">
        <v>0</v>
      </c>
      <c r="T63" s="205" t="b">
        <v>0</v>
      </c>
      <c r="U63" s="207"/>
      <c r="V63" s="207"/>
    </row>
    <row r="64" outlineLevel="1">
      <c r="A64" s="324" t="s">
        <v>1185</v>
      </c>
      <c r="B64" s="117"/>
      <c r="C64" s="327" t="s">
        <v>48</v>
      </c>
      <c r="D64" s="327" t="s">
        <v>49</v>
      </c>
      <c r="E64" s="328" t="s">
        <v>50</v>
      </c>
      <c r="F64" s="329" t="s">
        <v>51</v>
      </c>
      <c r="G64" s="328" t="s">
        <v>52</v>
      </c>
      <c r="H64" s="331"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ht="32.25" customHeight="1" outlineLevel="1">
      <c r="A65" s="335" t="s">
        <v>324</v>
      </c>
      <c r="B65" s="343" t="s">
        <v>1096</v>
      </c>
      <c r="C65" s="199" t="s">
        <v>1186</v>
      </c>
      <c r="D65" s="210" t="s">
        <v>1187</v>
      </c>
      <c r="E65" s="199" t="s">
        <v>451</v>
      </c>
      <c r="F65" s="200">
        <v>0.0</v>
      </c>
      <c r="G65" s="414"/>
      <c r="H65" s="283" t="s">
        <v>1188</v>
      </c>
      <c r="I65" s="221"/>
      <c r="J65" s="110"/>
      <c r="K65" s="203"/>
      <c r="L65" s="203"/>
      <c r="M65" s="204"/>
      <c r="N65" s="204"/>
      <c r="O65" s="200">
        <v>0.0</v>
      </c>
      <c r="P65" s="200">
        <v>1.0</v>
      </c>
      <c r="Q65" s="200">
        <v>1.0</v>
      </c>
      <c r="R65" s="205" t="b">
        <v>0</v>
      </c>
      <c r="S65" s="205" t="b">
        <v>0</v>
      </c>
      <c r="T65" s="205"/>
      <c r="U65" s="344" t="s">
        <v>1190</v>
      </c>
      <c r="V65" s="344" t="b">
        <v>1</v>
      </c>
    </row>
    <row r="66" ht="32.25" customHeight="1" outlineLevel="1">
      <c r="A66" s="207"/>
      <c r="B66" s="343" t="s">
        <v>1191</v>
      </c>
      <c r="C66" s="199" t="s">
        <v>77</v>
      </c>
      <c r="D66" s="345" t="s">
        <v>835</v>
      </c>
      <c r="E66" s="199" t="s">
        <v>74</v>
      </c>
      <c r="F66" s="200">
        <v>14.399999999999999</v>
      </c>
      <c r="G66" s="199" t="s">
        <v>75</v>
      </c>
      <c r="H66" s="112"/>
      <c r="I66" s="224"/>
      <c r="J66" s="114"/>
      <c r="K66" s="200"/>
      <c r="L66" s="200"/>
      <c r="M66" s="205"/>
      <c r="N66" s="205"/>
      <c r="O66" s="200">
        <v>6.0</v>
      </c>
      <c r="P66" s="200">
        <v>1.0</v>
      </c>
      <c r="Q66" s="200">
        <v>1.0</v>
      </c>
      <c r="R66" s="205" t="b">
        <v>0</v>
      </c>
      <c r="S66" s="205" t="b">
        <v>0</v>
      </c>
      <c r="T66" s="205"/>
      <c r="U66" s="207"/>
      <c r="V66" s="207"/>
    </row>
    <row r="67" outlineLevel="1">
      <c r="A67" s="324" t="s">
        <v>1192</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outlineLevel="1">
      <c r="A68" s="335" t="s">
        <v>324</v>
      </c>
      <c r="B68" s="388" t="s">
        <v>129</v>
      </c>
      <c r="C68" s="199" t="s">
        <v>85</v>
      </c>
      <c r="D68" s="384"/>
      <c r="E68" s="199" t="s">
        <v>194</v>
      </c>
      <c r="F68" s="200">
        <v>3.5999999999999996</v>
      </c>
      <c r="G68" s="199" t="s">
        <v>193</v>
      </c>
      <c r="H68" s="283" t="s">
        <v>1193</v>
      </c>
      <c r="I68" s="221"/>
      <c r="J68" s="110"/>
      <c r="K68" s="200"/>
      <c r="L68" s="200"/>
      <c r="M68" s="205"/>
      <c r="N68" s="205"/>
      <c r="O68" s="200">
        <v>0.0</v>
      </c>
      <c r="P68" s="200">
        <v>1.0</v>
      </c>
      <c r="Q68" s="200">
        <v>1.0</v>
      </c>
      <c r="R68" s="205" t="b">
        <v>1</v>
      </c>
      <c r="S68" s="205" t="b">
        <v>1</v>
      </c>
      <c r="T68" s="205"/>
      <c r="U68" s="344" t="s">
        <v>340</v>
      </c>
      <c r="V68" s="344" t="b">
        <v>1</v>
      </c>
    </row>
    <row r="69" outlineLevel="1">
      <c r="A69" s="222"/>
      <c r="B69" s="388" t="s">
        <v>640</v>
      </c>
      <c r="C69" s="197" t="s">
        <v>1194</v>
      </c>
      <c r="D69" s="222"/>
      <c r="E69" s="199" t="s">
        <v>429</v>
      </c>
      <c r="F69" s="200">
        <v>1.2</v>
      </c>
      <c r="G69" s="199" t="s">
        <v>292</v>
      </c>
      <c r="H69" s="231"/>
      <c r="J69" s="233"/>
      <c r="K69" s="200"/>
      <c r="L69" s="200"/>
      <c r="M69" s="205"/>
      <c r="N69" s="205"/>
      <c r="O69" s="200">
        <v>0.0</v>
      </c>
      <c r="P69" s="200">
        <v>1.0</v>
      </c>
      <c r="Q69" s="200">
        <v>1.0</v>
      </c>
      <c r="R69" s="205" t="b">
        <v>1</v>
      </c>
      <c r="S69" s="205" t="b">
        <v>0</v>
      </c>
      <c r="T69" s="205"/>
      <c r="U69" s="222"/>
      <c r="V69" s="222"/>
    </row>
    <row r="70" outlineLevel="1">
      <c r="A70" s="222"/>
      <c r="B70" s="388" t="s">
        <v>646</v>
      </c>
      <c r="C70" s="830" t="s">
        <v>1196</v>
      </c>
      <c r="D70" s="222"/>
      <c r="E70" s="199" t="s">
        <v>429</v>
      </c>
      <c r="F70" s="200">
        <v>1.2</v>
      </c>
      <c r="G70" s="199" t="s">
        <v>292</v>
      </c>
      <c r="H70" s="231"/>
      <c r="J70" s="233"/>
      <c r="K70" s="200"/>
      <c r="L70" s="200"/>
      <c r="M70" s="205"/>
      <c r="N70" s="205"/>
      <c r="O70" s="200"/>
      <c r="P70" s="200"/>
      <c r="Q70" s="200"/>
      <c r="R70" s="205" t="b">
        <v>0</v>
      </c>
      <c r="S70" s="205" t="b">
        <v>0</v>
      </c>
      <c r="T70" s="205" t="b">
        <v>0</v>
      </c>
      <c r="U70" s="222"/>
      <c r="V70" s="222"/>
    </row>
    <row r="71" outlineLevel="1">
      <c r="A71" s="222"/>
      <c r="B71" s="388" t="s">
        <v>418</v>
      </c>
      <c r="C71" s="199" t="s">
        <v>420</v>
      </c>
      <c r="D71" s="222"/>
      <c r="E71" s="199" t="s">
        <v>58</v>
      </c>
      <c r="F71" s="200">
        <v>4.8</v>
      </c>
      <c r="G71" s="199" t="s">
        <v>59</v>
      </c>
      <c r="H71" s="231"/>
      <c r="J71" s="233"/>
      <c r="K71" s="200"/>
      <c r="L71" s="200"/>
      <c r="M71" s="205"/>
      <c r="N71" s="205"/>
      <c r="O71" s="200">
        <v>0.0</v>
      </c>
      <c r="P71" s="200">
        <v>1.0</v>
      </c>
      <c r="Q71" s="200">
        <v>1.0</v>
      </c>
      <c r="R71" s="205" t="b">
        <v>1</v>
      </c>
      <c r="S71" s="205" t="b">
        <v>0</v>
      </c>
      <c r="T71" s="205"/>
      <c r="U71" s="222"/>
      <c r="V71" s="222"/>
    </row>
    <row r="72" outlineLevel="1">
      <c r="A72" s="207"/>
      <c r="B72" s="388" t="s">
        <v>1198</v>
      </c>
      <c r="C72" s="199" t="s">
        <v>1199</v>
      </c>
      <c r="D72" s="207"/>
      <c r="E72" s="199" t="s">
        <v>303</v>
      </c>
      <c r="F72" s="200">
        <v>2.4</v>
      </c>
      <c r="G72" s="199" t="s">
        <v>70</v>
      </c>
      <c r="H72" s="112"/>
      <c r="I72" s="224"/>
      <c r="J72" s="114"/>
      <c r="K72" s="200"/>
      <c r="L72" s="200"/>
      <c r="M72" s="205"/>
      <c r="N72" s="205"/>
      <c r="O72" s="200">
        <v>0.0</v>
      </c>
      <c r="P72" s="200">
        <v>1.0</v>
      </c>
      <c r="Q72" s="200">
        <v>1.0</v>
      </c>
      <c r="R72" s="205" t="b">
        <v>1</v>
      </c>
      <c r="S72" s="205" t="b">
        <v>0</v>
      </c>
      <c r="T72" s="205"/>
      <c r="U72" s="207"/>
      <c r="V72" s="207"/>
    </row>
    <row r="73" outlineLevel="1">
      <c r="A73" s="324" t="s">
        <v>1201</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35" t="s">
        <v>322</v>
      </c>
      <c r="B74" s="601"/>
      <c r="C74" s="199" t="s">
        <v>1202</v>
      </c>
      <c r="D74" s="345" t="s">
        <v>165</v>
      </c>
      <c r="E74" s="386"/>
      <c r="F74" s="386"/>
      <c r="G74" s="386"/>
      <c r="H74" s="243" t="s">
        <v>1203</v>
      </c>
      <c r="I74" s="221"/>
      <c r="J74" s="110"/>
      <c r="K74" s="414"/>
      <c r="L74" s="414"/>
      <c r="M74" s="414"/>
      <c r="N74" s="414"/>
      <c r="O74" s="414"/>
      <c r="P74" s="414"/>
      <c r="Q74" s="414"/>
      <c r="R74" s="414"/>
      <c r="S74" s="414"/>
      <c r="T74" s="414"/>
      <c r="U74" s="344" t="b">
        <v>0</v>
      </c>
      <c r="V74" s="344" t="b">
        <v>0</v>
      </c>
    </row>
    <row r="75" outlineLevel="1">
      <c r="A75" s="222"/>
      <c r="B75" s="597" t="s">
        <v>499</v>
      </c>
      <c r="C75" s="386"/>
      <c r="D75" s="386"/>
      <c r="E75" s="199" t="s">
        <v>1204</v>
      </c>
      <c r="F75" s="127" t="s">
        <v>1205</v>
      </c>
      <c r="G75" s="127" t="s">
        <v>1206</v>
      </c>
      <c r="H75" s="231"/>
      <c r="J75" s="233"/>
      <c r="K75" s="127"/>
      <c r="L75" s="127"/>
      <c r="M75" s="127"/>
      <c r="N75" s="127"/>
      <c r="O75" s="200">
        <v>0.0</v>
      </c>
      <c r="P75" s="200">
        <v>1.0</v>
      </c>
      <c r="Q75" s="200">
        <v>1.0</v>
      </c>
      <c r="R75" s="205" t="b">
        <v>1</v>
      </c>
      <c r="S75" s="205" t="b">
        <v>0</v>
      </c>
      <c r="T75" s="939" t="s">
        <v>1207</v>
      </c>
      <c r="U75" s="222"/>
      <c r="V75" s="222"/>
    </row>
    <row r="76" outlineLevel="1">
      <c r="A76" s="222"/>
      <c r="B76" s="597" t="s">
        <v>1208</v>
      </c>
      <c r="C76" s="386"/>
      <c r="D76" s="386"/>
      <c r="E76" s="199" t="s">
        <v>1204</v>
      </c>
      <c r="F76" s="127" t="s">
        <v>1205</v>
      </c>
      <c r="G76" s="127" t="s">
        <v>1206</v>
      </c>
      <c r="H76" s="231"/>
      <c r="J76" s="233"/>
      <c r="K76" s="127"/>
      <c r="L76" s="127"/>
      <c r="M76" s="127"/>
      <c r="N76" s="127"/>
      <c r="O76" s="200">
        <v>0.0</v>
      </c>
      <c r="P76" s="200">
        <v>1.0</v>
      </c>
      <c r="Q76" s="200">
        <v>1.0</v>
      </c>
      <c r="R76" s="205" t="b">
        <v>1</v>
      </c>
      <c r="S76" s="205" t="b">
        <v>0</v>
      </c>
      <c r="T76" s="939" t="s">
        <v>1207</v>
      </c>
      <c r="U76" s="222"/>
      <c r="V76" s="222"/>
    </row>
    <row r="77" outlineLevel="1">
      <c r="A77" s="222"/>
      <c r="B77" s="597" t="s">
        <v>1209</v>
      </c>
      <c r="C77" s="386"/>
      <c r="D77" s="386"/>
      <c r="E77" s="199" t="s">
        <v>1204</v>
      </c>
      <c r="F77" s="127" t="s">
        <v>1205</v>
      </c>
      <c r="G77" s="127" t="s">
        <v>1206</v>
      </c>
      <c r="H77" s="231"/>
      <c r="J77" s="233"/>
      <c r="K77" s="127"/>
      <c r="L77" s="127"/>
      <c r="M77" s="127"/>
      <c r="N77" s="127"/>
      <c r="O77" s="200">
        <v>0.0</v>
      </c>
      <c r="P77" s="200">
        <v>1.0</v>
      </c>
      <c r="Q77" s="200">
        <v>1.0</v>
      </c>
      <c r="R77" s="205" t="b">
        <v>1</v>
      </c>
      <c r="S77" s="205" t="b">
        <v>0</v>
      </c>
      <c r="T77" s="939" t="s">
        <v>1207</v>
      </c>
      <c r="U77" s="222"/>
      <c r="V77" s="222"/>
    </row>
    <row r="78" outlineLevel="1">
      <c r="A78" s="222"/>
      <c r="B78" s="597" t="s">
        <v>1211</v>
      </c>
      <c r="C78" s="386"/>
      <c r="D78" s="386"/>
      <c r="E78" s="199" t="s">
        <v>1204</v>
      </c>
      <c r="F78" s="127" t="s">
        <v>1205</v>
      </c>
      <c r="G78" s="127" t="s">
        <v>1206</v>
      </c>
      <c r="H78" s="231"/>
      <c r="J78" s="233"/>
      <c r="K78" s="127"/>
      <c r="L78" s="127"/>
      <c r="M78" s="127"/>
      <c r="N78" s="127"/>
      <c r="O78" s="200">
        <v>0.0</v>
      </c>
      <c r="P78" s="200">
        <v>1.0</v>
      </c>
      <c r="Q78" s="200">
        <v>1.0</v>
      </c>
      <c r="R78" s="205" t="b">
        <v>1</v>
      </c>
      <c r="S78" s="205" t="b">
        <v>0</v>
      </c>
      <c r="T78" s="939" t="s">
        <v>1207</v>
      </c>
      <c r="U78" s="222"/>
      <c r="V78" s="222"/>
    </row>
    <row r="79" outlineLevel="1">
      <c r="A79" s="222"/>
      <c r="B79" s="597" t="s">
        <v>1213</v>
      </c>
      <c r="C79" s="386"/>
      <c r="D79" s="386"/>
      <c r="E79" s="199" t="s">
        <v>1204</v>
      </c>
      <c r="F79" s="127" t="s">
        <v>1205</v>
      </c>
      <c r="G79" s="127" t="s">
        <v>1206</v>
      </c>
      <c r="H79" s="231"/>
      <c r="J79" s="233"/>
      <c r="K79" s="127"/>
      <c r="L79" s="127"/>
      <c r="M79" s="127"/>
      <c r="N79" s="127"/>
      <c r="O79" s="200">
        <v>0.0</v>
      </c>
      <c r="P79" s="200">
        <v>1.0</v>
      </c>
      <c r="Q79" s="200">
        <v>1.0</v>
      </c>
      <c r="R79" s="205" t="b">
        <v>1</v>
      </c>
      <c r="S79" s="205" t="b">
        <v>0</v>
      </c>
      <c r="T79" s="939" t="s">
        <v>1207</v>
      </c>
      <c r="U79" s="222"/>
      <c r="V79" s="222"/>
    </row>
    <row r="80" outlineLevel="1">
      <c r="A80" s="222"/>
      <c r="B80" s="597" t="s">
        <v>1215</v>
      </c>
      <c r="C80" s="386"/>
      <c r="D80" s="386"/>
      <c r="E80" s="199" t="s">
        <v>629</v>
      </c>
      <c r="F80" s="127" t="s">
        <v>630</v>
      </c>
      <c r="G80" s="127" t="s">
        <v>1216</v>
      </c>
      <c r="H80" s="231"/>
      <c r="J80" s="233"/>
      <c r="K80" s="127"/>
      <c r="L80" s="127"/>
      <c r="M80" s="127"/>
      <c r="N80" s="127"/>
      <c r="O80" s="200">
        <v>0.0</v>
      </c>
      <c r="P80" s="200">
        <v>1.0</v>
      </c>
      <c r="Q80" s="200">
        <v>1.0</v>
      </c>
      <c r="R80" s="205" t="b">
        <v>1</v>
      </c>
      <c r="S80" s="205" t="b">
        <v>0</v>
      </c>
      <c r="T80" s="939" t="s">
        <v>1207</v>
      </c>
      <c r="U80" s="222"/>
      <c r="V80" s="222"/>
    </row>
    <row r="81" outlineLevel="1">
      <c r="A81" s="222"/>
      <c r="B81" s="597" t="s">
        <v>1217</v>
      </c>
      <c r="C81" s="386"/>
      <c r="D81" s="386"/>
      <c r="E81" s="199" t="s">
        <v>769</v>
      </c>
      <c r="F81" s="127" t="s">
        <v>770</v>
      </c>
      <c r="G81" s="127" t="s">
        <v>1218</v>
      </c>
      <c r="H81" s="231"/>
      <c r="J81" s="233"/>
      <c r="K81" s="127"/>
      <c r="L81" s="127"/>
      <c r="M81" s="127"/>
      <c r="N81" s="127"/>
      <c r="O81" s="200">
        <v>0.0</v>
      </c>
      <c r="P81" s="200">
        <v>1.0</v>
      </c>
      <c r="Q81" s="200">
        <v>1.0</v>
      </c>
      <c r="R81" s="205" t="b">
        <v>1</v>
      </c>
      <c r="S81" s="205" t="b">
        <v>0</v>
      </c>
      <c r="T81" s="939" t="s">
        <v>1207</v>
      </c>
      <c r="U81" s="222"/>
      <c r="V81" s="222"/>
    </row>
    <row r="82" outlineLevel="1">
      <c r="A82" s="222"/>
      <c r="B82" s="597" t="s">
        <v>1219</v>
      </c>
      <c r="C82" s="386"/>
      <c r="D82" s="386"/>
      <c r="E82" s="199" t="s">
        <v>1220</v>
      </c>
      <c r="F82" s="127" t="s">
        <v>1221</v>
      </c>
      <c r="G82" s="127" t="s">
        <v>1222</v>
      </c>
      <c r="H82" s="231"/>
      <c r="J82" s="233"/>
      <c r="K82" s="127"/>
      <c r="L82" s="127"/>
      <c r="M82" s="127"/>
      <c r="N82" s="127"/>
      <c r="O82" s="200">
        <v>0.0</v>
      </c>
      <c r="P82" s="200">
        <v>1.0</v>
      </c>
      <c r="Q82" s="200">
        <v>1.0</v>
      </c>
      <c r="R82" s="205" t="b">
        <v>1</v>
      </c>
      <c r="S82" s="205" t="b">
        <v>0</v>
      </c>
      <c r="T82" s="939" t="s">
        <v>1207</v>
      </c>
      <c r="U82" s="222"/>
      <c r="V82" s="222"/>
    </row>
    <row r="83" outlineLevel="1">
      <c r="A83" s="222"/>
      <c r="B83" s="597" t="s">
        <v>1223</v>
      </c>
      <c r="C83" s="386"/>
      <c r="D83" s="386"/>
      <c r="E83" s="940" t="s">
        <v>1224</v>
      </c>
      <c r="F83" s="940"/>
      <c r="G83" s="940"/>
      <c r="H83" s="231"/>
      <c r="J83" s="233"/>
      <c r="K83" s="127"/>
      <c r="L83" s="127"/>
      <c r="M83" s="127"/>
      <c r="N83" s="127"/>
      <c r="O83" s="200">
        <v>0.0</v>
      </c>
      <c r="P83" s="200">
        <v>1.0</v>
      </c>
      <c r="Q83" s="200">
        <v>1.0</v>
      </c>
      <c r="R83" s="205" t="b">
        <v>1</v>
      </c>
      <c r="S83" s="205" t="b">
        <v>0</v>
      </c>
      <c r="T83" s="939" t="s">
        <v>1207</v>
      </c>
      <c r="U83" s="222"/>
      <c r="V83" s="222"/>
    </row>
    <row r="84" outlineLevel="1">
      <c r="A84" s="207"/>
      <c r="B84" s="597" t="s">
        <v>1225</v>
      </c>
      <c r="C84" s="386"/>
      <c r="D84" s="386"/>
      <c r="E84" s="940" t="s">
        <v>1204</v>
      </c>
      <c r="F84" s="940"/>
      <c r="G84" s="940"/>
      <c r="H84" s="112"/>
      <c r="I84" s="224"/>
      <c r="J84" s="114"/>
      <c r="K84" s="127"/>
      <c r="L84" s="127"/>
      <c r="M84" s="127"/>
      <c r="N84" s="127"/>
      <c r="O84" s="200">
        <v>0.0</v>
      </c>
      <c r="P84" s="200">
        <v>1.0</v>
      </c>
      <c r="Q84" s="200">
        <v>1.0</v>
      </c>
      <c r="R84" s="205" t="b">
        <v>1</v>
      </c>
      <c r="S84" s="205" t="b">
        <v>0</v>
      </c>
      <c r="T84" s="939" t="s">
        <v>1207</v>
      </c>
      <c r="U84" s="207"/>
      <c r="V84" s="207"/>
    </row>
    <row r="85">
      <c r="A85" s="312"/>
      <c r="B85" s="315"/>
      <c r="C85" s="317"/>
      <c r="D85" s="317"/>
      <c r="E85" s="318"/>
      <c r="F85" s="318"/>
      <c r="G85" s="318"/>
      <c r="H85" s="319"/>
      <c r="I85" s="319"/>
      <c r="J85" s="320"/>
      <c r="K85" s="320"/>
      <c r="L85" s="320"/>
      <c r="M85" s="320"/>
      <c r="N85" s="320"/>
      <c r="O85" s="320"/>
      <c r="P85" s="320"/>
      <c r="Q85" s="180"/>
      <c r="R85" s="180"/>
      <c r="S85" s="180"/>
      <c r="T85" s="180"/>
      <c r="U85" s="180"/>
      <c r="V85" s="180"/>
    </row>
    <row r="86">
      <c r="A86" s="390" t="s">
        <v>442</v>
      </c>
      <c r="B86" s="110"/>
      <c r="C86" s="319"/>
      <c r="D86" s="319"/>
      <c r="E86" s="320"/>
      <c r="F86" s="392"/>
      <c r="G86" s="392"/>
      <c r="H86" s="320"/>
      <c r="I86" s="320"/>
      <c r="J86" s="320"/>
      <c r="K86" s="320"/>
      <c r="L86" s="320"/>
      <c r="M86" s="320"/>
      <c r="N86" s="180"/>
      <c r="O86" s="180"/>
      <c r="P86" s="180"/>
      <c r="Q86" s="320"/>
      <c r="R86" s="320"/>
      <c r="S86" s="320"/>
      <c r="T86" s="320"/>
      <c r="U86" s="320"/>
      <c r="V86" s="320"/>
    </row>
    <row r="87" outlineLevel="1">
      <c r="A87" s="112"/>
      <c r="B87" s="114"/>
      <c r="C87" s="393" t="s">
        <v>48</v>
      </c>
      <c r="D87" s="393" t="s">
        <v>49</v>
      </c>
      <c r="E87" s="393" t="s">
        <v>50</v>
      </c>
      <c r="F87" s="396" t="s">
        <v>51</v>
      </c>
      <c r="G87" s="319"/>
      <c r="H87" s="319"/>
      <c r="I87" s="319"/>
      <c r="J87" s="320"/>
      <c r="K87" s="320"/>
      <c r="L87" s="320"/>
      <c r="M87" s="320"/>
      <c r="N87" s="320"/>
      <c r="O87" s="320"/>
      <c r="P87" s="320"/>
      <c r="Q87" s="320"/>
      <c r="R87" s="320"/>
      <c r="S87" s="320"/>
      <c r="T87" s="320"/>
      <c r="U87" s="320"/>
      <c r="V87" s="320"/>
    </row>
    <row r="88" outlineLevel="1">
      <c r="A88" s="398" t="s">
        <v>449</v>
      </c>
      <c r="B88" s="399" t="s">
        <v>449</v>
      </c>
      <c r="C88" s="199" t="s">
        <v>429</v>
      </c>
      <c r="D88" s="199" t="s">
        <v>66</v>
      </c>
      <c r="E88" s="199" t="s">
        <v>452</v>
      </c>
      <c r="F88" s="200">
        <v>1.56</v>
      </c>
      <c r="G88" s="319"/>
      <c r="H88" s="319"/>
      <c r="I88" s="319"/>
      <c r="J88" s="320"/>
      <c r="K88" s="320"/>
      <c r="L88" s="320"/>
      <c r="M88" s="320"/>
      <c r="N88" s="320"/>
      <c r="O88" s="320"/>
      <c r="P88" s="320"/>
      <c r="Q88" s="320"/>
      <c r="R88" s="320"/>
      <c r="S88" s="320"/>
      <c r="T88" s="320"/>
      <c r="U88" s="320"/>
      <c r="V88" s="320"/>
    </row>
    <row r="89" outlineLevel="1">
      <c r="A89" s="400" t="s">
        <v>454</v>
      </c>
      <c r="B89" s="399" t="s">
        <v>455</v>
      </c>
      <c r="C89" s="199" t="s">
        <v>105</v>
      </c>
      <c r="D89" s="199" t="s">
        <v>476</v>
      </c>
      <c r="E89" s="401"/>
      <c r="F89" s="402"/>
      <c r="G89" s="402"/>
      <c r="H89" s="319"/>
      <c r="I89" s="319"/>
      <c r="J89" s="320"/>
      <c r="K89" s="320"/>
      <c r="L89" s="320"/>
      <c r="M89" s="320"/>
      <c r="N89" s="320"/>
      <c r="O89" s="320"/>
      <c r="P89" s="320"/>
      <c r="Q89" s="320"/>
      <c r="R89" s="320"/>
      <c r="S89" s="320"/>
      <c r="T89" s="320"/>
      <c r="U89" s="320"/>
      <c r="V89" s="320"/>
    </row>
    <row r="90" outlineLevel="1">
      <c r="A90" s="231"/>
      <c r="B90" s="399" t="s">
        <v>456</v>
      </c>
      <c r="C90" s="199" t="s">
        <v>457</v>
      </c>
      <c r="D90" s="199" t="s">
        <v>345</v>
      </c>
      <c r="E90" s="401"/>
      <c r="F90" s="402"/>
      <c r="G90" s="402"/>
      <c r="H90" s="319"/>
      <c r="I90" s="319"/>
      <c r="J90" s="320"/>
      <c r="K90" s="320"/>
      <c r="L90" s="320"/>
      <c r="M90" s="320"/>
      <c r="N90" s="320"/>
      <c r="O90" s="320"/>
      <c r="P90" s="320"/>
      <c r="Q90" s="320"/>
      <c r="R90" s="320"/>
      <c r="S90" s="320"/>
      <c r="T90" s="320"/>
      <c r="U90" s="320"/>
      <c r="V90" s="320"/>
    </row>
    <row r="91" outlineLevel="1">
      <c r="A91" s="112"/>
      <c r="B91" s="399" t="s">
        <v>459</v>
      </c>
      <c r="C91" s="199" t="s">
        <v>212</v>
      </c>
      <c r="D91" s="199" t="s">
        <v>165</v>
      </c>
      <c r="E91" s="319"/>
      <c r="F91" s="402"/>
      <c r="G91" s="402"/>
      <c r="H91" s="319"/>
      <c r="I91" s="319"/>
      <c r="J91" s="320"/>
      <c r="K91" s="320"/>
      <c r="L91" s="320"/>
      <c r="M91" s="320"/>
      <c r="N91" s="320"/>
      <c r="O91" s="320"/>
      <c r="P91" s="320"/>
      <c r="Q91" s="320"/>
      <c r="R91" s="320"/>
      <c r="S91" s="320"/>
      <c r="T91" s="320"/>
      <c r="U91" s="320"/>
      <c r="V91" s="320"/>
    </row>
    <row r="92" outlineLevel="1">
      <c r="A92" s="403" t="s">
        <v>462</v>
      </c>
      <c r="B92" s="117"/>
      <c r="C92" s="393" t="s">
        <v>465</v>
      </c>
      <c r="D92" s="393" t="s">
        <v>48</v>
      </c>
      <c r="E92" s="393" t="s">
        <v>49</v>
      </c>
      <c r="F92" s="393" t="s">
        <v>50</v>
      </c>
      <c r="G92" s="396" t="s">
        <v>51</v>
      </c>
      <c r="H92" s="404" t="s">
        <v>53</v>
      </c>
      <c r="I92" s="120"/>
      <c r="J92" s="117"/>
      <c r="K92" s="405" t="str">
        <f>'テンプレート'!K97</f>
        <v>ベクトル</v>
      </c>
      <c r="L92" s="405" t="str">
        <f>'テンプレート'!L97</f>
        <v>KBG (R.E.)</v>
      </c>
      <c r="M92" s="405" t="str">
        <f>'テンプレート'!M97</f>
        <v>BKB (R.A.)</v>
      </c>
      <c r="N92" s="405" t="str">
        <f>'テンプレート'!N97</f>
        <v>FKB (R.F.)</v>
      </c>
      <c r="O92" s="406" t="str">
        <f>'テンプレート'!O97</f>
        <v>盾削り値</v>
      </c>
      <c r="P92" s="405" t="str">
        <f>'テンプレート'!P97</f>
        <v>ﾋｯﾄｽﾄｯﾌﾟ</v>
      </c>
      <c r="Q92" s="406" t="str">
        <f>'テンプレート'!Q97</f>
        <v>ずらし</v>
      </c>
      <c r="R92" s="408"/>
      <c r="S92" s="408"/>
      <c r="T92" s="408"/>
      <c r="U92" s="408"/>
      <c r="V92" s="408"/>
    </row>
    <row r="93" outlineLevel="1">
      <c r="A93" s="411" t="s">
        <v>467</v>
      </c>
      <c r="B93" s="399" t="s">
        <v>469</v>
      </c>
      <c r="C93" s="415" t="b">
        <v>0</v>
      </c>
      <c r="D93" s="127" t="s">
        <v>120</v>
      </c>
      <c r="E93" s="426">
        <v>39.0</v>
      </c>
      <c r="F93" s="199" t="s">
        <v>303</v>
      </c>
      <c r="G93" s="200">
        <v>2.4</v>
      </c>
      <c r="H93" s="417"/>
      <c r="I93" s="221"/>
      <c r="J93" s="110"/>
      <c r="K93" s="203"/>
      <c r="L93" s="203"/>
      <c r="M93" s="204"/>
      <c r="N93" s="204"/>
      <c r="O93" s="205">
        <v>0.0</v>
      </c>
      <c r="P93" s="205">
        <v>1.0</v>
      </c>
      <c r="Q93" s="205">
        <v>1.0</v>
      </c>
      <c r="R93" s="408"/>
      <c r="S93" s="320"/>
      <c r="T93" s="320"/>
      <c r="U93" s="320"/>
      <c r="V93" s="320"/>
    </row>
    <row r="94" outlineLevel="1">
      <c r="A94" s="207"/>
      <c r="B94" s="399" t="s">
        <v>462</v>
      </c>
      <c r="C94" s="207"/>
      <c r="D94" s="127">
        <v>16.0</v>
      </c>
      <c r="E94" s="207"/>
      <c r="F94" s="199" t="s">
        <v>90</v>
      </c>
      <c r="G94" s="200">
        <v>9.6</v>
      </c>
      <c r="H94" s="112"/>
      <c r="I94" s="224"/>
      <c r="J94" s="114"/>
      <c r="K94" s="203"/>
      <c r="L94" s="203"/>
      <c r="M94" s="204"/>
      <c r="N94" s="204"/>
      <c r="O94" s="407"/>
      <c r="P94" s="407"/>
      <c r="Q94" s="407"/>
      <c r="R94" s="408"/>
      <c r="S94" s="320"/>
      <c r="T94" s="320"/>
      <c r="U94" s="320"/>
      <c r="V94" s="320"/>
    </row>
    <row r="95" outlineLevel="1">
      <c r="A95" s="411" t="s">
        <v>474</v>
      </c>
      <c r="B95" s="399" t="s">
        <v>469</v>
      </c>
      <c r="C95" s="415" t="b">
        <v>0</v>
      </c>
      <c r="D95" s="127" t="s">
        <v>379</v>
      </c>
      <c r="E95" s="426">
        <v>49.0</v>
      </c>
      <c r="F95" s="199" t="s">
        <v>303</v>
      </c>
      <c r="G95" s="200">
        <v>2.4</v>
      </c>
      <c r="H95" s="417"/>
      <c r="I95" s="221"/>
      <c r="J95" s="110"/>
      <c r="K95" s="203"/>
      <c r="L95" s="203"/>
      <c r="M95" s="204"/>
      <c r="N95" s="204"/>
      <c r="O95" s="205">
        <v>0.0</v>
      </c>
      <c r="P95" s="205">
        <v>1.0</v>
      </c>
      <c r="Q95" s="205">
        <v>1.0</v>
      </c>
      <c r="R95" s="408"/>
      <c r="S95" s="320"/>
      <c r="T95" s="320"/>
      <c r="U95" s="320"/>
      <c r="V95" s="320"/>
    </row>
    <row r="96" outlineLevel="1">
      <c r="A96" s="207"/>
      <c r="B96" s="399" t="s">
        <v>462</v>
      </c>
      <c r="C96" s="207"/>
      <c r="D96" s="127">
        <v>22.0</v>
      </c>
      <c r="E96" s="207"/>
      <c r="F96" s="199" t="s">
        <v>79</v>
      </c>
      <c r="G96" s="200">
        <v>10.799999999999999</v>
      </c>
      <c r="H96" s="112"/>
      <c r="I96" s="224"/>
      <c r="J96" s="114"/>
      <c r="K96" s="203"/>
      <c r="L96" s="203"/>
      <c r="M96" s="204"/>
      <c r="N96" s="204"/>
      <c r="O96" s="407"/>
      <c r="P96" s="407"/>
      <c r="Q96" s="407"/>
      <c r="R96" s="408"/>
      <c r="S96" s="320"/>
      <c r="T96" s="320"/>
      <c r="U96" s="320"/>
      <c r="V96" s="320"/>
    </row>
    <row r="97" outlineLevel="1">
      <c r="A97" s="411" t="s">
        <v>477</v>
      </c>
      <c r="B97" s="399" t="s">
        <v>469</v>
      </c>
      <c r="C97" s="415" t="b">
        <v>0</v>
      </c>
      <c r="D97" s="127" t="s">
        <v>333</v>
      </c>
      <c r="E97" s="426">
        <v>49.0</v>
      </c>
      <c r="F97" s="199" t="s">
        <v>303</v>
      </c>
      <c r="G97" s="200">
        <v>2.4</v>
      </c>
      <c r="H97" s="417"/>
      <c r="I97" s="221"/>
      <c r="J97" s="110"/>
      <c r="K97" s="203"/>
      <c r="L97" s="203"/>
      <c r="M97" s="204"/>
      <c r="N97" s="204"/>
      <c r="O97" s="205">
        <v>0.0</v>
      </c>
      <c r="P97" s="205">
        <v>1.0</v>
      </c>
      <c r="Q97" s="205">
        <v>1.0</v>
      </c>
      <c r="R97" s="408"/>
      <c r="S97" s="320"/>
      <c r="T97" s="320"/>
      <c r="U97" s="320"/>
      <c r="V97" s="320"/>
    </row>
    <row r="98" outlineLevel="1">
      <c r="A98" s="207"/>
      <c r="B98" s="399" t="s">
        <v>462</v>
      </c>
      <c r="C98" s="207"/>
      <c r="D98" s="127">
        <v>26.0</v>
      </c>
      <c r="E98" s="207"/>
      <c r="F98" s="199" t="s">
        <v>66</v>
      </c>
      <c r="G98" s="200">
        <v>7.199999999999999</v>
      </c>
      <c r="H98" s="112"/>
      <c r="I98" s="224"/>
      <c r="J98" s="114"/>
      <c r="K98" s="203"/>
      <c r="L98" s="203"/>
      <c r="M98" s="204"/>
      <c r="N98" s="204"/>
      <c r="O98" s="407"/>
      <c r="P98" s="407"/>
      <c r="Q98" s="407"/>
      <c r="R98" s="408"/>
      <c r="S98" s="179"/>
      <c r="T98" s="179"/>
      <c r="U98" s="179"/>
      <c r="V98" s="179"/>
    </row>
    <row r="99" outlineLevel="1">
      <c r="A99" s="411" t="s">
        <v>482</v>
      </c>
      <c r="B99" s="399" t="s">
        <v>469</v>
      </c>
      <c r="C99" s="415" t="b">
        <v>0</v>
      </c>
      <c r="D99" s="199" t="s">
        <v>1230</v>
      </c>
      <c r="E99" s="426">
        <v>64.0</v>
      </c>
      <c r="F99" s="199" t="s">
        <v>429</v>
      </c>
      <c r="G99" s="200">
        <v>1.2</v>
      </c>
      <c r="H99" s="417"/>
      <c r="I99" s="221"/>
      <c r="J99" s="110"/>
      <c r="K99" s="203"/>
      <c r="L99" s="203"/>
      <c r="M99" s="204"/>
      <c r="N99" s="204"/>
      <c r="O99" s="205">
        <v>0.0</v>
      </c>
      <c r="P99" s="205">
        <v>1.0</v>
      </c>
      <c r="Q99" s="205">
        <v>1.0</v>
      </c>
      <c r="R99" s="408"/>
      <c r="S99" s="179"/>
      <c r="T99" s="179"/>
      <c r="U99" s="179"/>
      <c r="V99" s="179"/>
    </row>
    <row r="100" outlineLevel="1">
      <c r="A100" s="207"/>
      <c r="B100" s="399" t="s">
        <v>462</v>
      </c>
      <c r="C100" s="207"/>
      <c r="D100" s="127">
        <v>43.0</v>
      </c>
      <c r="E100" s="207"/>
      <c r="F100" s="199" t="s">
        <v>145</v>
      </c>
      <c r="G100" s="200">
        <v>8.4</v>
      </c>
      <c r="H100" s="112"/>
      <c r="I100" s="224"/>
      <c r="J100" s="114"/>
      <c r="K100" s="203"/>
      <c r="L100" s="203"/>
      <c r="M100" s="204"/>
      <c r="N100" s="204"/>
      <c r="O100" s="407"/>
      <c r="P100" s="407"/>
      <c r="Q100" s="407"/>
      <c r="R100" s="408"/>
      <c r="S100" s="179"/>
      <c r="T100" s="179"/>
      <c r="U100" s="179"/>
      <c r="V100" s="179"/>
    </row>
    <row r="101">
      <c r="A101" s="312"/>
      <c r="B101" s="315"/>
      <c r="C101" s="317"/>
      <c r="D101" s="317"/>
      <c r="E101" s="319"/>
      <c r="F101" s="248"/>
      <c r="G101" s="248"/>
      <c r="H101" s="319"/>
      <c r="I101" s="319"/>
      <c r="J101" s="320"/>
      <c r="K101" s="320"/>
      <c r="L101" s="121"/>
      <c r="M101" s="121"/>
      <c r="N101" s="121"/>
      <c r="O101" s="179"/>
      <c r="P101" s="179"/>
      <c r="Q101" s="121"/>
      <c r="R101" s="121"/>
      <c r="S101" s="121"/>
      <c r="T101" s="121"/>
      <c r="U101" s="121"/>
      <c r="V101" s="121"/>
    </row>
    <row r="102">
      <c r="A102" s="429" t="s">
        <v>486</v>
      </c>
      <c r="B102" s="110"/>
      <c r="C102" s="392"/>
      <c r="D102" s="121"/>
      <c r="E102" s="121"/>
      <c r="F102" s="121"/>
      <c r="G102" s="121"/>
      <c r="H102" s="121"/>
      <c r="I102" s="121"/>
      <c r="J102" s="180"/>
      <c r="K102" s="121"/>
      <c r="L102" s="121"/>
      <c r="M102" s="121"/>
      <c r="N102" s="121"/>
      <c r="O102" s="121"/>
      <c r="P102" s="121"/>
      <c r="Q102" s="180"/>
      <c r="R102" s="121"/>
      <c r="S102" s="121"/>
      <c r="T102" s="121"/>
      <c r="U102" s="121"/>
      <c r="V102" s="121"/>
    </row>
    <row r="103" outlineLevel="1">
      <c r="A103" s="112"/>
      <c r="B103" s="114"/>
      <c r="C103" s="430" t="s">
        <v>487</v>
      </c>
      <c r="D103" s="430" t="s">
        <v>489</v>
      </c>
      <c r="E103" s="430" t="s">
        <v>49</v>
      </c>
      <c r="F103" s="430" t="s">
        <v>490</v>
      </c>
      <c r="G103" s="431"/>
      <c r="H103" s="319"/>
      <c r="I103" s="319"/>
      <c r="J103" s="320"/>
      <c r="K103" s="320"/>
      <c r="L103" s="121"/>
      <c r="M103" s="121"/>
      <c r="N103" s="121"/>
      <c r="O103" s="121"/>
      <c r="P103" s="121"/>
      <c r="Q103" s="121"/>
      <c r="R103" s="121"/>
      <c r="S103" s="121"/>
      <c r="T103" s="121"/>
      <c r="U103" s="121"/>
      <c r="V103" s="121"/>
    </row>
    <row r="104" outlineLevel="1">
      <c r="A104" s="432" t="s">
        <v>492</v>
      </c>
      <c r="B104" s="433" t="s">
        <v>455</v>
      </c>
      <c r="C104" s="127" t="str">
        <f t="array" ref="C104">INDEX(Dodges!$C$3:$U$84, MATCH($A$1,Dodges!$A$3:$A$85,0), MATCH(C103,Dodges!$C$2:$F$2,0))</f>
        <v>3-17</v>
      </c>
      <c r="D104" s="127" t="str">
        <f t="array" ref="D104">INDEX(Dodges!$C$3:$U$84, MATCH($A$1,Dodges!$A$3:$A$85,0), MATCH(D103,Dodges!$C$2:$F$2,0))</f>
        <v>6-17</v>
      </c>
      <c r="E104" s="127" t="str">
        <f t="array" ref="E104">INDEX(Dodges!$C$3:$U$84, MATCH($A$1,Dodges!$A$3:$A$85,0), MATCH(E103,Dodges!$C$2:$F$2,0))</f>
        <v>26 (21)</v>
      </c>
      <c r="F104" s="127" t="str">
        <f t="array" ref="F104">INDEX(Dodges!$C$3:$U$84, MATCH($A$1,Dodges!$A$3:$A$85,0), MATCH(F103,Dodges!$C$2:$F$2,0))</f>
        <v>35 (28)</v>
      </c>
      <c r="G104" s="402"/>
      <c r="H104" s="319"/>
      <c r="I104" s="319"/>
      <c r="J104" s="320"/>
      <c r="K104" s="320"/>
      <c r="L104" s="320"/>
      <c r="M104" s="121"/>
      <c r="N104" s="121"/>
      <c r="O104" s="121"/>
      <c r="P104" s="121"/>
      <c r="Q104" s="121"/>
      <c r="R104" s="121"/>
      <c r="S104" s="121"/>
      <c r="T104" s="121"/>
      <c r="U104" s="121"/>
      <c r="V104" s="121"/>
    </row>
    <row r="105" outlineLevel="1">
      <c r="A105" s="231"/>
      <c r="B105" s="433" t="s">
        <v>496</v>
      </c>
      <c r="C105" s="127" t="str">
        <f t="array" ref="C105">INDEX(Dodges!$G$3:$U$84, MATCH($A$1,Dodges!$A$3:$A$85,0), MATCH(C103,Dodges!$G$2:$J$2,0))</f>
        <v>4-15</v>
      </c>
      <c r="D105" s="127" t="str">
        <f t="array" ref="D105">INDEX(Dodges!$G$3:$U$84, MATCH($A$1,Dodges!$A$3:$A$85,0), MATCH(D103,Dodges!$G$2:$J$2,0))</f>
        <v>8-14</v>
      </c>
      <c r="E105" s="127" t="str">
        <f t="array" ref="E105">INDEX(Dodges!$G$3:$U$84, MATCH($A$1,Dodges!$A$3:$A$85,0), MATCH(E103,Dodges!$G$2:$J$2,0))</f>
        <v>30</v>
      </c>
      <c r="F105" s="127">
        <f t="array" ref="F105">INDEX(Dodges!$G$3:$U$84, MATCH($A$1,Dodges!$A$3:$A$85,0), MATCH(F103,Dodges!$G$2:$J$2,0))</f>
        <v>40</v>
      </c>
      <c r="G105" s="436"/>
      <c r="H105" s="319"/>
      <c r="I105" s="319"/>
      <c r="J105" s="320"/>
      <c r="K105" s="320"/>
      <c r="L105" s="320"/>
      <c r="M105" s="320"/>
      <c r="N105" s="320"/>
      <c r="O105" s="121"/>
      <c r="P105" s="121"/>
      <c r="Q105" s="121"/>
      <c r="R105" s="121"/>
      <c r="S105" s="121"/>
      <c r="T105" s="121"/>
      <c r="U105" s="121"/>
      <c r="V105" s="121"/>
    </row>
    <row r="106" outlineLevel="1">
      <c r="A106" s="112"/>
      <c r="B106" s="433" t="s">
        <v>497</v>
      </c>
      <c r="C106" s="127" t="str">
        <f t="array" ref="C106">INDEX(Dodges!$K$3:$U$84, MATCH($A$1,Dodges!$A$3:$A$85,0), MATCH(C103,Dodges!$K$2:$N$2,0))</f>
        <v>5-16</v>
      </c>
      <c r="D106" s="127" t="str">
        <f t="array" ref="D106">INDEX(Dodges!$K$3:$U$84, MATCH($A$1,Dodges!$A$3:$A$85,0), MATCH(D103,Dodges!$K$2:$N$2,0))</f>
        <v>9-14</v>
      </c>
      <c r="E106" s="127" t="str">
        <f t="array" ref="E106">INDEX(Dodges!$K$3:$U$84, MATCH($A$1,Dodges!$A$3:$A$85,0), MATCH(E103,Dodges!$K$2:$N$2,0))</f>
        <v>35</v>
      </c>
      <c r="F106" s="127" t="str">
        <f t="array" ref="F106">INDEX(Dodges!$K$3:$U$84, MATCH($A$1,Dodges!$A$3:$A$85,0), MATCH(F103,Dodges!$K$2:$N$2,0))</f>
        <v>53</v>
      </c>
      <c r="G106" s="436"/>
      <c r="H106" s="434"/>
      <c r="I106" s="434"/>
      <c r="J106" s="179"/>
      <c r="K106" s="179"/>
      <c r="L106" s="179"/>
      <c r="M106" s="179"/>
      <c r="N106" s="179"/>
      <c r="O106" s="121"/>
      <c r="P106" s="121"/>
      <c r="Q106" s="121"/>
      <c r="R106" s="121"/>
      <c r="S106" s="121"/>
      <c r="T106" s="121"/>
      <c r="U106" s="121"/>
      <c r="V106" s="121"/>
    </row>
    <row r="107" outlineLevel="1">
      <c r="A107" s="432" t="s">
        <v>498</v>
      </c>
      <c r="B107" s="433" t="s">
        <v>499</v>
      </c>
      <c r="C107" s="127" t="str">
        <f t="array" ref="C107">INDEX(Dodges!$O$3:$U$84, MATCH($A$1,Dodges!$A$3:$A$85,0), MATCH(C103,Dodges!$O$2:$R$2,0))</f>
        <v>3-30</v>
      </c>
      <c r="D107" s="127" t="str">
        <f t="array" ref="D107">INDEX(Dodges!$O$3:$U$84, MATCH($A$1,Dodges!$A$3:$A$85,0), MATCH(D103,Dodges!$O$2:$R$2,0))</f>
        <v>6-27</v>
      </c>
      <c r="E107" s="127" t="str">
        <f t="array" ref="E107">INDEX(Dodges!$O$3:$U$84, MATCH($A$1,Dodges!$A$3:$A$85,0), MATCH(E103,Dodges!$O$2:$R$2,0))</f>
        <v>61</v>
      </c>
      <c r="F107" s="127" t="str">
        <f t="array" ref="F107">INDEX(Dodges!$O$3:$U$84, MATCH($A$1,Dodges!$A$3:$A$85,0), MATCH(F103,Dodges!$O$2:$R$2,0))</f>
        <v/>
      </c>
      <c r="G107" s="248"/>
      <c r="H107" s="180"/>
      <c r="I107" s="180"/>
      <c r="J107" s="121"/>
      <c r="K107" s="121"/>
      <c r="L107" s="121"/>
      <c r="M107" s="121"/>
      <c r="N107" s="121"/>
      <c r="O107" s="320"/>
      <c r="P107" s="320"/>
      <c r="Q107" s="320"/>
      <c r="R107" s="320"/>
      <c r="S107" s="320"/>
      <c r="T107" s="320"/>
      <c r="U107" s="320"/>
      <c r="V107" s="320"/>
    </row>
    <row r="108" outlineLevel="1">
      <c r="A108" s="112"/>
      <c r="B108" s="433" t="s">
        <v>500</v>
      </c>
      <c r="C108" s="127" t="str">
        <f t="array" ref="C108">INDEX(Dodges!$S$3:$U$84, MATCH($A$1,Dodges!$A$3:$A$85,0), MATCH(C103,Dodges!$S$2:$U$2,0))</f>
        <v>3-21</v>
      </c>
      <c r="D108" s="127" t="str">
        <f t="array" ref="D108">INDEX(Dodges!$S$3:$U$84, MATCH($A$1,Dodges!$A$3:$A$85,0), MATCH(D103,Dodges!$S$2:$U$2,0))</f>
        <v>6-20</v>
      </c>
      <c r="E108" s="127" t="str">
        <f t="array" ref="E108">INDEX(Dodges!$S$3:$U$84, MATCH($A$1,Dodges!$A$3:$A$85,0), MATCH(E103,Dodges!$S$2:$U$2,0))</f>
        <v>真横：103
真上：141
真下：86</v>
      </c>
      <c r="F108" s="436"/>
      <c r="G108" s="436"/>
      <c r="H108" s="180"/>
      <c r="I108" s="180"/>
      <c r="J108" s="179"/>
      <c r="K108" s="179"/>
      <c r="L108" s="179"/>
      <c r="M108" s="179"/>
      <c r="N108" s="121"/>
      <c r="O108" s="180"/>
      <c r="P108" s="180"/>
      <c r="Q108" s="180"/>
      <c r="R108" s="180"/>
      <c r="S108" s="180"/>
      <c r="T108" s="180"/>
      <c r="U108" s="180"/>
      <c r="V108" s="180"/>
    </row>
    <row r="109">
      <c r="A109" s="438"/>
      <c r="B109" s="439"/>
      <c r="C109" s="431"/>
      <c r="D109" s="431"/>
      <c r="E109" s="440"/>
      <c r="F109" s="431"/>
      <c r="G109" s="431"/>
      <c r="H109" s="431"/>
      <c r="I109" s="431"/>
      <c r="J109" s="121"/>
      <c r="K109" s="319"/>
      <c r="L109" s="319"/>
      <c r="M109" s="319"/>
      <c r="N109" s="319"/>
      <c r="O109" s="180"/>
      <c r="P109" s="180"/>
      <c r="Q109" s="180"/>
      <c r="R109" s="180"/>
      <c r="S109" s="180"/>
      <c r="T109" s="180"/>
      <c r="U109" s="180"/>
      <c r="V109" s="180"/>
    </row>
    <row r="110">
      <c r="A110" s="441" t="s">
        <v>501</v>
      </c>
      <c r="B110" s="110"/>
      <c r="C110" s="320"/>
      <c r="D110" s="179"/>
      <c r="E110" s="320"/>
      <c r="F110" s="138"/>
      <c r="G110" s="138"/>
      <c r="H110" s="179"/>
      <c r="I110" s="179"/>
      <c r="J110" s="180"/>
      <c r="K110" s="180"/>
      <c r="L110" s="180"/>
      <c r="M110" s="180"/>
      <c r="N110" s="180"/>
      <c r="O110" s="180"/>
      <c r="P110" s="180"/>
      <c r="Q110" s="180"/>
      <c r="R110" s="180"/>
      <c r="S110" s="180"/>
      <c r="T110" s="180"/>
      <c r="U110" s="180"/>
      <c r="V110" s="180"/>
    </row>
    <row r="111" outlineLevel="1">
      <c r="A111" s="112"/>
      <c r="B111" s="114"/>
      <c r="C111" s="442" t="s">
        <v>487</v>
      </c>
      <c r="D111" s="442" t="s">
        <v>49</v>
      </c>
      <c r="E111" s="442" t="s">
        <v>48</v>
      </c>
      <c r="F111" s="442" t="s">
        <v>50</v>
      </c>
      <c r="G111" s="443" t="s">
        <v>51</v>
      </c>
      <c r="H111" s="320"/>
      <c r="I111" s="320"/>
      <c r="J111" s="179"/>
      <c r="K111" s="444" t="str">
        <f>'テンプレート'!K116</f>
        <v>アイテム取得</v>
      </c>
      <c r="L111" s="117"/>
      <c r="M111" s="445" t="str">
        <f>'テンプレート'!M116</f>
        <v>取得フレーム</v>
      </c>
      <c r="N111" s="445" t="str">
        <f>'テンプレート'!N116</f>
        <v>Duration</v>
      </c>
      <c r="O111" s="180"/>
      <c r="P111" s="180"/>
      <c r="Q111" s="180"/>
      <c r="R111" s="180"/>
      <c r="S111" s="180"/>
      <c r="T111" s="180"/>
      <c r="U111" s="180"/>
      <c r="V111" s="180"/>
    </row>
    <row r="112" outlineLevel="1">
      <c r="A112" s="446" t="s">
        <v>502</v>
      </c>
      <c r="B112" s="447" t="s">
        <v>503</v>
      </c>
      <c r="C112" s="448"/>
      <c r="D112" s="127">
        <f t="array" ref="D112">INDEX('Ledge  Tech'!$C$3:$C109, MATCH($A$1,'Ledge  Tech'!$A$3:$A$109,0), MATCH(D111,'Ledge  Tech'!$C$2,0))</f>
        <v>19</v>
      </c>
      <c r="E112" s="448"/>
      <c r="F112" s="448"/>
      <c r="G112" s="448"/>
      <c r="H112" s="320"/>
      <c r="I112" s="320"/>
      <c r="J112" s="121"/>
      <c r="K112" s="449" t="str">
        <f>'テンプレート'!K117</f>
        <v>小アイテム</v>
      </c>
      <c r="L112" s="450" t="str">
        <f>'テンプレート'!L117</f>
        <v>On-Spot</v>
      </c>
      <c r="M112" s="127" t="s">
        <v>504</v>
      </c>
      <c r="N112" s="127">
        <v>7.0</v>
      </c>
      <c r="O112" s="180"/>
      <c r="P112" s="180"/>
      <c r="Q112" s="180"/>
      <c r="R112" s="180"/>
      <c r="S112" s="180"/>
      <c r="T112" s="180"/>
      <c r="U112" s="180"/>
      <c r="V112" s="180"/>
    </row>
    <row r="113" outlineLevel="1">
      <c r="A113" s="222"/>
      <c r="B113" s="447" t="s">
        <v>455</v>
      </c>
      <c r="C113" s="127" t="str">
        <f t="array" ref="C113">INDEX('Ledge  Tech'!$D$3:$E109, MATCH($A$1,'Ledge  Tech'!$A$3:$A$109,0), MATCH(C111,'Ledge  Tech'!$D$2:$E$2,0))</f>
        <v>1-31</v>
      </c>
      <c r="D113" s="127">
        <f t="array" ref="D113">INDEX('Ledge  Tech'!$D$3:$E109, MATCH($A$1,'Ledge  Tech'!$A$3:$A$109,0), MATCH(D111,'Ledge  Tech'!$D$2:$E$2,0))</f>
        <v>32</v>
      </c>
      <c r="E113" s="448"/>
      <c r="F113" s="448"/>
      <c r="G113" s="448"/>
      <c r="H113" s="320"/>
      <c r="I113" s="320"/>
      <c r="J113" s="179"/>
      <c r="K113" s="207"/>
      <c r="L113" s="450" t="str">
        <f>'テンプレート'!L118</f>
        <v>歩き</v>
      </c>
      <c r="M113" s="127" t="s">
        <v>504</v>
      </c>
      <c r="N113" s="127">
        <v>19.0</v>
      </c>
      <c r="O113" s="180"/>
      <c r="P113" s="180"/>
      <c r="Q113" s="180"/>
      <c r="R113" s="180"/>
      <c r="S113" s="180"/>
      <c r="T113" s="180"/>
      <c r="U113" s="180"/>
      <c r="V113" s="180"/>
    </row>
    <row r="114" outlineLevel="1">
      <c r="A114" s="222"/>
      <c r="B114" s="447" t="s">
        <v>486</v>
      </c>
      <c r="C114" s="127" t="str">
        <f t="array" ref="C114">INDEX('Ledge  Tech'!$F$3:$G$109, MATCH($A$1,'Ledge  Tech'!$A$3:$A$109,0), MATCH(C111,'Ledge  Tech'!$F$2:$G$2,0))</f>
        <v>1-26</v>
      </c>
      <c r="D114" s="127">
        <f t="array" ref="D114">INDEX('Ledge  Tech'!$F$3:$G$109, MATCH($A$1,'Ledge  Tech'!$A$3:$A$109,0), MATCH(D111,'Ledge  Tech'!$F$2:$G$2,0))</f>
        <v>45</v>
      </c>
      <c r="E114" s="448"/>
      <c r="F114" s="448"/>
      <c r="G114" s="448"/>
      <c r="H114" s="320"/>
      <c r="I114" s="320"/>
      <c r="J114" s="121"/>
      <c r="K114" s="451" t="str">
        <f>'テンプレート'!K119</f>
        <v>アイテム投擲</v>
      </c>
      <c r="L114" s="117"/>
      <c r="M114" s="445" t="str">
        <f>'テンプレート'!M119</f>
        <v>投擲フレーム</v>
      </c>
      <c r="N114" s="445" t="str">
        <f>'テンプレート'!N119</f>
        <v>Duration</v>
      </c>
      <c r="O114" s="180"/>
      <c r="P114" s="180"/>
      <c r="Q114" s="180"/>
      <c r="R114" s="180"/>
      <c r="S114" s="180"/>
      <c r="T114" s="180"/>
      <c r="U114" s="180"/>
      <c r="V114" s="180"/>
    </row>
    <row r="115" outlineLevel="1">
      <c r="A115" s="222"/>
      <c r="B115" s="447" t="s">
        <v>505</v>
      </c>
      <c r="C115" s="127" t="str">
        <f t="array" ref="C115">INDEX('Ledge  Tech'!$H$3:$I$109, MATCH($A$1,'Ledge  Tech'!$A$3:$A$109,0), MATCH(C111,'Ledge  Tech'!$H$2:$I$2,0))</f>
        <v>1-12</v>
      </c>
      <c r="D115" s="127">
        <f t="array" ref="D115">INDEX('Ledge  Tech'!$H$3:$I$109, MATCH($A$1,'Ledge  Tech'!$A$3:$A$109,0), MATCH(D111,'Ledge  Tech'!$H$2:$I$2,0))</f>
        <v>14</v>
      </c>
      <c r="E115" s="448"/>
      <c r="F115" s="448"/>
      <c r="G115" s="448"/>
      <c r="H115" s="320"/>
      <c r="I115" s="320"/>
      <c r="J115" s="179"/>
      <c r="K115" s="452" t="str">
        <f>'テンプレート'!K120</f>
        <v>Ground投擲</v>
      </c>
      <c r="L115" s="450" t="str">
        <f>'テンプレート'!L120</f>
        <v>前Throws</v>
      </c>
      <c r="M115" s="127" t="s">
        <v>90</v>
      </c>
      <c r="N115" s="127">
        <v>26.0</v>
      </c>
      <c r="O115" s="121"/>
      <c r="P115" s="121"/>
      <c r="Q115" s="121"/>
      <c r="R115" s="121"/>
      <c r="S115" s="121"/>
      <c r="T115" s="121"/>
      <c r="U115" s="121"/>
      <c r="V115" s="121"/>
    </row>
    <row r="116" outlineLevel="1">
      <c r="A116" s="207"/>
      <c r="B116" s="447" t="s">
        <v>506</v>
      </c>
      <c r="C116" s="127" t="str">
        <f t="array" ref="C116">INDEX('Ledge  Tech'!$J$3:$M$109, MATCH($A$1,'Ledge  Tech'!$A$3:$A$109,0), MATCH(C111,'Ledge  Tech'!$J$2:$M$2,0))</f>
        <v>1-20</v>
      </c>
      <c r="D116" s="127">
        <f t="array" ref="D116">INDEX('Ledge  Tech'!$J$3:$M$109, MATCH($A$1,'Ledge  Tech'!$A$3:$A$109,0), MATCH(D111,'Ledge  Tech'!$J$2:$M$2,0))</f>
        <v>55</v>
      </c>
      <c r="E116" s="127" t="str">
        <f t="array" ref="E116">INDEX('Ledge  Tech'!$J$3:$M$109, MATCH($A$1,'Ledge  Tech'!$A$3:$A$109,0), MATCH(E111,'Ledge  Tech'!$J$2:$M$2,0))</f>
        <v>18-20</v>
      </c>
      <c r="F116" s="127">
        <f t="array" ref="F116">INDEX('Ledge  Tech'!$J$3:$M$109, MATCH($A$1,'Ledge  Tech'!$A$3:$A$109,0), MATCH(F111,'Ledge  Tech'!$J$2:$M$2,0))</f>
        <v>9</v>
      </c>
      <c r="G116" s="127">
        <f>F116*1.2</f>
        <v>10.8</v>
      </c>
      <c r="H116" s="320"/>
      <c r="I116" s="320"/>
      <c r="J116" s="121"/>
      <c r="K116" s="222"/>
      <c r="L116" s="450" t="str">
        <f>'テンプレート'!L121</f>
        <v>後Throws</v>
      </c>
      <c r="M116" s="127" t="s">
        <v>191</v>
      </c>
      <c r="N116" s="127">
        <v>26.0</v>
      </c>
      <c r="O116" s="121"/>
      <c r="P116" s="121"/>
      <c r="Q116" s="121"/>
      <c r="R116" s="121"/>
      <c r="S116" s="121"/>
      <c r="T116" s="121"/>
      <c r="U116" s="121"/>
      <c r="V116" s="121"/>
    </row>
    <row r="117" outlineLevel="1">
      <c r="A117" s="446" t="s">
        <v>507</v>
      </c>
      <c r="B117" s="447" t="s">
        <v>455</v>
      </c>
      <c r="C117" s="127" t="str">
        <f t="array" ref="C117">INDEX('Ledge  Tech'!$N$3:$O$109, MATCH($A$1,'Ledge  Tech'!$A$3:$A$109,0), MATCH(C111,'Ledge  Tech'!$N$2:$O$2,0))</f>
        <v>1-20</v>
      </c>
      <c r="D117" s="127">
        <f t="array" ref="D117">INDEX('Ledge  Tech'!$N$3:$O$109, MATCH($A$1,'Ledge  Tech'!$A$3:$A$109,0), MATCH(D111,'Ledge  Tech'!$N$2:$O$2,0))</f>
        <v>26</v>
      </c>
      <c r="E117" s="448"/>
      <c r="F117" s="448"/>
      <c r="G117" s="448"/>
      <c r="H117" s="320"/>
      <c r="I117" s="320"/>
      <c r="J117" s="179"/>
      <c r="K117" s="222"/>
      <c r="L117" s="450" t="str">
        <f>'テンプレート'!L122</f>
        <v>上Throws</v>
      </c>
      <c r="M117" s="127" t="s">
        <v>191</v>
      </c>
      <c r="N117" s="127">
        <v>25.0</v>
      </c>
      <c r="O117" s="320"/>
      <c r="P117" s="320"/>
      <c r="Q117" s="320"/>
      <c r="R117" s="320"/>
      <c r="S117" s="320"/>
      <c r="T117" s="320"/>
      <c r="U117" s="320"/>
      <c r="V117" s="320"/>
    </row>
    <row r="118" outlineLevel="1">
      <c r="A118" s="222"/>
      <c r="B118" s="447" t="s">
        <v>496</v>
      </c>
      <c r="C118" s="127" t="str">
        <f t="array" ref="C118">INDEX('Ledge  Tech'!$P$3:$Q$109, MATCH($A$1,'Ledge  Tech'!$A$3:$A$109,0), MATCH(C111,'Ledge  Tech'!$P$2:$Q$2,0))</f>
        <v>1-20</v>
      </c>
      <c r="D118" s="127">
        <f t="array" ref="D118">INDEX('Ledge  Tech'!$P$3:$Q$109, MATCH($A$1,'Ledge  Tech'!$A$3:$A$109,0), MATCH(D111,'Ledge  Tech'!$P$2:$Q$2,0))</f>
        <v>40</v>
      </c>
      <c r="E118" s="448"/>
      <c r="F118" s="448"/>
      <c r="G118" s="448"/>
      <c r="H118" s="320"/>
      <c r="I118" s="320"/>
      <c r="J118" s="121"/>
      <c r="K118" s="222"/>
      <c r="L118" s="450" t="str">
        <f>'テンプレート'!L123</f>
        <v>下Throws</v>
      </c>
      <c r="M118" s="127" t="s">
        <v>145</v>
      </c>
      <c r="N118" s="127">
        <v>21.0</v>
      </c>
      <c r="O118" s="180"/>
      <c r="P118" s="180"/>
      <c r="Q118" s="180"/>
      <c r="R118" s="180"/>
      <c r="S118" s="180"/>
      <c r="T118" s="180"/>
      <c r="U118" s="180"/>
      <c r="V118" s="180"/>
    </row>
    <row r="119" outlineLevel="1">
      <c r="A119" s="207"/>
      <c r="B119" s="447" t="s">
        <v>497</v>
      </c>
      <c r="C119" s="127" t="str">
        <f t="array" ref="C119">INDEX('Ledge  Tech'!$R$3:$S$109, MATCH($A$1,'Ledge  Tech'!$A$3:$A$109,0), MATCH(C111,'Ledge  Tech'!$R$2:$S$2,0))</f>
        <v>1-20</v>
      </c>
      <c r="D119" s="127">
        <f t="array" ref="D119">INDEX('Ledge  Tech'!$R$3:$S$109, MATCH($A$1,'Ledge  Tech'!$A$3:$A$109,0), MATCH(D111,'Ledge  Tech'!$R$2:$S$2,0))</f>
        <v>40</v>
      </c>
      <c r="E119" s="448"/>
      <c r="F119" s="448"/>
      <c r="G119" s="448"/>
      <c r="H119" s="320"/>
      <c r="I119" s="320"/>
      <c r="J119" s="179"/>
      <c r="K119" s="222"/>
      <c r="L119" s="453" t="str">
        <f>'テンプレート'!L124</f>
        <v>ダッシュ</v>
      </c>
      <c r="M119" s="127" t="s">
        <v>229</v>
      </c>
      <c r="N119" s="127">
        <v>37.0</v>
      </c>
      <c r="O119" s="180"/>
      <c r="P119" s="180"/>
      <c r="Q119" s="180"/>
      <c r="R119" s="180"/>
      <c r="S119" s="180"/>
      <c r="T119" s="180"/>
      <c r="U119" s="180"/>
      <c r="V119" s="180"/>
    </row>
    <row r="120" outlineLevel="1">
      <c r="A120" s="446" t="s">
        <v>508</v>
      </c>
      <c r="B120" s="447" t="s">
        <v>509</v>
      </c>
      <c r="C120" s="448"/>
      <c r="D120" s="127" t="str">
        <f t="array" ref="D120">INDEX('Get-Ups'!$C$3:$C109, MATCH($A$1,'Get-Ups'!$A$3:$A$109,0), MATCH(D111,'Get-Ups'!$C$2:$AD$2,0))</f>
        <v>25</v>
      </c>
      <c r="E120" s="448"/>
      <c r="F120" s="448"/>
      <c r="G120" s="448"/>
      <c r="H120" s="320"/>
      <c r="I120" s="320"/>
      <c r="J120" s="121"/>
      <c r="K120" s="207"/>
      <c r="L120" s="453" t="str">
        <f>'テンプレート'!L125</f>
        <v>On-Spot捨て</v>
      </c>
      <c r="M120" s="127" t="s">
        <v>145</v>
      </c>
      <c r="N120" s="127">
        <v>23.0</v>
      </c>
      <c r="O120" s="180"/>
      <c r="P120" s="180"/>
      <c r="Q120" s="180"/>
      <c r="R120" s="180"/>
      <c r="S120" s="180"/>
      <c r="T120" s="180"/>
      <c r="U120" s="180"/>
      <c r="V120" s="180"/>
    </row>
    <row r="121" outlineLevel="1">
      <c r="A121" s="222"/>
      <c r="B121" s="447" t="s">
        <v>455</v>
      </c>
      <c r="C121" s="454" t="str">
        <f t="array" ref="C121">INDEX('Get-Ups'!$D$3:$E109, MATCH($A$1,'Get-Ups'!$A$3:$A$109,0), MATCH(C111,'Get-Ups'!$D$2:$AD$2,0))</f>
        <v>1-22</v>
      </c>
      <c r="D121" s="455">
        <f t="array" ref="D121">INDEX('Get-Ups'!$D$3:$E109, MATCH($A$1,'Get-Ups'!$A$3:$A$109,0), MATCH(D111,'Get-Ups'!$D$2:$AD$2,0))</f>
        <v>29</v>
      </c>
      <c r="E121" s="448"/>
      <c r="F121" s="448"/>
      <c r="G121" s="448"/>
      <c r="H121" s="320"/>
      <c r="I121" s="320"/>
      <c r="J121" s="179"/>
      <c r="K121" s="452" t="str">
        <f>'テンプレート'!K126</f>
        <v>Air投擲</v>
      </c>
      <c r="L121" s="450" t="str">
        <f>'テンプレート'!L126</f>
        <v>前Throws</v>
      </c>
      <c r="M121" s="127" t="s">
        <v>90</v>
      </c>
      <c r="N121" s="127">
        <v>24.0</v>
      </c>
      <c r="O121" s="180"/>
      <c r="P121" s="180"/>
      <c r="Q121" s="180"/>
      <c r="R121" s="180"/>
      <c r="S121" s="180"/>
      <c r="T121" s="180"/>
      <c r="U121" s="180"/>
      <c r="V121" s="180"/>
    </row>
    <row r="122" outlineLevel="1">
      <c r="A122" s="222"/>
      <c r="B122" s="447" t="s">
        <v>496</v>
      </c>
      <c r="C122" s="454" t="str">
        <f t="array" ref="C122">INDEX('Get-Ups'!$F$3:$G$109, MATCH($A$1,'Get-Ups'!$A$3:$A$109,0), MATCH(C111,'Get-Ups'!$F$2:$AD$2,0))</f>
        <v>1-19</v>
      </c>
      <c r="D122" s="455">
        <f t="array" ref="D122">INDEX('Get-Ups'!$F$3:$G$109, MATCH($A$1,'Get-Ups'!$A$3:$A$109,0), MATCH(D111,'Get-Ups'!$F$2:$AD$2,0))</f>
        <v>35</v>
      </c>
      <c r="E122" s="448"/>
      <c r="F122" s="448"/>
      <c r="G122" s="448"/>
      <c r="H122" s="320"/>
      <c r="I122" s="320"/>
      <c r="J122" s="121"/>
      <c r="K122" s="222"/>
      <c r="L122" s="450" t="str">
        <f>'テンプレート'!L127</f>
        <v>後Throws</v>
      </c>
      <c r="M122" s="127" t="s">
        <v>191</v>
      </c>
      <c r="N122" s="127">
        <v>24.0</v>
      </c>
      <c r="O122" s="180"/>
      <c r="P122" s="180"/>
      <c r="Q122" s="180"/>
      <c r="R122" s="180"/>
      <c r="S122" s="180"/>
      <c r="T122" s="180"/>
      <c r="U122" s="180"/>
      <c r="V122" s="180"/>
    </row>
    <row r="123" outlineLevel="1">
      <c r="A123" s="222"/>
      <c r="B123" s="447" t="s">
        <v>497</v>
      </c>
      <c r="C123" s="127" t="str">
        <f t="array" ref="C123">INDEX('Get-Ups'!$H$3:$I$109, MATCH($A$1,'Get-Ups'!$A$3:$A$109,0), MATCH(C111,'Get-Ups'!$H$2:$AD$2,0))</f>
        <v>1-19</v>
      </c>
      <c r="D123" s="127">
        <f t="array" ref="D123">INDEX('Get-Ups'!$H$3:$I$109, MATCH($A$1,'Get-Ups'!$A$3:$A$109,0), MATCH(D111,'Get-Ups'!$H$2:$AD$2,0))</f>
        <v>35</v>
      </c>
      <c r="E123" s="448"/>
      <c r="F123" s="448"/>
      <c r="G123" s="448"/>
      <c r="H123" s="320"/>
      <c r="I123" s="320"/>
      <c r="J123" s="179"/>
      <c r="K123" s="222"/>
      <c r="L123" s="450" t="str">
        <f>'テンプレート'!L128</f>
        <v>上Throws</v>
      </c>
      <c r="M123" s="127" t="s">
        <v>74</v>
      </c>
      <c r="N123" s="127">
        <v>23.0</v>
      </c>
      <c r="O123" s="180"/>
      <c r="P123" s="180"/>
      <c r="Q123" s="180"/>
      <c r="R123" s="180"/>
      <c r="S123" s="180"/>
      <c r="T123" s="180"/>
      <c r="U123" s="180"/>
      <c r="V123" s="180"/>
    </row>
    <row r="124" outlineLevel="1">
      <c r="A124" s="222"/>
      <c r="B124" s="447" t="s">
        <v>510</v>
      </c>
      <c r="C124" s="456" t="str">
        <f t="array" ref="C124">INDEX('Get-Ups'!$J$3:$M$109, MATCH($A$1,'Get-Ups'!$A$3:$A$109,0), MATCH(C111,'Get-Ups'!$J$2:$AD$2,0))</f>
        <v>1-23</v>
      </c>
      <c r="D124" s="457">
        <f t="array" ref="D124">INDEX('Get-Ups'!$J$3:$M$109, MATCH($A$1,'Get-Ups'!$A$3:$A$109,0), MATCH(D111,'Get-Ups'!$J$2:$AD$2,0))</f>
        <v>45</v>
      </c>
      <c r="E124" s="454" t="str">
        <f t="array" ref="E124">INDEX('Get-Ups'!$J$3:$M$109, MATCH($A$1,'Get-Ups'!$A$3:$A$109,0), MATCH(E111,'Get-Ups'!$J$2:$AD$2,0))</f>
        <v>14-15</v>
      </c>
      <c r="F124" s="455">
        <f t="array" ref="F124">INDEX('Get-Ups'!$J$3:$M$109, MATCH($A$1,'Get-Ups'!$A$3:$A$109,0), MATCH(F111,'Get-Ups'!$J$2:$AD$2,0))</f>
        <v>7</v>
      </c>
      <c r="G124" s="127">
        <f t="shared" ref="G124:G125" si="1">F124*1.2</f>
        <v>8.4</v>
      </c>
      <c r="H124" s="320"/>
      <c r="I124" s="320"/>
      <c r="J124" s="121"/>
      <c r="K124" s="207"/>
      <c r="L124" s="450" t="str">
        <f>'テンプレート'!L129</f>
        <v>下Throws</v>
      </c>
      <c r="M124" s="127" t="s">
        <v>145</v>
      </c>
      <c r="N124" s="127">
        <v>19.0</v>
      </c>
      <c r="O124" s="121"/>
      <c r="P124" s="121"/>
      <c r="Q124" s="121"/>
      <c r="R124" s="121"/>
      <c r="S124" s="121"/>
      <c r="T124" s="121"/>
      <c r="U124" s="121"/>
      <c r="V124" s="121"/>
    </row>
    <row r="125" outlineLevel="1">
      <c r="A125" s="207"/>
      <c r="B125" s="458" t="s">
        <v>511</v>
      </c>
      <c r="C125" s="207"/>
      <c r="D125" s="207"/>
      <c r="E125" s="454" t="str">
        <f t="array" ref="E125">INDEX('Get-Ups'!$N$3:$O$109, MATCH($A$1,'Get-Ups'!$A$3:$A$109,0), MATCH(E111,'Get-Ups'!$N$2:$AD$2,0))</f>
        <v>22-23</v>
      </c>
      <c r="F125" s="455">
        <f t="array" ref="F125">INDEX('Get-Ups'!$N$3:$O$109, MATCH($A$1,'Get-Ups'!$A$3:$A$109,0), MATCH(F111,'Get-Ups'!$N$2:$AD$2,0))</f>
        <v>7</v>
      </c>
      <c r="G125" s="127">
        <f t="shared" si="1"/>
        <v>8.4</v>
      </c>
      <c r="H125" s="320"/>
      <c r="I125" s="320"/>
      <c r="J125" s="121"/>
      <c r="K125" s="459" t="str">
        <f>'テンプレート'!K130</f>
        <v>踏み台ジャンプ</v>
      </c>
      <c r="L125" s="224"/>
      <c r="M125" s="445" t="str">
        <f>'テンプレート'!M130</f>
        <v>Duration</v>
      </c>
      <c r="N125" s="138"/>
      <c r="O125" s="121"/>
      <c r="P125" s="121"/>
      <c r="Q125" s="121"/>
      <c r="R125" s="121"/>
      <c r="S125" s="121"/>
      <c r="T125" s="121"/>
      <c r="U125" s="121"/>
      <c r="V125" s="121"/>
    </row>
    <row r="126" outlineLevel="1">
      <c r="A126" s="446" t="s">
        <v>512</v>
      </c>
      <c r="B126" s="447" t="s">
        <v>509</v>
      </c>
      <c r="C126" s="448"/>
      <c r="D126" s="454" t="str">
        <f t="array" ref="D126">INDEX('Get-Ups'!$C$3:$C109, MATCH($A$1,'Get-Ups'!$A$3:$A$109,0), MATCH(D111,'Get-Ups'!$C$2,0))</f>
        <v>25</v>
      </c>
      <c r="E126" s="448"/>
      <c r="F126" s="448"/>
      <c r="G126" s="448"/>
      <c r="H126" s="320"/>
      <c r="I126" s="320"/>
      <c r="J126" s="179"/>
      <c r="K126" s="460" t="str">
        <f>'テンプレート'!K131</f>
        <v>踏み</v>
      </c>
      <c r="L126" s="461" t="str">
        <f>'テンプレート'!L131</f>
        <v>踏み</v>
      </c>
      <c r="M126" s="127">
        <v>8.0</v>
      </c>
      <c r="N126" s="462"/>
      <c r="O126" s="121"/>
      <c r="P126" s="121"/>
      <c r="Q126" s="121"/>
      <c r="R126" s="121"/>
      <c r="S126" s="121"/>
      <c r="T126" s="121"/>
      <c r="U126" s="121"/>
      <c r="V126" s="121"/>
    </row>
    <row r="127" outlineLevel="1">
      <c r="A127" s="222"/>
      <c r="B127" s="447" t="s">
        <v>455</v>
      </c>
      <c r="C127" s="454" t="str">
        <f t="array" ref="C127">INDEX('Get-Ups'!$P$3:$Q$109, MATCH($A$1,'Get-Ups'!$A$3:$A$109,0), MATCH(C111,'Get-Ups'!$P$2:$AD$2,0))</f>
        <v>1-22</v>
      </c>
      <c r="D127" s="455">
        <f t="array" ref="D127">INDEX('Get-Ups'!$P$3:$Q$109, MATCH($A$1,'Get-Ups'!$A$3:$A$109,0), MATCH(D111,'Get-Ups'!$P$2:$AD$2,0))</f>
        <v>29</v>
      </c>
      <c r="E127" s="448"/>
      <c r="F127" s="448"/>
      <c r="G127" s="448"/>
      <c r="H127" s="320"/>
      <c r="I127" s="320"/>
      <c r="J127" s="121"/>
      <c r="K127" s="452" t="str">
        <f>'テンプレート'!K132</f>
        <v>踏まれ</v>
      </c>
      <c r="L127" s="461" t="str">
        <f>'テンプレート'!L132</f>
        <v>Ground踏まれ</v>
      </c>
      <c r="M127" s="127" t="s">
        <v>504</v>
      </c>
      <c r="N127" s="462"/>
      <c r="O127" s="320"/>
      <c r="P127" s="320"/>
      <c r="Q127" s="320"/>
      <c r="R127" s="320"/>
      <c r="S127" s="320"/>
      <c r="T127" s="320"/>
      <c r="U127" s="320"/>
      <c r="V127" s="320"/>
    </row>
    <row r="128" outlineLevel="1">
      <c r="A128" s="222"/>
      <c r="B128" s="447" t="s">
        <v>496</v>
      </c>
      <c r="C128" s="454" t="str">
        <f t="array" ref="C128">INDEX('Get-Ups'!$R$3:$S$109, MATCH($A$1,'Get-Ups'!$A$3:$A$109,0), MATCH(C111,'Get-Ups'!$R$2:$AD$2,0))</f>
        <v>1-19</v>
      </c>
      <c r="D128" s="455">
        <f t="array" ref="D128">INDEX('Get-Ups'!$R$3:$S$109, MATCH($A$1,'Get-Ups'!$A$3:$A$109,0), MATCH(D111,'Get-Ups'!$R$2:$AD$2,0))</f>
        <v>35</v>
      </c>
      <c r="E128" s="448"/>
      <c r="F128" s="448"/>
      <c r="G128" s="448"/>
      <c r="H128" s="320"/>
      <c r="I128" s="320"/>
      <c r="J128" s="179"/>
      <c r="K128" s="222"/>
      <c r="L128" s="461" t="s">
        <v>671</v>
      </c>
      <c r="M128" s="127">
        <v>28.0</v>
      </c>
      <c r="N128" s="108"/>
      <c r="O128" s="180"/>
      <c r="P128" s="180"/>
      <c r="Q128" s="180"/>
      <c r="R128" s="180"/>
      <c r="S128" s="180"/>
      <c r="T128" s="180"/>
      <c r="U128" s="180"/>
      <c r="V128" s="180"/>
    </row>
    <row r="129" outlineLevel="1">
      <c r="A129" s="222"/>
      <c r="B129" s="447" t="s">
        <v>497</v>
      </c>
      <c r="C129" s="454" t="str">
        <f t="array" ref="C129">INDEX('Get-Ups'!$T$3:$U$109, MATCH($A$1,'Get-Ups'!$A$3:$A$109,0), MATCH(C111,'Get-Ups'!$T$2:$AD$2,0))</f>
        <v>1-19</v>
      </c>
      <c r="D129" s="455">
        <f t="array" ref="D129">INDEX('Get-Ups'!$T$3:$U$109, MATCH($A$1,'Get-Ups'!$A$3:$A$109,0), MATCH(D111,'Get-Ups'!$T$2:$AD$2,0))</f>
        <v>35</v>
      </c>
      <c r="E129" s="448"/>
      <c r="F129" s="448"/>
      <c r="G129" s="448"/>
      <c r="H129" s="320"/>
      <c r="I129" s="320"/>
      <c r="J129" s="121"/>
      <c r="K129" s="222"/>
      <c r="L129" s="461" t="str">
        <f>'テンプレート'!L134</f>
        <v>Air踏まれ</v>
      </c>
      <c r="M129" s="127">
        <v>11.0</v>
      </c>
      <c r="N129" s="108"/>
      <c r="O129" s="180"/>
      <c r="P129" s="180"/>
      <c r="Q129" s="180"/>
      <c r="R129" s="180"/>
      <c r="S129" s="180"/>
      <c r="T129" s="180"/>
      <c r="U129" s="180"/>
      <c r="V129" s="180"/>
    </row>
    <row r="130" outlineLevel="1">
      <c r="A130" s="222"/>
      <c r="B130" s="447" t="s">
        <v>510</v>
      </c>
      <c r="C130" s="456" t="str">
        <f t="array" ref="C130">INDEX('Get-Ups'!$V$3:$Y$109, MATCH($A$1,'Get-Ups'!$A$3:$A$109,0), MATCH(C111,'Get-Ups'!$V$2:$AD$2,0))</f>
        <v>1-24</v>
      </c>
      <c r="D130" s="457">
        <f t="array" ref="D130">INDEX('Get-Ups'!$V$3:$Y$109, MATCH($A$1,'Get-Ups'!$A$3:$A$109,0), MATCH(D111,'Get-Ups'!$V$2:$AD$2,0))</f>
        <v>45</v>
      </c>
      <c r="E130" s="454" t="str">
        <f t="array" ref="E130">INDEX('Get-Ups'!$V$3:$Y$109, MATCH($A$1,'Get-Ups'!$A$3:$A$109,0), MATCH(E111,'Get-Ups'!$V$2:$AD$2,0))</f>
        <v>14-15</v>
      </c>
      <c r="F130" s="455">
        <f t="array" ref="F130">INDEX('Get-Ups'!$V$3:$Y$109, MATCH($A$1,'Get-Ups'!$A$3:$A$109,0), MATCH(F111,'Get-Ups'!$V$2:$AD$2,0))</f>
        <v>7</v>
      </c>
      <c r="G130" s="127">
        <f t="shared" ref="G130:G131" si="2">F130*1.2</f>
        <v>8.4</v>
      </c>
      <c r="H130" s="320"/>
      <c r="I130" s="320"/>
      <c r="J130" s="179"/>
      <c r="K130" s="222"/>
      <c r="L130" s="461" t="str">
        <f>'テンプレート'!L135</f>
        <v>Air落下</v>
      </c>
      <c r="M130" s="127">
        <v>42.0</v>
      </c>
      <c r="N130" s="108"/>
      <c r="O130" s="180"/>
      <c r="P130" s="180"/>
      <c r="Q130" s="180"/>
      <c r="R130" s="180"/>
      <c r="S130" s="180"/>
      <c r="T130" s="180"/>
      <c r="U130" s="180"/>
      <c r="V130" s="180"/>
    </row>
    <row r="131" outlineLevel="1">
      <c r="A131" s="207"/>
      <c r="B131" s="458" t="s">
        <v>511</v>
      </c>
      <c r="C131" s="207"/>
      <c r="D131" s="207"/>
      <c r="E131" s="454" t="str">
        <f t="array" ref="E131">INDEX('Get-Ups'!$Z$3:$AA$109, MATCH($A$1,'Get-Ups'!$A$3:$A$109,0), MATCH(E111,'Get-Ups'!$Z$2:$AD$2,0))</f>
        <v>23-24</v>
      </c>
      <c r="F131" s="455">
        <f t="array" ref="F131">INDEX('Get-Ups'!$Z$3:$AA$109, MATCH($A$1,'Get-Ups'!$A$3:$A$109,0), MATCH(F111,'Get-Ups'!$Z$2:$AD$2,0))</f>
        <v>7</v>
      </c>
      <c r="G131" s="127">
        <f t="shared" si="2"/>
        <v>8.4</v>
      </c>
      <c r="H131" s="320"/>
      <c r="I131" s="320"/>
      <c r="J131" s="179"/>
      <c r="K131" s="451" t="str">
        <f>'テンプレート'!K136</f>
        <v>倒れダメージ</v>
      </c>
      <c r="L131" s="120"/>
      <c r="M131" s="445" t="str">
        <f>'テンプレート'!M136</f>
        <v>Duration</v>
      </c>
      <c r="N131" s="108"/>
      <c r="O131" s="180"/>
      <c r="P131" s="180"/>
      <c r="Q131" s="180"/>
      <c r="R131" s="180"/>
      <c r="S131" s="180"/>
      <c r="T131" s="180"/>
      <c r="U131" s="180"/>
      <c r="V131" s="180"/>
    </row>
    <row r="132" outlineLevel="1">
      <c r="A132" s="446" t="s">
        <v>513</v>
      </c>
      <c r="B132" s="447" t="s">
        <v>514</v>
      </c>
      <c r="C132" s="454" t="str">
        <f t="array" ref="C132">INDEX(Tripping!$C$3:$D109, MATCH($A$1,Tripping!$A$3:$A$109,0), MATCH(C111,Tripping!$C$2:$AC$2,0))</f>
        <v>1-5</v>
      </c>
      <c r="D132" s="455">
        <f t="array" ref="D132">INDEX(Tripping!$C$3:$D109, MATCH($A$1,Tripping!$A$3:$A$109,0), MATCH(D111,Tripping!$C$2:$AC$2,0))</f>
        <v>29</v>
      </c>
      <c r="E132" s="448"/>
      <c r="F132" s="448"/>
      <c r="G132" s="448"/>
      <c r="H132" s="320"/>
      <c r="I132" s="320"/>
      <c r="J132" s="121"/>
      <c r="K132" s="460" t="str">
        <f>'テンプレート'!K137</f>
        <v>あお向け倒れ</v>
      </c>
      <c r="L132" s="453" t="str">
        <f>'テンプレート'!L137</f>
        <v>モーション大</v>
      </c>
      <c r="M132" s="127">
        <v>39.0</v>
      </c>
      <c r="N132" s="462"/>
      <c r="O132" s="180"/>
      <c r="P132" s="180"/>
      <c r="Q132" s="180"/>
      <c r="R132" s="180"/>
      <c r="S132" s="180"/>
      <c r="T132" s="180"/>
      <c r="U132" s="180"/>
      <c r="V132" s="180"/>
    </row>
    <row r="133" outlineLevel="1">
      <c r="A133" s="222"/>
      <c r="B133" s="447" t="s">
        <v>515</v>
      </c>
      <c r="C133" s="454" t="str">
        <f t="array" ref="C133">INDEX(Tripping!$E$3:$F109, MATCH($A$1,Tripping!$A$3:$A$109,0), MATCH(C111,Tripping!$E$2:$AC$2,0))</f>
        <v>1-5</v>
      </c>
      <c r="D133" s="455">
        <f t="array" ref="D133">INDEX(Tripping!$E$3:$F109, MATCH($A$1,Tripping!$A$3:$A$109,0), MATCH(D111,Tripping!$E$2:$AC$2,0))</f>
        <v>39</v>
      </c>
      <c r="E133" s="448"/>
      <c r="F133" s="448"/>
      <c r="G133" s="448"/>
      <c r="H133" s="320"/>
      <c r="I133" s="320"/>
      <c r="J133" s="179"/>
      <c r="K133" s="460" t="str">
        <f>'テンプレート'!K138</f>
        <v>うつ伏せ倒れ</v>
      </c>
      <c r="L133" s="453" t="str">
        <f>'テンプレート'!L138</f>
        <v>モーション大</v>
      </c>
      <c r="M133" s="127" t="s">
        <v>165</v>
      </c>
      <c r="N133" s="462"/>
      <c r="O133" s="180"/>
      <c r="P133" s="180"/>
      <c r="Q133" s="180"/>
      <c r="R133" s="180"/>
      <c r="S133" s="180"/>
      <c r="T133" s="180"/>
      <c r="U133" s="180"/>
      <c r="V133" s="180"/>
    </row>
    <row r="134" outlineLevel="1">
      <c r="A134" s="222"/>
      <c r="B134" s="447" t="s">
        <v>455</v>
      </c>
      <c r="C134" s="454" t="str">
        <f t="array" ref="C134">INDEX(Tripping!$G$3:$H$109, MATCH($A$1,Tripping!$A$3:$A$109,0), MATCH(C111,Tripping!$G$2:$AC$2,0))</f>
        <v>1-16</v>
      </c>
      <c r="D134" s="455">
        <f t="array" ref="D134">INDEX(Tripping!$G$3:$H$109, MATCH($A$1,Tripping!$A$3:$A$109,0), MATCH(D111,Tripping!$G$2:$AC$2,0))</f>
        <v>21</v>
      </c>
      <c r="E134" s="448"/>
      <c r="F134" s="448"/>
      <c r="G134" s="448"/>
      <c r="H134" s="320"/>
      <c r="I134" s="320"/>
      <c r="J134" s="121"/>
      <c r="K134" s="451" t="str">
        <f>'テンプレート'!K139</f>
        <v/>
      </c>
      <c r="L134" s="120"/>
      <c r="M134" s="445" t="str">
        <f>'テンプレート'!M139</f>
        <v/>
      </c>
      <c r="N134" s="108"/>
      <c r="O134" s="180"/>
      <c r="P134" s="180"/>
      <c r="Q134" s="180"/>
      <c r="R134" s="180"/>
      <c r="S134" s="180"/>
      <c r="T134" s="180"/>
      <c r="U134" s="180"/>
      <c r="V134" s="180"/>
    </row>
    <row r="135" outlineLevel="1">
      <c r="A135" s="222"/>
      <c r="B135" s="447" t="s">
        <v>496</v>
      </c>
      <c r="C135" s="454" t="str">
        <f t="array" ref="C135">INDEX(Tripping!$I$3:$J$109, MATCH($A$1,Tripping!$A$3:$A$109,0), MATCH(C111,Tripping!$I$2:$AC$2,0))</f>
        <v>1-9</v>
      </c>
      <c r="D135" s="455">
        <f t="array" ref="D135">INDEX(Tripping!$I$3:$J$109, MATCH($A$1,Tripping!$A$3:$A$109,0), MATCH(D111,Tripping!$I$2:$AC$2,0))</f>
        <v>28</v>
      </c>
      <c r="E135" s="448"/>
      <c r="F135" s="448"/>
      <c r="G135" s="448"/>
      <c r="H135" s="320"/>
      <c r="I135" s="320"/>
      <c r="J135" s="320"/>
      <c r="K135" s="463"/>
      <c r="L135" s="464" t="str">
        <f>'テンプレート'!L140</f>
        <v/>
      </c>
      <c r="M135" s="127" t="s">
        <v>504</v>
      </c>
      <c r="N135" s="108"/>
      <c r="O135" s="180"/>
      <c r="P135" s="180"/>
      <c r="Q135" s="180"/>
      <c r="R135" s="180"/>
      <c r="S135" s="180"/>
      <c r="T135" s="180"/>
      <c r="U135" s="180"/>
      <c r="V135" s="180"/>
    </row>
    <row r="136" outlineLevel="1">
      <c r="A136" s="222"/>
      <c r="B136" s="447" t="s">
        <v>497</v>
      </c>
      <c r="C136" s="454" t="str">
        <f t="array" ref="C136">INDEX(Tripping!$K$3:$L$109, MATCH($A$1,Tripping!$A$3:$A$109,0), MATCH(C111,Tripping!$K$2:$AC$2,0))</f>
        <v>1-9</v>
      </c>
      <c r="D136" s="455">
        <f t="array" ref="D136">INDEX(Tripping!$K$3:$L$109, MATCH($A$1,Tripping!$A$3:$A$109,0), MATCH(D111,Tripping!$K$2:$AC$2,0))</f>
        <v>28</v>
      </c>
      <c r="E136" s="448"/>
      <c r="F136" s="448"/>
      <c r="G136" s="448"/>
      <c r="H136" s="320"/>
      <c r="I136" s="320"/>
      <c r="J136" s="320"/>
      <c r="K136" s="465"/>
      <c r="L136" s="180"/>
      <c r="M136" s="180"/>
      <c r="N136" s="108"/>
      <c r="O136" s="180"/>
      <c r="P136" s="180"/>
      <c r="Q136" s="180"/>
      <c r="R136" s="180"/>
      <c r="S136" s="180"/>
      <c r="T136" s="180"/>
      <c r="U136" s="180"/>
      <c r="V136" s="180"/>
    </row>
    <row r="137" outlineLevel="1">
      <c r="A137" s="222"/>
      <c r="B137" s="447" t="s">
        <v>510</v>
      </c>
      <c r="C137" s="456" t="str">
        <f t="array" ref="C137">INDEX(Tripping!$M$3:$P$109, MATCH($A$1,Tripping!$A$3:$A$109,0), MATCH(C111,Tripping!$M$2:$AC$2,0))</f>
        <v>1-7</v>
      </c>
      <c r="D137" s="457">
        <f t="array" ref="D137">INDEX(Tripping!$M$3:$P$109, MATCH($A$1,Tripping!$A$3:$A$109,0), MATCH(D111,Tripping!$M$2:$AC$2,0))</f>
        <v>49</v>
      </c>
      <c r="E137" s="454" t="str">
        <f t="array" ref="E137">INDEX(Tripping!$M$3:$P$109, MATCH($A$1,Tripping!$A$3:$A$109,0), MATCH(E111,Tripping!$M$2:$AC$2,0))</f>
        <v>19-20</v>
      </c>
      <c r="F137" s="455">
        <f t="array" ref="F137">INDEX(Tripping!$M$3:$P$109, MATCH($A$1,Tripping!$A$3:$A$109,0), MATCH(F111,Tripping!$M$2:$AC$2,0))</f>
        <v>5</v>
      </c>
      <c r="G137" s="127">
        <f t="shared" ref="G137:G138" si="3">F137*1.2</f>
        <v>6</v>
      </c>
      <c r="H137" s="320"/>
      <c r="I137" s="320"/>
      <c r="J137" s="320"/>
      <c r="K137" s="180"/>
      <c r="L137" s="180"/>
      <c r="M137" s="180"/>
      <c r="N137" s="108"/>
      <c r="O137" s="108"/>
      <c r="P137" s="108"/>
      <c r="Q137" s="108"/>
      <c r="R137" s="180"/>
      <c r="S137" s="180"/>
      <c r="T137" s="180"/>
      <c r="U137" s="180"/>
      <c r="V137" s="180"/>
    </row>
    <row r="138" outlineLevel="1">
      <c r="A138" s="207"/>
      <c r="B138" s="458" t="s">
        <v>511</v>
      </c>
      <c r="C138" s="207"/>
      <c r="D138" s="207"/>
      <c r="E138" s="454" t="str">
        <f t="array" ref="E138">INDEX(Tripping!$Q$3:$R$109, MATCH($A$1,Tripping!$A$3:$A$109,0), MATCH(E111,Tripping!$Q$2:$AC$2,0))</f>
        <v>27-28</v>
      </c>
      <c r="F138" s="455">
        <f t="array" ref="F138">INDEX(Tripping!$Q$3:$R$109, MATCH($A$1,Tripping!$A$3:$A$109,0), MATCH(F111,Tripping!$Q$2:$AC$2,0))</f>
        <v>5</v>
      </c>
      <c r="G138" s="127">
        <f t="shared" si="3"/>
        <v>6</v>
      </c>
      <c r="H138" s="320"/>
      <c r="I138" s="320"/>
      <c r="J138" s="320"/>
      <c r="K138" s="180"/>
      <c r="L138" s="180"/>
      <c r="M138" s="180"/>
      <c r="N138" s="108"/>
      <c r="O138" s="108"/>
      <c r="P138" s="108"/>
      <c r="Q138" s="108"/>
      <c r="R138" s="180"/>
      <c r="S138" s="180"/>
      <c r="T138" s="180"/>
      <c r="U138" s="180"/>
      <c r="V138" s="180"/>
    </row>
  </sheetData>
  <mergeCells count="134">
    <mergeCell ref="K112:K113"/>
    <mergeCell ref="K114:L114"/>
    <mergeCell ref="K1:M2"/>
    <mergeCell ref="K16:N16"/>
    <mergeCell ref="K131:L131"/>
    <mergeCell ref="K134:L134"/>
    <mergeCell ref="K115:K120"/>
    <mergeCell ref="K111:L111"/>
    <mergeCell ref="K121:K124"/>
    <mergeCell ref="K127:K130"/>
    <mergeCell ref="K125:L125"/>
    <mergeCell ref="H95:J96"/>
    <mergeCell ref="H97:J98"/>
    <mergeCell ref="H99:J100"/>
    <mergeCell ref="A93:A94"/>
    <mergeCell ref="A92:B92"/>
    <mergeCell ref="E95:E96"/>
    <mergeCell ref="E97:E98"/>
    <mergeCell ref="E93:E94"/>
    <mergeCell ref="C97:C98"/>
    <mergeCell ref="E99:E100"/>
    <mergeCell ref="H65:J66"/>
    <mergeCell ref="H64:J64"/>
    <mergeCell ref="H67:J67"/>
    <mergeCell ref="U74:U84"/>
    <mergeCell ref="V74:V84"/>
    <mergeCell ref="U61:U63"/>
    <mergeCell ref="V68:V72"/>
    <mergeCell ref="U68:U72"/>
    <mergeCell ref="V61:V63"/>
    <mergeCell ref="J48:J49"/>
    <mergeCell ref="J56:J57"/>
    <mergeCell ref="I45:I46"/>
    <mergeCell ref="J45:J46"/>
    <mergeCell ref="U65:U66"/>
    <mergeCell ref="V65:V66"/>
    <mergeCell ref="H61:J61"/>
    <mergeCell ref="H62:J63"/>
    <mergeCell ref="H30:J32"/>
    <mergeCell ref="H33:J33"/>
    <mergeCell ref="H34:J34"/>
    <mergeCell ref="H38:J39"/>
    <mergeCell ref="H92:J92"/>
    <mergeCell ref="H93:J94"/>
    <mergeCell ref="H74:J84"/>
    <mergeCell ref="H73:J73"/>
    <mergeCell ref="H68:J72"/>
    <mergeCell ref="I56:I57"/>
    <mergeCell ref="H60:J60"/>
    <mergeCell ref="R45:V46"/>
    <mergeCell ref="R44:V44"/>
    <mergeCell ref="I50:I55"/>
    <mergeCell ref="J50:J55"/>
    <mergeCell ref="R48:V49"/>
    <mergeCell ref="I48:I49"/>
    <mergeCell ref="R47:V47"/>
    <mergeCell ref="R50:V55"/>
    <mergeCell ref="R56:V57"/>
    <mergeCell ref="D30:D32"/>
    <mergeCell ref="D48:D49"/>
    <mergeCell ref="D38:D39"/>
    <mergeCell ref="D45:D46"/>
    <mergeCell ref="D40:D41"/>
    <mergeCell ref="C93:C94"/>
    <mergeCell ref="C95:C96"/>
    <mergeCell ref="D28:D29"/>
    <mergeCell ref="D68:D72"/>
    <mergeCell ref="C137:C138"/>
    <mergeCell ref="D137:D138"/>
    <mergeCell ref="C99:C100"/>
    <mergeCell ref="A11:B12"/>
    <mergeCell ref="A15:B16"/>
    <mergeCell ref="C16:D16"/>
    <mergeCell ref="E16:F16"/>
    <mergeCell ref="G16:H16"/>
    <mergeCell ref="D130:D131"/>
    <mergeCell ref="C130:C131"/>
    <mergeCell ref="D124:D125"/>
    <mergeCell ref="C124:C125"/>
    <mergeCell ref="H27:J27"/>
    <mergeCell ref="H28:J29"/>
    <mergeCell ref="H26:J26"/>
    <mergeCell ref="H25:J25"/>
    <mergeCell ref="G62:G63"/>
    <mergeCell ref="H35:J37"/>
    <mergeCell ref="H40:J41"/>
    <mergeCell ref="H4:H5"/>
    <mergeCell ref="H1:J2"/>
    <mergeCell ref="I4:I5"/>
    <mergeCell ref="I6:I7"/>
    <mergeCell ref="C1:G12"/>
    <mergeCell ref="H8:J9"/>
    <mergeCell ref="H6:H7"/>
    <mergeCell ref="H10:H11"/>
    <mergeCell ref="I10:I11"/>
    <mergeCell ref="D56:D57"/>
    <mergeCell ref="D50:D55"/>
    <mergeCell ref="A40:A41"/>
    <mergeCell ref="E62:E63"/>
    <mergeCell ref="F62:F63"/>
    <mergeCell ref="A56:A57"/>
    <mergeCell ref="A50:A55"/>
    <mergeCell ref="A59:B59"/>
    <mergeCell ref="A43:B44"/>
    <mergeCell ref="A48:A49"/>
    <mergeCell ref="A45:A46"/>
    <mergeCell ref="A97:A98"/>
    <mergeCell ref="A24:B25"/>
    <mergeCell ref="A67:B67"/>
    <mergeCell ref="A65:A66"/>
    <mergeCell ref="A86:B87"/>
    <mergeCell ref="A74:A84"/>
    <mergeCell ref="A26:A27"/>
    <mergeCell ref="A132:A138"/>
    <mergeCell ref="A126:A131"/>
    <mergeCell ref="A117:A119"/>
    <mergeCell ref="A120:A125"/>
    <mergeCell ref="A112:A116"/>
    <mergeCell ref="A107:A108"/>
    <mergeCell ref="A95:A96"/>
    <mergeCell ref="A89:A91"/>
    <mergeCell ref="A68:A72"/>
    <mergeCell ref="A73:B73"/>
    <mergeCell ref="A99:A100"/>
    <mergeCell ref="A110:B111"/>
    <mergeCell ref="A102:B103"/>
    <mergeCell ref="A104:A106"/>
    <mergeCell ref="A28:A29"/>
    <mergeCell ref="A30:A32"/>
    <mergeCell ref="A64:B64"/>
    <mergeCell ref="A60:B60"/>
    <mergeCell ref="A61:A63"/>
    <mergeCell ref="A38:A39"/>
    <mergeCell ref="A35:A37"/>
  </mergeCells>
  <conditionalFormatting sqref="K1:K15 K17:K60 K62:K73 K85:K135">
    <cfRule type="containsText" dxfId="0" priority="1" operator="containsText" text="361">
      <formula>NOT(ISERROR(SEARCH(("361"),(K1))))</formula>
    </cfRule>
  </conditionalFormatting>
  <conditionalFormatting sqref="K1:K15 K17:K60 K62:K73 K85:K135">
    <cfRule type="containsText" dxfId="1" priority="2" operator="containsText" text="363">
      <formula>NOT(ISERROR(SEARCH(("363"),(K1))))</formula>
    </cfRule>
  </conditionalFormatting>
  <conditionalFormatting sqref="K1:K15 K17:K60 K62:K73 K85:K135">
    <cfRule type="containsText" dxfId="1" priority="3" operator="containsText" text="365">
      <formula>NOT(ISERROR(SEARCH(("365"),(K1))))</formula>
    </cfRule>
  </conditionalFormatting>
  <conditionalFormatting sqref="K1:K15 K17:K60 K62:K73 K85:K135">
    <cfRule type="containsText" dxfId="1" priority="4" operator="containsText" text="366">
      <formula>NOT(ISERROR(SEARCH(("366"),(K1))))</formula>
    </cfRule>
  </conditionalFormatting>
  <conditionalFormatting sqref="K1:K15 K17:K60 K62:K73 K85:K135">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D93:D100">
    <cfRule type="cellIs" dxfId="3" priority="7" operator="equal">
      <formula>"-"</formula>
    </cfRule>
  </conditionalFormatting>
  <conditionalFormatting sqref="O1:O60 O62:O73 O75:O138 P100">
    <cfRule type="cellIs" dxfId="4" priority="8" operator="greaterThan">
      <formula>0</formula>
    </cfRule>
  </conditionalFormatting>
  <conditionalFormatting sqref="P1:Q60 P62:Q73 P75:Q138">
    <cfRule type="cellIs" dxfId="5" priority="9" operator="lessThan">
      <formula>1</formula>
    </cfRule>
  </conditionalFormatting>
  <conditionalFormatting sqref="P1:Q60 P62:Q73 P75:Q138">
    <cfRule type="cellIs" dxfId="4" priority="10" operator="greaterThan">
      <formula>1</formula>
    </cfRule>
  </conditionalFormatting>
  <conditionalFormatting sqref="N25:N60 N62:N73 N85:N100">
    <cfRule type="cellIs" dxfId="6" priority="11" operator="greaterThan">
      <formula>0</formula>
    </cfRule>
  </conditionalFormatting>
  <conditionalFormatting sqref="N1:N15 N17:N60 N62:N73 N85:N138">
    <cfRule type="containsText" dxfId="6" priority="12" operator="containsText" text="/">
      <formula>NOT(ISERROR(SEARCH(("/"),(N1))))</formula>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5BF2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08" t="s">
        <v>1114</v>
      </c>
      <c r="B1" s="909"/>
      <c r="C1" s="910" t="str">
        <f>IMAGE(VLOOKUP($A$1,Fighters!A2:AI107,12,FALSE),1)</f>
        <v/>
      </c>
      <c r="D1" s="911"/>
      <c r="E1" s="911"/>
      <c r="F1" s="911"/>
      <c r="G1" s="912"/>
      <c r="H1" s="913"/>
      <c r="I1" s="911"/>
      <c r="J1" s="912"/>
      <c r="K1" s="914"/>
      <c r="L1" s="911"/>
      <c r="M1" s="912"/>
      <c r="N1" s="915"/>
      <c r="O1" s="915"/>
      <c r="P1" s="915"/>
      <c r="Q1" s="915"/>
      <c r="R1" s="916"/>
      <c r="S1" s="916"/>
      <c r="T1" s="916"/>
      <c r="U1" s="916"/>
      <c r="V1" s="916"/>
    </row>
    <row r="2">
      <c r="A2" s="917" t="str">
        <f>VLOOKUP($A$1,Fighters!$A$2:$AI$81,6,FALSE)</f>
        <v>#f5bf2d</v>
      </c>
      <c r="B2" s="909"/>
      <c r="C2" s="918"/>
      <c r="G2" s="919"/>
      <c r="H2" s="920"/>
      <c r="I2" s="921"/>
      <c r="J2" s="922"/>
      <c r="K2" s="920"/>
      <c r="L2" s="921"/>
      <c r="M2" s="922"/>
      <c r="N2" s="915"/>
      <c r="O2" s="915"/>
      <c r="P2" s="915"/>
      <c r="Q2" s="915"/>
      <c r="R2" s="916"/>
      <c r="S2" s="916"/>
      <c r="T2" s="916"/>
      <c r="U2" s="916"/>
      <c r="V2" s="916"/>
    </row>
    <row r="3">
      <c r="A3" s="917" t="str">
        <f>VLOOKUP($A$1,Fighters!$A$2:$AI$81,14,FALSE)</f>
        <v>13'. デイジー</v>
      </c>
      <c r="B3" s="909"/>
      <c r="C3" s="918"/>
      <c r="G3" s="919"/>
      <c r="H3" s="923"/>
      <c r="I3" s="923"/>
      <c r="J3" s="923"/>
      <c r="K3" s="924"/>
      <c r="L3" s="924"/>
      <c r="M3" s="924"/>
      <c r="N3" s="915"/>
      <c r="O3" s="915"/>
      <c r="P3" s="915"/>
      <c r="Q3" s="915"/>
      <c r="R3" s="925"/>
      <c r="S3" s="916"/>
      <c r="T3" s="916"/>
      <c r="U3" s="916"/>
      <c r="V3" s="916"/>
    </row>
    <row r="4">
      <c r="A4" s="917" t="str">
        <f>VLOOKUP($A$1,Fighters!$A$2:$AI$81,13,FALSE)</f>
        <v>0</v>
      </c>
      <c r="B4" s="909"/>
      <c r="C4" s="918"/>
      <c r="G4" s="919"/>
      <c r="H4" s="926"/>
      <c r="I4" s="926"/>
      <c r="J4" s="923"/>
      <c r="K4" s="924"/>
      <c r="L4" s="924"/>
      <c r="M4" s="924"/>
      <c r="N4" s="915"/>
      <c r="O4" s="915"/>
      <c r="P4" s="915"/>
      <c r="Q4" s="915"/>
      <c r="R4" s="925"/>
      <c r="S4" s="916"/>
      <c r="T4" s="916"/>
      <c r="U4" s="916"/>
      <c r="V4" s="916"/>
    </row>
    <row r="5" ht="16.5" customHeight="1">
      <c r="A5" s="908"/>
      <c r="B5" s="909"/>
      <c r="C5" s="918"/>
      <c r="G5" s="919"/>
      <c r="H5" s="927"/>
      <c r="I5" s="927"/>
      <c r="J5" s="928"/>
      <c r="K5" s="929"/>
      <c r="L5" s="930"/>
      <c r="M5" s="930"/>
      <c r="N5" s="915"/>
      <c r="O5" s="915"/>
      <c r="P5" s="915"/>
      <c r="Q5" s="915"/>
      <c r="R5" s="925"/>
      <c r="S5" s="916"/>
      <c r="T5" s="916"/>
      <c r="U5" s="916"/>
      <c r="V5" s="916"/>
    </row>
    <row r="6">
      <c r="A6" s="909"/>
      <c r="B6" s="909"/>
      <c r="C6" s="918"/>
      <c r="G6" s="919"/>
      <c r="H6" s="926"/>
      <c r="I6" s="931" t="s">
        <v>6</v>
      </c>
      <c r="J6" s="929"/>
      <c r="K6" s="932"/>
      <c r="L6" s="930"/>
      <c r="M6" s="930"/>
      <c r="N6" s="915"/>
      <c r="O6" s="915"/>
      <c r="P6" s="915"/>
      <c r="Q6" s="915"/>
      <c r="R6" s="925"/>
      <c r="S6" s="916"/>
      <c r="T6" s="916"/>
      <c r="U6" s="916"/>
      <c r="V6" s="916"/>
    </row>
    <row r="7">
      <c r="A7" s="909"/>
      <c r="B7" s="909"/>
      <c r="C7" s="918"/>
      <c r="G7" s="919"/>
      <c r="H7" s="927"/>
      <c r="I7" s="927"/>
      <c r="J7" s="929"/>
      <c r="K7" s="932"/>
      <c r="L7" s="930"/>
      <c r="M7" s="930"/>
      <c r="N7" s="915"/>
      <c r="O7" s="915"/>
      <c r="P7" s="915"/>
      <c r="Q7" s="915"/>
      <c r="R7" s="925"/>
      <c r="S7" s="916"/>
      <c r="T7" s="916"/>
      <c r="U7" s="916"/>
      <c r="V7" s="916"/>
    </row>
    <row r="8">
      <c r="A8" s="909"/>
      <c r="B8" s="909"/>
      <c r="C8" s="918"/>
      <c r="G8" s="919"/>
      <c r="H8" s="933">
        <v>43617.652525439815</v>
      </c>
      <c r="I8" s="911"/>
      <c r="J8" s="912"/>
      <c r="K8" s="929"/>
      <c r="L8" s="930"/>
      <c r="M8" s="930"/>
      <c r="N8" s="915"/>
      <c r="O8" s="915"/>
      <c r="P8" s="915"/>
      <c r="Q8" s="915"/>
      <c r="R8" s="925"/>
      <c r="S8" s="916"/>
      <c r="T8" s="916"/>
      <c r="U8" s="916"/>
      <c r="V8" s="916"/>
    </row>
    <row r="9">
      <c r="A9" s="909"/>
      <c r="B9" s="909"/>
      <c r="C9" s="918"/>
      <c r="G9" s="919"/>
      <c r="H9" s="920"/>
      <c r="I9" s="921"/>
      <c r="J9" s="922"/>
      <c r="K9" s="916"/>
      <c r="L9" s="915"/>
      <c r="M9" s="915"/>
      <c r="N9" s="915"/>
      <c r="O9" s="915"/>
      <c r="P9" s="915"/>
      <c r="Q9" s="915"/>
      <c r="R9" s="925"/>
      <c r="S9" s="916"/>
      <c r="T9" s="916"/>
      <c r="U9" s="916"/>
      <c r="V9" s="916"/>
    </row>
    <row r="10">
      <c r="A10" s="909"/>
      <c r="B10" s="909"/>
      <c r="C10" s="918"/>
      <c r="G10" s="919"/>
      <c r="H10" s="934"/>
      <c r="I10" s="934"/>
      <c r="J10" s="916"/>
      <c r="K10" s="916"/>
      <c r="L10" s="915"/>
      <c r="M10" s="915"/>
      <c r="N10" s="915"/>
      <c r="O10" s="915"/>
      <c r="P10" s="915"/>
      <c r="Q10" s="915"/>
      <c r="R10" s="925"/>
      <c r="S10" s="916"/>
      <c r="T10" s="916"/>
      <c r="U10" s="916"/>
      <c r="V10" s="916"/>
    </row>
    <row r="11">
      <c r="A11" s="935" t="s">
        <v>11</v>
      </c>
      <c r="B11" s="912"/>
      <c r="C11" s="918"/>
      <c r="G11" s="919"/>
      <c r="H11" s="927"/>
      <c r="I11" s="927"/>
      <c r="J11" s="916"/>
      <c r="K11" s="916"/>
      <c r="L11" s="915"/>
      <c r="M11" s="915"/>
      <c r="N11" s="915"/>
      <c r="O11" s="915"/>
      <c r="P11" s="915"/>
      <c r="Q11" s="915"/>
      <c r="R11" s="925"/>
      <c r="S11" s="916"/>
      <c r="T11" s="916"/>
      <c r="U11" s="916"/>
      <c r="V11" s="916"/>
    </row>
    <row r="12">
      <c r="A12" s="920"/>
      <c r="B12" s="922"/>
      <c r="C12" s="920"/>
      <c r="D12" s="921"/>
      <c r="E12" s="921"/>
      <c r="F12" s="921"/>
      <c r="G12" s="922"/>
      <c r="H12" s="936"/>
      <c r="I12" s="936"/>
      <c r="J12" s="909"/>
      <c r="K12" s="909"/>
      <c r="L12" s="915"/>
      <c r="M12" s="915"/>
      <c r="N12" s="915"/>
      <c r="O12" s="915"/>
      <c r="P12" s="915"/>
      <c r="Q12" s="915"/>
      <c r="R12" s="925"/>
      <c r="S12" s="916"/>
      <c r="T12" s="916"/>
      <c r="U12" s="916"/>
      <c r="V12" s="91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89 [56th]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1.826 [55th]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16.5165 [62nd]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0.924 [60th]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0.17391 [13th]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30.03 [63rd]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1.595 [56th]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0.111 [32nd]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14.5 [60th]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1.029 [46th]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0.12 [2nd]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30.03 [59th]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1.19 [76th]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1.904 [76th]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 [73rd]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303</v>
      </c>
      <c r="D26" s="701" t="s">
        <v>154</v>
      </c>
      <c r="E26" s="201" t="s">
        <v>303</v>
      </c>
      <c r="F26" s="200">
        <v>2.4</v>
      </c>
      <c r="G26" s="201" t="s">
        <v>70</v>
      </c>
      <c r="H26" s="228" t="s">
        <v>1180</v>
      </c>
      <c r="I26" s="120"/>
      <c r="J26" s="117"/>
      <c r="K26" s="200"/>
      <c r="L26" s="203"/>
      <c r="M26" s="204"/>
      <c r="N26" s="204"/>
      <c r="O26" s="205">
        <v>0.0</v>
      </c>
      <c r="P26" s="205">
        <v>1.0</v>
      </c>
      <c r="Q26" s="205">
        <v>1.0</v>
      </c>
      <c r="R26" s="105"/>
      <c r="S26" s="105"/>
      <c r="T26" s="105"/>
      <c r="U26" s="105"/>
      <c r="V26" s="105"/>
    </row>
    <row r="27" outlineLevel="1">
      <c r="A27" s="207"/>
      <c r="B27" s="208" t="s">
        <v>63</v>
      </c>
      <c r="C27" s="701" t="s">
        <v>77</v>
      </c>
      <c r="D27" s="355" t="s">
        <v>150</v>
      </c>
      <c r="E27" s="210" t="s">
        <v>194</v>
      </c>
      <c r="F27" s="200">
        <v>3.5999999999999996</v>
      </c>
      <c r="G27" s="210" t="s">
        <v>193</v>
      </c>
      <c r="H27" s="240"/>
      <c r="I27" s="120"/>
      <c r="J27" s="117"/>
      <c r="K27" s="203"/>
      <c r="L27" s="203"/>
      <c r="M27" s="204"/>
      <c r="N27" s="204"/>
      <c r="O27" s="205">
        <v>0.0</v>
      </c>
      <c r="P27" s="205">
        <v>1.0</v>
      </c>
      <c r="Q27" s="205">
        <v>1.0</v>
      </c>
      <c r="R27" s="105"/>
      <c r="S27" s="105"/>
      <c r="T27" s="105"/>
      <c r="U27" s="105"/>
      <c r="V27" s="105"/>
    </row>
    <row r="28" outlineLevel="1">
      <c r="A28" s="195" t="s">
        <v>72</v>
      </c>
      <c r="B28" s="208" t="s">
        <v>170</v>
      </c>
      <c r="C28" s="355" t="s">
        <v>518</v>
      </c>
      <c r="D28" s="314" t="s">
        <v>118</v>
      </c>
      <c r="E28" s="355" t="s">
        <v>58</v>
      </c>
      <c r="F28" s="200">
        <v>4.8</v>
      </c>
      <c r="G28" s="276" t="s">
        <v>75</v>
      </c>
      <c r="H28" s="243" t="s">
        <v>1127</v>
      </c>
      <c r="I28" s="221"/>
      <c r="J28" s="110"/>
      <c r="K28" s="200"/>
      <c r="L28" s="203"/>
      <c r="M28" s="204"/>
      <c r="N28" s="204"/>
      <c r="O28" s="205">
        <v>0.0</v>
      </c>
      <c r="P28" s="205">
        <v>1.0</v>
      </c>
      <c r="Q28" s="205">
        <v>1.0</v>
      </c>
      <c r="R28" s="105"/>
      <c r="S28" s="105"/>
      <c r="T28" s="105"/>
      <c r="U28" s="105"/>
      <c r="V28" s="105"/>
    </row>
    <row r="29" outlineLevel="1">
      <c r="A29" s="207"/>
      <c r="B29" s="208" t="s">
        <v>177</v>
      </c>
      <c r="C29" s="355" t="s">
        <v>840</v>
      </c>
      <c r="D29" s="114"/>
      <c r="E29" s="355" t="s">
        <v>66</v>
      </c>
      <c r="F29" s="200">
        <v>7.199999999999999</v>
      </c>
      <c r="G29" s="355" t="s">
        <v>67</v>
      </c>
      <c r="H29" s="112"/>
      <c r="I29" s="224"/>
      <c r="J29" s="114"/>
      <c r="K29" s="203"/>
      <c r="L29" s="203"/>
      <c r="M29" s="204"/>
      <c r="N29" s="204"/>
      <c r="O29" s="205">
        <v>0.0</v>
      </c>
      <c r="P29" s="205">
        <v>1.0</v>
      </c>
      <c r="Q29" s="205">
        <v>1.0</v>
      </c>
      <c r="R29" s="105"/>
      <c r="S29" s="105"/>
      <c r="T29" s="105"/>
      <c r="U29" s="105"/>
      <c r="V29" s="105"/>
    </row>
    <row r="30" outlineLevel="1">
      <c r="A30" s="195" t="s">
        <v>82</v>
      </c>
      <c r="B30" s="208" t="s">
        <v>129</v>
      </c>
      <c r="C30" s="355" t="s">
        <v>145</v>
      </c>
      <c r="D30" s="314" t="s">
        <v>476</v>
      </c>
      <c r="E30" s="355" t="s">
        <v>145</v>
      </c>
      <c r="F30" s="200">
        <v>8.4</v>
      </c>
      <c r="G30" s="355" t="s">
        <v>147</v>
      </c>
      <c r="H30" s="316"/>
      <c r="I30" s="221"/>
      <c r="J30" s="110"/>
      <c r="K30" s="200"/>
      <c r="L30" s="203"/>
      <c r="M30" s="204"/>
      <c r="N30" s="204"/>
      <c r="O30" s="205">
        <v>0.0</v>
      </c>
      <c r="P30" s="205">
        <v>1.0</v>
      </c>
      <c r="Q30" s="205">
        <v>1.0</v>
      </c>
      <c r="R30" s="105"/>
      <c r="S30" s="105"/>
      <c r="T30" s="105"/>
      <c r="U30" s="105"/>
      <c r="V30" s="105"/>
    </row>
    <row r="31" outlineLevel="1">
      <c r="A31" s="222"/>
      <c r="B31" s="208"/>
      <c r="C31" s="355" t="s">
        <v>192</v>
      </c>
      <c r="D31" s="233"/>
      <c r="E31" s="355" t="s">
        <v>1132</v>
      </c>
      <c r="F31" s="200" t="s">
        <v>1133</v>
      </c>
      <c r="G31" s="355" t="s">
        <v>1134</v>
      </c>
      <c r="H31" s="231"/>
      <c r="J31" s="233"/>
      <c r="K31" s="200"/>
      <c r="L31" s="203"/>
      <c r="M31" s="204"/>
      <c r="N31" s="204"/>
      <c r="O31" s="205">
        <v>0.0</v>
      </c>
      <c r="P31" s="205">
        <v>1.0</v>
      </c>
      <c r="Q31" s="205">
        <v>1.0</v>
      </c>
      <c r="R31" s="105"/>
      <c r="S31" s="105"/>
      <c r="T31" s="105"/>
      <c r="U31" s="105"/>
      <c r="V31" s="105"/>
    </row>
    <row r="32" outlineLevel="1">
      <c r="A32" s="207"/>
      <c r="B32" s="208" t="s">
        <v>76</v>
      </c>
      <c r="C32" s="355" t="s">
        <v>719</v>
      </c>
      <c r="D32" s="114"/>
      <c r="E32" s="355" t="s">
        <v>66</v>
      </c>
      <c r="F32" s="200">
        <v>7.199999999999999</v>
      </c>
      <c r="G32" s="355" t="s">
        <v>67</v>
      </c>
      <c r="H32" s="112"/>
      <c r="I32" s="224"/>
      <c r="J32" s="114"/>
      <c r="K32" s="200"/>
      <c r="L32" s="203"/>
      <c r="M32" s="204"/>
      <c r="N32" s="204"/>
      <c r="O32" s="205">
        <v>0.0</v>
      </c>
      <c r="P32" s="205">
        <v>1.0</v>
      </c>
      <c r="Q32" s="205">
        <v>1.0</v>
      </c>
      <c r="R32" s="105"/>
      <c r="S32" s="105"/>
      <c r="T32" s="105"/>
      <c r="U32" s="105"/>
      <c r="V32" s="105"/>
    </row>
    <row r="33" outlineLevel="1">
      <c r="A33" s="236" t="s">
        <v>93</v>
      </c>
      <c r="B33" s="214"/>
      <c r="C33" s="355" t="s">
        <v>394</v>
      </c>
      <c r="D33" s="355" t="s">
        <v>118</v>
      </c>
      <c r="E33" s="355" t="s">
        <v>1135</v>
      </c>
      <c r="F33" s="200" t="s">
        <v>1136</v>
      </c>
      <c r="G33" s="355" t="s">
        <v>1137</v>
      </c>
      <c r="H33" s="228" t="s">
        <v>1189</v>
      </c>
      <c r="I33" s="120"/>
      <c r="J33" s="117"/>
      <c r="K33" s="203"/>
      <c r="L33" s="203"/>
      <c r="M33" s="204"/>
      <c r="N33" s="204"/>
      <c r="O33" s="205">
        <v>0.0</v>
      </c>
      <c r="P33" s="205">
        <v>1.0</v>
      </c>
      <c r="Q33" s="205">
        <v>1.0</v>
      </c>
      <c r="R33" s="105"/>
      <c r="S33" s="105"/>
      <c r="T33" s="105"/>
      <c r="U33" s="105"/>
      <c r="V33" s="105"/>
    </row>
    <row r="34" outlineLevel="1">
      <c r="A34" s="236" t="s">
        <v>104</v>
      </c>
      <c r="B34" s="214"/>
      <c r="C34" s="210" t="s">
        <v>192</v>
      </c>
      <c r="D34" s="210" t="s">
        <v>299</v>
      </c>
      <c r="E34" s="210" t="s">
        <v>145</v>
      </c>
      <c r="F34" s="200">
        <v>8.4</v>
      </c>
      <c r="G34" s="210" t="s">
        <v>147</v>
      </c>
      <c r="H34" s="213"/>
      <c r="I34" s="120"/>
      <c r="J34" s="117"/>
      <c r="K34" s="205"/>
      <c r="L34" s="204"/>
      <c r="M34" s="204"/>
      <c r="N34" s="204"/>
      <c r="O34" s="205">
        <v>0.0</v>
      </c>
      <c r="P34" s="205">
        <v>1.0</v>
      </c>
      <c r="Q34" s="205">
        <v>1.0</v>
      </c>
      <c r="R34" s="105"/>
      <c r="S34" s="105"/>
      <c r="T34" s="105"/>
      <c r="U34" s="105"/>
      <c r="V34" s="105"/>
    </row>
    <row r="35" outlineLevel="1">
      <c r="A35" s="195" t="s">
        <v>110</v>
      </c>
      <c r="B35" s="208" t="s">
        <v>1140</v>
      </c>
      <c r="C35" s="210" t="s">
        <v>314</v>
      </c>
      <c r="D35" s="210" t="s">
        <v>190</v>
      </c>
      <c r="E35" s="210" t="s">
        <v>327</v>
      </c>
      <c r="F35" s="200">
        <v>21.599999999999998</v>
      </c>
      <c r="G35" s="210" t="s">
        <v>207</v>
      </c>
      <c r="H35" s="283" t="s">
        <v>1141</v>
      </c>
      <c r="I35" s="221"/>
      <c r="J35" s="110"/>
      <c r="K35" s="203"/>
      <c r="L35" s="203"/>
      <c r="M35" s="204"/>
      <c r="N35" s="204"/>
      <c r="O35" s="205">
        <v>0.0</v>
      </c>
      <c r="P35" s="205">
        <v>1.0</v>
      </c>
      <c r="Q35" s="205">
        <v>1.0</v>
      </c>
      <c r="R35" s="105"/>
      <c r="S35" s="105"/>
      <c r="T35" s="105"/>
      <c r="U35" s="105"/>
      <c r="V35" s="105"/>
    </row>
    <row r="36" outlineLevel="1">
      <c r="A36" s="222"/>
      <c r="B36" s="208" t="s">
        <v>1142</v>
      </c>
      <c r="C36" s="210" t="s">
        <v>314</v>
      </c>
      <c r="D36" s="210" t="s">
        <v>190</v>
      </c>
      <c r="E36" s="210" t="s">
        <v>205</v>
      </c>
      <c r="F36" s="200">
        <v>18.0</v>
      </c>
      <c r="G36" s="210" t="s">
        <v>168</v>
      </c>
      <c r="H36" s="231"/>
      <c r="J36" s="233"/>
      <c r="K36" s="203"/>
      <c r="L36" s="203"/>
      <c r="M36" s="204"/>
      <c r="N36" s="204"/>
      <c r="O36" s="205">
        <v>0.0</v>
      </c>
      <c r="P36" s="205">
        <v>1.0</v>
      </c>
      <c r="Q36" s="205">
        <v>1.0</v>
      </c>
      <c r="R36" s="105"/>
      <c r="S36" s="105"/>
      <c r="T36" s="105"/>
      <c r="U36" s="105"/>
      <c r="V36" s="105"/>
    </row>
    <row r="37" outlineLevel="1">
      <c r="A37" s="207"/>
      <c r="B37" s="208" t="s">
        <v>1143</v>
      </c>
      <c r="C37" s="210" t="s">
        <v>314</v>
      </c>
      <c r="D37" s="210" t="s">
        <v>190</v>
      </c>
      <c r="E37" s="210" t="s">
        <v>1144</v>
      </c>
      <c r="F37" s="200">
        <v>16.2</v>
      </c>
      <c r="G37" s="210" t="s">
        <v>80</v>
      </c>
      <c r="H37" s="112"/>
      <c r="I37" s="224"/>
      <c r="J37" s="114"/>
      <c r="K37" s="203"/>
      <c r="L37" s="203"/>
      <c r="M37" s="204"/>
      <c r="N37" s="204"/>
      <c r="O37" s="205">
        <v>0.0</v>
      </c>
      <c r="P37" s="205">
        <v>1.0</v>
      </c>
      <c r="Q37" s="205">
        <v>1.0</v>
      </c>
      <c r="R37" s="105"/>
      <c r="S37" s="105"/>
      <c r="T37" s="105"/>
      <c r="U37" s="105"/>
      <c r="V37" s="105"/>
    </row>
    <row r="38" ht="20.25" customHeight="1" outlineLevel="1">
      <c r="A38" s="195" t="s">
        <v>119</v>
      </c>
      <c r="B38" s="214"/>
      <c r="C38" s="355" t="s">
        <v>285</v>
      </c>
      <c r="D38" s="314" t="s">
        <v>345</v>
      </c>
      <c r="E38" s="355" t="s">
        <v>1145</v>
      </c>
      <c r="F38" s="200" t="s">
        <v>1146</v>
      </c>
      <c r="G38" s="355" t="s">
        <v>1147</v>
      </c>
      <c r="H38" s="261" t="s">
        <v>1148</v>
      </c>
      <c r="I38" s="221"/>
      <c r="J38" s="110"/>
      <c r="K38" s="204"/>
      <c r="L38" s="204"/>
      <c r="M38" s="204"/>
      <c r="N38" s="204"/>
      <c r="O38" s="205">
        <v>4.0</v>
      </c>
      <c r="P38" s="205">
        <v>1.0</v>
      </c>
      <c r="Q38" s="205">
        <v>1.0</v>
      </c>
      <c r="R38" s="105"/>
      <c r="S38" s="105"/>
      <c r="T38" s="105"/>
      <c r="U38" s="105"/>
      <c r="V38" s="105"/>
    </row>
    <row r="39" ht="20.25" customHeight="1" outlineLevel="1">
      <c r="A39" s="207"/>
      <c r="B39" s="208" t="s">
        <v>76</v>
      </c>
      <c r="C39" s="210" t="s">
        <v>268</v>
      </c>
      <c r="D39" s="114"/>
      <c r="E39" s="355" t="s">
        <v>1149</v>
      </c>
      <c r="F39" s="200" t="s">
        <v>1150</v>
      </c>
      <c r="G39" s="355" t="s">
        <v>1151</v>
      </c>
      <c r="H39" s="112"/>
      <c r="I39" s="224"/>
      <c r="J39" s="114"/>
      <c r="K39" s="204"/>
      <c r="L39" s="204"/>
      <c r="M39" s="204"/>
      <c r="N39" s="204"/>
      <c r="O39" s="205">
        <v>4.0</v>
      </c>
      <c r="P39" s="205">
        <v>1.0</v>
      </c>
      <c r="Q39" s="205">
        <v>1.0</v>
      </c>
      <c r="R39" s="105"/>
      <c r="S39" s="105"/>
      <c r="T39" s="105"/>
      <c r="U39" s="105"/>
      <c r="V39" s="105"/>
    </row>
    <row r="40" outlineLevel="1">
      <c r="A40" s="195" t="s">
        <v>128</v>
      </c>
      <c r="B40" s="208" t="s">
        <v>598</v>
      </c>
      <c r="C40" s="210" t="s">
        <v>1152</v>
      </c>
      <c r="D40" s="314" t="s">
        <v>112</v>
      </c>
      <c r="E40" s="210" t="s">
        <v>303</v>
      </c>
      <c r="F40" s="200">
        <v>2.4</v>
      </c>
      <c r="G40" s="355" t="s">
        <v>70</v>
      </c>
      <c r="H40" s="243" t="s">
        <v>175</v>
      </c>
      <c r="I40" s="221"/>
      <c r="J40" s="110"/>
      <c r="K40" s="203"/>
      <c r="L40" s="203"/>
      <c r="M40" s="204"/>
      <c r="N40" s="204"/>
      <c r="O40" s="205">
        <v>0.0</v>
      </c>
      <c r="P40" s="205">
        <v>1.0</v>
      </c>
      <c r="Q40" s="205">
        <v>1.0</v>
      </c>
      <c r="R40" s="105"/>
      <c r="S40" s="105"/>
      <c r="T40" s="105"/>
      <c r="U40" s="105"/>
      <c r="V40" s="105"/>
    </row>
    <row r="41" outlineLevel="1">
      <c r="A41" s="207"/>
      <c r="B41" s="208" t="s">
        <v>414</v>
      </c>
      <c r="C41" s="210" t="s">
        <v>568</v>
      </c>
      <c r="D41" s="114"/>
      <c r="E41" s="355" t="s">
        <v>194</v>
      </c>
      <c r="F41" s="200">
        <v>3.5999999999999996</v>
      </c>
      <c r="G41" s="355" t="s">
        <v>70</v>
      </c>
      <c r="H41" s="112"/>
      <c r="I41" s="224"/>
      <c r="J41" s="114"/>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4" t="str">
        <f>'テンプレート'!R56</f>
        <v>Comment</v>
      </c>
      <c r="S44" s="120"/>
      <c r="T44" s="120"/>
      <c r="U44" s="120"/>
      <c r="V44" s="120"/>
    </row>
    <row r="45" outlineLevel="1">
      <c r="A45" s="265" t="s">
        <v>187</v>
      </c>
      <c r="B45" s="267"/>
      <c r="C45" s="199" t="s">
        <v>690</v>
      </c>
      <c r="D45" s="305" t="s">
        <v>485</v>
      </c>
      <c r="E45" s="271" t="s">
        <v>206</v>
      </c>
      <c r="F45" s="273">
        <v>15.6</v>
      </c>
      <c r="G45" s="273">
        <v>13.26</v>
      </c>
      <c r="H45" s="200" t="s">
        <v>59</v>
      </c>
      <c r="I45" s="311" t="str">
        <f t="array" ref="I45">INDEX('Aerial Attacks'!$O$3:$AA$109, MATCH($A$1,'Aerial Attacks'!$A$3:$A$109,0), MATCH(A45,'Aerial Attacks'!$O$2:$S$2,0))</f>
        <v>7</v>
      </c>
      <c r="J45" s="314" t="s">
        <v>1158</v>
      </c>
      <c r="K45" s="200"/>
      <c r="L45" s="203"/>
      <c r="M45" s="204"/>
      <c r="N45" s="204"/>
      <c r="O45" s="205">
        <v>0.0</v>
      </c>
      <c r="P45" s="205">
        <v>1.0</v>
      </c>
      <c r="Q45" s="205">
        <v>1.0</v>
      </c>
      <c r="R45" s="579"/>
      <c r="S45" s="221"/>
      <c r="T45" s="221"/>
      <c r="U45" s="221"/>
      <c r="V45" s="110"/>
    </row>
    <row r="46" outlineLevel="1">
      <c r="A46" s="207"/>
      <c r="B46" s="267" t="s">
        <v>76</v>
      </c>
      <c r="C46" s="199" t="s">
        <v>1159</v>
      </c>
      <c r="D46" s="114"/>
      <c r="E46" s="199" t="s">
        <v>861</v>
      </c>
      <c r="F46" s="273" t="s">
        <v>862</v>
      </c>
      <c r="G46" s="273" t="s">
        <v>863</v>
      </c>
      <c r="H46" s="200" t="s">
        <v>864</v>
      </c>
      <c r="I46" s="207"/>
      <c r="J46" s="114"/>
      <c r="K46" s="200"/>
      <c r="L46" s="203"/>
      <c r="M46" s="204"/>
      <c r="N46" s="204"/>
      <c r="O46" s="205">
        <v>0.0</v>
      </c>
      <c r="P46" s="205">
        <v>1.0</v>
      </c>
      <c r="Q46" s="205">
        <v>1.0</v>
      </c>
      <c r="R46" s="112"/>
      <c r="S46" s="224"/>
      <c r="T46" s="224"/>
      <c r="U46" s="224"/>
      <c r="V46" s="114"/>
    </row>
    <row r="47" outlineLevel="1">
      <c r="A47" s="299" t="s">
        <v>219</v>
      </c>
      <c r="B47" s="267"/>
      <c r="C47" s="199" t="s">
        <v>577</v>
      </c>
      <c r="D47" s="820">
        <v>57.0</v>
      </c>
      <c r="E47" s="199" t="s">
        <v>1160</v>
      </c>
      <c r="F47" s="273" t="s">
        <v>1161</v>
      </c>
      <c r="G47" s="273" t="s">
        <v>1162</v>
      </c>
      <c r="H47" s="200" t="s">
        <v>254</v>
      </c>
      <c r="I47" s="581" t="str">
        <f t="array" ref="I47">INDEX('Aerial Attacks'!$O$3:$AA$109, MATCH($A$1,'Aerial Attacks'!$A$3:$A$109,0), MATCH(A47,'Aerial Attacks'!$O$2:$S$2,0))</f>
        <v>13</v>
      </c>
      <c r="J47" s="355" t="s">
        <v>716</v>
      </c>
      <c r="K47" s="200"/>
      <c r="L47" s="203"/>
      <c r="M47" s="204"/>
      <c r="N47" s="204"/>
      <c r="O47" s="205">
        <v>0.0</v>
      </c>
      <c r="P47" s="205">
        <v>1.0</v>
      </c>
      <c r="Q47" s="205">
        <v>1.0</v>
      </c>
      <c r="R47" s="582"/>
      <c r="S47" s="120"/>
      <c r="T47" s="120"/>
      <c r="U47" s="120"/>
      <c r="V47" s="117"/>
    </row>
    <row r="48" outlineLevel="1">
      <c r="A48" s="265" t="s">
        <v>260</v>
      </c>
      <c r="B48" s="267"/>
      <c r="C48" s="199" t="s">
        <v>105</v>
      </c>
      <c r="D48" s="305">
        <v>53.0</v>
      </c>
      <c r="E48" s="199" t="s">
        <v>74</v>
      </c>
      <c r="F48" s="273">
        <v>14.399999999999999</v>
      </c>
      <c r="G48" s="273">
        <v>12.24</v>
      </c>
      <c r="H48" s="200" t="s">
        <v>59</v>
      </c>
      <c r="I48" s="311">
        <f t="array" ref="I48">INDEX('Aerial Attacks'!$O$3:$AA$109, MATCH($A$1,'Aerial Attacks'!$A$3:$A$109,0), MATCH(A48,'Aerial Attacks'!$O$2:$S$2,0))</f>
        <v>11</v>
      </c>
      <c r="J48" s="314" t="s">
        <v>1164</v>
      </c>
      <c r="K48" s="200"/>
      <c r="L48" s="203"/>
      <c r="M48" s="204"/>
      <c r="N48" s="204"/>
      <c r="O48" s="205">
        <v>0.0</v>
      </c>
      <c r="P48" s="205">
        <v>1.0</v>
      </c>
      <c r="Q48" s="205">
        <v>1.0</v>
      </c>
      <c r="R48" s="579"/>
      <c r="S48" s="221"/>
      <c r="T48" s="221"/>
      <c r="U48" s="221"/>
      <c r="V48" s="110"/>
    </row>
    <row r="49" outlineLevel="1">
      <c r="A49" s="207"/>
      <c r="B49" s="267" t="s">
        <v>76</v>
      </c>
      <c r="C49" s="199" t="s">
        <v>960</v>
      </c>
      <c r="D49" s="114"/>
      <c r="E49" s="199" t="s">
        <v>145</v>
      </c>
      <c r="F49" s="273">
        <v>8.4</v>
      </c>
      <c r="G49" s="273">
        <v>7.140000000000001</v>
      </c>
      <c r="H49" s="200" t="s">
        <v>70</v>
      </c>
      <c r="I49" s="207"/>
      <c r="J49" s="114"/>
      <c r="K49" s="200"/>
      <c r="L49" s="203"/>
      <c r="M49" s="204"/>
      <c r="N49" s="204"/>
      <c r="O49" s="205">
        <v>0.0</v>
      </c>
      <c r="P49" s="205">
        <v>1.0</v>
      </c>
      <c r="Q49" s="205">
        <v>1.0</v>
      </c>
      <c r="R49" s="112"/>
      <c r="S49" s="224"/>
      <c r="T49" s="224"/>
      <c r="U49" s="224"/>
      <c r="V49" s="114"/>
    </row>
    <row r="50" outlineLevel="1">
      <c r="A50" s="265" t="s">
        <v>271</v>
      </c>
      <c r="B50" s="267" t="s">
        <v>170</v>
      </c>
      <c r="C50" s="199" t="s">
        <v>173</v>
      </c>
      <c r="D50" s="305" t="s">
        <v>190</v>
      </c>
      <c r="E50" s="199" t="s">
        <v>58</v>
      </c>
      <c r="F50" s="273">
        <v>4.8</v>
      </c>
      <c r="G50" s="273">
        <v>4.08</v>
      </c>
      <c r="H50" s="200" t="s">
        <v>70</v>
      </c>
      <c r="I50" s="311" t="str">
        <f t="array" ref="I50">INDEX('Aerial Attacks'!$O$3:$AA$109, MATCH($A$1,'Aerial Attacks'!$A$3:$A$109,0), MATCH(A50,'Aerial Attacks'!$O$2:$S$2,0))</f>
        <v>7</v>
      </c>
      <c r="J50" s="314" t="s">
        <v>1165</v>
      </c>
      <c r="K50" s="203"/>
      <c r="L50" s="203"/>
      <c r="M50" s="204"/>
      <c r="N50" s="204"/>
      <c r="O50" s="205">
        <v>0.0</v>
      </c>
      <c r="P50" s="205">
        <v>1.2</v>
      </c>
      <c r="Q50" s="205">
        <v>0.5</v>
      </c>
      <c r="R50" s="579"/>
      <c r="S50" s="221"/>
      <c r="T50" s="221"/>
      <c r="U50" s="221"/>
      <c r="V50" s="110"/>
    </row>
    <row r="51" outlineLevel="1">
      <c r="A51" s="222"/>
      <c r="B51" s="267" t="s">
        <v>1166</v>
      </c>
      <c r="C51" s="199" t="s">
        <v>191</v>
      </c>
      <c r="D51" s="233"/>
      <c r="E51" s="199" t="s">
        <v>58</v>
      </c>
      <c r="F51" s="273">
        <v>4.8</v>
      </c>
      <c r="G51" s="273">
        <v>4.08</v>
      </c>
      <c r="H51" s="200" t="s">
        <v>70</v>
      </c>
      <c r="I51" s="222"/>
      <c r="J51" s="233"/>
      <c r="K51" s="203"/>
      <c r="L51" s="203"/>
      <c r="M51" s="204"/>
      <c r="N51" s="204"/>
      <c r="O51" s="205">
        <v>0.0</v>
      </c>
      <c r="P51" s="205">
        <v>1.2</v>
      </c>
      <c r="Q51" s="205">
        <v>0.5</v>
      </c>
      <c r="R51" s="231"/>
      <c r="V51" s="233"/>
    </row>
    <row r="52" outlineLevel="1">
      <c r="A52" s="222"/>
      <c r="B52" s="267" t="s">
        <v>1167</v>
      </c>
      <c r="C52" s="199" t="s">
        <v>255</v>
      </c>
      <c r="D52" s="233"/>
      <c r="E52" s="199" t="s">
        <v>58</v>
      </c>
      <c r="F52" s="273">
        <v>4.8</v>
      </c>
      <c r="G52" s="273">
        <v>4.08</v>
      </c>
      <c r="H52" s="200" t="s">
        <v>70</v>
      </c>
      <c r="I52" s="222"/>
      <c r="J52" s="233"/>
      <c r="K52" s="203"/>
      <c r="L52" s="203"/>
      <c r="M52" s="204"/>
      <c r="N52" s="204"/>
      <c r="O52" s="205">
        <v>0.0</v>
      </c>
      <c r="P52" s="205">
        <v>1.2</v>
      </c>
      <c r="Q52" s="205">
        <v>0.5</v>
      </c>
      <c r="R52" s="231"/>
      <c r="V52" s="233"/>
    </row>
    <row r="53" outlineLevel="1">
      <c r="A53" s="222"/>
      <c r="B53" s="267" t="s">
        <v>177</v>
      </c>
      <c r="C53" s="199" t="s">
        <v>205</v>
      </c>
      <c r="D53" s="233"/>
      <c r="E53" s="199" t="s">
        <v>66</v>
      </c>
      <c r="F53" s="273">
        <v>7.199999999999999</v>
      </c>
      <c r="G53" s="273">
        <v>6.12</v>
      </c>
      <c r="H53" s="200" t="s">
        <v>70</v>
      </c>
      <c r="I53" s="222"/>
      <c r="J53" s="233"/>
      <c r="K53" s="203"/>
      <c r="L53" s="203"/>
      <c r="M53" s="204"/>
      <c r="N53" s="204"/>
      <c r="O53" s="205">
        <v>0.0</v>
      </c>
      <c r="P53" s="205">
        <v>1.0</v>
      </c>
      <c r="Q53" s="205">
        <v>1.0</v>
      </c>
      <c r="R53" s="231"/>
      <c r="V53" s="233"/>
    </row>
    <row r="54" outlineLevel="1">
      <c r="A54" s="222"/>
      <c r="B54" s="267" t="s">
        <v>1168</v>
      </c>
      <c r="C54" s="199" t="s">
        <v>308</v>
      </c>
      <c r="D54" s="233"/>
      <c r="E54" s="199" t="s">
        <v>66</v>
      </c>
      <c r="F54" s="273">
        <v>7.199999999999999</v>
      </c>
      <c r="G54" s="273">
        <v>6.12</v>
      </c>
      <c r="H54" s="200" t="s">
        <v>70</v>
      </c>
      <c r="I54" s="222"/>
      <c r="J54" s="233"/>
      <c r="K54" s="203"/>
      <c r="L54" s="203"/>
      <c r="M54" s="204"/>
      <c r="N54" s="204"/>
      <c r="O54" s="205"/>
      <c r="P54" s="205"/>
      <c r="Q54" s="205"/>
      <c r="R54" s="231"/>
      <c r="V54" s="233"/>
    </row>
    <row r="55" outlineLevel="1">
      <c r="A55" s="207"/>
      <c r="B55" s="267" t="s">
        <v>1167</v>
      </c>
      <c r="C55" s="199" t="s">
        <v>594</v>
      </c>
      <c r="D55" s="114"/>
      <c r="E55" s="199" t="s">
        <v>66</v>
      </c>
      <c r="F55" s="273">
        <v>7.199999999999999</v>
      </c>
      <c r="G55" s="273">
        <v>6.12</v>
      </c>
      <c r="H55" s="200" t="s">
        <v>70</v>
      </c>
      <c r="I55" s="207"/>
      <c r="J55" s="114"/>
      <c r="K55" s="203"/>
      <c r="L55" s="203"/>
      <c r="M55" s="204"/>
      <c r="N55" s="204"/>
      <c r="O55" s="205">
        <v>0.0</v>
      </c>
      <c r="P55" s="205">
        <v>1.0</v>
      </c>
      <c r="Q55" s="205">
        <v>1.0</v>
      </c>
      <c r="R55" s="112"/>
      <c r="S55" s="224"/>
      <c r="T55" s="224"/>
      <c r="U55" s="224"/>
      <c r="V55" s="114"/>
    </row>
    <row r="56" outlineLevel="1">
      <c r="A56" s="265" t="s">
        <v>283</v>
      </c>
      <c r="B56" s="267" t="s">
        <v>849</v>
      </c>
      <c r="C56" s="199" t="s">
        <v>1169</v>
      </c>
      <c r="D56" s="305">
        <v>38.0</v>
      </c>
      <c r="E56" s="199" t="s">
        <v>1170</v>
      </c>
      <c r="F56" s="273" t="s">
        <v>1171</v>
      </c>
      <c r="G56" s="273" t="s">
        <v>1172</v>
      </c>
      <c r="H56" s="200" t="s">
        <v>881</v>
      </c>
      <c r="I56" s="311">
        <f t="array" ref="I56">INDEX('Aerial Attacks'!$O$3:$AA$109, MATCH($A$1,'Aerial Attacks'!$A$3:$A$109,0), MATCH(A56,'Aerial Attacks'!$O$2:$S$2,0))</f>
        <v>8</v>
      </c>
      <c r="J56" s="314" t="s">
        <v>1173</v>
      </c>
      <c r="K56" s="203"/>
      <c r="L56" s="203"/>
      <c r="M56" s="204"/>
      <c r="N56" s="204"/>
      <c r="O56" s="205">
        <v>0.0</v>
      </c>
      <c r="P56" s="205">
        <v>1.0</v>
      </c>
      <c r="Q56" s="205">
        <v>1.0</v>
      </c>
      <c r="R56" s="243"/>
      <c r="S56" s="221"/>
      <c r="T56" s="221"/>
      <c r="U56" s="221"/>
      <c r="V56" s="110"/>
    </row>
    <row r="57" outlineLevel="1">
      <c r="A57" s="207"/>
      <c r="B57" s="267" t="s">
        <v>416</v>
      </c>
      <c r="C57" s="199" t="s">
        <v>568</v>
      </c>
      <c r="D57" s="114"/>
      <c r="E57" s="199" t="s">
        <v>229</v>
      </c>
      <c r="F57" s="273">
        <v>6.0</v>
      </c>
      <c r="G57" s="273">
        <v>5.1</v>
      </c>
      <c r="H57" s="200" t="s">
        <v>70</v>
      </c>
      <c r="I57" s="207"/>
      <c r="J57" s="114"/>
      <c r="K57" s="203"/>
      <c r="L57" s="203"/>
      <c r="M57" s="204"/>
      <c r="N57" s="204"/>
      <c r="O57" s="205">
        <v>0.0</v>
      </c>
      <c r="P57" s="205">
        <v>1.0</v>
      </c>
      <c r="Q57" s="205">
        <v>1.0</v>
      </c>
      <c r="R57" s="112"/>
      <c r="S57" s="224"/>
      <c r="T57" s="224"/>
      <c r="U57" s="224"/>
      <c r="V57" s="114"/>
    </row>
    <row r="58">
      <c r="A58" s="312"/>
      <c r="B58" s="315"/>
      <c r="C58" s="317"/>
      <c r="D58" s="317"/>
      <c r="E58" s="318"/>
      <c r="F58" s="318"/>
      <c r="G58" s="318"/>
      <c r="H58" s="319"/>
      <c r="I58" s="319"/>
      <c r="J58" s="320"/>
      <c r="K58" s="320"/>
      <c r="L58" s="320"/>
      <c r="M58" s="320"/>
      <c r="N58" s="320"/>
      <c r="O58" s="320"/>
      <c r="P58" s="320"/>
      <c r="Q58" s="180"/>
      <c r="R58" s="180"/>
      <c r="S58" s="180"/>
      <c r="T58" s="180"/>
      <c r="U58" s="180"/>
      <c r="V58" s="180"/>
    </row>
    <row r="59">
      <c r="A59" s="322" t="s">
        <v>305</v>
      </c>
      <c r="B59" s="117"/>
      <c r="C59" s="317"/>
      <c r="D59" s="317"/>
      <c r="E59" s="318"/>
      <c r="F59" s="318"/>
      <c r="G59" s="318"/>
      <c r="H59" s="319"/>
      <c r="I59" s="319"/>
      <c r="J59" s="320"/>
      <c r="K59" s="320"/>
      <c r="L59" s="320"/>
      <c r="M59" s="320"/>
      <c r="N59" s="320"/>
      <c r="O59" s="320"/>
      <c r="P59" s="320"/>
      <c r="Q59" s="180"/>
      <c r="R59" s="180"/>
      <c r="S59" s="180"/>
      <c r="T59" s="180"/>
      <c r="U59" s="180"/>
      <c r="V59" s="180"/>
    </row>
    <row r="60" outlineLevel="1">
      <c r="A60" s="324" t="s">
        <v>1175</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35" t="s">
        <v>324</v>
      </c>
      <c r="B61" s="343" t="s">
        <v>1176</v>
      </c>
      <c r="C61" s="199" t="s">
        <v>1177</v>
      </c>
      <c r="D61" s="127" t="s">
        <v>334</v>
      </c>
      <c r="E61" s="386"/>
      <c r="F61" s="414"/>
      <c r="G61" s="386"/>
      <c r="H61" s="213" t="s">
        <v>1178</v>
      </c>
      <c r="I61" s="120"/>
      <c r="J61" s="117"/>
      <c r="K61" s="414"/>
      <c r="L61" s="414"/>
      <c r="M61" s="414"/>
      <c r="N61" s="414"/>
      <c r="O61" s="414"/>
      <c r="P61" s="414"/>
      <c r="Q61" s="414"/>
      <c r="R61" s="414"/>
      <c r="S61" s="414"/>
      <c r="T61" s="414"/>
      <c r="U61" s="344" t="s">
        <v>340</v>
      </c>
      <c r="V61" s="344" t="b">
        <v>1</v>
      </c>
    </row>
    <row r="62" outlineLevel="1">
      <c r="A62" s="222"/>
      <c r="B62" s="708" t="s">
        <v>506</v>
      </c>
      <c r="C62" s="199" t="s">
        <v>1179</v>
      </c>
      <c r="D62" s="127" t="s">
        <v>234</v>
      </c>
      <c r="E62" s="216" t="s">
        <v>587</v>
      </c>
      <c r="F62" s="366">
        <v>4.2</v>
      </c>
      <c r="G62" s="216" t="s">
        <v>292</v>
      </c>
      <c r="H62" s="283" t="s">
        <v>1182</v>
      </c>
      <c r="I62" s="221"/>
      <c r="J62" s="110"/>
      <c r="K62" s="203"/>
      <c r="L62" s="203"/>
      <c r="M62" s="204"/>
      <c r="N62" s="204"/>
      <c r="O62" s="200">
        <v>1.0</v>
      </c>
      <c r="P62" s="200">
        <v>1.0</v>
      </c>
      <c r="Q62" s="200">
        <v>1.0</v>
      </c>
      <c r="R62" s="205" t="b">
        <v>0</v>
      </c>
      <c r="S62" s="205" t="b">
        <v>0</v>
      </c>
      <c r="T62" s="205" t="b">
        <v>1</v>
      </c>
      <c r="U62" s="222"/>
      <c r="V62" s="222"/>
    </row>
    <row r="63" outlineLevel="1">
      <c r="A63" s="222"/>
      <c r="B63" s="708" t="s">
        <v>1183</v>
      </c>
      <c r="C63" s="199" t="s">
        <v>1184</v>
      </c>
      <c r="D63" s="127" t="s">
        <v>761</v>
      </c>
      <c r="E63" s="207"/>
      <c r="F63" s="207"/>
      <c r="G63" s="207"/>
      <c r="H63" s="112"/>
      <c r="I63" s="224"/>
      <c r="J63" s="114"/>
      <c r="K63" s="203"/>
      <c r="L63" s="203"/>
      <c r="M63" s="204"/>
      <c r="N63" s="204"/>
      <c r="O63" s="200"/>
      <c r="P63" s="200"/>
      <c r="Q63" s="200"/>
      <c r="R63" s="205" t="b">
        <v>0</v>
      </c>
      <c r="S63" s="205" t="b">
        <v>0</v>
      </c>
      <c r="T63" s="205" t="b">
        <v>0</v>
      </c>
      <c r="U63" s="207"/>
      <c r="V63" s="207"/>
    </row>
    <row r="64" outlineLevel="1">
      <c r="A64" s="324" t="s">
        <v>1229</v>
      </c>
      <c r="B64" s="117"/>
      <c r="C64" s="327" t="s">
        <v>48</v>
      </c>
      <c r="D64" s="327" t="s">
        <v>49</v>
      </c>
      <c r="E64" s="328" t="s">
        <v>50</v>
      </c>
      <c r="F64" s="329" t="s">
        <v>51</v>
      </c>
      <c r="G64" s="328" t="s">
        <v>52</v>
      </c>
      <c r="H64" s="331"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ht="32.25" customHeight="1" outlineLevel="1">
      <c r="A65" s="335" t="s">
        <v>324</v>
      </c>
      <c r="B65" s="343" t="s">
        <v>1096</v>
      </c>
      <c r="C65" s="199" t="s">
        <v>1186</v>
      </c>
      <c r="D65" s="210" t="s">
        <v>1187</v>
      </c>
      <c r="E65" s="199" t="s">
        <v>451</v>
      </c>
      <c r="F65" s="200">
        <v>0.0</v>
      </c>
      <c r="G65" s="414"/>
      <c r="H65" s="283" t="s">
        <v>1188</v>
      </c>
      <c r="I65" s="221"/>
      <c r="J65" s="110"/>
      <c r="K65" s="203"/>
      <c r="L65" s="203"/>
      <c r="M65" s="204"/>
      <c r="N65" s="204"/>
      <c r="O65" s="200">
        <v>0.0</v>
      </c>
      <c r="P65" s="200">
        <v>1.0</v>
      </c>
      <c r="Q65" s="200">
        <v>1.0</v>
      </c>
      <c r="R65" s="205" t="b">
        <v>0</v>
      </c>
      <c r="S65" s="205" t="b">
        <v>0</v>
      </c>
      <c r="T65" s="205"/>
      <c r="U65" s="344" t="s">
        <v>1190</v>
      </c>
      <c r="V65" s="344" t="b">
        <v>1</v>
      </c>
    </row>
    <row r="66" ht="32.25" customHeight="1" outlineLevel="1">
      <c r="A66" s="207"/>
      <c r="B66" s="343" t="s">
        <v>1191</v>
      </c>
      <c r="C66" s="199" t="s">
        <v>77</v>
      </c>
      <c r="D66" s="345" t="s">
        <v>835</v>
      </c>
      <c r="E66" s="199" t="s">
        <v>74</v>
      </c>
      <c r="F66" s="200">
        <v>14.399999999999999</v>
      </c>
      <c r="G66" s="199" t="s">
        <v>75</v>
      </c>
      <c r="H66" s="112"/>
      <c r="I66" s="224"/>
      <c r="J66" s="114"/>
      <c r="K66" s="200"/>
      <c r="L66" s="200"/>
      <c r="M66" s="205"/>
      <c r="N66" s="205"/>
      <c r="O66" s="200">
        <v>6.0</v>
      </c>
      <c r="P66" s="200">
        <v>1.0</v>
      </c>
      <c r="Q66" s="200">
        <v>1.0</v>
      </c>
      <c r="R66" s="205" t="b">
        <v>0</v>
      </c>
      <c r="S66" s="205" t="b">
        <v>0</v>
      </c>
      <c r="T66" s="205"/>
      <c r="U66" s="207"/>
      <c r="V66" s="207"/>
    </row>
    <row r="67" outlineLevel="1">
      <c r="A67" s="324" t="s">
        <v>1231</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outlineLevel="1">
      <c r="A68" s="335" t="s">
        <v>324</v>
      </c>
      <c r="B68" s="388" t="s">
        <v>129</v>
      </c>
      <c r="C68" s="199" t="s">
        <v>85</v>
      </c>
      <c r="D68" s="384"/>
      <c r="E68" s="199" t="s">
        <v>194</v>
      </c>
      <c r="F68" s="200">
        <v>3.5999999999999996</v>
      </c>
      <c r="G68" s="199" t="s">
        <v>193</v>
      </c>
      <c r="H68" s="283" t="s">
        <v>1193</v>
      </c>
      <c r="I68" s="221"/>
      <c r="J68" s="110"/>
      <c r="K68" s="200"/>
      <c r="L68" s="200"/>
      <c r="M68" s="205"/>
      <c r="N68" s="205"/>
      <c r="O68" s="200">
        <v>0.0</v>
      </c>
      <c r="P68" s="200">
        <v>1.0</v>
      </c>
      <c r="Q68" s="200">
        <v>1.0</v>
      </c>
      <c r="R68" s="205" t="b">
        <v>1</v>
      </c>
      <c r="S68" s="205" t="b">
        <v>1</v>
      </c>
      <c r="T68" s="205"/>
      <c r="U68" s="344" t="s">
        <v>340</v>
      </c>
      <c r="V68" s="344" t="b">
        <v>1</v>
      </c>
    </row>
    <row r="69" outlineLevel="1">
      <c r="A69" s="222"/>
      <c r="B69" s="388" t="s">
        <v>640</v>
      </c>
      <c r="C69" s="197" t="s">
        <v>1194</v>
      </c>
      <c r="D69" s="222"/>
      <c r="E69" s="199" t="s">
        <v>429</v>
      </c>
      <c r="F69" s="200">
        <v>1.2</v>
      </c>
      <c r="G69" s="199" t="s">
        <v>292</v>
      </c>
      <c r="H69" s="231"/>
      <c r="J69" s="233"/>
      <c r="K69" s="200"/>
      <c r="L69" s="200"/>
      <c r="M69" s="205"/>
      <c r="N69" s="205"/>
      <c r="O69" s="200">
        <v>0.0</v>
      </c>
      <c r="P69" s="200">
        <v>1.0</v>
      </c>
      <c r="Q69" s="200">
        <v>1.0</v>
      </c>
      <c r="R69" s="205" t="b">
        <v>1</v>
      </c>
      <c r="S69" s="205" t="b">
        <v>0</v>
      </c>
      <c r="T69" s="205"/>
      <c r="U69" s="222"/>
      <c r="V69" s="222"/>
    </row>
    <row r="70" outlineLevel="1">
      <c r="A70" s="222"/>
      <c r="B70" s="388" t="s">
        <v>646</v>
      </c>
      <c r="C70" s="830" t="s">
        <v>1196</v>
      </c>
      <c r="D70" s="222"/>
      <c r="E70" s="199" t="s">
        <v>429</v>
      </c>
      <c r="F70" s="200">
        <v>1.2</v>
      </c>
      <c r="G70" s="199" t="s">
        <v>292</v>
      </c>
      <c r="H70" s="231"/>
      <c r="J70" s="233"/>
      <c r="K70" s="200"/>
      <c r="L70" s="200"/>
      <c r="M70" s="205"/>
      <c r="N70" s="205"/>
      <c r="O70" s="200"/>
      <c r="P70" s="200"/>
      <c r="Q70" s="200"/>
      <c r="R70" s="205" t="b">
        <v>0</v>
      </c>
      <c r="S70" s="205" t="b">
        <v>0</v>
      </c>
      <c r="T70" s="205" t="b">
        <v>0</v>
      </c>
      <c r="U70" s="222"/>
      <c r="V70" s="222"/>
    </row>
    <row r="71" outlineLevel="1">
      <c r="A71" s="222"/>
      <c r="B71" s="388" t="s">
        <v>418</v>
      </c>
      <c r="C71" s="199" t="s">
        <v>420</v>
      </c>
      <c r="D71" s="222"/>
      <c r="E71" s="199" t="s">
        <v>58</v>
      </c>
      <c r="F71" s="200">
        <v>4.8</v>
      </c>
      <c r="G71" s="199" t="s">
        <v>59</v>
      </c>
      <c r="H71" s="231"/>
      <c r="J71" s="233"/>
      <c r="K71" s="200"/>
      <c r="L71" s="200"/>
      <c r="M71" s="205"/>
      <c r="N71" s="205"/>
      <c r="O71" s="200">
        <v>0.0</v>
      </c>
      <c r="P71" s="200">
        <v>1.0</v>
      </c>
      <c r="Q71" s="200">
        <v>1.0</v>
      </c>
      <c r="R71" s="205" t="b">
        <v>1</v>
      </c>
      <c r="S71" s="205" t="b">
        <v>0</v>
      </c>
      <c r="T71" s="205"/>
      <c r="U71" s="222"/>
      <c r="V71" s="222"/>
    </row>
    <row r="72" outlineLevel="1">
      <c r="A72" s="207"/>
      <c r="B72" s="388" t="s">
        <v>1198</v>
      </c>
      <c r="C72" s="199" t="s">
        <v>1199</v>
      </c>
      <c r="D72" s="207"/>
      <c r="E72" s="199" t="s">
        <v>303</v>
      </c>
      <c r="F72" s="200">
        <v>2.4</v>
      </c>
      <c r="G72" s="199" t="s">
        <v>70</v>
      </c>
      <c r="H72" s="112"/>
      <c r="I72" s="224"/>
      <c r="J72" s="114"/>
      <c r="K72" s="200"/>
      <c r="L72" s="200"/>
      <c r="M72" s="205"/>
      <c r="N72" s="205"/>
      <c r="O72" s="200">
        <v>0.0</v>
      </c>
      <c r="P72" s="200">
        <v>1.0</v>
      </c>
      <c r="Q72" s="200">
        <v>1.0</v>
      </c>
      <c r="R72" s="205" t="b">
        <v>1</v>
      </c>
      <c r="S72" s="205" t="b">
        <v>0</v>
      </c>
      <c r="T72" s="205"/>
      <c r="U72" s="207"/>
      <c r="V72" s="207"/>
    </row>
    <row r="73" outlineLevel="1">
      <c r="A73" s="324" t="s">
        <v>1201</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35" t="s">
        <v>322</v>
      </c>
      <c r="B74" s="601"/>
      <c r="C74" s="199" t="s">
        <v>1202</v>
      </c>
      <c r="D74" s="345" t="s">
        <v>165</v>
      </c>
      <c r="E74" s="386"/>
      <c r="F74" s="386"/>
      <c r="G74" s="386"/>
      <c r="H74" s="243" t="s">
        <v>1203</v>
      </c>
      <c r="I74" s="221"/>
      <c r="J74" s="110"/>
      <c r="K74" s="414"/>
      <c r="L74" s="414"/>
      <c r="M74" s="414"/>
      <c r="N74" s="414"/>
      <c r="O74" s="414"/>
      <c r="P74" s="414"/>
      <c r="Q74" s="414"/>
      <c r="R74" s="414"/>
      <c r="S74" s="414"/>
      <c r="T74" s="414"/>
      <c r="U74" s="344" t="b">
        <v>0</v>
      </c>
      <c r="V74" s="344" t="b">
        <v>0</v>
      </c>
    </row>
    <row r="75" outlineLevel="1">
      <c r="A75" s="222"/>
      <c r="B75" s="597" t="s">
        <v>499</v>
      </c>
      <c r="C75" s="386"/>
      <c r="D75" s="386"/>
      <c r="E75" s="199" t="s">
        <v>1204</v>
      </c>
      <c r="F75" s="127" t="s">
        <v>1205</v>
      </c>
      <c r="G75" s="127" t="s">
        <v>1206</v>
      </c>
      <c r="H75" s="231"/>
      <c r="J75" s="233"/>
      <c r="K75" s="127"/>
      <c r="L75" s="127"/>
      <c r="M75" s="127"/>
      <c r="N75" s="127"/>
      <c r="O75" s="200">
        <v>0.0</v>
      </c>
      <c r="P75" s="200">
        <v>1.0</v>
      </c>
      <c r="Q75" s="200">
        <v>1.0</v>
      </c>
      <c r="R75" s="205" t="b">
        <v>1</v>
      </c>
      <c r="S75" s="205" t="b">
        <v>0</v>
      </c>
      <c r="T75" s="939" t="s">
        <v>1207</v>
      </c>
      <c r="U75" s="222"/>
      <c r="V75" s="222"/>
    </row>
    <row r="76" outlineLevel="1">
      <c r="A76" s="222"/>
      <c r="B76" s="597" t="s">
        <v>1208</v>
      </c>
      <c r="C76" s="386"/>
      <c r="D76" s="386"/>
      <c r="E76" s="199" t="s">
        <v>1204</v>
      </c>
      <c r="F76" s="127" t="s">
        <v>1205</v>
      </c>
      <c r="G76" s="127" t="s">
        <v>1206</v>
      </c>
      <c r="H76" s="231"/>
      <c r="J76" s="233"/>
      <c r="K76" s="127"/>
      <c r="L76" s="127"/>
      <c r="M76" s="127"/>
      <c r="N76" s="127"/>
      <c r="O76" s="200">
        <v>0.0</v>
      </c>
      <c r="P76" s="200">
        <v>1.0</v>
      </c>
      <c r="Q76" s="200">
        <v>1.0</v>
      </c>
      <c r="R76" s="205" t="b">
        <v>1</v>
      </c>
      <c r="S76" s="205" t="b">
        <v>0</v>
      </c>
      <c r="T76" s="939" t="s">
        <v>1207</v>
      </c>
      <c r="U76" s="222"/>
      <c r="V76" s="222"/>
    </row>
    <row r="77" outlineLevel="1">
      <c r="A77" s="222"/>
      <c r="B77" s="597" t="s">
        <v>1209</v>
      </c>
      <c r="C77" s="386"/>
      <c r="D77" s="386"/>
      <c r="E77" s="199" t="s">
        <v>1204</v>
      </c>
      <c r="F77" s="127" t="s">
        <v>1205</v>
      </c>
      <c r="G77" s="127" t="s">
        <v>1206</v>
      </c>
      <c r="H77" s="231"/>
      <c r="J77" s="233"/>
      <c r="K77" s="127"/>
      <c r="L77" s="127"/>
      <c r="M77" s="127"/>
      <c r="N77" s="127"/>
      <c r="O77" s="200">
        <v>0.0</v>
      </c>
      <c r="P77" s="200">
        <v>1.0</v>
      </c>
      <c r="Q77" s="200">
        <v>1.0</v>
      </c>
      <c r="R77" s="205" t="b">
        <v>1</v>
      </c>
      <c r="S77" s="205" t="b">
        <v>0</v>
      </c>
      <c r="T77" s="939" t="s">
        <v>1207</v>
      </c>
      <c r="U77" s="222"/>
      <c r="V77" s="222"/>
    </row>
    <row r="78" outlineLevel="1">
      <c r="A78" s="222"/>
      <c r="B78" s="597" t="s">
        <v>1211</v>
      </c>
      <c r="C78" s="386"/>
      <c r="D78" s="386"/>
      <c r="E78" s="199" t="s">
        <v>1204</v>
      </c>
      <c r="F78" s="127" t="s">
        <v>1205</v>
      </c>
      <c r="G78" s="127" t="s">
        <v>1206</v>
      </c>
      <c r="H78" s="231"/>
      <c r="J78" s="233"/>
      <c r="K78" s="127"/>
      <c r="L78" s="127"/>
      <c r="M78" s="127"/>
      <c r="N78" s="127"/>
      <c r="O78" s="200">
        <v>0.0</v>
      </c>
      <c r="P78" s="200">
        <v>1.0</v>
      </c>
      <c r="Q78" s="200">
        <v>1.0</v>
      </c>
      <c r="R78" s="205" t="b">
        <v>1</v>
      </c>
      <c r="S78" s="205" t="b">
        <v>0</v>
      </c>
      <c r="T78" s="939" t="s">
        <v>1207</v>
      </c>
      <c r="U78" s="222"/>
      <c r="V78" s="222"/>
    </row>
    <row r="79" outlineLevel="1">
      <c r="A79" s="222"/>
      <c r="B79" s="597" t="s">
        <v>1213</v>
      </c>
      <c r="C79" s="386"/>
      <c r="D79" s="386"/>
      <c r="E79" s="199" t="s">
        <v>1204</v>
      </c>
      <c r="F79" s="127" t="s">
        <v>1205</v>
      </c>
      <c r="G79" s="127" t="s">
        <v>1206</v>
      </c>
      <c r="H79" s="231"/>
      <c r="J79" s="233"/>
      <c r="K79" s="127"/>
      <c r="L79" s="127"/>
      <c r="M79" s="127"/>
      <c r="N79" s="127"/>
      <c r="O79" s="200">
        <v>0.0</v>
      </c>
      <c r="P79" s="200">
        <v>1.0</v>
      </c>
      <c r="Q79" s="200">
        <v>1.0</v>
      </c>
      <c r="R79" s="205" t="b">
        <v>1</v>
      </c>
      <c r="S79" s="205" t="b">
        <v>0</v>
      </c>
      <c r="T79" s="939" t="s">
        <v>1207</v>
      </c>
      <c r="U79" s="222"/>
      <c r="V79" s="222"/>
    </row>
    <row r="80" outlineLevel="1">
      <c r="A80" s="222"/>
      <c r="B80" s="597" t="s">
        <v>1215</v>
      </c>
      <c r="C80" s="386"/>
      <c r="D80" s="386"/>
      <c r="E80" s="199" t="s">
        <v>629</v>
      </c>
      <c r="F80" s="127" t="s">
        <v>630</v>
      </c>
      <c r="G80" s="127" t="s">
        <v>1216</v>
      </c>
      <c r="H80" s="231"/>
      <c r="J80" s="233"/>
      <c r="K80" s="127"/>
      <c r="L80" s="127"/>
      <c r="M80" s="127"/>
      <c r="N80" s="127"/>
      <c r="O80" s="200">
        <v>0.0</v>
      </c>
      <c r="P80" s="200">
        <v>1.0</v>
      </c>
      <c r="Q80" s="200">
        <v>1.0</v>
      </c>
      <c r="R80" s="205" t="b">
        <v>1</v>
      </c>
      <c r="S80" s="205" t="b">
        <v>0</v>
      </c>
      <c r="T80" s="939" t="s">
        <v>1207</v>
      </c>
      <c r="U80" s="222"/>
      <c r="V80" s="222"/>
    </row>
    <row r="81" outlineLevel="1">
      <c r="A81" s="222"/>
      <c r="B81" s="597" t="s">
        <v>1217</v>
      </c>
      <c r="C81" s="386"/>
      <c r="D81" s="386"/>
      <c r="E81" s="199" t="s">
        <v>769</v>
      </c>
      <c r="F81" s="127" t="s">
        <v>770</v>
      </c>
      <c r="G81" s="127" t="s">
        <v>1218</v>
      </c>
      <c r="H81" s="231"/>
      <c r="J81" s="233"/>
      <c r="K81" s="127"/>
      <c r="L81" s="127"/>
      <c r="M81" s="127"/>
      <c r="N81" s="127"/>
      <c r="O81" s="200">
        <v>0.0</v>
      </c>
      <c r="P81" s="200">
        <v>1.0</v>
      </c>
      <c r="Q81" s="200">
        <v>1.0</v>
      </c>
      <c r="R81" s="205" t="b">
        <v>1</v>
      </c>
      <c r="S81" s="205" t="b">
        <v>0</v>
      </c>
      <c r="T81" s="939" t="s">
        <v>1207</v>
      </c>
      <c r="U81" s="222"/>
      <c r="V81" s="222"/>
    </row>
    <row r="82" outlineLevel="1">
      <c r="A82" s="222"/>
      <c r="B82" s="597" t="s">
        <v>1219</v>
      </c>
      <c r="C82" s="386"/>
      <c r="D82" s="386"/>
      <c r="E82" s="199" t="s">
        <v>1220</v>
      </c>
      <c r="F82" s="127" t="s">
        <v>1221</v>
      </c>
      <c r="G82" s="127" t="s">
        <v>1222</v>
      </c>
      <c r="H82" s="231"/>
      <c r="J82" s="233"/>
      <c r="K82" s="127"/>
      <c r="L82" s="127"/>
      <c r="M82" s="127"/>
      <c r="N82" s="127"/>
      <c r="O82" s="200">
        <v>0.0</v>
      </c>
      <c r="P82" s="200">
        <v>1.0</v>
      </c>
      <c r="Q82" s="200">
        <v>1.0</v>
      </c>
      <c r="R82" s="205" t="b">
        <v>1</v>
      </c>
      <c r="S82" s="205" t="b">
        <v>0</v>
      </c>
      <c r="T82" s="939" t="s">
        <v>1207</v>
      </c>
      <c r="U82" s="222"/>
      <c r="V82" s="222"/>
    </row>
    <row r="83" outlineLevel="1">
      <c r="A83" s="222"/>
      <c r="B83" s="597" t="s">
        <v>1223</v>
      </c>
      <c r="C83" s="386"/>
      <c r="D83" s="386"/>
      <c r="E83" s="940" t="s">
        <v>1224</v>
      </c>
      <c r="F83" s="940"/>
      <c r="G83" s="940"/>
      <c r="H83" s="231"/>
      <c r="J83" s="233"/>
      <c r="K83" s="127"/>
      <c r="L83" s="127"/>
      <c r="M83" s="127"/>
      <c r="N83" s="127"/>
      <c r="O83" s="200">
        <v>0.0</v>
      </c>
      <c r="P83" s="200">
        <v>1.0</v>
      </c>
      <c r="Q83" s="200">
        <v>1.0</v>
      </c>
      <c r="R83" s="205" t="b">
        <v>1</v>
      </c>
      <c r="S83" s="205" t="b">
        <v>0</v>
      </c>
      <c r="T83" s="939" t="s">
        <v>1207</v>
      </c>
      <c r="U83" s="222"/>
      <c r="V83" s="222"/>
    </row>
    <row r="84" outlineLevel="1">
      <c r="A84" s="207"/>
      <c r="B84" s="597" t="s">
        <v>1225</v>
      </c>
      <c r="C84" s="386"/>
      <c r="D84" s="386"/>
      <c r="E84" s="940" t="s">
        <v>1204</v>
      </c>
      <c r="F84" s="940"/>
      <c r="G84" s="940"/>
      <c r="H84" s="112"/>
      <c r="I84" s="224"/>
      <c r="J84" s="114"/>
      <c r="K84" s="127"/>
      <c r="L84" s="127"/>
      <c r="M84" s="127"/>
      <c r="N84" s="127"/>
      <c r="O84" s="200">
        <v>0.0</v>
      </c>
      <c r="P84" s="200">
        <v>1.0</v>
      </c>
      <c r="Q84" s="200">
        <v>1.0</v>
      </c>
      <c r="R84" s="205" t="b">
        <v>1</v>
      </c>
      <c r="S84" s="205" t="b">
        <v>0</v>
      </c>
      <c r="T84" s="939" t="s">
        <v>1207</v>
      </c>
      <c r="U84" s="207"/>
      <c r="V84" s="207"/>
    </row>
    <row r="85">
      <c r="A85" s="312"/>
      <c r="B85" s="315"/>
      <c r="C85" s="317"/>
      <c r="D85" s="317"/>
      <c r="E85" s="318"/>
      <c r="F85" s="318"/>
      <c r="G85" s="318"/>
      <c r="H85" s="319"/>
      <c r="I85" s="319"/>
      <c r="J85" s="320"/>
      <c r="K85" s="320"/>
      <c r="L85" s="320"/>
      <c r="M85" s="320"/>
      <c r="N85" s="320"/>
      <c r="O85" s="320"/>
      <c r="P85" s="320"/>
      <c r="Q85" s="180"/>
      <c r="R85" s="180"/>
      <c r="S85" s="180"/>
      <c r="T85" s="180"/>
      <c r="U85" s="180"/>
      <c r="V85" s="180"/>
    </row>
    <row r="86">
      <c r="A86" s="390" t="s">
        <v>442</v>
      </c>
      <c r="B86" s="110"/>
      <c r="C86" s="319"/>
      <c r="D86" s="319"/>
      <c r="E86" s="320"/>
      <c r="F86" s="392"/>
      <c r="G86" s="392"/>
      <c r="H86" s="320"/>
      <c r="I86" s="320"/>
      <c r="J86" s="320"/>
      <c r="K86" s="320"/>
      <c r="L86" s="320"/>
      <c r="M86" s="320"/>
      <c r="N86" s="180"/>
      <c r="O86" s="180"/>
      <c r="P86" s="180"/>
      <c r="Q86" s="320"/>
      <c r="R86" s="320"/>
      <c r="S86" s="320"/>
      <c r="T86" s="320"/>
      <c r="U86" s="320"/>
      <c r="V86" s="320"/>
    </row>
    <row r="87" outlineLevel="1">
      <c r="A87" s="112"/>
      <c r="B87" s="114"/>
      <c r="C87" s="393" t="s">
        <v>48</v>
      </c>
      <c r="D87" s="393" t="s">
        <v>49</v>
      </c>
      <c r="E87" s="393" t="s">
        <v>50</v>
      </c>
      <c r="F87" s="396" t="s">
        <v>51</v>
      </c>
      <c r="G87" s="319"/>
      <c r="H87" s="319"/>
      <c r="I87" s="319"/>
      <c r="J87" s="320"/>
      <c r="K87" s="320"/>
      <c r="L87" s="320"/>
      <c r="M87" s="320"/>
      <c r="N87" s="320"/>
      <c r="O87" s="320"/>
      <c r="P87" s="320"/>
      <c r="Q87" s="320"/>
      <c r="R87" s="320"/>
      <c r="S87" s="320"/>
      <c r="T87" s="320"/>
      <c r="U87" s="320"/>
      <c r="V87" s="320"/>
    </row>
    <row r="88" outlineLevel="1">
      <c r="A88" s="398" t="s">
        <v>449</v>
      </c>
      <c r="B88" s="399" t="s">
        <v>449</v>
      </c>
      <c r="C88" s="199" t="s">
        <v>429</v>
      </c>
      <c r="D88" s="199" t="s">
        <v>66</v>
      </c>
      <c r="E88" s="199" t="s">
        <v>452</v>
      </c>
      <c r="F88" s="200">
        <v>1.56</v>
      </c>
      <c r="G88" s="319"/>
      <c r="H88" s="319"/>
      <c r="I88" s="319"/>
      <c r="J88" s="320"/>
      <c r="K88" s="320"/>
      <c r="L88" s="320"/>
      <c r="M88" s="320"/>
      <c r="N88" s="320"/>
      <c r="O88" s="320"/>
      <c r="P88" s="320"/>
      <c r="Q88" s="320"/>
      <c r="R88" s="320"/>
      <c r="S88" s="320"/>
      <c r="T88" s="320"/>
      <c r="U88" s="320"/>
      <c r="V88" s="320"/>
    </row>
    <row r="89" outlineLevel="1">
      <c r="A89" s="400" t="s">
        <v>454</v>
      </c>
      <c r="B89" s="399" t="s">
        <v>455</v>
      </c>
      <c r="C89" s="199" t="s">
        <v>105</v>
      </c>
      <c r="D89" s="199" t="s">
        <v>476</v>
      </c>
      <c r="E89" s="401"/>
      <c r="F89" s="402"/>
      <c r="G89" s="402"/>
      <c r="H89" s="319"/>
      <c r="I89" s="319"/>
      <c r="J89" s="320"/>
      <c r="K89" s="320"/>
      <c r="L89" s="320"/>
      <c r="M89" s="320"/>
      <c r="N89" s="320"/>
      <c r="O89" s="320"/>
      <c r="P89" s="320"/>
      <c r="Q89" s="320"/>
      <c r="R89" s="320"/>
      <c r="S89" s="320"/>
      <c r="T89" s="320"/>
      <c r="U89" s="320"/>
      <c r="V89" s="320"/>
    </row>
    <row r="90" outlineLevel="1">
      <c r="A90" s="231"/>
      <c r="B90" s="399" t="s">
        <v>456</v>
      </c>
      <c r="C90" s="199" t="s">
        <v>457</v>
      </c>
      <c r="D90" s="199" t="s">
        <v>345</v>
      </c>
      <c r="E90" s="401"/>
      <c r="F90" s="402"/>
      <c r="G90" s="402"/>
      <c r="H90" s="319"/>
      <c r="I90" s="319"/>
      <c r="J90" s="320"/>
      <c r="K90" s="320"/>
      <c r="L90" s="320"/>
      <c r="M90" s="320"/>
      <c r="N90" s="320"/>
      <c r="O90" s="320"/>
      <c r="P90" s="320"/>
      <c r="Q90" s="320"/>
      <c r="R90" s="320"/>
      <c r="S90" s="320"/>
      <c r="T90" s="320"/>
      <c r="U90" s="320"/>
      <c r="V90" s="320"/>
    </row>
    <row r="91" outlineLevel="1">
      <c r="A91" s="112"/>
      <c r="B91" s="399" t="s">
        <v>459</v>
      </c>
      <c r="C91" s="199" t="s">
        <v>212</v>
      </c>
      <c r="D91" s="199" t="s">
        <v>165</v>
      </c>
      <c r="E91" s="319"/>
      <c r="F91" s="402"/>
      <c r="G91" s="402"/>
      <c r="H91" s="319"/>
      <c r="I91" s="319"/>
      <c r="J91" s="320"/>
      <c r="K91" s="320"/>
      <c r="L91" s="320"/>
      <c r="M91" s="320"/>
      <c r="N91" s="320"/>
      <c r="O91" s="320"/>
      <c r="P91" s="320"/>
      <c r="Q91" s="320"/>
      <c r="R91" s="320"/>
      <c r="S91" s="320"/>
      <c r="T91" s="320"/>
      <c r="U91" s="320"/>
      <c r="V91" s="320"/>
    </row>
    <row r="92" outlineLevel="1">
      <c r="A92" s="403" t="s">
        <v>462</v>
      </c>
      <c r="B92" s="117"/>
      <c r="C92" s="393" t="s">
        <v>465</v>
      </c>
      <c r="D92" s="393" t="s">
        <v>48</v>
      </c>
      <c r="E92" s="393" t="s">
        <v>49</v>
      </c>
      <c r="F92" s="393" t="s">
        <v>50</v>
      </c>
      <c r="G92" s="396" t="s">
        <v>51</v>
      </c>
      <c r="H92" s="404" t="s">
        <v>53</v>
      </c>
      <c r="I92" s="120"/>
      <c r="J92" s="117"/>
      <c r="K92" s="405" t="str">
        <f>'テンプレート'!K97</f>
        <v>ベクトル</v>
      </c>
      <c r="L92" s="405" t="str">
        <f>'テンプレート'!L97</f>
        <v>KBG (R.E.)</v>
      </c>
      <c r="M92" s="405" t="str">
        <f>'テンプレート'!M97</f>
        <v>BKB (R.A.)</v>
      </c>
      <c r="N92" s="405" t="str">
        <f>'テンプレート'!N97</f>
        <v>FKB (R.F.)</v>
      </c>
      <c r="O92" s="406" t="str">
        <f>'テンプレート'!O97</f>
        <v>盾削り値</v>
      </c>
      <c r="P92" s="405" t="str">
        <f>'テンプレート'!P97</f>
        <v>ﾋｯﾄｽﾄｯﾌﾟ</v>
      </c>
      <c r="Q92" s="406" t="str">
        <f>'テンプレート'!Q97</f>
        <v>ずらし</v>
      </c>
      <c r="R92" s="408"/>
      <c r="S92" s="408"/>
      <c r="T92" s="408"/>
      <c r="U92" s="408"/>
      <c r="V92" s="408"/>
    </row>
    <row r="93" outlineLevel="1">
      <c r="A93" s="411" t="s">
        <v>467</v>
      </c>
      <c r="B93" s="399" t="s">
        <v>469</v>
      </c>
      <c r="C93" s="415" t="b">
        <v>0</v>
      </c>
      <c r="D93" s="127" t="s">
        <v>120</v>
      </c>
      <c r="E93" s="426">
        <v>39.0</v>
      </c>
      <c r="F93" s="199" t="s">
        <v>303</v>
      </c>
      <c r="G93" s="200">
        <v>2.4</v>
      </c>
      <c r="H93" s="417"/>
      <c r="I93" s="221"/>
      <c r="J93" s="110"/>
      <c r="K93" s="203"/>
      <c r="L93" s="203"/>
      <c r="M93" s="204"/>
      <c r="N93" s="204"/>
      <c r="O93" s="205">
        <v>0.0</v>
      </c>
      <c r="P93" s="205">
        <v>1.0</v>
      </c>
      <c r="Q93" s="205">
        <v>1.0</v>
      </c>
      <c r="R93" s="408"/>
      <c r="S93" s="320"/>
      <c r="T93" s="320"/>
      <c r="U93" s="320"/>
      <c r="V93" s="320"/>
    </row>
    <row r="94" outlineLevel="1">
      <c r="A94" s="207"/>
      <c r="B94" s="399" t="s">
        <v>462</v>
      </c>
      <c r="C94" s="207"/>
      <c r="D94" s="127">
        <v>16.0</v>
      </c>
      <c r="E94" s="207"/>
      <c r="F94" s="199" t="s">
        <v>90</v>
      </c>
      <c r="G94" s="200">
        <v>9.6</v>
      </c>
      <c r="H94" s="112"/>
      <c r="I94" s="224"/>
      <c r="J94" s="114"/>
      <c r="K94" s="203"/>
      <c r="L94" s="203"/>
      <c r="M94" s="204"/>
      <c r="N94" s="204"/>
      <c r="O94" s="407"/>
      <c r="P94" s="407"/>
      <c r="Q94" s="407"/>
      <c r="R94" s="408"/>
      <c r="S94" s="320"/>
      <c r="T94" s="320"/>
      <c r="U94" s="320"/>
      <c r="V94" s="320"/>
    </row>
    <row r="95" outlineLevel="1">
      <c r="A95" s="411" t="s">
        <v>474</v>
      </c>
      <c r="B95" s="399" t="s">
        <v>469</v>
      </c>
      <c r="C95" s="415" t="b">
        <v>0</v>
      </c>
      <c r="D95" s="127" t="s">
        <v>379</v>
      </c>
      <c r="E95" s="426">
        <v>49.0</v>
      </c>
      <c r="F95" s="199" t="s">
        <v>303</v>
      </c>
      <c r="G95" s="200">
        <v>2.4</v>
      </c>
      <c r="H95" s="417"/>
      <c r="I95" s="221"/>
      <c r="J95" s="110"/>
      <c r="K95" s="203"/>
      <c r="L95" s="203"/>
      <c r="M95" s="204"/>
      <c r="N95" s="204"/>
      <c r="O95" s="205">
        <v>0.0</v>
      </c>
      <c r="P95" s="205">
        <v>1.0</v>
      </c>
      <c r="Q95" s="205">
        <v>1.0</v>
      </c>
      <c r="R95" s="408"/>
      <c r="S95" s="320"/>
      <c r="T95" s="320"/>
      <c r="U95" s="320"/>
      <c r="V95" s="320"/>
    </row>
    <row r="96" outlineLevel="1">
      <c r="A96" s="207"/>
      <c r="B96" s="399" t="s">
        <v>462</v>
      </c>
      <c r="C96" s="207"/>
      <c r="D96" s="127">
        <v>22.0</v>
      </c>
      <c r="E96" s="207"/>
      <c r="F96" s="199" t="s">
        <v>79</v>
      </c>
      <c r="G96" s="200">
        <v>10.799999999999999</v>
      </c>
      <c r="H96" s="112"/>
      <c r="I96" s="224"/>
      <c r="J96" s="114"/>
      <c r="K96" s="203"/>
      <c r="L96" s="203"/>
      <c r="M96" s="204"/>
      <c r="N96" s="204"/>
      <c r="O96" s="407"/>
      <c r="P96" s="407"/>
      <c r="Q96" s="407"/>
      <c r="R96" s="408"/>
      <c r="S96" s="320"/>
      <c r="T96" s="320"/>
      <c r="U96" s="320"/>
      <c r="V96" s="320"/>
    </row>
    <row r="97" outlineLevel="1">
      <c r="A97" s="411" t="s">
        <v>477</v>
      </c>
      <c r="B97" s="399" t="s">
        <v>469</v>
      </c>
      <c r="C97" s="415" t="b">
        <v>0</v>
      </c>
      <c r="D97" s="127" t="s">
        <v>333</v>
      </c>
      <c r="E97" s="426">
        <v>49.0</v>
      </c>
      <c r="F97" s="199" t="s">
        <v>303</v>
      </c>
      <c r="G97" s="200">
        <v>2.4</v>
      </c>
      <c r="H97" s="417"/>
      <c r="I97" s="221"/>
      <c r="J97" s="110"/>
      <c r="K97" s="203"/>
      <c r="L97" s="203"/>
      <c r="M97" s="204"/>
      <c r="N97" s="204"/>
      <c r="O97" s="205">
        <v>0.0</v>
      </c>
      <c r="P97" s="205">
        <v>1.0</v>
      </c>
      <c r="Q97" s="205">
        <v>1.0</v>
      </c>
      <c r="R97" s="408"/>
      <c r="S97" s="320"/>
      <c r="T97" s="320"/>
      <c r="U97" s="320"/>
      <c r="V97" s="320"/>
    </row>
    <row r="98" outlineLevel="1">
      <c r="A98" s="207"/>
      <c r="B98" s="399" t="s">
        <v>462</v>
      </c>
      <c r="C98" s="207"/>
      <c r="D98" s="127">
        <v>26.0</v>
      </c>
      <c r="E98" s="207"/>
      <c r="F98" s="199" t="s">
        <v>66</v>
      </c>
      <c r="G98" s="200">
        <v>7.199999999999999</v>
      </c>
      <c r="H98" s="112"/>
      <c r="I98" s="224"/>
      <c r="J98" s="114"/>
      <c r="K98" s="203"/>
      <c r="L98" s="203"/>
      <c r="M98" s="204"/>
      <c r="N98" s="204"/>
      <c r="O98" s="407"/>
      <c r="P98" s="407"/>
      <c r="Q98" s="407"/>
      <c r="R98" s="408"/>
      <c r="S98" s="179"/>
      <c r="T98" s="179"/>
      <c r="U98" s="179"/>
      <c r="V98" s="179"/>
    </row>
    <row r="99" outlineLevel="1">
      <c r="A99" s="411" t="s">
        <v>482</v>
      </c>
      <c r="B99" s="399" t="s">
        <v>469</v>
      </c>
      <c r="C99" s="415" t="b">
        <v>0</v>
      </c>
      <c r="D99" s="199" t="s">
        <v>1230</v>
      </c>
      <c r="E99" s="426">
        <v>64.0</v>
      </c>
      <c r="F99" s="199" t="s">
        <v>429</v>
      </c>
      <c r="G99" s="200">
        <v>1.2</v>
      </c>
      <c r="H99" s="417"/>
      <c r="I99" s="221"/>
      <c r="J99" s="110"/>
      <c r="K99" s="203"/>
      <c r="L99" s="203"/>
      <c r="M99" s="204"/>
      <c r="N99" s="204"/>
      <c r="O99" s="205">
        <v>0.0</v>
      </c>
      <c r="P99" s="205">
        <v>1.0</v>
      </c>
      <c r="Q99" s="205">
        <v>1.0</v>
      </c>
      <c r="R99" s="408"/>
      <c r="S99" s="179"/>
      <c r="T99" s="179"/>
      <c r="U99" s="179"/>
      <c r="V99" s="179"/>
    </row>
    <row r="100" outlineLevel="1">
      <c r="A100" s="207"/>
      <c r="B100" s="399" t="s">
        <v>462</v>
      </c>
      <c r="C100" s="207"/>
      <c r="D100" s="127">
        <v>43.0</v>
      </c>
      <c r="E100" s="207"/>
      <c r="F100" s="199" t="s">
        <v>145</v>
      </c>
      <c r="G100" s="200">
        <v>8.4</v>
      </c>
      <c r="H100" s="112"/>
      <c r="I100" s="224"/>
      <c r="J100" s="114"/>
      <c r="K100" s="203"/>
      <c r="L100" s="203"/>
      <c r="M100" s="204"/>
      <c r="N100" s="204"/>
      <c r="O100" s="407"/>
      <c r="P100" s="407"/>
      <c r="Q100" s="407"/>
      <c r="R100" s="408"/>
      <c r="S100" s="179"/>
      <c r="T100" s="179"/>
      <c r="U100" s="179"/>
      <c r="V100" s="179"/>
    </row>
    <row r="101">
      <c r="A101" s="312"/>
      <c r="B101" s="315"/>
      <c r="C101" s="317"/>
      <c r="D101" s="317"/>
      <c r="E101" s="319"/>
      <c r="F101" s="248"/>
      <c r="G101" s="248"/>
      <c r="H101" s="319"/>
      <c r="I101" s="319"/>
      <c r="J101" s="320"/>
      <c r="K101" s="320"/>
      <c r="L101" s="121"/>
      <c r="M101" s="121"/>
      <c r="N101" s="121"/>
      <c r="O101" s="179"/>
      <c r="P101" s="179"/>
      <c r="Q101" s="121"/>
      <c r="R101" s="121"/>
      <c r="S101" s="121"/>
      <c r="T101" s="121"/>
      <c r="U101" s="121"/>
      <c r="V101" s="121"/>
    </row>
    <row r="102">
      <c r="A102" s="429" t="s">
        <v>486</v>
      </c>
      <c r="B102" s="110"/>
      <c r="C102" s="392"/>
      <c r="D102" s="121"/>
      <c r="E102" s="121"/>
      <c r="F102" s="121"/>
      <c r="G102" s="121"/>
      <c r="H102" s="121"/>
      <c r="I102" s="121"/>
      <c r="J102" s="180"/>
      <c r="K102" s="121"/>
      <c r="L102" s="121"/>
      <c r="M102" s="121"/>
      <c r="N102" s="121"/>
      <c r="O102" s="121"/>
      <c r="P102" s="121"/>
      <c r="Q102" s="180"/>
      <c r="R102" s="121"/>
      <c r="S102" s="121"/>
      <c r="T102" s="121"/>
      <c r="U102" s="121"/>
      <c r="V102" s="121"/>
    </row>
    <row r="103" outlineLevel="1">
      <c r="A103" s="112"/>
      <c r="B103" s="114"/>
      <c r="C103" s="430" t="s">
        <v>487</v>
      </c>
      <c r="D103" s="430" t="s">
        <v>489</v>
      </c>
      <c r="E103" s="430" t="s">
        <v>49</v>
      </c>
      <c r="F103" s="430" t="s">
        <v>490</v>
      </c>
      <c r="G103" s="431"/>
      <c r="H103" s="319"/>
      <c r="I103" s="319"/>
      <c r="J103" s="320"/>
      <c r="K103" s="320"/>
      <c r="L103" s="121"/>
      <c r="M103" s="121"/>
      <c r="N103" s="121"/>
      <c r="O103" s="121"/>
      <c r="P103" s="121"/>
      <c r="Q103" s="121"/>
      <c r="R103" s="121"/>
      <c r="S103" s="121"/>
      <c r="T103" s="121"/>
      <c r="U103" s="121"/>
      <c r="V103" s="121"/>
    </row>
    <row r="104" outlineLevel="1">
      <c r="A104" s="432" t="s">
        <v>492</v>
      </c>
      <c r="B104" s="433" t="s">
        <v>455</v>
      </c>
      <c r="C104" s="127" t="str">
        <f t="array" ref="C104">INDEX(Dodges!$C$3:$U$84, MATCH($A$1,Dodges!$A$3:$A$85,0), MATCH(C103,Dodges!$C$2:$F$2,0))</f>
        <v>3-17</v>
      </c>
      <c r="D104" s="127" t="str">
        <f t="array" ref="D104">INDEX(Dodges!$C$3:$U$84, MATCH($A$1,Dodges!$A$3:$A$85,0), MATCH(D103,Dodges!$C$2:$F$2,0))</f>
        <v>6-17</v>
      </c>
      <c r="E104" s="127" t="str">
        <f t="array" ref="E104">INDEX(Dodges!$C$3:$U$84, MATCH($A$1,Dodges!$A$3:$A$85,0), MATCH(E103,Dodges!$C$2:$F$2,0))</f>
        <v>26 (21)</v>
      </c>
      <c r="F104" s="127" t="str">
        <f t="array" ref="F104">INDEX(Dodges!$C$3:$U$84, MATCH($A$1,Dodges!$A$3:$A$85,0), MATCH(F103,Dodges!$C$2:$F$2,0))</f>
        <v>35 (28)</v>
      </c>
      <c r="G104" s="402"/>
      <c r="H104" s="319"/>
      <c r="I104" s="319"/>
      <c r="J104" s="320"/>
      <c r="K104" s="320"/>
      <c r="L104" s="320"/>
      <c r="M104" s="121"/>
      <c r="N104" s="121"/>
      <c r="O104" s="121"/>
      <c r="P104" s="121"/>
      <c r="Q104" s="121"/>
      <c r="R104" s="121"/>
      <c r="S104" s="121"/>
      <c r="T104" s="121"/>
      <c r="U104" s="121"/>
      <c r="V104" s="121"/>
    </row>
    <row r="105" outlineLevel="1">
      <c r="A105" s="231"/>
      <c r="B105" s="433" t="s">
        <v>496</v>
      </c>
      <c r="C105" s="127" t="str">
        <f t="array" ref="C105">INDEX(Dodges!$G$3:$U$84, MATCH($A$1,Dodges!$A$3:$A$85,0), MATCH(C103,Dodges!$G$2:$J$2,0))</f>
        <v>4-15</v>
      </c>
      <c r="D105" s="127" t="str">
        <f t="array" ref="D105">INDEX(Dodges!$G$3:$U$84, MATCH($A$1,Dodges!$A$3:$A$85,0), MATCH(D103,Dodges!$G$2:$J$2,0))</f>
        <v>8-14</v>
      </c>
      <c r="E105" s="127" t="str">
        <f t="array" ref="E105">INDEX(Dodges!$G$3:$U$84, MATCH($A$1,Dodges!$A$3:$A$85,0), MATCH(E103,Dodges!$G$2:$J$2,0))</f>
        <v>30</v>
      </c>
      <c r="F105" s="127">
        <f t="array" ref="F105">INDEX(Dodges!$G$3:$U$84, MATCH($A$1,Dodges!$A$3:$A$85,0), MATCH(F103,Dodges!$G$2:$J$2,0))</f>
        <v>40</v>
      </c>
      <c r="G105" s="436"/>
      <c r="H105" s="319"/>
      <c r="I105" s="319"/>
      <c r="J105" s="320"/>
      <c r="K105" s="320"/>
      <c r="L105" s="320"/>
      <c r="M105" s="320"/>
      <c r="N105" s="320"/>
      <c r="O105" s="121"/>
      <c r="P105" s="121"/>
      <c r="Q105" s="121"/>
      <c r="R105" s="121"/>
      <c r="S105" s="121"/>
      <c r="T105" s="121"/>
      <c r="U105" s="121"/>
      <c r="V105" s="121"/>
    </row>
    <row r="106" outlineLevel="1">
      <c r="A106" s="112"/>
      <c r="B106" s="433" t="s">
        <v>497</v>
      </c>
      <c r="C106" s="127" t="str">
        <f t="array" ref="C106">INDEX(Dodges!$K$3:$U$84, MATCH($A$1,Dodges!$A$3:$A$85,0), MATCH(C103,Dodges!$K$2:$N$2,0))</f>
        <v>5-16</v>
      </c>
      <c r="D106" s="127" t="str">
        <f t="array" ref="D106">INDEX(Dodges!$K$3:$U$84, MATCH($A$1,Dodges!$A$3:$A$85,0), MATCH(D103,Dodges!$K$2:$N$2,0))</f>
        <v>9-14</v>
      </c>
      <c r="E106" s="127" t="str">
        <f t="array" ref="E106">INDEX(Dodges!$K$3:$U$84, MATCH($A$1,Dodges!$A$3:$A$85,0), MATCH(E103,Dodges!$K$2:$N$2,0))</f>
        <v>35</v>
      </c>
      <c r="F106" s="127" t="str">
        <f t="array" ref="F106">INDEX(Dodges!$K$3:$U$84, MATCH($A$1,Dodges!$A$3:$A$85,0), MATCH(F103,Dodges!$K$2:$N$2,0))</f>
        <v>53</v>
      </c>
      <c r="G106" s="436"/>
      <c r="H106" s="434"/>
      <c r="I106" s="434"/>
      <c r="J106" s="179"/>
      <c r="K106" s="179"/>
      <c r="L106" s="179"/>
      <c r="M106" s="179"/>
      <c r="N106" s="179"/>
      <c r="O106" s="121"/>
      <c r="P106" s="121"/>
      <c r="Q106" s="121"/>
      <c r="R106" s="121"/>
      <c r="S106" s="121"/>
      <c r="T106" s="121"/>
      <c r="U106" s="121"/>
      <c r="V106" s="121"/>
    </row>
    <row r="107" outlineLevel="1">
      <c r="A107" s="432" t="s">
        <v>498</v>
      </c>
      <c r="B107" s="433" t="s">
        <v>499</v>
      </c>
      <c r="C107" s="127" t="str">
        <f t="array" ref="C107">INDEX(Dodges!$O$3:$U$84, MATCH($A$1,Dodges!$A$3:$A$85,0), MATCH(C103,Dodges!$O$2:$R$2,0))</f>
        <v>3-30</v>
      </c>
      <c r="D107" s="127" t="str">
        <f t="array" ref="D107">INDEX(Dodges!$O$3:$U$84, MATCH($A$1,Dodges!$A$3:$A$85,0), MATCH(D103,Dodges!$O$2:$R$2,0))</f>
        <v>6-27</v>
      </c>
      <c r="E107" s="127" t="str">
        <f t="array" ref="E107">INDEX(Dodges!$O$3:$U$84, MATCH($A$1,Dodges!$A$3:$A$85,0), MATCH(E103,Dodges!$O$2:$R$2,0))</f>
        <v>61</v>
      </c>
      <c r="F107" s="127" t="str">
        <f t="array" ref="F107">INDEX(Dodges!$O$3:$U$84, MATCH($A$1,Dodges!$A$3:$A$85,0), MATCH(F103,Dodges!$O$2:$R$2,0))</f>
        <v/>
      </c>
      <c r="G107" s="248"/>
      <c r="H107" s="180"/>
      <c r="I107" s="180"/>
      <c r="J107" s="121"/>
      <c r="K107" s="121"/>
      <c r="L107" s="121"/>
      <c r="M107" s="121"/>
      <c r="N107" s="121"/>
      <c r="O107" s="320"/>
      <c r="P107" s="320"/>
      <c r="Q107" s="320"/>
      <c r="R107" s="320"/>
      <c r="S107" s="320"/>
      <c r="T107" s="320"/>
      <c r="U107" s="320"/>
      <c r="V107" s="320"/>
    </row>
    <row r="108" outlineLevel="1">
      <c r="A108" s="112"/>
      <c r="B108" s="433" t="s">
        <v>500</v>
      </c>
      <c r="C108" s="127" t="str">
        <f t="array" ref="C108">INDEX(Dodges!$S$3:$U$84, MATCH($A$1,Dodges!$A$3:$A$85,0), MATCH(C103,Dodges!$S$2:$U$2,0))</f>
        <v>3-21</v>
      </c>
      <c r="D108" s="127" t="str">
        <f t="array" ref="D108">INDEX(Dodges!$S$3:$U$84, MATCH($A$1,Dodges!$A$3:$A$85,0), MATCH(D103,Dodges!$S$2:$U$2,0))</f>
        <v>6-20</v>
      </c>
      <c r="E108" s="127" t="str">
        <f t="array" ref="E108">INDEX(Dodges!$S$3:$U$84, MATCH($A$1,Dodges!$A$3:$A$85,0), MATCH(E103,Dodges!$S$2:$U$2,0))</f>
        <v>真横：103
真上：141
真下：86</v>
      </c>
      <c r="F108" s="436"/>
      <c r="G108" s="436"/>
      <c r="H108" s="180"/>
      <c r="I108" s="180"/>
      <c r="J108" s="179"/>
      <c r="K108" s="179"/>
      <c r="L108" s="179"/>
      <c r="M108" s="179"/>
      <c r="N108" s="121"/>
      <c r="O108" s="180"/>
      <c r="P108" s="180"/>
      <c r="Q108" s="180"/>
      <c r="R108" s="180"/>
      <c r="S108" s="180"/>
      <c r="T108" s="180"/>
      <c r="U108" s="180"/>
      <c r="V108" s="180"/>
    </row>
    <row r="109">
      <c r="A109" s="438"/>
      <c r="B109" s="439"/>
      <c r="C109" s="431"/>
      <c r="D109" s="431"/>
      <c r="E109" s="440"/>
      <c r="F109" s="431"/>
      <c r="G109" s="431"/>
      <c r="H109" s="431"/>
      <c r="I109" s="431"/>
      <c r="J109" s="121"/>
      <c r="K109" s="319"/>
      <c r="L109" s="319"/>
      <c r="M109" s="319"/>
      <c r="N109" s="319"/>
      <c r="O109" s="180"/>
      <c r="P109" s="180"/>
      <c r="Q109" s="180"/>
      <c r="R109" s="180"/>
      <c r="S109" s="180"/>
      <c r="T109" s="180"/>
      <c r="U109" s="180"/>
      <c r="V109" s="180"/>
    </row>
    <row r="110">
      <c r="A110" s="441" t="s">
        <v>501</v>
      </c>
      <c r="B110" s="110"/>
      <c r="C110" s="320"/>
      <c r="D110" s="179"/>
      <c r="E110" s="320"/>
      <c r="F110" s="138"/>
      <c r="G110" s="138"/>
      <c r="H110" s="179"/>
      <c r="I110" s="179"/>
      <c r="J110" s="180"/>
      <c r="K110" s="180"/>
      <c r="L110" s="180"/>
      <c r="M110" s="180"/>
      <c r="N110" s="180"/>
      <c r="O110" s="180"/>
      <c r="P110" s="180"/>
      <c r="Q110" s="180"/>
      <c r="R110" s="180"/>
      <c r="S110" s="180"/>
      <c r="T110" s="180"/>
      <c r="U110" s="180"/>
      <c r="V110" s="180"/>
    </row>
    <row r="111" outlineLevel="1">
      <c r="A111" s="112"/>
      <c r="B111" s="114"/>
      <c r="C111" s="442" t="s">
        <v>487</v>
      </c>
      <c r="D111" s="442" t="s">
        <v>49</v>
      </c>
      <c r="E111" s="442" t="s">
        <v>48</v>
      </c>
      <c r="F111" s="442" t="s">
        <v>50</v>
      </c>
      <c r="G111" s="443" t="s">
        <v>51</v>
      </c>
      <c r="H111" s="320"/>
      <c r="I111" s="320"/>
      <c r="J111" s="179"/>
      <c r="K111" s="444" t="str">
        <f>'テンプレート'!K116</f>
        <v>アイテム取得</v>
      </c>
      <c r="L111" s="117"/>
      <c r="M111" s="445" t="str">
        <f>'テンプレート'!M116</f>
        <v>取得フレーム</v>
      </c>
      <c r="N111" s="445" t="str">
        <f>'テンプレート'!N116</f>
        <v>Duration</v>
      </c>
      <c r="O111" s="180"/>
      <c r="P111" s="180"/>
      <c r="Q111" s="180"/>
      <c r="R111" s="180"/>
      <c r="S111" s="180"/>
      <c r="T111" s="180"/>
      <c r="U111" s="180"/>
      <c r="V111" s="180"/>
    </row>
    <row r="112" outlineLevel="1">
      <c r="A112" s="446" t="s">
        <v>502</v>
      </c>
      <c r="B112" s="447" t="s">
        <v>503</v>
      </c>
      <c r="C112" s="448"/>
      <c r="D112" s="127">
        <f t="array" ref="D112">INDEX('Ledge  Tech'!$C$3:$C109, MATCH($A$1,'Ledge  Tech'!$A$3:$A$109,0), MATCH(D111,'Ledge  Tech'!$C$2,0))</f>
        <v>19</v>
      </c>
      <c r="E112" s="448"/>
      <c r="F112" s="448"/>
      <c r="G112" s="448"/>
      <c r="H112" s="320"/>
      <c r="I112" s="320"/>
      <c r="J112" s="121"/>
      <c r="K112" s="449" t="str">
        <f>'テンプレート'!K117</f>
        <v>小アイテム</v>
      </c>
      <c r="L112" s="450" t="str">
        <f>'テンプレート'!L117</f>
        <v>On-Spot</v>
      </c>
      <c r="M112" s="127" t="s">
        <v>504</v>
      </c>
      <c r="N112" s="127">
        <v>7.0</v>
      </c>
      <c r="O112" s="180"/>
      <c r="P112" s="180"/>
      <c r="Q112" s="180"/>
      <c r="R112" s="180"/>
      <c r="S112" s="180"/>
      <c r="T112" s="180"/>
      <c r="U112" s="180"/>
      <c r="V112" s="180"/>
    </row>
    <row r="113" outlineLevel="1">
      <c r="A113" s="222"/>
      <c r="B113" s="447" t="s">
        <v>455</v>
      </c>
      <c r="C113" s="127" t="str">
        <f t="array" ref="C113">INDEX('Ledge  Tech'!$D$3:$E109, MATCH($A$1,'Ledge  Tech'!$A$3:$A$109,0), MATCH(C111,'Ledge  Tech'!$D$2:$E$2,0))</f>
        <v>1-31</v>
      </c>
      <c r="D113" s="127">
        <f t="array" ref="D113">INDEX('Ledge  Tech'!$D$3:$E109, MATCH($A$1,'Ledge  Tech'!$A$3:$A$109,0), MATCH(D111,'Ledge  Tech'!$D$2:$E$2,0))</f>
        <v>32</v>
      </c>
      <c r="E113" s="448"/>
      <c r="F113" s="448"/>
      <c r="G113" s="448"/>
      <c r="H113" s="320"/>
      <c r="I113" s="320"/>
      <c r="J113" s="179"/>
      <c r="K113" s="207"/>
      <c r="L113" s="450" t="str">
        <f>'テンプレート'!L118</f>
        <v>歩き</v>
      </c>
      <c r="M113" s="127" t="s">
        <v>504</v>
      </c>
      <c r="N113" s="127">
        <v>19.0</v>
      </c>
      <c r="O113" s="180"/>
      <c r="P113" s="180"/>
      <c r="Q113" s="180"/>
      <c r="R113" s="180"/>
      <c r="S113" s="180"/>
      <c r="T113" s="180"/>
      <c r="U113" s="180"/>
      <c r="V113" s="180"/>
    </row>
    <row r="114" outlineLevel="1">
      <c r="A114" s="222"/>
      <c r="B114" s="447" t="s">
        <v>486</v>
      </c>
      <c r="C114" s="127" t="str">
        <f t="array" ref="C114">INDEX('Ledge  Tech'!$F$3:$G$109, MATCH($A$1,'Ledge  Tech'!$A$3:$A$109,0), MATCH(C111,'Ledge  Tech'!$F$2:$G$2,0))</f>
        <v>1-26</v>
      </c>
      <c r="D114" s="127">
        <f t="array" ref="D114">INDEX('Ledge  Tech'!$F$3:$G$109, MATCH($A$1,'Ledge  Tech'!$A$3:$A$109,0), MATCH(D111,'Ledge  Tech'!$F$2:$G$2,0))</f>
        <v>45</v>
      </c>
      <c r="E114" s="448"/>
      <c r="F114" s="448"/>
      <c r="G114" s="448"/>
      <c r="H114" s="320"/>
      <c r="I114" s="320"/>
      <c r="J114" s="121"/>
      <c r="K114" s="451" t="str">
        <f>'テンプレート'!K119</f>
        <v>アイテム投擲</v>
      </c>
      <c r="L114" s="117"/>
      <c r="M114" s="445" t="str">
        <f>'テンプレート'!M119</f>
        <v>投擲フレーム</v>
      </c>
      <c r="N114" s="445" t="str">
        <f>'テンプレート'!N119</f>
        <v>Duration</v>
      </c>
      <c r="O114" s="180"/>
      <c r="P114" s="180"/>
      <c r="Q114" s="180"/>
      <c r="R114" s="180"/>
      <c r="S114" s="180"/>
      <c r="T114" s="180"/>
      <c r="U114" s="180"/>
      <c r="V114" s="180"/>
    </row>
    <row r="115" outlineLevel="1">
      <c r="A115" s="222"/>
      <c r="B115" s="447" t="s">
        <v>505</v>
      </c>
      <c r="C115" s="127" t="str">
        <f t="array" ref="C115">INDEX('Ledge  Tech'!$H$3:$I$109, MATCH($A$1,'Ledge  Tech'!$A$3:$A$109,0), MATCH(C111,'Ledge  Tech'!$H$2:$I$2,0))</f>
        <v>1-12</v>
      </c>
      <c r="D115" s="127">
        <f t="array" ref="D115">INDEX('Ledge  Tech'!$H$3:$I$109, MATCH($A$1,'Ledge  Tech'!$A$3:$A$109,0), MATCH(D111,'Ledge  Tech'!$H$2:$I$2,0))</f>
        <v>14</v>
      </c>
      <c r="E115" s="448"/>
      <c r="F115" s="448"/>
      <c r="G115" s="448"/>
      <c r="H115" s="320"/>
      <c r="I115" s="320"/>
      <c r="J115" s="179"/>
      <c r="K115" s="452" t="str">
        <f>'テンプレート'!K120</f>
        <v>Ground投擲</v>
      </c>
      <c r="L115" s="450" t="str">
        <f>'テンプレート'!L120</f>
        <v>前Throws</v>
      </c>
      <c r="M115" s="127" t="s">
        <v>90</v>
      </c>
      <c r="N115" s="127">
        <v>26.0</v>
      </c>
      <c r="O115" s="121"/>
      <c r="P115" s="121"/>
      <c r="Q115" s="121"/>
      <c r="R115" s="121"/>
      <c r="S115" s="121"/>
      <c r="T115" s="121"/>
      <c r="U115" s="121"/>
      <c r="V115" s="121"/>
    </row>
    <row r="116" outlineLevel="1">
      <c r="A116" s="207"/>
      <c r="B116" s="447" t="s">
        <v>506</v>
      </c>
      <c r="C116" s="127" t="str">
        <f t="array" ref="C116">INDEX('Ledge  Tech'!$J$3:$M$109, MATCH($A$1,'Ledge  Tech'!$A$3:$A$109,0), MATCH(C111,'Ledge  Tech'!$J$2:$M$2,0))</f>
        <v>1-20</v>
      </c>
      <c r="D116" s="127">
        <f t="array" ref="D116">INDEX('Ledge  Tech'!$J$3:$M$109, MATCH($A$1,'Ledge  Tech'!$A$3:$A$109,0), MATCH(D111,'Ledge  Tech'!$J$2:$M$2,0))</f>
        <v>55</v>
      </c>
      <c r="E116" s="127" t="str">
        <f t="array" ref="E116">INDEX('Ledge  Tech'!$J$3:$M$109, MATCH($A$1,'Ledge  Tech'!$A$3:$A$109,0), MATCH(E111,'Ledge  Tech'!$J$2:$M$2,0))</f>
        <v>18-20</v>
      </c>
      <c r="F116" s="127">
        <f t="array" ref="F116">INDEX('Ledge  Tech'!$J$3:$M$109, MATCH($A$1,'Ledge  Tech'!$A$3:$A$109,0), MATCH(F111,'Ledge  Tech'!$J$2:$M$2,0))</f>
        <v>9</v>
      </c>
      <c r="G116" s="127">
        <f>F116*1.2</f>
        <v>10.8</v>
      </c>
      <c r="H116" s="320"/>
      <c r="I116" s="320"/>
      <c r="J116" s="121"/>
      <c r="K116" s="222"/>
      <c r="L116" s="450" t="str">
        <f>'テンプレート'!L121</f>
        <v>後Throws</v>
      </c>
      <c r="M116" s="127" t="s">
        <v>191</v>
      </c>
      <c r="N116" s="127">
        <v>26.0</v>
      </c>
      <c r="O116" s="121"/>
      <c r="P116" s="121"/>
      <c r="Q116" s="121"/>
      <c r="R116" s="121"/>
      <c r="S116" s="121"/>
      <c r="T116" s="121"/>
      <c r="U116" s="121"/>
      <c r="V116" s="121"/>
    </row>
    <row r="117" outlineLevel="1">
      <c r="A117" s="446" t="s">
        <v>507</v>
      </c>
      <c r="B117" s="447" t="s">
        <v>455</v>
      </c>
      <c r="C117" s="127" t="str">
        <f t="array" ref="C117">INDEX('Ledge  Tech'!$N$3:$O$109, MATCH($A$1,'Ledge  Tech'!$A$3:$A$109,0), MATCH(C111,'Ledge  Tech'!$N$2:$O$2,0))</f>
        <v>1-20</v>
      </c>
      <c r="D117" s="127">
        <f t="array" ref="D117">INDEX('Ledge  Tech'!$N$3:$O$109, MATCH($A$1,'Ledge  Tech'!$A$3:$A$109,0), MATCH(D111,'Ledge  Tech'!$N$2:$O$2,0))</f>
        <v>26</v>
      </c>
      <c r="E117" s="448"/>
      <c r="F117" s="448"/>
      <c r="G117" s="448"/>
      <c r="H117" s="320"/>
      <c r="I117" s="320"/>
      <c r="J117" s="179"/>
      <c r="K117" s="222"/>
      <c r="L117" s="450" t="str">
        <f>'テンプレート'!L122</f>
        <v>上Throws</v>
      </c>
      <c r="M117" s="127" t="s">
        <v>191</v>
      </c>
      <c r="N117" s="127">
        <v>25.0</v>
      </c>
      <c r="O117" s="320"/>
      <c r="P117" s="320"/>
      <c r="Q117" s="320"/>
      <c r="R117" s="320"/>
      <c r="S117" s="320"/>
      <c r="T117" s="320"/>
      <c r="U117" s="320"/>
      <c r="V117" s="320"/>
    </row>
    <row r="118" outlineLevel="1">
      <c r="A118" s="222"/>
      <c r="B118" s="447" t="s">
        <v>496</v>
      </c>
      <c r="C118" s="127" t="str">
        <f t="array" ref="C118">INDEX('Ledge  Tech'!$P$3:$Q$109, MATCH($A$1,'Ledge  Tech'!$A$3:$A$109,0), MATCH(C111,'Ledge  Tech'!$P$2:$Q$2,0))</f>
        <v>1-20</v>
      </c>
      <c r="D118" s="127">
        <f t="array" ref="D118">INDEX('Ledge  Tech'!$P$3:$Q$109, MATCH($A$1,'Ledge  Tech'!$A$3:$A$109,0), MATCH(D111,'Ledge  Tech'!$P$2:$Q$2,0))</f>
        <v>40</v>
      </c>
      <c r="E118" s="448"/>
      <c r="F118" s="448"/>
      <c r="G118" s="448"/>
      <c r="H118" s="320"/>
      <c r="I118" s="320"/>
      <c r="J118" s="121"/>
      <c r="K118" s="222"/>
      <c r="L118" s="450" t="str">
        <f>'テンプレート'!L123</f>
        <v>下Throws</v>
      </c>
      <c r="M118" s="127" t="s">
        <v>145</v>
      </c>
      <c r="N118" s="127">
        <v>21.0</v>
      </c>
      <c r="O118" s="180"/>
      <c r="P118" s="180"/>
      <c r="Q118" s="180"/>
      <c r="R118" s="180"/>
      <c r="S118" s="180"/>
      <c r="T118" s="180"/>
      <c r="U118" s="180"/>
      <c r="V118" s="180"/>
    </row>
    <row r="119" outlineLevel="1">
      <c r="A119" s="207"/>
      <c r="B119" s="447" t="s">
        <v>497</v>
      </c>
      <c r="C119" s="127" t="str">
        <f t="array" ref="C119">INDEX('Ledge  Tech'!$R$3:$S$109, MATCH($A$1,'Ledge  Tech'!$A$3:$A$109,0), MATCH(C111,'Ledge  Tech'!$R$2:$S$2,0))</f>
        <v>1-20</v>
      </c>
      <c r="D119" s="127">
        <f t="array" ref="D119">INDEX('Ledge  Tech'!$R$3:$S$109, MATCH($A$1,'Ledge  Tech'!$A$3:$A$109,0), MATCH(D111,'Ledge  Tech'!$R$2:$S$2,0))</f>
        <v>40</v>
      </c>
      <c r="E119" s="448"/>
      <c r="F119" s="448"/>
      <c r="G119" s="448"/>
      <c r="H119" s="320"/>
      <c r="I119" s="320"/>
      <c r="J119" s="179"/>
      <c r="K119" s="222"/>
      <c r="L119" s="453" t="str">
        <f>'テンプレート'!L124</f>
        <v>ダッシュ</v>
      </c>
      <c r="M119" s="127" t="s">
        <v>229</v>
      </c>
      <c r="N119" s="127">
        <v>37.0</v>
      </c>
      <c r="O119" s="180"/>
      <c r="P119" s="180"/>
      <c r="Q119" s="180"/>
      <c r="R119" s="180"/>
      <c r="S119" s="180"/>
      <c r="T119" s="180"/>
      <c r="U119" s="180"/>
      <c r="V119" s="180"/>
    </row>
    <row r="120" outlineLevel="1">
      <c r="A120" s="446" t="s">
        <v>508</v>
      </c>
      <c r="B120" s="447" t="s">
        <v>509</v>
      </c>
      <c r="C120" s="448"/>
      <c r="D120" s="127" t="str">
        <f t="array" ref="D120">INDEX('Get-Ups'!$C$3:$C109, MATCH($A$1,'Get-Ups'!$A$3:$A$109,0), MATCH(D111,'Get-Ups'!$C$2:$AD$2,0))</f>
        <v>25</v>
      </c>
      <c r="E120" s="448"/>
      <c r="F120" s="448"/>
      <c r="G120" s="448"/>
      <c r="H120" s="320"/>
      <c r="I120" s="320"/>
      <c r="J120" s="121"/>
      <c r="K120" s="207"/>
      <c r="L120" s="453" t="str">
        <f>'テンプレート'!L125</f>
        <v>On-Spot捨て</v>
      </c>
      <c r="M120" s="127" t="s">
        <v>145</v>
      </c>
      <c r="N120" s="127">
        <v>23.0</v>
      </c>
      <c r="O120" s="180"/>
      <c r="P120" s="180"/>
      <c r="Q120" s="180"/>
      <c r="R120" s="180"/>
      <c r="S120" s="180"/>
      <c r="T120" s="180"/>
      <c r="U120" s="180"/>
      <c r="V120" s="180"/>
    </row>
    <row r="121" outlineLevel="1">
      <c r="A121" s="222"/>
      <c r="B121" s="447" t="s">
        <v>455</v>
      </c>
      <c r="C121" s="454" t="str">
        <f t="array" ref="C121">INDEX('Get-Ups'!$D$3:$E109, MATCH($A$1,'Get-Ups'!$A$3:$A$109,0), MATCH(C111,'Get-Ups'!$D$2:$AD$2,0))</f>
        <v>1-22</v>
      </c>
      <c r="D121" s="455">
        <f t="array" ref="D121">INDEX('Get-Ups'!$D$3:$E109, MATCH($A$1,'Get-Ups'!$A$3:$A$109,0), MATCH(D111,'Get-Ups'!$D$2:$AD$2,0))</f>
        <v>29</v>
      </c>
      <c r="E121" s="448"/>
      <c r="F121" s="448"/>
      <c r="G121" s="448"/>
      <c r="H121" s="320"/>
      <c r="I121" s="320"/>
      <c r="J121" s="179"/>
      <c r="K121" s="452" t="str">
        <f>'テンプレート'!K126</f>
        <v>Air投擲</v>
      </c>
      <c r="L121" s="450" t="str">
        <f>'テンプレート'!L126</f>
        <v>前Throws</v>
      </c>
      <c r="M121" s="127" t="s">
        <v>90</v>
      </c>
      <c r="N121" s="127">
        <v>24.0</v>
      </c>
      <c r="O121" s="180"/>
      <c r="P121" s="180"/>
      <c r="Q121" s="180"/>
      <c r="R121" s="180"/>
      <c r="S121" s="180"/>
      <c r="T121" s="180"/>
      <c r="U121" s="180"/>
      <c r="V121" s="180"/>
    </row>
    <row r="122" outlineLevel="1">
      <c r="A122" s="222"/>
      <c r="B122" s="447" t="s">
        <v>496</v>
      </c>
      <c r="C122" s="454" t="str">
        <f t="array" ref="C122">INDEX('Get-Ups'!$F$3:$G$109, MATCH($A$1,'Get-Ups'!$A$3:$A$109,0), MATCH(C111,'Get-Ups'!$F$2:$AD$2,0))</f>
        <v>1-19</v>
      </c>
      <c r="D122" s="455">
        <f t="array" ref="D122">INDEX('Get-Ups'!$F$3:$G$109, MATCH($A$1,'Get-Ups'!$A$3:$A$109,0), MATCH(D111,'Get-Ups'!$F$2:$AD$2,0))</f>
        <v>35</v>
      </c>
      <c r="E122" s="448"/>
      <c r="F122" s="448"/>
      <c r="G122" s="448"/>
      <c r="H122" s="320"/>
      <c r="I122" s="320"/>
      <c r="J122" s="121"/>
      <c r="K122" s="222"/>
      <c r="L122" s="450" t="str">
        <f>'テンプレート'!L127</f>
        <v>後Throws</v>
      </c>
      <c r="M122" s="127" t="s">
        <v>191</v>
      </c>
      <c r="N122" s="127">
        <v>24.0</v>
      </c>
      <c r="O122" s="180"/>
      <c r="P122" s="180"/>
      <c r="Q122" s="180"/>
      <c r="R122" s="180"/>
      <c r="S122" s="180"/>
      <c r="T122" s="180"/>
      <c r="U122" s="180"/>
      <c r="V122" s="180"/>
    </row>
    <row r="123" outlineLevel="1">
      <c r="A123" s="222"/>
      <c r="B123" s="447" t="s">
        <v>497</v>
      </c>
      <c r="C123" s="127" t="str">
        <f t="array" ref="C123">INDEX('Get-Ups'!$H$3:$I$109, MATCH($A$1,'Get-Ups'!$A$3:$A$109,0), MATCH(C111,'Get-Ups'!$H$2:$AD$2,0))</f>
        <v>1-19</v>
      </c>
      <c r="D123" s="127">
        <f t="array" ref="D123">INDEX('Get-Ups'!$H$3:$I$109, MATCH($A$1,'Get-Ups'!$A$3:$A$109,0), MATCH(D111,'Get-Ups'!$H$2:$AD$2,0))</f>
        <v>35</v>
      </c>
      <c r="E123" s="448"/>
      <c r="F123" s="448"/>
      <c r="G123" s="448"/>
      <c r="H123" s="320"/>
      <c r="I123" s="320"/>
      <c r="J123" s="179"/>
      <c r="K123" s="222"/>
      <c r="L123" s="450" t="str">
        <f>'テンプレート'!L128</f>
        <v>上Throws</v>
      </c>
      <c r="M123" s="127" t="s">
        <v>74</v>
      </c>
      <c r="N123" s="127">
        <v>23.0</v>
      </c>
      <c r="O123" s="180"/>
      <c r="P123" s="180"/>
      <c r="Q123" s="180"/>
      <c r="R123" s="180"/>
      <c r="S123" s="180"/>
      <c r="T123" s="180"/>
      <c r="U123" s="180"/>
      <c r="V123" s="180"/>
    </row>
    <row r="124" outlineLevel="1">
      <c r="A124" s="222"/>
      <c r="B124" s="447" t="s">
        <v>510</v>
      </c>
      <c r="C124" s="456" t="str">
        <f t="array" ref="C124">INDEX('Get-Ups'!$J$3:$M$109, MATCH($A$1,'Get-Ups'!$A$3:$A$109,0), MATCH(C111,'Get-Ups'!$J$2:$AD$2,0))</f>
        <v>1-23</v>
      </c>
      <c r="D124" s="457">
        <f t="array" ref="D124">INDEX('Get-Ups'!$J$3:$M$109, MATCH($A$1,'Get-Ups'!$A$3:$A$109,0), MATCH(D111,'Get-Ups'!$J$2:$AD$2,0))</f>
        <v>45</v>
      </c>
      <c r="E124" s="454" t="str">
        <f t="array" ref="E124">INDEX('Get-Ups'!$J$3:$M$109, MATCH($A$1,'Get-Ups'!$A$3:$A$109,0), MATCH(E111,'Get-Ups'!$J$2:$AD$2,0))</f>
        <v>14-15</v>
      </c>
      <c r="F124" s="455">
        <f t="array" ref="F124">INDEX('Get-Ups'!$J$3:$M$109, MATCH($A$1,'Get-Ups'!$A$3:$A$109,0), MATCH(F111,'Get-Ups'!$J$2:$AD$2,0))</f>
        <v>7</v>
      </c>
      <c r="G124" s="127">
        <f t="shared" ref="G124:G125" si="1">F124*1.2</f>
        <v>8.4</v>
      </c>
      <c r="H124" s="320"/>
      <c r="I124" s="320"/>
      <c r="J124" s="121"/>
      <c r="K124" s="207"/>
      <c r="L124" s="450" t="str">
        <f>'テンプレート'!L129</f>
        <v>下Throws</v>
      </c>
      <c r="M124" s="127" t="s">
        <v>145</v>
      </c>
      <c r="N124" s="127">
        <v>19.0</v>
      </c>
      <c r="O124" s="121"/>
      <c r="P124" s="121"/>
      <c r="Q124" s="121"/>
      <c r="R124" s="121"/>
      <c r="S124" s="121"/>
      <c r="T124" s="121"/>
      <c r="U124" s="121"/>
      <c r="V124" s="121"/>
    </row>
    <row r="125" outlineLevel="1">
      <c r="A125" s="207"/>
      <c r="B125" s="458" t="s">
        <v>511</v>
      </c>
      <c r="C125" s="207"/>
      <c r="D125" s="207"/>
      <c r="E125" s="454" t="str">
        <f t="array" ref="E125">INDEX('Get-Ups'!$N$3:$O$109, MATCH($A$1,'Get-Ups'!$A$3:$A$109,0), MATCH(E111,'Get-Ups'!$N$2:$AD$2,0))</f>
        <v>22-23</v>
      </c>
      <c r="F125" s="455">
        <f t="array" ref="F125">INDEX('Get-Ups'!$N$3:$O$109, MATCH($A$1,'Get-Ups'!$A$3:$A$109,0), MATCH(F111,'Get-Ups'!$N$2:$AD$2,0))</f>
        <v>7</v>
      </c>
      <c r="G125" s="127">
        <f t="shared" si="1"/>
        <v>8.4</v>
      </c>
      <c r="H125" s="320"/>
      <c r="I125" s="320"/>
      <c r="J125" s="121"/>
      <c r="K125" s="459" t="str">
        <f>'テンプレート'!K130</f>
        <v>踏み台ジャンプ</v>
      </c>
      <c r="L125" s="224"/>
      <c r="M125" s="445" t="str">
        <f>'テンプレート'!M130</f>
        <v>Duration</v>
      </c>
      <c r="N125" s="138"/>
      <c r="O125" s="121"/>
      <c r="P125" s="121"/>
      <c r="Q125" s="121"/>
      <c r="R125" s="121"/>
      <c r="S125" s="121"/>
      <c r="T125" s="121"/>
      <c r="U125" s="121"/>
      <c r="V125" s="121"/>
    </row>
    <row r="126" outlineLevel="1">
      <c r="A126" s="446" t="s">
        <v>512</v>
      </c>
      <c r="B126" s="447" t="s">
        <v>509</v>
      </c>
      <c r="C126" s="448"/>
      <c r="D126" s="454" t="str">
        <f t="array" ref="D126">INDEX('Get-Ups'!$C$3:$C109, MATCH($A$1,'Get-Ups'!$A$3:$A$109,0), MATCH(D111,'Get-Ups'!$C$2,0))</f>
        <v>25</v>
      </c>
      <c r="E126" s="448"/>
      <c r="F126" s="448"/>
      <c r="G126" s="448"/>
      <c r="H126" s="320"/>
      <c r="I126" s="320"/>
      <c r="J126" s="179"/>
      <c r="K126" s="460" t="str">
        <f>'テンプレート'!K131</f>
        <v>踏み</v>
      </c>
      <c r="L126" s="461" t="str">
        <f>'テンプレート'!L131</f>
        <v>踏み</v>
      </c>
      <c r="M126" s="127">
        <v>8.0</v>
      </c>
      <c r="N126" s="462"/>
      <c r="O126" s="121"/>
      <c r="P126" s="121"/>
      <c r="Q126" s="121"/>
      <c r="R126" s="121"/>
      <c r="S126" s="121"/>
      <c r="T126" s="121"/>
      <c r="U126" s="121"/>
      <c r="V126" s="121"/>
    </row>
    <row r="127" outlineLevel="1">
      <c r="A127" s="222"/>
      <c r="B127" s="447" t="s">
        <v>455</v>
      </c>
      <c r="C127" s="454" t="str">
        <f t="array" ref="C127">INDEX('Get-Ups'!$P$3:$Q$109, MATCH($A$1,'Get-Ups'!$A$3:$A$109,0), MATCH(C111,'Get-Ups'!$P$2:$AD$2,0))</f>
        <v>1-22</v>
      </c>
      <c r="D127" s="455">
        <f t="array" ref="D127">INDEX('Get-Ups'!$P$3:$Q$109, MATCH($A$1,'Get-Ups'!$A$3:$A$109,0), MATCH(D111,'Get-Ups'!$P$2:$AD$2,0))</f>
        <v>29</v>
      </c>
      <c r="E127" s="448"/>
      <c r="F127" s="448"/>
      <c r="G127" s="448"/>
      <c r="H127" s="320"/>
      <c r="I127" s="320"/>
      <c r="J127" s="121"/>
      <c r="K127" s="452" t="str">
        <f>'テンプレート'!K132</f>
        <v>踏まれ</v>
      </c>
      <c r="L127" s="461" t="str">
        <f>'テンプレート'!L132</f>
        <v>Ground踏まれ</v>
      </c>
      <c r="M127" s="127" t="s">
        <v>504</v>
      </c>
      <c r="N127" s="462"/>
      <c r="O127" s="320"/>
      <c r="P127" s="320"/>
      <c r="Q127" s="320"/>
      <c r="R127" s="320"/>
      <c r="S127" s="320"/>
      <c r="T127" s="320"/>
      <c r="U127" s="320"/>
      <c r="V127" s="320"/>
    </row>
    <row r="128" outlineLevel="1">
      <c r="A128" s="222"/>
      <c r="B128" s="447" t="s">
        <v>496</v>
      </c>
      <c r="C128" s="454" t="str">
        <f t="array" ref="C128">INDEX('Get-Ups'!$R$3:$S$109, MATCH($A$1,'Get-Ups'!$A$3:$A$109,0), MATCH(C111,'Get-Ups'!$R$2:$AD$2,0))</f>
        <v>1-19</v>
      </c>
      <c r="D128" s="455">
        <f t="array" ref="D128">INDEX('Get-Ups'!$R$3:$S$109, MATCH($A$1,'Get-Ups'!$A$3:$A$109,0), MATCH(D111,'Get-Ups'!$R$2:$AD$2,0))</f>
        <v>35</v>
      </c>
      <c r="E128" s="448"/>
      <c r="F128" s="448"/>
      <c r="G128" s="448"/>
      <c r="H128" s="320"/>
      <c r="I128" s="320"/>
      <c r="J128" s="179"/>
      <c r="K128" s="222"/>
      <c r="L128" s="461" t="s">
        <v>671</v>
      </c>
      <c r="M128" s="127">
        <v>28.0</v>
      </c>
      <c r="N128" s="108"/>
      <c r="O128" s="180"/>
      <c r="P128" s="180"/>
      <c r="Q128" s="180"/>
      <c r="R128" s="180"/>
      <c r="S128" s="180"/>
      <c r="T128" s="180"/>
      <c r="U128" s="180"/>
      <c r="V128" s="180"/>
    </row>
    <row r="129" outlineLevel="1">
      <c r="A129" s="222"/>
      <c r="B129" s="447" t="s">
        <v>497</v>
      </c>
      <c r="C129" s="454" t="str">
        <f t="array" ref="C129">INDEX('Get-Ups'!$T$3:$U$109, MATCH($A$1,'Get-Ups'!$A$3:$A$109,0), MATCH(C111,'Get-Ups'!$T$2:$AD$2,0))</f>
        <v>1-19</v>
      </c>
      <c r="D129" s="455">
        <f t="array" ref="D129">INDEX('Get-Ups'!$T$3:$U$109, MATCH($A$1,'Get-Ups'!$A$3:$A$109,0), MATCH(D111,'Get-Ups'!$T$2:$AD$2,0))</f>
        <v>35</v>
      </c>
      <c r="E129" s="448"/>
      <c r="F129" s="448"/>
      <c r="G129" s="448"/>
      <c r="H129" s="320"/>
      <c r="I129" s="320"/>
      <c r="J129" s="121"/>
      <c r="K129" s="222"/>
      <c r="L129" s="461" t="str">
        <f>'テンプレート'!L134</f>
        <v>Air踏まれ</v>
      </c>
      <c r="M129" s="127">
        <v>11.0</v>
      </c>
      <c r="N129" s="108"/>
      <c r="O129" s="180"/>
      <c r="P129" s="180"/>
      <c r="Q129" s="180"/>
      <c r="R129" s="180"/>
      <c r="S129" s="180"/>
      <c r="T129" s="180"/>
      <c r="U129" s="180"/>
      <c r="V129" s="180"/>
    </row>
    <row r="130" outlineLevel="1">
      <c r="A130" s="222"/>
      <c r="B130" s="447" t="s">
        <v>510</v>
      </c>
      <c r="C130" s="456" t="str">
        <f t="array" ref="C130">INDEX('Get-Ups'!$V$3:$Y$109, MATCH($A$1,'Get-Ups'!$A$3:$A$109,0), MATCH(C111,'Get-Ups'!$V$2:$AD$2,0))</f>
        <v>1-24</v>
      </c>
      <c r="D130" s="457">
        <f t="array" ref="D130">INDEX('Get-Ups'!$V$3:$Y$109, MATCH($A$1,'Get-Ups'!$A$3:$A$109,0), MATCH(D111,'Get-Ups'!$V$2:$AD$2,0))</f>
        <v>45</v>
      </c>
      <c r="E130" s="454" t="str">
        <f t="array" ref="E130">INDEX('Get-Ups'!$V$3:$Y$109, MATCH($A$1,'Get-Ups'!$A$3:$A$109,0), MATCH(E111,'Get-Ups'!$V$2:$AD$2,0))</f>
        <v>14-15</v>
      </c>
      <c r="F130" s="455">
        <f t="array" ref="F130">INDEX('Get-Ups'!$V$3:$Y$109, MATCH($A$1,'Get-Ups'!$A$3:$A$109,0), MATCH(F111,'Get-Ups'!$V$2:$AD$2,0))</f>
        <v>7</v>
      </c>
      <c r="G130" s="127">
        <f t="shared" ref="G130:G131" si="2">F130*1.2</f>
        <v>8.4</v>
      </c>
      <c r="H130" s="320"/>
      <c r="I130" s="320"/>
      <c r="J130" s="179"/>
      <c r="K130" s="222"/>
      <c r="L130" s="461" t="str">
        <f>'テンプレート'!L135</f>
        <v>Air落下</v>
      </c>
      <c r="M130" s="127">
        <v>42.0</v>
      </c>
      <c r="N130" s="108"/>
      <c r="O130" s="180"/>
      <c r="P130" s="180"/>
      <c r="Q130" s="180"/>
      <c r="R130" s="180"/>
      <c r="S130" s="180"/>
      <c r="T130" s="180"/>
      <c r="U130" s="180"/>
      <c r="V130" s="180"/>
    </row>
    <row r="131" outlineLevel="1">
      <c r="A131" s="207"/>
      <c r="B131" s="458" t="s">
        <v>511</v>
      </c>
      <c r="C131" s="207"/>
      <c r="D131" s="207"/>
      <c r="E131" s="454" t="str">
        <f t="array" ref="E131">INDEX('Get-Ups'!$Z$3:$AA$109, MATCH($A$1,'Get-Ups'!$A$3:$A$109,0), MATCH(E111,'Get-Ups'!$Z$2:$AD$2,0))</f>
        <v>23-24</v>
      </c>
      <c r="F131" s="455">
        <f t="array" ref="F131">INDEX('Get-Ups'!$Z$3:$AA$109, MATCH($A$1,'Get-Ups'!$A$3:$A$109,0), MATCH(F111,'Get-Ups'!$Z$2:$AD$2,0))</f>
        <v>7</v>
      </c>
      <c r="G131" s="127">
        <f t="shared" si="2"/>
        <v>8.4</v>
      </c>
      <c r="H131" s="320"/>
      <c r="I131" s="320"/>
      <c r="J131" s="179"/>
      <c r="K131" s="451" t="str">
        <f>'テンプレート'!K136</f>
        <v>倒れダメージ</v>
      </c>
      <c r="L131" s="120"/>
      <c r="M131" s="445" t="str">
        <f>'テンプレート'!M136</f>
        <v>Duration</v>
      </c>
      <c r="N131" s="108"/>
      <c r="O131" s="180"/>
      <c r="P131" s="180"/>
      <c r="Q131" s="180"/>
      <c r="R131" s="180"/>
      <c r="S131" s="180"/>
      <c r="T131" s="180"/>
      <c r="U131" s="180"/>
      <c r="V131" s="180"/>
    </row>
    <row r="132" outlineLevel="1">
      <c r="A132" s="446" t="s">
        <v>513</v>
      </c>
      <c r="B132" s="447" t="s">
        <v>514</v>
      </c>
      <c r="C132" s="454" t="str">
        <f t="array" ref="C132">INDEX(Tripping!$C$3:$D109, MATCH($A$1,Tripping!$A$3:$A$109,0), MATCH(C111,Tripping!$C$2:$AC$2,0))</f>
        <v>1-5</v>
      </c>
      <c r="D132" s="455">
        <f t="array" ref="D132">INDEX(Tripping!$C$3:$D109, MATCH($A$1,Tripping!$A$3:$A$109,0), MATCH(D111,Tripping!$C$2:$AC$2,0))</f>
        <v>29</v>
      </c>
      <c r="E132" s="448"/>
      <c r="F132" s="448"/>
      <c r="G132" s="448"/>
      <c r="H132" s="320"/>
      <c r="I132" s="320"/>
      <c r="J132" s="121"/>
      <c r="K132" s="460" t="str">
        <f>'テンプレート'!K137</f>
        <v>あお向け倒れ</v>
      </c>
      <c r="L132" s="453" t="str">
        <f>'テンプレート'!L137</f>
        <v>モーション大</v>
      </c>
      <c r="M132" s="127">
        <v>39.0</v>
      </c>
      <c r="N132" s="462"/>
      <c r="O132" s="180"/>
      <c r="P132" s="180"/>
      <c r="Q132" s="180"/>
      <c r="R132" s="180"/>
      <c r="S132" s="180"/>
      <c r="T132" s="180"/>
      <c r="U132" s="180"/>
      <c r="V132" s="180"/>
    </row>
    <row r="133" outlineLevel="1">
      <c r="A133" s="222"/>
      <c r="B133" s="447" t="s">
        <v>515</v>
      </c>
      <c r="C133" s="454" t="str">
        <f t="array" ref="C133">INDEX(Tripping!$E$3:$F109, MATCH($A$1,Tripping!$A$3:$A$109,0), MATCH(C111,Tripping!$E$2:$AC$2,0))</f>
        <v>1-5</v>
      </c>
      <c r="D133" s="455">
        <f t="array" ref="D133">INDEX(Tripping!$E$3:$F109, MATCH($A$1,Tripping!$A$3:$A$109,0), MATCH(D111,Tripping!$E$2:$AC$2,0))</f>
        <v>39</v>
      </c>
      <c r="E133" s="448"/>
      <c r="F133" s="448"/>
      <c r="G133" s="448"/>
      <c r="H133" s="320"/>
      <c r="I133" s="320"/>
      <c r="J133" s="179"/>
      <c r="K133" s="460" t="str">
        <f>'テンプレート'!K138</f>
        <v>うつ伏せ倒れ</v>
      </c>
      <c r="L133" s="453" t="str">
        <f>'テンプレート'!L138</f>
        <v>モーション大</v>
      </c>
      <c r="M133" s="127" t="s">
        <v>165</v>
      </c>
      <c r="N133" s="462"/>
      <c r="O133" s="180"/>
      <c r="P133" s="180"/>
      <c r="Q133" s="180"/>
      <c r="R133" s="180"/>
      <c r="S133" s="180"/>
      <c r="T133" s="180"/>
      <c r="U133" s="180"/>
      <c r="V133" s="180"/>
    </row>
    <row r="134" outlineLevel="1">
      <c r="A134" s="222"/>
      <c r="B134" s="447" t="s">
        <v>455</v>
      </c>
      <c r="C134" s="454" t="str">
        <f t="array" ref="C134">INDEX(Tripping!$G$3:$H$109, MATCH($A$1,Tripping!$A$3:$A$109,0), MATCH(C111,Tripping!$G$2:$AC$2,0))</f>
        <v>1-16</v>
      </c>
      <c r="D134" s="455">
        <f t="array" ref="D134">INDEX(Tripping!$G$3:$H$109, MATCH($A$1,Tripping!$A$3:$A$109,0), MATCH(D111,Tripping!$G$2:$AC$2,0))</f>
        <v>21</v>
      </c>
      <c r="E134" s="448"/>
      <c r="F134" s="448"/>
      <c r="G134" s="448"/>
      <c r="H134" s="320"/>
      <c r="I134" s="320"/>
      <c r="J134" s="121"/>
      <c r="K134" s="451" t="str">
        <f>'テンプレート'!K139</f>
        <v/>
      </c>
      <c r="L134" s="120"/>
      <c r="M134" s="445" t="str">
        <f>'テンプレート'!M139</f>
        <v/>
      </c>
      <c r="N134" s="108"/>
      <c r="O134" s="180"/>
      <c r="P134" s="180"/>
      <c r="Q134" s="180"/>
      <c r="R134" s="180"/>
      <c r="S134" s="180"/>
      <c r="T134" s="180"/>
      <c r="U134" s="180"/>
      <c r="V134" s="180"/>
    </row>
    <row r="135" outlineLevel="1">
      <c r="A135" s="222"/>
      <c r="B135" s="447" t="s">
        <v>496</v>
      </c>
      <c r="C135" s="454" t="str">
        <f t="array" ref="C135">INDEX(Tripping!$I$3:$J$109, MATCH($A$1,Tripping!$A$3:$A$109,0), MATCH(C111,Tripping!$I$2:$AC$2,0))</f>
        <v>1-9</v>
      </c>
      <c r="D135" s="455">
        <f t="array" ref="D135">INDEX(Tripping!$I$3:$J$109, MATCH($A$1,Tripping!$A$3:$A$109,0), MATCH(D111,Tripping!$I$2:$AC$2,0))</f>
        <v>28</v>
      </c>
      <c r="E135" s="448"/>
      <c r="F135" s="448"/>
      <c r="G135" s="448"/>
      <c r="H135" s="320"/>
      <c r="I135" s="320"/>
      <c r="J135" s="320"/>
      <c r="K135" s="463"/>
      <c r="L135" s="464" t="str">
        <f>'テンプレート'!L140</f>
        <v/>
      </c>
      <c r="M135" s="127" t="s">
        <v>504</v>
      </c>
      <c r="N135" s="108"/>
      <c r="O135" s="180"/>
      <c r="P135" s="180"/>
      <c r="Q135" s="180"/>
      <c r="R135" s="180"/>
      <c r="S135" s="180"/>
      <c r="T135" s="180"/>
      <c r="U135" s="180"/>
      <c r="V135" s="180"/>
    </row>
    <row r="136" outlineLevel="1">
      <c r="A136" s="222"/>
      <c r="B136" s="447" t="s">
        <v>497</v>
      </c>
      <c r="C136" s="454" t="str">
        <f t="array" ref="C136">INDEX(Tripping!$K$3:$L$109, MATCH($A$1,Tripping!$A$3:$A$109,0), MATCH(C111,Tripping!$K$2:$AC$2,0))</f>
        <v>1-9</v>
      </c>
      <c r="D136" s="455">
        <f t="array" ref="D136">INDEX(Tripping!$K$3:$L$109, MATCH($A$1,Tripping!$A$3:$A$109,0), MATCH(D111,Tripping!$K$2:$AC$2,0))</f>
        <v>28</v>
      </c>
      <c r="E136" s="448"/>
      <c r="F136" s="448"/>
      <c r="G136" s="448"/>
      <c r="H136" s="320"/>
      <c r="I136" s="320"/>
      <c r="J136" s="320"/>
      <c r="K136" s="465"/>
      <c r="L136" s="180"/>
      <c r="M136" s="180"/>
      <c r="N136" s="108"/>
      <c r="O136" s="180"/>
      <c r="P136" s="180"/>
      <c r="Q136" s="180"/>
      <c r="R136" s="180"/>
      <c r="S136" s="180"/>
      <c r="T136" s="180"/>
      <c r="U136" s="180"/>
      <c r="V136" s="180"/>
    </row>
    <row r="137" outlineLevel="1">
      <c r="A137" s="222"/>
      <c r="B137" s="447" t="s">
        <v>510</v>
      </c>
      <c r="C137" s="456" t="str">
        <f t="array" ref="C137">INDEX(Tripping!$M$3:$P$109, MATCH($A$1,Tripping!$A$3:$A$109,0), MATCH(C111,Tripping!$M$2:$AC$2,0))</f>
        <v>1-7</v>
      </c>
      <c r="D137" s="457">
        <f t="array" ref="D137">INDEX(Tripping!$M$3:$P$109, MATCH($A$1,Tripping!$A$3:$A$109,0), MATCH(D111,Tripping!$M$2:$AC$2,0))</f>
        <v>49</v>
      </c>
      <c r="E137" s="454" t="str">
        <f t="array" ref="E137">INDEX(Tripping!$M$3:$P$109, MATCH($A$1,Tripping!$A$3:$A$109,0), MATCH(E111,Tripping!$M$2:$AC$2,0))</f>
        <v>19-20</v>
      </c>
      <c r="F137" s="455">
        <f t="array" ref="F137">INDEX(Tripping!$M$3:$P$109, MATCH($A$1,Tripping!$A$3:$A$109,0), MATCH(F111,Tripping!$M$2:$AC$2,0))</f>
        <v>5</v>
      </c>
      <c r="G137" s="127">
        <f t="shared" ref="G137:G138" si="3">F137*1.2</f>
        <v>6</v>
      </c>
      <c r="H137" s="320"/>
      <c r="I137" s="320"/>
      <c r="J137" s="320"/>
      <c r="K137" s="180"/>
      <c r="L137" s="180"/>
      <c r="M137" s="180"/>
      <c r="N137" s="108"/>
      <c r="O137" s="108"/>
      <c r="P137" s="108"/>
      <c r="Q137" s="108"/>
      <c r="R137" s="180"/>
      <c r="S137" s="180"/>
      <c r="T137" s="180"/>
      <c r="U137" s="180"/>
      <c r="V137" s="180"/>
    </row>
    <row r="138" outlineLevel="1">
      <c r="A138" s="207"/>
      <c r="B138" s="458" t="s">
        <v>511</v>
      </c>
      <c r="C138" s="207"/>
      <c r="D138" s="207"/>
      <c r="E138" s="454" t="str">
        <f t="array" ref="E138">INDEX(Tripping!$Q$3:$R$109, MATCH($A$1,Tripping!$A$3:$A$109,0), MATCH(E111,Tripping!$Q$2:$AC$2,0))</f>
        <v>27-28</v>
      </c>
      <c r="F138" s="455">
        <f t="array" ref="F138">INDEX(Tripping!$Q$3:$R$109, MATCH($A$1,Tripping!$A$3:$A$109,0), MATCH(F111,Tripping!$Q$2:$AC$2,0))</f>
        <v>5</v>
      </c>
      <c r="G138" s="127">
        <f t="shared" si="3"/>
        <v>6</v>
      </c>
      <c r="H138" s="320"/>
      <c r="I138" s="320"/>
      <c r="J138" s="320"/>
      <c r="K138" s="180"/>
      <c r="L138" s="180"/>
      <c r="M138" s="180"/>
      <c r="N138" s="108"/>
      <c r="O138" s="108"/>
      <c r="P138" s="108"/>
      <c r="Q138" s="108"/>
      <c r="R138" s="180"/>
      <c r="S138" s="180"/>
      <c r="T138" s="180"/>
      <c r="U138" s="180"/>
      <c r="V138" s="180"/>
    </row>
  </sheetData>
  <mergeCells count="134">
    <mergeCell ref="K131:L131"/>
    <mergeCell ref="K127:K130"/>
    <mergeCell ref="K121:K124"/>
    <mergeCell ref="K111:L111"/>
    <mergeCell ref="K115:K120"/>
    <mergeCell ref="K112:K113"/>
    <mergeCell ref="K114:L114"/>
    <mergeCell ref="K125:L125"/>
    <mergeCell ref="D130:D131"/>
    <mergeCell ref="D137:D138"/>
    <mergeCell ref="C137:C138"/>
    <mergeCell ref="A132:A138"/>
    <mergeCell ref="C130:C131"/>
    <mergeCell ref="A112:A116"/>
    <mergeCell ref="A117:A119"/>
    <mergeCell ref="A120:A125"/>
    <mergeCell ref="A126:A131"/>
    <mergeCell ref="A107:A108"/>
    <mergeCell ref="A110:B111"/>
    <mergeCell ref="A104:A106"/>
    <mergeCell ref="A102:B103"/>
    <mergeCell ref="H93:J94"/>
    <mergeCell ref="H95:J96"/>
    <mergeCell ref="C93:C94"/>
    <mergeCell ref="C95:C96"/>
    <mergeCell ref="E93:E94"/>
    <mergeCell ref="E95:E96"/>
    <mergeCell ref="E97:E98"/>
    <mergeCell ref="E99:E100"/>
    <mergeCell ref="H99:J100"/>
    <mergeCell ref="H97:J98"/>
    <mergeCell ref="F62:F63"/>
    <mergeCell ref="D68:D72"/>
    <mergeCell ref="E62:E63"/>
    <mergeCell ref="D30:D32"/>
    <mergeCell ref="D40:D41"/>
    <mergeCell ref="D38:D39"/>
    <mergeCell ref="H38:J39"/>
    <mergeCell ref="H35:J37"/>
    <mergeCell ref="H34:J34"/>
    <mergeCell ref="H33:J33"/>
    <mergeCell ref="I50:I55"/>
    <mergeCell ref="G62:G63"/>
    <mergeCell ref="D56:D57"/>
    <mergeCell ref="D50:D55"/>
    <mergeCell ref="D124:D125"/>
    <mergeCell ref="C124:C125"/>
    <mergeCell ref="H28:J29"/>
    <mergeCell ref="D28:D29"/>
    <mergeCell ref="H30:J32"/>
    <mergeCell ref="H74:J84"/>
    <mergeCell ref="H40:J41"/>
    <mergeCell ref="A93:A94"/>
    <mergeCell ref="A95:A96"/>
    <mergeCell ref="A99:A100"/>
    <mergeCell ref="A92:B92"/>
    <mergeCell ref="K134:L134"/>
    <mergeCell ref="A97:A98"/>
    <mergeCell ref="C97:C98"/>
    <mergeCell ref="H92:J92"/>
    <mergeCell ref="A68:A72"/>
    <mergeCell ref="A48:A49"/>
    <mergeCell ref="A50:A55"/>
    <mergeCell ref="C99:C100"/>
    <mergeCell ref="A64:B64"/>
    <mergeCell ref="A67:B67"/>
    <mergeCell ref="A89:A91"/>
    <mergeCell ref="A86:B87"/>
    <mergeCell ref="A74:A84"/>
    <mergeCell ref="A73:B73"/>
    <mergeCell ref="J48:J49"/>
    <mergeCell ref="I48:I49"/>
    <mergeCell ref="D48:D49"/>
    <mergeCell ref="D45:D46"/>
    <mergeCell ref="H65:J66"/>
    <mergeCell ref="H67:J67"/>
    <mergeCell ref="H73:J73"/>
    <mergeCell ref="H68:J72"/>
    <mergeCell ref="J50:J55"/>
    <mergeCell ref="J56:J57"/>
    <mergeCell ref="R50:V55"/>
    <mergeCell ref="R48:V49"/>
    <mergeCell ref="R56:V57"/>
    <mergeCell ref="I56:I57"/>
    <mergeCell ref="I45:I46"/>
    <mergeCell ref="J45:J46"/>
    <mergeCell ref="R45:V46"/>
    <mergeCell ref="R47:V47"/>
    <mergeCell ref="R44:V44"/>
    <mergeCell ref="A43:B44"/>
    <mergeCell ref="A45:A46"/>
    <mergeCell ref="I6:I7"/>
    <mergeCell ref="H1:J2"/>
    <mergeCell ref="H6:H7"/>
    <mergeCell ref="H10:H11"/>
    <mergeCell ref="I10:I11"/>
    <mergeCell ref="H27:J27"/>
    <mergeCell ref="C1:G12"/>
    <mergeCell ref="A26:A27"/>
    <mergeCell ref="A11:B12"/>
    <mergeCell ref="A24:B25"/>
    <mergeCell ref="H8:J9"/>
    <mergeCell ref="A15:B16"/>
    <mergeCell ref="I4:I5"/>
    <mergeCell ref="H4:H5"/>
    <mergeCell ref="K1:M2"/>
    <mergeCell ref="H61:J61"/>
    <mergeCell ref="H60:J60"/>
    <mergeCell ref="A60:B60"/>
    <mergeCell ref="A59:B59"/>
    <mergeCell ref="A65:A66"/>
    <mergeCell ref="A56:A57"/>
    <mergeCell ref="A61:A63"/>
    <mergeCell ref="U61:U63"/>
    <mergeCell ref="V61:V63"/>
    <mergeCell ref="H64:J64"/>
    <mergeCell ref="H62:J63"/>
    <mergeCell ref="U68:U72"/>
    <mergeCell ref="U74:U84"/>
    <mergeCell ref="V74:V84"/>
    <mergeCell ref="V68:V72"/>
    <mergeCell ref="V65:V66"/>
    <mergeCell ref="U65:U66"/>
    <mergeCell ref="A38:A39"/>
    <mergeCell ref="A35:A37"/>
    <mergeCell ref="A30:A32"/>
    <mergeCell ref="A28:A29"/>
    <mergeCell ref="A40:A41"/>
    <mergeCell ref="C16:D16"/>
    <mergeCell ref="G16:H16"/>
    <mergeCell ref="E16:F16"/>
    <mergeCell ref="K16:N16"/>
    <mergeCell ref="H25:J25"/>
    <mergeCell ref="H26:J26"/>
  </mergeCells>
  <conditionalFormatting sqref="K1:K15 K17:K60 K62:K73 K85:K135">
    <cfRule type="containsText" dxfId="0" priority="1" operator="containsText" text="361">
      <formula>NOT(ISERROR(SEARCH(("361"),(K1))))</formula>
    </cfRule>
  </conditionalFormatting>
  <conditionalFormatting sqref="K1:K15 K17:K60 K62:K73 K85:K135">
    <cfRule type="containsText" dxfId="1" priority="2" operator="containsText" text="363">
      <formula>NOT(ISERROR(SEARCH(("363"),(K1))))</formula>
    </cfRule>
  </conditionalFormatting>
  <conditionalFormatting sqref="K1:K15 K17:K60 K62:K73 K85:K135">
    <cfRule type="containsText" dxfId="1" priority="3" operator="containsText" text="365">
      <formula>NOT(ISERROR(SEARCH(("365"),(K1))))</formula>
    </cfRule>
  </conditionalFormatting>
  <conditionalFormatting sqref="K1:K15 K17:K60 K62:K73 K85:K135">
    <cfRule type="containsText" dxfId="1" priority="4" operator="containsText" text="366">
      <formula>NOT(ISERROR(SEARCH(("366"),(K1))))</formula>
    </cfRule>
  </conditionalFormatting>
  <conditionalFormatting sqref="K1:K15 K17:K60 K62:K73 K85:K135">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D93:D100">
    <cfRule type="cellIs" dxfId="3" priority="7" operator="equal">
      <formula>"-"</formula>
    </cfRule>
  </conditionalFormatting>
  <conditionalFormatting sqref="O1:O60 O62:O73 O75:O138 P100">
    <cfRule type="cellIs" dxfId="4" priority="8" operator="greaterThan">
      <formula>0</formula>
    </cfRule>
  </conditionalFormatting>
  <conditionalFormatting sqref="P1:Q60 P62:Q73 P75:Q138">
    <cfRule type="cellIs" dxfId="5" priority="9" operator="lessThan">
      <formula>1</formula>
    </cfRule>
  </conditionalFormatting>
  <conditionalFormatting sqref="P1:Q60 P62:Q73 P75:Q138">
    <cfRule type="cellIs" dxfId="4" priority="10" operator="greaterThan">
      <formula>1</formula>
    </cfRule>
  </conditionalFormatting>
  <conditionalFormatting sqref="N25:N60 N62:N73 N85:N100">
    <cfRule type="cellIs" dxfId="6" priority="11" operator="greaterThan">
      <formula>0</formula>
    </cfRule>
  </conditionalFormatting>
  <conditionalFormatting sqref="N1:N15 N17:N60 N62:N73 N85:N138">
    <cfRule type="containsText" dxfId="6" priority="12" operator="containsText" text="/">
      <formula>NOT(ISERROR(SEARCH(("/"),(N1))))</formula>
    </cfRule>
  </conditionalFormatting>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4745E"/>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44">
        <v>14.0</v>
      </c>
      <c r="B1" s="945"/>
      <c r="C1" s="946" t="str">
        <f>IMAGE(VLOOKUP($A$1,Fighters!A2:AI107,12,FALSE),1)</f>
        <v/>
      </c>
      <c r="D1" s="947"/>
      <c r="E1" s="947"/>
      <c r="F1" s="947"/>
      <c r="G1" s="948"/>
      <c r="H1" s="949"/>
      <c r="I1" s="947"/>
      <c r="J1" s="948"/>
      <c r="K1" s="950"/>
      <c r="L1" s="947"/>
      <c r="M1" s="948"/>
      <c r="N1" s="951"/>
      <c r="O1" s="951"/>
      <c r="P1" s="951"/>
      <c r="Q1" s="951"/>
      <c r="R1" s="952"/>
      <c r="S1" s="952"/>
      <c r="T1" s="952"/>
      <c r="U1" s="952"/>
      <c r="V1" s="952"/>
    </row>
    <row r="2">
      <c r="A2" s="954" t="str">
        <f>VLOOKUP($A$1,Fighters!$A$2:$AI$81,6,FALSE)</f>
        <v>#44745e</v>
      </c>
      <c r="B2" s="945"/>
      <c r="C2" s="956"/>
      <c r="G2" s="957"/>
      <c r="H2" s="958"/>
      <c r="I2" s="959"/>
      <c r="J2" s="960"/>
      <c r="K2" s="958"/>
      <c r="L2" s="959"/>
      <c r="M2" s="960"/>
      <c r="N2" s="951"/>
      <c r="O2" s="951"/>
      <c r="P2" s="951"/>
      <c r="Q2" s="951"/>
      <c r="R2" s="952"/>
      <c r="S2" s="952"/>
      <c r="T2" s="952"/>
      <c r="U2" s="952"/>
      <c r="V2" s="952"/>
    </row>
    <row r="3">
      <c r="A3" s="954" t="str">
        <f>VLOOKUP($A$1,Fighters!$A$2:$AI$81,14,FALSE)</f>
        <v>14. クッパ</v>
      </c>
      <c r="B3" s="945"/>
      <c r="C3" s="956"/>
      <c r="G3" s="957"/>
      <c r="H3" s="965"/>
      <c r="I3" s="965"/>
      <c r="J3" s="965"/>
      <c r="K3" s="968"/>
      <c r="L3" s="968"/>
      <c r="M3" s="968"/>
      <c r="N3" s="951"/>
      <c r="O3" s="951"/>
      <c r="P3" s="951"/>
      <c r="Q3" s="951"/>
      <c r="R3" s="972"/>
      <c r="S3" s="952"/>
      <c r="T3" s="952"/>
      <c r="U3" s="952"/>
      <c r="V3" s="952"/>
    </row>
    <row r="4">
      <c r="A4" s="954" t="str">
        <f>VLOOKUP($A$1,Fighters!$A$2:$AI$81,13,FALSE)</f>
        <v>1</v>
      </c>
      <c r="B4" s="945"/>
      <c r="C4" s="956"/>
      <c r="G4" s="957"/>
      <c r="H4" s="975"/>
      <c r="I4" s="975"/>
      <c r="J4" s="965"/>
      <c r="K4" s="968"/>
      <c r="L4" s="968"/>
      <c r="M4" s="968"/>
      <c r="N4" s="951"/>
      <c r="O4" s="951"/>
      <c r="P4" s="951"/>
      <c r="Q4" s="951"/>
      <c r="R4" s="972"/>
      <c r="S4" s="952"/>
      <c r="T4" s="952"/>
      <c r="U4" s="952"/>
      <c r="V4" s="952"/>
    </row>
    <row r="5" ht="16.5" customHeight="1">
      <c r="A5" s="944"/>
      <c r="B5" s="945"/>
      <c r="C5" s="956"/>
      <c r="G5" s="957"/>
      <c r="H5" s="977"/>
      <c r="I5" s="977"/>
      <c r="J5" s="979"/>
      <c r="K5" s="985"/>
      <c r="L5" s="988"/>
      <c r="M5" s="988"/>
      <c r="N5" s="951"/>
      <c r="O5" s="951"/>
      <c r="P5" s="951"/>
      <c r="Q5" s="951"/>
      <c r="R5" s="972"/>
      <c r="S5" s="952"/>
      <c r="T5" s="952"/>
      <c r="U5" s="952"/>
      <c r="V5" s="952"/>
    </row>
    <row r="6">
      <c r="A6" s="945"/>
      <c r="B6" s="945"/>
      <c r="C6" s="956"/>
      <c r="G6" s="957"/>
      <c r="H6" s="975"/>
      <c r="I6" s="991" t="s">
        <v>6</v>
      </c>
      <c r="J6" s="985"/>
      <c r="K6" s="992"/>
      <c r="L6" s="988"/>
      <c r="M6" s="988"/>
      <c r="N6" s="951"/>
      <c r="O6" s="951"/>
      <c r="P6" s="951"/>
      <c r="Q6" s="951"/>
      <c r="R6" s="972"/>
      <c r="S6" s="952"/>
      <c r="T6" s="952"/>
      <c r="U6" s="952"/>
      <c r="V6" s="952"/>
    </row>
    <row r="7">
      <c r="A7" s="945"/>
      <c r="B7" s="945"/>
      <c r="C7" s="956"/>
      <c r="G7" s="957"/>
      <c r="H7" s="977"/>
      <c r="I7" s="977"/>
      <c r="J7" s="985"/>
      <c r="K7" s="992"/>
      <c r="L7" s="988"/>
      <c r="M7" s="988"/>
      <c r="N7" s="951"/>
      <c r="O7" s="951"/>
      <c r="P7" s="951"/>
      <c r="Q7" s="951"/>
      <c r="R7" s="972"/>
      <c r="S7" s="952"/>
      <c r="T7" s="952"/>
      <c r="U7" s="952"/>
      <c r="V7" s="952"/>
    </row>
    <row r="8">
      <c r="A8" s="945"/>
      <c r="B8" s="945"/>
      <c r="C8" s="956"/>
      <c r="G8" s="957"/>
      <c r="H8" s="997">
        <v>43653.00120666667</v>
      </c>
      <c r="I8" s="947"/>
      <c r="J8" s="948"/>
      <c r="K8" s="985"/>
      <c r="L8" s="988"/>
      <c r="M8" s="988"/>
      <c r="N8" s="951"/>
      <c r="O8" s="951"/>
      <c r="P8" s="951"/>
      <c r="Q8" s="951"/>
      <c r="R8" s="972"/>
      <c r="S8" s="952"/>
      <c r="T8" s="952"/>
      <c r="U8" s="952"/>
      <c r="V8" s="952"/>
    </row>
    <row r="9">
      <c r="A9" s="945"/>
      <c r="B9" s="945"/>
      <c r="C9" s="956"/>
      <c r="G9" s="957"/>
      <c r="H9" s="958"/>
      <c r="I9" s="959"/>
      <c r="J9" s="960"/>
      <c r="K9" s="952"/>
      <c r="L9" s="951"/>
      <c r="M9" s="951"/>
      <c r="N9" s="951"/>
      <c r="O9" s="951"/>
      <c r="P9" s="951"/>
      <c r="Q9" s="951"/>
      <c r="R9" s="972"/>
      <c r="S9" s="952"/>
      <c r="T9" s="952"/>
      <c r="U9" s="952"/>
      <c r="V9" s="952"/>
    </row>
    <row r="10">
      <c r="A10" s="945"/>
      <c r="B10" s="945"/>
      <c r="C10" s="956"/>
      <c r="G10" s="957"/>
      <c r="H10" s="1000"/>
      <c r="I10" s="1000"/>
      <c r="J10" s="952"/>
      <c r="K10" s="952"/>
      <c r="L10" s="951"/>
      <c r="M10" s="951"/>
      <c r="N10" s="951"/>
      <c r="O10" s="951"/>
      <c r="P10" s="951"/>
      <c r="Q10" s="951"/>
      <c r="R10" s="972"/>
      <c r="S10" s="952"/>
      <c r="T10" s="952"/>
      <c r="U10" s="952"/>
      <c r="V10" s="952"/>
    </row>
    <row r="11">
      <c r="A11" s="1005" t="s">
        <v>11</v>
      </c>
      <c r="B11" s="948"/>
      <c r="C11" s="956"/>
      <c r="G11" s="957"/>
      <c r="H11" s="977"/>
      <c r="I11" s="977"/>
      <c r="J11" s="952"/>
      <c r="K11" s="952"/>
      <c r="L11" s="951"/>
      <c r="M11" s="951"/>
      <c r="N11" s="951"/>
      <c r="O11" s="951"/>
      <c r="P11" s="951"/>
      <c r="Q11" s="951"/>
      <c r="R11" s="972"/>
      <c r="S11" s="952"/>
      <c r="T11" s="952"/>
      <c r="U11" s="952"/>
      <c r="V11" s="952"/>
    </row>
    <row r="12">
      <c r="A12" s="958"/>
      <c r="B12" s="960"/>
      <c r="C12" s="958"/>
      <c r="D12" s="959"/>
      <c r="E12" s="959"/>
      <c r="F12" s="959"/>
      <c r="G12" s="960"/>
      <c r="H12" s="1008"/>
      <c r="I12" s="1008"/>
      <c r="J12" s="945"/>
      <c r="K12" s="945"/>
      <c r="L12" s="951"/>
      <c r="M12" s="951"/>
      <c r="N12" s="951"/>
      <c r="O12" s="951"/>
      <c r="P12" s="951"/>
      <c r="Q12" s="951"/>
      <c r="R12" s="972"/>
      <c r="S12" s="952"/>
      <c r="T12" s="952"/>
      <c r="U12" s="952"/>
      <c r="V12" s="95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135 [1st]</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2.255 [5th]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18.15 [38th]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0.901 [68th]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0.11528 [67th]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 [39th]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6F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1.971 [20th]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22F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0.104 [54th]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15.7 [45th]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13F [63rd]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1.155 [19th]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32.61 [45th]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1.77 [17th]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2.832 [17th]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0.125 [12th]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261</v>
      </c>
      <c r="D26" s="201" t="s">
        <v>144</v>
      </c>
      <c r="E26" s="201" t="s">
        <v>58</v>
      </c>
      <c r="F26" s="200">
        <v>4.8</v>
      </c>
      <c r="G26" s="201" t="s">
        <v>59</v>
      </c>
      <c r="H26" s="213" t="s">
        <v>1235</v>
      </c>
      <c r="I26" s="120"/>
      <c r="J26" s="117"/>
      <c r="K26" s="200"/>
      <c r="L26" s="203"/>
      <c r="M26" s="204"/>
      <c r="N26" s="204"/>
      <c r="O26" s="205">
        <v>0.0</v>
      </c>
      <c r="P26" s="205">
        <v>1.0</v>
      </c>
      <c r="Q26" s="205">
        <v>1.0</v>
      </c>
      <c r="R26" s="105"/>
      <c r="S26" s="105"/>
      <c r="T26" s="105"/>
      <c r="U26" s="105"/>
      <c r="V26" s="105"/>
    </row>
    <row r="27" outlineLevel="1">
      <c r="A27" s="207"/>
      <c r="B27" s="208" t="s">
        <v>63</v>
      </c>
      <c r="C27" s="355" t="s">
        <v>794</v>
      </c>
      <c r="D27" s="355" t="s">
        <v>144</v>
      </c>
      <c r="E27" s="276" t="s">
        <v>145</v>
      </c>
      <c r="F27" s="200">
        <v>7.199999999999999</v>
      </c>
      <c r="G27" s="201" t="s">
        <v>147</v>
      </c>
      <c r="H27" s="213" t="s">
        <v>1236</v>
      </c>
      <c r="I27" s="120"/>
      <c r="J27" s="117"/>
      <c r="K27" s="203"/>
      <c r="L27" s="203"/>
      <c r="M27" s="204"/>
      <c r="N27" s="204"/>
      <c r="O27" s="205">
        <v>0.0</v>
      </c>
      <c r="P27" s="205">
        <v>1.0</v>
      </c>
      <c r="Q27" s="205">
        <v>1.0</v>
      </c>
      <c r="R27" s="105"/>
      <c r="S27" s="105"/>
      <c r="T27" s="105"/>
      <c r="U27" s="105"/>
      <c r="V27" s="105"/>
    </row>
    <row r="28" outlineLevel="1">
      <c r="A28" s="195" t="s">
        <v>72</v>
      </c>
      <c r="B28" s="214"/>
      <c r="C28" s="355" t="s">
        <v>575</v>
      </c>
      <c r="D28" s="314" t="s">
        <v>131</v>
      </c>
      <c r="E28" s="355" t="s">
        <v>74</v>
      </c>
      <c r="F28" s="200">
        <v>14.399999999999999</v>
      </c>
      <c r="G28" s="201" t="s">
        <v>75</v>
      </c>
      <c r="H28" s="316"/>
      <c r="I28" s="221"/>
      <c r="J28" s="110"/>
      <c r="K28" s="200"/>
      <c r="L28" s="203"/>
      <c r="M28" s="204"/>
      <c r="N28" s="204"/>
      <c r="O28" s="205">
        <v>1.0</v>
      </c>
      <c r="P28" s="205">
        <v>1.0</v>
      </c>
      <c r="Q28" s="205">
        <v>1.0</v>
      </c>
      <c r="R28" s="105"/>
      <c r="S28" s="105"/>
      <c r="T28" s="105"/>
      <c r="U28" s="105"/>
      <c r="V28" s="105"/>
    </row>
    <row r="29" outlineLevel="1">
      <c r="A29" s="207"/>
      <c r="B29" s="208" t="s">
        <v>76</v>
      </c>
      <c r="C29" s="355" t="s">
        <v>1237</v>
      </c>
      <c r="D29" s="114"/>
      <c r="E29" s="355" t="s">
        <v>173</v>
      </c>
      <c r="F29" s="200">
        <v>12.0</v>
      </c>
      <c r="G29" s="201" t="s">
        <v>168</v>
      </c>
      <c r="H29" s="112"/>
      <c r="I29" s="224"/>
      <c r="J29" s="114"/>
      <c r="K29" s="203"/>
      <c r="L29" s="203"/>
      <c r="M29" s="204"/>
      <c r="N29" s="204"/>
      <c r="O29" s="205">
        <v>1.0</v>
      </c>
      <c r="P29" s="205">
        <v>1.0</v>
      </c>
      <c r="Q29" s="205">
        <v>1.0</v>
      </c>
      <c r="R29" s="105"/>
      <c r="S29" s="105"/>
      <c r="T29" s="105"/>
      <c r="U29" s="105"/>
      <c r="V29" s="105"/>
    </row>
    <row r="30" outlineLevel="1">
      <c r="A30" s="236" t="s">
        <v>82</v>
      </c>
      <c r="B30" s="208" t="s">
        <v>142</v>
      </c>
      <c r="C30" s="355" t="s">
        <v>709</v>
      </c>
      <c r="D30" s="355" t="s">
        <v>118</v>
      </c>
      <c r="E30" s="276" t="s">
        <v>206</v>
      </c>
      <c r="F30" s="200">
        <v>14.399999999999999</v>
      </c>
      <c r="G30" s="201" t="s">
        <v>75</v>
      </c>
      <c r="H30" s="228" t="s">
        <v>1238</v>
      </c>
      <c r="I30" s="120"/>
      <c r="J30" s="117"/>
      <c r="K30" s="200"/>
      <c r="L30" s="203"/>
      <c r="M30" s="204"/>
      <c r="N30" s="204"/>
      <c r="O30" s="205">
        <v>0.0</v>
      </c>
      <c r="P30" s="205">
        <v>1.0</v>
      </c>
      <c r="Q30" s="205">
        <v>1.0</v>
      </c>
      <c r="R30" s="105"/>
      <c r="S30" s="105"/>
      <c r="T30" s="105"/>
      <c r="U30" s="105"/>
      <c r="V30" s="105"/>
    </row>
    <row r="31" outlineLevel="1">
      <c r="A31" s="236" t="s">
        <v>93</v>
      </c>
      <c r="B31" s="214"/>
      <c r="C31" s="210" t="s">
        <v>1239</v>
      </c>
      <c r="D31" s="210" t="s">
        <v>541</v>
      </c>
      <c r="E31" s="210" t="s">
        <v>191</v>
      </c>
      <c r="F31" s="200">
        <v>13.2</v>
      </c>
      <c r="G31" s="201" t="s">
        <v>168</v>
      </c>
      <c r="H31" s="213" t="s">
        <v>1240</v>
      </c>
      <c r="I31" s="120"/>
      <c r="J31" s="117"/>
      <c r="K31" s="203"/>
      <c r="L31" s="203"/>
      <c r="M31" s="204"/>
      <c r="N31" s="204"/>
      <c r="O31" s="205">
        <v>0.0</v>
      </c>
      <c r="P31" s="205">
        <v>1.0</v>
      </c>
      <c r="Q31" s="205">
        <v>1.0</v>
      </c>
      <c r="R31" s="105"/>
      <c r="S31" s="105"/>
      <c r="T31" s="105"/>
      <c r="U31" s="105"/>
      <c r="V31" s="105"/>
    </row>
    <row r="32" ht="20.25" customHeight="1" outlineLevel="1">
      <c r="A32" s="195" t="s">
        <v>104</v>
      </c>
      <c r="B32" s="208" t="s">
        <v>170</v>
      </c>
      <c r="C32" s="210" t="s">
        <v>540</v>
      </c>
      <c r="D32" s="275" t="s">
        <v>190</v>
      </c>
      <c r="E32" s="210" t="s">
        <v>145</v>
      </c>
      <c r="F32" s="200">
        <v>8.4</v>
      </c>
      <c r="G32" s="201" t="s">
        <v>147</v>
      </c>
      <c r="H32" s="283" t="s">
        <v>1241</v>
      </c>
      <c r="I32" s="221"/>
      <c r="J32" s="110"/>
      <c r="K32" s="205"/>
      <c r="L32" s="204"/>
      <c r="M32" s="204"/>
      <c r="N32" s="204"/>
      <c r="O32" s="205">
        <v>0.0</v>
      </c>
      <c r="P32" s="205">
        <v>1.0</v>
      </c>
      <c r="Q32" s="205">
        <v>1.0</v>
      </c>
      <c r="R32" s="105"/>
      <c r="S32" s="105"/>
      <c r="T32" s="105"/>
      <c r="U32" s="105"/>
      <c r="V32" s="105"/>
    </row>
    <row r="33" ht="20.25" customHeight="1" outlineLevel="1">
      <c r="A33" s="207"/>
      <c r="B33" s="208" t="s">
        <v>177</v>
      </c>
      <c r="C33" s="210" t="s">
        <v>314</v>
      </c>
      <c r="D33" s="114"/>
      <c r="E33" s="210" t="s">
        <v>90</v>
      </c>
      <c r="F33" s="200">
        <v>9.6</v>
      </c>
      <c r="G33" s="201" t="s">
        <v>91</v>
      </c>
      <c r="H33" s="112"/>
      <c r="I33" s="224"/>
      <c r="J33" s="114"/>
      <c r="K33" s="204"/>
      <c r="L33" s="204"/>
      <c r="M33" s="204"/>
      <c r="N33" s="204"/>
      <c r="O33" s="205">
        <v>0.0</v>
      </c>
      <c r="P33" s="205">
        <v>1.0</v>
      </c>
      <c r="Q33" s="205">
        <v>1.0</v>
      </c>
      <c r="R33" s="105"/>
      <c r="S33" s="105"/>
      <c r="T33" s="105"/>
      <c r="U33" s="105"/>
      <c r="V33" s="105"/>
    </row>
    <row r="34" ht="32.25" customHeight="1" outlineLevel="1">
      <c r="A34" s="195" t="s">
        <v>110</v>
      </c>
      <c r="B34" s="208"/>
      <c r="C34" s="210" t="s">
        <v>111</v>
      </c>
      <c r="D34" s="275" t="s">
        <v>761</v>
      </c>
      <c r="E34" s="210" t="s">
        <v>1242</v>
      </c>
      <c r="F34" s="200" t="s">
        <v>1243</v>
      </c>
      <c r="G34" s="201" t="s">
        <v>1244</v>
      </c>
      <c r="H34" s="243" t="s">
        <v>1245</v>
      </c>
      <c r="I34" s="221"/>
      <c r="J34" s="110"/>
      <c r="K34" s="203"/>
      <c r="L34" s="203"/>
      <c r="M34" s="204"/>
      <c r="N34" s="204"/>
      <c r="O34" s="205">
        <v>0.0</v>
      </c>
      <c r="P34" s="205">
        <v>1.0</v>
      </c>
      <c r="Q34" s="205">
        <v>1.0</v>
      </c>
      <c r="R34" s="105"/>
      <c r="S34" s="105"/>
      <c r="T34" s="105"/>
      <c r="U34" s="105"/>
      <c r="V34" s="105"/>
    </row>
    <row r="35" ht="32.25" customHeight="1" outlineLevel="1">
      <c r="A35" s="207"/>
      <c r="B35" s="208" t="s">
        <v>76</v>
      </c>
      <c r="C35" s="210" t="s">
        <v>1246</v>
      </c>
      <c r="D35" s="114"/>
      <c r="E35" s="210" t="s">
        <v>1247</v>
      </c>
      <c r="F35" s="200" t="s">
        <v>1248</v>
      </c>
      <c r="G35" s="201" t="s">
        <v>1249</v>
      </c>
      <c r="H35" s="112"/>
      <c r="I35" s="224"/>
      <c r="J35" s="114"/>
      <c r="K35" s="203"/>
      <c r="L35" s="203"/>
      <c r="M35" s="204"/>
      <c r="N35" s="204"/>
      <c r="O35" s="205">
        <v>0.0</v>
      </c>
      <c r="P35" s="205">
        <v>1.0</v>
      </c>
      <c r="Q35" s="205">
        <v>1.0</v>
      </c>
      <c r="R35" s="105"/>
      <c r="S35" s="105"/>
      <c r="T35" s="105"/>
      <c r="U35" s="105"/>
      <c r="V35" s="105"/>
    </row>
    <row r="36" ht="31.5" customHeight="1" outlineLevel="1">
      <c r="A36" s="195" t="s">
        <v>119</v>
      </c>
      <c r="B36" s="214"/>
      <c r="C36" s="210" t="s">
        <v>1250</v>
      </c>
      <c r="D36" s="275" t="s">
        <v>622</v>
      </c>
      <c r="E36" s="210" t="s">
        <v>1251</v>
      </c>
      <c r="F36" s="200" t="s">
        <v>1252</v>
      </c>
      <c r="G36" s="201" t="s">
        <v>1253</v>
      </c>
      <c r="H36" s="243" t="s">
        <v>1254</v>
      </c>
      <c r="I36" s="221"/>
      <c r="J36" s="110"/>
      <c r="K36" s="204"/>
      <c r="L36" s="204"/>
      <c r="M36" s="204"/>
      <c r="N36" s="204"/>
      <c r="O36" s="205">
        <v>0.0</v>
      </c>
      <c r="P36" s="205">
        <v>1.0</v>
      </c>
      <c r="Q36" s="205">
        <v>1.0</v>
      </c>
      <c r="R36" s="105"/>
      <c r="S36" s="105"/>
      <c r="T36" s="105"/>
      <c r="U36" s="105"/>
      <c r="V36" s="105"/>
    </row>
    <row r="37" ht="31.5" customHeight="1" outlineLevel="1">
      <c r="A37" s="207"/>
      <c r="B37" s="208" t="s">
        <v>608</v>
      </c>
      <c r="C37" s="210" t="s">
        <v>118</v>
      </c>
      <c r="D37" s="114"/>
      <c r="E37" s="210" t="s">
        <v>74</v>
      </c>
      <c r="F37" s="200">
        <v>14.399999999999999</v>
      </c>
      <c r="G37" s="201" t="s">
        <v>91</v>
      </c>
      <c r="H37" s="112"/>
      <c r="I37" s="224"/>
      <c r="J37" s="114"/>
      <c r="K37" s="204"/>
      <c r="L37" s="204"/>
      <c r="M37" s="204"/>
      <c r="N37" s="204"/>
      <c r="O37" s="205">
        <v>0.0</v>
      </c>
      <c r="P37" s="205">
        <v>1.0</v>
      </c>
      <c r="Q37" s="205">
        <v>1.0</v>
      </c>
      <c r="R37" s="105"/>
      <c r="S37" s="105"/>
      <c r="T37" s="105"/>
      <c r="U37" s="105"/>
      <c r="V37" s="105"/>
    </row>
    <row r="38" outlineLevel="1">
      <c r="A38" s="195" t="s">
        <v>128</v>
      </c>
      <c r="B38" s="208" t="s">
        <v>170</v>
      </c>
      <c r="C38" s="210" t="s">
        <v>463</v>
      </c>
      <c r="D38" s="275" t="s">
        <v>754</v>
      </c>
      <c r="E38" s="210" t="s">
        <v>225</v>
      </c>
      <c r="F38" s="200">
        <v>19.2</v>
      </c>
      <c r="G38" s="201" t="s">
        <v>75</v>
      </c>
      <c r="H38" s="243" t="s">
        <v>1255</v>
      </c>
      <c r="I38" s="221"/>
      <c r="J38" s="110"/>
      <c r="K38" s="203"/>
      <c r="L38" s="203"/>
      <c r="M38" s="204"/>
      <c r="N38" s="204"/>
      <c r="O38" s="205">
        <v>0.0</v>
      </c>
      <c r="P38" s="205">
        <v>1.0</v>
      </c>
      <c r="Q38" s="205">
        <v>1.0</v>
      </c>
      <c r="R38" s="105"/>
      <c r="S38" s="105"/>
      <c r="T38" s="105"/>
      <c r="U38" s="105"/>
      <c r="V38" s="105"/>
    </row>
    <row r="39" outlineLevel="1">
      <c r="A39" s="207"/>
      <c r="B39" s="208" t="s">
        <v>177</v>
      </c>
      <c r="C39" s="210" t="s">
        <v>448</v>
      </c>
      <c r="D39" s="114"/>
      <c r="E39" s="210" t="s">
        <v>205</v>
      </c>
      <c r="F39" s="200">
        <v>18.0</v>
      </c>
      <c r="G39" s="201" t="s">
        <v>168</v>
      </c>
      <c r="H39" s="112"/>
      <c r="I39" s="224"/>
      <c r="J39" s="114"/>
      <c r="K39" s="203"/>
      <c r="L39" s="203"/>
      <c r="M39" s="204"/>
      <c r="N39" s="204"/>
      <c r="O39" s="205">
        <v>0.0</v>
      </c>
      <c r="P39" s="205">
        <v>1.0</v>
      </c>
      <c r="Q39" s="205">
        <v>1.0</v>
      </c>
      <c r="R39" s="105"/>
      <c r="S39" s="105"/>
      <c r="T39" s="105"/>
      <c r="U39" s="105"/>
      <c r="V39" s="105"/>
    </row>
    <row r="40">
      <c r="A40" s="180"/>
      <c r="B40" s="246"/>
      <c r="C40" s="180"/>
      <c r="D40" s="180"/>
      <c r="E40" s="180"/>
      <c r="F40" s="248"/>
      <c r="G40" s="248"/>
      <c r="H40" s="180"/>
      <c r="I40" s="180"/>
      <c r="J40" s="180"/>
      <c r="K40" s="180"/>
      <c r="L40" s="180"/>
      <c r="M40" s="180"/>
      <c r="N40" s="180"/>
      <c r="O40" s="180"/>
      <c r="P40" s="180"/>
      <c r="Q40" s="180"/>
      <c r="R40" s="180"/>
      <c r="S40" s="180"/>
      <c r="T40" s="180"/>
      <c r="U40" s="180"/>
      <c r="V40" s="180"/>
    </row>
    <row r="41">
      <c r="A41" s="250" t="str">
        <f>'テンプレート'!A55</f>
        <v>Aerial Attacks</v>
      </c>
      <c r="B41" s="110"/>
      <c r="C41" s="251"/>
      <c r="D41" s="251"/>
      <c r="E41" s="251"/>
      <c r="F41" s="253"/>
      <c r="G41" s="251"/>
      <c r="H41" s="253"/>
      <c r="I41" s="253"/>
      <c r="J41" s="254"/>
      <c r="K41" s="253"/>
      <c r="L41" s="253"/>
      <c r="M41" s="253"/>
      <c r="N41" s="253"/>
      <c r="O41" s="253"/>
      <c r="P41" s="253"/>
      <c r="Q41" s="253"/>
      <c r="R41" s="253"/>
      <c r="S41" s="253"/>
      <c r="T41" s="253"/>
      <c r="U41" s="253"/>
      <c r="V41" s="253"/>
    </row>
    <row r="42" outlineLevel="1">
      <c r="A42" s="112"/>
      <c r="B42" s="114"/>
      <c r="C42" s="256" t="str">
        <f>'テンプレート'!C56</f>
        <v>Active</v>
      </c>
      <c r="D42" s="257" t="str">
        <f>'テンプレート'!D56</f>
        <v>Duration</v>
      </c>
      <c r="E42" s="256" t="str">
        <f>'テンプレート'!E56</f>
        <v>Base Damage</v>
      </c>
      <c r="F42" s="259" t="str">
        <f>'テンプレート'!F56</f>
        <v>Damage (1v1)</v>
      </c>
      <c r="G42" s="259" t="str">
        <f>'テンプレート'!G56</f>
        <v>SH (1v1)</v>
      </c>
      <c r="H42" s="260" t="str">
        <f>'テンプレート'!H56</f>
        <v>ガード硬直</v>
      </c>
      <c r="I42" s="259" t="str">
        <f>'テンプレート'!I56</f>
        <v>Landing Lag</v>
      </c>
      <c r="J42" s="259" t="s">
        <v>176</v>
      </c>
      <c r="K42" s="259" t="str">
        <f>'テンプレート'!K56</f>
        <v>ベクトル</v>
      </c>
      <c r="L42" s="259" t="str">
        <f>'テンプレート'!L56</f>
        <v>KBG (R.E.)</v>
      </c>
      <c r="M42" s="259" t="str">
        <f>'テンプレート'!M56</f>
        <v>BKB (R.A.)</v>
      </c>
      <c r="N42" s="259" t="str">
        <f>'テンプレート'!N56</f>
        <v>FKB (R.F.)</v>
      </c>
      <c r="O42" s="262" t="str">
        <f>'テンプレート'!O56</f>
        <v>盾削り値</v>
      </c>
      <c r="P42" s="259" t="str">
        <f>'テンプレート'!P56</f>
        <v>ﾋｯﾄｽﾄｯﾌﾟ</v>
      </c>
      <c r="Q42" s="262" t="str">
        <f>'テンプレート'!Q56</f>
        <v>ずらし</v>
      </c>
      <c r="R42" s="264" t="str">
        <f>'テンプレート'!R56</f>
        <v>Comment</v>
      </c>
      <c r="S42" s="120"/>
      <c r="T42" s="120"/>
      <c r="U42" s="120"/>
      <c r="V42" s="120"/>
    </row>
    <row r="43" outlineLevel="1">
      <c r="A43" s="265" t="s">
        <v>187</v>
      </c>
      <c r="B43" s="267" t="s">
        <v>170</v>
      </c>
      <c r="C43" s="199" t="s">
        <v>1263</v>
      </c>
      <c r="D43" s="305" t="s">
        <v>159</v>
      </c>
      <c r="E43" s="271" t="s">
        <v>66</v>
      </c>
      <c r="F43" s="273">
        <v>7.199999999999999</v>
      </c>
      <c r="G43" s="273">
        <v>6.12</v>
      </c>
      <c r="H43" s="200" t="s">
        <v>70</v>
      </c>
      <c r="I43" s="311" t="str">
        <f t="array" ref="I43">INDEX('Aerial Attacks'!$O$3:$AA$109, MATCH($A$1,'Aerial Attacks'!$A$3:$A$109,0), MATCH(A43,'Aerial Attacks'!$O$2:$S$2,0))</f>
        <v>15</v>
      </c>
      <c r="J43" s="275" t="s">
        <v>1264</v>
      </c>
      <c r="K43" s="278"/>
      <c r="L43" s="284"/>
      <c r="M43" s="825"/>
      <c r="N43" s="825"/>
      <c r="O43" s="282">
        <v>0.0</v>
      </c>
      <c r="P43" s="282">
        <v>1.0</v>
      </c>
      <c r="Q43" s="282">
        <v>1.0</v>
      </c>
      <c r="R43" s="316"/>
      <c r="S43" s="221"/>
      <c r="T43" s="221"/>
      <c r="U43" s="221"/>
      <c r="V43" s="110"/>
    </row>
    <row r="44" outlineLevel="1">
      <c r="A44" s="222"/>
      <c r="B44" s="267" t="s">
        <v>177</v>
      </c>
      <c r="C44" s="199" t="s">
        <v>1269</v>
      </c>
      <c r="D44" s="233"/>
      <c r="E44" s="271" t="s">
        <v>66</v>
      </c>
      <c r="F44" s="273">
        <v>7.199999999999999</v>
      </c>
      <c r="G44" s="273">
        <v>6.12</v>
      </c>
      <c r="H44" s="200" t="s">
        <v>70</v>
      </c>
      <c r="I44" s="222"/>
      <c r="J44" s="233"/>
      <c r="K44" s="278"/>
      <c r="L44" s="284"/>
      <c r="M44" s="825"/>
      <c r="N44" s="825"/>
      <c r="O44" s="282">
        <v>0.0</v>
      </c>
      <c r="P44" s="282">
        <v>1.0</v>
      </c>
      <c r="Q44" s="282">
        <v>1.0</v>
      </c>
      <c r="R44" s="231"/>
      <c r="V44" s="233"/>
    </row>
    <row r="45" outlineLevel="1">
      <c r="A45" s="222"/>
      <c r="B45" s="267" t="s">
        <v>245</v>
      </c>
      <c r="C45" s="199" t="s">
        <v>1270</v>
      </c>
      <c r="D45" s="233"/>
      <c r="E45" s="271" t="s">
        <v>66</v>
      </c>
      <c r="F45" s="273">
        <v>7.199999999999999</v>
      </c>
      <c r="G45" s="273">
        <v>6.12</v>
      </c>
      <c r="H45" s="200" t="s">
        <v>70</v>
      </c>
      <c r="I45" s="222"/>
      <c r="J45" s="233"/>
      <c r="K45" s="278"/>
      <c r="L45" s="284"/>
      <c r="M45" s="825"/>
      <c r="N45" s="825"/>
      <c r="O45" s="282">
        <v>0.0</v>
      </c>
      <c r="P45" s="282">
        <v>1.0</v>
      </c>
      <c r="Q45" s="282">
        <v>1.0</v>
      </c>
      <c r="R45" s="231"/>
      <c r="V45" s="233"/>
    </row>
    <row r="46" outlineLevel="1">
      <c r="A46" s="207"/>
      <c r="B46" s="267" t="s">
        <v>416</v>
      </c>
      <c r="C46" s="199" t="s">
        <v>1270</v>
      </c>
      <c r="D46" s="114"/>
      <c r="E46" s="199" t="s">
        <v>66</v>
      </c>
      <c r="F46" s="273">
        <v>7.199999999999999</v>
      </c>
      <c r="G46" s="273">
        <v>6.12</v>
      </c>
      <c r="H46" s="200" t="s">
        <v>70</v>
      </c>
      <c r="I46" s="207"/>
      <c r="J46" s="114"/>
      <c r="K46" s="278"/>
      <c r="L46" s="284"/>
      <c r="M46" s="825"/>
      <c r="N46" s="825"/>
      <c r="O46" s="282">
        <v>0.0</v>
      </c>
      <c r="P46" s="282">
        <v>1.0</v>
      </c>
      <c r="Q46" s="282">
        <v>1.0</v>
      </c>
      <c r="R46" s="112"/>
      <c r="S46" s="224"/>
      <c r="T46" s="224"/>
      <c r="U46" s="224"/>
      <c r="V46" s="114"/>
    </row>
    <row r="47" outlineLevel="1">
      <c r="A47" s="299" t="s">
        <v>219</v>
      </c>
      <c r="B47" s="267"/>
      <c r="C47" s="199" t="s">
        <v>1274</v>
      </c>
      <c r="D47" s="820">
        <v>41.0</v>
      </c>
      <c r="E47" s="199" t="s">
        <v>1275</v>
      </c>
      <c r="F47" s="273" t="s">
        <v>1276</v>
      </c>
      <c r="G47" s="273" t="s">
        <v>1277</v>
      </c>
      <c r="H47" s="200" t="s">
        <v>1278</v>
      </c>
      <c r="I47" s="581" t="str">
        <f t="array" ref="I47">INDEX('Aerial Attacks'!$O$3:$AA$109, MATCH($A$1,'Aerial Attacks'!$A$3:$A$109,0), MATCH(A47,'Aerial Attacks'!$O$2:$S$2,0))</f>
        <v>14</v>
      </c>
      <c r="J47" s="355" t="s">
        <v>1279</v>
      </c>
      <c r="K47" s="278"/>
      <c r="L47" s="284"/>
      <c r="M47" s="825"/>
      <c r="N47" s="825"/>
      <c r="O47" s="282">
        <v>0.0</v>
      </c>
      <c r="P47" s="282">
        <v>1.0</v>
      </c>
      <c r="Q47" s="282">
        <v>1.0</v>
      </c>
      <c r="R47" s="240"/>
      <c r="S47" s="120"/>
      <c r="T47" s="120"/>
      <c r="U47" s="120"/>
      <c r="V47" s="117"/>
    </row>
    <row r="48" outlineLevel="1">
      <c r="A48" s="299" t="s">
        <v>260</v>
      </c>
      <c r="B48" s="267"/>
      <c r="C48" s="199" t="s">
        <v>1283</v>
      </c>
      <c r="D48" s="820">
        <v>44.0</v>
      </c>
      <c r="E48" s="199" t="s">
        <v>122</v>
      </c>
      <c r="F48" s="273">
        <v>22.8</v>
      </c>
      <c r="G48" s="273">
        <v>19.38</v>
      </c>
      <c r="H48" s="200" t="s">
        <v>147</v>
      </c>
      <c r="I48" s="581">
        <f t="array" ref="I48">INDEX('Aerial Attacks'!$O$3:$AA$109, MATCH($A$1,'Aerial Attacks'!$A$3:$A$109,0), MATCH(A48,'Aerial Attacks'!$O$2:$S$2,0))</f>
        <v>24</v>
      </c>
      <c r="J48" s="355" t="s">
        <v>1284</v>
      </c>
      <c r="K48" s="278"/>
      <c r="L48" s="284"/>
      <c r="M48" s="825"/>
      <c r="N48" s="825"/>
      <c r="O48" s="282">
        <v>0.0</v>
      </c>
      <c r="P48" s="282">
        <v>1.0</v>
      </c>
      <c r="Q48" s="282">
        <v>1.0</v>
      </c>
      <c r="R48" s="240"/>
      <c r="S48" s="120"/>
      <c r="T48" s="120"/>
      <c r="U48" s="120"/>
      <c r="V48" s="117"/>
    </row>
    <row r="49" outlineLevel="1">
      <c r="A49" s="299" t="s">
        <v>271</v>
      </c>
      <c r="B49" s="267"/>
      <c r="C49" s="199" t="s">
        <v>1286</v>
      </c>
      <c r="D49" s="820" t="s">
        <v>345</v>
      </c>
      <c r="E49" s="199" t="s">
        <v>205</v>
      </c>
      <c r="F49" s="273">
        <v>18.0</v>
      </c>
      <c r="G49" s="273">
        <v>15.3</v>
      </c>
      <c r="H49" s="200" t="s">
        <v>59</v>
      </c>
      <c r="I49" s="581" t="str">
        <f t="array" ref="I49">INDEX('Aerial Attacks'!$O$3:$AA$109, MATCH($A$1,'Aerial Attacks'!$A$3:$A$109,0), MATCH(A49,'Aerial Attacks'!$O$2:$S$2,0))</f>
        <v>17</v>
      </c>
      <c r="J49" s="355" t="s">
        <v>1287</v>
      </c>
      <c r="K49" s="284"/>
      <c r="L49" s="284"/>
      <c r="M49" s="825"/>
      <c r="N49" s="825"/>
      <c r="O49" s="282">
        <v>0.0</v>
      </c>
      <c r="P49" s="282">
        <v>1.0</v>
      </c>
      <c r="Q49" s="282">
        <v>1.0</v>
      </c>
      <c r="R49" s="228" t="s">
        <v>1288</v>
      </c>
      <c r="S49" s="120"/>
      <c r="T49" s="120"/>
      <c r="U49" s="120"/>
      <c r="V49" s="117"/>
    </row>
    <row r="50" ht="18.75" customHeight="1" outlineLevel="1">
      <c r="A50" s="265" t="s">
        <v>283</v>
      </c>
      <c r="B50" s="267" t="s">
        <v>267</v>
      </c>
      <c r="C50" s="199" t="s">
        <v>1291</v>
      </c>
      <c r="D50" s="305">
        <v>77.0</v>
      </c>
      <c r="E50" s="199" t="s">
        <v>225</v>
      </c>
      <c r="F50" s="273">
        <v>19.2</v>
      </c>
      <c r="G50" s="273">
        <v>16.32</v>
      </c>
      <c r="H50" s="200" t="s">
        <v>67</v>
      </c>
      <c r="I50" s="311">
        <f t="array" ref="I50">INDEX('Aerial Attacks'!$O$3:$AA$109, MATCH($A$1,'Aerial Attacks'!$A$3:$A$109,0), MATCH(A50,'Aerial Attacks'!$O$2:$S$2,0))</f>
        <v>34</v>
      </c>
      <c r="J50" s="314" t="s">
        <v>1296</v>
      </c>
      <c r="K50" s="284"/>
      <c r="L50" s="284"/>
      <c r="M50" s="825"/>
      <c r="N50" s="825"/>
      <c r="O50" s="282">
        <v>0.0</v>
      </c>
      <c r="P50" s="282">
        <v>1.0</v>
      </c>
      <c r="Q50" s="282">
        <v>1.0</v>
      </c>
      <c r="R50" s="243" t="s">
        <v>1297</v>
      </c>
      <c r="S50" s="221"/>
      <c r="T50" s="221"/>
      <c r="U50" s="221"/>
      <c r="V50" s="110"/>
    </row>
    <row r="51" ht="18.75" customHeight="1" outlineLevel="1">
      <c r="A51" s="222"/>
      <c r="B51" s="267" t="s">
        <v>76</v>
      </c>
      <c r="C51" s="199" t="s">
        <v>1299</v>
      </c>
      <c r="D51" s="233"/>
      <c r="E51" s="199" t="s">
        <v>225</v>
      </c>
      <c r="F51" s="273">
        <v>19.2</v>
      </c>
      <c r="G51" s="273">
        <v>16.32</v>
      </c>
      <c r="H51" s="200" t="s">
        <v>67</v>
      </c>
      <c r="I51" s="222"/>
      <c r="J51" s="233"/>
      <c r="K51" s="284"/>
      <c r="L51" s="284"/>
      <c r="M51" s="825"/>
      <c r="N51" s="825"/>
      <c r="O51" s="282">
        <v>0.0</v>
      </c>
      <c r="P51" s="282">
        <v>1.0</v>
      </c>
      <c r="Q51" s="282">
        <v>1.0</v>
      </c>
      <c r="R51" s="231"/>
      <c r="V51" s="233"/>
    </row>
    <row r="52" ht="18.75" customHeight="1" outlineLevel="1">
      <c r="A52" s="207"/>
      <c r="B52" s="267" t="s">
        <v>301</v>
      </c>
      <c r="C52" s="199" t="s">
        <v>1302</v>
      </c>
      <c r="D52" s="114"/>
      <c r="E52" s="199" t="s">
        <v>303</v>
      </c>
      <c r="F52" s="273">
        <v>2.4</v>
      </c>
      <c r="G52" s="273">
        <v>2.04</v>
      </c>
      <c r="H52" s="200" t="s">
        <v>70</v>
      </c>
      <c r="I52" s="207"/>
      <c r="J52" s="114"/>
      <c r="K52" s="284"/>
      <c r="L52" s="284"/>
      <c r="M52" s="825"/>
      <c r="N52" s="825"/>
      <c r="O52" s="282">
        <v>0.0</v>
      </c>
      <c r="P52" s="282">
        <v>1.0</v>
      </c>
      <c r="Q52" s="282">
        <v>1.0</v>
      </c>
      <c r="R52" s="112"/>
      <c r="S52" s="224"/>
      <c r="T52" s="224"/>
      <c r="U52" s="224"/>
      <c r="V52" s="114"/>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
        <v>305</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
        <v>1304</v>
      </c>
      <c r="B55" s="117"/>
      <c r="C55" s="327" t="s">
        <v>48</v>
      </c>
      <c r="D55" s="327" t="s">
        <v>49</v>
      </c>
      <c r="E55" s="328" t="s">
        <v>50</v>
      </c>
      <c r="F55" s="329" t="s">
        <v>51</v>
      </c>
      <c r="G55" s="328" t="s">
        <v>52</v>
      </c>
      <c r="H55" s="331" t="s">
        <v>53</v>
      </c>
      <c r="I55" s="120"/>
      <c r="J55" s="117"/>
      <c r="K55" s="333" t="s">
        <v>180</v>
      </c>
      <c r="L55" s="333" t="s">
        <v>181</v>
      </c>
      <c r="M55" s="333" t="s">
        <v>182</v>
      </c>
      <c r="N55" s="333" t="s">
        <v>183</v>
      </c>
      <c r="O55" s="334" t="s">
        <v>184</v>
      </c>
      <c r="P55" s="333" t="s">
        <v>185</v>
      </c>
      <c r="Q55" s="334" t="s">
        <v>186</v>
      </c>
      <c r="R55" s="333" t="s">
        <v>317</v>
      </c>
      <c r="S55" s="334" t="s">
        <v>318</v>
      </c>
      <c r="T55" s="334" t="s">
        <v>319</v>
      </c>
      <c r="U55" s="334" t="s">
        <v>320</v>
      </c>
      <c r="V55" s="334" t="s">
        <v>321</v>
      </c>
    </row>
    <row r="56" outlineLevel="1">
      <c r="A56" s="335" t="s">
        <v>324</v>
      </c>
      <c r="B56" s="343" t="s">
        <v>1014</v>
      </c>
      <c r="C56" s="199" t="s">
        <v>1306</v>
      </c>
      <c r="D56" s="314" t="s">
        <v>238</v>
      </c>
      <c r="E56" s="199" t="s">
        <v>593</v>
      </c>
      <c r="F56" s="200">
        <v>2.16</v>
      </c>
      <c r="G56" s="201" t="s">
        <v>292</v>
      </c>
      <c r="H56" s="243" t="s">
        <v>1307</v>
      </c>
      <c r="I56" s="221"/>
      <c r="J56" s="110"/>
      <c r="K56" s="203"/>
      <c r="L56" s="203"/>
      <c r="M56" s="204"/>
      <c r="N56" s="204"/>
      <c r="O56" s="200">
        <v>0.0</v>
      </c>
      <c r="P56" s="200">
        <v>1.0</v>
      </c>
      <c r="Q56" s="200">
        <v>0.8</v>
      </c>
      <c r="R56" s="205" t="b">
        <v>1</v>
      </c>
      <c r="S56" s="205" t="b">
        <v>0</v>
      </c>
      <c r="T56" s="205" t="b">
        <v>1</v>
      </c>
      <c r="U56" s="344" t="s">
        <v>340</v>
      </c>
      <c r="V56" s="344" t="b">
        <v>1</v>
      </c>
    </row>
    <row r="57" outlineLevel="1">
      <c r="A57" s="222"/>
      <c r="B57" s="708" t="s">
        <v>1311</v>
      </c>
      <c r="C57" s="199" t="s">
        <v>1312</v>
      </c>
      <c r="D57" s="114"/>
      <c r="E57" s="199" t="s">
        <v>593</v>
      </c>
      <c r="F57" s="200">
        <v>2.16</v>
      </c>
      <c r="G57" s="201" t="s">
        <v>292</v>
      </c>
      <c r="H57" s="231"/>
      <c r="J57" s="233"/>
      <c r="K57" s="203"/>
      <c r="L57" s="203"/>
      <c r="M57" s="204"/>
      <c r="N57" s="204"/>
      <c r="O57" s="200">
        <v>0.0</v>
      </c>
      <c r="P57" s="200">
        <v>0.0</v>
      </c>
      <c r="Q57" s="200">
        <v>0.0</v>
      </c>
      <c r="R57" s="205" t="b">
        <v>0</v>
      </c>
      <c r="S57" s="205" t="b">
        <v>0</v>
      </c>
      <c r="T57" s="205" t="b">
        <v>1</v>
      </c>
      <c r="U57" s="222"/>
      <c r="V57" s="222"/>
    </row>
    <row r="58" outlineLevel="1">
      <c r="A58" s="222"/>
      <c r="B58" s="708" t="s">
        <v>633</v>
      </c>
      <c r="C58" s="386"/>
      <c r="D58" s="355" t="s">
        <v>544</v>
      </c>
      <c r="E58" s="386"/>
      <c r="F58" s="386"/>
      <c r="G58" s="386"/>
      <c r="H58" s="112"/>
      <c r="I58" s="224"/>
      <c r="J58" s="114"/>
      <c r="K58" s="203"/>
      <c r="L58" s="203"/>
      <c r="M58" s="204"/>
      <c r="N58" s="204"/>
      <c r="O58" s="200"/>
      <c r="P58" s="200"/>
      <c r="Q58" s="200"/>
      <c r="R58" s="205" t="b">
        <v>0</v>
      </c>
      <c r="S58" s="205" t="b">
        <v>0</v>
      </c>
      <c r="T58" s="205" t="b">
        <v>0</v>
      </c>
      <c r="U58" s="207"/>
      <c r="V58" s="207"/>
    </row>
    <row r="59" outlineLevel="1">
      <c r="A59" s="324" t="s">
        <v>1313</v>
      </c>
      <c r="B59" s="117"/>
      <c r="C59" s="327" t="s">
        <v>48</v>
      </c>
      <c r="D59" s="327" t="s">
        <v>49</v>
      </c>
      <c r="E59" s="328" t="s">
        <v>50</v>
      </c>
      <c r="F59" s="329" t="s">
        <v>51</v>
      </c>
      <c r="G59" s="328" t="s">
        <v>52</v>
      </c>
      <c r="H59" s="331" t="s">
        <v>53</v>
      </c>
      <c r="I59" s="120"/>
      <c r="J59" s="117"/>
      <c r="K59" s="333" t="s">
        <v>180</v>
      </c>
      <c r="L59" s="333" t="s">
        <v>181</v>
      </c>
      <c r="M59" s="333" t="s">
        <v>182</v>
      </c>
      <c r="N59" s="333" t="s">
        <v>183</v>
      </c>
      <c r="O59" s="334" t="s">
        <v>184</v>
      </c>
      <c r="P59" s="333" t="s">
        <v>185</v>
      </c>
      <c r="Q59" s="334" t="s">
        <v>186</v>
      </c>
      <c r="R59" s="333" t="s">
        <v>317</v>
      </c>
      <c r="S59" s="334" t="s">
        <v>318</v>
      </c>
      <c r="T59" s="334" t="s">
        <v>319</v>
      </c>
      <c r="U59" s="334" t="s">
        <v>320</v>
      </c>
      <c r="V59" s="334" t="s">
        <v>321</v>
      </c>
    </row>
    <row r="60" ht="30.75" customHeight="1" outlineLevel="1">
      <c r="A60" s="335" t="s">
        <v>324</v>
      </c>
      <c r="B60" s="343" t="s">
        <v>454</v>
      </c>
      <c r="C60" s="199" t="s">
        <v>66</v>
      </c>
      <c r="D60" s="199" t="s">
        <v>548</v>
      </c>
      <c r="E60" s="386"/>
      <c r="F60" s="386"/>
      <c r="G60" s="386"/>
      <c r="H60" s="283" t="s">
        <v>1315</v>
      </c>
      <c r="I60" s="221"/>
      <c r="J60" s="110"/>
      <c r="K60" s="414"/>
      <c r="L60" s="414"/>
      <c r="M60" s="414"/>
      <c r="N60" s="414"/>
      <c r="O60" s="414"/>
      <c r="P60" s="414"/>
      <c r="Q60" s="414"/>
      <c r="R60" s="414"/>
      <c r="S60" s="414"/>
      <c r="T60" s="414"/>
      <c r="U60" s="344" t="s">
        <v>340</v>
      </c>
      <c r="V60" s="344" t="b">
        <v>1</v>
      </c>
    </row>
    <row r="61" ht="30.75" customHeight="1" outlineLevel="1">
      <c r="A61" s="222"/>
      <c r="B61" s="343" t="s">
        <v>1317</v>
      </c>
      <c r="C61" s="199" t="s">
        <v>1318</v>
      </c>
      <c r="D61" s="386"/>
      <c r="E61" s="199" t="s">
        <v>205</v>
      </c>
      <c r="F61" s="200">
        <v>18.0</v>
      </c>
      <c r="G61" s="201" t="s">
        <v>124</v>
      </c>
      <c r="H61" s="231"/>
      <c r="J61" s="233"/>
      <c r="K61" s="414"/>
      <c r="L61" s="414"/>
      <c r="M61" s="414"/>
      <c r="N61" s="414"/>
      <c r="O61" s="414"/>
      <c r="P61" s="414"/>
      <c r="Q61" s="414"/>
      <c r="R61" s="414"/>
      <c r="S61" s="414"/>
      <c r="T61" s="414"/>
      <c r="U61" s="222"/>
      <c r="V61" s="222"/>
    </row>
    <row r="62" ht="30.75" customHeight="1" outlineLevel="1">
      <c r="A62" s="222"/>
      <c r="B62" s="343" t="s">
        <v>1321</v>
      </c>
      <c r="C62" s="199" t="s">
        <v>79</v>
      </c>
      <c r="D62" s="199" t="s">
        <v>121</v>
      </c>
      <c r="E62" s="201" t="s">
        <v>1322</v>
      </c>
      <c r="F62" s="200" t="s">
        <v>1323</v>
      </c>
      <c r="G62" s="201" t="s">
        <v>1324</v>
      </c>
      <c r="H62" s="112"/>
      <c r="I62" s="224"/>
      <c r="J62" s="114"/>
      <c r="K62" s="200"/>
      <c r="L62" s="200"/>
      <c r="M62" s="205"/>
      <c r="N62" s="205"/>
      <c r="O62" s="200">
        <v>0.0</v>
      </c>
      <c r="P62" s="200">
        <v>1.0</v>
      </c>
      <c r="Q62" s="200">
        <v>1.0</v>
      </c>
      <c r="R62" s="205" t="b">
        <v>1</v>
      </c>
      <c r="S62" s="205" t="b">
        <v>1</v>
      </c>
      <c r="T62" s="205"/>
      <c r="U62" s="207"/>
      <c r="V62" s="207"/>
    </row>
    <row r="63" outlineLevel="1">
      <c r="A63" s="324" t="s">
        <v>1326</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58" t="s">
        <v>322</v>
      </c>
      <c r="B64" s="388" t="s">
        <v>402</v>
      </c>
      <c r="C64" s="199" t="s">
        <v>1332</v>
      </c>
      <c r="D64" s="216" t="s">
        <v>1333</v>
      </c>
      <c r="E64" s="199" t="s">
        <v>429</v>
      </c>
      <c r="F64" s="200">
        <v>1.2</v>
      </c>
      <c r="G64" s="201" t="s">
        <v>292</v>
      </c>
      <c r="H64" s="283" t="s">
        <v>1334</v>
      </c>
      <c r="I64" s="221"/>
      <c r="J64" s="110"/>
      <c r="K64" s="200"/>
      <c r="L64" s="200"/>
      <c r="M64" s="205"/>
      <c r="N64" s="205"/>
      <c r="O64" s="200">
        <v>0.0</v>
      </c>
      <c r="P64" s="200">
        <v>1.0</v>
      </c>
      <c r="Q64" s="200">
        <v>0.8</v>
      </c>
      <c r="R64" s="205" t="b">
        <v>1</v>
      </c>
      <c r="S64" s="205" t="b">
        <v>1</v>
      </c>
      <c r="T64" s="205"/>
      <c r="U64" s="344" t="b">
        <v>0</v>
      </c>
      <c r="V64" s="344" t="b">
        <v>0</v>
      </c>
    </row>
    <row r="65" outlineLevel="1">
      <c r="A65" s="207"/>
      <c r="B65" s="388" t="s">
        <v>418</v>
      </c>
      <c r="C65" s="199" t="s">
        <v>165</v>
      </c>
      <c r="D65" s="207"/>
      <c r="E65" s="199" t="s">
        <v>66</v>
      </c>
      <c r="F65" s="200">
        <v>7.199999999999999</v>
      </c>
      <c r="G65" s="201" t="s">
        <v>67</v>
      </c>
      <c r="H65" s="231"/>
      <c r="J65" s="233"/>
      <c r="K65" s="200"/>
      <c r="L65" s="200"/>
      <c r="M65" s="205"/>
      <c r="N65" s="205"/>
      <c r="O65" s="200">
        <v>0.0</v>
      </c>
      <c r="P65" s="200">
        <v>1.0</v>
      </c>
      <c r="Q65" s="200">
        <v>1.0</v>
      </c>
      <c r="R65" s="205" t="b">
        <v>1</v>
      </c>
      <c r="S65" s="205" t="b">
        <v>1</v>
      </c>
      <c r="T65" s="205"/>
      <c r="U65" s="222"/>
      <c r="V65" s="222"/>
    </row>
    <row r="66" outlineLevel="1">
      <c r="A66" s="358" t="s">
        <v>359</v>
      </c>
      <c r="B66" s="388" t="s">
        <v>170</v>
      </c>
      <c r="C66" s="199" t="s">
        <v>105</v>
      </c>
      <c r="D66" s="384"/>
      <c r="E66" s="199" t="s">
        <v>145</v>
      </c>
      <c r="F66" s="200">
        <v>8.4</v>
      </c>
      <c r="G66" s="201" t="s">
        <v>147</v>
      </c>
      <c r="H66" s="231"/>
      <c r="J66" s="233"/>
      <c r="K66" s="200"/>
      <c r="L66" s="200"/>
      <c r="M66" s="205"/>
      <c r="N66" s="205"/>
      <c r="O66" s="200">
        <v>3.0</v>
      </c>
      <c r="P66" s="200">
        <v>1.0</v>
      </c>
      <c r="Q66" s="200">
        <v>1.0</v>
      </c>
      <c r="R66" s="205" t="b">
        <v>1</v>
      </c>
      <c r="S66" s="205" t="b">
        <v>0</v>
      </c>
      <c r="T66" s="205"/>
      <c r="U66" s="222"/>
      <c r="V66" s="222"/>
    </row>
    <row r="67" outlineLevel="1">
      <c r="A67" s="222"/>
      <c r="B67" s="388" t="s">
        <v>1343</v>
      </c>
      <c r="C67" s="199" t="s">
        <v>1344</v>
      </c>
      <c r="D67" s="222"/>
      <c r="E67" s="199" t="s">
        <v>429</v>
      </c>
      <c r="F67" s="200">
        <v>1.2</v>
      </c>
      <c r="G67" s="201" t="s">
        <v>292</v>
      </c>
      <c r="H67" s="231"/>
      <c r="J67" s="233"/>
      <c r="K67" s="200"/>
      <c r="L67" s="200"/>
      <c r="M67" s="205"/>
      <c r="N67" s="205"/>
      <c r="O67" s="200">
        <v>0.0</v>
      </c>
      <c r="P67" s="200">
        <v>1.0</v>
      </c>
      <c r="Q67" s="200">
        <v>1.0</v>
      </c>
      <c r="R67" s="205" t="b">
        <v>1</v>
      </c>
      <c r="S67" s="205" t="b">
        <v>0</v>
      </c>
      <c r="T67" s="205"/>
      <c r="U67" s="222"/>
      <c r="V67" s="222"/>
    </row>
    <row r="68" outlineLevel="1">
      <c r="A68" s="207"/>
      <c r="B68" s="388" t="s">
        <v>1345</v>
      </c>
      <c r="C68" s="199" t="s">
        <v>1346</v>
      </c>
      <c r="D68" s="207"/>
      <c r="E68" s="199" t="s">
        <v>303</v>
      </c>
      <c r="F68" s="200">
        <v>2.4</v>
      </c>
      <c r="G68" s="201" t="s">
        <v>70</v>
      </c>
      <c r="H68" s="112"/>
      <c r="I68" s="224"/>
      <c r="J68" s="114"/>
      <c r="K68" s="200"/>
      <c r="L68" s="200"/>
      <c r="M68" s="205"/>
      <c r="N68" s="205"/>
      <c r="O68" s="200">
        <v>0.0</v>
      </c>
      <c r="P68" s="200">
        <v>1.0</v>
      </c>
      <c r="Q68" s="200">
        <v>1.0</v>
      </c>
      <c r="R68" s="205" t="b">
        <v>1</v>
      </c>
      <c r="S68" s="205" t="b">
        <v>0</v>
      </c>
      <c r="T68" s="205"/>
      <c r="U68" s="207"/>
      <c r="V68" s="207"/>
    </row>
    <row r="69" outlineLevel="1">
      <c r="A69" s="324" t="s">
        <v>1348</v>
      </c>
      <c r="B69" s="117"/>
      <c r="C69" s="327" t="s">
        <v>48</v>
      </c>
      <c r="D69" s="327" t="s">
        <v>49</v>
      </c>
      <c r="E69" s="328" t="s">
        <v>50</v>
      </c>
      <c r="F69" s="329" t="s">
        <v>51</v>
      </c>
      <c r="G69" s="328" t="s">
        <v>52</v>
      </c>
      <c r="H69" s="331" t="s">
        <v>53</v>
      </c>
      <c r="I69" s="120"/>
      <c r="J69" s="117"/>
      <c r="K69" s="333" t="s">
        <v>180</v>
      </c>
      <c r="L69" s="333" t="s">
        <v>181</v>
      </c>
      <c r="M69" s="333" t="s">
        <v>182</v>
      </c>
      <c r="N69" s="333" t="s">
        <v>183</v>
      </c>
      <c r="O69" s="334" t="s">
        <v>184</v>
      </c>
      <c r="P69" s="333" t="s">
        <v>185</v>
      </c>
      <c r="Q69" s="334" t="s">
        <v>186</v>
      </c>
      <c r="R69" s="333" t="s">
        <v>317</v>
      </c>
      <c r="S69" s="334" t="s">
        <v>318</v>
      </c>
      <c r="T69" s="334" t="s">
        <v>319</v>
      </c>
      <c r="U69" s="334" t="s">
        <v>320</v>
      </c>
      <c r="V69" s="334" t="s">
        <v>321</v>
      </c>
    </row>
    <row r="70" outlineLevel="1">
      <c r="A70" s="335" t="s">
        <v>322</v>
      </c>
      <c r="B70" s="597" t="s">
        <v>170</v>
      </c>
      <c r="C70" s="199" t="s">
        <v>191</v>
      </c>
      <c r="D70" s="216" t="s">
        <v>1352</v>
      </c>
      <c r="E70" s="199" t="s">
        <v>58</v>
      </c>
      <c r="F70" s="200">
        <v>4.8</v>
      </c>
      <c r="G70" s="201" t="s">
        <v>59</v>
      </c>
      <c r="H70" s="243" t="s">
        <v>1353</v>
      </c>
      <c r="I70" s="221"/>
      <c r="J70" s="110"/>
      <c r="K70" s="200"/>
      <c r="L70" s="200"/>
      <c r="M70" s="205"/>
      <c r="N70" s="205"/>
      <c r="O70" s="200">
        <v>0.0</v>
      </c>
      <c r="P70" s="200">
        <v>1.0</v>
      </c>
      <c r="Q70" s="200">
        <v>1.0</v>
      </c>
      <c r="R70" s="205" t="b">
        <v>0</v>
      </c>
      <c r="S70" s="205" t="b">
        <v>0</v>
      </c>
      <c r="T70" s="205"/>
      <c r="U70" s="344" t="b">
        <v>0</v>
      </c>
      <c r="V70" s="344" t="b">
        <v>0</v>
      </c>
    </row>
    <row r="71" outlineLevel="1">
      <c r="A71" s="207"/>
      <c r="B71" s="597" t="s">
        <v>177</v>
      </c>
      <c r="C71" s="199" t="s">
        <v>368</v>
      </c>
      <c r="D71" s="207"/>
      <c r="E71" s="199" t="s">
        <v>694</v>
      </c>
      <c r="F71" s="200">
        <v>24.0</v>
      </c>
      <c r="G71" s="201" t="s">
        <v>1016</v>
      </c>
      <c r="H71" s="231"/>
      <c r="J71" s="233"/>
      <c r="K71" s="200"/>
      <c r="L71" s="200"/>
      <c r="M71" s="205"/>
      <c r="N71" s="205"/>
      <c r="O71" s="200">
        <v>5.0</v>
      </c>
      <c r="P71" s="200">
        <v>1.0</v>
      </c>
      <c r="Q71" s="200">
        <v>1.0</v>
      </c>
      <c r="R71" s="205" t="b">
        <v>1</v>
      </c>
      <c r="S71" s="205" t="b">
        <v>0</v>
      </c>
      <c r="T71" s="205"/>
      <c r="U71" s="222"/>
      <c r="V71" s="222"/>
    </row>
    <row r="72" outlineLevel="1">
      <c r="A72" s="335" t="s">
        <v>359</v>
      </c>
      <c r="B72" s="597" t="s">
        <v>267</v>
      </c>
      <c r="C72" s="199" t="s">
        <v>420</v>
      </c>
      <c r="D72" s="384"/>
      <c r="E72" s="199" t="s">
        <v>694</v>
      </c>
      <c r="F72" s="200">
        <v>24.0</v>
      </c>
      <c r="G72" s="201" t="s">
        <v>1016</v>
      </c>
      <c r="H72" s="231"/>
      <c r="J72" s="233"/>
      <c r="K72" s="200"/>
      <c r="L72" s="200"/>
      <c r="M72" s="205"/>
      <c r="N72" s="205"/>
      <c r="O72" s="200">
        <v>0.0</v>
      </c>
      <c r="P72" s="200">
        <v>1.0</v>
      </c>
      <c r="Q72" s="200">
        <v>1.0</v>
      </c>
      <c r="R72" s="205" t="b">
        <v>1</v>
      </c>
      <c r="S72" s="205" t="b">
        <v>0</v>
      </c>
      <c r="T72" s="205"/>
      <c r="U72" s="222"/>
      <c r="V72" s="222"/>
    </row>
    <row r="73" outlineLevel="1">
      <c r="A73" s="207"/>
      <c r="B73" s="597" t="s">
        <v>76</v>
      </c>
      <c r="C73" s="199" t="s">
        <v>1358</v>
      </c>
      <c r="D73" s="207"/>
      <c r="E73" s="199" t="s">
        <v>694</v>
      </c>
      <c r="F73" s="200">
        <v>24.0</v>
      </c>
      <c r="G73" s="201" t="s">
        <v>1016</v>
      </c>
      <c r="H73" s="231"/>
      <c r="J73" s="233"/>
      <c r="K73" s="200"/>
      <c r="L73" s="203"/>
      <c r="M73" s="204"/>
      <c r="N73" s="204"/>
      <c r="O73" s="200"/>
      <c r="P73" s="200"/>
      <c r="Q73" s="200"/>
      <c r="R73" s="205" t="b">
        <v>0</v>
      </c>
      <c r="S73" s="205" t="b">
        <v>0</v>
      </c>
      <c r="T73" s="205" t="b">
        <v>0</v>
      </c>
      <c r="U73" s="222"/>
      <c r="V73" s="222"/>
    </row>
    <row r="74" outlineLevel="1">
      <c r="A74" s="394" t="s">
        <v>324</v>
      </c>
      <c r="B74" s="597" t="s">
        <v>301</v>
      </c>
      <c r="C74" s="199" t="s">
        <v>302</v>
      </c>
      <c r="D74" s="199" t="s">
        <v>131</v>
      </c>
      <c r="E74" s="199" t="s">
        <v>191</v>
      </c>
      <c r="F74" s="200">
        <v>13.2</v>
      </c>
      <c r="G74" s="201" t="s">
        <v>168</v>
      </c>
      <c r="H74" s="112"/>
      <c r="I74" s="224"/>
      <c r="J74" s="114"/>
      <c r="K74" s="200"/>
      <c r="L74" s="203"/>
      <c r="M74" s="204"/>
      <c r="N74" s="204"/>
      <c r="O74" s="200">
        <v>5.0</v>
      </c>
      <c r="P74" s="200">
        <v>1.0</v>
      </c>
      <c r="Q74" s="200">
        <v>1.0</v>
      </c>
      <c r="R74" s="205" t="b">
        <v>1</v>
      </c>
      <c r="S74" s="205" t="b">
        <v>1</v>
      </c>
      <c r="T74" s="205"/>
      <c r="U74" s="207"/>
      <c r="V74" s="207"/>
    </row>
    <row r="75">
      <c r="A75" s="312"/>
      <c r="B75" s="315"/>
      <c r="C75" s="317"/>
      <c r="D75" s="317"/>
      <c r="E75" s="318"/>
      <c r="F75" s="318"/>
      <c r="G75" s="318"/>
      <c r="H75" s="319"/>
      <c r="I75" s="319"/>
      <c r="J75" s="320"/>
      <c r="K75" s="320"/>
      <c r="L75" s="320"/>
      <c r="M75" s="320"/>
      <c r="N75" s="320"/>
      <c r="O75" s="320"/>
      <c r="P75" s="320"/>
      <c r="Q75" s="180"/>
      <c r="R75" s="180"/>
      <c r="S75" s="180"/>
      <c r="T75" s="180"/>
      <c r="U75" s="180"/>
      <c r="V75" s="180"/>
    </row>
    <row r="76">
      <c r="A76" s="390" t="s">
        <v>442</v>
      </c>
      <c r="B76" s="110"/>
      <c r="C76" s="319"/>
      <c r="D76" s="319"/>
      <c r="E76" s="320"/>
      <c r="F76" s="392"/>
      <c r="G76" s="392"/>
      <c r="H76" s="320"/>
      <c r="I76" s="320"/>
      <c r="J76" s="320"/>
      <c r="K76" s="320"/>
      <c r="L76" s="320"/>
      <c r="M76" s="320"/>
      <c r="N76" s="180"/>
      <c r="O76" s="180"/>
      <c r="P76" s="180"/>
      <c r="Q76" s="320"/>
      <c r="R76" s="320"/>
      <c r="S76" s="320"/>
      <c r="T76" s="320"/>
      <c r="U76" s="320"/>
      <c r="V76" s="320"/>
    </row>
    <row r="77" outlineLevel="1">
      <c r="A77" s="112"/>
      <c r="B77" s="114"/>
      <c r="C77" s="393" t="s">
        <v>48</v>
      </c>
      <c r="D77" s="393" t="s">
        <v>49</v>
      </c>
      <c r="E77" s="393" t="s">
        <v>50</v>
      </c>
      <c r="F77" s="396" t="s">
        <v>51</v>
      </c>
      <c r="G77" s="319"/>
      <c r="H77" s="319"/>
      <c r="I77" s="319"/>
      <c r="J77" s="320"/>
      <c r="K77" s="320"/>
      <c r="L77" s="320"/>
      <c r="M77" s="320"/>
      <c r="N77" s="320"/>
      <c r="O77" s="320"/>
      <c r="P77" s="320"/>
      <c r="Q77" s="320"/>
      <c r="R77" s="320"/>
      <c r="S77" s="320"/>
      <c r="T77" s="320"/>
      <c r="U77" s="320"/>
      <c r="V77" s="320"/>
    </row>
    <row r="78" outlineLevel="1">
      <c r="A78" s="398" t="s">
        <v>449</v>
      </c>
      <c r="B78" s="399" t="s">
        <v>449</v>
      </c>
      <c r="C78" s="199" t="s">
        <v>303</v>
      </c>
      <c r="D78" s="199" t="s">
        <v>145</v>
      </c>
      <c r="E78" s="199" t="s">
        <v>453</v>
      </c>
      <c r="F78" s="200">
        <v>1.92</v>
      </c>
      <c r="G78" s="319"/>
      <c r="H78" s="319"/>
      <c r="I78" s="319"/>
      <c r="J78" s="320"/>
      <c r="K78" s="320"/>
      <c r="L78" s="320"/>
      <c r="M78" s="320"/>
      <c r="N78" s="320"/>
      <c r="O78" s="320"/>
      <c r="P78" s="320"/>
      <c r="Q78" s="320"/>
      <c r="R78" s="320"/>
      <c r="S78" s="320"/>
      <c r="T78" s="320"/>
      <c r="U78" s="320"/>
      <c r="V78" s="320"/>
    </row>
    <row r="79" outlineLevel="1">
      <c r="A79" s="400" t="s">
        <v>454</v>
      </c>
      <c r="B79" s="399" t="s">
        <v>455</v>
      </c>
      <c r="C79" s="199" t="s">
        <v>276</v>
      </c>
      <c r="D79" s="199" t="s">
        <v>541</v>
      </c>
      <c r="E79" s="401"/>
      <c r="F79" s="402"/>
      <c r="G79" s="402"/>
      <c r="H79" s="319"/>
      <c r="I79" s="319"/>
      <c r="J79" s="320"/>
      <c r="K79" s="320"/>
      <c r="L79" s="320"/>
      <c r="M79" s="320"/>
      <c r="N79" s="320"/>
      <c r="O79" s="320"/>
      <c r="P79" s="320"/>
      <c r="Q79" s="320"/>
      <c r="R79" s="320"/>
      <c r="S79" s="320"/>
      <c r="T79" s="320"/>
      <c r="U79" s="320"/>
      <c r="V79" s="320"/>
    </row>
    <row r="80" outlineLevel="1">
      <c r="A80" s="231"/>
      <c r="B80" s="399" t="s">
        <v>456</v>
      </c>
      <c r="C80" s="199" t="s">
        <v>460</v>
      </c>
      <c r="D80" s="199" t="s">
        <v>485</v>
      </c>
      <c r="E80" s="401"/>
      <c r="F80" s="402"/>
      <c r="G80" s="402"/>
      <c r="H80" s="319"/>
      <c r="I80" s="319"/>
      <c r="J80" s="320"/>
      <c r="K80" s="320"/>
      <c r="L80" s="320"/>
      <c r="M80" s="320"/>
      <c r="N80" s="320"/>
      <c r="O80" s="320"/>
      <c r="P80" s="320"/>
      <c r="Q80" s="320"/>
      <c r="R80" s="320"/>
      <c r="S80" s="320"/>
      <c r="T80" s="320"/>
      <c r="U80" s="320"/>
      <c r="V80" s="320"/>
    </row>
    <row r="81" outlineLevel="1">
      <c r="A81" s="112"/>
      <c r="B81" s="399" t="s">
        <v>459</v>
      </c>
      <c r="C81" s="199" t="s">
        <v>463</v>
      </c>
      <c r="D81" s="199" t="s">
        <v>172</v>
      </c>
      <c r="E81" s="319"/>
      <c r="F81" s="402"/>
      <c r="G81" s="402"/>
      <c r="H81" s="319"/>
      <c r="I81" s="319"/>
      <c r="J81" s="320"/>
      <c r="K81" s="320"/>
      <c r="L81" s="320"/>
      <c r="M81" s="320"/>
      <c r="N81" s="320"/>
      <c r="O81" s="320"/>
      <c r="P81" s="320"/>
      <c r="Q81" s="320"/>
      <c r="R81" s="320"/>
      <c r="S81" s="320"/>
      <c r="T81" s="320"/>
      <c r="U81" s="320"/>
      <c r="V81" s="320"/>
    </row>
    <row r="82" outlineLevel="1">
      <c r="A82" s="403" t="s">
        <v>462</v>
      </c>
      <c r="B82" s="117"/>
      <c r="C82" s="393" t="s">
        <v>465</v>
      </c>
      <c r="D82" s="393" t="s">
        <v>48</v>
      </c>
      <c r="E82" s="393" t="s">
        <v>49</v>
      </c>
      <c r="F82" s="393" t="s">
        <v>50</v>
      </c>
      <c r="G82" s="396" t="s">
        <v>51</v>
      </c>
      <c r="H82" s="404" t="s">
        <v>53</v>
      </c>
      <c r="I82" s="120"/>
      <c r="J82" s="117"/>
      <c r="K82" s="405" t="str">
        <f>'テンプレート'!K97</f>
        <v>ベクトル</v>
      </c>
      <c r="L82" s="405" t="str">
        <f>'テンプレート'!L97</f>
        <v>KBG (R.E.)</v>
      </c>
      <c r="M82" s="405" t="str">
        <f>'テンプレート'!M97</f>
        <v>BKB (R.A.)</v>
      </c>
      <c r="N82" s="405" t="str">
        <f>'テンプレート'!N97</f>
        <v>FKB (R.F.)</v>
      </c>
      <c r="O82" s="406" t="str">
        <f>'テンプレート'!O97</f>
        <v>盾削り値</v>
      </c>
      <c r="P82" s="405" t="str">
        <f>'テンプレート'!P97</f>
        <v>ﾋｯﾄｽﾄｯﾌﾟ</v>
      </c>
      <c r="Q82" s="406" t="str">
        <f>'テンプレート'!Q97</f>
        <v>ずらし</v>
      </c>
      <c r="R82" s="408"/>
      <c r="S82" s="408"/>
      <c r="T82" s="408"/>
      <c r="U82" s="408"/>
      <c r="V82" s="408"/>
    </row>
    <row r="83" outlineLevel="1">
      <c r="A83" s="411" t="s">
        <v>467</v>
      </c>
      <c r="B83" s="399" t="s">
        <v>469</v>
      </c>
      <c r="C83" s="424" t="b">
        <v>0</v>
      </c>
      <c r="D83" s="414"/>
      <c r="E83" s="426">
        <v>58.0</v>
      </c>
      <c r="F83" s="414"/>
      <c r="G83" s="414"/>
      <c r="H83" s="417"/>
      <c r="I83" s="221"/>
      <c r="J83" s="110"/>
      <c r="K83" s="414"/>
      <c r="L83" s="414"/>
      <c r="M83" s="414"/>
      <c r="N83" s="414"/>
      <c r="O83" s="414"/>
      <c r="P83" s="414"/>
      <c r="Q83" s="414"/>
      <c r="R83" s="408"/>
      <c r="S83" s="320"/>
      <c r="T83" s="320"/>
      <c r="U83" s="320"/>
      <c r="V83" s="320"/>
    </row>
    <row r="84" outlineLevel="1">
      <c r="A84" s="207"/>
      <c r="B84" s="399" t="s">
        <v>462</v>
      </c>
      <c r="C84" s="207"/>
      <c r="D84" s="127">
        <v>36.0</v>
      </c>
      <c r="E84" s="207"/>
      <c r="F84" s="199" t="s">
        <v>74</v>
      </c>
      <c r="G84" s="200">
        <v>14.399999999999999</v>
      </c>
      <c r="H84" s="112"/>
      <c r="I84" s="224"/>
      <c r="J84" s="114"/>
      <c r="K84" s="203"/>
      <c r="L84" s="203"/>
      <c r="M84" s="204"/>
      <c r="N84" s="204"/>
      <c r="O84" s="407"/>
      <c r="P84" s="407"/>
      <c r="Q84" s="407"/>
      <c r="R84" s="408"/>
      <c r="S84" s="320"/>
      <c r="T84" s="320"/>
      <c r="U84" s="320"/>
      <c r="V84" s="320"/>
    </row>
    <row r="85" outlineLevel="1">
      <c r="A85" s="411" t="s">
        <v>474</v>
      </c>
      <c r="B85" s="399" t="s">
        <v>469</v>
      </c>
      <c r="C85" s="424" t="b">
        <v>0</v>
      </c>
      <c r="D85" s="414"/>
      <c r="E85" s="426">
        <v>38.0</v>
      </c>
      <c r="F85" s="414"/>
      <c r="G85" s="414"/>
      <c r="H85" s="417"/>
      <c r="I85" s="221"/>
      <c r="J85" s="110"/>
      <c r="K85" s="414"/>
      <c r="L85" s="414"/>
      <c r="M85" s="414"/>
      <c r="N85" s="414"/>
      <c r="O85" s="414"/>
      <c r="P85" s="414"/>
      <c r="Q85" s="414"/>
      <c r="R85" s="408"/>
      <c r="S85" s="320"/>
      <c r="T85" s="320"/>
      <c r="U85" s="320"/>
      <c r="V85" s="320"/>
    </row>
    <row r="86" outlineLevel="1">
      <c r="A86" s="207"/>
      <c r="B86" s="399" t="s">
        <v>462</v>
      </c>
      <c r="C86" s="207"/>
      <c r="D86" s="127">
        <v>19.0</v>
      </c>
      <c r="E86" s="207"/>
      <c r="F86" s="199" t="s">
        <v>74</v>
      </c>
      <c r="G86" s="200">
        <v>14.399999999999999</v>
      </c>
      <c r="H86" s="112"/>
      <c r="I86" s="224"/>
      <c r="J86" s="114"/>
      <c r="K86" s="203"/>
      <c r="L86" s="203"/>
      <c r="M86" s="204"/>
      <c r="N86" s="204"/>
      <c r="O86" s="407"/>
      <c r="P86" s="407"/>
      <c r="Q86" s="407"/>
      <c r="R86" s="408"/>
      <c r="S86" s="320"/>
      <c r="T86" s="320"/>
      <c r="U86" s="320"/>
      <c r="V86" s="320"/>
    </row>
    <row r="87" outlineLevel="1">
      <c r="A87" s="411" t="s">
        <v>477</v>
      </c>
      <c r="B87" s="399" t="s">
        <v>1364</v>
      </c>
      <c r="C87" s="415" t="b">
        <v>0</v>
      </c>
      <c r="D87" s="199" t="s">
        <v>1365</v>
      </c>
      <c r="E87" s="216" t="s">
        <v>886</v>
      </c>
      <c r="F87" s="199" t="s">
        <v>1054</v>
      </c>
      <c r="G87" s="200">
        <v>0.6</v>
      </c>
      <c r="H87" s="421" t="s">
        <v>1366</v>
      </c>
      <c r="I87" s="221"/>
      <c r="J87" s="110"/>
      <c r="K87" s="203"/>
      <c r="L87" s="203"/>
      <c r="M87" s="204"/>
      <c r="N87" s="204"/>
      <c r="O87" s="205">
        <v>0.0</v>
      </c>
      <c r="P87" s="205">
        <v>1.0</v>
      </c>
      <c r="Q87" s="205">
        <v>1.0</v>
      </c>
      <c r="R87" s="408"/>
      <c r="S87" s="320"/>
      <c r="T87" s="320"/>
      <c r="U87" s="320"/>
      <c r="V87" s="320"/>
    </row>
    <row r="88" outlineLevel="1">
      <c r="A88" s="222"/>
      <c r="B88" s="399" t="s">
        <v>1367</v>
      </c>
      <c r="C88" s="222"/>
      <c r="D88" s="199" t="s">
        <v>1368</v>
      </c>
      <c r="E88" s="222"/>
      <c r="F88" s="199" t="s">
        <v>303</v>
      </c>
      <c r="G88" s="200">
        <v>2.4</v>
      </c>
      <c r="H88" s="231"/>
      <c r="J88" s="233"/>
      <c r="K88" s="203"/>
      <c r="L88" s="203"/>
      <c r="M88" s="204"/>
      <c r="N88" s="204"/>
      <c r="O88" s="205">
        <v>0.0</v>
      </c>
      <c r="P88" s="205">
        <v>1.0</v>
      </c>
      <c r="Q88" s="205">
        <v>1.0</v>
      </c>
      <c r="R88" s="408"/>
      <c r="S88" s="179"/>
      <c r="T88" s="179"/>
      <c r="U88" s="179"/>
      <c r="V88" s="179"/>
    </row>
    <row r="89" outlineLevel="1">
      <c r="A89" s="222"/>
      <c r="B89" s="399" t="s">
        <v>1371</v>
      </c>
      <c r="C89" s="222"/>
      <c r="D89" s="199" t="s">
        <v>1372</v>
      </c>
      <c r="E89" s="222"/>
      <c r="F89" s="199" t="s">
        <v>58</v>
      </c>
      <c r="G89" s="200">
        <v>4.8</v>
      </c>
      <c r="H89" s="231"/>
      <c r="J89" s="233"/>
      <c r="K89" s="203"/>
      <c r="L89" s="203"/>
      <c r="M89" s="204"/>
      <c r="N89" s="204"/>
      <c r="O89" s="407"/>
      <c r="P89" s="407"/>
      <c r="Q89" s="407"/>
      <c r="R89" s="408"/>
      <c r="S89" s="179"/>
      <c r="T89" s="179"/>
      <c r="U89" s="179"/>
      <c r="V89" s="179"/>
    </row>
    <row r="90" outlineLevel="1">
      <c r="A90" s="207"/>
      <c r="B90" s="399" t="s">
        <v>462</v>
      </c>
      <c r="C90" s="207"/>
      <c r="D90" s="199" t="s">
        <v>622</v>
      </c>
      <c r="E90" s="207"/>
      <c r="F90" s="199" t="s">
        <v>66</v>
      </c>
      <c r="G90" s="200">
        <v>7.199999999999999</v>
      </c>
      <c r="H90" s="112"/>
      <c r="I90" s="224"/>
      <c r="J90" s="114"/>
      <c r="K90" s="203"/>
      <c r="L90" s="203"/>
      <c r="M90" s="204"/>
      <c r="N90" s="204"/>
      <c r="O90" s="407"/>
      <c r="P90" s="407"/>
      <c r="Q90" s="407"/>
      <c r="R90" s="408"/>
      <c r="S90" s="179"/>
      <c r="T90" s="179"/>
      <c r="U90" s="179"/>
      <c r="V90" s="179"/>
    </row>
    <row r="91" outlineLevel="1">
      <c r="A91" s="411" t="s">
        <v>482</v>
      </c>
      <c r="B91" s="399" t="s">
        <v>469</v>
      </c>
      <c r="C91" s="1032"/>
      <c r="D91" s="199" t="s">
        <v>1374</v>
      </c>
      <c r="E91" s="216">
        <v>84.0</v>
      </c>
      <c r="F91" s="199" t="s">
        <v>173</v>
      </c>
      <c r="G91" s="200">
        <v>12.0</v>
      </c>
      <c r="H91" s="417"/>
      <c r="I91" s="221"/>
      <c r="J91" s="110"/>
      <c r="K91" s="203"/>
      <c r="L91" s="203"/>
      <c r="M91" s="204"/>
      <c r="N91" s="204"/>
      <c r="O91" s="205">
        <v>0.0</v>
      </c>
      <c r="P91" s="205">
        <v>1.0</v>
      </c>
      <c r="Q91" s="205">
        <v>1.0</v>
      </c>
      <c r="R91" s="408"/>
      <c r="S91" s="179"/>
      <c r="T91" s="179"/>
      <c r="U91" s="179"/>
      <c r="V91" s="179"/>
    </row>
    <row r="92" outlineLevel="1">
      <c r="A92" s="207"/>
      <c r="B92" s="399" t="s">
        <v>462</v>
      </c>
      <c r="C92" s="207"/>
      <c r="D92" s="199" t="s">
        <v>118</v>
      </c>
      <c r="E92" s="207"/>
      <c r="F92" s="199" t="s">
        <v>58</v>
      </c>
      <c r="G92" s="200">
        <v>4.8</v>
      </c>
      <c r="H92" s="112"/>
      <c r="I92" s="224"/>
      <c r="J92" s="114"/>
      <c r="K92" s="203"/>
      <c r="L92" s="203"/>
      <c r="M92" s="204"/>
      <c r="N92" s="204"/>
      <c r="O92" s="407"/>
      <c r="P92" s="414"/>
      <c r="Q92" s="407"/>
      <c r="R92" s="408"/>
      <c r="S92" s="179"/>
      <c r="T92" s="179"/>
      <c r="U92" s="179"/>
      <c r="V92" s="179"/>
    </row>
    <row r="93">
      <c r="A93" s="312"/>
      <c r="B93" s="315"/>
      <c r="C93" s="317"/>
      <c r="D93" s="317"/>
      <c r="E93" s="319"/>
      <c r="F93" s="248"/>
      <c r="G93" s="248"/>
      <c r="H93" s="319"/>
      <c r="I93" s="319"/>
      <c r="J93" s="320"/>
      <c r="K93" s="320"/>
      <c r="L93" s="121"/>
      <c r="M93" s="121"/>
      <c r="N93" s="121"/>
      <c r="O93" s="179"/>
      <c r="P93" s="179"/>
      <c r="Q93" s="121"/>
      <c r="R93" s="121"/>
      <c r="S93" s="121"/>
      <c r="T93" s="121"/>
      <c r="U93" s="121"/>
      <c r="V93" s="121"/>
    </row>
    <row r="94">
      <c r="A94" s="429" t="s">
        <v>486</v>
      </c>
      <c r="B94" s="110"/>
      <c r="C94" s="392"/>
      <c r="D94" s="121"/>
      <c r="E94" s="121"/>
      <c r="F94" s="121"/>
      <c r="G94" s="121"/>
      <c r="H94" s="121"/>
      <c r="I94" s="121"/>
      <c r="J94" s="180"/>
      <c r="K94" s="121"/>
      <c r="L94" s="121"/>
      <c r="M94" s="121"/>
      <c r="N94" s="121"/>
      <c r="O94" s="121"/>
      <c r="P94" s="121"/>
      <c r="Q94" s="180"/>
      <c r="R94" s="121"/>
      <c r="S94" s="121"/>
      <c r="T94" s="121"/>
      <c r="U94" s="121"/>
      <c r="V94" s="121"/>
    </row>
    <row r="95" outlineLevel="1">
      <c r="A95" s="112"/>
      <c r="B95" s="114"/>
      <c r="C95" s="430" t="s">
        <v>487</v>
      </c>
      <c r="D95" s="430" t="s">
        <v>489</v>
      </c>
      <c r="E95" s="430" t="s">
        <v>49</v>
      </c>
      <c r="F95" s="430" t="s">
        <v>490</v>
      </c>
      <c r="G95" s="431"/>
      <c r="H95" s="319"/>
      <c r="I95" s="319"/>
      <c r="J95" s="320"/>
      <c r="K95" s="320"/>
      <c r="L95" s="121"/>
      <c r="M95" s="121"/>
      <c r="N95" s="121"/>
      <c r="O95" s="121"/>
      <c r="P95" s="121"/>
      <c r="Q95" s="121"/>
      <c r="R95" s="121"/>
      <c r="S95" s="121"/>
      <c r="T95" s="121"/>
      <c r="U95" s="121"/>
      <c r="V95" s="121"/>
    </row>
    <row r="96" outlineLevel="1">
      <c r="A96" s="432" t="s">
        <v>492</v>
      </c>
      <c r="B96" s="433" t="s">
        <v>455</v>
      </c>
      <c r="C96" s="127" t="str">
        <f t="array" ref="C96">INDEX(Dodges!$C$3:$U$84, MATCH($A$1,Dodges!$A$3:$A$85,0), MATCH(C95,Dodges!$C$2:$F$2,0))</f>
        <v>3-18</v>
      </c>
      <c r="D96" s="127" t="str">
        <f t="array" ref="D96">INDEX(Dodges!$C$3:$U$84, MATCH($A$1,Dodges!$A$3:$A$85,0), MATCH(D95,Dodges!$C$2:$F$2,0))</f>
        <v>6-18</v>
      </c>
      <c r="E96" s="127" t="str">
        <f t="array" ref="E96">INDEX(Dodges!$C$3:$U$84, MATCH($A$1,Dodges!$A$3:$A$85,0), MATCH(E95,Dodges!$C$2:$F$2,0))</f>
        <v>28 (23)</v>
      </c>
      <c r="F96" s="127" t="str">
        <f t="array" ref="F96">INDEX(Dodges!$C$3:$U$84, MATCH($A$1,Dodges!$A$3:$A$85,0), MATCH(F95,Dodges!$C$2:$F$2,0))</f>
        <v>37 (31)</v>
      </c>
      <c r="G96" s="402"/>
      <c r="H96" s="434"/>
      <c r="I96" s="319"/>
      <c r="J96" s="320"/>
      <c r="K96" s="320"/>
      <c r="L96" s="320"/>
      <c r="M96" s="121"/>
      <c r="N96" s="121"/>
      <c r="O96" s="121"/>
      <c r="P96" s="121"/>
      <c r="Q96" s="121"/>
      <c r="R96" s="121"/>
      <c r="S96" s="121"/>
      <c r="T96" s="121"/>
      <c r="U96" s="121"/>
      <c r="V96" s="121"/>
    </row>
    <row r="97" outlineLevel="1">
      <c r="A97" s="231"/>
      <c r="B97" s="433" t="s">
        <v>496</v>
      </c>
      <c r="C97" s="127" t="str">
        <f t="array" ref="C97">INDEX(Dodges!$G$3:$U$84, MATCH($A$1,Dodges!$A$3:$A$85,0), MATCH(C95,Dodges!$G$2:$J$2,0))</f>
        <v>4-16</v>
      </c>
      <c r="D97" s="127" t="str">
        <f t="array" ref="D97">INDEX(Dodges!$G$3:$U$84, MATCH($A$1,Dodges!$A$3:$A$85,0), MATCH(D95,Dodges!$G$2:$J$2,0))</f>
        <v>8-15</v>
      </c>
      <c r="E97" s="127" t="str">
        <f t="array" ref="E97">INDEX(Dodges!$G$3:$U$84, MATCH($A$1,Dodges!$A$3:$A$85,0), MATCH(E95,Dodges!$G$2:$J$2,0))</f>
        <v>32</v>
      </c>
      <c r="F97" s="127">
        <f t="array" ref="F97">INDEX(Dodges!$G$3:$U$84, MATCH($A$1,Dodges!$A$3:$A$85,0), MATCH(F95,Dodges!$G$2:$J$2,0))</f>
        <v>42</v>
      </c>
      <c r="G97" s="436"/>
      <c r="H97" s="434"/>
      <c r="I97" s="434"/>
      <c r="J97" s="320"/>
      <c r="K97" s="320"/>
      <c r="L97" s="320"/>
      <c r="M97" s="320"/>
      <c r="N97" s="320"/>
      <c r="O97" s="121"/>
      <c r="P97" s="121"/>
      <c r="Q97" s="121"/>
      <c r="R97" s="121"/>
      <c r="S97" s="121"/>
      <c r="T97" s="121"/>
      <c r="U97" s="121"/>
      <c r="V97" s="121"/>
    </row>
    <row r="98" outlineLevel="1">
      <c r="A98" s="112"/>
      <c r="B98" s="433" t="s">
        <v>497</v>
      </c>
      <c r="C98" s="127" t="str">
        <f t="array" ref="C98">INDEX(Dodges!$K$3:$U$84, MATCH($A$1,Dodges!$A$3:$A$85,0), MATCH(C95,Dodges!$K$2:$N$2,0))</f>
        <v>5-17</v>
      </c>
      <c r="D98" s="127" t="str">
        <f t="array" ref="D98">INDEX(Dodges!$K$3:$U$84, MATCH($A$1,Dodges!$A$3:$A$85,0), MATCH(D95,Dodges!$K$2:$N$2,0))</f>
        <v>9-15</v>
      </c>
      <c r="E98" s="127" t="str">
        <f t="array" ref="E98">INDEX(Dodges!$K$3:$U$84, MATCH($A$1,Dodges!$A$3:$A$85,0), MATCH(E95,Dodges!$K$2:$N$2,0))</f>
        <v>37</v>
      </c>
      <c r="F98" s="127" t="str">
        <f t="array" ref="F98">INDEX(Dodges!$K$3:$U$84, MATCH($A$1,Dodges!$A$3:$A$85,0), MATCH(F95,Dodges!$K$2:$N$2,0))</f>
        <v>56</v>
      </c>
      <c r="G98" s="436"/>
      <c r="H98" s="434"/>
      <c r="I98" s="434"/>
      <c r="J98" s="179"/>
      <c r="K98" s="179"/>
      <c r="L98" s="179"/>
      <c r="M98" s="179"/>
      <c r="N98" s="179"/>
      <c r="O98" s="121"/>
      <c r="P98" s="121"/>
      <c r="Q98" s="121"/>
      <c r="R98" s="121"/>
      <c r="S98" s="121"/>
      <c r="T98" s="121"/>
      <c r="U98" s="121"/>
      <c r="V98" s="121"/>
    </row>
    <row r="99" outlineLevel="1">
      <c r="A99" s="432" t="s">
        <v>498</v>
      </c>
      <c r="B99" s="433" t="s">
        <v>499</v>
      </c>
      <c r="C99" s="127" t="str">
        <f t="array" ref="C99">INDEX(Dodges!$O$3:$U$84, MATCH($A$1,Dodges!$A$3:$A$85,0), MATCH(C95,Dodges!$O$2:$R$2,0))</f>
        <v>4-32</v>
      </c>
      <c r="D99" s="127" t="str">
        <f t="array" ref="D99">INDEX(Dodges!$O$3:$U$84, MATCH($A$1,Dodges!$A$3:$A$85,0), MATCH(D95,Dodges!$O$2:$R$2,0))</f>
        <v>7-29</v>
      </c>
      <c r="E99" s="127" t="str">
        <f t="array" ref="E99">INDEX(Dodges!$O$3:$U$84, MATCH($A$1,Dodges!$A$3:$A$85,0), MATCH(E95,Dodges!$O$2:$R$2,0))</f>
        <v>46</v>
      </c>
      <c r="F99" s="248"/>
      <c r="G99" s="248"/>
      <c r="H99" s="180"/>
      <c r="I99" s="180"/>
      <c r="J99" s="121"/>
      <c r="K99" s="121"/>
      <c r="L99" s="121"/>
      <c r="M99" s="121"/>
      <c r="N99" s="121"/>
      <c r="O99" s="320"/>
      <c r="P99" s="320"/>
      <c r="Q99" s="320"/>
      <c r="R99" s="320"/>
      <c r="S99" s="320"/>
      <c r="T99" s="320"/>
      <c r="U99" s="320"/>
      <c r="V99" s="320"/>
    </row>
    <row r="100" outlineLevel="1">
      <c r="A100" s="112"/>
      <c r="B100" s="433" t="s">
        <v>500</v>
      </c>
      <c r="C100" s="127" t="str">
        <f t="array" ref="C100">INDEX(Dodges!$S$3:$U$84, MATCH($A$1,Dodges!$A$3:$A$85,0), MATCH(C95,Dodges!$S$2:$U$2,0))</f>
        <v>4-22</v>
      </c>
      <c r="D100" s="127" t="str">
        <f t="array" ref="D100">INDEX(Dodges!$S$3:$U$84, MATCH($A$1,Dodges!$A$3:$A$85,0), MATCH(D95,Dodges!$S$2:$U$2,0))</f>
        <v>7-21</v>
      </c>
      <c r="E100" s="127" t="str">
        <f t="array" ref="E100">INDEX(Dodges!$S$3:$U$84, MATCH($A$1,Dodges!$A$3:$A$85,0), MATCH(E95,Dodges!$S$2:$U$2,0))</f>
        <v>真横：75
真上：95
真下：63</v>
      </c>
      <c r="F100" s="436"/>
      <c r="G100" s="436"/>
      <c r="H100" s="180"/>
      <c r="I100" s="180"/>
      <c r="J100" s="179"/>
      <c r="K100" s="179"/>
      <c r="L100" s="179"/>
      <c r="M100" s="179"/>
      <c r="N100" s="121"/>
      <c r="O100" s="180"/>
      <c r="P100" s="180"/>
      <c r="Q100" s="180"/>
      <c r="R100" s="180"/>
      <c r="S100" s="180"/>
      <c r="T100" s="180"/>
      <c r="U100" s="180"/>
      <c r="V100" s="180"/>
    </row>
    <row r="101">
      <c r="A101" s="438"/>
      <c r="B101" s="439"/>
      <c r="C101" s="431"/>
      <c r="D101" s="431"/>
      <c r="E101" s="440"/>
      <c r="F101" s="431"/>
      <c r="G101" s="431"/>
      <c r="H101" s="431"/>
      <c r="I101" s="431"/>
      <c r="J101" s="121"/>
      <c r="K101" s="319"/>
      <c r="L101" s="319"/>
      <c r="M101" s="319"/>
      <c r="N101" s="319"/>
      <c r="O101" s="180"/>
      <c r="P101" s="180"/>
      <c r="Q101" s="180"/>
      <c r="R101" s="180"/>
      <c r="S101" s="180"/>
      <c r="T101" s="180"/>
      <c r="U101" s="180"/>
      <c r="V101" s="180"/>
    </row>
    <row r="102">
      <c r="A102" s="441" t="s">
        <v>501</v>
      </c>
      <c r="B102" s="110"/>
      <c r="C102" s="320"/>
      <c r="D102" s="179"/>
      <c r="E102" s="320"/>
      <c r="F102" s="138"/>
      <c r="G102" s="138"/>
      <c r="H102" s="179"/>
      <c r="I102" s="179"/>
      <c r="J102" s="180"/>
      <c r="K102" s="180"/>
      <c r="L102" s="180"/>
      <c r="M102" s="180"/>
      <c r="N102" s="180"/>
      <c r="O102" s="180"/>
      <c r="P102" s="180"/>
      <c r="Q102" s="180"/>
      <c r="R102" s="180"/>
      <c r="S102" s="180"/>
      <c r="T102" s="180"/>
      <c r="U102" s="180"/>
      <c r="V102" s="180"/>
    </row>
    <row r="103" outlineLevel="1">
      <c r="A103" s="112"/>
      <c r="B103" s="114"/>
      <c r="C103" s="442" t="s">
        <v>487</v>
      </c>
      <c r="D103" s="442" t="s">
        <v>49</v>
      </c>
      <c r="E103" s="442" t="s">
        <v>48</v>
      </c>
      <c r="F103" s="442" t="s">
        <v>50</v>
      </c>
      <c r="G103" s="443" t="s">
        <v>51</v>
      </c>
      <c r="H103" s="320"/>
      <c r="I103" s="320"/>
      <c r="J103" s="179"/>
      <c r="K103" s="444" t="str">
        <f>'テンプレート'!K116</f>
        <v>アイテム取得</v>
      </c>
      <c r="L103" s="117"/>
      <c r="M103" s="445" t="str">
        <f>'テンプレート'!M116</f>
        <v>取得フレーム</v>
      </c>
      <c r="N103" s="445" t="str">
        <f>'テンプレート'!N116</f>
        <v>Duration</v>
      </c>
      <c r="O103" s="180"/>
      <c r="P103" s="180"/>
      <c r="Q103" s="180"/>
      <c r="R103" s="180"/>
      <c r="S103" s="180"/>
      <c r="T103" s="180"/>
      <c r="U103" s="180"/>
      <c r="V103" s="180"/>
    </row>
    <row r="104" outlineLevel="1">
      <c r="A104" s="446" t="s">
        <v>502</v>
      </c>
      <c r="B104" s="447" t="s">
        <v>503</v>
      </c>
      <c r="C104" s="448"/>
      <c r="D104" s="127">
        <f t="array" ref="D104">INDEX('Ledge  Tech'!$C$3:$C102, MATCH($A$1,'Ledge  Tech'!$A$3:$A$109,0), MATCH(D103,'Ledge  Tech'!$C$2,0))</f>
        <v>19</v>
      </c>
      <c r="E104" s="448"/>
      <c r="F104" s="448"/>
      <c r="G104" s="448"/>
      <c r="H104" s="320"/>
      <c r="I104" s="320"/>
      <c r="J104" s="121"/>
      <c r="K104" s="449" t="str">
        <f>'テンプレート'!K117</f>
        <v>小アイテム</v>
      </c>
      <c r="L104" s="450" t="str">
        <f>'テンプレート'!L117</f>
        <v>On-Spot</v>
      </c>
      <c r="M104" s="127" t="s">
        <v>504</v>
      </c>
      <c r="N104" s="127">
        <v>7.0</v>
      </c>
      <c r="O104" s="180"/>
      <c r="P104" s="180"/>
      <c r="Q104" s="180"/>
      <c r="R104" s="180"/>
      <c r="S104" s="180"/>
      <c r="T104" s="180"/>
      <c r="U104" s="180"/>
      <c r="V104" s="180"/>
    </row>
    <row r="105" outlineLevel="1">
      <c r="A105" s="222"/>
      <c r="B105" s="447" t="s">
        <v>455</v>
      </c>
      <c r="C105" s="127" t="str">
        <f t="array" ref="C105">INDEX('Ledge  Tech'!$D$3:$E102, MATCH($A$1,'Ledge  Tech'!$A$3:$A$109,0), MATCH(C103,'Ledge  Tech'!$D$2:$E$2,0))</f>
        <v>1-33</v>
      </c>
      <c r="D105" s="127">
        <f t="array" ref="D105">INDEX('Ledge  Tech'!$D$3:$E102, MATCH($A$1,'Ledge  Tech'!$A$3:$A$109,0), MATCH(D103,'Ledge  Tech'!$D$2:$E$2,0))</f>
        <v>34</v>
      </c>
      <c r="E105" s="448"/>
      <c r="F105" s="448"/>
      <c r="G105" s="448"/>
      <c r="H105" s="320"/>
      <c r="I105" s="320"/>
      <c r="J105" s="179"/>
      <c r="K105" s="207"/>
      <c r="L105" s="450" t="str">
        <f>'テンプレート'!L118</f>
        <v>歩き</v>
      </c>
      <c r="M105" s="127" t="s">
        <v>504</v>
      </c>
      <c r="N105" s="127">
        <v>19.0</v>
      </c>
      <c r="O105" s="180"/>
      <c r="P105" s="180"/>
      <c r="Q105" s="180"/>
      <c r="R105" s="180"/>
      <c r="S105" s="180"/>
      <c r="T105" s="180"/>
      <c r="U105" s="180"/>
      <c r="V105" s="180"/>
    </row>
    <row r="106" outlineLevel="1">
      <c r="A106" s="222"/>
      <c r="B106" s="447" t="s">
        <v>486</v>
      </c>
      <c r="C106" s="127" t="str">
        <f t="array" ref="C106">INDEX('Ledge  Tech'!$F$3:$G$109, MATCH($A$1,'Ledge  Tech'!$A$3:$A$109,0), MATCH(C103,'Ledge  Tech'!$F$2:$G$2,0))</f>
        <v>1-24</v>
      </c>
      <c r="D106" s="127">
        <f t="array" ref="D106">INDEX('Ledge  Tech'!$F$3:$G$109, MATCH($A$1,'Ledge  Tech'!$A$3:$A$109,0), MATCH(D103,'Ledge  Tech'!$F$2:$G$2,0))</f>
        <v>45</v>
      </c>
      <c r="E106" s="448"/>
      <c r="F106" s="448"/>
      <c r="G106" s="448"/>
      <c r="H106" s="320"/>
      <c r="I106" s="320"/>
      <c r="J106" s="121"/>
      <c r="K106" s="451" t="str">
        <f>'テンプレート'!K119</f>
        <v>アイテム投擲</v>
      </c>
      <c r="L106" s="117"/>
      <c r="M106" s="445" t="str">
        <f>'テンプレート'!M119</f>
        <v>投擲フレーム</v>
      </c>
      <c r="N106" s="445" t="str">
        <f>'テンプレート'!N119</f>
        <v>Duration</v>
      </c>
      <c r="O106" s="180"/>
      <c r="P106" s="180"/>
      <c r="Q106" s="180"/>
      <c r="R106" s="180"/>
      <c r="S106" s="180"/>
      <c r="T106" s="180"/>
      <c r="U106" s="180"/>
      <c r="V106" s="180"/>
    </row>
    <row r="107" outlineLevel="1">
      <c r="A107" s="222"/>
      <c r="B107" s="447" t="s">
        <v>505</v>
      </c>
      <c r="C107" s="127" t="str">
        <f t="array" ref="C107">INDEX('Ledge  Tech'!$H$3:$I$109, MATCH($A$1,'Ledge  Tech'!$A$3:$A$109,0), MATCH(C103,'Ledge  Tech'!$H$2:$I$2,0))</f>
        <v>1-12</v>
      </c>
      <c r="D107" s="127">
        <f t="array" ref="D107">INDEX('Ledge  Tech'!$H$3:$I$109, MATCH($A$1,'Ledge  Tech'!$A$3:$A$109,0), MATCH(D103,'Ledge  Tech'!$H$2:$I$2,0))</f>
        <v>14</v>
      </c>
      <c r="E107" s="448"/>
      <c r="F107" s="448"/>
      <c r="G107" s="448"/>
      <c r="H107" s="320"/>
      <c r="I107" s="320"/>
      <c r="J107" s="179"/>
      <c r="K107" s="452" t="str">
        <f>'テンプレート'!K120</f>
        <v>Ground投擲</v>
      </c>
      <c r="L107" s="450" t="str">
        <f>'テンプレート'!L120</f>
        <v>前Throws</v>
      </c>
      <c r="M107" s="127" t="s">
        <v>173</v>
      </c>
      <c r="N107" s="127">
        <v>29.0</v>
      </c>
      <c r="O107" s="121"/>
      <c r="P107" s="121"/>
      <c r="Q107" s="121"/>
      <c r="R107" s="121"/>
      <c r="S107" s="121"/>
      <c r="T107" s="121"/>
      <c r="U107" s="121"/>
      <c r="V107" s="121"/>
    </row>
    <row r="108" outlineLevel="1">
      <c r="A108" s="207"/>
      <c r="B108" s="447" t="s">
        <v>506</v>
      </c>
      <c r="C108" s="127" t="str">
        <f t="array" ref="C108">INDEX('Ledge  Tech'!$J$3:$M$109, MATCH($A$1,'Ledge  Tech'!$A$3:$A$109,0), MATCH(C103,'Ledge  Tech'!$J$2:$M$2,0))</f>
        <v>1-24</v>
      </c>
      <c r="D108" s="127">
        <f t="array" ref="D108">INDEX('Ledge  Tech'!$J$3:$M$109, MATCH($A$1,'Ledge  Tech'!$A$3:$A$109,0), MATCH(D103,'Ledge  Tech'!$J$2:$M$2,0))</f>
        <v>55</v>
      </c>
      <c r="E108" s="127" t="str">
        <f t="array" ref="E108">INDEX('Ledge  Tech'!$J$3:$M$109, MATCH($A$1,'Ledge  Tech'!$A$3:$A$109,0), MATCH(E103,'Ledge  Tech'!$J$2:$M$2,0))</f>
        <v>22-24</v>
      </c>
      <c r="F108" s="127">
        <f t="array" ref="F108">INDEX('Ledge  Tech'!$J$3:$M$109, MATCH($A$1,'Ledge  Tech'!$A$3:$A$109,0), MATCH(F103,'Ledge  Tech'!$J$2:$M$2,0))</f>
        <v>10</v>
      </c>
      <c r="G108" s="127">
        <f>F108*1.2</f>
        <v>12</v>
      </c>
      <c r="H108" s="320"/>
      <c r="I108" s="320"/>
      <c r="J108" s="121"/>
      <c r="K108" s="222"/>
      <c r="L108" s="450" t="str">
        <f>'テンプレート'!L121</f>
        <v>後Throws</v>
      </c>
      <c r="M108" s="127" t="s">
        <v>206</v>
      </c>
      <c r="N108" s="127">
        <v>29.0</v>
      </c>
      <c r="O108" s="121"/>
      <c r="P108" s="121"/>
      <c r="Q108" s="121"/>
      <c r="R108" s="121"/>
      <c r="S108" s="121"/>
      <c r="T108" s="121"/>
      <c r="U108" s="121"/>
      <c r="V108" s="121"/>
    </row>
    <row r="109" outlineLevel="1">
      <c r="A109" s="446" t="s">
        <v>507</v>
      </c>
      <c r="B109" s="447" t="s">
        <v>455</v>
      </c>
      <c r="C109" s="127" t="str">
        <f t="array" ref="C109">INDEX('Ledge  Tech'!$N$3:$O$109, MATCH($A$1,'Ledge  Tech'!$A$3:$A$109,0), MATCH(C103,'Ledge  Tech'!$N$2:$O$2,0))</f>
        <v>1-20</v>
      </c>
      <c r="D109" s="127">
        <f t="array" ref="D109">INDEX('Ledge  Tech'!$N$3:$O$109, MATCH($A$1,'Ledge  Tech'!$A$3:$A$109,0), MATCH(D103,'Ledge  Tech'!$N$2:$O$2,0))</f>
        <v>26</v>
      </c>
      <c r="E109" s="448"/>
      <c r="F109" s="448"/>
      <c r="G109" s="448"/>
      <c r="H109" s="320"/>
      <c r="I109" s="320"/>
      <c r="J109" s="179"/>
      <c r="K109" s="222"/>
      <c r="L109" s="450" t="str">
        <f>'テンプレート'!L122</f>
        <v>上Throws</v>
      </c>
      <c r="M109" s="127" t="s">
        <v>495</v>
      </c>
      <c r="N109" s="127">
        <v>29.0</v>
      </c>
      <c r="O109" s="320"/>
      <c r="P109" s="320"/>
      <c r="Q109" s="320"/>
      <c r="R109" s="320"/>
      <c r="S109" s="320"/>
      <c r="T109" s="320"/>
      <c r="U109" s="320"/>
      <c r="V109" s="320"/>
    </row>
    <row r="110" outlineLevel="1">
      <c r="A110" s="222"/>
      <c r="B110" s="447" t="s">
        <v>496</v>
      </c>
      <c r="C110" s="127" t="str">
        <f t="array" ref="C110">INDEX('Ledge  Tech'!$P$3:$Q$109, MATCH($A$1,'Ledge  Tech'!$A$3:$A$109,0), MATCH(C103,'Ledge  Tech'!$P$2:$Q$2,0))</f>
        <v>1-20</v>
      </c>
      <c r="D110" s="127">
        <f t="array" ref="D110">INDEX('Ledge  Tech'!$P$3:$Q$109, MATCH($A$1,'Ledge  Tech'!$A$3:$A$109,0), MATCH(D103,'Ledge  Tech'!$P$2:$Q$2,0))</f>
        <v>40</v>
      </c>
      <c r="E110" s="448"/>
      <c r="F110" s="448"/>
      <c r="G110" s="448"/>
      <c r="H110" s="320"/>
      <c r="I110" s="320"/>
      <c r="J110" s="121"/>
      <c r="K110" s="222"/>
      <c r="L110" s="450" t="str">
        <f>'テンプレート'!L123</f>
        <v>下Throws</v>
      </c>
      <c r="M110" s="127" t="s">
        <v>90</v>
      </c>
      <c r="N110" s="127">
        <v>21.0</v>
      </c>
      <c r="O110" s="180"/>
      <c r="P110" s="180"/>
      <c r="Q110" s="180"/>
      <c r="R110" s="180"/>
      <c r="S110" s="180"/>
      <c r="T110" s="180"/>
      <c r="U110" s="180"/>
      <c r="V110" s="180"/>
    </row>
    <row r="111" outlineLevel="1">
      <c r="A111" s="207"/>
      <c r="B111" s="447" t="s">
        <v>497</v>
      </c>
      <c r="C111" s="127" t="str">
        <f t="array" ref="C111">INDEX('Ledge  Tech'!$R$3:$S$109, MATCH($A$1,'Ledge  Tech'!$A$3:$A$109,0), MATCH(C103,'Ledge  Tech'!$R$2:$S$2,0))</f>
        <v>1-20</v>
      </c>
      <c r="D111" s="127">
        <f t="array" ref="D111">INDEX('Ledge  Tech'!$R$3:$S$109, MATCH($A$1,'Ledge  Tech'!$A$3:$A$109,0), MATCH(D103,'Ledge  Tech'!$R$2:$S$2,0))</f>
        <v>40</v>
      </c>
      <c r="E111" s="448"/>
      <c r="F111" s="448"/>
      <c r="G111" s="448"/>
      <c r="H111" s="320"/>
      <c r="I111" s="320"/>
      <c r="J111" s="179"/>
      <c r="K111" s="222"/>
      <c r="L111" s="453" t="str">
        <f>'テンプレート'!L124</f>
        <v>ダッシュ</v>
      </c>
      <c r="M111" s="127" t="s">
        <v>145</v>
      </c>
      <c r="N111" s="127">
        <v>39.0</v>
      </c>
      <c r="O111" s="180"/>
      <c r="P111" s="180"/>
      <c r="Q111" s="180"/>
      <c r="R111" s="180"/>
      <c r="S111" s="180"/>
      <c r="T111" s="180"/>
      <c r="U111" s="180"/>
      <c r="V111" s="180"/>
    </row>
    <row r="112" outlineLevel="1">
      <c r="A112" s="446" t="s">
        <v>508</v>
      </c>
      <c r="B112" s="447" t="s">
        <v>509</v>
      </c>
      <c r="C112" s="448"/>
      <c r="D112" s="127" t="str">
        <f t="array" ref="D112">INDEX('Get-Ups'!$C$3:$C102, MATCH($A$1,'Get-Ups'!$A$3:$A$109,0), MATCH(D103,'Get-Ups'!$C$2:$AD$2,0))</f>
        <v>25</v>
      </c>
      <c r="E112" s="448"/>
      <c r="F112" s="448"/>
      <c r="G112" s="448"/>
      <c r="H112" s="320"/>
      <c r="I112" s="320"/>
      <c r="J112" s="121"/>
      <c r="K112" s="207"/>
      <c r="L112" s="453" t="str">
        <f>'テンプレート'!L125</f>
        <v>On-Spot捨て</v>
      </c>
      <c r="M112" s="127" t="s">
        <v>145</v>
      </c>
      <c r="N112" s="127">
        <v>23.0</v>
      </c>
      <c r="O112" s="180"/>
      <c r="P112" s="180"/>
      <c r="Q112" s="180"/>
      <c r="R112" s="180"/>
      <c r="S112" s="180"/>
      <c r="T112" s="180"/>
      <c r="U112" s="180"/>
      <c r="V112" s="180"/>
    </row>
    <row r="113" outlineLevel="1">
      <c r="A113" s="222"/>
      <c r="B113" s="447" t="s">
        <v>455</v>
      </c>
      <c r="C113" s="454" t="str">
        <f t="array" ref="C113">INDEX('Get-Ups'!$D$3:$E102, MATCH($A$1,'Get-Ups'!$A$3:$A$109,0), MATCH(C103,'Get-Ups'!$D$2:$AD$2,0))</f>
        <v>1-22</v>
      </c>
      <c r="D113" s="455">
        <f t="array" ref="D113">INDEX('Get-Ups'!$D$3:$E102, MATCH($A$1,'Get-Ups'!$A$3:$A$109,0), MATCH(D103,'Get-Ups'!$D$2:$AD$2,0))</f>
        <v>29</v>
      </c>
      <c r="E113" s="448"/>
      <c r="F113" s="448"/>
      <c r="G113" s="448"/>
      <c r="H113" s="320"/>
      <c r="I113" s="320"/>
      <c r="J113" s="179"/>
      <c r="K113" s="452" t="str">
        <f>'テンプレート'!K126</f>
        <v>Air投擲</v>
      </c>
      <c r="L113" s="450" t="str">
        <f>'テンプレート'!L126</f>
        <v>前Throws</v>
      </c>
      <c r="M113" s="127" t="s">
        <v>173</v>
      </c>
      <c r="N113" s="127">
        <v>29.0</v>
      </c>
      <c r="O113" s="180"/>
      <c r="P113" s="180"/>
      <c r="Q113" s="180"/>
      <c r="R113" s="180"/>
      <c r="S113" s="180"/>
      <c r="T113" s="180"/>
      <c r="U113" s="180"/>
      <c r="V113" s="180"/>
    </row>
    <row r="114" outlineLevel="1">
      <c r="A114" s="222"/>
      <c r="B114" s="447" t="s">
        <v>496</v>
      </c>
      <c r="C114" s="454" t="str">
        <f t="array" ref="C114">INDEX('Get-Ups'!$F$3:$G$109, MATCH($A$1,'Get-Ups'!$A$3:$A$109,0), MATCH(C103,'Get-Ups'!$F$2:$AD$2,0))</f>
        <v>1-19</v>
      </c>
      <c r="D114" s="455">
        <f t="array" ref="D114">INDEX('Get-Ups'!$F$3:$G$109, MATCH($A$1,'Get-Ups'!$A$3:$A$109,0), MATCH(D103,'Get-Ups'!$F$2:$AD$2,0))</f>
        <v>35</v>
      </c>
      <c r="E114" s="448"/>
      <c r="F114" s="448"/>
      <c r="G114" s="448"/>
      <c r="H114" s="320"/>
      <c r="I114" s="320"/>
      <c r="J114" s="121"/>
      <c r="K114" s="222"/>
      <c r="L114" s="450" t="str">
        <f>'テンプレート'!L127</f>
        <v>後Throws</v>
      </c>
      <c r="M114" s="127" t="s">
        <v>206</v>
      </c>
      <c r="N114" s="127">
        <v>29.0</v>
      </c>
      <c r="O114" s="180"/>
      <c r="P114" s="180"/>
      <c r="Q114" s="180"/>
      <c r="R114" s="180"/>
      <c r="S114" s="180"/>
      <c r="T114" s="180"/>
      <c r="U114" s="180"/>
      <c r="V114" s="180"/>
    </row>
    <row r="115" outlineLevel="1">
      <c r="A115" s="222"/>
      <c r="B115" s="447" t="s">
        <v>497</v>
      </c>
      <c r="C115" s="127" t="str">
        <f t="array" ref="C115">INDEX('Get-Ups'!$H$3:$I$109, MATCH($A$1,'Get-Ups'!$A$3:$A$109,0), MATCH(C103,'Get-Ups'!$H$2:$AD$2,0))</f>
        <v>1-27</v>
      </c>
      <c r="D115" s="127">
        <f t="array" ref="D115">INDEX('Get-Ups'!$H$3:$I$109, MATCH($A$1,'Get-Ups'!$A$3:$A$109,0), MATCH(D103,'Get-Ups'!$H$2:$AD$2,0))</f>
        <v>35</v>
      </c>
      <c r="E115" s="448"/>
      <c r="F115" s="448"/>
      <c r="G115" s="448"/>
      <c r="H115" s="320"/>
      <c r="I115" s="320"/>
      <c r="J115" s="179"/>
      <c r="K115" s="222"/>
      <c r="L115" s="450" t="str">
        <f>'テンプレート'!L128</f>
        <v>上Throws</v>
      </c>
      <c r="M115" s="127" t="s">
        <v>205</v>
      </c>
      <c r="N115" s="127">
        <v>29.0</v>
      </c>
      <c r="O115" s="180"/>
      <c r="P115" s="180"/>
      <c r="Q115" s="180"/>
      <c r="R115" s="180"/>
      <c r="S115" s="180"/>
      <c r="T115" s="180"/>
      <c r="U115" s="180"/>
      <c r="V115" s="180"/>
    </row>
    <row r="116" outlineLevel="1">
      <c r="A116" s="222"/>
      <c r="B116" s="447" t="s">
        <v>510</v>
      </c>
      <c r="C116" s="456" t="str">
        <f t="array" ref="C116">INDEX('Get-Ups'!$J$3:$M$109, MATCH($A$1,'Get-Ups'!$A$3:$A$109,0), MATCH(C103,'Get-Ups'!$J$2:$AD$2,0))</f>
        <v>1-23</v>
      </c>
      <c r="D116" s="457">
        <f t="array" ref="D116">INDEX('Get-Ups'!$J$3:$M$109, MATCH($A$1,'Get-Ups'!$A$3:$A$109,0), MATCH(D103,'Get-Ups'!$J$2:$AD$2,0))</f>
        <v>45</v>
      </c>
      <c r="E116" s="454" t="str">
        <f t="array" ref="E116">INDEX('Get-Ups'!$J$3:$M$109, MATCH($A$1,'Get-Ups'!$A$3:$A$109,0), MATCH(E103,'Get-Ups'!$J$2:$AD$2,0))</f>
        <v>19-20</v>
      </c>
      <c r="F116" s="455">
        <f t="array" ref="F116">INDEX('Get-Ups'!$J$3:$M$109, MATCH($A$1,'Get-Ups'!$A$3:$A$109,0), MATCH(F103,'Get-Ups'!$J$2:$AD$2,0))</f>
        <v>7</v>
      </c>
      <c r="G116" s="127">
        <f t="shared" ref="G116:G117" si="1">F116*1.2</f>
        <v>8.4</v>
      </c>
      <c r="H116" s="320"/>
      <c r="I116" s="320"/>
      <c r="J116" s="121"/>
      <c r="K116" s="207"/>
      <c r="L116" s="450" t="str">
        <f>'テンプレート'!L129</f>
        <v>下Throws</v>
      </c>
      <c r="M116" s="127" t="s">
        <v>90</v>
      </c>
      <c r="N116" s="127">
        <v>21.0</v>
      </c>
      <c r="O116" s="121"/>
      <c r="P116" s="121"/>
      <c r="Q116" s="121"/>
      <c r="R116" s="121"/>
      <c r="S116" s="121"/>
      <c r="T116" s="121"/>
      <c r="U116" s="121"/>
      <c r="V116" s="121"/>
    </row>
    <row r="117" outlineLevel="1">
      <c r="A117" s="207"/>
      <c r="B117" s="458" t="s">
        <v>511</v>
      </c>
      <c r="C117" s="207"/>
      <c r="D117" s="207"/>
      <c r="E117" s="454" t="str">
        <f t="array" ref="E117">INDEX('Get-Ups'!$N$3:$O$109, MATCH($A$1,'Get-Ups'!$A$3:$A$109,0), MATCH(E103,'Get-Ups'!$N$2:$AD$2,0))</f>
        <v>22-23</v>
      </c>
      <c r="F117" s="455">
        <f t="array" ref="F117">INDEX('Get-Ups'!$N$3:$O$109, MATCH($A$1,'Get-Ups'!$A$3:$A$109,0), MATCH(F103,'Get-Ups'!$N$2:$AD$2,0))</f>
        <v>7</v>
      </c>
      <c r="G117" s="127">
        <f t="shared" si="1"/>
        <v>8.4</v>
      </c>
      <c r="H117" s="320"/>
      <c r="I117" s="320"/>
      <c r="J117" s="121"/>
      <c r="K117" s="459" t="str">
        <f>'テンプレート'!K130</f>
        <v>踏み台ジャンプ</v>
      </c>
      <c r="L117" s="224"/>
      <c r="M117" s="445" t="str">
        <f>'テンプレート'!M130</f>
        <v>Duration</v>
      </c>
      <c r="N117" s="138"/>
      <c r="O117" s="121"/>
      <c r="P117" s="121"/>
      <c r="Q117" s="121"/>
      <c r="R117" s="121"/>
      <c r="S117" s="121"/>
      <c r="T117" s="121"/>
      <c r="U117" s="121"/>
      <c r="V117" s="121"/>
    </row>
    <row r="118" outlineLevel="1">
      <c r="A118" s="446" t="s">
        <v>512</v>
      </c>
      <c r="B118" s="447" t="s">
        <v>509</v>
      </c>
      <c r="C118" s="448"/>
      <c r="D118" s="454" t="str">
        <f t="array" ref="D118">INDEX('Get-Ups'!$C$3:$C102, MATCH($A$1,'Get-Ups'!$A$3:$A$109,0), MATCH(D103,'Get-Ups'!$C$2,0))</f>
        <v>25</v>
      </c>
      <c r="E118" s="448"/>
      <c r="F118" s="448"/>
      <c r="G118" s="448"/>
      <c r="H118" s="320"/>
      <c r="I118" s="320"/>
      <c r="J118" s="179"/>
      <c r="K118" s="460" t="str">
        <f>'テンプレート'!K131</f>
        <v>踏み</v>
      </c>
      <c r="L118" s="461" t="str">
        <f>'テンプレート'!L131</f>
        <v>踏み</v>
      </c>
      <c r="M118" s="127">
        <v>8.0</v>
      </c>
      <c r="N118" s="462"/>
      <c r="O118" s="121"/>
      <c r="P118" s="121"/>
      <c r="Q118" s="121"/>
      <c r="R118" s="121"/>
      <c r="S118" s="121"/>
      <c r="T118" s="121"/>
      <c r="U118" s="121"/>
      <c r="V118" s="121"/>
    </row>
    <row r="119" outlineLevel="1">
      <c r="A119" s="222"/>
      <c r="B119" s="447" t="s">
        <v>455</v>
      </c>
      <c r="C119" s="454" t="str">
        <f t="array" ref="C119">INDEX('Get-Ups'!$P$3:$Q$109, MATCH($A$1,'Get-Ups'!$A$3:$A$109,0), MATCH(C103,'Get-Ups'!$P$2:$AD$2,0))</f>
        <v>1-22</v>
      </c>
      <c r="D119" s="455">
        <f t="array" ref="D119">INDEX('Get-Ups'!$P$3:$Q$109, MATCH($A$1,'Get-Ups'!$A$3:$A$109,0), MATCH(D103,'Get-Ups'!$P$2:$AD$2,0))</f>
        <v>29</v>
      </c>
      <c r="E119" s="448"/>
      <c r="F119" s="448"/>
      <c r="G119" s="448"/>
      <c r="H119" s="320"/>
      <c r="I119" s="320"/>
      <c r="J119" s="121"/>
      <c r="K119" s="452" t="str">
        <f>'テンプレート'!K132</f>
        <v>踏まれ</v>
      </c>
      <c r="L119" s="461" t="str">
        <f>'テンプレート'!L132</f>
        <v>Ground踏まれ</v>
      </c>
      <c r="M119" s="127" t="s">
        <v>504</v>
      </c>
      <c r="N119" s="462"/>
      <c r="O119" s="320"/>
      <c r="P119" s="320"/>
      <c r="Q119" s="320"/>
      <c r="R119" s="320"/>
      <c r="S119" s="320"/>
      <c r="T119" s="320"/>
      <c r="U119" s="320"/>
      <c r="V119" s="320"/>
    </row>
    <row r="120" outlineLevel="1">
      <c r="A120" s="222"/>
      <c r="B120" s="447" t="s">
        <v>496</v>
      </c>
      <c r="C120" s="454" t="str">
        <f t="array" ref="C120">INDEX('Get-Ups'!$R$3:$S$109, MATCH($A$1,'Get-Ups'!$A$3:$A$109,0), MATCH(C103,'Get-Ups'!$R$2:$AD$2,0))</f>
        <v>1-27</v>
      </c>
      <c r="D120" s="455">
        <f t="array" ref="D120">INDEX('Get-Ups'!$R$3:$S$109, MATCH($A$1,'Get-Ups'!$A$3:$A$109,0), MATCH(D103,'Get-Ups'!$R$2:$AD$2,0))</f>
        <v>35</v>
      </c>
      <c r="E120" s="448"/>
      <c r="F120" s="448"/>
      <c r="G120" s="448"/>
      <c r="H120" s="320"/>
      <c r="I120" s="320"/>
      <c r="J120" s="179"/>
      <c r="K120" s="222"/>
      <c r="L120" s="461" t="s">
        <v>671</v>
      </c>
      <c r="M120" s="127">
        <v>28.0</v>
      </c>
      <c r="N120" s="108"/>
      <c r="O120" s="180"/>
      <c r="P120" s="180"/>
      <c r="Q120" s="180"/>
      <c r="R120" s="180"/>
      <c r="S120" s="180"/>
      <c r="T120" s="180"/>
      <c r="U120" s="180"/>
      <c r="V120" s="180"/>
    </row>
    <row r="121" outlineLevel="1">
      <c r="A121" s="222"/>
      <c r="B121" s="447" t="s">
        <v>497</v>
      </c>
      <c r="C121" s="454" t="str">
        <f t="array" ref="C121">INDEX('Get-Ups'!$T$3:$U$109, MATCH($A$1,'Get-Ups'!$A$3:$A$109,0), MATCH(C103,'Get-Ups'!$T$2:$AD$2,0))</f>
        <v>1-19</v>
      </c>
      <c r="D121" s="455">
        <f t="array" ref="D121">INDEX('Get-Ups'!$T$3:$U$109, MATCH($A$1,'Get-Ups'!$A$3:$A$109,0), MATCH(D103,'Get-Ups'!$T$2:$AD$2,0))</f>
        <v>35</v>
      </c>
      <c r="E121" s="448"/>
      <c r="F121" s="448"/>
      <c r="G121" s="448"/>
      <c r="H121" s="320"/>
      <c r="I121" s="320"/>
      <c r="J121" s="121"/>
      <c r="K121" s="222"/>
      <c r="L121" s="461" t="str">
        <f>'テンプレート'!L134</f>
        <v>Air踏まれ</v>
      </c>
      <c r="M121" s="127">
        <v>8.0</v>
      </c>
      <c r="N121" s="108"/>
      <c r="O121" s="180"/>
      <c r="P121" s="180"/>
      <c r="Q121" s="180"/>
      <c r="R121" s="180"/>
      <c r="S121" s="180"/>
      <c r="T121" s="180"/>
      <c r="U121" s="180"/>
      <c r="V121" s="180"/>
    </row>
    <row r="122" outlineLevel="1">
      <c r="A122" s="222"/>
      <c r="B122" s="447" t="s">
        <v>510</v>
      </c>
      <c r="C122" s="456" t="str">
        <f t="array" ref="C122">INDEX('Get-Ups'!$V$3:$Y$109, MATCH($A$1,'Get-Ups'!$A$3:$A$109,0), MATCH(C103,'Get-Ups'!$V$2:$AD$2,0))</f>
        <v>1-23</v>
      </c>
      <c r="D122" s="457">
        <f t="array" ref="D122">INDEX('Get-Ups'!$V$3:$Y$109, MATCH($A$1,'Get-Ups'!$A$3:$A$109,0), MATCH(D103,'Get-Ups'!$V$2:$AD$2,0))</f>
        <v>45</v>
      </c>
      <c r="E122" s="454" t="str">
        <f t="array" ref="E122">INDEX('Get-Ups'!$V$3:$Y$109, MATCH($A$1,'Get-Ups'!$A$3:$A$109,0), MATCH(E103,'Get-Ups'!$V$2:$AD$2,0))</f>
        <v>19-20</v>
      </c>
      <c r="F122" s="455">
        <f t="array" ref="F122">INDEX('Get-Ups'!$V$3:$Y$109, MATCH($A$1,'Get-Ups'!$A$3:$A$109,0), MATCH(F103,'Get-Ups'!$V$2:$AD$2,0))</f>
        <v>7</v>
      </c>
      <c r="G122" s="127">
        <f t="shared" ref="G122:G123" si="2">F122*1.2</f>
        <v>8.4</v>
      </c>
      <c r="H122" s="320"/>
      <c r="I122" s="320"/>
      <c r="J122" s="179"/>
      <c r="K122" s="222"/>
      <c r="L122" s="461" t="str">
        <f>'テンプレート'!L135</f>
        <v>Air落下</v>
      </c>
      <c r="M122" s="127">
        <v>39.0</v>
      </c>
      <c r="N122" s="108"/>
      <c r="O122" s="180"/>
      <c r="P122" s="180"/>
      <c r="Q122" s="180"/>
      <c r="R122" s="180"/>
      <c r="S122" s="180"/>
      <c r="T122" s="180"/>
      <c r="U122" s="180"/>
      <c r="V122" s="180"/>
    </row>
    <row r="123" outlineLevel="1">
      <c r="A123" s="207"/>
      <c r="B123" s="458" t="s">
        <v>511</v>
      </c>
      <c r="C123" s="207"/>
      <c r="D123" s="207"/>
      <c r="E123" s="454" t="str">
        <f t="array" ref="E123">INDEX('Get-Ups'!$Z$3:$AA$109, MATCH($A$1,'Get-Ups'!$A$3:$A$109,0), MATCH(E103,'Get-Ups'!$Z$2:$AD$2,0))</f>
        <v>22-23</v>
      </c>
      <c r="F123" s="455">
        <f t="array" ref="F123">INDEX('Get-Ups'!$Z$3:$AA$109, MATCH($A$1,'Get-Ups'!$A$3:$A$109,0), MATCH(F103,'Get-Ups'!$Z$2:$AD$2,0))</f>
        <v>7</v>
      </c>
      <c r="G123" s="127">
        <f t="shared" si="2"/>
        <v>8.4</v>
      </c>
      <c r="H123" s="320"/>
      <c r="I123" s="320"/>
      <c r="J123" s="179"/>
      <c r="K123" s="451" t="str">
        <f>'テンプレート'!K136</f>
        <v>倒れダメージ</v>
      </c>
      <c r="L123" s="120"/>
      <c r="M123" s="445" t="str">
        <f>'テンプレート'!M136</f>
        <v>Duration</v>
      </c>
      <c r="N123" s="108"/>
      <c r="O123" s="180"/>
      <c r="P123" s="180"/>
      <c r="Q123" s="180"/>
      <c r="R123" s="180"/>
      <c r="S123" s="180"/>
      <c r="T123" s="180"/>
      <c r="U123" s="180"/>
      <c r="V123" s="180"/>
    </row>
    <row r="124" outlineLevel="1">
      <c r="A124" s="446" t="s">
        <v>513</v>
      </c>
      <c r="B124" s="447" t="s">
        <v>514</v>
      </c>
      <c r="C124" s="454" t="str">
        <f t="array" ref="C124">INDEX(Tripping!$C$3:$D102, MATCH($A$1,Tripping!$A$3:$A$109,0), MATCH(C103,Tripping!$C$2:$AC$2,0))</f>
        <v>1-5</v>
      </c>
      <c r="D124" s="455">
        <f t="array" ref="D124">INDEX(Tripping!$C$3:$D102, MATCH($A$1,Tripping!$A$3:$A$109,0), MATCH(D103,Tripping!$C$2:$AC$2,0))</f>
        <v>29</v>
      </c>
      <c r="E124" s="448"/>
      <c r="F124" s="448"/>
      <c r="G124" s="448"/>
      <c r="H124" s="320"/>
      <c r="I124" s="320"/>
      <c r="J124" s="121"/>
      <c r="K124" s="460" t="str">
        <f>'テンプレート'!K137</f>
        <v>あお向け倒れ</v>
      </c>
      <c r="L124" s="453" t="str">
        <f>'テンプレート'!L137</f>
        <v>モーション大</v>
      </c>
      <c r="M124" s="127">
        <v>39.0</v>
      </c>
      <c r="N124" s="462"/>
      <c r="O124" s="180"/>
      <c r="P124" s="180"/>
      <c r="Q124" s="180"/>
      <c r="R124" s="180"/>
      <c r="S124" s="180"/>
      <c r="T124" s="180"/>
      <c r="U124" s="180"/>
      <c r="V124" s="180"/>
    </row>
    <row r="125" outlineLevel="1">
      <c r="A125" s="222"/>
      <c r="B125" s="447" t="s">
        <v>515</v>
      </c>
      <c r="C125" s="454" t="str">
        <f t="array" ref="C125">INDEX(Tripping!$E$3:$F102, MATCH($A$1,Tripping!$A$3:$A$109,0), MATCH(C103,Tripping!$E$2:$AC$2,0))</f>
        <v>1-5</v>
      </c>
      <c r="D125" s="455">
        <f t="array" ref="D125">INDEX(Tripping!$E$3:$F102, MATCH($A$1,Tripping!$A$3:$A$109,0), MATCH(D103,Tripping!$E$2:$AC$2,0))</f>
        <v>39</v>
      </c>
      <c r="E125" s="448"/>
      <c r="F125" s="448"/>
      <c r="G125" s="448"/>
      <c r="H125" s="320"/>
      <c r="I125" s="320"/>
      <c r="J125" s="179"/>
      <c r="K125" s="460" t="str">
        <f>'テンプレート'!K138</f>
        <v>うつ伏せ倒れ</v>
      </c>
      <c r="L125" s="453" t="str">
        <f>'テンプレート'!L138</f>
        <v>モーション大</v>
      </c>
      <c r="M125" s="127" t="s">
        <v>165</v>
      </c>
      <c r="N125" s="462"/>
      <c r="O125" s="180"/>
      <c r="P125" s="180"/>
      <c r="Q125" s="180"/>
      <c r="R125" s="180"/>
      <c r="S125" s="180"/>
      <c r="T125" s="180"/>
      <c r="U125" s="180"/>
      <c r="V125" s="180"/>
    </row>
    <row r="126" outlineLevel="1">
      <c r="A126" s="222"/>
      <c r="B126" s="447" t="s">
        <v>455</v>
      </c>
      <c r="C126" s="454" t="str">
        <f t="array" ref="C126">INDEX(Tripping!$G$3:$H$109, MATCH($A$1,Tripping!$A$3:$A$109,0), MATCH(C103,Tripping!$G$2:$AC$2,0))</f>
        <v>1-16</v>
      </c>
      <c r="D126" s="455">
        <f t="array" ref="D126">INDEX(Tripping!$G$3:$H$109, MATCH($A$1,Tripping!$A$3:$A$109,0), MATCH(D103,Tripping!$G$2:$AC$2,0))</f>
        <v>21</v>
      </c>
      <c r="E126" s="448"/>
      <c r="F126" s="448"/>
      <c r="G126" s="448"/>
      <c r="H126" s="320"/>
      <c r="I126" s="320"/>
      <c r="J126" s="121"/>
      <c r="K126" s="451" t="str">
        <f>'テンプレート'!K139</f>
        <v/>
      </c>
      <c r="L126" s="120"/>
      <c r="M126" s="445" t="str">
        <f>'テンプレート'!M139</f>
        <v/>
      </c>
      <c r="N126" s="108"/>
      <c r="O126" s="180"/>
      <c r="P126" s="180"/>
      <c r="Q126" s="180"/>
      <c r="R126" s="180"/>
      <c r="S126" s="180"/>
      <c r="T126" s="180"/>
      <c r="U126" s="180"/>
      <c r="V126" s="180"/>
    </row>
    <row r="127" outlineLevel="1">
      <c r="A127" s="222"/>
      <c r="B127" s="447" t="s">
        <v>496</v>
      </c>
      <c r="C127" s="454" t="str">
        <f t="array" ref="C127">INDEX(Tripping!$I$3:$J$109, MATCH($A$1,Tripping!$A$3:$A$109,0), MATCH(C103,Tripping!$I$2:$AC$2,0))</f>
        <v>1-9</v>
      </c>
      <c r="D127" s="455">
        <f t="array" ref="D127">INDEX(Tripping!$I$3:$J$109, MATCH($A$1,Tripping!$A$3:$A$109,0), MATCH(D103,Tripping!$I$2:$AC$2,0))</f>
        <v>28</v>
      </c>
      <c r="E127" s="448"/>
      <c r="F127" s="448"/>
      <c r="G127" s="448"/>
      <c r="H127" s="320"/>
      <c r="I127" s="320"/>
      <c r="J127" s="320"/>
      <c r="K127" s="463"/>
      <c r="L127" s="464" t="str">
        <f>'テンプレート'!L140</f>
        <v/>
      </c>
      <c r="M127" s="127" t="s">
        <v>504</v>
      </c>
      <c r="N127" s="108"/>
      <c r="O127" s="180"/>
      <c r="P127" s="180"/>
      <c r="Q127" s="180"/>
      <c r="R127" s="180"/>
      <c r="S127" s="180"/>
      <c r="T127" s="180"/>
      <c r="U127" s="180"/>
      <c r="V127" s="180"/>
    </row>
    <row r="128" outlineLevel="1">
      <c r="A128" s="222"/>
      <c r="B128" s="447" t="s">
        <v>497</v>
      </c>
      <c r="C128" s="454" t="str">
        <f t="array" ref="C128">INDEX(Tripping!$K$3:$L$109, MATCH($A$1,Tripping!$A$3:$A$109,0), MATCH(C103,Tripping!$K$2:$AC$2,0))</f>
        <v>1-9</v>
      </c>
      <c r="D128" s="455">
        <f t="array" ref="D128">INDEX(Tripping!$K$3:$L$109, MATCH($A$1,Tripping!$A$3:$A$109,0), MATCH(D103,Tripping!$K$2:$AC$2,0))</f>
        <v>28</v>
      </c>
      <c r="E128" s="448"/>
      <c r="F128" s="448"/>
      <c r="G128" s="448"/>
      <c r="H128" s="320"/>
      <c r="I128" s="320"/>
      <c r="J128" s="320"/>
      <c r="K128" s="465"/>
      <c r="L128" s="180"/>
      <c r="M128" s="180"/>
      <c r="N128" s="108"/>
      <c r="O128" s="180"/>
      <c r="P128" s="180"/>
      <c r="Q128" s="180"/>
      <c r="R128" s="180"/>
      <c r="S128" s="180"/>
      <c r="T128" s="180"/>
      <c r="U128" s="180"/>
      <c r="V128" s="180"/>
    </row>
    <row r="129" outlineLevel="1">
      <c r="A129" s="222"/>
      <c r="B129" s="447" t="s">
        <v>510</v>
      </c>
      <c r="C129" s="456" t="str">
        <f t="array" ref="C129">INDEX(Tripping!$M$3:$P$109, MATCH($A$1,Tripping!$A$3:$A$109,0), MATCH(C103,Tripping!$M$2:$AC$2,0))</f>
        <v>1-7</v>
      </c>
      <c r="D129" s="457">
        <f t="array" ref="D129">INDEX(Tripping!$M$3:$P$109, MATCH($A$1,Tripping!$A$3:$A$109,0), MATCH(D103,Tripping!$M$2:$AC$2,0))</f>
        <v>49</v>
      </c>
      <c r="E129" s="454" t="str">
        <f t="array" ref="E129">INDEX(Tripping!$M$3:$P$109, MATCH($A$1,Tripping!$A$3:$A$109,0), MATCH(E103,Tripping!$M$2:$AC$2,0))</f>
        <v>19-20</v>
      </c>
      <c r="F129" s="455">
        <f t="array" ref="F129">INDEX(Tripping!$M$3:$P$109, MATCH($A$1,Tripping!$A$3:$A$109,0), MATCH(F103,Tripping!$M$2:$AC$2,0))</f>
        <v>5</v>
      </c>
      <c r="G129" s="127">
        <f t="shared" ref="G129:G130" si="3">F129*1.2</f>
        <v>6</v>
      </c>
      <c r="H129" s="320"/>
      <c r="I129" s="320"/>
      <c r="J129" s="320"/>
      <c r="K129" s="180"/>
      <c r="L129" s="180"/>
      <c r="M129" s="180"/>
      <c r="N129" s="108"/>
      <c r="O129" s="108"/>
      <c r="P129" s="108"/>
      <c r="Q129" s="108"/>
      <c r="R129" s="180"/>
      <c r="S129" s="180"/>
      <c r="T129" s="180"/>
      <c r="U129" s="180"/>
      <c r="V129" s="180"/>
    </row>
    <row r="130" outlineLevel="1">
      <c r="A130" s="207"/>
      <c r="B130" s="458" t="s">
        <v>511</v>
      </c>
      <c r="C130" s="207"/>
      <c r="D130" s="207"/>
      <c r="E130" s="454" t="str">
        <f t="array" ref="E130">INDEX(Tripping!$Q$3:$R$109, MATCH($A$1,Tripping!$A$3:$A$109,0), MATCH(E103,Tripping!$Q$2:$AC$2,0))</f>
        <v>23-24</v>
      </c>
      <c r="F130" s="455">
        <f t="array" ref="F130">INDEX(Tripping!$Q$3:$R$109, MATCH($A$1,Tripping!$A$3:$A$109,0), MATCH(F103,Tripping!$Q$2:$AC$2,0))</f>
        <v>5</v>
      </c>
      <c r="G130" s="127">
        <f t="shared" si="3"/>
        <v>6</v>
      </c>
      <c r="H130" s="320"/>
      <c r="I130" s="320"/>
      <c r="J130" s="320"/>
      <c r="K130" s="180"/>
      <c r="L130" s="180"/>
      <c r="M130" s="180"/>
      <c r="N130" s="108"/>
      <c r="O130" s="108"/>
      <c r="P130" s="108"/>
      <c r="Q130" s="108"/>
      <c r="R130" s="180"/>
      <c r="S130" s="180"/>
      <c r="T130" s="180"/>
      <c r="U130" s="180"/>
      <c r="V130" s="180"/>
    </row>
  </sheetData>
  <mergeCells count="129">
    <mergeCell ref="C16:D16"/>
    <mergeCell ref="E16:F16"/>
    <mergeCell ref="H6:H7"/>
    <mergeCell ref="C1:G12"/>
    <mergeCell ref="H10:H11"/>
    <mergeCell ref="G16:H16"/>
    <mergeCell ref="K16:N16"/>
    <mergeCell ref="H8:J9"/>
    <mergeCell ref="I10:I11"/>
    <mergeCell ref="H1:J2"/>
    <mergeCell ref="H34:J35"/>
    <mergeCell ref="H32:J33"/>
    <mergeCell ref="H30:J30"/>
    <mergeCell ref="H4:H5"/>
    <mergeCell ref="H28:J29"/>
    <mergeCell ref="H27:J27"/>
    <mergeCell ref="K104:K105"/>
    <mergeCell ref="K103:L103"/>
    <mergeCell ref="K1:M2"/>
    <mergeCell ref="H83:J84"/>
    <mergeCell ref="H82:J82"/>
    <mergeCell ref="K117:L117"/>
    <mergeCell ref="K126:L126"/>
    <mergeCell ref="K123:L123"/>
    <mergeCell ref="H91:J92"/>
    <mergeCell ref="H70:J74"/>
    <mergeCell ref="H85:J86"/>
    <mergeCell ref="H87:J90"/>
    <mergeCell ref="H63:J63"/>
    <mergeCell ref="H60:J62"/>
    <mergeCell ref="I50:I52"/>
    <mergeCell ref="J50:J52"/>
    <mergeCell ref="H56:J58"/>
    <mergeCell ref="H59:J59"/>
    <mergeCell ref="H26:J26"/>
    <mergeCell ref="H25:J25"/>
    <mergeCell ref="H31:J31"/>
    <mergeCell ref="H36:J37"/>
    <mergeCell ref="I43:I46"/>
    <mergeCell ref="H38:J39"/>
    <mergeCell ref="A32:A33"/>
    <mergeCell ref="A41:B42"/>
    <mergeCell ref="A38:A39"/>
    <mergeCell ref="A102:B103"/>
    <mergeCell ref="A94:B95"/>
    <mergeCell ref="A87:A90"/>
    <mergeCell ref="A91:A92"/>
    <mergeCell ref="A124:A130"/>
    <mergeCell ref="A118:A123"/>
    <mergeCell ref="A112:A117"/>
    <mergeCell ref="A109:A111"/>
    <mergeCell ref="A96:A98"/>
    <mergeCell ref="A104:A108"/>
    <mergeCell ref="A99:A100"/>
    <mergeCell ref="A70:A71"/>
    <mergeCell ref="A69:B69"/>
    <mergeCell ref="A15:B16"/>
    <mergeCell ref="A11:B12"/>
    <mergeCell ref="A82:B82"/>
    <mergeCell ref="A85:A86"/>
    <mergeCell ref="A76:B77"/>
    <mergeCell ref="A24:B25"/>
    <mergeCell ref="A43:A46"/>
    <mergeCell ref="A79:A81"/>
    <mergeCell ref="A72:A73"/>
    <mergeCell ref="A60:A62"/>
    <mergeCell ref="A56:A58"/>
    <mergeCell ref="A63:B63"/>
    <mergeCell ref="A59:B59"/>
    <mergeCell ref="A55:B55"/>
    <mergeCell ref="A50:A52"/>
    <mergeCell ref="A54:B54"/>
    <mergeCell ref="A26:A27"/>
    <mergeCell ref="A28:A29"/>
    <mergeCell ref="A83:A84"/>
    <mergeCell ref="A64:A65"/>
    <mergeCell ref="A66:A68"/>
    <mergeCell ref="A36:A37"/>
    <mergeCell ref="A34:A35"/>
    <mergeCell ref="D38:D39"/>
    <mergeCell ref="D36:D37"/>
    <mergeCell ref="C87:C90"/>
    <mergeCell ref="C122:C123"/>
    <mergeCell ref="D129:D130"/>
    <mergeCell ref="D122:D123"/>
    <mergeCell ref="C91:C92"/>
    <mergeCell ref="C129:C130"/>
    <mergeCell ref="C116:C117"/>
    <mergeCell ref="D116:D117"/>
    <mergeCell ref="D64:D65"/>
    <mergeCell ref="D66:D68"/>
    <mergeCell ref="D70:D71"/>
    <mergeCell ref="D72:D73"/>
    <mergeCell ref="C85:C86"/>
    <mergeCell ref="C83:C84"/>
    <mergeCell ref="D28:D29"/>
    <mergeCell ref="D50:D52"/>
    <mergeCell ref="D56:D57"/>
    <mergeCell ref="D34:D35"/>
    <mergeCell ref="D32:D33"/>
    <mergeCell ref="K106:L106"/>
    <mergeCell ref="K107:K112"/>
    <mergeCell ref="H69:J69"/>
    <mergeCell ref="H64:J68"/>
    <mergeCell ref="K113:K116"/>
    <mergeCell ref="K119:K122"/>
    <mergeCell ref="I6:I7"/>
    <mergeCell ref="I4:I5"/>
    <mergeCell ref="J43:J46"/>
    <mergeCell ref="H55:J55"/>
    <mergeCell ref="R50:V52"/>
    <mergeCell ref="V56:V58"/>
    <mergeCell ref="U56:U58"/>
    <mergeCell ref="V60:V62"/>
    <mergeCell ref="U60:U62"/>
    <mergeCell ref="D43:D46"/>
    <mergeCell ref="E87:E90"/>
    <mergeCell ref="E91:E92"/>
    <mergeCell ref="E83:E84"/>
    <mergeCell ref="E85:E86"/>
    <mergeCell ref="V64:V68"/>
    <mergeCell ref="U64:U68"/>
    <mergeCell ref="R49:V49"/>
    <mergeCell ref="R42:V42"/>
    <mergeCell ref="R47:V47"/>
    <mergeCell ref="R48:V48"/>
    <mergeCell ref="R43:V46"/>
    <mergeCell ref="U70:U74"/>
    <mergeCell ref="V70:V74"/>
  </mergeCells>
  <conditionalFormatting sqref="K1:K15 K17:K59 K62:K82 K84 K86:K127">
    <cfRule type="containsText" dxfId="0" priority="1" operator="containsText" text="361">
      <formula>NOT(ISERROR(SEARCH(("361"),(K1))))</formula>
    </cfRule>
  </conditionalFormatting>
  <conditionalFormatting sqref="K1:K15 K17:K59 K62:K82 K84 K86:K127">
    <cfRule type="containsText" dxfId="1" priority="2" operator="containsText" text="363">
      <formula>NOT(ISERROR(SEARCH(("363"),(K1))))</formula>
    </cfRule>
  </conditionalFormatting>
  <conditionalFormatting sqref="K1:K15 K17:K59 K62:K82 K84 K86:K127">
    <cfRule type="containsText" dxfId="1" priority="3" operator="containsText" text="365">
      <formula>NOT(ISERROR(SEARCH(("365"),(K1))))</formula>
    </cfRule>
  </conditionalFormatting>
  <conditionalFormatting sqref="K1:K15 K17:K59 K62:K82 K84 K86:K127">
    <cfRule type="containsText" dxfId="1" priority="4" operator="containsText" text="366">
      <formula>NOT(ISERROR(SEARCH(("366"),(K1))))</formula>
    </cfRule>
  </conditionalFormatting>
  <conditionalFormatting sqref="K1:K15 K17:K59 K62:K82 K84 K86:K127">
    <cfRule type="containsText" dxfId="1" priority="5" operator="containsText" text="367">
      <formula>NOT(ISERROR(SEARCH(("367"),(K1))))</formula>
    </cfRule>
  </conditionalFormatting>
  <conditionalFormatting sqref="P84 P86:P91">
    <cfRule type="cellIs" dxfId="2" priority="6" operator="equal">
      <formula>"敵のみ"</formula>
    </cfRule>
  </conditionalFormatting>
  <conditionalFormatting sqref="D84 D86:D92">
    <cfRule type="cellIs" dxfId="3" priority="7" operator="equal">
      <formula>"-"</formula>
    </cfRule>
  </conditionalFormatting>
  <conditionalFormatting sqref="O1:O59 O62:O82 O84 O86:O130">
    <cfRule type="cellIs" dxfId="4" priority="8" operator="greaterThan">
      <formula>0</formula>
    </cfRule>
  </conditionalFormatting>
  <conditionalFormatting sqref="P1:Q59 P62:Q82 P84:Q84 P86:P91 Q86:Q130 P93:P130">
    <cfRule type="cellIs" dxfId="5" priority="9" operator="lessThan">
      <formula>1</formula>
    </cfRule>
  </conditionalFormatting>
  <conditionalFormatting sqref="P1:Q59 P62:Q82 P84:Q84 P86:P91 Q86:Q130 P93:P130">
    <cfRule type="cellIs" dxfId="4" priority="10" operator="greaterThan">
      <formula>1</formula>
    </cfRule>
  </conditionalFormatting>
  <conditionalFormatting sqref="N25:N59 N62:N82 N84 N86:N92">
    <cfRule type="cellIs" dxfId="6" priority="11" operator="greaterThan">
      <formula>0</formula>
    </cfRule>
  </conditionalFormatting>
  <conditionalFormatting sqref="N1:N15 N17:N59 N62:N82 N84 N86:N130">
    <cfRule type="containsText" dxfId="6" priority="12" operator="containsText" text="/">
      <formula>NOT(ISERROR(SEARCH(("/"),(N1))))</formula>
    </cfRule>
  </conditionalFormatting>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2EAE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53">
        <v>15.0</v>
      </c>
      <c r="B1" s="955"/>
      <c r="C1" s="961" t="str">
        <f>IMAGE(VLOOKUP($A$1,Fighters!A2:AI107,12,FALSE),1)</f>
        <v/>
      </c>
      <c r="D1" s="962"/>
      <c r="E1" s="962"/>
      <c r="F1" s="962"/>
      <c r="G1" s="963"/>
      <c r="H1" s="967"/>
      <c r="I1" s="962"/>
      <c r="J1" s="963"/>
      <c r="K1" s="970"/>
      <c r="L1" s="962"/>
      <c r="M1" s="963"/>
      <c r="N1" s="974"/>
      <c r="O1" s="974"/>
      <c r="P1" s="974"/>
      <c r="Q1" s="974"/>
      <c r="R1" s="976"/>
      <c r="S1" s="976"/>
      <c r="T1" s="976"/>
      <c r="U1" s="976"/>
      <c r="V1" s="976"/>
    </row>
    <row r="2">
      <c r="A2" s="981" t="str">
        <f>VLOOKUP($A$1,Fighters!$A$2:$AI$81,6,FALSE)</f>
        <v>#72eaed</v>
      </c>
      <c r="B2" s="955"/>
      <c r="C2" s="983"/>
      <c r="G2" s="986"/>
      <c r="H2" s="990"/>
      <c r="I2" s="993"/>
      <c r="J2" s="994"/>
      <c r="K2" s="990"/>
      <c r="L2" s="993"/>
      <c r="M2" s="994"/>
      <c r="N2" s="974"/>
      <c r="O2" s="974"/>
      <c r="P2" s="974"/>
      <c r="Q2" s="974"/>
      <c r="R2" s="976"/>
      <c r="S2" s="976"/>
      <c r="T2" s="976"/>
      <c r="U2" s="976"/>
      <c r="V2" s="976"/>
    </row>
    <row r="3">
      <c r="A3" s="981" t="str">
        <f>VLOOKUP($A$1,Fighters!$A$2:$AI$81,14,FALSE)</f>
        <v>15. アイスクライマー</v>
      </c>
      <c r="B3" s="955"/>
      <c r="C3" s="983"/>
      <c r="G3" s="986"/>
      <c r="H3" s="1001"/>
      <c r="I3" s="1001"/>
      <c r="J3" s="1001"/>
      <c r="K3" s="1003"/>
      <c r="L3" s="1003"/>
      <c r="M3" s="1003"/>
      <c r="N3" s="974"/>
      <c r="O3" s="974"/>
      <c r="P3" s="974"/>
      <c r="Q3" s="974"/>
      <c r="R3" s="1007"/>
      <c r="S3" s="976"/>
      <c r="T3" s="976"/>
      <c r="U3" s="976"/>
      <c r="V3" s="976"/>
    </row>
    <row r="4">
      <c r="A4" s="981" t="str">
        <f>VLOOKUP($A$1,Fighters!$A$2:$AI$81,13,FALSE)</f>
        <v>0</v>
      </c>
      <c r="B4" s="955"/>
      <c r="C4" s="983"/>
      <c r="G4" s="986"/>
      <c r="H4" s="1010"/>
      <c r="I4" s="1010"/>
      <c r="J4" s="1001"/>
      <c r="K4" s="1003"/>
      <c r="L4" s="1003"/>
      <c r="M4" s="1003"/>
      <c r="N4" s="974"/>
      <c r="O4" s="974"/>
      <c r="P4" s="974"/>
      <c r="Q4" s="974"/>
      <c r="R4" s="1007"/>
      <c r="S4" s="976"/>
      <c r="T4" s="976"/>
      <c r="U4" s="976"/>
      <c r="V4" s="976"/>
    </row>
    <row r="5" ht="16.5" customHeight="1">
      <c r="A5" s="953"/>
      <c r="B5" s="955"/>
      <c r="C5" s="983"/>
      <c r="G5" s="986"/>
      <c r="H5" s="1011"/>
      <c r="I5" s="1011"/>
      <c r="J5" s="1013"/>
      <c r="K5" s="1015"/>
      <c r="L5" s="1017"/>
      <c r="M5" s="1017"/>
      <c r="N5" s="974"/>
      <c r="O5" s="974"/>
      <c r="P5" s="974"/>
      <c r="Q5" s="974"/>
      <c r="R5" s="1007"/>
      <c r="S5" s="976"/>
      <c r="T5" s="976"/>
      <c r="U5" s="976"/>
      <c r="V5" s="976"/>
    </row>
    <row r="6">
      <c r="A6" s="955"/>
      <c r="B6" s="955"/>
      <c r="C6" s="983"/>
      <c r="G6" s="986"/>
      <c r="H6" s="1010"/>
      <c r="I6" s="1019" t="s">
        <v>6</v>
      </c>
      <c r="J6" s="1015"/>
      <c r="K6" s="1020"/>
      <c r="L6" s="1017"/>
      <c r="M6" s="1017"/>
      <c r="N6" s="974"/>
      <c r="O6" s="974"/>
      <c r="P6" s="974"/>
      <c r="Q6" s="974"/>
      <c r="R6" s="1007"/>
      <c r="S6" s="976"/>
      <c r="T6" s="976"/>
      <c r="U6" s="976"/>
      <c r="V6" s="976"/>
    </row>
    <row r="7">
      <c r="A7" s="955"/>
      <c r="B7" s="955"/>
      <c r="C7" s="983"/>
      <c r="G7" s="986"/>
      <c r="H7" s="1011"/>
      <c r="I7" s="1011"/>
      <c r="J7" s="1015"/>
      <c r="K7" s="1020"/>
      <c r="L7" s="1017"/>
      <c r="M7" s="1017"/>
      <c r="N7" s="974"/>
      <c r="O7" s="974"/>
      <c r="P7" s="974"/>
      <c r="Q7" s="974"/>
      <c r="R7" s="1007"/>
      <c r="S7" s="976"/>
      <c r="T7" s="976"/>
      <c r="U7" s="976"/>
      <c r="V7" s="976"/>
    </row>
    <row r="8">
      <c r="A8" s="955"/>
      <c r="B8" s="955"/>
      <c r="C8" s="983"/>
      <c r="G8" s="986"/>
      <c r="H8" s="1022">
        <v>43619.14765630787</v>
      </c>
      <c r="I8" s="962"/>
      <c r="J8" s="963"/>
      <c r="K8" s="1015"/>
      <c r="L8" s="1017"/>
      <c r="M8" s="1017"/>
      <c r="N8" s="974"/>
      <c r="O8" s="974"/>
      <c r="P8" s="974"/>
      <c r="Q8" s="974"/>
      <c r="R8" s="1007"/>
      <c r="S8" s="976"/>
      <c r="T8" s="976"/>
      <c r="U8" s="976"/>
      <c r="V8" s="976"/>
    </row>
    <row r="9">
      <c r="A9" s="955"/>
      <c r="B9" s="955"/>
      <c r="C9" s="983"/>
      <c r="G9" s="986"/>
      <c r="H9" s="990"/>
      <c r="I9" s="993"/>
      <c r="J9" s="994"/>
      <c r="K9" s="976"/>
      <c r="L9" s="974"/>
      <c r="M9" s="974"/>
      <c r="N9" s="974"/>
      <c r="O9" s="974"/>
      <c r="P9" s="974"/>
      <c r="Q9" s="974"/>
      <c r="R9" s="1007"/>
      <c r="S9" s="976"/>
      <c r="T9" s="976"/>
      <c r="U9" s="976"/>
      <c r="V9" s="976"/>
    </row>
    <row r="10">
      <c r="A10" s="955"/>
      <c r="B10" s="955"/>
      <c r="C10" s="983"/>
      <c r="G10" s="986"/>
      <c r="H10" s="1024"/>
      <c r="I10" s="1024"/>
      <c r="J10" s="976"/>
      <c r="K10" s="976"/>
      <c r="L10" s="974"/>
      <c r="M10" s="974"/>
      <c r="N10" s="974"/>
      <c r="O10" s="974"/>
      <c r="P10" s="974"/>
      <c r="Q10" s="974"/>
      <c r="R10" s="1007"/>
      <c r="S10" s="976"/>
      <c r="T10" s="976"/>
      <c r="U10" s="976"/>
      <c r="V10" s="976"/>
    </row>
    <row r="11">
      <c r="A11" s="1026" t="s">
        <v>11</v>
      </c>
      <c r="B11" s="963"/>
      <c r="C11" s="983"/>
      <c r="G11" s="986"/>
      <c r="H11" s="1011"/>
      <c r="I11" s="1011"/>
      <c r="J11" s="976"/>
      <c r="K11" s="976"/>
      <c r="L11" s="974"/>
      <c r="M11" s="974"/>
      <c r="N11" s="974"/>
      <c r="O11" s="974"/>
      <c r="P11" s="974"/>
      <c r="Q11" s="974"/>
      <c r="R11" s="1007"/>
      <c r="S11" s="976"/>
      <c r="T11" s="976"/>
      <c r="U11" s="976"/>
      <c r="V11" s="976"/>
    </row>
    <row r="12">
      <c r="A12" s="990"/>
      <c r="B12" s="994"/>
      <c r="C12" s="990"/>
      <c r="D12" s="993"/>
      <c r="E12" s="993"/>
      <c r="F12" s="993"/>
      <c r="G12" s="994"/>
      <c r="H12" s="1028"/>
      <c r="I12" s="1028"/>
      <c r="J12" s="955"/>
      <c r="K12" s="955"/>
      <c r="L12" s="974"/>
      <c r="M12" s="974"/>
      <c r="N12" s="974"/>
      <c r="O12" s="974"/>
      <c r="P12" s="974"/>
      <c r="Q12" s="974"/>
      <c r="R12" s="1007"/>
      <c r="S12" s="976"/>
      <c r="T12" s="976"/>
      <c r="U12" s="976"/>
      <c r="V12" s="97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92 [47th]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1.68 [75th]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12.1415 [75th]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1.008 [52nd]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62F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0.12496 [62nd]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34.69 [25th]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1.53 [65th]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0.077 [78th]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16.75 [30th]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13F [63rd]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0.83 [76th]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34.69 [30th]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 [69th]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2.08 [69th]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0.082 [55th]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2"/>
      <c r="B24" s="183"/>
      <c r="C24" s="182"/>
      <c r="D24" s="183"/>
      <c r="E24" s="116" t="s">
        <v>1256</v>
      </c>
      <c r="F24" s="117"/>
      <c r="G24" s="185"/>
      <c r="H24" s="183"/>
      <c r="I24" s="183"/>
      <c r="J24" s="183"/>
      <c r="K24" s="183"/>
      <c r="L24" s="186"/>
      <c r="M24" s="186"/>
      <c r="N24" s="187"/>
      <c r="O24" s="187"/>
      <c r="P24" s="187"/>
      <c r="Q24" s="188"/>
      <c r="R24" s="186"/>
      <c r="S24" s="186"/>
      <c r="T24" s="186"/>
      <c r="U24" s="186"/>
      <c r="V24" s="186"/>
    </row>
    <row r="25">
      <c r="A25" s="182"/>
      <c r="B25" s="183"/>
      <c r="C25" s="182"/>
      <c r="D25" s="183"/>
      <c r="E25" s="123" t="s">
        <v>1257</v>
      </c>
      <c r="F25" s="127" t="s">
        <v>67</v>
      </c>
      <c r="G25" s="185"/>
      <c r="H25" s="183"/>
      <c r="I25" s="183"/>
      <c r="J25" s="183"/>
      <c r="K25" s="183"/>
      <c r="L25" s="186"/>
      <c r="M25" s="186"/>
      <c r="N25" s="187"/>
      <c r="O25" s="187"/>
      <c r="P25" s="187"/>
      <c r="Q25" s="188"/>
      <c r="R25" s="186"/>
      <c r="S25" s="186"/>
      <c r="T25" s="186"/>
      <c r="U25" s="186"/>
      <c r="V25" s="186"/>
    </row>
    <row r="26">
      <c r="A26" s="182"/>
      <c r="B26" s="183"/>
      <c r="C26" s="182"/>
      <c r="D26" s="1031"/>
      <c r="E26" s="123" t="s">
        <v>1258</v>
      </c>
      <c r="F26" s="127" t="s">
        <v>1259</v>
      </c>
      <c r="G26" s="185"/>
      <c r="H26" s="183"/>
      <c r="I26" s="183"/>
      <c r="J26" s="183"/>
      <c r="K26" s="183"/>
      <c r="L26" s="186"/>
      <c r="M26" s="186"/>
      <c r="N26" s="187"/>
      <c r="O26" s="187"/>
      <c r="P26" s="187"/>
      <c r="Q26" s="188"/>
      <c r="R26" s="186"/>
      <c r="S26" s="186"/>
      <c r="T26" s="186"/>
      <c r="U26" s="186"/>
      <c r="V26" s="186"/>
    </row>
    <row r="27">
      <c r="A27" s="182"/>
      <c r="B27" s="183"/>
      <c r="C27" s="182"/>
      <c r="D27" s="1031"/>
      <c r="E27" s="123" t="s">
        <v>1260</v>
      </c>
      <c r="F27" s="127" t="s">
        <v>1259</v>
      </c>
      <c r="G27" s="185"/>
      <c r="H27" s="183"/>
      <c r="I27" s="183"/>
      <c r="J27" s="183"/>
      <c r="K27" s="183"/>
      <c r="L27" s="186"/>
      <c r="M27" s="186"/>
      <c r="N27" s="187"/>
      <c r="O27" s="187"/>
      <c r="P27" s="187"/>
      <c r="Q27" s="188"/>
      <c r="R27" s="186"/>
      <c r="S27" s="186"/>
      <c r="T27" s="186"/>
      <c r="U27" s="186"/>
      <c r="V27" s="186"/>
    </row>
    <row r="28">
      <c r="A28" s="182"/>
      <c r="B28" s="183"/>
      <c r="C28" s="182"/>
      <c r="D28" s="1031"/>
      <c r="E28" s="123" t="s">
        <v>1261</v>
      </c>
      <c r="F28" s="127" t="s">
        <v>1262</v>
      </c>
      <c r="G28" s="185"/>
      <c r="H28" s="183"/>
      <c r="I28" s="183"/>
      <c r="J28" s="183"/>
      <c r="K28" s="183"/>
      <c r="L28" s="186"/>
      <c r="M28" s="186"/>
      <c r="N28" s="187"/>
      <c r="O28" s="187"/>
      <c r="P28" s="187"/>
      <c r="Q28" s="188"/>
      <c r="R28" s="186"/>
      <c r="S28" s="186"/>
      <c r="T28" s="186"/>
      <c r="U28" s="186"/>
      <c r="V28" s="186"/>
    </row>
    <row r="29">
      <c r="A29" s="182"/>
      <c r="B29" s="183"/>
      <c r="C29" s="182"/>
      <c r="D29" s="183"/>
      <c r="E29" s="183"/>
      <c r="F29" s="138"/>
      <c r="G29" s="185"/>
      <c r="H29" s="183"/>
      <c r="I29" s="183"/>
      <c r="J29" s="183"/>
      <c r="K29" s="183"/>
      <c r="L29" s="186"/>
      <c r="M29" s="186"/>
      <c r="N29" s="187"/>
      <c r="O29" s="187"/>
      <c r="P29" s="187"/>
      <c r="Q29" s="188"/>
      <c r="R29" s="186"/>
      <c r="S29" s="186"/>
      <c r="T29" s="186"/>
      <c r="U29" s="186"/>
      <c r="V29" s="186"/>
    </row>
    <row r="30">
      <c r="A30" s="181" t="str">
        <f>'テンプレート'!A24</f>
        <v>Ground Attacks</v>
      </c>
      <c r="B30" s="110"/>
      <c r="C30" s="182"/>
      <c r="D30" s="183"/>
      <c r="E30" s="183"/>
      <c r="F30" s="184"/>
      <c r="G30" s="185"/>
      <c r="H30" s="183"/>
      <c r="I30" s="183"/>
      <c r="J30" s="183"/>
      <c r="K30" s="183"/>
      <c r="L30" s="186"/>
      <c r="M30" s="186"/>
      <c r="N30" s="187"/>
      <c r="O30" s="187"/>
      <c r="P30" s="187"/>
      <c r="Q30" s="188"/>
      <c r="R30" s="186"/>
      <c r="S30" s="186"/>
      <c r="T30" s="186"/>
      <c r="U30" s="186"/>
      <c r="V30" s="186"/>
    </row>
    <row r="31" outlineLevel="1">
      <c r="A31" s="112"/>
      <c r="B31" s="114"/>
      <c r="C31" s="189" t="str">
        <f>'テンプレート'!C25</f>
        <v>Active</v>
      </c>
      <c r="D31" s="190" t="str">
        <f>'テンプレート'!D25</f>
        <v>Duration</v>
      </c>
      <c r="E31" s="190" t="str">
        <f>'テンプレート'!E25</f>
        <v>Base Damage</v>
      </c>
      <c r="F31" s="191" t="str">
        <f>'テンプレート'!F25</f>
        <v>Damage (1v1)</v>
      </c>
      <c r="G31" s="190" t="str">
        <f>'テンプレート'!G25</f>
        <v>ガード硬直</v>
      </c>
      <c r="H31" s="198" t="str">
        <f>'テンプレート'!H25</f>
        <v>Comment</v>
      </c>
      <c r="I31" s="120"/>
      <c r="J31" s="117"/>
      <c r="K31" s="193" t="str">
        <f>'テンプレート'!K25</f>
        <v>ベクトル</v>
      </c>
      <c r="L31" s="193" t="str">
        <f>'テンプレート'!L25</f>
        <v>KBG (R.E.)</v>
      </c>
      <c r="M31" s="193" t="str">
        <f>'テンプレート'!M25</f>
        <v>BKB (R.A.)</v>
      </c>
      <c r="N31" s="193" t="str">
        <f>'テンプレート'!N25</f>
        <v>FKB (R.F.)</v>
      </c>
      <c r="O31" s="194" t="str">
        <f>'テンプレート'!O25</f>
        <v>盾削り値</v>
      </c>
      <c r="P31" s="193" t="str">
        <f>'テンプレート'!P25</f>
        <v>ﾋｯﾄｽﾄｯﾌﾟ</v>
      </c>
      <c r="Q31" s="194" t="str">
        <f>'テンプレート'!Q25</f>
        <v>ずらし</v>
      </c>
      <c r="R31" s="105"/>
      <c r="S31" s="105"/>
      <c r="T31" s="105"/>
      <c r="U31" s="105"/>
      <c r="V31" s="105"/>
    </row>
    <row r="32" outlineLevel="1">
      <c r="A32" s="195" t="str">
        <f>'テンプレート'!A26</f>
        <v>Jab</v>
      </c>
      <c r="B32" s="196" t="s">
        <v>55</v>
      </c>
      <c r="C32" s="201" t="s">
        <v>64</v>
      </c>
      <c r="D32" s="201" t="s">
        <v>154</v>
      </c>
      <c r="E32" s="201" t="s">
        <v>303</v>
      </c>
      <c r="F32" s="200">
        <f t="shared" ref="F32:F41" si="1">IFERROR(IFS(E32="-","-",LEN(E32)-LEN(SUBSTITUTE(E32,"/",""))=0,MULTIPLY(E32,1.2),LEN(E32)-LEN(SUBSTITUTE(E32,"/",""))=1,MULTIPLY(LEFT(E32,FIND("/",E32)-1),1.2)&amp;"/"&amp;MULTIPLY(MID(E32,FIND("/",E32)+1,10),1.2),LEN(E32)-LEN(SUBSTITUTE(E32,"/",""))=2,MULTIPLY(LEFT(E32,FIND("!",SUBSTITUTE(E32,"/","!",1))-1),1.2)&amp;"/"&amp;MULTIPLY(MID(E32,FIND("!",SUBSTITUTE(E32,"/","!",1))+1,FIND("!",SUBSTITUTE(E32,"/","!",2))-FIND("!",SUBSTITUTE(E32,"/","!",1))-1),1.2)&amp;"/"&amp;MULTIPLY(RIGHT(E32,LEN(E32)-FIND("!",SUBSTITUTE(E32,"/","!",2))),1.2),LEN(E32)-LEN(SUBSTITUTE(E32,"/",""))=3,MULTIPLY(LEFT(E32,FIND("!",SUBSTITUTE(E32,"/","!",1))-1),1.2)&amp;"/"&amp;MULTIPLY(MID(E32,FIND("!",SUBSTITUTE(E32,"/","!",1))+1,FIND("!",SUBSTITUTE(E32,"/","!",2))-FIND("!",SUBSTITUTE(E32,"/","!",1))-1),1.2)&amp;"/"&amp;MULTIPLY(MID(E32,FIND("!",SUBSTITUTE(E32,"/","!",2))+1,FIND("!",SUBSTITUTE(E32,"/","!",3))-FIND("!",SUBSTITUTE(E32,"/","!",2))-1),1.2)&amp;"/"&amp;MULTIPLY(RIGHT(E32,LEN(E32)-FIND("!",SUBSTITUTE(E32,"/","!",3))),1.2),LEN(E32)-LEN(SUBSTITUTE(E32,"/",""))=4,MULTIPLY(LEFT(E32,FIND("!",SUBSTITUTE(E32,"/","!",1))-1),1.2)&amp;"/"&amp;MULTIPLY(MID(E32,FIND("!",SUBSTITUTE(E32,"/","!",1))+1,FIND("!",SUBSTITUTE(E32,"/","!",2))-FIND("!",SUBSTITUTE(E32,"/","!",1))-1),1.2)&amp;"/"&amp;MULTIPLY(MID(E32,FIND("!",SUBSTITUTE(E32,"/","!",2))+1,FIND("!",SUBSTITUTE(E32,"/","!",3))-FIND("!",SUBSTITUTE(E32,"/","!",2))-1),1.2)&amp;"/"&amp;MULTIPLY(MID(E32,FIND("!",SUBSTITUTE(E32,"/","!",3))+1,FIND("!",SUBSTITUTE(E32,"/","!",4))-FIND("!",SUBSTITUTE(E32,"/","!",3))-1),1.2)&amp;"/"&amp;MULTIPLY(RIGHT(E32,LEN(E32)-FIND("!",SUBSTITUTE(E32,"/","!",4))),1.2)),"")</f>
        <v>2.4</v>
      </c>
      <c r="G32" s="201" t="s">
        <v>70</v>
      </c>
      <c r="H32" s="255" t="s">
        <v>1298</v>
      </c>
      <c r="I32" s="120"/>
      <c r="J32" s="117"/>
      <c r="K32" s="200"/>
      <c r="L32" s="203"/>
      <c r="M32" s="204"/>
      <c r="N32" s="204"/>
      <c r="O32" s="205">
        <v>0.0</v>
      </c>
      <c r="P32" s="205">
        <v>1.0</v>
      </c>
      <c r="Q32" s="205">
        <v>1.0</v>
      </c>
      <c r="R32" s="105"/>
      <c r="S32" s="105"/>
      <c r="T32" s="105"/>
      <c r="U32" s="105"/>
      <c r="V32" s="105"/>
    </row>
    <row r="33" outlineLevel="1">
      <c r="A33" s="207"/>
      <c r="B33" s="208" t="s">
        <v>63</v>
      </c>
      <c r="C33" s="210" t="s">
        <v>64</v>
      </c>
      <c r="D33" s="210" t="s">
        <v>150</v>
      </c>
      <c r="E33" s="210" t="s">
        <v>587</v>
      </c>
      <c r="F33" s="200">
        <f t="shared" si="1"/>
        <v>4.2</v>
      </c>
      <c r="G33" s="201" t="s">
        <v>193</v>
      </c>
      <c r="H33" s="255"/>
      <c r="I33" s="120"/>
      <c r="J33" s="117"/>
      <c r="K33" s="203"/>
      <c r="L33" s="203"/>
      <c r="M33" s="204"/>
      <c r="N33" s="204"/>
      <c r="O33" s="205"/>
      <c r="P33" s="205"/>
      <c r="Q33" s="205"/>
      <c r="R33" s="105"/>
      <c r="S33" s="105"/>
      <c r="T33" s="105"/>
      <c r="U33" s="105"/>
      <c r="V33" s="105"/>
    </row>
    <row r="34" outlineLevel="1">
      <c r="A34" s="236" t="s">
        <v>72</v>
      </c>
      <c r="B34" s="214"/>
      <c r="C34" s="210" t="s">
        <v>575</v>
      </c>
      <c r="D34" s="210" t="s">
        <v>464</v>
      </c>
      <c r="E34" s="210" t="s">
        <v>66</v>
      </c>
      <c r="F34" s="200">
        <f t="shared" si="1"/>
        <v>7.2</v>
      </c>
      <c r="G34" s="201" t="s">
        <v>67</v>
      </c>
      <c r="H34" s="255"/>
      <c r="I34" s="120"/>
      <c r="J34" s="117"/>
      <c r="K34" s="200"/>
      <c r="L34" s="203"/>
      <c r="M34" s="204"/>
      <c r="N34" s="204"/>
      <c r="O34" s="205">
        <v>0.0</v>
      </c>
      <c r="P34" s="205">
        <v>1.0</v>
      </c>
      <c r="Q34" s="205">
        <v>1.0</v>
      </c>
      <c r="R34" s="105"/>
      <c r="S34" s="105"/>
      <c r="T34" s="105"/>
      <c r="U34" s="105"/>
      <c r="V34" s="105"/>
    </row>
    <row r="35" outlineLevel="1">
      <c r="A35" s="236" t="s">
        <v>82</v>
      </c>
      <c r="B35" s="208" t="s">
        <v>142</v>
      </c>
      <c r="C35" s="210" t="s">
        <v>457</v>
      </c>
      <c r="D35" s="210" t="s">
        <v>924</v>
      </c>
      <c r="E35" s="210" t="s">
        <v>79</v>
      </c>
      <c r="F35" s="200">
        <f t="shared" si="1"/>
        <v>10.8</v>
      </c>
      <c r="G35" s="201" t="s">
        <v>80</v>
      </c>
      <c r="H35" s="255"/>
      <c r="I35" s="120"/>
      <c r="J35" s="117"/>
      <c r="K35" s="200"/>
      <c r="L35" s="203"/>
      <c r="M35" s="204"/>
      <c r="N35" s="204"/>
      <c r="O35" s="205">
        <v>0.0</v>
      </c>
      <c r="P35" s="205">
        <v>1.0</v>
      </c>
      <c r="Q35" s="205">
        <v>1.0</v>
      </c>
      <c r="R35" s="105"/>
      <c r="S35" s="105"/>
      <c r="T35" s="105"/>
      <c r="U35" s="105"/>
      <c r="V35" s="105"/>
    </row>
    <row r="36" outlineLevel="1">
      <c r="A36" s="195" t="s">
        <v>93</v>
      </c>
      <c r="B36" s="208" t="s">
        <v>598</v>
      </c>
      <c r="C36" s="292" t="s">
        <v>1308</v>
      </c>
      <c r="D36" s="275" t="s">
        <v>485</v>
      </c>
      <c r="E36" s="210" t="s">
        <v>1309</v>
      </c>
      <c r="F36" s="200">
        <f t="shared" si="1"/>
        <v>0.96</v>
      </c>
      <c r="G36" s="201" t="s">
        <v>292</v>
      </c>
      <c r="H36" s="261" t="s">
        <v>1310</v>
      </c>
      <c r="I36" s="221"/>
      <c r="J36" s="110"/>
      <c r="K36" s="203"/>
      <c r="L36" s="203"/>
      <c r="M36" s="204"/>
      <c r="N36" s="204"/>
      <c r="O36" s="205">
        <v>0.0</v>
      </c>
      <c r="P36" s="205">
        <v>1.0</v>
      </c>
      <c r="Q36" s="205">
        <v>1.0</v>
      </c>
      <c r="R36" s="105"/>
      <c r="S36" s="105"/>
      <c r="T36" s="105"/>
      <c r="U36" s="105"/>
      <c r="V36" s="105"/>
    </row>
    <row r="37" outlineLevel="1">
      <c r="A37" s="207"/>
      <c r="B37" s="208" t="s">
        <v>414</v>
      </c>
      <c r="C37" s="292" t="s">
        <v>154</v>
      </c>
      <c r="D37" s="114"/>
      <c r="E37" s="210" t="s">
        <v>58</v>
      </c>
      <c r="F37" s="200">
        <f t="shared" si="1"/>
        <v>4.8</v>
      </c>
      <c r="G37" s="201" t="s">
        <v>59</v>
      </c>
      <c r="H37" s="112"/>
      <c r="I37" s="224"/>
      <c r="J37" s="114"/>
      <c r="K37" s="205"/>
      <c r="L37" s="204"/>
      <c r="M37" s="204"/>
      <c r="N37" s="204"/>
      <c r="O37" s="205">
        <v>0.0</v>
      </c>
      <c r="P37" s="205">
        <v>1.0</v>
      </c>
      <c r="Q37" s="205">
        <v>1.0</v>
      </c>
      <c r="R37" s="105"/>
      <c r="S37" s="105"/>
      <c r="T37" s="105"/>
      <c r="U37" s="105"/>
      <c r="V37" s="105"/>
    </row>
    <row r="38" outlineLevel="1">
      <c r="A38" s="236" t="s">
        <v>104</v>
      </c>
      <c r="B38" s="214"/>
      <c r="C38" s="210" t="s">
        <v>1314</v>
      </c>
      <c r="D38" s="210" t="s">
        <v>213</v>
      </c>
      <c r="E38" s="210" t="s">
        <v>66</v>
      </c>
      <c r="F38" s="200">
        <f t="shared" si="1"/>
        <v>7.2</v>
      </c>
      <c r="G38" s="201" t="s">
        <v>67</v>
      </c>
      <c r="H38" s="255"/>
      <c r="I38" s="120"/>
      <c r="J38" s="117"/>
      <c r="K38" s="205"/>
      <c r="L38" s="204"/>
      <c r="M38" s="204"/>
      <c r="N38" s="204"/>
      <c r="O38" s="205">
        <v>0.0</v>
      </c>
      <c r="P38" s="205">
        <v>1.0</v>
      </c>
      <c r="Q38" s="205">
        <v>1.0</v>
      </c>
      <c r="R38" s="105"/>
      <c r="S38" s="105"/>
      <c r="T38" s="105"/>
      <c r="U38" s="105"/>
      <c r="V38" s="105"/>
    </row>
    <row r="39" outlineLevel="1">
      <c r="A39" s="236" t="s">
        <v>110</v>
      </c>
      <c r="B39" s="208"/>
      <c r="C39" s="210" t="s">
        <v>460</v>
      </c>
      <c r="D39" s="210" t="s">
        <v>461</v>
      </c>
      <c r="E39" s="210" t="s">
        <v>74</v>
      </c>
      <c r="F39" s="200">
        <f t="shared" si="1"/>
        <v>14.4</v>
      </c>
      <c r="G39" s="201" t="s">
        <v>91</v>
      </c>
      <c r="H39" s="255" t="s">
        <v>259</v>
      </c>
      <c r="I39" s="120"/>
      <c r="J39" s="117"/>
      <c r="K39" s="203"/>
      <c r="L39" s="203"/>
      <c r="M39" s="204"/>
      <c r="N39" s="204"/>
      <c r="O39" s="205">
        <v>0.0</v>
      </c>
      <c r="P39" s="205">
        <v>1.0</v>
      </c>
      <c r="Q39" s="205">
        <v>1.0</v>
      </c>
      <c r="R39" s="105"/>
      <c r="S39" s="105"/>
      <c r="T39" s="105"/>
      <c r="U39" s="105"/>
      <c r="V39" s="105"/>
    </row>
    <row r="40" outlineLevel="1">
      <c r="A40" s="236" t="s">
        <v>119</v>
      </c>
      <c r="B40" s="214"/>
      <c r="C40" s="210" t="s">
        <v>1319</v>
      </c>
      <c r="D40" s="210" t="s">
        <v>121</v>
      </c>
      <c r="E40" s="210" t="s">
        <v>1320</v>
      </c>
      <c r="F40" s="200" t="str">
        <f t="shared" si="1"/>
        <v>13.2/13.2/13.2/10.8</v>
      </c>
      <c r="G40" s="201" t="s">
        <v>265</v>
      </c>
      <c r="H40" s="255" t="s">
        <v>1325</v>
      </c>
      <c r="I40" s="120"/>
      <c r="J40" s="117"/>
      <c r="K40" s="204"/>
      <c r="L40" s="204"/>
      <c r="M40" s="204"/>
      <c r="N40" s="204"/>
      <c r="O40" s="205">
        <v>0.0</v>
      </c>
      <c r="P40" s="205">
        <v>1.0</v>
      </c>
      <c r="Q40" s="205">
        <v>1.0</v>
      </c>
      <c r="R40" s="105"/>
      <c r="S40" s="105"/>
      <c r="T40" s="105"/>
      <c r="U40" s="105"/>
      <c r="V40" s="105"/>
    </row>
    <row r="41" outlineLevel="1">
      <c r="A41" s="236" t="s">
        <v>128</v>
      </c>
      <c r="B41" s="208"/>
      <c r="C41" s="210" t="s">
        <v>1327</v>
      </c>
      <c r="D41" s="210" t="s">
        <v>541</v>
      </c>
      <c r="E41" s="210" t="s">
        <v>206</v>
      </c>
      <c r="F41" s="200">
        <f t="shared" si="1"/>
        <v>15.6</v>
      </c>
      <c r="G41" s="201" t="s">
        <v>80</v>
      </c>
      <c r="H41" s="255" t="s">
        <v>259</v>
      </c>
      <c r="I41" s="120"/>
      <c r="J41" s="117"/>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tr">
        <f>'テンプレート'!A55</f>
        <v>Aerial Attacks</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tr">
        <f>'テンプレート'!C56</f>
        <v>Active</v>
      </c>
      <c r="D44" s="257" t="str">
        <f>'テンプレート'!D56</f>
        <v>Duration</v>
      </c>
      <c r="E44" s="256" t="str">
        <f>'テンプレート'!E56</f>
        <v>Base Damage</v>
      </c>
      <c r="F44" s="259" t="str">
        <f>'テンプレート'!F56</f>
        <v>Damage (1v1)</v>
      </c>
      <c r="G44" s="259" t="str">
        <f>'テンプレート'!G56</f>
        <v>SH (1v1)</v>
      </c>
      <c r="H44" s="260" t="str">
        <f>'テンプレート'!H56</f>
        <v>ガード硬直</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3" t="str">
        <f>'テンプレート'!R56</f>
        <v>Comment</v>
      </c>
      <c r="S44" s="120"/>
      <c r="T44" s="120"/>
      <c r="U44" s="120"/>
      <c r="V44" s="120"/>
    </row>
    <row r="45" outlineLevel="1">
      <c r="A45" s="299" t="s">
        <v>187</v>
      </c>
      <c r="B45" s="267"/>
      <c r="C45" s="199" t="s">
        <v>1351</v>
      </c>
      <c r="D45" s="355" t="s">
        <v>190</v>
      </c>
      <c r="E45" s="271" t="s">
        <v>145</v>
      </c>
      <c r="F45" s="273">
        <f t="shared" ref="F45:F49" si="2">IFERROR(IFS(E45="-","-",LEN(E45)-LEN(SUBSTITUTE(E45,"/",""))=0,MULTIPLY(E45,1.2),LEN(E45)-LEN(SUBSTITUTE(E45,"/",""))=1,MULTIPLY(LEFT(E45,FIND("/",E45)-1),1.2)&amp;"/"&amp;MULTIPLY(MID(E45,FIND("/",E45)+1,10),1.2),LEN(E45)-LEN(SUBSTITUTE(E45,"/",""))=2,MULTIPLY(LEFT(E45,FIND("!",SUBSTITUTE(E45,"/","!",1))-1),1.2)&amp;"/"&amp;MULTIPLY(MID(E45,FIND("!",SUBSTITUTE(E45,"/","!",1))+1,FIND("!",SUBSTITUTE(E45,"/","!",2))-FIND("!",SUBSTITUTE(E45,"/","!",1))-1),1.2)&amp;"/"&amp;MULTIPLY(RIGHT(E45,LEN(E45)-FIND("!",SUBSTITUTE(E45,"/","!",2))),1.2),LEN(E45)-LEN(SUBSTITUTE(E45,"/",""))=3,MULTIPLY(LEFT(E45,FIND("!",SUBSTITUTE(E45,"/","!",1))-1),1.2)&amp;"/"&amp;MULTIPLY(MID(E45,FIND("!",SUBSTITUTE(E45,"/","!",1))+1,FIND("!",SUBSTITUTE(E45,"/","!",2))-FIND("!",SUBSTITUTE(E45,"/","!",1))-1),1.2)&amp;"/"&amp;MULTIPLY(MID(E45,FIND("!",SUBSTITUTE(E45,"/","!",2))+1,FIND("!",SUBSTITUTE(E45,"/","!",3))-FIND("!",SUBSTITUTE(E45,"/","!",2))-1),1.2)&amp;"/"&amp;MULTIPLY(RIGHT(E45,LEN(E45)-FIND("!",SUBSTITUTE(E45,"/","!",3))),1.2),LEN(E45)-LEN(SUBSTITUTE(E45,"/",""))=4,MULTIPLY(LEFT(E45,FIND("!",SUBSTITUTE(E45,"/","!",1))-1),1.2)&amp;"/"&amp;MULTIPLY(MID(E45,FIND("!",SUBSTITUTE(E45,"/","!",1))+1,FIND("!",SUBSTITUTE(E45,"/","!",2))-FIND("!",SUBSTITUTE(E45,"/","!",1))-1),1.2)&amp;"/"&amp;MULTIPLY(MID(E45,FIND("!",SUBSTITUTE(E45,"/","!",2))+1,FIND("!",SUBSTITUTE(E45,"/","!",3))-FIND("!",SUBSTITUTE(E45,"/","!",2))-1),1.2)&amp;"/"&amp;MULTIPLY(MID(E45,FIND("!",SUBSTITUTE(E45,"/","!",3))+1,FIND("!",SUBSTITUTE(E45,"/","!",4))-FIND("!",SUBSTITUTE(E45,"/","!",3))-1),1.2)&amp;"/"&amp;MULTIPLY(RIGHT(E45,LEN(E45)-FIND("!",SUBSTITUTE(E45,"/","!",4))),1.2)),"")</f>
        <v>8.4</v>
      </c>
      <c r="G45" s="273">
        <f t="shared" ref="G45:G49" si="3">IFERROR(IFS(E45="-","-",LEN(E45)-LEN(SUBSTITUTE(E45,"/",""))=0,MULTIPLY(E45,1.02),LEN(E45)-LEN(SUBSTITUTE(E45,"/",""))=1,MULTIPLY(LEFT(E45,FIND("/",E45)-1),1.02)&amp;"/"&amp;MULTIPLY(MID(E45,FIND("/",E45)+1,10),1.02),LEN(E45)-LEN(SUBSTITUTE(E45,"/",""))=2,MULTIPLY(LEFT(E45,FIND("!",SUBSTITUTE(E45,"/","!",1))-1),1.02)&amp;"/"&amp;MULTIPLY(MID(E45,FIND("!",SUBSTITUTE(E45,"/","!",1))+1,FIND("!",SUBSTITUTE(E45,"/","!",2))-FIND("!",SUBSTITUTE(E45,"/","!",1))-1),1.02)&amp;"/"&amp;MULTIPLY(RIGHT(E45,LEN(E45)-FIND("!",SUBSTITUTE(E45,"/","!",2))),1.02),LEN(E45)-LEN(SUBSTITUTE(E45,"/",""))=3,MULTIPLY(LEFT(E45,FIND("!",SUBSTITUTE(E45,"/","!",1))-1),1.02)&amp;"/"&amp;MULTIPLY(MID(E45,FIND("!",SUBSTITUTE(E45,"/","!",1))+1,FIND("!",SUBSTITUTE(E45,"/","!",2))-FIND("!",SUBSTITUTE(E45,"/","!",1))-1),1.02)&amp;"/"&amp;MULTIPLY(MID(E45,FIND("!",SUBSTITUTE(E45,"/","!",2))+1,FIND("!",SUBSTITUTE(E45,"/","!",3))-FIND("!",SUBSTITUTE(E45,"/","!",2))-1),1.02)&amp;"/"&amp;MULTIPLY(RIGHT(E45,LEN(E45)-FIND("!",SUBSTITUTE(E45,"/","!",3))),1.02),LEN(E45)-LEN(SUBSTITUTE(E45,"/",""))=4,MULTIPLY(LEFT(E45,FIND("!",SUBSTITUTE(E45,"/","!",1))-1),1.02)&amp;"/"&amp;MULTIPLY(MID(E45,FIND("!",SUBSTITUTE(E45,"/","!",1))+1,FIND("!",SUBSTITUTE(E45,"/","!",2))-FIND("!",SUBSTITUTE(E45,"/","!",1))-1),1.02)&amp;"/"&amp;MULTIPLY(MID(E45,FIND("!",SUBSTITUTE(E45,"/","!",2))+1,FIND("!",SUBSTITUTE(E45,"/","!",3))-FIND("!",SUBSTITUTE(E45,"/","!",2))-1),1.02)&amp;"/"&amp;MULTIPLY(MID(E45,FIND("!",SUBSTITUTE(E45,"/","!",3))+1,FIND("!",SUBSTITUTE(E45,"/","!",4))-FIND("!",SUBSTITUTE(E45,"/","!",3))-1),1.02)&amp;"/"&amp;MULTIPLY(RIGHT(E45,LEN(E45)-FIND("!",SUBSTITUTE(E45,"/","!",4))),1.02)),"")</f>
        <v>7.14</v>
      </c>
      <c r="H45" s="200" t="s">
        <v>70</v>
      </c>
      <c r="I45" s="581" t="str">
        <f t="array" ref="I45">INDEX('Aerial Attacks'!$O$3:$AA$109, MATCH($A$1,'Aerial Attacks'!$A$3:$A$109,0), MATCH(A45,'Aerial Attacks'!$O$2:$S$2,0))</f>
        <v>7</v>
      </c>
      <c r="J45" s="355" t="s">
        <v>1373</v>
      </c>
      <c r="K45" s="200"/>
      <c r="L45" s="203"/>
      <c r="M45" s="204"/>
      <c r="N45" s="204"/>
      <c r="O45" s="205">
        <v>0.0</v>
      </c>
      <c r="P45" s="205">
        <v>1.0</v>
      </c>
      <c r="Q45" s="205">
        <v>1.0</v>
      </c>
      <c r="R45" s="1033"/>
      <c r="S45" s="120"/>
      <c r="T45" s="120"/>
      <c r="U45" s="120"/>
      <c r="V45" s="117"/>
    </row>
    <row r="46" outlineLevel="1">
      <c r="A46" s="299" t="s">
        <v>219</v>
      </c>
      <c r="B46" s="267"/>
      <c r="C46" s="199" t="s">
        <v>1375</v>
      </c>
      <c r="D46" s="355" t="s">
        <v>200</v>
      </c>
      <c r="E46" s="199" t="s">
        <v>74</v>
      </c>
      <c r="F46" s="200">
        <f t="shared" si="2"/>
        <v>14.4</v>
      </c>
      <c r="G46" s="200">
        <f t="shared" si="3"/>
        <v>12.24</v>
      </c>
      <c r="H46" s="200" t="s">
        <v>59</v>
      </c>
      <c r="I46" s="581" t="str">
        <f t="array" ref="I46">INDEX('Aerial Attacks'!$O$3:$AA$109, MATCH($A$1,'Aerial Attacks'!$A$3:$A$109,0), MATCH(A46,'Aerial Attacks'!$O$2:$S$2,0))</f>
        <v>10</v>
      </c>
      <c r="J46" s="355" t="s">
        <v>1376</v>
      </c>
      <c r="K46" s="200"/>
      <c r="L46" s="203"/>
      <c r="M46" s="204"/>
      <c r="N46" s="204"/>
      <c r="O46" s="205">
        <v>0.0</v>
      </c>
      <c r="P46" s="205">
        <v>1.0</v>
      </c>
      <c r="Q46" s="205">
        <v>1.0</v>
      </c>
      <c r="R46" s="1033" t="s">
        <v>1377</v>
      </c>
      <c r="S46" s="120"/>
      <c r="T46" s="120"/>
      <c r="U46" s="120"/>
      <c r="V46" s="117"/>
    </row>
    <row r="47" outlineLevel="1">
      <c r="A47" s="299" t="s">
        <v>260</v>
      </c>
      <c r="B47" s="267"/>
      <c r="C47" s="199" t="s">
        <v>1378</v>
      </c>
      <c r="D47" s="210" t="s">
        <v>211</v>
      </c>
      <c r="E47" s="199" t="s">
        <v>173</v>
      </c>
      <c r="F47" s="200">
        <f t="shared" si="2"/>
        <v>12</v>
      </c>
      <c r="G47" s="200">
        <f t="shared" si="3"/>
        <v>10.2</v>
      </c>
      <c r="H47" s="200" t="s">
        <v>193</v>
      </c>
      <c r="I47" s="581">
        <f t="array" ref="I47">INDEX('Aerial Attacks'!$O$3:$AA$109, MATCH($A$1,'Aerial Attacks'!$A$3:$A$109,0), MATCH(A47,'Aerial Attacks'!$O$2:$S$2,0))</f>
        <v>7</v>
      </c>
      <c r="J47" s="355" t="s">
        <v>1381</v>
      </c>
      <c r="K47" s="200"/>
      <c r="L47" s="203"/>
      <c r="M47" s="204"/>
      <c r="N47" s="204"/>
      <c r="O47" s="205">
        <v>0.0</v>
      </c>
      <c r="P47" s="205">
        <v>1.0</v>
      </c>
      <c r="Q47" s="205">
        <v>1.0</v>
      </c>
      <c r="R47" s="1033"/>
      <c r="S47" s="120"/>
      <c r="T47" s="120"/>
      <c r="U47" s="120"/>
      <c r="V47" s="117"/>
    </row>
    <row r="48" outlineLevel="1">
      <c r="A48" s="299" t="s">
        <v>271</v>
      </c>
      <c r="B48" s="267"/>
      <c r="C48" s="199" t="s">
        <v>1382</v>
      </c>
      <c r="D48" s="210" t="s">
        <v>211</v>
      </c>
      <c r="E48" s="199" t="s">
        <v>79</v>
      </c>
      <c r="F48" s="200">
        <f t="shared" si="2"/>
        <v>10.8</v>
      </c>
      <c r="G48" s="200">
        <f t="shared" si="3"/>
        <v>9.18</v>
      </c>
      <c r="H48" s="200" t="s">
        <v>193</v>
      </c>
      <c r="I48" s="581" t="str">
        <f t="array" ref="I48">INDEX('Aerial Attacks'!$O$3:$AA$109, MATCH($A$1,'Aerial Attacks'!$A$3:$A$109,0), MATCH(A48,'Aerial Attacks'!$O$2:$S$2,0))</f>
        <v>14</v>
      </c>
      <c r="J48" s="355" t="s">
        <v>1383</v>
      </c>
      <c r="K48" s="203"/>
      <c r="L48" s="203"/>
      <c r="M48" s="204"/>
      <c r="N48" s="204"/>
      <c r="O48" s="205">
        <v>0.0</v>
      </c>
      <c r="P48" s="205">
        <v>1.0</v>
      </c>
      <c r="Q48" s="205">
        <v>1.0</v>
      </c>
      <c r="R48" s="1033"/>
      <c r="S48" s="120"/>
      <c r="T48" s="120"/>
      <c r="U48" s="120"/>
      <c r="V48" s="117"/>
    </row>
    <row r="49" outlineLevel="1">
      <c r="A49" s="299" t="s">
        <v>283</v>
      </c>
      <c r="B49" s="267"/>
      <c r="C49" s="199" t="s">
        <v>1384</v>
      </c>
      <c r="D49" s="210" t="s">
        <v>1385</v>
      </c>
      <c r="E49" s="199" t="s">
        <v>90</v>
      </c>
      <c r="F49" s="200">
        <f t="shared" si="2"/>
        <v>9.6</v>
      </c>
      <c r="G49" s="200">
        <f t="shared" si="3"/>
        <v>8.16</v>
      </c>
      <c r="H49" s="200" t="s">
        <v>193</v>
      </c>
      <c r="I49" s="581">
        <f t="array" ref="I49">INDEX('Aerial Attacks'!$O$3:$AA$109, MATCH($A$1,'Aerial Attacks'!$A$3:$A$109,0), MATCH(A49,'Aerial Attacks'!$O$2:$S$2,0))</f>
        <v>20</v>
      </c>
      <c r="J49" s="355" t="s">
        <v>1386</v>
      </c>
      <c r="K49" s="203"/>
      <c r="L49" s="203"/>
      <c r="M49" s="204"/>
      <c r="N49" s="204"/>
      <c r="O49" s="205">
        <v>0.0</v>
      </c>
      <c r="P49" s="205">
        <v>1.0</v>
      </c>
      <c r="Q49" s="205">
        <v>1.0</v>
      </c>
      <c r="R49" s="228"/>
      <c r="S49" s="120"/>
      <c r="T49" s="120"/>
      <c r="U49" s="120"/>
      <c r="V49" s="117"/>
    </row>
    <row r="50">
      <c r="A50" s="312"/>
      <c r="B50" s="315"/>
      <c r="C50" s="317"/>
      <c r="D50" s="317"/>
      <c r="E50" s="318"/>
      <c r="F50" s="318"/>
      <c r="G50" s="318"/>
      <c r="H50" s="319"/>
      <c r="I50" s="319"/>
      <c r="J50" s="320"/>
      <c r="K50" s="320"/>
      <c r="L50" s="320"/>
      <c r="M50" s="320"/>
      <c r="N50" s="320"/>
      <c r="O50" s="320"/>
      <c r="P50" s="320"/>
      <c r="Q50" s="180"/>
      <c r="R50" s="180"/>
      <c r="S50" s="180"/>
      <c r="T50" s="180"/>
      <c r="U50" s="180"/>
      <c r="V50" s="180"/>
    </row>
    <row r="51">
      <c r="A51" s="322" t="str">
        <f>'テンプレート'!A71</f>
        <v>Special Moves</v>
      </c>
      <c r="B51" s="117"/>
      <c r="C51" s="317"/>
      <c r="D51" s="317"/>
      <c r="E51" s="318"/>
      <c r="F51" s="318"/>
      <c r="G51" s="318"/>
      <c r="H51" s="319"/>
      <c r="I51" s="319"/>
      <c r="J51" s="320"/>
      <c r="K51" s="320"/>
      <c r="L51" s="320"/>
      <c r="M51" s="320"/>
      <c r="N51" s="320"/>
      <c r="O51" s="320"/>
      <c r="P51" s="320"/>
      <c r="Q51" s="180"/>
      <c r="R51" s="180"/>
      <c r="S51" s="180"/>
      <c r="T51" s="180"/>
      <c r="U51" s="180"/>
      <c r="V51" s="180"/>
    </row>
    <row r="52" outlineLevel="1">
      <c r="A52" s="324" t="str">
        <f>"NB ("&amp;VLOOKUP($A$1,Fighters!$A$2:$AI$81,15,FALSE)&amp;")"</f>
        <v>NB (アイスショット)</v>
      </c>
      <c r="B52" s="117"/>
      <c r="C52" s="327" t="str">
        <f>'テンプレート'!C72</f>
        <v>Active</v>
      </c>
      <c r="D52" s="327" t="str">
        <f>'テンプレート'!D72</f>
        <v>Duration</v>
      </c>
      <c r="E52" s="328" t="str">
        <f>'テンプレート'!E72</f>
        <v>Base Damage</v>
      </c>
      <c r="F52" s="329" t="str">
        <f>'テンプレート'!F72</f>
        <v>Damage (1v1)</v>
      </c>
      <c r="G52" s="328" t="str">
        <f>'テンプレート'!G72</f>
        <v>ガード硬直</v>
      </c>
      <c r="H52" s="331" t="str">
        <f>'テンプレート'!H72</f>
        <v>Comment</v>
      </c>
      <c r="I52" s="120"/>
      <c r="J52" s="117"/>
      <c r="K52" s="333" t="str">
        <f>'テンプレート'!K72</f>
        <v>ベクトル</v>
      </c>
      <c r="L52" s="333" t="str">
        <f>'テンプレート'!L72</f>
        <v>KBG (R.E.)</v>
      </c>
      <c r="M52" s="333" t="str">
        <f>'テンプレート'!M72</f>
        <v>BKB (R.A.)</v>
      </c>
      <c r="N52" s="333" t="str">
        <f>'テンプレート'!N72</f>
        <v>FKB (R.F.)</v>
      </c>
      <c r="O52" s="334" t="str">
        <f>'テンプレート'!O72</f>
        <v>盾削り値</v>
      </c>
      <c r="P52" s="333" t="str">
        <f>'テンプレート'!P72</f>
        <v>ﾋｯﾄｽﾄｯﾌﾟ</v>
      </c>
      <c r="Q52" s="334" t="str">
        <f>'テンプレート'!Q72</f>
        <v>ずらし</v>
      </c>
      <c r="R52" s="333" t="str">
        <f>'テンプレート'!R72</f>
        <v>相殺</v>
      </c>
      <c r="S52" s="334" t="str">
        <f>'テンプレート'!S72</f>
        <v>相殺ﾓｰｼｮﾝ</v>
      </c>
      <c r="T52" s="334" t="str">
        <f>'テンプレート'!T72</f>
        <v>飛び道具</v>
      </c>
      <c r="U52" s="334" t="str">
        <f>'テンプレート'!U72</f>
        <v>慣性反転</v>
      </c>
      <c r="V52" s="334" t="str">
        <f>'テンプレート'!V72</f>
        <v>向き反転</v>
      </c>
    </row>
    <row r="53" ht="21.0" customHeight="1" outlineLevel="1">
      <c r="A53" s="335" t="s">
        <v>324</v>
      </c>
      <c r="B53" s="343" t="s">
        <v>1395</v>
      </c>
      <c r="C53" s="199" t="s">
        <v>327</v>
      </c>
      <c r="D53" s="275" t="s">
        <v>131</v>
      </c>
      <c r="E53" s="199" t="s">
        <v>587</v>
      </c>
      <c r="F53" s="200">
        <f t="shared" ref="F53:F54" si="4">IFERROR(IFS(E53="-","-",LEN(E53)-LEN(SUBSTITUTE(E53,"/",""))=0,MULTIPLY(E53,1.2),LEN(E53)-LEN(SUBSTITUTE(E53,"/",""))=1,MULTIPLY(LEFT(E53,FIND("/",E53)-1),1.2)&amp;"/"&amp;MULTIPLY(MID(E53,FIND("/",E53)+1,10),1.2),LEN(E53)-LEN(SUBSTITUTE(E53,"/",""))=2,MULTIPLY(LEFT(E53,FIND("!",SUBSTITUTE(E53,"/","!",1))-1),1.2)&amp;"/"&amp;MULTIPLY(MID(E53,FIND("!",SUBSTITUTE(E53,"/","!",1))+1,FIND("!",SUBSTITUTE(E53,"/","!",2))-FIND("!",SUBSTITUTE(E53,"/","!",1))-1),1.2)&amp;"/"&amp;MULTIPLY(RIGHT(E53,LEN(E53)-FIND("!",SUBSTITUTE(E53,"/","!",2))),1.2),LEN(E53)-LEN(SUBSTITUTE(E53,"/",""))=3,MULTIPLY(LEFT(E53,FIND("!",SUBSTITUTE(E53,"/","!",1))-1),1.2)&amp;"/"&amp;MULTIPLY(MID(E53,FIND("!",SUBSTITUTE(E53,"/","!",1))+1,FIND("!",SUBSTITUTE(E53,"/","!",2))-FIND("!",SUBSTITUTE(E53,"/","!",1))-1),1.2)&amp;"/"&amp;MULTIPLY(MID(E53,FIND("!",SUBSTITUTE(E53,"/","!",2))+1,FIND("!",SUBSTITUTE(E53,"/","!",3))-FIND("!",SUBSTITUTE(E53,"/","!",2))-1),1.2)&amp;"/"&amp;MULTIPLY(RIGHT(E53,LEN(E53)-FIND("!",SUBSTITUTE(E53,"/","!",3))),1.2),LEN(E53)-LEN(SUBSTITUTE(E53,"/",""))=4,MULTIPLY(LEFT(E53,FIND("!",SUBSTITUTE(E53,"/","!",1))-1),1.2)&amp;"/"&amp;MULTIPLY(MID(E53,FIND("!",SUBSTITUTE(E53,"/","!",1))+1,FIND("!",SUBSTITUTE(E53,"/","!",2))-FIND("!",SUBSTITUTE(E53,"/","!",1))-1),1.2)&amp;"/"&amp;MULTIPLY(MID(E53,FIND("!",SUBSTITUTE(E53,"/","!",2))+1,FIND("!",SUBSTITUTE(E53,"/","!",3))-FIND("!",SUBSTITUTE(E53,"/","!",2))-1),1.2)&amp;"/"&amp;MULTIPLY(MID(E53,FIND("!",SUBSTITUTE(E53,"/","!",3))+1,FIND("!",SUBSTITUTE(E53,"/","!",4))-FIND("!",SUBSTITUTE(E53,"/","!",3))-1),1.2)&amp;"/"&amp;MULTIPLY(RIGHT(E53,LEN(E53)-FIND("!",SUBSTITUTE(E53,"/","!",4))),1.2)),"")</f>
        <v>4.2</v>
      </c>
      <c r="G53" s="201" t="s">
        <v>292</v>
      </c>
      <c r="H53" s="243" t="s">
        <v>1397</v>
      </c>
      <c r="I53" s="221"/>
      <c r="J53" s="110"/>
      <c r="K53" s="203"/>
      <c r="L53" s="203"/>
      <c r="M53" s="204"/>
      <c r="N53" s="204"/>
      <c r="O53" s="200">
        <v>0.0</v>
      </c>
      <c r="P53" s="200">
        <v>1.0</v>
      </c>
      <c r="Q53" s="200">
        <v>1.0</v>
      </c>
      <c r="R53" s="205" t="b">
        <v>1</v>
      </c>
      <c r="S53" s="205" t="b">
        <v>1</v>
      </c>
      <c r="T53" s="205"/>
      <c r="U53" s="344" t="s">
        <v>340</v>
      </c>
      <c r="V53" s="344" t="b">
        <v>1</v>
      </c>
    </row>
    <row r="54" ht="21.0" customHeight="1" outlineLevel="1">
      <c r="A54" s="222"/>
      <c r="B54" s="343" t="s">
        <v>1398</v>
      </c>
      <c r="C54" s="199" t="s">
        <v>1399</v>
      </c>
      <c r="D54" s="114"/>
      <c r="E54" s="199" t="s">
        <v>587</v>
      </c>
      <c r="F54" s="200">
        <f t="shared" si="4"/>
        <v>4.2</v>
      </c>
      <c r="G54" s="201" t="s">
        <v>292</v>
      </c>
      <c r="H54" s="112"/>
      <c r="I54" s="224"/>
      <c r="J54" s="114"/>
      <c r="K54" s="203"/>
      <c r="L54" s="203"/>
      <c r="M54" s="204"/>
      <c r="N54" s="204"/>
      <c r="O54" s="200"/>
      <c r="P54" s="200"/>
      <c r="Q54" s="200"/>
      <c r="R54" s="205" t="b">
        <v>0</v>
      </c>
      <c r="S54" s="205" t="b">
        <v>0</v>
      </c>
      <c r="T54" s="205" t="b">
        <v>1</v>
      </c>
      <c r="U54" s="207"/>
      <c r="V54" s="207"/>
    </row>
    <row r="55" outlineLevel="1">
      <c r="A55" s="324" t="str">
        <f>"横B ("&amp;VLOOKUP($A$1,Fighters!$A$2:$AI$81,16,FALSE)&amp;")"</f>
        <v>横B (トルネードハンマー)</v>
      </c>
      <c r="B55" s="117"/>
      <c r="C55" s="327" t="str">
        <f>'テンプレート'!C75</f>
        <v>Active</v>
      </c>
      <c r="D55" s="327" t="str">
        <f>'テンプレート'!D75</f>
        <v>Duration</v>
      </c>
      <c r="E55" s="328" t="str">
        <f>'テンプレート'!E75</f>
        <v>Base Damage</v>
      </c>
      <c r="F55" s="329" t="str">
        <f>'テンプレート'!F75</f>
        <v>Damage (1v1)</v>
      </c>
      <c r="G55" s="328" t="str">
        <f>'テンプレート'!G75</f>
        <v>ガード硬直</v>
      </c>
      <c r="H55" s="331" t="str">
        <f>'テンプレート'!H75</f>
        <v>Comment</v>
      </c>
      <c r="I55" s="120"/>
      <c r="J55" s="117"/>
      <c r="K55" s="333" t="str">
        <f>'テンプレート'!K75</f>
        <v>ベクトル</v>
      </c>
      <c r="L55" s="333" t="str">
        <f>'テンプレート'!L75</f>
        <v>KBG (R.E.)</v>
      </c>
      <c r="M55" s="333" t="str">
        <f>'テンプレート'!M75</f>
        <v>BKB (R.A.)</v>
      </c>
      <c r="N55" s="333" t="str">
        <f>'テンプレート'!N75</f>
        <v>FKB (R.F.)</v>
      </c>
      <c r="O55" s="334" t="str">
        <f>'テンプレート'!O75</f>
        <v>盾削り値</v>
      </c>
      <c r="P55" s="333" t="str">
        <f>'テンプレート'!P75</f>
        <v>ﾋｯﾄｽﾄｯﾌﾟ</v>
      </c>
      <c r="Q55" s="334" t="str">
        <f>'テンプレート'!Q75</f>
        <v>ずらし</v>
      </c>
      <c r="R55" s="333" t="str">
        <f>'テンプレート'!R75</f>
        <v>相殺</v>
      </c>
      <c r="S55" s="334" t="str">
        <f>'テンプレート'!S75</f>
        <v>相殺ﾓｰｼｮﾝ</v>
      </c>
      <c r="T55" s="334" t="str">
        <f>'テンプレート'!T75</f>
        <v>飛び道具</v>
      </c>
      <c r="U55" s="334" t="str">
        <f>'テンプレート'!U75</f>
        <v>慣性反転</v>
      </c>
      <c r="V55" s="334" t="str">
        <f>'テンプレート'!V75</f>
        <v>向き反転</v>
      </c>
    </row>
    <row r="56" outlineLevel="1">
      <c r="A56" s="335" t="s">
        <v>324</v>
      </c>
      <c r="B56" s="343" t="s">
        <v>1404</v>
      </c>
      <c r="C56" s="199" t="s">
        <v>1405</v>
      </c>
      <c r="D56" s="216" t="s">
        <v>238</v>
      </c>
      <c r="E56" s="199" t="s">
        <v>68</v>
      </c>
      <c r="F56" s="200">
        <f t="shared" ref="F56:F59" si="5">IFERROR(IFS(E56="-","-",LEN(E56)-LEN(SUBSTITUTE(E56,"/",""))=0,MULTIPLY(E56,1.2),LEN(E56)-LEN(SUBSTITUTE(E56,"/",""))=1,MULTIPLY(LEFT(E56,FIND("/",E56)-1),1.2)&amp;"/"&amp;MULTIPLY(MID(E56,FIND("/",E56)+1,10),1.2),LEN(E56)-LEN(SUBSTITUTE(E56,"/",""))=2,MULTIPLY(LEFT(E56,FIND("!",SUBSTITUTE(E56,"/","!",1))-1),1.2)&amp;"/"&amp;MULTIPLY(MID(E56,FIND("!",SUBSTITUTE(E56,"/","!",1))+1,FIND("!",SUBSTITUTE(E56,"/","!",2))-FIND("!",SUBSTITUTE(E56,"/","!",1))-1),1.2)&amp;"/"&amp;MULTIPLY(RIGHT(E56,LEN(E56)-FIND("!",SUBSTITUTE(E56,"/","!",2))),1.2),LEN(E56)-LEN(SUBSTITUTE(E56,"/",""))=3,MULTIPLY(LEFT(E56,FIND("!",SUBSTITUTE(E56,"/","!",1))-1),1.2)&amp;"/"&amp;MULTIPLY(MID(E56,FIND("!",SUBSTITUTE(E56,"/","!",1))+1,FIND("!",SUBSTITUTE(E56,"/","!",2))-FIND("!",SUBSTITUTE(E56,"/","!",1))-1),1.2)&amp;"/"&amp;MULTIPLY(MID(E56,FIND("!",SUBSTITUTE(E56,"/","!",2))+1,FIND("!",SUBSTITUTE(E56,"/","!",3))-FIND("!",SUBSTITUTE(E56,"/","!",2))-1),1.2)&amp;"/"&amp;MULTIPLY(RIGHT(E56,LEN(E56)-FIND("!",SUBSTITUTE(E56,"/","!",3))),1.2),LEN(E56)-LEN(SUBSTITUTE(E56,"/",""))=4,MULTIPLY(LEFT(E56,FIND("!",SUBSTITUTE(E56,"/","!",1))-1),1.2)&amp;"/"&amp;MULTIPLY(MID(E56,FIND("!",SUBSTITUTE(E56,"/","!",1))+1,FIND("!",SUBSTITUTE(E56,"/","!",2))-FIND("!",SUBSTITUTE(E56,"/","!",1))-1),1.2)&amp;"/"&amp;MULTIPLY(MID(E56,FIND("!",SUBSTITUTE(E56,"/","!",2))+1,FIND("!",SUBSTITUTE(E56,"/","!",3))-FIND("!",SUBSTITUTE(E56,"/","!",2))-1),1.2)&amp;"/"&amp;MULTIPLY(MID(E56,FIND("!",SUBSTITUTE(E56,"/","!",3))+1,FIND("!",SUBSTITUTE(E56,"/","!",4))-FIND("!",SUBSTITUTE(E56,"/","!",3))-1),1.2)&amp;"/"&amp;MULTIPLY(RIGHT(E56,LEN(E56)-FIND("!",SUBSTITUTE(E56,"/","!",4))),1.2)),"")</f>
        <v>2.64</v>
      </c>
      <c r="G56" s="201" t="s">
        <v>70</v>
      </c>
      <c r="H56" s="243" t="s">
        <v>1415</v>
      </c>
      <c r="I56" s="221"/>
      <c r="J56" s="110"/>
      <c r="K56" s="203"/>
      <c r="L56" s="203"/>
      <c r="M56" s="204"/>
      <c r="N56" s="204"/>
      <c r="O56" s="200">
        <v>0.0</v>
      </c>
      <c r="P56" s="200">
        <v>1.0</v>
      </c>
      <c r="Q56" s="200">
        <v>1.0</v>
      </c>
      <c r="R56" s="205" t="b">
        <v>1</v>
      </c>
      <c r="S56" s="205" t="b">
        <v>1</v>
      </c>
      <c r="T56" s="205"/>
      <c r="U56" s="344" t="b">
        <v>0</v>
      </c>
      <c r="V56" s="344" t="b">
        <v>1</v>
      </c>
    </row>
    <row r="57" outlineLevel="1">
      <c r="A57" s="222"/>
      <c r="B57" s="343" t="s">
        <v>1418</v>
      </c>
      <c r="C57" s="199" t="s">
        <v>1419</v>
      </c>
      <c r="D57" s="207"/>
      <c r="E57" s="199" t="s">
        <v>58</v>
      </c>
      <c r="F57" s="200">
        <f t="shared" si="5"/>
        <v>4.8</v>
      </c>
      <c r="G57" s="201" t="s">
        <v>59</v>
      </c>
      <c r="H57" s="231"/>
      <c r="J57" s="233"/>
      <c r="K57" s="203"/>
      <c r="L57" s="203"/>
      <c r="M57" s="204"/>
      <c r="N57" s="204"/>
      <c r="O57" s="200"/>
      <c r="P57" s="200"/>
      <c r="Q57" s="200"/>
      <c r="R57" s="205" t="b">
        <v>0</v>
      </c>
      <c r="S57" s="205" t="b">
        <v>0</v>
      </c>
      <c r="T57" s="205" t="b">
        <v>0</v>
      </c>
      <c r="U57" s="222"/>
      <c r="V57" s="222"/>
    </row>
    <row r="58" outlineLevel="1">
      <c r="A58" s="222"/>
      <c r="B58" s="343" t="s">
        <v>1422</v>
      </c>
      <c r="C58" s="199" t="s">
        <v>1423</v>
      </c>
      <c r="D58" s="216" t="s">
        <v>238</v>
      </c>
      <c r="E58" s="199" t="s">
        <v>452</v>
      </c>
      <c r="F58" s="200">
        <f t="shared" si="5"/>
        <v>1.56</v>
      </c>
      <c r="G58" s="201" t="s">
        <v>70</v>
      </c>
      <c r="H58" s="231"/>
      <c r="J58" s="233"/>
      <c r="K58" s="200"/>
      <c r="L58" s="200"/>
      <c r="M58" s="205"/>
      <c r="N58" s="205"/>
      <c r="O58" s="200">
        <v>0.0</v>
      </c>
      <c r="P58" s="200">
        <v>1.0</v>
      </c>
      <c r="Q58" s="200">
        <v>1.0</v>
      </c>
      <c r="R58" s="205" t="b">
        <v>1</v>
      </c>
      <c r="S58" s="205" t="b">
        <v>1</v>
      </c>
      <c r="T58" s="205"/>
      <c r="U58" s="222"/>
      <c r="V58" s="222"/>
    </row>
    <row r="59" outlineLevel="1">
      <c r="A59" s="222"/>
      <c r="B59" s="343" t="s">
        <v>1424</v>
      </c>
      <c r="C59" s="199" t="s">
        <v>1425</v>
      </c>
      <c r="D59" s="207"/>
      <c r="E59" s="201" t="s">
        <v>303</v>
      </c>
      <c r="F59" s="200">
        <f t="shared" si="5"/>
        <v>2.4</v>
      </c>
      <c r="G59" s="201" t="s">
        <v>70</v>
      </c>
      <c r="H59" s="112"/>
      <c r="I59" s="224"/>
      <c r="J59" s="114"/>
      <c r="K59" s="200"/>
      <c r="L59" s="200"/>
      <c r="M59" s="205"/>
      <c r="N59" s="205"/>
      <c r="O59" s="200"/>
      <c r="P59" s="200"/>
      <c r="Q59" s="200"/>
      <c r="R59" s="205" t="b">
        <v>0</v>
      </c>
      <c r="S59" s="205" t="b">
        <v>0</v>
      </c>
      <c r="T59" s="205" t="b">
        <v>0</v>
      </c>
      <c r="U59" s="207"/>
      <c r="V59" s="207"/>
    </row>
    <row r="60" outlineLevel="1">
      <c r="A60" s="324" t="str">
        <f>"上B ("&amp;VLOOKUP($A$1,Fighters!$A$2:$AI$81,17,FALSE)&amp;")"</f>
        <v>上B (ゴムジャンプ)</v>
      </c>
      <c r="B60" s="117"/>
      <c r="C60" s="327" t="str">
        <f>'テンプレート'!C80</f>
        <v>Active</v>
      </c>
      <c r="D60" s="327" t="str">
        <f>'テンプレート'!D80</f>
        <v>Duration</v>
      </c>
      <c r="E60" s="328" t="str">
        <f>'テンプレート'!E80</f>
        <v>Base Damage</v>
      </c>
      <c r="F60" s="329" t="str">
        <f>'テンプレート'!F80</f>
        <v>Damage (1v1)</v>
      </c>
      <c r="G60" s="328" t="str">
        <f>'テンプレート'!G80</f>
        <v>ガード硬直</v>
      </c>
      <c r="H60" s="331" t="str">
        <f>'テンプレート'!H80</f>
        <v>Comment</v>
      </c>
      <c r="I60" s="120"/>
      <c r="J60" s="117"/>
      <c r="K60" s="333" t="str">
        <f>'テンプレート'!K80</f>
        <v>ベクトル</v>
      </c>
      <c r="L60" s="333" t="str">
        <f>'テンプレート'!L80</f>
        <v>KBG (R.E.)</v>
      </c>
      <c r="M60" s="333" t="str">
        <f>'テンプレート'!M80</f>
        <v>BKB (R.A.)</v>
      </c>
      <c r="N60" s="333" t="str">
        <f>'テンプレート'!N80</f>
        <v>FKB (R.F.)</v>
      </c>
      <c r="O60" s="334" t="str">
        <f>'テンプレート'!O80</f>
        <v>盾削り値</v>
      </c>
      <c r="P60" s="333" t="str">
        <f>'テンプレート'!P80</f>
        <v>ﾋｯﾄｽﾄｯﾌﾟ</v>
      </c>
      <c r="Q60" s="334" t="str">
        <f>'テンプレート'!Q80</f>
        <v>ずらし</v>
      </c>
      <c r="R60" s="333" t="str">
        <f>'テンプレート'!R80</f>
        <v>相殺</v>
      </c>
      <c r="S60" s="334" t="str">
        <f>'テンプレート'!S80</f>
        <v>相殺ﾓｰｼｮﾝ</v>
      </c>
      <c r="T60" s="334" t="str">
        <f>'テンプレート'!T80</f>
        <v>飛び道具</v>
      </c>
      <c r="U60" s="334" t="str">
        <f>'テンプレート'!U80</f>
        <v>慣性反転</v>
      </c>
      <c r="V60" s="334" t="str">
        <f>'テンプレート'!V80</f>
        <v>向き反転</v>
      </c>
    </row>
    <row r="61" ht="93.0" customHeight="1" outlineLevel="1">
      <c r="A61" s="335" t="s">
        <v>324</v>
      </c>
      <c r="B61" s="848"/>
      <c r="C61" s="199" t="s">
        <v>1426</v>
      </c>
      <c r="D61" s="386"/>
      <c r="E61" s="199" t="s">
        <v>225</v>
      </c>
      <c r="F61" s="200">
        <f>IFERROR(IFS(E61="-","-",LEN(E61)-LEN(SUBSTITUTE(E61,"/",""))=0,MULTIPLY(E61,1.2),LEN(E61)-LEN(SUBSTITUTE(E61,"/",""))=1,MULTIPLY(LEFT(E61,FIND("/",E61)-1),1.2)&amp;"/"&amp;MULTIPLY(MID(E61,FIND("/",E61)+1,10),1.2),LEN(E61)-LEN(SUBSTITUTE(E61,"/",""))=2,MULTIPLY(LEFT(E61,FIND("!",SUBSTITUTE(E61,"/","!",1))-1),1.2)&amp;"/"&amp;MULTIPLY(MID(E61,FIND("!",SUBSTITUTE(E61,"/","!",1))+1,FIND("!",SUBSTITUTE(E61,"/","!",2))-FIND("!",SUBSTITUTE(E61,"/","!",1))-1),1.2)&amp;"/"&amp;MULTIPLY(RIGHT(E61,LEN(E61)-FIND("!",SUBSTITUTE(E61,"/","!",2))),1.2),LEN(E61)-LEN(SUBSTITUTE(E61,"/",""))=3,MULTIPLY(LEFT(E61,FIND("!",SUBSTITUTE(E61,"/","!",1))-1),1.2)&amp;"/"&amp;MULTIPLY(MID(E61,FIND("!",SUBSTITUTE(E61,"/","!",1))+1,FIND("!",SUBSTITUTE(E61,"/","!",2))-FIND("!",SUBSTITUTE(E61,"/","!",1))-1),1.2)&amp;"/"&amp;MULTIPLY(MID(E61,FIND("!",SUBSTITUTE(E61,"/","!",2))+1,FIND("!",SUBSTITUTE(E61,"/","!",3))-FIND("!",SUBSTITUTE(E61,"/","!",2))-1),1.2)&amp;"/"&amp;MULTIPLY(RIGHT(E61,LEN(E61)-FIND("!",SUBSTITUTE(E61,"/","!",3))),1.2),LEN(E61)-LEN(SUBSTITUTE(E61,"/",""))=4,MULTIPLY(LEFT(E61,FIND("!",SUBSTITUTE(E61,"/","!",1))-1),1.2)&amp;"/"&amp;MULTIPLY(MID(E61,FIND("!",SUBSTITUTE(E61,"/","!",1))+1,FIND("!",SUBSTITUTE(E61,"/","!",2))-FIND("!",SUBSTITUTE(E61,"/","!",1))-1),1.2)&amp;"/"&amp;MULTIPLY(MID(E61,FIND("!",SUBSTITUTE(E61,"/","!",2))+1,FIND("!",SUBSTITUTE(E61,"/","!",3))-FIND("!",SUBSTITUTE(E61,"/","!",2))-1),1.2)&amp;"/"&amp;MULTIPLY(MID(E61,FIND("!",SUBSTITUTE(E61,"/","!",3))+1,FIND("!",SUBSTITUTE(E61,"/","!",4))-FIND("!",SUBSTITUTE(E61,"/","!",3))-1),1.2)&amp;"/"&amp;MULTIPLY(RIGHT(E61,LEN(E61)-FIND("!",SUBSTITUTE(E61,"/","!",4))),1.2)),"")</f>
        <v>19.2</v>
      </c>
      <c r="G61" s="201" t="s">
        <v>124</v>
      </c>
      <c r="H61" s="261" t="s">
        <v>1428</v>
      </c>
      <c r="I61" s="221"/>
      <c r="J61" s="110"/>
      <c r="K61" s="200"/>
      <c r="L61" s="200"/>
      <c r="M61" s="205"/>
      <c r="N61" s="205"/>
      <c r="O61" s="200">
        <v>0.0</v>
      </c>
      <c r="P61" s="200">
        <v>1.0</v>
      </c>
      <c r="Q61" s="200">
        <v>1.0</v>
      </c>
      <c r="R61" s="205" t="b">
        <v>1</v>
      </c>
      <c r="S61" s="205" t="b">
        <v>1</v>
      </c>
      <c r="T61" s="205"/>
      <c r="U61" s="344" t="s">
        <v>1429</v>
      </c>
      <c r="V61" s="344" t="b">
        <v>0</v>
      </c>
    </row>
    <row r="62" ht="93.0" customHeight="1" outlineLevel="1">
      <c r="A62" s="222"/>
      <c r="B62" s="388" t="s">
        <v>1430</v>
      </c>
      <c r="C62" s="386"/>
      <c r="D62" s="199" t="s">
        <v>833</v>
      </c>
      <c r="E62" s="386"/>
      <c r="F62" s="386"/>
      <c r="G62" s="386"/>
      <c r="H62" s="112"/>
      <c r="I62" s="224"/>
      <c r="J62" s="114"/>
      <c r="K62" s="200"/>
      <c r="L62" s="200"/>
      <c r="M62" s="205"/>
      <c r="N62" s="205"/>
      <c r="O62" s="200">
        <v>0.0</v>
      </c>
      <c r="P62" s="200">
        <v>1.0</v>
      </c>
      <c r="Q62" s="200">
        <v>1.0</v>
      </c>
      <c r="R62" s="205" t="b">
        <v>1</v>
      </c>
      <c r="S62" s="205" t="b">
        <v>1</v>
      </c>
      <c r="T62" s="205"/>
      <c r="U62" s="207"/>
      <c r="V62" s="207"/>
    </row>
    <row r="63" outlineLevel="1">
      <c r="A63" s="324" t="str">
        <f>"下B ("&amp;VLOOKUP($A$1,Fighters!$A$2:$AI$81,18,FALSE)&amp;")"</f>
        <v>下B (ブリザード)</v>
      </c>
      <c r="B63" s="117"/>
      <c r="C63" s="327" t="str">
        <f>'テンプレート'!C85</f>
        <v>Active</v>
      </c>
      <c r="D63" s="327" t="str">
        <f>'テンプレート'!D85</f>
        <v>Duration</v>
      </c>
      <c r="E63" s="328" t="str">
        <f>'テンプレート'!E85</f>
        <v>Base Damage</v>
      </c>
      <c r="F63" s="329" t="str">
        <f>'テンプレート'!F85</f>
        <v>Damage (1v1)</v>
      </c>
      <c r="G63" s="328" t="str">
        <f>'テンプレート'!G85</f>
        <v>ガード硬直</v>
      </c>
      <c r="H63" s="331" t="str">
        <f>'テンプレート'!H85</f>
        <v>Comment</v>
      </c>
      <c r="I63" s="120"/>
      <c r="J63" s="117"/>
      <c r="K63" s="333" t="str">
        <f>'テンプレート'!K85</f>
        <v>ベクトル</v>
      </c>
      <c r="L63" s="333" t="str">
        <f>'テンプレート'!L85</f>
        <v>KBG (R.E.)</v>
      </c>
      <c r="M63" s="333" t="str">
        <f>'テンプレート'!M85</f>
        <v>BKB (R.A.)</v>
      </c>
      <c r="N63" s="333" t="str">
        <f>'テンプレート'!N85</f>
        <v>FKB (R.F.)</v>
      </c>
      <c r="O63" s="334" t="str">
        <f>'テンプレート'!O85</f>
        <v>盾削り値</v>
      </c>
      <c r="P63" s="333" t="str">
        <f>'テンプレート'!P85</f>
        <v>ﾋｯﾄｽﾄｯﾌﾟ</v>
      </c>
      <c r="Q63" s="334" t="str">
        <f>'テンプレート'!Q85</f>
        <v>ずらし</v>
      </c>
      <c r="R63" s="333" t="str">
        <f>'テンプレート'!R85</f>
        <v>相殺</v>
      </c>
      <c r="S63" s="334" t="str">
        <f>'テンプレート'!S85</f>
        <v>相殺ﾓｰｼｮﾝ</v>
      </c>
      <c r="T63" s="334" t="str">
        <f>'テンプレート'!T85</f>
        <v>飛び道具</v>
      </c>
      <c r="U63" s="334" t="str">
        <f>'テンプレート'!U85</f>
        <v>慣性反転</v>
      </c>
      <c r="V63" s="334" t="str">
        <f>'テンプレート'!V85</f>
        <v>向き反転</v>
      </c>
    </row>
    <row r="64" outlineLevel="1">
      <c r="A64" s="335" t="s">
        <v>324</v>
      </c>
      <c r="B64" s="601"/>
      <c r="C64" s="199" t="s">
        <v>1431</v>
      </c>
      <c r="D64" s="216" t="s">
        <v>1432</v>
      </c>
      <c r="E64" s="199" t="s">
        <v>593</v>
      </c>
      <c r="F64" s="200">
        <f t="shared" ref="F64:F66" si="6">IFERROR(IFS(E64="-","-",LEN(E64)-LEN(SUBSTITUTE(E64,"/",""))=0,MULTIPLY(E64,1.2),LEN(E64)-LEN(SUBSTITUTE(E64,"/",""))=1,MULTIPLY(LEFT(E64,FIND("/",E64)-1),1.2)&amp;"/"&amp;MULTIPLY(MID(E64,FIND("/",E64)+1,10),1.2),LEN(E64)-LEN(SUBSTITUTE(E64,"/",""))=2,MULTIPLY(LEFT(E64,FIND("!",SUBSTITUTE(E64,"/","!",1))-1),1.2)&amp;"/"&amp;MULTIPLY(MID(E64,FIND("!",SUBSTITUTE(E64,"/","!",1))+1,FIND("!",SUBSTITUTE(E64,"/","!",2))-FIND("!",SUBSTITUTE(E64,"/","!",1))-1),1.2)&amp;"/"&amp;MULTIPLY(RIGHT(E64,LEN(E64)-FIND("!",SUBSTITUTE(E64,"/","!",2))),1.2),LEN(E64)-LEN(SUBSTITUTE(E64,"/",""))=3,MULTIPLY(LEFT(E64,FIND("!",SUBSTITUTE(E64,"/","!",1))-1),1.2)&amp;"/"&amp;MULTIPLY(MID(E64,FIND("!",SUBSTITUTE(E64,"/","!",1))+1,FIND("!",SUBSTITUTE(E64,"/","!",2))-FIND("!",SUBSTITUTE(E64,"/","!",1))-1),1.2)&amp;"/"&amp;MULTIPLY(MID(E64,FIND("!",SUBSTITUTE(E64,"/","!",2))+1,FIND("!",SUBSTITUTE(E64,"/","!",3))-FIND("!",SUBSTITUTE(E64,"/","!",2))-1),1.2)&amp;"/"&amp;MULTIPLY(RIGHT(E64,LEN(E64)-FIND("!",SUBSTITUTE(E64,"/","!",3))),1.2),LEN(E64)-LEN(SUBSTITUTE(E64,"/",""))=4,MULTIPLY(LEFT(E64,FIND("!",SUBSTITUTE(E64,"/","!",1))-1),1.2)&amp;"/"&amp;MULTIPLY(MID(E64,FIND("!",SUBSTITUTE(E64,"/","!",1))+1,FIND("!",SUBSTITUTE(E64,"/","!",2))-FIND("!",SUBSTITUTE(E64,"/","!",1))-1),1.2)&amp;"/"&amp;MULTIPLY(MID(E64,FIND("!",SUBSTITUTE(E64,"/","!",2))+1,FIND("!",SUBSTITUTE(E64,"/","!",3))-FIND("!",SUBSTITUTE(E64,"/","!",2))-1),1.2)&amp;"/"&amp;MULTIPLY(MID(E64,FIND("!",SUBSTITUTE(E64,"/","!",3))+1,FIND("!",SUBSTITUTE(E64,"/","!",4))-FIND("!",SUBSTITUTE(E64,"/","!",3))-1),1.2)&amp;"/"&amp;MULTIPLY(RIGHT(E64,LEN(E64)-FIND("!",SUBSTITUTE(E64,"/","!",4))),1.2)),"")</f>
        <v>2.16</v>
      </c>
      <c r="G64" s="201" t="s">
        <v>292</v>
      </c>
      <c r="H64" s="606"/>
      <c r="I64" s="221"/>
      <c r="J64" s="110"/>
      <c r="K64" s="200"/>
      <c r="L64" s="200"/>
      <c r="M64" s="205"/>
      <c r="N64" s="205"/>
      <c r="O64" s="200">
        <v>0.0</v>
      </c>
      <c r="P64" s="200">
        <v>1.0</v>
      </c>
      <c r="Q64" s="200">
        <v>1.0</v>
      </c>
      <c r="R64" s="205" t="b">
        <v>1</v>
      </c>
      <c r="S64" s="205" t="b">
        <v>1</v>
      </c>
      <c r="T64" s="205" t="b">
        <v>1</v>
      </c>
      <c r="U64" s="344" t="s">
        <v>340</v>
      </c>
      <c r="V64" s="344" t="b">
        <v>1</v>
      </c>
    </row>
    <row r="65" outlineLevel="1">
      <c r="A65" s="222"/>
      <c r="B65" s="597" t="s">
        <v>343</v>
      </c>
      <c r="C65" s="199" t="s">
        <v>1433</v>
      </c>
      <c r="D65" s="222"/>
      <c r="E65" s="199" t="s">
        <v>429</v>
      </c>
      <c r="F65" s="200">
        <f t="shared" si="6"/>
        <v>1.2</v>
      </c>
      <c r="G65" s="201" t="s">
        <v>292</v>
      </c>
      <c r="H65" s="231"/>
      <c r="J65" s="233"/>
      <c r="K65" s="200"/>
      <c r="L65" s="200"/>
      <c r="M65" s="205"/>
      <c r="N65" s="205"/>
      <c r="O65" s="200"/>
      <c r="P65" s="200"/>
      <c r="Q65" s="200"/>
      <c r="R65" s="205" t="b">
        <v>0</v>
      </c>
      <c r="S65" s="205" t="b">
        <v>0</v>
      </c>
      <c r="T65" s="205" t="b">
        <v>0</v>
      </c>
      <c r="U65" s="222"/>
      <c r="V65" s="222"/>
    </row>
    <row r="66" outlineLevel="1">
      <c r="A66" s="207"/>
      <c r="B66" s="597" t="s">
        <v>352</v>
      </c>
      <c r="C66" s="199" t="s">
        <v>1434</v>
      </c>
      <c r="D66" s="207"/>
      <c r="E66" s="199" t="s">
        <v>429</v>
      </c>
      <c r="F66" s="200">
        <f t="shared" si="6"/>
        <v>1.2</v>
      </c>
      <c r="G66" s="201" t="s">
        <v>292</v>
      </c>
      <c r="H66" s="112"/>
      <c r="I66" s="224"/>
      <c r="J66" s="114"/>
      <c r="K66" s="200"/>
      <c r="L66" s="200"/>
      <c r="M66" s="205"/>
      <c r="N66" s="205"/>
      <c r="O66" s="200">
        <v>0.0</v>
      </c>
      <c r="P66" s="200">
        <v>1.0</v>
      </c>
      <c r="Q66" s="200">
        <v>1.0</v>
      </c>
      <c r="R66" s="205" t="b">
        <v>0</v>
      </c>
      <c r="S66" s="205" t="b">
        <v>0</v>
      </c>
      <c r="T66" s="205" t="b">
        <v>1</v>
      </c>
      <c r="U66" s="207"/>
      <c r="V66" s="207"/>
    </row>
    <row r="67">
      <c r="A67" s="312"/>
      <c r="B67" s="315"/>
      <c r="C67" s="317"/>
      <c r="D67" s="317"/>
      <c r="E67" s="318"/>
      <c r="F67" s="318"/>
      <c r="G67" s="318"/>
      <c r="H67" s="319"/>
      <c r="I67" s="319"/>
      <c r="J67" s="320"/>
      <c r="K67" s="320"/>
      <c r="L67" s="320"/>
      <c r="M67" s="320"/>
      <c r="N67" s="320"/>
      <c r="O67" s="320"/>
      <c r="P67" s="320"/>
      <c r="Q67" s="180"/>
      <c r="R67" s="180"/>
      <c r="S67" s="180"/>
      <c r="T67" s="180"/>
      <c r="U67" s="180"/>
      <c r="V67" s="180"/>
    </row>
    <row r="68">
      <c r="A68" s="390" t="str">
        <f>'テンプレート'!A91</f>
        <v>Grabs and Throws</v>
      </c>
      <c r="B68" s="110"/>
      <c r="C68" s="319"/>
      <c r="D68" s="319"/>
      <c r="E68" s="320"/>
      <c r="F68" s="392"/>
      <c r="G68" s="392"/>
      <c r="H68" s="320"/>
      <c r="I68" s="320"/>
      <c r="J68" s="320"/>
      <c r="K68" s="320"/>
      <c r="L68" s="320"/>
      <c r="M68" s="320"/>
      <c r="N68" s="180"/>
      <c r="O68" s="180"/>
      <c r="P68" s="180"/>
      <c r="Q68" s="320"/>
      <c r="R68" s="320"/>
      <c r="S68" s="320"/>
      <c r="T68" s="320"/>
      <c r="U68" s="320"/>
      <c r="V68" s="320"/>
    </row>
    <row r="69" outlineLevel="1">
      <c r="A69" s="112"/>
      <c r="B69" s="114"/>
      <c r="C69" s="393" t="str">
        <f>'テンプレート'!C92</f>
        <v>Active</v>
      </c>
      <c r="D69" s="393" t="str">
        <f>'テンプレート'!D92</f>
        <v>Duration</v>
      </c>
      <c r="E69" s="393" t="str">
        <f>'テンプレート'!E92</f>
        <v>Base Damage</v>
      </c>
      <c r="F69" s="396" t="str">
        <f>'テンプレート'!F92</f>
        <v>Damage (1v1)</v>
      </c>
      <c r="G69" s="319"/>
      <c r="H69" s="319"/>
      <c r="I69" s="319"/>
      <c r="J69" s="320"/>
      <c r="K69" s="320"/>
      <c r="L69" s="320"/>
      <c r="M69" s="320"/>
      <c r="N69" s="320"/>
      <c r="O69" s="320"/>
      <c r="P69" s="320"/>
      <c r="Q69" s="320"/>
      <c r="R69" s="320"/>
      <c r="S69" s="320"/>
      <c r="T69" s="320"/>
      <c r="U69" s="320"/>
      <c r="V69" s="320"/>
    </row>
    <row r="70" outlineLevel="1">
      <c r="A70" s="398" t="str">
        <f>'テンプレート'!A93</f>
        <v>Grabs攻撃</v>
      </c>
      <c r="B70" s="399" t="str">
        <f>'テンプレート'!B93</f>
        <v>Grabs攻撃</v>
      </c>
      <c r="C70" s="127" t="s">
        <v>429</v>
      </c>
      <c r="D70" s="127" t="s">
        <v>66</v>
      </c>
      <c r="E70" s="127" t="s">
        <v>429</v>
      </c>
      <c r="F70" s="200">
        <f>E70*1.2</f>
        <v>1.2</v>
      </c>
      <c r="G70" s="1034"/>
      <c r="H70" s="1034"/>
      <c r="I70" s="1034"/>
      <c r="J70" s="320"/>
      <c r="K70" s="320"/>
      <c r="L70" s="320"/>
      <c r="M70" s="320"/>
      <c r="N70" s="320"/>
      <c r="O70" s="320"/>
      <c r="P70" s="320"/>
      <c r="Q70" s="320"/>
      <c r="R70" s="320"/>
      <c r="S70" s="320"/>
      <c r="T70" s="320"/>
      <c r="U70" s="320"/>
      <c r="V70" s="320"/>
    </row>
    <row r="71" outlineLevel="1">
      <c r="A71" s="400" t="str">
        <f>'テンプレート'!A94</f>
        <v>Grabs</v>
      </c>
      <c r="B71" s="399" t="str">
        <f>'テンプレート'!B94</f>
        <v>On-Spot</v>
      </c>
      <c r="C71" s="127" t="s">
        <v>192</v>
      </c>
      <c r="D71" s="127" t="s">
        <v>165</v>
      </c>
      <c r="E71" s="401"/>
      <c r="F71" s="402"/>
      <c r="G71" s="402"/>
      <c r="H71" s="319"/>
      <c r="I71" s="319"/>
      <c r="J71" s="320"/>
      <c r="K71" s="320"/>
      <c r="L71" s="320"/>
      <c r="M71" s="320"/>
      <c r="N71" s="320"/>
      <c r="O71" s="320"/>
      <c r="P71" s="320"/>
      <c r="Q71" s="320"/>
      <c r="R71" s="320"/>
      <c r="S71" s="320"/>
      <c r="T71" s="320"/>
      <c r="U71" s="320"/>
      <c r="V71" s="320"/>
    </row>
    <row r="72" outlineLevel="1">
      <c r="A72" s="231"/>
      <c r="B72" s="399" t="str">
        <f>'テンプレート'!B95</f>
        <v>ダッシュ</v>
      </c>
      <c r="C72" s="127" t="s">
        <v>212</v>
      </c>
      <c r="D72" s="127" t="s">
        <v>159</v>
      </c>
      <c r="E72" s="401"/>
      <c r="F72" s="402"/>
      <c r="G72" s="402"/>
      <c r="H72" s="1034"/>
      <c r="I72" s="246"/>
      <c r="J72" s="1035"/>
      <c r="K72" s="320"/>
      <c r="L72" s="320"/>
      <c r="M72" s="320"/>
      <c r="N72" s="320"/>
      <c r="O72" s="320"/>
      <c r="P72" s="320"/>
      <c r="Q72" s="320"/>
      <c r="R72" s="320"/>
      <c r="S72" s="320"/>
      <c r="T72" s="320"/>
      <c r="U72" s="320"/>
      <c r="V72" s="320"/>
    </row>
    <row r="73" outlineLevel="1">
      <c r="A73" s="112"/>
      <c r="B73" s="399" t="str">
        <f>'テンプレート'!B96</f>
        <v>ふりむき</v>
      </c>
      <c r="C73" s="127" t="s">
        <v>212</v>
      </c>
      <c r="D73" s="127" t="s">
        <v>541</v>
      </c>
      <c r="E73" s="319"/>
      <c r="F73" s="402"/>
      <c r="G73" s="402"/>
      <c r="H73" s="319"/>
      <c r="I73" s="319"/>
      <c r="J73" s="320"/>
      <c r="K73" s="320"/>
      <c r="L73" s="320"/>
      <c r="M73" s="320"/>
      <c r="N73" s="320"/>
      <c r="O73" s="320"/>
      <c r="P73" s="320"/>
      <c r="Q73" s="320"/>
      <c r="R73" s="320"/>
      <c r="S73" s="320"/>
      <c r="T73" s="320"/>
      <c r="U73" s="320"/>
      <c r="V73" s="320"/>
    </row>
    <row r="74" outlineLevel="1">
      <c r="A74" s="403" t="str">
        <f>'テンプレート'!A97</f>
        <v>Throws</v>
      </c>
      <c r="B74" s="117"/>
      <c r="C74" s="393" t="str">
        <f>'テンプレート'!C97</f>
        <v>Active</v>
      </c>
      <c r="D74" s="393" t="str">
        <f>'テンプレート'!D97</f>
        <v>Duration</v>
      </c>
      <c r="E74" s="393" t="str">
        <f>'テンプレート'!E97</f>
        <v>Base Damage</v>
      </c>
      <c r="F74" s="393" t="str">
        <f>'テンプレート'!F97</f>
        <v>Damage (1v1)</v>
      </c>
      <c r="G74" s="712" t="str">
        <f>'テンプレート'!G97</f>
        <v>Comment</v>
      </c>
      <c r="H74" s="1036" t="str">
        <f>'テンプレート'!H97</f>
        <v/>
      </c>
      <c r="I74" s="120"/>
      <c r="J74" s="117"/>
      <c r="K74" s="405" t="str">
        <f>'テンプレート'!K97</f>
        <v>ベクトル</v>
      </c>
      <c r="L74" s="405" t="str">
        <f>'テンプレート'!L97</f>
        <v>KBG (R.E.)</v>
      </c>
      <c r="M74" s="405" t="str">
        <f>'テンプレート'!M97</f>
        <v>BKB (R.A.)</v>
      </c>
      <c r="N74" s="405" t="str">
        <f>'テンプレート'!N97</f>
        <v>FKB (R.F.)</v>
      </c>
      <c r="O74" s="406" t="str">
        <f>'テンプレート'!O97</f>
        <v>盾削り値</v>
      </c>
      <c r="P74" s="405" t="str">
        <f>'テンプレート'!P97</f>
        <v>ﾋｯﾄｽﾄｯﾌﾟ</v>
      </c>
      <c r="Q74" s="406" t="str">
        <f>'テンプレート'!Q97</f>
        <v>ずらし</v>
      </c>
      <c r="R74" s="408"/>
      <c r="S74" s="408"/>
      <c r="T74" s="408"/>
      <c r="U74" s="408"/>
      <c r="V74" s="408"/>
    </row>
    <row r="75" outlineLevel="1">
      <c r="A75" s="411" t="str">
        <f>'テンプレート'!A98</f>
        <v>前Throws</v>
      </c>
      <c r="B75" s="399" t="str">
        <f>'テンプレート'!B98</f>
        <v>打撃</v>
      </c>
      <c r="C75" s="426"/>
      <c r="D75" s="127" t="s">
        <v>57</v>
      </c>
      <c r="E75" s="426" t="s">
        <v>121</v>
      </c>
      <c r="F75" s="199" t="s">
        <v>194</v>
      </c>
      <c r="G75" s="200">
        <f t="shared" ref="G75:G76" si="7">IFERROR(F75*1.2, "-")</f>
        <v>3.6</v>
      </c>
      <c r="H75" s="283" t="s">
        <v>1435</v>
      </c>
      <c r="I75" s="221"/>
      <c r="J75" s="110"/>
      <c r="K75" s="203"/>
      <c r="L75" s="203"/>
      <c r="M75" s="204"/>
      <c r="N75" s="204"/>
      <c r="O75" s="205">
        <v>0.0</v>
      </c>
      <c r="P75" s="205">
        <v>1.0</v>
      </c>
      <c r="Q75" s="205">
        <v>1.0</v>
      </c>
      <c r="R75" s="408"/>
      <c r="S75" s="320"/>
      <c r="T75" s="320"/>
      <c r="U75" s="320"/>
      <c r="V75" s="320"/>
    </row>
    <row r="76" outlineLevel="1">
      <c r="A76" s="207"/>
      <c r="B76" s="399" t="str">
        <f>'テンプレート'!B99</f>
        <v>Throws</v>
      </c>
      <c r="C76" s="207"/>
      <c r="D76" s="127" t="s">
        <v>144</v>
      </c>
      <c r="E76" s="207"/>
      <c r="F76" s="199" t="s">
        <v>229</v>
      </c>
      <c r="G76" s="200">
        <f t="shared" si="7"/>
        <v>6</v>
      </c>
      <c r="H76" s="112"/>
      <c r="I76" s="224"/>
      <c r="J76" s="114"/>
      <c r="K76" s="203"/>
      <c r="L76" s="203"/>
      <c r="M76" s="204"/>
      <c r="N76" s="204"/>
      <c r="O76" s="407"/>
      <c r="P76" s="407"/>
      <c r="Q76" s="407"/>
      <c r="R76" s="408"/>
      <c r="S76" s="320"/>
      <c r="T76" s="320"/>
      <c r="U76" s="320"/>
      <c r="V76" s="320"/>
    </row>
    <row r="77" outlineLevel="1">
      <c r="A77" s="411" t="str">
        <f>'テンプレート'!A100</f>
        <v>後Throws</v>
      </c>
      <c r="B77" s="399" t="str">
        <f>'テンプレート'!B100</f>
        <v>打撃</v>
      </c>
      <c r="C77" s="426"/>
      <c r="D77" s="407"/>
      <c r="E77" s="426" t="s">
        <v>165</v>
      </c>
      <c r="F77" s="407"/>
      <c r="G77" s="407"/>
      <c r="H77" s="283" t="s">
        <v>1435</v>
      </c>
      <c r="I77" s="221"/>
      <c r="J77" s="110"/>
      <c r="K77" s="407"/>
      <c r="L77" s="407"/>
      <c r="M77" s="407"/>
      <c r="N77" s="407"/>
      <c r="O77" s="407"/>
      <c r="P77" s="407"/>
      <c r="Q77" s="407"/>
      <c r="R77" s="408"/>
      <c r="S77" s="320"/>
      <c r="T77" s="320"/>
      <c r="U77" s="320"/>
      <c r="V77" s="320"/>
    </row>
    <row r="78" outlineLevel="1">
      <c r="A78" s="207"/>
      <c r="B78" s="399" t="str">
        <f>'テンプレート'!B101</f>
        <v>Throws</v>
      </c>
      <c r="C78" s="207"/>
      <c r="D78" s="127" t="s">
        <v>327</v>
      </c>
      <c r="E78" s="207"/>
      <c r="F78" s="199" t="s">
        <v>66</v>
      </c>
      <c r="G78" s="200">
        <f t="shared" ref="G78:G80" si="8">IFERROR(F78*1.2, "-")</f>
        <v>7.2</v>
      </c>
      <c r="H78" s="112"/>
      <c r="I78" s="224"/>
      <c r="J78" s="114"/>
      <c r="K78" s="203"/>
      <c r="L78" s="203"/>
      <c r="M78" s="204"/>
      <c r="N78" s="204"/>
      <c r="O78" s="407"/>
      <c r="P78" s="407"/>
      <c r="Q78" s="407"/>
      <c r="R78" s="408"/>
      <c r="S78" s="320"/>
      <c r="T78" s="320"/>
      <c r="U78" s="320"/>
      <c r="V78" s="320"/>
    </row>
    <row r="79" outlineLevel="1">
      <c r="A79" s="411" t="str">
        <f>'テンプレート'!A102</f>
        <v>上Throws</v>
      </c>
      <c r="B79" s="399" t="str">
        <f>'テンプレート'!B102</f>
        <v>打撃</v>
      </c>
      <c r="C79" s="426"/>
      <c r="D79" s="127" t="s">
        <v>651</v>
      </c>
      <c r="E79" s="426" t="s">
        <v>548</v>
      </c>
      <c r="F79" s="199" t="s">
        <v>194</v>
      </c>
      <c r="G79" s="200">
        <f t="shared" si="8"/>
        <v>3.6</v>
      </c>
      <c r="H79" s="283" t="s">
        <v>1435</v>
      </c>
      <c r="I79" s="221"/>
      <c r="J79" s="110"/>
      <c r="K79" s="203"/>
      <c r="L79" s="203"/>
      <c r="M79" s="204"/>
      <c r="N79" s="204"/>
      <c r="O79" s="205">
        <v>0.0</v>
      </c>
      <c r="P79" s="205">
        <v>1.0</v>
      </c>
      <c r="Q79" s="205">
        <v>1.0</v>
      </c>
      <c r="R79" s="408"/>
      <c r="S79" s="320"/>
      <c r="T79" s="320"/>
      <c r="U79" s="320"/>
      <c r="V79" s="320"/>
    </row>
    <row r="80" outlineLevel="1">
      <c r="A80" s="207"/>
      <c r="B80" s="399" t="str">
        <f>'テンプレート'!B103</f>
        <v>Throws</v>
      </c>
      <c r="C80" s="207"/>
      <c r="D80" s="127" t="s">
        <v>154</v>
      </c>
      <c r="E80" s="207"/>
      <c r="F80" s="199" t="s">
        <v>229</v>
      </c>
      <c r="G80" s="200">
        <f t="shared" si="8"/>
        <v>6</v>
      </c>
      <c r="H80" s="112"/>
      <c r="I80" s="224"/>
      <c r="J80" s="114"/>
      <c r="K80" s="203"/>
      <c r="L80" s="203"/>
      <c r="M80" s="204"/>
      <c r="N80" s="204"/>
      <c r="O80" s="407"/>
      <c r="P80" s="407"/>
      <c r="Q80" s="407"/>
      <c r="R80" s="408"/>
      <c r="S80" s="179"/>
      <c r="T80" s="179"/>
      <c r="U80" s="179"/>
      <c r="V80" s="179"/>
    </row>
    <row r="81" outlineLevel="1">
      <c r="A81" s="411" t="str">
        <f>'テンプレート'!A104</f>
        <v>下Throws</v>
      </c>
      <c r="B81" s="399" t="str">
        <f>'テンプレート'!B104</f>
        <v>打撃</v>
      </c>
      <c r="C81" s="426"/>
      <c r="D81" s="407"/>
      <c r="E81" s="426" t="s">
        <v>121</v>
      </c>
      <c r="F81" s="407"/>
      <c r="G81" s="407"/>
      <c r="H81" s="283" t="s">
        <v>1435</v>
      </c>
      <c r="I81" s="221"/>
      <c r="J81" s="110"/>
      <c r="K81" s="407"/>
      <c r="L81" s="407"/>
      <c r="M81" s="407"/>
      <c r="N81" s="407"/>
      <c r="O81" s="407"/>
      <c r="P81" s="407"/>
      <c r="Q81" s="407"/>
      <c r="R81" s="408"/>
      <c r="S81" s="179"/>
      <c r="T81" s="179"/>
      <c r="U81" s="179"/>
      <c r="V81" s="179"/>
    </row>
    <row r="82" outlineLevel="1">
      <c r="A82" s="207"/>
      <c r="B82" s="399" t="str">
        <f>'テンプレート'!B105</f>
        <v>Throws</v>
      </c>
      <c r="C82" s="207"/>
      <c r="D82" s="127" t="s">
        <v>118</v>
      </c>
      <c r="E82" s="207"/>
      <c r="F82" s="199" t="s">
        <v>66</v>
      </c>
      <c r="G82" s="200">
        <f>IFERROR(F82*1.2, "-")</f>
        <v>7.2</v>
      </c>
      <c r="H82" s="112"/>
      <c r="I82" s="224"/>
      <c r="J82" s="114"/>
      <c r="K82" s="203"/>
      <c r="L82" s="203"/>
      <c r="M82" s="204"/>
      <c r="N82" s="204"/>
      <c r="O82" s="407"/>
      <c r="P82" s="407"/>
      <c r="Q82" s="407"/>
      <c r="R82" s="408"/>
      <c r="S82" s="179"/>
      <c r="T82" s="179"/>
      <c r="U82" s="179"/>
      <c r="V82" s="179"/>
    </row>
    <row r="83">
      <c r="A83" s="312"/>
      <c r="B83" s="315"/>
      <c r="C83" s="317"/>
      <c r="D83" s="317"/>
      <c r="E83" s="319"/>
      <c r="F83" s="248"/>
      <c r="G83" s="248"/>
      <c r="H83" s="319"/>
      <c r="I83" s="319"/>
      <c r="J83" s="320"/>
      <c r="K83" s="320"/>
      <c r="L83" s="121"/>
      <c r="M83" s="121"/>
      <c r="N83" s="121"/>
      <c r="O83" s="179"/>
      <c r="P83" s="179"/>
      <c r="Q83" s="121"/>
      <c r="R83" s="121"/>
      <c r="S83" s="121"/>
      <c r="T83" s="121"/>
      <c r="U83" s="121"/>
      <c r="V83" s="121"/>
    </row>
    <row r="84">
      <c r="A84" s="429" t="str">
        <f>'テンプレート'!A107</f>
        <v>Dodges</v>
      </c>
      <c r="B84" s="110"/>
      <c r="C84" s="392"/>
      <c r="D84" s="121"/>
      <c r="E84" s="121"/>
      <c r="F84" s="121"/>
      <c r="G84" s="121"/>
      <c r="H84" s="121"/>
      <c r="I84" s="121"/>
      <c r="J84" s="180"/>
      <c r="K84" s="121"/>
      <c r="L84" s="121"/>
      <c r="M84" s="121"/>
      <c r="N84" s="121"/>
      <c r="O84" s="121"/>
      <c r="P84" s="121"/>
      <c r="Q84" s="180"/>
      <c r="R84" s="121"/>
      <c r="S84" s="121"/>
      <c r="T84" s="121"/>
      <c r="U84" s="121"/>
      <c r="V84" s="121"/>
    </row>
    <row r="85" outlineLevel="1">
      <c r="A85" s="112"/>
      <c r="B85" s="114"/>
      <c r="C85" s="430" t="s">
        <v>487</v>
      </c>
      <c r="D85" s="430" t="s">
        <v>489</v>
      </c>
      <c r="E85" s="430" t="s">
        <v>49</v>
      </c>
      <c r="F85" s="430" t="s">
        <v>490</v>
      </c>
      <c r="G85" s="431"/>
      <c r="H85" s="319"/>
      <c r="I85" s="319"/>
      <c r="J85" s="320"/>
      <c r="K85" s="320"/>
      <c r="L85" s="121"/>
      <c r="M85" s="121"/>
      <c r="N85" s="121"/>
      <c r="O85" s="121"/>
      <c r="P85" s="121"/>
      <c r="Q85" s="121"/>
      <c r="R85" s="121"/>
      <c r="S85" s="121"/>
      <c r="T85" s="121"/>
      <c r="U85" s="121"/>
      <c r="V85" s="121"/>
    </row>
    <row r="86" outlineLevel="1">
      <c r="A86" s="432" t="str">
        <f>'テンプレート'!A109</f>
        <v>Ground Dodges</v>
      </c>
      <c r="B86" s="433" t="str">
        <f>'テンプレート'!B109</f>
        <v>On-Spot</v>
      </c>
      <c r="C86" s="127" t="str">
        <f t="array" ref="C86">INDEX(Dodges!$C$3:$U$84, MATCH($A$1,Dodges!$A$3:$A$85,0), MATCH(C85,Dodges!$C$2:$F$2,0))</f>
        <v>3-17</v>
      </c>
      <c r="D86" s="127" t="str">
        <f t="array" ref="D86">INDEX(Dodges!$C$3:$U$84, MATCH($A$1,Dodges!$A$3:$A$85,0), MATCH(D85,Dodges!$C$2:$F$2,0))</f>
        <v>6-17</v>
      </c>
      <c r="E86" s="127" t="str">
        <f t="array" ref="E86">INDEX(Dodges!$C$3:$U$84, MATCH($A$1,Dodges!$A$3:$A$85,0), MATCH(E85,Dodges!$C$2:$F$2,0))</f>
        <v>25 (20)</v>
      </c>
      <c r="F86" s="127" t="str">
        <f t="array" ref="F86">INDEX(Dodges!$C$3:$U$84, MATCH($A$1,Dodges!$A$3:$A$85,0), MATCH(F85,Dodges!$C$2:$F$2,0))</f>
        <v>33 (27)</v>
      </c>
      <c r="G86" s="402"/>
      <c r="H86" s="319"/>
      <c r="I86" s="319"/>
      <c r="J86" s="320"/>
      <c r="K86" s="320"/>
      <c r="L86" s="320"/>
      <c r="M86" s="121"/>
      <c r="N86" s="121"/>
      <c r="O86" s="121"/>
      <c r="P86" s="121"/>
      <c r="Q86" s="121"/>
      <c r="R86" s="121"/>
      <c r="S86" s="121"/>
      <c r="T86" s="121"/>
      <c r="U86" s="121"/>
      <c r="V86" s="121"/>
    </row>
    <row r="87" outlineLevel="1">
      <c r="A87" s="231"/>
      <c r="B87" s="433" t="str">
        <f>'テンプレート'!B110</f>
        <v>Forward</v>
      </c>
      <c r="C87" s="127" t="str">
        <f t="array" ref="C87">INDEX(Dodges!$G$3:$U$84, MATCH($A$1,Dodges!$A$3:$A$85,0), MATCH(C85,Dodges!$G$2:$J$2,0))</f>
        <v>4-15</v>
      </c>
      <c r="D87" s="127" t="str">
        <f t="array" ref="D87">INDEX(Dodges!$G$3:$U$84, MATCH($A$1,Dodges!$A$3:$A$85,0), MATCH(D85,Dodges!$G$2:$J$2,0))</f>
        <v>8-14</v>
      </c>
      <c r="E87" s="127" t="str">
        <f t="array" ref="E87">INDEX(Dodges!$G$3:$U$84, MATCH($A$1,Dodges!$A$3:$A$85,0), MATCH(E85,Dodges!$G$2:$J$2,0))</f>
        <v>29</v>
      </c>
      <c r="F87" s="127">
        <f t="array" ref="F87">INDEX(Dodges!$G$3:$U$84, MATCH($A$1,Dodges!$A$3:$A$85,0), MATCH(F85,Dodges!$G$2:$J$2,0))</f>
        <v>38</v>
      </c>
      <c r="G87" s="436"/>
      <c r="H87" s="319"/>
      <c r="I87" s="319"/>
      <c r="J87" s="320"/>
      <c r="K87" s="320"/>
      <c r="L87" s="320"/>
      <c r="M87" s="320"/>
      <c r="N87" s="320"/>
      <c r="O87" s="121"/>
      <c r="P87" s="121"/>
      <c r="Q87" s="121"/>
      <c r="R87" s="121"/>
      <c r="S87" s="121"/>
      <c r="T87" s="121"/>
      <c r="U87" s="121"/>
      <c r="V87" s="121"/>
    </row>
    <row r="88" outlineLevel="1">
      <c r="A88" s="112"/>
      <c r="B88" s="433" t="str">
        <f>'テンプレート'!B111</f>
        <v>Backward</v>
      </c>
      <c r="C88" s="127" t="str">
        <f t="array" ref="C88">INDEX(Dodges!$K$3:$U$84, MATCH($A$1,Dodges!$A$3:$A$85,0), MATCH(C85,Dodges!$K$2:$N$2,0))</f>
        <v>5-16</v>
      </c>
      <c r="D88" s="127" t="str">
        <f t="array" ref="D88">INDEX(Dodges!$K$3:$U$84, MATCH($A$1,Dodges!$A$3:$A$85,0), MATCH(D85,Dodges!$K$2:$N$2,0))</f>
        <v>9-14</v>
      </c>
      <c r="E88" s="127" t="str">
        <f t="array" ref="E88">INDEX(Dodges!$K$3:$U$84, MATCH($A$1,Dodges!$A$3:$A$85,0), MATCH(E85,Dodges!$K$2:$N$2,0))</f>
        <v>34</v>
      </c>
      <c r="F88" s="127" t="str">
        <f t="array" ref="F88">INDEX(Dodges!$K$3:$U$84, MATCH($A$1,Dodges!$A$3:$A$85,0), MATCH(F85,Dodges!$K$2:$N$2,0))</f>
        <v>51</v>
      </c>
      <c r="G88" s="436"/>
      <c r="H88" s="1034"/>
      <c r="I88" s="434"/>
      <c r="J88" s="179"/>
      <c r="K88" s="179"/>
      <c r="L88" s="179"/>
      <c r="M88" s="179"/>
      <c r="N88" s="179"/>
      <c r="O88" s="121"/>
      <c r="P88" s="121"/>
      <c r="Q88" s="121"/>
      <c r="R88" s="121"/>
      <c r="S88" s="121"/>
      <c r="T88" s="121"/>
      <c r="U88" s="121"/>
      <c r="V88" s="121"/>
    </row>
    <row r="89" outlineLevel="1">
      <c r="A89" s="432" t="str">
        <f>'テンプレート'!A112</f>
        <v>AirDodges</v>
      </c>
      <c r="B89" s="433" t="str">
        <f>'テンプレート'!B112</f>
        <v>Neutral</v>
      </c>
      <c r="C89" s="127" t="str">
        <f t="array" ref="C89">INDEX(Dodges!$O$3:$U$84, MATCH($A$1,Dodges!$A$3:$A$85,0), MATCH(C85,Dodges!$O$2:$R$2,0))</f>
        <v>3-28</v>
      </c>
      <c r="D89" s="127" t="str">
        <f t="array" ref="D89">INDEX(Dodges!$O$3:$U$84, MATCH($A$1,Dodges!$A$3:$A$85,0), MATCH(D85,Dodges!$O$2:$R$2,0))</f>
        <v>6-26</v>
      </c>
      <c r="E89" s="127" t="str">
        <f t="array" ref="E89">INDEX(Dodges!$O$3:$U$84, MATCH($A$1,Dodges!$A$3:$A$85,0), MATCH(E85,Dodges!$O$2:$R$2,0))</f>
        <v>58</v>
      </c>
      <c r="F89" s="248"/>
      <c r="G89" s="248"/>
      <c r="H89" s="180"/>
      <c r="I89" s="180"/>
      <c r="J89" s="121"/>
      <c r="K89" s="121"/>
      <c r="L89" s="121"/>
      <c r="M89" s="121"/>
      <c r="N89" s="121"/>
      <c r="O89" s="320"/>
      <c r="P89" s="320"/>
      <c r="Q89" s="320"/>
      <c r="R89" s="320"/>
      <c r="S89" s="320"/>
      <c r="T89" s="320"/>
      <c r="U89" s="320"/>
      <c r="V89" s="320"/>
    </row>
    <row r="90" outlineLevel="1">
      <c r="A90" s="112"/>
      <c r="B90" s="433" t="str">
        <f>'テンプレート'!B113</f>
        <v>Directional</v>
      </c>
      <c r="C90" s="127" t="str">
        <f t="array" ref="C90">INDEX(Dodges!$S$3:$U$84, MATCH($A$1,Dodges!$A$3:$A$85,0), MATCH(C85,Dodges!$S$2:$U$2,0))</f>
        <v>3-21</v>
      </c>
      <c r="D90" s="127" t="str">
        <f t="array" ref="D90">INDEX(Dodges!$S$3:$U$84, MATCH($A$1,Dodges!$A$3:$A$85,0), MATCH(D85,Dodges!$S$2:$U$2,0))</f>
        <v>6-20</v>
      </c>
      <c r="E90" s="127" t="str">
        <f t="array" ref="E90">INDEX(Dodges!$S$3:$U$84, MATCH($A$1,Dodges!$A$3:$A$85,0), MATCH(E85,Dodges!$S$2:$U$2,0))</f>
        <v>真横：96
真上：129
真下：81</v>
      </c>
      <c r="F90" s="436"/>
      <c r="G90" s="436"/>
      <c r="H90" s="180"/>
      <c r="I90" s="180"/>
      <c r="J90" s="179"/>
      <c r="K90" s="179"/>
      <c r="L90" s="179"/>
      <c r="M90" s="179"/>
      <c r="N90" s="121"/>
      <c r="O90" s="180"/>
      <c r="P90" s="180"/>
      <c r="Q90" s="180"/>
      <c r="R90" s="180"/>
      <c r="S90" s="180"/>
      <c r="T90" s="180"/>
      <c r="U90" s="180"/>
      <c r="V90" s="180"/>
    </row>
    <row r="91">
      <c r="A91" s="438"/>
      <c r="B91" s="439"/>
      <c r="C91" s="431"/>
      <c r="D91" s="431"/>
      <c r="E91" s="440"/>
      <c r="F91" s="431"/>
      <c r="G91" s="431"/>
      <c r="H91" s="431"/>
      <c r="I91" s="431"/>
      <c r="J91" s="121"/>
      <c r="K91" s="319"/>
      <c r="L91" s="319"/>
      <c r="M91" s="319"/>
      <c r="N91" s="319"/>
      <c r="O91" s="180"/>
      <c r="P91" s="180"/>
      <c r="Q91" s="180"/>
      <c r="R91" s="180"/>
      <c r="S91" s="180"/>
      <c r="T91" s="180"/>
      <c r="U91" s="180"/>
      <c r="V91" s="180"/>
    </row>
    <row r="92">
      <c r="A92" s="441" t="s">
        <v>501</v>
      </c>
      <c r="B92" s="110"/>
      <c r="C92" s="320"/>
      <c r="D92" s="179"/>
      <c r="E92" s="320"/>
      <c r="F92" s="138"/>
      <c r="G92" s="138"/>
      <c r="H92" s="179"/>
      <c r="I92" s="179"/>
      <c r="J92" s="180"/>
      <c r="K92" s="180"/>
      <c r="L92" s="180"/>
      <c r="M92" s="180"/>
      <c r="N92" s="180"/>
      <c r="O92" s="180"/>
      <c r="P92" s="180"/>
      <c r="Q92" s="180"/>
      <c r="R92" s="180"/>
      <c r="S92" s="180"/>
      <c r="T92" s="180"/>
      <c r="U92" s="180"/>
      <c r="V92" s="180"/>
    </row>
    <row r="93" outlineLevel="1">
      <c r="A93" s="112"/>
      <c r="B93" s="114"/>
      <c r="C93" s="442" t="s">
        <v>487</v>
      </c>
      <c r="D93" s="442" t="s">
        <v>49</v>
      </c>
      <c r="E93" s="442" t="s">
        <v>48</v>
      </c>
      <c r="F93" s="442" t="s">
        <v>50</v>
      </c>
      <c r="G93" s="443" t="s">
        <v>51</v>
      </c>
      <c r="H93" s="320"/>
      <c r="I93" s="320"/>
      <c r="J93" s="179"/>
      <c r="K93" s="444" t="str">
        <f>'テンプレート'!K116</f>
        <v>アイテム取得</v>
      </c>
      <c r="L93" s="117"/>
      <c r="M93" s="445" t="str">
        <f>'テンプレート'!M116</f>
        <v>取得フレーム</v>
      </c>
      <c r="N93" s="445" t="str">
        <f>'テンプレート'!N116</f>
        <v>Duration</v>
      </c>
      <c r="O93" s="180"/>
      <c r="P93" s="180"/>
      <c r="Q93" s="180"/>
      <c r="R93" s="180"/>
      <c r="S93" s="180"/>
      <c r="T93" s="180"/>
      <c r="U93" s="180"/>
      <c r="V93" s="180"/>
    </row>
    <row r="94" outlineLevel="1">
      <c r="A94" s="446" t="s">
        <v>502</v>
      </c>
      <c r="B94" s="447" t="s">
        <v>503</v>
      </c>
      <c r="C94" s="448"/>
      <c r="D94" s="127">
        <f t="array" ref="D94">INDEX('Ledge  Tech'!$C$3:$C92, MATCH($A$1,'Ledge  Tech'!$A$3:$A$109,0), MATCH(D93,'Ledge  Tech'!$C$2,0))</f>
        <v>19</v>
      </c>
      <c r="E94" s="448"/>
      <c r="F94" s="448"/>
      <c r="G94" s="448"/>
      <c r="H94" s="320"/>
      <c r="I94" s="320"/>
      <c r="J94" s="121"/>
      <c r="K94" s="449" t="str">
        <f>'テンプレート'!K117</f>
        <v>小アイテム</v>
      </c>
      <c r="L94" s="450" t="str">
        <f>'テンプレート'!L117</f>
        <v>On-Spot</v>
      </c>
      <c r="M94" s="127" t="str">
        <f t="array" ref="M94">INDEX('Item Throws'!$C$3:$D$109, MATCH($A$1,'Item Throws'!$A$3:$A$109,0), MATCH(M$93,'Item Throws'!$C$2:$AA$2,0))</f>
        <v>-</v>
      </c>
      <c r="N94" s="127">
        <f t="array" ref="N94">INDEX('Item Throws'!$C$3:$D$109, MATCH($A$1,'Item Throws'!$A$3:$A$109,0), MATCH(N$93,'Item Throws'!$C$2:$AA$2,0))</f>
        <v>7</v>
      </c>
      <c r="O94" s="180"/>
      <c r="P94" s="180"/>
      <c r="Q94" s="180"/>
      <c r="R94" s="180"/>
      <c r="S94" s="180"/>
      <c r="T94" s="180"/>
      <c r="U94" s="180"/>
      <c r="V94" s="180"/>
    </row>
    <row r="95" outlineLevel="1">
      <c r="A95" s="222"/>
      <c r="B95" s="447" t="s">
        <v>455</v>
      </c>
      <c r="C95" s="127" t="str">
        <f t="array" ref="C95">INDEX('Ledge  Tech'!$D$3:$E92, MATCH($A$1,'Ledge  Tech'!$A$3:$A$109,0), MATCH(C93,'Ledge  Tech'!$D$2:$E$2,0))</f>
        <v>1-33</v>
      </c>
      <c r="D95" s="127">
        <f t="array" ref="D95">INDEX('Ledge  Tech'!$D$3:$E92, MATCH($A$1,'Ledge  Tech'!$A$3:$A$109,0), MATCH(D93,'Ledge  Tech'!$D$2:$E$2,0))</f>
        <v>34</v>
      </c>
      <c r="E95" s="448"/>
      <c r="F95" s="448"/>
      <c r="G95" s="448"/>
      <c r="H95" s="320"/>
      <c r="I95" s="320"/>
      <c r="J95" s="179"/>
      <c r="K95" s="207"/>
      <c r="L95" s="450" t="str">
        <f>'テンプレート'!L118</f>
        <v>歩き</v>
      </c>
      <c r="M95" s="127" t="str">
        <f t="array" ref="M95">INDEX('Item Throws'!$E$3:$F$109, MATCH($A$1,'Item Throws'!$A$3:$A$109,0), MATCH(M$93,'Item Throws'!$E$2:$AA$2,0))</f>
        <v>-</v>
      </c>
      <c r="N95" s="127">
        <f t="array" ref="N95">INDEX('Item Throws'!$E$3:$F$109, MATCH($A$1,'Item Throws'!$A$3:$A$109,0), MATCH(N$93,'Item Throws'!$E$2:$AA$2,0))</f>
        <v>19</v>
      </c>
      <c r="O95" s="180"/>
      <c r="P95" s="180"/>
      <c r="Q95" s="180"/>
      <c r="R95" s="180"/>
      <c r="S95" s="180"/>
      <c r="T95" s="180"/>
      <c r="U95" s="180"/>
      <c r="V95" s="180"/>
    </row>
    <row r="96" outlineLevel="1">
      <c r="A96" s="222"/>
      <c r="B96" s="447" t="s">
        <v>486</v>
      </c>
      <c r="C96" s="127" t="str">
        <f t="array" ref="C96">INDEX('Ledge  Tech'!$F$3:$G$109, MATCH($A$1,'Ledge  Tech'!$A$3:$A$109,0), MATCH(C93,'Ledge  Tech'!$F$2:$G$2,0))</f>
        <v>1-26</v>
      </c>
      <c r="D96" s="127">
        <f t="array" ref="D96">INDEX('Ledge  Tech'!$F$3:$G$109, MATCH($A$1,'Ledge  Tech'!$A$3:$A$109,0), MATCH(D93,'Ledge  Tech'!$F$2:$G$2,0))</f>
        <v>45</v>
      </c>
      <c r="E96" s="448"/>
      <c r="F96" s="448"/>
      <c r="G96" s="448"/>
      <c r="H96" s="320"/>
      <c r="I96" s="320"/>
      <c r="J96" s="121"/>
      <c r="K96" s="451" t="str">
        <f>'テンプレート'!K119</f>
        <v>アイテム投擲</v>
      </c>
      <c r="L96" s="117"/>
      <c r="M96" s="445" t="str">
        <f>'テンプレート'!M119</f>
        <v>投擲フレーム</v>
      </c>
      <c r="N96" s="445" t="str">
        <f>'テンプレート'!N119</f>
        <v>Duration</v>
      </c>
      <c r="O96" s="180"/>
      <c r="P96" s="180"/>
      <c r="Q96" s="180"/>
      <c r="R96" s="180"/>
      <c r="S96" s="180"/>
      <c r="T96" s="180"/>
      <c r="U96" s="180"/>
      <c r="V96" s="180"/>
    </row>
    <row r="97" outlineLevel="1">
      <c r="A97" s="222"/>
      <c r="B97" s="447" t="s">
        <v>505</v>
      </c>
      <c r="C97" s="127" t="str">
        <f t="array" ref="C97">INDEX('Ledge  Tech'!$H$3:$I$109, MATCH($A$1,'Ledge  Tech'!$A$3:$A$109,0), MATCH(C93,'Ledge  Tech'!$H$2:$I$2,0))</f>
        <v>1-12</v>
      </c>
      <c r="D97" s="127">
        <f t="array" ref="D97">INDEX('Ledge  Tech'!$H$3:$I$109, MATCH($A$1,'Ledge  Tech'!$A$3:$A$109,0), MATCH(D93,'Ledge  Tech'!$H$2:$I$2,0))</f>
        <v>14</v>
      </c>
      <c r="E97" s="448"/>
      <c r="F97" s="448"/>
      <c r="G97" s="448"/>
      <c r="H97" s="320"/>
      <c r="I97" s="320"/>
      <c r="J97" s="179"/>
      <c r="K97" s="1066" t="str">
        <f>'テンプレート'!K120</f>
        <v>Ground投擲</v>
      </c>
      <c r="L97" s="450" t="str">
        <f>'テンプレート'!L120</f>
        <v>前Throws</v>
      </c>
      <c r="M97" s="127" t="str">
        <f t="array" ref="M97">INDEX('Item Throws'!$G$3:$H$109, MATCH($A$1,'Item Throws'!$A$3:$A$109,0), MATCH(M$96,'Item Throws'!$G$2:$AA$2,0))</f>
        <v>8</v>
      </c>
      <c r="N97" s="127">
        <f t="array" ref="N97">INDEX('Item Throws'!$G$3:$H$109, MATCH($A$1,'Item Throws'!$A$3:$A$109,0), MATCH(N$96,'Item Throws'!$G$2:$AA$2,0))</f>
        <v>24</v>
      </c>
      <c r="O97" s="121"/>
      <c r="P97" s="121"/>
      <c r="Q97" s="121"/>
      <c r="R97" s="121"/>
      <c r="S97" s="121"/>
      <c r="T97" s="121"/>
      <c r="U97" s="121"/>
      <c r="V97" s="121"/>
    </row>
    <row r="98" outlineLevel="1">
      <c r="A98" s="207"/>
      <c r="B98" s="447" t="s">
        <v>506</v>
      </c>
      <c r="C98" s="127" t="str">
        <f t="array" ref="C98">INDEX('Ledge  Tech'!$J$3:$M$109, MATCH($A$1,'Ledge  Tech'!$A$3:$A$109,0), MATCH(C93,'Ledge  Tech'!$J$2:$M$2,0))</f>
        <v>1-26</v>
      </c>
      <c r="D98" s="127">
        <f t="array" ref="D98">INDEX('Ledge  Tech'!$J$3:$M$109, MATCH($A$1,'Ledge  Tech'!$A$3:$A$109,0), MATCH(D93,'Ledge  Tech'!$J$2:$M$2,0))</f>
        <v>55</v>
      </c>
      <c r="E98" s="127" t="str">
        <f t="array" ref="E98">INDEX('Ledge  Tech'!$J$3:$M$109, MATCH($A$1,'Ledge  Tech'!$A$3:$A$109,0), MATCH(E93,'Ledge  Tech'!$J$2:$M$2,0))</f>
        <v>24-26</v>
      </c>
      <c r="F98" s="127">
        <f t="array" ref="F98">INDEX('Ledge  Tech'!$J$3:$M$109, MATCH($A$1,'Ledge  Tech'!$A$3:$A$109,0), MATCH(F93,'Ledge  Tech'!$J$2:$M$2,0))</f>
        <v>8</v>
      </c>
      <c r="G98" s="127">
        <f>F98*1.2</f>
        <v>9.6</v>
      </c>
      <c r="H98" s="320"/>
      <c r="I98" s="320"/>
      <c r="J98" s="121"/>
      <c r="K98" s="222"/>
      <c r="L98" s="450" t="str">
        <f>'テンプレート'!L121</f>
        <v>後Throws</v>
      </c>
      <c r="M98" s="127" t="str">
        <f t="array" ref="M98">INDEX('Item Throws'!$I$3:$J$109, MATCH($A$1,'Item Throws'!$A$3:$A$109,0), MATCH(M$96,'Item Throws'!$I$2:$AA$2,0))</f>
        <v>9</v>
      </c>
      <c r="N98" s="127">
        <f t="array" ref="N98">INDEX('Item Throws'!$I$3:$J$109, MATCH($A$1,'Item Throws'!$A$3:$A$109,0), MATCH(N$96,'Item Throws'!$I$2:$AA$2,0))</f>
        <v>24</v>
      </c>
      <c r="O98" s="121"/>
      <c r="P98" s="121"/>
      <c r="Q98" s="121"/>
      <c r="R98" s="121"/>
      <c r="S98" s="121"/>
      <c r="T98" s="121"/>
      <c r="U98" s="121"/>
      <c r="V98" s="121"/>
    </row>
    <row r="99" outlineLevel="1">
      <c r="A99" s="446" t="s">
        <v>507</v>
      </c>
      <c r="B99" s="447" t="s">
        <v>455</v>
      </c>
      <c r="C99" s="127" t="str">
        <f t="array" ref="C99">INDEX('Ledge  Tech'!$N$3:$O$109, MATCH($A$1,'Ledge  Tech'!$A$3:$A$109,0), MATCH(C93,'Ledge  Tech'!$N$2:$O$2,0))</f>
        <v>1-20</v>
      </c>
      <c r="D99" s="127">
        <f t="array" ref="D99">INDEX('Ledge  Tech'!$N$3:$O$109, MATCH($A$1,'Ledge  Tech'!$A$3:$A$109,0), MATCH(D93,'Ledge  Tech'!$N$2:$O$2,0))</f>
        <v>26</v>
      </c>
      <c r="E99" s="448"/>
      <c r="F99" s="448"/>
      <c r="G99" s="448"/>
      <c r="H99" s="320"/>
      <c r="I99" s="320"/>
      <c r="J99" s="179"/>
      <c r="K99" s="222"/>
      <c r="L99" s="450" t="str">
        <f>'テンプレート'!L122</f>
        <v>上Throws</v>
      </c>
      <c r="M99" s="127" t="str">
        <f t="array" ref="M99">INDEX('Item Throws'!$K$3:$L$109, MATCH($A$1,'Item Throws'!$A$3:$A$109,0), MATCH(M$96,'Item Throws'!$K$2:$AA$2,0))</f>
        <v>11</v>
      </c>
      <c r="N99" s="127">
        <f t="array" ref="N99">INDEX('Item Throws'!$K$3:$L$109, MATCH($A$1,'Item Throws'!$A$3:$A$109,0), MATCH(N$96,'Item Throws'!$K$2:$AA$2,0))</f>
        <v>23</v>
      </c>
      <c r="O99" s="320"/>
      <c r="P99" s="320"/>
      <c r="Q99" s="320"/>
      <c r="R99" s="320"/>
      <c r="S99" s="320"/>
      <c r="T99" s="320"/>
      <c r="U99" s="320"/>
      <c r="V99" s="320"/>
    </row>
    <row r="100" outlineLevel="1">
      <c r="A100" s="222"/>
      <c r="B100" s="447" t="s">
        <v>496</v>
      </c>
      <c r="C100" s="127" t="str">
        <f t="array" ref="C100">INDEX('Ledge  Tech'!$P$3:$Q$109, MATCH($A$1,'Ledge  Tech'!$A$3:$A$109,0), MATCH(C93,'Ledge  Tech'!$P$2:$Q$2,0))</f>
        <v>1-20</v>
      </c>
      <c r="D100" s="127">
        <f t="array" ref="D100">INDEX('Ledge  Tech'!$P$3:$Q$109, MATCH($A$1,'Ledge  Tech'!$A$3:$A$109,0), MATCH(D93,'Ledge  Tech'!$P$2:$Q$2,0))</f>
        <v>40</v>
      </c>
      <c r="E100" s="448"/>
      <c r="F100" s="448"/>
      <c r="G100" s="448"/>
      <c r="H100" s="320"/>
      <c r="I100" s="320"/>
      <c r="J100" s="121"/>
      <c r="K100" s="222"/>
      <c r="L100" s="450" t="str">
        <f>'テンプレート'!L123</f>
        <v>下Throws</v>
      </c>
      <c r="M100" s="127" t="str">
        <f t="array" ref="M100">INDEX('Item Throws'!$M$3:$N$109, MATCH($A$1,'Item Throws'!$A$3:$A$109,0), MATCH(M$96,'Item Throws'!$M$2:$AA$2,0))</f>
        <v>6</v>
      </c>
      <c r="N100" s="127">
        <f t="array" ref="N100">INDEX('Item Throws'!$M$3:$N$109, MATCH($A$1,'Item Throws'!$A$3:$A$109,0), MATCH(N$96,'Item Throws'!$M$2:$AA$2,0))</f>
        <v>19</v>
      </c>
      <c r="O100" s="180"/>
      <c r="P100" s="180"/>
      <c r="Q100" s="180"/>
      <c r="R100" s="180"/>
      <c r="S100" s="180"/>
      <c r="T100" s="180"/>
      <c r="U100" s="180"/>
      <c r="V100" s="180"/>
    </row>
    <row r="101" outlineLevel="1">
      <c r="A101" s="207"/>
      <c r="B101" s="447" t="s">
        <v>497</v>
      </c>
      <c r="C101" s="127" t="str">
        <f t="array" ref="C101">INDEX('Ledge  Tech'!$R$3:$S$109, MATCH($A$1,'Ledge  Tech'!$A$3:$A$109,0), MATCH(C93,'Ledge  Tech'!$R$2:$S$2,0))</f>
        <v>1-20</v>
      </c>
      <c r="D101" s="127">
        <f t="array" ref="D101">INDEX('Ledge  Tech'!$R$3:$S$109, MATCH($A$1,'Ledge  Tech'!$A$3:$A$109,0), MATCH(D93,'Ledge  Tech'!$R$2:$S$2,0))</f>
        <v>40</v>
      </c>
      <c r="E101" s="448"/>
      <c r="F101" s="448"/>
      <c r="G101" s="448"/>
      <c r="H101" s="320"/>
      <c r="I101" s="320"/>
      <c r="J101" s="179"/>
      <c r="K101" s="222"/>
      <c r="L101" s="453" t="str">
        <f>'テンプレート'!L124</f>
        <v>ダッシュ</v>
      </c>
      <c r="M101" s="127" t="str">
        <f t="array" ref="M101">INDEX('Item Throws'!$O$3:$P$109, MATCH($A$1,'Item Throws'!$A$3:$A$109,0), MATCH(M$96,'Item Throws'!$O$2:$AA$2,0))</f>
        <v>4</v>
      </c>
      <c r="N101" s="127">
        <f t="array" ref="N101">INDEX('Item Throws'!$O$3:$P$109, MATCH($A$1,'Item Throws'!$A$3:$A$109,0), MATCH(N$96,'Item Throws'!$O$2:$AA$2,0))</f>
        <v>29</v>
      </c>
      <c r="O101" s="180"/>
      <c r="P101" s="180"/>
      <c r="Q101" s="180"/>
      <c r="R101" s="180"/>
      <c r="S101" s="180"/>
      <c r="T101" s="180"/>
      <c r="U101" s="180"/>
      <c r="V101" s="180"/>
    </row>
    <row r="102" outlineLevel="1">
      <c r="A102" s="446" t="s">
        <v>508</v>
      </c>
      <c r="B102" s="447" t="s">
        <v>509</v>
      </c>
      <c r="C102" s="448"/>
      <c r="D102" s="127" t="str">
        <f t="array" ref="D102">INDEX('Get-Ups'!$C$3:$C92, MATCH($A$1,'Get-Ups'!$A$3:$A$109,0), MATCH(D93,'Get-Ups'!$C$2:$AD$2,0))</f>
        <v>25</v>
      </c>
      <c r="E102" s="448"/>
      <c r="F102" s="448"/>
      <c r="G102" s="448"/>
      <c r="H102" s="320"/>
      <c r="I102" s="320"/>
      <c r="J102" s="121"/>
      <c r="K102" s="207"/>
      <c r="L102" s="453" t="str">
        <f>'テンプレート'!L125</f>
        <v>On-Spot捨て</v>
      </c>
      <c r="M102" s="127" t="str">
        <f t="array" ref="M102">INDEX('Item Throws'!$Q$3:$R$109, MATCH($A$1,'Item Throws'!$A$3:$A$109,0), MATCH(M$96,'Item Throws'!$Q$2:$AA$2,0))</f>
        <v>5</v>
      </c>
      <c r="N102" s="127">
        <f t="array" ref="N102">INDEX('Item Throws'!$Q$3:$R$109, MATCH($A$1,'Item Throws'!$A$3:$A$109,0), MATCH(N$96,'Item Throws'!$Q$2:$AA$2,0))</f>
        <v>23</v>
      </c>
      <c r="O102" s="180"/>
      <c r="P102" s="180"/>
      <c r="Q102" s="180"/>
      <c r="R102" s="180"/>
      <c r="S102" s="180"/>
      <c r="T102" s="180"/>
      <c r="U102" s="180"/>
      <c r="V102" s="180"/>
    </row>
    <row r="103" outlineLevel="1">
      <c r="A103" s="222"/>
      <c r="B103" s="447" t="s">
        <v>455</v>
      </c>
      <c r="C103" s="454" t="str">
        <f t="array" ref="C103">INDEX('Get-Ups'!$D$3:$E92, MATCH($A$1,'Get-Ups'!$A$3:$A$109,0), MATCH(C93,'Get-Ups'!$D$2:$AD$2,0))</f>
        <v>1-22</v>
      </c>
      <c r="D103" s="455">
        <f t="array" ref="D103">INDEX('Get-Ups'!$D$3:$E92, MATCH($A$1,'Get-Ups'!$A$3:$A$109,0), MATCH(D93,'Get-Ups'!$D$2:$AD$2,0))</f>
        <v>29</v>
      </c>
      <c r="E103" s="448"/>
      <c r="F103" s="448"/>
      <c r="G103" s="448"/>
      <c r="H103" s="320"/>
      <c r="I103" s="320"/>
      <c r="J103" s="179"/>
      <c r="K103" s="1066" t="str">
        <f>'テンプレート'!K126</f>
        <v>Air投擲</v>
      </c>
      <c r="L103" s="450" t="str">
        <f>'テンプレート'!L126</f>
        <v>前Throws</v>
      </c>
      <c r="M103" s="127" t="str">
        <f t="array" ref="M103">INDEX('Item Throws'!$S$3:$T$109, MATCH($A$1,'Item Throws'!$A$3:$A$109,0), MATCH(M$96,'Item Throws'!$S$2:$AA$2,0))</f>
        <v>8</v>
      </c>
      <c r="N103" s="127">
        <f t="array" ref="N103">INDEX('Item Throws'!$S$3:$T$109, MATCH($A$1,'Item Throws'!$A$3:$A$109,0), MATCH(N$96,'Item Throws'!$S$2:$AA$2,0))</f>
        <v>24</v>
      </c>
      <c r="O103" s="180"/>
      <c r="P103" s="180"/>
      <c r="Q103" s="180"/>
      <c r="R103" s="180"/>
      <c r="S103" s="180"/>
      <c r="T103" s="180"/>
      <c r="U103" s="180"/>
      <c r="V103" s="180"/>
    </row>
    <row r="104" outlineLevel="1">
      <c r="A104" s="222"/>
      <c r="B104" s="447" t="s">
        <v>496</v>
      </c>
      <c r="C104" s="454" t="str">
        <f t="array" ref="C104">INDEX('Get-Ups'!$F$3:$G$109, MATCH($A$1,'Get-Ups'!$A$3:$A$109,0), MATCH(C93,'Get-Ups'!$F$2:$AD$2,0))</f>
        <v>1-21</v>
      </c>
      <c r="D104" s="455">
        <f t="array" ref="D104">INDEX('Get-Ups'!$F$3:$G$109, MATCH($A$1,'Get-Ups'!$A$3:$A$109,0), MATCH(D93,'Get-Ups'!$F$2:$AD$2,0))</f>
        <v>35</v>
      </c>
      <c r="E104" s="448"/>
      <c r="F104" s="448"/>
      <c r="G104" s="448"/>
      <c r="H104" s="320"/>
      <c r="I104" s="320"/>
      <c r="J104" s="121"/>
      <c r="K104" s="222"/>
      <c r="L104" s="450" t="str">
        <f>'テンプレート'!L127</f>
        <v>後Throws</v>
      </c>
      <c r="M104" s="127" t="str">
        <f t="array" ref="M104">INDEX('Item Throws'!$U$3:$V$109, MATCH($A$1,'Item Throws'!$A$3:$A$109,0), MATCH(M$96,'Item Throws'!$U$2:$AA$2,0))</f>
        <v>9</v>
      </c>
      <c r="N104" s="127">
        <f t="array" ref="N104">INDEX('Item Throws'!$U$3:$V$109, MATCH($A$1,'Item Throws'!$A$3:$A$109,0), MATCH(N$96,'Item Throws'!$U$2:$AA$2,0))</f>
        <v>24</v>
      </c>
      <c r="O104" s="180"/>
      <c r="P104" s="180"/>
      <c r="Q104" s="180"/>
      <c r="R104" s="180"/>
      <c r="S104" s="180"/>
      <c r="T104" s="180"/>
      <c r="U104" s="180"/>
      <c r="V104" s="180"/>
    </row>
    <row r="105" outlineLevel="1">
      <c r="A105" s="222"/>
      <c r="B105" s="447" t="s">
        <v>497</v>
      </c>
      <c r="C105" s="127" t="str">
        <f t="array" ref="C105">INDEX('Get-Ups'!$H$3:$I$109, MATCH($A$1,'Get-Ups'!$A$3:$A$109,0), MATCH(C93,'Get-Ups'!$H$2:$AD$2,0))</f>
        <v>1-22</v>
      </c>
      <c r="D105" s="127">
        <f t="array" ref="D105">INDEX('Get-Ups'!$H$3:$I$109, MATCH($A$1,'Get-Ups'!$A$3:$A$109,0), MATCH(D93,'Get-Ups'!$H$2:$AD$2,0))</f>
        <v>35</v>
      </c>
      <c r="E105" s="448"/>
      <c r="F105" s="448"/>
      <c r="G105" s="448"/>
      <c r="H105" s="320"/>
      <c r="I105" s="320"/>
      <c r="J105" s="179"/>
      <c r="K105" s="222"/>
      <c r="L105" s="450" t="str">
        <f>'テンプレート'!L128</f>
        <v>上Throws</v>
      </c>
      <c r="M105" s="127" t="str">
        <f t="array" ref="M105">INDEX('Item Throws'!$W$3:$X$109, MATCH($A$1,'Item Throws'!$A$3:$A$109,0), MATCH(M$96,'Item Throws'!$W$2:$AA$2,0))</f>
        <v>11</v>
      </c>
      <c r="N105" s="127">
        <f t="array" ref="N105">INDEX('Item Throws'!$W$3:$X$109, MATCH($A$1,'Item Throws'!$A$3:$A$109,0), MATCH(N$96,'Item Throws'!$W$2:$AA$2,0))</f>
        <v>23</v>
      </c>
      <c r="O105" s="180"/>
      <c r="P105" s="180"/>
      <c r="Q105" s="180"/>
      <c r="R105" s="180"/>
      <c r="S105" s="180"/>
      <c r="T105" s="180"/>
      <c r="U105" s="180"/>
      <c r="V105" s="180"/>
    </row>
    <row r="106" outlineLevel="1">
      <c r="A106" s="222"/>
      <c r="B106" s="447" t="s">
        <v>510</v>
      </c>
      <c r="C106" s="456" t="str">
        <f t="array" ref="C106">INDEX('Get-Ups'!$J$3:$M$109, MATCH($A$1,'Get-Ups'!$A$3:$A$109,0), MATCH(C93,'Get-Ups'!$J$2:$AD$2,0))</f>
        <v>1-25</v>
      </c>
      <c r="D106" s="457">
        <f t="array" ref="D106">INDEX('Get-Ups'!$J$3:$M$109, MATCH($A$1,'Get-Ups'!$A$3:$A$109,0), MATCH(D93,'Get-Ups'!$J$2:$AD$2,0))</f>
        <v>45</v>
      </c>
      <c r="E106" s="454" t="str">
        <f t="array" ref="E106">INDEX('Get-Ups'!$J$3:$M$109, MATCH($A$1,'Get-Ups'!$A$3:$A$109,0), MATCH(E93,'Get-Ups'!$J$2:$AD$2,0))</f>
        <v>19-20</v>
      </c>
      <c r="F106" s="455">
        <f t="array" ref="F106">INDEX('Get-Ups'!$J$3:$M$109, MATCH($A$1,'Get-Ups'!$A$3:$A$109,0), MATCH(F93,'Get-Ups'!$J$2:$AD$2,0))</f>
        <v>7</v>
      </c>
      <c r="G106" s="127">
        <f t="shared" ref="G106:G107" si="9">F106*1.2</f>
        <v>8.4</v>
      </c>
      <c r="H106" s="320"/>
      <c r="I106" s="320"/>
      <c r="J106" s="121"/>
      <c r="K106" s="207"/>
      <c r="L106" s="450" t="str">
        <f>'テンプレート'!L129</f>
        <v>下Throws</v>
      </c>
      <c r="M106" s="127" t="str">
        <f t="array" ref="M106">INDEX('Item Throws'!$Y$3:$Z$109, MATCH($A$1,'Item Throws'!$A$3:$A$109,0), MATCH(M$96,'Item Throws'!$Y$2:$AA$2,0))</f>
        <v>6</v>
      </c>
      <c r="N106" s="127">
        <f t="array" ref="N106">INDEX('Item Throws'!$Y$3:$Z$109, MATCH($A$1,'Item Throws'!$A$3:$A$109,0), MATCH(N$96,'Item Throws'!$Y$2:$AA$2,0))</f>
        <v>19</v>
      </c>
      <c r="O106" s="121"/>
      <c r="P106" s="121"/>
      <c r="Q106" s="121"/>
      <c r="R106" s="121"/>
      <c r="S106" s="121"/>
      <c r="T106" s="121"/>
      <c r="U106" s="121"/>
      <c r="V106" s="121"/>
    </row>
    <row r="107" outlineLevel="1">
      <c r="A107" s="207"/>
      <c r="B107" s="458" t="s">
        <v>511</v>
      </c>
      <c r="C107" s="207"/>
      <c r="D107" s="207"/>
      <c r="E107" s="454" t="str">
        <f t="array" ref="E107">INDEX('Get-Ups'!$N$3:$O$109, MATCH($A$1,'Get-Ups'!$A$3:$A$109,0), MATCH(E93,'Get-Ups'!$N$2:$AD$2,0))</f>
        <v>24-25</v>
      </c>
      <c r="F107" s="455">
        <f t="array" ref="F107">INDEX('Get-Ups'!$N$3:$O$109, MATCH($A$1,'Get-Ups'!$A$3:$A$109,0), MATCH(F93,'Get-Ups'!$N$2:$AD$2,0))</f>
        <v>7</v>
      </c>
      <c r="G107" s="127">
        <f t="shared" si="9"/>
        <v>8.4</v>
      </c>
      <c r="H107" s="320"/>
      <c r="I107" s="320"/>
      <c r="J107" s="121"/>
      <c r="K107" s="459" t="str">
        <f>'テンプレート'!K130</f>
        <v>踏み台ジャンプ</v>
      </c>
      <c r="L107" s="224"/>
      <c r="M107" s="445" t="str">
        <f>'テンプレート'!M130</f>
        <v>Duration</v>
      </c>
      <c r="N107" s="138"/>
      <c r="O107" s="121"/>
      <c r="P107" s="121"/>
      <c r="Q107" s="121"/>
      <c r="R107" s="121"/>
      <c r="S107" s="121"/>
      <c r="T107" s="121"/>
      <c r="U107" s="121"/>
      <c r="V107" s="121"/>
    </row>
    <row r="108" outlineLevel="1">
      <c r="A108" s="446" t="s">
        <v>512</v>
      </c>
      <c r="B108" s="447" t="s">
        <v>509</v>
      </c>
      <c r="C108" s="448"/>
      <c r="D108" s="454" t="str">
        <f t="array" ref="D108">INDEX('Get-Ups'!$C$3:$C92, MATCH($A$1,'Get-Ups'!$A$3:$A$109,0), MATCH(D93,'Get-Ups'!$C$2,0))</f>
        <v>25</v>
      </c>
      <c r="E108" s="448"/>
      <c r="F108" s="448"/>
      <c r="G108" s="448"/>
      <c r="H108" s="320"/>
      <c r="I108" s="320"/>
      <c r="J108" s="179"/>
      <c r="K108" s="460" t="str">
        <f>'テンプレート'!K131</f>
        <v>踏み</v>
      </c>
      <c r="L108" s="461" t="str">
        <f>'テンプレート'!L131</f>
        <v>踏み</v>
      </c>
      <c r="M108" s="127" t="str">
        <f t="array" ref="M108">INDEX('共通動作その他'!$C$3:$C$102, MATCH($A$1,'共通動作その他'!$A$3:$A$102,0), MATCH(M$107,'共通動作その他'!$C$2:$AA$2,0))</f>
        <v>-</v>
      </c>
      <c r="N108" s="462"/>
      <c r="O108" s="121"/>
      <c r="P108" s="121"/>
      <c r="Q108" s="121"/>
      <c r="R108" s="121"/>
      <c r="S108" s="121"/>
      <c r="T108" s="121"/>
      <c r="U108" s="121"/>
      <c r="V108" s="121"/>
    </row>
    <row r="109" outlineLevel="1">
      <c r="A109" s="222"/>
      <c r="B109" s="447" t="s">
        <v>455</v>
      </c>
      <c r="C109" s="454" t="str">
        <f t="array" ref="C109">INDEX('Get-Ups'!$P$3:$Q$109, MATCH($A$1,'Get-Ups'!$A$3:$A$109,0), MATCH(C93,'Get-Ups'!$P$2:$AD$2,0))</f>
        <v>1-22</v>
      </c>
      <c r="D109" s="455">
        <f t="array" ref="D109">INDEX('Get-Ups'!$P$3:$Q$109, MATCH($A$1,'Get-Ups'!$A$3:$A$109,0), MATCH(D93,'Get-Ups'!$P$2:$AD$2,0))</f>
        <v>29</v>
      </c>
      <c r="E109" s="448"/>
      <c r="F109" s="448"/>
      <c r="G109" s="448"/>
      <c r="H109" s="320"/>
      <c r="I109" s="320"/>
      <c r="J109" s="121"/>
      <c r="K109" s="452" t="str">
        <f>'テンプレート'!K132</f>
        <v>踏まれ</v>
      </c>
      <c r="L109" s="461" t="str">
        <f>'テンプレート'!L132</f>
        <v>Ground踏まれ</v>
      </c>
      <c r="M109" s="127" t="str">
        <f t="array" ref="M109">INDEX('共通動作その他'!$D$3:$D$102, MATCH($A$1,'共通動作その他'!$A$3:$A$102,0), MATCH(M$107,'共通動作その他'!$D$2:$AA$2,0))</f>
        <v>-</v>
      </c>
      <c r="N109" s="462"/>
      <c r="O109" s="320"/>
      <c r="P109" s="320"/>
      <c r="Q109" s="320"/>
      <c r="R109" s="320"/>
      <c r="S109" s="320"/>
      <c r="T109" s="320"/>
      <c r="U109" s="320"/>
      <c r="V109" s="320"/>
    </row>
    <row r="110" outlineLevel="1">
      <c r="A110" s="222"/>
      <c r="B110" s="447" t="s">
        <v>496</v>
      </c>
      <c r="C110" s="454" t="str">
        <f t="array" ref="C110">INDEX('Get-Ups'!$R$3:$S$109, MATCH($A$1,'Get-Ups'!$A$3:$A$109,0), MATCH(C93,'Get-Ups'!$R$2:$AD$2,0))</f>
        <v>1-19</v>
      </c>
      <c r="D110" s="455">
        <f t="array" ref="D110">INDEX('Get-Ups'!$R$3:$S$109, MATCH($A$1,'Get-Ups'!$A$3:$A$109,0), MATCH(D93,'Get-Ups'!$R$2:$AD$2,0))</f>
        <v>35</v>
      </c>
      <c r="E110" s="448"/>
      <c r="F110" s="448"/>
      <c r="G110" s="448"/>
      <c r="H110" s="320"/>
      <c r="I110" s="320"/>
      <c r="J110" s="179"/>
      <c r="K110" s="222"/>
      <c r="L110" s="461" t="str">
        <f>'テンプレート'!L133</f>
        <v>Ground硬直</v>
      </c>
      <c r="M110" s="127" t="str">
        <f t="array" ref="M110">INDEX('共通動作その他'!$E$3:$E$102, MATCH($A$1,'共通動作その他'!$A$3:$A$102,0), MATCH(M$107,'共通動作その他'!$E$2:$AA$2,0))</f>
        <v>-</v>
      </c>
      <c r="N110" s="108"/>
      <c r="O110" s="180"/>
      <c r="P110" s="180"/>
      <c r="Q110" s="180"/>
      <c r="R110" s="180"/>
      <c r="S110" s="180"/>
      <c r="T110" s="180"/>
      <c r="U110" s="180"/>
      <c r="V110" s="180"/>
    </row>
    <row r="111" outlineLevel="1">
      <c r="A111" s="222"/>
      <c r="B111" s="447" t="s">
        <v>497</v>
      </c>
      <c r="C111" s="454" t="str">
        <f t="array" ref="C111">INDEX('Get-Ups'!$T$3:$U$109, MATCH($A$1,'Get-Ups'!$A$3:$A$109,0), MATCH(C93,'Get-Ups'!$T$2:$AD$2,0))</f>
        <v>1-24</v>
      </c>
      <c r="D111" s="455">
        <f t="array" ref="D111">INDEX('Get-Ups'!$T$3:$U$109, MATCH($A$1,'Get-Ups'!$A$3:$A$109,0), MATCH(D93,'Get-Ups'!$T$2:$AD$2,0))</f>
        <v>35</v>
      </c>
      <c r="E111" s="448"/>
      <c r="F111" s="448"/>
      <c r="G111" s="448"/>
      <c r="H111" s="320"/>
      <c r="I111" s="320"/>
      <c r="J111" s="121"/>
      <c r="K111" s="222"/>
      <c r="L111" s="461" t="str">
        <f>'テンプレート'!L134</f>
        <v>Air踏まれ</v>
      </c>
      <c r="M111" s="127" t="str">
        <f t="array" ref="M111">INDEX('共通動作その他'!$F$3:$F$102, MATCH($A$1,'共通動作その他'!$A$3:$A$102,0), MATCH(M$107,'共通動作その他'!$F$2:$AA$2,0))</f>
        <v>-</v>
      </c>
      <c r="N111" s="108"/>
      <c r="O111" s="180"/>
      <c r="P111" s="180"/>
      <c r="Q111" s="180"/>
      <c r="R111" s="180"/>
      <c r="S111" s="180"/>
      <c r="T111" s="180"/>
      <c r="U111" s="180"/>
      <c r="V111" s="180"/>
    </row>
    <row r="112" outlineLevel="1">
      <c r="A112" s="222"/>
      <c r="B112" s="447" t="s">
        <v>510</v>
      </c>
      <c r="C112" s="456" t="str">
        <f t="array" ref="C112">INDEX('Get-Ups'!$V$3:$Y$109, MATCH($A$1,'Get-Ups'!$A$3:$A$109,0), MATCH(C93,'Get-Ups'!$V$2:$AD$2,0))</f>
        <v>1-25</v>
      </c>
      <c r="D112" s="457">
        <f t="array" ref="D112">INDEX('Get-Ups'!$V$3:$Y$109, MATCH($A$1,'Get-Ups'!$A$3:$A$109,0), MATCH(D93,'Get-Ups'!$V$2:$AD$2,0))</f>
        <v>45</v>
      </c>
      <c r="E112" s="454" t="str">
        <f t="array" ref="E112">INDEX('Get-Ups'!$V$3:$Y$109, MATCH($A$1,'Get-Ups'!$A$3:$A$109,0), MATCH(E93,'Get-Ups'!$V$2:$AD$2,0))</f>
        <v>19-20</v>
      </c>
      <c r="F112" s="455">
        <f t="array" ref="F112">INDEX('Get-Ups'!$V$3:$Y$109, MATCH($A$1,'Get-Ups'!$A$3:$A$109,0), MATCH(F93,'Get-Ups'!$V$2:$AD$2,0))</f>
        <v>7</v>
      </c>
      <c r="G112" s="127">
        <f t="shared" ref="G112:G113" si="10">F112*1.2</f>
        <v>8.4</v>
      </c>
      <c r="H112" s="320"/>
      <c r="I112" s="320"/>
      <c r="J112" s="179"/>
      <c r="K112" s="222"/>
      <c r="L112" s="461" t="str">
        <f>'テンプレート'!L135</f>
        <v>Air落下</v>
      </c>
      <c r="M112" s="127" t="str">
        <f t="array" ref="M112">INDEX('共通動作その他'!$G$3:$G$102, MATCH($A$1,'共通動作その他'!$A$3:$A$102,0), MATCH(M$107,'共通動作その他'!$G$2:$AA$2,0))</f>
        <v>-</v>
      </c>
      <c r="N112" s="108"/>
      <c r="O112" s="180"/>
      <c r="P112" s="180"/>
      <c r="Q112" s="180"/>
      <c r="R112" s="180"/>
      <c r="S112" s="180"/>
      <c r="T112" s="180"/>
      <c r="U112" s="180"/>
      <c r="V112" s="180"/>
    </row>
    <row r="113" outlineLevel="1">
      <c r="A113" s="207"/>
      <c r="B113" s="458" t="s">
        <v>511</v>
      </c>
      <c r="C113" s="207"/>
      <c r="D113" s="207"/>
      <c r="E113" s="454" t="str">
        <f t="array" ref="E113">INDEX('Get-Ups'!$Z$3:$AA$109, MATCH($A$1,'Get-Ups'!$A$3:$A$109,0), MATCH(E93,'Get-Ups'!$Z$2:$AD$2,0))</f>
        <v>24-25</v>
      </c>
      <c r="F113" s="455">
        <f t="array" ref="F113">INDEX('Get-Ups'!$Z$3:$AA$109, MATCH($A$1,'Get-Ups'!$A$3:$A$109,0), MATCH(F93,'Get-Ups'!$Z$2:$AD$2,0))</f>
        <v>7</v>
      </c>
      <c r="G113" s="127">
        <f t="shared" si="10"/>
        <v>8.4</v>
      </c>
      <c r="H113" s="320"/>
      <c r="I113" s="320"/>
      <c r="J113" s="179"/>
      <c r="K113" s="451" t="str">
        <f>'テンプレート'!K136</f>
        <v>倒れダメージ</v>
      </c>
      <c r="L113" s="120"/>
      <c r="M113" s="445" t="str">
        <f>'テンプレート'!M136</f>
        <v>Duration</v>
      </c>
      <c r="N113" s="108"/>
      <c r="O113" s="180"/>
      <c r="P113" s="180"/>
      <c r="Q113" s="180"/>
      <c r="R113" s="180"/>
      <c r="S113" s="180"/>
      <c r="T113" s="180"/>
      <c r="U113" s="180"/>
      <c r="V113" s="180"/>
    </row>
    <row r="114" outlineLevel="1">
      <c r="A114" s="446" t="s">
        <v>513</v>
      </c>
      <c r="B114" s="447" t="s">
        <v>514</v>
      </c>
      <c r="C114" s="454" t="str">
        <f t="array" ref="C114">INDEX(Tripping!$C$3:$D92, MATCH($A$1,Tripping!$A$3:$A$109,0), MATCH(C93,Tripping!$C$2:$AC$2,0))</f>
        <v>1-5</v>
      </c>
      <c r="D114" s="455">
        <f t="array" ref="D114">INDEX(Tripping!$C$3:$D92, MATCH($A$1,Tripping!$A$3:$A$109,0), MATCH(D93,Tripping!$C$2:$AC$2,0))</f>
        <v>29</v>
      </c>
      <c r="E114" s="448"/>
      <c r="F114" s="448"/>
      <c r="G114" s="448"/>
      <c r="H114" s="320"/>
      <c r="I114" s="320"/>
      <c r="J114" s="121"/>
      <c r="K114" s="460" t="str">
        <f>'テンプレート'!K137</f>
        <v>あお向け倒れ</v>
      </c>
      <c r="L114" s="453" t="str">
        <f>'テンプレート'!L137</f>
        <v>モーション大</v>
      </c>
      <c r="M114" s="127" t="str">
        <f t="array" ref="M114">INDEX('共通動作その他'!$H$3:$H$102, MATCH($A$1,'共通動作その他'!$A$3:$A$102,0), MATCH(M$113,'共通動作その他'!$H$2:$AA$2,0))</f>
        <v>-</v>
      </c>
      <c r="N114" s="462"/>
      <c r="O114" s="180"/>
      <c r="P114" s="180"/>
      <c r="Q114" s="180"/>
      <c r="R114" s="180"/>
      <c r="S114" s="180"/>
      <c r="T114" s="180"/>
      <c r="U114" s="180"/>
      <c r="V114" s="180"/>
    </row>
    <row r="115" outlineLevel="1">
      <c r="A115" s="222"/>
      <c r="B115" s="447" t="s">
        <v>515</v>
      </c>
      <c r="C115" s="454" t="str">
        <f t="array" ref="C115">INDEX(Tripping!$E$3:$F92, MATCH($A$1,Tripping!$A$3:$A$109,0), MATCH(C93,Tripping!$E$2:$AC$2,0))</f>
        <v>1-5</v>
      </c>
      <c r="D115" s="455">
        <f t="array" ref="D115">INDEX(Tripping!$E$3:$F92, MATCH($A$1,Tripping!$A$3:$A$109,0), MATCH(D93,Tripping!$E$2:$AC$2,0))</f>
        <v>39</v>
      </c>
      <c r="E115" s="448"/>
      <c r="F115" s="448"/>
      <c r="G115" s="448"/>
      <c r="H115" s="320"/>
      <c r="I115" s="320"/>
      <c r="J115" s="179"/>
      <c r="K115" s="460" t="str">
        <f>'テンプレート'!K138</f>
        <v>うつ伏せ倒れ</v>
      </c>
      <c r="L115" s="453" t="str">
        <f>'テンプレート'!L138</f>
        <v>モーション大</v>
      </c>
      <c r="M115" s="127" t="str">
        <f t="array" ref="M115">INDEX('共通動作その他'!$I$3:$I$102, MATCH($A$1,'共通動作その他'!$A$3:$A$102,0), MATCH(M$113,'共通動作その他'!$I$2:$AA$2,0))</f>
        <v>-</v>
      </c>
      <c r="N115" s="462"/>
      <c r="O115" s="180"/>
      <c r="P115" s="180"/>
      <c r="Q115" s="180"/>
      <c r="R115" s="180"/>
      <c r="S115" s="180"/>
      <c r="T115" s="180"/>
      <c r="U115" s="180"/>
      <c r="V115" s="180"/>
    </row>
    <row r="116" outlineLevel="1">
      <c r="A116" s="222"/>
      <c r="B116" s="447" t="s">
        <v>455</v>
      </c>
      <c r="C116" s="454" t="str">
        <f t="array" ref="C116">INDEX(Tripping!$G$3:$H$109, MATCH($A$1,Tripping!$A$3:$A$109,0), MATCH(C93,Tripping!$G$2:$AC$2,0))</f>
        <v>1-16</v>
      </c>
      <c r="D116" s="455">
        <f t="array" ref="D116">INDEX(Tripping!$G$3:$H$109, MATCH($A$1,Tripping!$A$3:$A$109,0), MATCH(D93,Tripping!$G$2:$AC$2,0))</f>
        <v>21</v>
      </c>
      <c r="E116" s="448"/>
      <c r="F116" s="448"/>
      <c r="G116" s="448"/>
      <c r="H116" s="320"/>
      <c r="I116" s="320"/>
      <c r="J116" s="121"/>
      <c r="K116" s="451" t="str">
        <f>'テンプレート'!K139</f>
        <v/>
      </c>
      <c r="L116" s="120"/>
      <c r="M116" s="445" t="str">
        <f>'テンプレート'!M139</f>
        <v/>
      </c>
      <c r="N116" s="108"/>
      <c r="O116" s="180"/>
      <c r="P116" s="180"/>
      <c r="Q116" s="180"/>
      <c r="R116" s="180"/>
      <c r="S116" s="180"/>
      <c r="T116" s="180"/>
      <c r="U116" s="180"/>
      <c r="V116" s="180"/>
    </row>
    <row r="117" outlineLevel="1">
      <c r="A117" s="222"/>
      <c r="B117" s="447" t="s">
        <v>496</v>
      </c>
      <c r="C117" s="454" t="str">
        <f t="array" ref="C117">INDEX(Tripping!$I$3:$J$109, MATCH($A$1,Tripping!$A$3:$A$109,0), MATCH(C93,Tripping!$I$2:$AC$2,0))</f>
        <v>1-9</v>
      </c>
      <c r="D117" s="455">
        <f t="array" ref="D117">INDEX(Tripping!$I$3:$J$109, MATCH($A$1,Tripping!$A$3:$A$109,0), MATCH(D93,Tripping!$I$2:$AC$2,0))</f>
        <v>28</v>
      </c>
      <c r="E117" s="448"/>
      <c r="F117" s="448"/>
      <c r="G117" s="448"/>
      <c r="H117" s="320"/>
      <c r="I117" s="320"/>
      <c r="J117" s="320"/>
      <c r="K117" s="463" t="str">
        <f>'テンプレート'!K140</f>
        <v/>
      </c>
      <c r="L117" s="464" t="str">
        <f>'テンプレート'!L140</f>
        <v/>
      </c>
      <c r="M117" s="127" t="str">
        <f t="array" ref="M117">INDEX('共通動作その他'!$J$3:$J$102, MATCH($A$1,'共通動作その他'!$A$3:$A$102,0), MATCH(M$116,'共通動作その他'!$J$2:$AA$2,0))</f>
        <v>#N/A</v>
      </c>
      <c r="N117" s="108"/>
      <c r="O117" s="180"/>
      <c r="P117" s="180"/>
      <c r="Q117" s="180"/>
      <c r="R117" s="180"/>
      <c r="S117" s="180"/>
      <c r="T117" s="180"/>
      <c r="U117" s="180"/>
      <c r="V117" s="180"/>
    </row>
    <row r="118" outlineLevel="1">
      <c r="A118" s="222"/>
      <c r="B118" s="447" t="s">
        <v>497</v>
      </c>
      <c r="C118" s="454" t="str">
        <f t="array" ref="C118">INDEX(Tripping!$K$3:$L$109, MATCH($A$1,Tripping!$A$3:$A$109,0), MATCH(C93,Tripping!$K$2:$AC$2,0))</f>
        <v>1-9</v>
      </c>
      <c r="D118" s="455">
        <f t="array" ref="D118">INDEX(Tripping!$K$3:$L$109, MATCH($A$1,Tripping!$A$3:$A$109,0), MATCH(D93,Tripping!$K$2:$AC$2,0))</f>
        <v>28</v>
      </c>
      <c r="E118" s="448"/>
      <c r="F118" s="448"/>
      <c r="G118" s="448"/>
      <c r="H118" s="320"/>
      <c r="I118" s="320"/>
      <c r="J118" s="320"/>
      <c r="K118" s="108"/>
      <c r="L118" s="180"/>
      <c r="M118" s="180"/>
      <c r="N118" s="108"/>
      <c r="O118" s="180"/>
      <c r="P118" s="180"/>
      <c r="Q118" s="180"/>
      <c r="R118" s="180"/>
      <c r="S118" s="180"/>
      <c r="T118" s="180"/>
      <c r="U118" s="180"/>
      <c r="V118" s="180"/>
    </row>
    <row r="119" outlineLevel="1">
      <c r="A119" s="222"/>
      <c r="B119" s="447" t="s">
        <v>510</v>
      </c>
      <c r="C119" s="456" t="str">
        <f t="array" ref="C119">INDEX(Tripping!$M$3:$P$109, MATCH($A$1,Tripping!$A$3:$A$109,0), MATCH(C93,Tripping!$M$2:$AC$2,0))</f>
        <v>1-7</v>
      </c>
      <c r="D119" s="457">
        <f t="array" ref="D119">INDEX(Tripping!$M$3:$P$109, MATCH($A$1,Tripping!$A$3:$A$109,0), MATCH(D93,Tripping!$M$2:$AC$2,0))</f>
        <v>49</v>
      </c>
      <c r="E119" s="454" t="str">
        <f t="array" ref="E119">INDEX(Tripping!$M$3:$P$109, MATCH($A$1,Tripping!$A$3:$A$109,0), MATCH(E93,Tripping!$M$2:$AC$2,0))</f>
        <v>19-20</v>
      </c>
      <c r="F119" s="455">
        <f t="array" ref="F119">INDEX(Tripping!$M$3:$P$109, MATCH($A$1,Tripping!$A$3:$A$109,0), MATCH(F93,Tripping!$M$2:$AC$2,0))</f>
        <v>5</v>
      </c>
      <c r="G119" s="127">
        <f t="shared" ref="G119:G120" si="11">F119*1.2</f>
        <v>6</v>
      </c>
      <c r="H119" s="320"/>
      <c r="I119" s="320"/>
      <c r="J119" s="320"/>
      <c r="K119" s="180"/>
      <c r="L119" s="180"/>
      <c r="M119" s="180"/>
      <c r="N119" s="108"/>
      <c r="O119" s="108"/>
      <c r="P119" s="108"/>
      <c r="Q119" s="108"/>
      <c r="R119" s="180"/>
      <c r="S119" s="180"/>
      <c r="T119" s="180"/>
      <c r="U119" s="180"/>
      <c r="V119" s="180"/>
    </row>
    <row r="120" outlineLevel="1">
      <c r="A120" s="207"/>
      <c r="B120" s="458" t="s">
        <v>511</v>
      </c>
      <c r="C120" s="207"/>
      <c r="D120" s="207"/>
      <c r="E120" s="454" t="str">
        <f t="array" ref="E120">INDEX(Tripping!$Q$3:$R$109, MATCH($A$1,Tripping!$A$3:$A$109,0), MATCH(E93,Tripping!$Q$2:$AC$2,0))</f>
        <v>31-32</v>
      </c>
      <c r="F120" s="455">
        <f t="array" ref="F120">INDEX(Tripping!$Q$3:$R$109, MATCH($A$1,Tripping!$A$3:$A$109,0), MATCH(F93,Tripping!$Q$2:$AC$2,0))</f>
        <v>5</v>
      </c>
      <c r="G120" s="127">
        <f t="shared" si="11"/>
        <v>6</v>
      </c>
      <c r="H120" s="320"/>
      <c r="I120" s="320"/>
      <c r="J120" s="320"/>
      <c r="K120" s="180"/>
      <c r="L120" s="180"/>
      <c r="M120" s="180"/>
      <c r="N120" s="108"/>
      <c r="O120" s="108"/>
      <c r="P120" s="108"/>
      <c r="Q120" s="108"/>
      <c r="R120" s="180"/>
      <c r="S120" s="180"/>
      <c r="T120" s="180"/>
      <c r="U120" s="180"/>
      <c r="V120" s="180"/>
    </row>
  </sheetData>
  <mergeCells count="111">
    <mergeCell ref="H77:J78"/>
    <mergeCell ref="H79:J80"/>
    <mergeCell ref="H81:J82"/>
    <mergeCell ref="K109:K112"/>
    <mergeCell ref="K116:L116"/>
    <mergeCell ref="K113:L113"/>
    <mergeCell ref="K107:L107"/>
    <mergeCell ref="K93:L93"/>
    <mergeCell ref="A75:A76"/>
    <mergeCell ref="E75:E76"/>
    <mergeCell ref="E77:E78"/>
    <mergeCell ref="E79:E80"/>
    <mergeCell ref="C75:C76"/>
    <mergeCell ref="C77:C78"/>
    <mergeCell ref="A94:A98"/>
    <mergeCell ref="C112:C113"/>
    <mergeCell ref="D112:D113"/>
    <mergeCell ref="K103:K106"/>
    <mergeCell ref="K97:K102"/>
    <mergeCell ref="A86:A88"/>
    <mergeCell ref="A81:A82"/>
    <mergeCell ref="A92:B93"/>
    <mergeCell ref="A84:B85"/>
    <mergeCell ref="E81:E82"/>
    <mergeCell ref="A71:A73"/>
    <mergeCell ref="A68:B69"/>
    <mergeCell ref="R49:V49"/>
    <mergeCell ref="V56:V59"/>
    <mergeCell ref="U53:U54"/>
    <mergeCell ref="V53:V54"/>
    <mergeCell ref="U56:U59"/>
    <mergeCell ref="V64:V66"/>
    <mergeCell ref="U61:U62"/>
    <mergeCell ref="U64:U66"/>
    <mergeCell ref="A63:B63"/>
    <mergeCell ref="A64:A66"/>
    <mergeCell ref="D64:D66"/>
    <mergeCell ref="A79:A80"/>
    <mergeCell ref="A77:A78"/>
    <mergeCell ref="A74:B74"/>
    <mergeCell ref="A55:B55"/>
    <mergeCell ref="A52:B52"/>
    <mergeCell ref="A51:B51"/>
    <mergeCell ref="A43:B44"/>
    <mergeCell ref="D56:D57"/>
    <mergeCell ref="D58:D59"/>
    <mergeCell ref="H61:J62"/>
    <mergeCell ref="H60:J60"/>
    <mergeCell ref="A60:B60"/>
    <mergeCell ref="H53:J54"/>
    <mergeCell ref="A61:A62"/>
    <mergeCell ref="R48:V48"/>
    <mergeCell ref="R46:V46"/>
    <mergeCell ref="R47:V47"/>
    <mergeCell ref="R45:V45"/>
    <mergeCell ref="R44:V44"/>
    <mergeCell ref="V61:V62"/>
    <mergeCell ref="H52:J52"/>
    <mergeCell ref="H10:H11"/>
    <mergeCell ref="C1:G12"/>
    <mergeCell ref="H6:H7"/>
    <mergeCell ref="K16:N16"/>
    <mergeCell ref="G16:H16"/>
    <mergeCell ref="I4:I5"/>
    <mergeCell ref="H1:J2"/>
    <mergeCell ref="K1:M2"/>
    <mergeCell ref="H4:H5"/>
    <mergeCell ref="I6:I7"/>
    <mergeCell ref="H8:J9"/>
    <mergeCell ref="I10:I11"/>
    <mergeCell ref="K94:K95"/>
    <mergeCell ref="K96:L96"/>
    <mergeCell ref="C106:C107"/>
    <mergeCell ref="A102:A107"/>
    <mergeCell ref="A114:A120"/>
    <mergeCell ref="C119:C120"/>
    <mergeCell ref="D119:D120"/>
    <mergeCell ref="D106:D107"/>
    <mergeCell ref="A108:A113"/>
    <mergeCell ref="C81:C82"/>
    <mergeCell ref="C79:C80"/>
    <mergeCell ref="D53:D54"/>
    <mergeCell ref="E16:F16"/>
    <mergeCell ref="C16:D16"/>
    <mergeCell ref="D36:D37"/>
    <mergeCell ref="E24:F24"/>
    <mergeCell ref="A53:A54"/>
    <mergeCell ref="A56:A59"/>
    <mergeCell ref="A36:A37"/>
    <mergeCell ref="A30:B31"/>
    <mergeCell ref="A32:A33"/>
    <mergeCell ref="A15:B16"/>
    <mergeCell ref="A11:B12"/>
    <mergeCell ref="A89:A90"/>
    <mergeCell ref="A99:A101"/>
    <mergeCell ref="H64:J66"/>
    <mergeCell ref="H63:J63"/>
    <mergeCell ref="H36:J37"/>
    <mergeCell ref="H38:J38"/>
    <mergeCell ref="H31:J31"/>
    <mergeCell ref="H32:J32"/>
    <mergeCell ref="H34:J34"/>
    <mergeCell ref="H33:J33"/>
    <mergeCell ref="H35:J35"/>
    <mergeCell ref="H75:J76"/>
    <mergeCell ref="H55:J55"/>
    <mergeCell ref="H56:J59"/>
    <mergeCell ref="H74:J74"/>
    <mergeCell ref="H41:J41"/>
    <mergeCell ref="H40:J40"/>
    <mergeCell ref="H39:J39"/>
  </mergeCells>
  <conditionalFormatting sqref="K1:K15 K17:K117">
    <cfRule type="containsText" dxfId="0" priority="1" operator="containsText" text="361">
      <formula>NOT(ISERROR(SEARCH(("361"),(K1))))</formula>
    </cfRule>
  </conditionalFormatting>
  <conditionalFormatting sqref="K1:K15 K17:K117">
    <cfRule type="containsText" dxfId="1" priority="2" operator="containsText" text="363">
      <formula>NOT(ISERROR(SEARCH(("363"),(K1))))</formula>
    </cfRule>
  </conditionalFormatting>
  <conditionalFormatting sqref="K1:K15 K17:K117">
    <cfRule type="containsText" dxfId="1" priority="3" operator="containsText" text="365">
      <formula>NOT(ISERROR(SEARCH(("365"),(K1))))</formula>
    </cfRule>
  </conditionalFormatting>
  <conditionalFormatting sqref="K1:K15 K17:K117">
    <cfRule type="containsText" dxfId="1" priority="4" operator="containsText" text="366">
      <formula>NOT(ISERROR(SEARCH(("366"),(K1))))</formula>
    </cfRule>
  </conditionalFormatting>
  <conditionalFormatting sqref="K1:K15 K17:K117">
    <cfRule type="containsText" dxfId="1" priority="5" operator="containsText" text="367">
      <formula>NOT(ISERROR(SEARCH(("367"),(K1))))</formula>
    </cfRule>
  </conditionalFormatting>
  <conditionalFormatting sqref="P75:P82">
    <cfRule type="cellIs" dxfId="2" priority="6" operator="equal">
      <formula>"敵のみ"</formula>
    </cfRule>
  </conditionalFormatting>
  <conditionalFormatting sqref="D75:D82">
    <cfRule type="cellIs" dxfId="3" priority="7" operator="equal">
      <formula>"-"</formula>
    </cfRule>
  </conditionalFormatting>
  <conditionalFormatting sqref="O1:O120 D77 F77:G77 K77:N77 P77:Q77 D81 F81:G81 K81:N81 P81:P82 Q81">
    <cfRule type="cellIs" dxfId="4" priority="8" operator="greaterThan">
      <formula>0</formula>
    </cfRule>
  </conditionalFormatting>
  <conditionalFormatting sqref="P1:Q120">
    <cfRule type="cellIs" dxfId="5" priority="9" operator="lessThan">
      <formula>1</formula>
    </cfRule>
  </conditionalFormatting>
  <conditionalFormatting sqref="P1:Q120">
    <cfRule type="cellIs" dxfId="4" priority="10" operator="greaterThan">
      <formula>1</formula>
    </cfRule>
  </conditionalFormatting>
  <conditionalFormatting sqref="N31:N82">
    <cfRule type="cellIs" dxfId="6" priority="11" operator="greaterThan">
      <formula>0</formula>
    </cfRule>
  </conditionalFormatting>
  <conditionalFormatting sqref="N1:N15 N17:N120">
    <cfRule type="containsText" dxfId="6" priority="12" operator="containsText" text="/">
      <formula>NOT(ISERROR(SEARCH(("/"),(N1))))</formula>
    </cfRule>
  </conditionalFormatting>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56FD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964">
        <v>16.0</v>
      </c>
      <c r="B1" s="966"/>
      <c r="C1" s="969" t="str">
        <f>IMAGE(VLOOKUP($A$1,Fighters!A2:AI107,12,FALSE),1)</f>
        <v/>
      </c>
      <c r="D1" s="971"/>
      <c r="E1" s="971"/>
      <c r="F1" s="971"/>
      <c r="G1" s="973"/>
      <c r="H1" s="978"/>
      <c r="I1" s="971"/>
      <c r="J1" s="973"/>
      <c r="K1" s="980"/>
      <c r="L1" s="971"/>
      <c r="M1" s="973"/>
      <c r="N1" s="982"/>
      <c r="O1" s="982"/>
      <c r="P1" s="982"/>
      <c r="Q1" s="982"/>
      <c r="R1" s="984"/>
      <c r="S1" s="984"/>
      <c r="T1" s="984"/>
      <c r="U1" s="984"/>
      <c r="V1" s="984"/>
    </row>
    <row r="2">
      <c r="A2" s="987" t="str">
        <f>VLOOKUP($A$1,Fighters!$A$2:$AI$81,6,FALSE)</f>
        <v>#756fd0</v>
      </c>
      <c r="B2" s="966"/>
      <c r="C2" s="989"/>
      <c r="G2" s="995"/>
      <c r="H2" s="996"/>
      <c r="I2" s="998"/>
      <c r="J2" s="999"/>
      <c r="K2" s="996"/>
      <c r="L2" s="998"/>
      <c r="M2" s="999"/>
      <c r="N2" s="982"/>
      <c r="O2" s="982"/>
      <c r="P2" s="982"/>
      <c r="Q2" s="982"/>
      <c r="R2" s="984"/>
      <c r="S2" s="984"/>
      <c r="T2" s="984"/>
      <c r="U2" s="984"/>
      <c r="V2" s="984"/>
    </row>
    <row r="3">
      <c r="A3" s="987" t="str">
        <f>VLOOKUP($A$1,Fighters!$A$2:$AI$81,14,FALSE)</f>
        <v>16. シーク</v>
      </c>
      <c r="B3" s="966"/>
      <c r="C3" s="989"/>
      <c r="G3" s="995"/>
      <c r="H3" s="1002"/>
      <c r="I3" s="1002"/>
      <c r="J3" s="1002"/>
      <c r="K3" s="1004"/>
      <c r="L3" s="1004"/>
      <c r="M3" s="1004"/>
      <c r="N3" s="982"/>
      <c r="O3" s="982"/>
      <c r="P3" s="982"/>
      <c r="Q3" s="982"/>
      <c r="R3" s="1006"/>
      <c r="S3" s="984"/>
      <c r="T3" s="984"/>
      <c r="U3" s="984"/>
      <c r="V3" s="984"/>
    </row>
    <row r="4">
      <c r="A4" s="987" t="str">
        <f>VLOOKUP($A$1,Fighters!$A$2:$AI$81,13,FALSE)</f>
        <v>1</v>
      </c>
      <c r="B4" s="966"/>
      <c r="C4" s="989"/>
      <c r="G4" s="995"/>
      <c r="H4" s="1009"/>
      <c r="I4" s="1009"/>
      <c r="J4" s="1002"/>
      <c r="K4" s="1004"/>
      <c r="L4" s="1004"/>
      <c r="M4" s="1004"/>
      <c r="N4" s="982"/>
      <c r="O4" s="982"/>
      <c r="P4" s="982"/>
      <c r="Q4" s="982"/>
      <c r="R4" s="1006"/>
      <c r="S4" s="984"/>
      <c r="T4" s="984"/>
      <c r="U4" s="984"/>
      <c r="V4" s="984"/>
    </row>
    <row r="5" ht="16.5" customHeight="1">
      <c r="A5" s="964"/>
      <c r="B5" s="966"/>
      <c r="C5" s="989"/>
      <c r="G5" s="995"/>
      <c r="H5" s="1012"/>
      <c r="I5" s="1012"/>
      <c r="J5" s="1014"/>
      <c r="K5" s="1016"/>
      <c r="L5" s="1018"/>
      <c r="M5" s="1018"/>
      <c r="N5" s="982"/>
      <c r="O5" s="982"/>
      <c r="P5" s="982"/>
      <c r="Q5" s="982"/>
      <c r="R5" s="1006"/>
      <c r="S5" s="984"/>
      <c r="T5" s="984"/>
      <c r="U5" s="984"/>
      <c r="V5" s="984"/>
    </row>
    <row r="6">
      <c r="A6" s="966"/>
      <c r="B6" s="966"/>
      <c r="C6" s="989"/>
      <c r="G6" s="995"/>
      <c r="H6" s="1009"/>
      <c r="I6" s="1021" t="s">
        <v>6</v>
      </c>
      <c r="J6" s="1016"/>
      <c r="K6" s="1023"/>
      <c r="L6" s="1018"/>
      <c r="M6" s="1018"/>
      <c r="N6" s="982"/>
      <c r="O6" s="982"/>
      <c r="P6" s="982"/>
      <c r="Q6" s="982"/>
      <c r="R6" s="1006"/>
      <c r="S6" s="984"/>
      <c r="T6" s="984"/>
      <c r="U6" s="984"/>
      <c r="V6" s="984"/>
    </row>
    <row r="7">
      <c r="A7" s="966"/>
      <c r="B7" s="966"/>
      <c r="C7" s="989"/>
      <c r="G7" s="995"/>
      <c r="H7" s="1012"/>
      <c r="I7" s="1012"/>
      <c r="J7" s="1016"/>
      <c r="K7" s="1023"/>
      <c r="L7" s="1018"/>
      <c r="M7" s="1018"/>
      <c r="N7" s="982"/>
      <c r="O7" s="982"/>
      <c r="P7" s="982"/>
      <c r="Q7" s="982"/>
      <c r="R7" s="1006"/>
      <c r="S7" s="984"/>
      <c r="T7" s="984"/>
      <c r="U7" s="984"/>
      <c r="V7" s="984"/>
    </row>
    <row r="8">
      <c r="A8" s="966"/>
      <c r="B8" s="966"/>
      <c r="C8" s="989"/>
      <c r="G8" s="995"/>
      <c r="H8" s="1025">
        <v>43702.909964039354</v>
      </c>
      <c r="I8" s="971"/>
      <c r="J8" s="973"/>
      <c r="K8" s="1016"/>
      <c r="L8" s="1018"/>
      <c r="M8" s="1018"/>
      <c r="N8" s="982"/>
      <c r="O8" s="982"/>
      <c r="P8" s="982"/>
      <c r="Q8" s="982"/>
      <c r="R8" s="1006"/>
      <c r="S8" s="984"/>
      <c r="T8" s="984"/>
      <c r="U8" s="984"/>
      <c r="V8" s="984"/>
    </row>
    <row r="9">
      <c r="A9" s="966"/>
      <c r="B9" s="966"/>
      <c r="C9" s="989"/>
      <c r="G9" s="995"/>
      <c r="H9" s="996"/>
      <c r="I9" s="998"/>
      <c r="J9" s="999"/>
      <c r="K9" s="984"/>
      <c r="L9" s="982"/>
      <c r="M9" s="982"/>
      <c r="N9" s="982"/>
      <c r="O9" s="982"/>
      <c r="P9" s="982"/>
      <c r="Q9" s="982"/>
      <c r="R9" s="1006"/>
      <c r="S9" s="984"/>
      <c r="T9" s="984"/>
      <c r="U9" s="984"/>
      <c r="V9" s="984"/>
    </row>
    <row r="10">
      <c r="A10" s="966"/>
      <c r="B10" s="966"/>
      <c r="C10" s="989"/>
      <c r="G10" s="995"/>
      <c r="H10" s="1027"/>
      <c r="I10" s="1027"/>
      <c r="J10" s="984"/>
      <c r="K10" s="984"/>
      <c r="L10" s="982"/>
      <c r="M10" s="982"/>
      <c r="N10" s="982"/>
      <c r="O10" s="982"/>
      <c r="P10" s="982"/>
      <c r="Q10" s="982"/>
      <c r="R10" s="1006"/>
      <c r="S10" s="984"/>
      <c r="T10" s="984"/>
      <c r="U10" s="984"/>
      <c r="V10" s="984"/>
    </row>
    <row r="11">
      <c r="A11" s="1029" t="s">
        <v>11</v>
      </c>
      <c r="B11" s="973"/>
      <c r="C11" s="989"/>
      <c r="G11" s="995"/>
      <c r="H11" s="1012"/>
      <c r="I11" s="1012"/>
      <c r="J11" s="984"/>
      <c r="K11" s="984"/>
      <c r="L11" s="982"/>
      <c r="M11" s="982"/>
      <c r="N11" s="982"/>
      <c r="O11" s="982"/>
      <c r="P11" s="982"/>
      <c r="Q11" s="982"/>
      <c r="R11" s="1006"/>
      <c r="S11" s="984"/>
      <c r="T11" s="984"/>
      <c r="U11" s="984"/>
      <c r="V11" s="984"/>
    </row>
    <row r="12">
      <c r="A12" s="996"/>
      <c r="B12" s="999"/>
      <c r="C12" s="996"/>
      <c r="D12" s="998"/>
      <c r="E12" s="998"/>
      <c r="F12" s="998"/>
      <c r="G12" s="999"/>
      <c r="H12" s="1030"/>
      <c r="I12" s="1030"/>
      <c r="J12" s="966"/>
      <c r="K12" s="966"/>
      <c r="L12" s="982"/>
      <c r="M12" s="982"/>
      <c r="N12" s="982"/>
      <c r="O12" s="982"/>
      <c r="P12" s="982"/>
      <c r="Q12" s="982"/>
      <c r="R12" s="1006"/>
      <c r="S12" s="984"/>
      <c r="T12" s="984"/>
      <c r="U12" s="984"/>
      <c r="V12" s="98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78 [73rd]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2.178 [13th]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21.45 [7th]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1.47 [5th]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0.165 [24th]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39 [7th]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2.42 [4th]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0.106 [44th]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18.75 [7th]</v>
      </c>
      <c r="O19" s="104"/>
      <c r="P19" s="104"/>
      <c r="Q19" s="104"/>
      <c r="R19" s="104"/>
      <c r="S19" s="121"/>
      <c r="T19" s="121"/>
      <c r="U19" s="121"/>
      <c r="V19" s="121"/>
    </row>
    <row r="20" outlineLevel="1">
      <c r="A20" s="123" t="str">
        <f>'テンプレート'!A20</f>
        <v>Wall Cling</v>
      </c>
      <c r="B20" s="146" t="b">
        <v>1</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7F [1st]</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1.155 [19th]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33F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40 [11th]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1.75 [20th]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 [20th]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0.15 [4th]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303</v>
      </c>
      <c r="D26" s="201" t="s">
        <v>495</v>
      </c>
      <c r="E26" s="201" t="s">
        <v>303</v>
      </c>
      <c r="F26" s="200">
        <v>2.4</v>
      </c>
      <c r="G26" s="201" t="s">
        <v>70</v>
      </c>
      <c r="H26" s="213" t="s">
        <v>1265</v>
      </c>
      <c r="I26" s="120"/>
      <c r="J26" s="117"/>
      <c r="K26" s="200" t="s">
        <v>1266</v>
      </c>
      <c r="L26" s="200" t="s">
        <v>1267</v>
      </c>
      <c r="M26" s="205" t="s">
        <v>1268</v>
      </c>
      <c r="N26" s="205">
        <v>0.0</v>
      </c>
      <c r="O26" s="205">
        <v>0.0</v>
      </c>
      <c r="P26" s="205"/>
      <c r="Q26" s="205"/>
      <c r="R26" s="105"/>
      <c r="S26" s="105"/>
      <c r="T26" s="105"/>
      <c r="U26" s="105"/>
      <c r="V26" s="105"/>
    </row>
    <row r="27" outlineLevel="1">
      <c r="A27" s="222"/>
      <c r="B27" s="208" t="s">
        <v>63</v>
      </c>
      <c r="C27" s="210" t="s">
        <v>194</v>
      </c>
      <c r="D27" s="355" t="s">
        <v>495</v>
      </c>
      <c r="E27" s="210" t="s">
        <v>453</v>
      </c>
      <c r="F27" s="200">
        <v>1.92</v>
      </c>
      <c r="G27" s="201" t="s">
        <v>70</v>
      </c>
      <c r="H27" s="213" t="s">
        <v>679</v>
      </c>
      <c r="I27" s="120"/>
      <c r="J27" s="117"/>
      <c r="K27" s="200" t="s">
        <v>1271</v>
      </c>
      <c r="L27" s="200" t="s">
        <v>1272</v>
      </c>
      <c r="M27" s="205" t="s">
        <v>1273</v>
      </c>
      <c r="N27" s="205">
        <v>0.0</v>
      </c>
      <c r="O27" s="205">
        <v>0.0</v>
      </c>
      <c r="P27" s="205"/>
      <c r="Q27" s="205"/>
      <c r="R27" s="105"/>
      <c r="S27" s="105"/>
      <c r="T27" s="105"/>
      <c r="U27" s="105"/>
      <c r="V27" s="105"/>
    </row>
    <row r="28" outlineLevel="1">
      <c r="A28" s="222"/>
      <c r="B28" s="208" t="s">
        <v>680</v>
      </c>
      <c r="C28" s="702"/>
      <c r="D28" s="210" t="s">
        <v>303</v>
      </c>
      <c r="E28" s="704"/>
      <c r="F28" s="703"/>
      <c r="G28" s="704"/>
      <c r="H28" s="240"/>
      <c r="I28" s="120"/>
      <c r="J28" s="117"/>
      <c r="K28" s="407"/>
      <c r="L28" s="407"/>
      <c r="M28" s="407"/>
      <c r="N28" s="407"/>
      <c r="O28" s="407"/>
      <c r="P28" s="407"/>
      <c r="Q28" s="407"/>
      <c r="R28" s="105"/>
      <c r="S28" s="105"/>
      <c r="T28" s="105"/>
      <c r="U28" s="105"/>
      <c r="V28" s="105"/>
    </row>
    <row r="29" outlineLevel="1">
      <c r="A29" s="222"/>
      <c r="B29" s="208" t="s">
        <v>681</v>
      </c>
      <c r="C29" s="210" t="s">
        <v>1280</v>
      </c>
      <c r="D29" s="210" t="s">
        <v>74</v>
      </c>
      <c r="E29" s="210" t="s">
        <v>1281</v>
      </c>
      <c r="F29" s="200">
        <v>0.36</v>
      </c>
      <c r="G29" s="276" t="s">
        <v>193</v>
      </c>
      <c r="H29" s="213" t="s">
        <v>1282</v>
      </c>
      <c r="I29" s="120"/>
      <c r="J29" s="117"/>
      <c r="K29" s="200">
        <v>361.0</v>
      </c>
      <c r="L29" s="200">
        <v>15.0</v>
      </c>
      <c r="M29" s="200">
        <v>12.0</v>
      </c>
      <c r="N29" s="200">
        <v>0.0</v>
      </c>
      <c r="O29" s="200">
        <v>0.0</v>
      </c>
      <c r="P29" s="205"/>
      <c r="Q29" s="205"/>
      <c r="R29" s="105"/>
      <c r="S29" s="105"/>
      <c r="T29" s="105"/>
      <c r="U29" s="105"/>
      <c r="V29" s="105"/>
    </row>
    <row r="30" outlineLevel="1">
      <c r="A30" s="207"/>
      <c r="B30" s="208" t="s">
        <v>685</v>
      </c>
      <c r="C30" s="355" t="s">
        <v>56</v>
      </c>
      <c r="D30" s="276" t="s">
        <v>211</v>
      </c>
      <c r="E30" s="210" t="s">
        <v>303</v>
      </c>
      <c r="F30" s="200">
        <v>2.4</v>
      </c>
      <c r="G30" s="355" t="s">
        <v>70</v>
      </c>
      <c r="H30" s="213" t="s">
        <v>214</v>
      </c>
      <c r="I30" s="120"/>
      <c r="J30" s="117"/>
      <c r="K30" s="200">
        <v>40.0</v>
      </c>
      <c r="L30" s="200">
        <v>132.0</v>
      </c>
      <c r="M30" s="200">
        <v>60.0</v>
      </c>
      <c r="N30" s="200">
        <v>0.0</v>
      </c>
      <c r="O30" s="200">
        <v>0.0</v>
      </c>
      <c r="P30" s="205"/>
      <c r="Q30" s="205"/>
      <c r="R30" s="105"/>
      <c r="S30" s="105"/>
      <c r="T30" s="105"/>
      <c r="U30" s="105"/>
      <c r="V30" s="105"/>
    </row>
    <row r="31" outlineLevel="1">
      <c r="A31" s="195" t="s">
        <v>72</v>
      </c>
      <c r="B31" s="214"/>
      <c r="C31" s="210" t="s">
        <v>56</v>
      </c>
      <c r="D31" s="275" t="s">
        <v>65</v>
      </c>
      <c r="E31" s="210" t="s">
        <v>145</v>
      </c>
      <c r="F31" s="200">
        <v>8.4</v>
      </c>
      <c r="G31" s="242" t="s">
        <v>168</v>
      </c>
      <c r="H31" s="243" t="s">
        <v>1285</v>
      </c>
      <c r="I31" s="221"/>
      <c r="J31" s="110"/>
      <c r="K31" s="200">
        <v>60.0</v>
      </c>
      <c r="L31" s="200">
        <v>90.0</v>
      </c>
      <c r="M31" s="200">
        <v>70.0</v>
      </c>
      <c r="N31" s="200">
        <v>0.0</v>
      </c>
      <c r="O31" s="200">
        <v>1.0</v>
      </c>
      <c r="P31" s="205"/>
      <c r="Q31" s="205"/>
      <c r="R31" s="105"/>
      <c r="S31" s="105"/>
      <c r="T31" s="105"/>
      <c r="U31" s="105"/>
      <c r="V31" s="105"/>
    </row>
    <row r="32" outlineLevel="1">
      <c r="A32" s="207"/>
      <c r="B32" s="208" t="s">
        <v>76</v>
      </c>
      <c r="C32" s="210" t="s">
        <v>261</v>
      </c>
      <c r="D32" s="114"/>
      <c r="E32" s="210" t="s">
        <v>229</v>
      </c>
      <c r="F32" s="200">
        <v>6.0</v>
      </c>
      <c r="G32" s="242" t="s">
        <v>91</v>
      </c>
      <c r="H32" s="112"/>
      <c r="I32" s="224"/>
      <c r="J32" s="114"/>
      <c r="K32" s="200">
        <v>361.0</v>
      </c>
      <c r="L32" s="200">
        <v>100.0</v>
      </c>
      <c r="M32" s="200">
        <v>20.0</v>
      </c>
      <c r="N32" s="200">
        <v>0.0</v>
      </c>
      <c r="O32" s="200">
        <v>1.0</v>
      </c>
      <c r="P32" s="205"/>
      <c r="Q32" s="205"/>
      <c r="R32" s="105"/>
      <c r="S32" s="105"/>
      <c r="T32" s="105"/>
      <c r="U32" s="105"/>
      <c r="V32" s="105"/>
    </row>
    <row r="33" outlineLevel="1">
      <c r="A33" s="236" t="s">
        <v>82</v>
      </c>
      <c r="B33" s="208"/>
      <c r="C33" s="210" t="s">
        <v>690</v>
      </c>
      <c r="D33" s="210" t="s">
        <v>57</v>
      </c>
      <c r="E33" s="210" t="s">
        <v>194</v>
      </c>
      <c r="F33" s="200">
        <v>3.5999999999999996</v>
      </c>
      <c r="G33" s="201" t="s">
        <v>193</v>
      </c>
      <c r="H33" s="240"/>
      <c r="I33" s="120"/>
      <c r="J33" s="117"/>
      <c r="K33" s="200" t="s">
        <v>1289</v>
      </c>
      <c r="L33" s="200" t="s">
        <v>1290</v>
      </c>
      <c r="M33" s="200">
        <v>20.0</v>
      </c>
      <c r="N33" s="200">
        <v>0.0</v>
      </c>
      <c r="O33" s="200">
        <v>0.0</v>
      </c>
      <c r="P33" s="205"/>
      <c r="Q33" s="205"/>
      <c r="R33" s="105"/>
      <c r="S33" s="105"/>
      <c r="T33" s="105"/>
      <c r="U33" s="105"/>
      <c r="V33" s="105"/>
    </row>
    <row r="34" outlineLevel="1">
      <c r="A34" s="195" t="s">
        <v>93</v>
      </c>
      <c r="B34" s="208" t="s">
        <v>170</v>
      </c>
      <c r="C34" s="210" t="s">
        <v>690</v>
      </c>
      <c r="D34" s="275" t="s">
        <v>924</v>
      </c>
      <c r="E34" s="210" t="s">
        <v>194</v>
      </c>
      <c r="F34" s="200">
        <v>3.5999999999999996</v>
      </c>
      <c r="G34" s="201" t="s">
        <v>193</v>
      </c>
      <c r="H34" s="316"/>
      <c r="I34" s="221"/>
      <c r="J34" s="110"/>
      <c r="K34" s="200" t="s">
        <v>1292</v>
      </c>
      <c r="L34" s="200">
        <v>80.0</v>
      </c>
      <c r="M34" s="200" t="s">
        <v>1293</v>
      </c>
      <c r="N34" s="200">
        <v>0.0</v>
      </c>
      <c r="O34" s="200">
        <v>0.0</v>
      </c>
      <c r="P34" s="205"/>
      <c r="Q34" s="205"/>
      <c r="R34" s="105"/>
      <c r="S34" s="105"/>
      <c r="T34" s="105"/>
      <c r="U34" s="105"/>
      <c r="V34" s="105"/>
    </row>
    <row r="35" outlineLevel="1">
      <c r="A35" s="207"/>
      <c r="B35" s="208" t="s">
        <v>177</v>
      </c>
      <c r="C35" s="210" t="s">
        <v>1250</v>
      </c>
      <c r="D35" s="114"/>
      <c r="E35" s="210" t="s">
        <v>58</v>
      </c>
      <c r="F35" s="200">
        <v>4.8</v>
      </c>
      <c r="G35" s="201" t="s">
        <v>59</v>
      </c>
      <c r="H35" s="112"/>
      <c r="I35" s="224"/>
      <c r="J35" s="114"/>
      <c r="K35" s="200">
        <v>60.0</v>
      </c>
      <c r="L35" s="200">
        <v>147.0</v>
      </c>
      <c r="M35" s="200">
        <v>25.0</v>
      </c>
      <c r="N35" s="200">
        <v>0.0</v>
      </c>
      <c r="O35" s="200">
        <v>0.0</v>
      </c>
      <c r="P35" s="205"/>
      <c r="Q35" s="205"/>
      <c r="R35" s="105"/>
      <c r="S35" s="105"/>
      <c r="T35" s="105"/>
      <c r="U35" s="105"/>
      <c r="V35" s="105"/>
    </row>
    <row r="36" outlineLevel="1">
      <c r="A36" s="236" t="s">
        <v>104</v>
      </c>
      <c r="B36" s="214"/>
      <c r="C36" s="210" t="s">
        <v>56</v>
      </c>
      <c r="D36" s="210" t="s">
        <v>835</v>
      </c>
      <c r="E36" s="210" t="s">
        <v>1294</v>
      </c>
      <c r="F36" s="200">
        <v>5.3999999999999995</v>
      </c>
      <c r="G36" s="201" t="s">
        <v>59</v>
      </c>
      <c r="H36" s="240"/>
      <c r="I36" s="120"/>
      <c r="J36" s="117"/>
      <c r="K36" s="200" t="s">
        <v>1295</v>
      </c>
      <c r="L36" s="200">
        <v>100.0</v>
      </c>
      <c r="M36" s="200">
        <v>37.0</v>
      </c>
      <c r="N36" s="200">
        <v>0.0</v>
      </c>
      <c r="O36" s="200">
        <v>0.0</v>
      </c>
      <c r="P36" s="205"/>
      <c r="Q36" s="205"/>
      <c r="R36" s="105"/>
      <c r="S36" s="105"/>
      <c r="T36" s="105"/>
      <c r="U36" s="105"/>
      <c r="V36" s="105"/>
    </row>
    <row r="37" outlineLevel="1">
      <c r="A37" s="195" t="s">
        <v>110</v>
      </c>
      <c r="B37" s="208" t="s">
        <v>170</v>
      </c>
      <c r="C37" s="210" t="s">
        <v>74</v>
      </c>
      <c r="D37" s="275" t="s">
        <v>345</v>
      </c>
      <c r="E37" s="210" t="s">
        <v>229</v>
      </c>
      <c r="F37" s="200">
        <v>6.0</v>
      </c>
      <c r="G37" s="201" t="s">
        <v>193</v>
      </c>
      <c r="H37" s="243" t="s">
        <v>528</v>
      </c>
      <c r="I37" s="221"/>
      <c r="J37" s="110"/>
      <c r="K37" s="200" t="s">
        <v>1300</v>
      </c>
      <c r="L37" s="200">
        <v>100.0</v>
      </c>
      <c r="M37" s="200">
        <v>0.0</v>
      </c>
      <c r="N37" s="200" t="s">
        <v>1301</v>
      </c>
      <c r="O37" s="200">
        <v>0.0</v>
      </c>
      <c r="P37" s="205"/>
      <c r="Q37" s="205"/>
      <c r="R37" s="105"/>
      <c r="S37" s="105"/>
      <c r="T37" s="105"/>
      <c r="U37" s="105"/>
      <c r="V37" s="105"/>
    </row>
    <row r="38" outlineLevel="1">
      <c r="A38" s="207"/>
      <c r="B38" s="208" t="s">
        <v>177</v>
      </c>
      <c r="C38" s="210" t="s">
        <v>379</v>
      </c>
      <c r="D38" s="114"/>
      <c r="E38" s="210" t="s">
        <v>90</v>
      </c>
      <c r="F38" s="200">
        <v>9.6</v>
      </c>
      <c r="G38" s="201" t="s">
        <v>67</v>
      </c>
      <c r="H38" s="112"/>
      <c r="I38" s="224"/>
      <c r="J38" s="114"/>
      <c r="K38" s="200">
        <v>361.0</v>
      </c>
      <c r="L38" s="200">
        <v>109.0</v>
      </c>
      <c r="M38" s="200">
        <v>60.0</v>
      </c>
      <c r="N38" s="200">
        <v>0.0</v>
      </c>
      <c r="O38" s="200">
        <v>0.0</v>
      </c>
      <c r="P38" s="205"/>
      <c r="Q38" s="205"/>
      <c r="R38" s="105"/>
      <c r="S38" s="105"/>
      <c r="T38" s="105"/>
      <c r="U38" s="105"/>
      <c r="V38" s="105"/>
    </row>
    <row r="39" outlineLevel="1">
      <c r="A39" s="195" t="s">
        <v>119</v>
      </c>
      <c r="B39" s="208" t="s">
        <v>170</v>
      </c>
      <c r="C39" s="210" t="s">
        <v>191</v>
      </c>
      <c r="D39" s="275" t="s">
        <v>548</v>
      </c>
      <c r="E39" s="210" t="s">
        <v>205</v>
      </c>
      <c r="F39" s="200">
        <v>18.0</v>
      </c>
      <c r="G39" s="201" t="s">
        <v>168</v>
      </c>
      <c r="H39" s="243" t="s">
        <v>1303</v>
      </c>
      <c r="I39" s="221"/>
      <c r="J39" s="110"/>
      <c r="K39" s="200">
        <v>93.0</v>
      </c>
      <c r="L39" s="200">
        <v>88.0</v>
      </c>
      <c r="M39" s="200">
        <v>52.0</v>
      </c>
      <c r="N39" s="200">
        <v>0.0</v>
      </c>
      <c r="O39" s="200">
        <v>0.0</v>
      </c>
      <c r="P39" s="205"/>
      <c r="Q39" s="205"/>
      <c r="R39" s="105"/>
      <c r="S39" s="105"/>
      <c r="T39" s="105"/>
      <c r="U39" s="105"/>
      <c r="V39" s="105"/>
    </row>
    <row r="40" outlineLevel="1">
      <c r="A40" s="207"/>
      <c r="B40" s="208" t="s">
        <v>177</v>
      </c>
      <c r="C40" s="210" t="s">
        <v>120</v>
      </c>
      <c r="D40" s="114"/>
      <c r="E40" s="210" t="s">
        <v>191</v>
      </c>
      <c r="F40" s="200">
        <v>13.2</v>
      </c>
      <c r="G40" s="201" t="s">
        <v>91</v>
      </c>
      <c r="H40" s="112"/>
      <c r="I40" s="224"/>
      <c r="J40" s="114"/>
      <c r="K40" s="200">
        <v>50.0</v>
      </c>
      <c r="L40" s="200">
        <v>100.0</v>
      </c>
      <c r="M40" s="200">
        <v>38.0</v>
      </c>
      <c r="N40" s="200">
        <v>0.0</v>
      </c>
      <c r="O40" s="200">
        <v>0.0</v>
      </c>
      <c r="P40" s="205"/>
      <c r="Q40" s="205"/>
      <c r="R40" s="105"/>
      <c r="S40" s="105"/>
      <c r="T40" s="105"/>
      <c r="U40" s="105"/>
      <c r="V40" s="105"/>
    </row>
    <row r="41" outlineLevel="1">
      <c r="A41" s="195" t="s">
        <v>128</v>
      </c>
      <c r="B41" s="208" t="s">
        <v>170</v>
      </c>
      <c r="C41" s="210" t="s">
        <v>130</v>
      </c>
      <c r="D41" s="275" t="s">
        <v>309</v>
      </c>
      <c r="E41" s="210" t="s">
        <v>58</v>
      </c>
      <c r="F41" s="200">
        <v>4.8</v>
      </c>
      <c r="G41" s="201" t="s">
        <v>193</v>
      </c>
      <c r="H41" s="243" t="s">
        <v>1305</v>
      </c>
      <c r="I41" s="221"/>
      <c r="J41" s="110"/>
      <c r="K41" s="200">
        <v>140.0</v>
      </c>
      <c r="L41" s="200">
        <v>100.0</v>
      </c>
      <c r="M41" s="200">
        <v>0.0</v>
      </c>
      <c r="N41" s="200">
        <v>35.0</v>
      </c>
      <c r="O41" s="200">
        <v>0.0</v>
      </c>
      <c r="P41" s="205"/>
      <c r="Q41" s="205"/>
      <c r="R41" s="105"/>
      <c r="S41" s="105"/>
      <c r="T41" s="105"/>
      <c r="U41" s="105"/>
      <c r="V41" s="105"/>
    </row>
    <row r="42" outlineLevel="1">
      <c r="A42" s="207"/>
      <c r="B42" s="208" t="s">
        <v>177</v>
      </c>
      <c r="C42" s="210" t="s">
        <v>594</v>
      </c>
      <c r="D42" s="114"/>
      <c r="E42" s="210" t="s">
        <v>66</v>
      </c>
      <c r="F42" s="200">
        <v>7.199999999999999</v>
      </c>
      <c r="G42" s="201" t="s">
        <v>59</v>
      </c>
      <c r="H42" s="112"/>
      <c r="I42" s="224"/>
      <c r="J42" s="114"/>
      <c r="K42" s="200">
        <v>43.0</v>
      </c>
      <c r="L42" s="200">
        <v>165.0</v>
      </c>
      <c r="M42" s="200">
        <v>35.0</v>
      </c>
      <c r="N42" s="200">
        <v>0.0</v>
      </c>
      <c r="O42" s="200">
        <v>0.0</v>
      </c>
      <c r="P42" s="205"/>
      <c r="Q42" s="205"/>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4" t="str">
        <f>'テンプレート'!R56</f>
        <v>Comment</v>
      </c>
      <c r="S45" s="120"/>
      <c r="T45" s="120"/>
      <c r="U45" s="120"/>
      <c r="V45" s="120"/>
    </row>
    <row r="46" outlineLevel="1">
      <c r="A46" s="265" t="s">
        <v>187</v>
      </c>
      <c r="B46" s="267"/>
      <c r="C46" s="199" t="s">
        <v>1316</v>
      </c>
      <c r="D46" s="305" t="s">
        <v>121</v>
      </c>
      <c r="E46" s="199" t="s">
        <v>861</v>
      </c>
      <c r="F46" s="273" t="s">
        <v>862</v>
      </c>
      <c r="G46" s="273" t="s">
        <v>863</v>
      </c>
      <c r="H46" s="200" t="s">
        <v>864</v>
      </c>
      <c r="I46" s="311" t="str">
        <f t="array" ref="I46">INDEX('Aerial Attacks'!$O$3:$AA$109, MATCH($A$1,'Aerial Attacks'!$A$3:$A$109,0), MATCH(A46,'Aerial Attacks'!$O$2:$S$2,0))</f>
        <v>6</v>
      </c>
      <c r="J46" s="314" t="s">
        <v>1284</v>
      </c>
      <c r="K46" s="200">
        <v>361.0</v>
      </c>
      <c r="L46" s="200">
        <v>100.0</v>
      </c>
      <c r="M46" s="200">
        <v>30.0</v>
      </c>
      <c r="N46" s="200">
        <v>0.0</v>
      </c>
      <c r="O46" s="205">
        <v>0.0</v>
      </c>
      <c r="P46" s="205"/>
      <c r="Q46" s="205"/>
      <c r="R46" s="579"/>
      <c r="S46" s="221"/>
      <c r="T46" s="221"/>
      <c r="U46" s="221"/>
      <c r="V46" s="110"/>
    </row>
    <row r="47" outlineLevel="1">
      <c r="A47" s="207"/>
      <c r="B47" s="267" t="s">
        <v>76</v>
      </c>
      <c r="C47" s="199" t="s">
        <v>269</v>
      </c>
      <c r="D47" s="114"/>
      <c r="E47" s="199" t="s">
        <v>1328</v>
      </c>
      <c r="F47" s="200" t="s">
        <v>1329</v>
      </c>
      <c r="G47" s="200" t="s">
        <v>1330</v>
      </c>
      <c r="H47" s="200" t="s">
        <v>1331</v>
      </c>
      <c r="I47" s="207"/>
      <c r="J47" s="114"/>
      <c r="K47" s="200">
        <v>361.0</v>
      </c>
      <c r="L47" s="200">
        <v>100.0</v>
      </c>
      <c r="M47" s="200">
        <v>30.0</v>
      </c>
      <c r="N47" s="200">
        <v>0.0</v>
      </c>
      <c r="O47" s="205">
        <v>0.0</v>
      </c>
      <c r="P47" s="205"/>
      <c r="Q47" s="205"/>
      <c r="R47" s="112"/>
      <c r="S47" s="224"/>
      <c r="T47" s="224"/>
      <c r="U47" s="224"/>
      <c r="V47" s="114"/>
    </row>
    <row r="48" outlineLevel="1">
      <c r="A48" s="299" t="s">
        <v>219</v>
      </c>
      <c r="B48" s="267"/>
      <c r="C48" s="199" t="s">
        <v>143</v>
      </c>
      <c r="D48" s="820">
        <v>34.0</v>
      </c>
      <c r="E48" s="199" t="s">
        <v>1335</v>
      </c>
      <c r="F48" s="200" t="s">
        <v>1336</v>
      </c>
      <c r="G48" s="200" t="s">
        <v>1337</v>
      </c>
      <c r="H48" s="200" t="s">
        <v>873</v>
      </c>
      <c r="I48" s="581" t="str">
        <f t="array" ref="I48">INDEX('Aerial Attacks'!$O$3:$AA$109, MATCH($A$1,'Aerial Attacks'!$A$3:$A$109,0), MATCH(A48,'Aerial Attacks'!$O$2:$S$2,0))</f>
        <v>5</v>
      </c>
      <c r="J48" s="355" t="s">
        <v>925</v>
      </c>
      <c r="K48" s="200">
        <v>50.0</v>
      </c>
      <c r="L48" s="200">
        <v>127.0</v>
      </c>
      <c r="M48" s="200" t="s">
        <v>1338</v>
      </c>
      <c r="N48" s="200">
        <v>0.0</v>
      </c>
      <c r="O48" s="205">
        <v>0.0</v>
      </c>
      <c r="P48" s="205"/>
      <c r="Q48" s="205"/>
      <c r="R48" s="582"/>
      <c r="S48" s="120"/>
      <c r="T48" s="120"/>
      <c r="U48" s="120"/>
      <c r="V48" s="117"/>
    </row>
    <row r="49" outlineLevel="1">
      <c r="A49" s="265" t="s">
        <v>260</v>
      </c>
      <c r="B49" s="267"/>
      <c r="C49" s="199" t="s">
        <v>415</v>
      </c>
      <c r="D49" s="305">
        <v>37.0</v>
      </c>
      <c r="E49" s="199" t="s">
        <v>1339</v>
      </c>
      <c r="F49" s="200" t="s">
        <v>1340</v>
      </c>
      <c r="G49" s="200" t="s">
        <v>1341</v>
      </c>
      <c r="H49" s="200" t="s">
        <v>1342</v>
      </c>
      <c r="I49" s="311">
        <f t="array" ref="I49">INDEX('Aerial Attacks'!$O$3:$AA$109, MATCH($A$1,'Aerial Attacks'!$A$3:$A$109,0), MATCH(A49,'Aerial Attacks'!$O$2:$S$2,0))</f>
        <v>7</v>
      </c>
      <c r="J49" s="314" t="s">
        <v>1279</v>
      </c>
      <c r="K49" s="200">
        <v>361.0</v>
      </c>
      <c r="L49" s="200">
        <v>98.0</v>
      </c>
      <c r="M49" s="200" t="s">
        <v>1347</v>
      </c>
      <c r="N49" s="200">
        <v>0.0</v>
      </c>
      <c r="O49" s="205">
        <v>0.0</v>
      </c>
      <c r="P49" s="205"/>
      <c r="Q49" s="205"/>
      <c r="R49" s="579"/>
      <c r="S49" s="221"/>
      <c r="T49" s="221"/>
      <c r="U49" s="221"/>
      <c r="V49" s="110"/>
    </row>
    <row r="50" outlineLevel="1">
      <c r="A50" s="207"/>
      <c r="B50" s="267" t="s">
        <v>76</v>
      </c>
      <c r="C50" s="199" t="s">
        <v>1349</v>
      </c>
      <c r="D50" s="114"/>
      <c r="E50" s="199" t="s">
        <v>66</v>
      </c>
      <c r="F50" s="200">
        <v>7.199999999999999</v>
      </c>
      <c r="G50" s="200">
        <v>6.12</v>
      </c>
      <c r="H50" s="200" t="s">
        <v>70</v>
      </c>
      <c r="I50" s="207"/>
      <c r="J50" s="114"/>
      <c r="K50" s="200">
        <v>361.0</v>
      </c>
      <c r="L50" s="200">
        <v>101.0</v>
      </c>
      <c r="M50" s="200">
        <v>10.0</v>
      </c>
      <c r="N50" s="200">
        <v>0.0</v>
      </c>
      <c r="O50" s="205">
        <v>0.0</v>
      </c>
      <c r="P50" s="205"/>
      <c r="Q50" s="205"/>
      <c r="R50" s="112"/>
      <c r="S50" s="224"/>
      <c r="T50" s="224"/>
      <c r="U50" s="224"/>
      <c r="V50" s="114"/>
    </row>
    <row r="51" outlineLevel="1">
      <c r="A51" s="265" t="s">
        <v>271</v>
      </c>
      <c r="B51" s="267" t="s">
        <v>402</v>
      </c>
      <c r="C51" s="199" t="s">
        <v>1350</v>
      </c>
      <c r="D51" s="305" t="s">
        <v>172</v>
      </c>
      <c r="E51" s="199" t="s">
        <v>429</v>
      </c>
      <c r="F51" s="200">
        <v>1.2</v>
      </c>
      <c r="G51" s="200">
        <v>1.02</v>
      </c>
      <c r="H51" s="200" t="s">
        <v>292</v>
      </c>
      <c r="I51" s="311" t="str">
        <f t="array" ref="I51">INDEX('Aerial Attacks'!$O$3:$AA$109, MATCH($A$1,'Aerial Attacks'!$A$3:$A$109,0), MATCH(A51,'Aerial Attacks'!$O$2:$S$2,0))</f>
        <v>13</v>
      </c>
      <c r="J51" s="295" t="s">
        <v>1354</v>
      </c>
      <c r="K51" s="200" t="s">
        <v>1355</v>
      </c>
      <c r="L51" s="200" t="s">
        <v>1356</v>
      </c>
      <c r="M51" s="200" t="s">
        <v>1357</v>
      </c>
      <c r="N51" s="200">
        <v>0.0</v>
      </c>
      <c r="O51" s="205">
        <v>0.0</v>
      </c>
      <c r="P51" s="205"/>
      <c r="Q51" s="205"/>
      <c r="R51" s="579"/>
      <c r="S51" s="221"/>
      <c r="T51" s="221"/>
      <c r="U51" s="221"/>
      <c r="V51" s="110"/>
    </row>
    <row r="52" outlineLevel="1">
      <c r="A52" s="207"/>
      <c r="B52" s="267" t="s">
        <v>418</v>
      </c>
      <c r="C52" s="199" t="s">
        <v>537</v>
      </c>
      <c r="D52" s="114"/>
      <c r="E52" s="199" t="s">
        <v>58</v>
      </c>
      <c r="F52" s="200">
        <v>4.8</v>
      </c>
      <c r="G52" s="200">
        <v>4.08</v>
      </c>
      <c r="H52" s="200" t="s">
        <v>70</v>
      </c>
      <c r="I52" s="207"/>
      <c r="J52" s="114"/>
      <c r="K52" s="200">
        <v>80.0</v>
      </c>
      <c r="L52" s="200">
        <v>138.0</v>
      </c>
      <c r="M52" s="200">
        <v>50.0</v>
      </c>
      <c r="N52" s="200">
        <v>0.0</v>
      </c>
      <c r="O52" s="205">
        <v>0.0</v>
      </c>
      <c r="P52" s="205"/>
      <c r="Q52" s="205"/>
      <c r="R52" s="112"/>
      <c r="S52" s="224"/>
      <c r="T52" s="224"/>
      <c r="U52" s="224"/>
      <c r="V52" s="114"/>
    </row>
    <row r="53" outlineLevel="1">
      <c r="A53" s="265" t="s">
        <v>283</v>
      </c>
      <c r="B53" s="267" t="s">
        <v>267</v>
      </c>
      <c r="C53" s="199" t="s">
        <v>523</v>
      </c>
      <c r="D53" s="305">
        <v>54.0</v>
      </c>
      <c r="E53" s="199" t="s">
        <v>173</v>
      </c>
      <c r="F53" s="200">
        <v>12.0</v>
      </c>
      <c r="G53" s="200">
        <v>10.2</v>
      </c>
      <c r="H53" s="200" t="s">
        <v>193</v>
      </c>
      <c r="I53" s="311">
        <f t="array" ref="I53">INDEX('Aerial Attacks'!$O$3:$AA$109, MATCH($A$1,'Aerial Attacks'!$A$3:$A$109,0), MATCH(A53,'Aerial Attacks'!$O$2:$S$2,0))</f>
        <v>22</v>
      </c>
      <c r="J53" s="314" t="s">
        <v>1359</v>
      </c>
      <c r="K53" s="200">
        <v>280.0</v>
      </c>
      <c r="L53" s="200">
        <v>90.0</v>
      </c>
      <c r="M53" s="200">
        <v>30.0</v>
      </c>
      <c r="N53" s="200">
        <v>0.0</v>
      </c>
      <c r="O53" s="205">
        <v>0.0</v>
      </c>
      <c r="P53" s="205"/>
      <c r="Q53" s="205"/>
      <c r="R53" s="243"/>
      <c r="S53" s="221"/>
      <c r="T53" s="221"/>
      <c r="U53" s="221"/>
      <c r="V53" s="110"/>
    </row>
    <row r="54" outlineLevel="1">
      <c r="A54" s="222"/>
      <c r="B54" s="267" t="s">
        <v>76</v>
      </c>
      <c r="C54" s="199" t="s">
        <v>1360</v>
      </c>
      <c r="D54" s="233"/>
      <c r="E54" s="199" t="s">
        <v>173</v>
      </c>
      <c r="F54" s="200">
        <v>12.0</v>
      </c>
      <c r="G54" s="200">
        <v>10.2</v>
      </c>
      <c r="H54" s="200" t="s">
        <v>193</v>
      </c>
      <c r="I54" s="222"/>
      <c r="J54" s="233"/>
      <c r="K54" s="200">
        <v>56.0</v>
      </c>
      <c r="L54" s="200">
        <v>78.0</v>
      </c>
      <c r="M54" s="200">
        <v>55.0</v>
      </c>
      <c r="N54" s="200">
        <v>0.0</v>
      </c>
      <c r="O54" s="205">
        <v>0.0</v>
      </c>
      <c r="P54" s="205"/>
      <c r="Q54" s="205"/>
      <c r="R54" s="231"/>
      <c r="V54" s="233"/>
    </row>
    <row r="55" outlineLevel="1">
      <c r="A55" s="207"/>
      <c r="B55" s="267" t="s">
        <v>301</v>
      </c>
      <c r="C55" s="199" t="s">
        <v>302</v>
      </c>
      <c r="D55" s="114"/>
      <c r="E55" s="199" t="s">
        <v>303</v>
      </c>
      <c r="F55" s="200">
        <v>2.4</v>
      </c>
      <c r="G55" s="200">
        <v>2.04</v>
      </c>
      <c r="H55" s="200" t="s">
        <v>70</v>
      </c>
      <c r="I55" s="207"/>
      <c r="J55" s="114"/>
      <c r="K55" s="200">
        <v>48.0</v>
      </c>
      <c r="L55" s="200">
        <v>50.0</v>
      </c>
      <c r="M55" s="200">
        <v>77.0</v>
      </c>
      <c r="N55" s="200">
        <v>0.0</v>
      </c>
      <c r="O55" s="205">
        <v>0.0</v>
      </c>
      <c r="P55" s="205"/>
      <c r="Q55" s="205"/>
      <c r="R55" s="112"/>
      <c r="S55" s="224"/>
      <c r="T55" s="224"/>
      <c r="U55" s="224"/>
      <c r="V55" s="114"/>
    </row>
    <row r="56">
      <c r="A56" s="312"/>
      <c r="B56" s="315"/>
      <c r="C56" s="317"/>
      <c r="D56" s="317"/>
      <c r="E56" s="318"/>
      <c r="F56" s="318"/>
      <c r="G56" s="318"/>
      <c r="H56" s="319"/>
      <c r="I56" s="319"/>
      <c r="J56" s="320"/>
      <c r="K56" s="320"/>
      <c r="L56" s="320"/>
      <c r="M56" s="320"/>
      <c r="N56" s="320"/>
      <c r="O56" s="320"/>
      <c r="P56" s="320"/>
      <c r="Q56" s="180"/>
      <c r="R56" s="180"/>
      <c r="S56" s="180"/>
      <c r="T56" s="180"/>
      <c r="U56" s="180"/>
      <c r="V56" s="180"/>
    </row>
    <row r="57">
      <c r="A57" s="322" t="str">
        <f>'テンプレート'!A71</f>
        <v>Special Moves</v>
      </c>
      <c r="B57" s="117"/>
      <c r="C57" s="317"/>
      <c r="D57" s="317"/>
      <c r="E57" s="318"/>
      <c r="F57" s="318"/>
      <c r="G57" s="318"/>
      <c r="H57" s="319"/>
      <c r="I57" s="319"/>
      <c r="J57" s="320"/>
      <c r="K57" s="320"/>
      <c r="L57" s="320"/>
      <c r="M57" s="320"/>
      <c r="N57" s="320"/>
      <c r="O57" s="320"/>
      <c r="P57" s="320"/>
      <c r="Q57" s="180"/>
      <c r="R57" s="180"/>
      <c r="S57" s="180"/>
      <c r="T57" s="180"/>
      <c r="U57" s="180"/>
      <c r="V57" s="180"/>
    </row>
    <row r="58" outlineLevel="1">
      <c r="A58" s="324" t="str">
        <f>"NB ("&amp;VLOOKUP($A$1,Fighters!$A$2:$AI$81,15,FALSE)&amp;")"</f>
        <v>NB (仕込針)</v>
      </c>
      <c r="B58" s="117"/>
      <c r="C58" s="327" t="str">
        <f>'テンプレート'!C72</f>
        <v>Active</v>
      </c>
      <c r="D58" s="327" t="str">
        <f>'テンプレート'!D72</f>
        <v>Duration</v>
      </c>
      <c r="E58" s="328" t="str">
        <f>'テンプレート'!E72</f>
        <v>Base Damage</v>
      </c>
      <c r="F58" s="329" t="str">
        <f>'テンプレート'!F72</f>
        <v>Damage (1v1)</v>
      </c>
      <c r="G58" s="328" t="str">
        <f>'テンプレート'!G72</f>
        <v>ガード硬直</v>
      </c>
      <c r="H58" s="331" t="str">
        <f>'テンプレート'!H72</f>
        <v>Comment</v>
      </c>
      <c r="I58" s="120"/>
      <c r="J58" s="117"/>
      <c r="K58" s="333" t="str">
        <f>'テンプレート'!K72</f>
        <v>ベクトル</v>
      </c>
      <c r="L58" s="333" t="str">
        <f>'テンプレート'!L72</f>
        <v>KBG (R.E.)</v>
      </c>
      <c r="M58" s="333" t="str">
        <f>'テンプレート'!M72</f>
        <v>BKB (R.A.)</v>
      </c>
      <c r="N58" s="333" t="str">
        <f>'テンプレート'!N72</f>
        <v>FKB (R.F.)</v>
      </c>
      <c r="O58" s="334" t="str">
        <f>'テンプレート'!O72</f>
        <v>盾削り値</v>
      </c>
      <c r="P58" s="333" t="str">
        <f>'テンプレート'!P72</f>
        <v>ﾋｯﾄｽﾄｯﾌﾟ</v>
      </c>
      <c r="Q58" s="334" t="str">
        <f>'テンプレート'!Q72</f>
        <v>ずらし</v>
      </c>
      <c r="R58" s="333" t="str">
        <f>'テンプレート'!R72</f>
        <v>相殺</v>
      </c>
      <c r="S58" s="334" t="str">
        <f>'テンプレート'!S72</f>
        <v>相殺ﾓｰｼｮﾝ</v>
      </c>
      <c r="T58" s="334" t="str">
        <f>'テンプレート'!T72</f>
        <v>飛び道具</v>
      </c>
      <c r="U58" s="334" t="str">
        <f>'テンプレート'!U72</f>
        <v>慣性反転</v>
      </c>
      <c r="V58" s="334" t="str">
        <f>'テンプレート'!V72</f>
        <v>向き反転</v>
      </c>
    </row>
    <row r="59" outlineLevel="1">
      <c r="A59" s="335" t="s">
        <v>322</v>
      </c>
      <c r="B59" s="343" t="s">
        <v>1361</v>
      </c>
      <c r="C59" s="199" t="s">
        <v>1362</v>
      </c>
      <c r="D59" s="275" t="s">
        <v>485</v>
      </c>
      <c r="E59" s="201" t="s">
        <v>592</v>
      </c>
      <c r="F59" s="200">
        <v>1.7999999999999998</v>
      </c>
      <c r="G59" s="201" t="s">
        <v>292</v>
      </c>
      <c r="H59" s="283" t="s">
        <v>1363</v>
      </c>
      <c r="I59" s="221"/>
      <c r="J59" s="110"/>
      <c r="K59" s="200">
        <v>60.0</v>
      </c>
      <c r="L59" s="200">
        <v>167.0</v>
      </c>
      <c r="M59" s="205">
        <v>0.0</v>
      </c>
      <c r="N59" s="205">
        <v>0.0</v>
      </c>
      <c r="O59" s="200">
        <v>0.0</v>
      </c>
      <c r="P59" s="200"/>
      <c r="Q59" s="200"/>
      <c r="R59" s="205" t="b">
        <v>0</v>
      </c>
      <c r="S59" s="205" t="b">
        <v>0</v>
      </c>
      <c r="T59" s="205" t="b">
        <v>1</v>
      </c>
      <c r="U59" s="344" t="s">
        <v>340</v>
      </c>
      <c r="V59" s="344" t="b">
        <v>1</v>
      </c>
    </row>
    <row r="60" outlineLevel="1">
      <c r="A60" s="222"/>
      <c r="B60" s="343" t="s">
        <v>1369</v>
      </c>
      <c r="C60" s="199" t="s">
        <v>1370</v>
      </c>
      <c r="D60" s="114"/>
      <c r="E60" s="201" t="s">
        <v>1309</v>
      </c>
      <c r="F60" s="200">
        <v>0.96</v>
      </c>
      <c r="G60" s="201" t="s">
        <v>292</v>
      </c>
      <c r="H60" s="231"/>
      <c r="J60" s="233"/>
      <c r="K60" s="200">
        <v>60.0</v>
      </c>
      <c r="L60" s="200">
        <v>167.0</v>
      </c>
      <c r="M60" s="205">
        <v>0.0</v>
      </c>
      <c r="N60" s="205">
        <v>0.0</v>
      </c>
      <c r="O60" s="200">
        <v>0.0</v>
      </c>
      <c r="P60" s="200"/>
      <c r="Q60" s="200"/>
      <c r="R60" s="205" t="b">
        <v>0</v>
      </c>
      <c r="S60" s="205" t="b">
        <v>0</v>
      </c>
      <c r="T60" s="205" t="b">
        <v>1</v>
      </c>
      <c r="U60" s="222"/>
      <c r="V60" s="222"/>
    </row>
    <row r="61" outlineLevel="1">
      <c r="A61" s="335" t="s">
        <v>359</v>
      </c>
      <c r="B61" s="343" t="s">
        <v>1361</v>
      </c>
      <c r="C61" s="199" t="s">
        <v>1362</v>
      </c>
      <c r="D61" s="275" t="s">
        <v>458</v>
      </c>
      <c r="E61" s="201" t="s">
        <v>592</v>
      </c>
      <c r="F61" s="200">
        <v>1.7999999999999998</v>
      </c>
      <c r="G61" s="201" t="s">
        <v>292</v>
      </c>
      <c r="H61" s="231"/>
      <c r="J61" s="233"/>
      <c r="K61" s="200">
        <v>60.0</v>
      </c>
      <c r="L61" s="200">
        <v>167.0</v>
      </c>
      <c r="M61" s="205">
        <v>0.0</v>
      </c>
      <c r="N61" s="205">
        <v>0.0</v>
      </c>
      <c r="O61" s="200">
        <v>0.0</v>
      </c>
      <c r="P61" s="200"/>
      <c r="Q61" s="200"/>
      <c r="R61" s="205" t="b">
        <v>0</v>
      </c>
      <c r="S61" s="205" t="b">
        <v>0</v>
      </c>
      <c r="T61" s="205" t="b">
        <v>1</v>
      </c>
      <c r="U61" s="222"/>
      <c r="V61" s="222"/>
    </row>
    <row r="62" outlineLevel="1">
      <c r="A62" s="222"/>
      <c r="B62" s="343" t="s">
        <v>1369</v>
      </c>
      <c r="C62" s="199" t="s">
        <v>1370</v>
      </c>
      <c r="D62" s="114"/>
      <c r="E62" s="201" t="s">
        <v>1309</v>
      </c>
      <c r="F62" s="200">
        <v>0.96</v>
      </c>
      <c r="G62" s="201" t="s">
        <v>292</v>
      </c>
      <c r="H62" s="112"/>
      <c r="I62" s="224"/>
      <c r="J62" s="114"/>
      <c r="K62" s="200">
        <v>60.0</v>
      </c>
      <c r="L62" s="200">
        <v>167.0</v>
      </c>
      <c r="M62" s="205">
        <v>0.0</v>
      </c>
      <c r="N62" s="205">
        <v>0.0</v>
      </c>
      <c r="O62" s="200">
        <v>0.0</v>
      </c>
      <c r="P62" s="200"/>
      <c r="Q62" s="200"/>
      <c r="R62" s="205" t="b">
        <v>0</v>
      </c>
      <c r="S62" s="205" t="b">
        <v>0</v>
      </c>
      <c r="T62" s="205" t="b">
        <v>1</v>
      </c>
      <c r="U62" s="207"/>
      <c r="V62" s="207"/>
    </row>
    <row r="63" outlineLevel="1">
      <c r="A63" s="324" t="str">
        <f>"横B ("&amp;VLOOKUP($A$1,Fighters!$A$2:$AI$81,16,FALSE)&amp;")"</f>
        <v>横B (Explosion丸)</v>
      </c>
      <c r="B63" s="117"/>
      <c r="C63" s="327" t="str">
        <f>'テンプレート'!C75</f>
        <v>Active</v>
      </c>
      <c r="D63" s="327" t="str">
        <f>'テンプレート'!D75</f>
        <v>Duration</v>
      </c>
      <c r="E63" s="328" t="str">
        <f>'テンプレート'!E75</f>
        <v>Base Damage</v>
      </c>
      <c r="F63" s="329" t="str">
        <f>'テンプレート'!F75</f>
        <v>Damage (1v1)</v>
      </c>
      <c r="G63" s="328" t="str">
        <f>'テンプレート'!G75</f>
        <v>ガード硬直</v>
      </c>
      <c r="H63" s="331" t="str">
        <f>'テンプレート'!H75</f>
        <v>Comment</v>
      </c>
      <c r="I63" s="120"/>
      <c r="J63" s="117"/>
      <c r="K63" s="333" t="str">
        <f>'テンプレート'!K75</f>
        <v>ベクトル</v>
      </c>
      <c r="L63" s="333" t="str">
        <f>'テンプレート'!L75</f>
        <v>KBG (R.E.)</v>
      </c>
      <c r="M63" s="333" t="str">
        <f>'テンプレート'!M75</f>
        <v>BKB (R.A.)</v>
      </c>
      <c r="N63" s="333" t="str">
        <f>'テンプレート'!N75</f>
        <v>FKB (R.F.)</v>
      </c>
      <c r="O63" s="334" t="str">
        <f>'テンプレート'!O75</f>
        <v>盾削り値</v>
      </c>
      <c r="P63" s="333" t="str">
        <f>'テンプレート'!P75</f>
        <v>ﾋｯﾄｽﾄｯﾌﾟ</v>
      </c>
      <c r="Q63" s="334" t="str">
        <f>'テンプレート'!Q75</f>
        <v>ずらし</v>
      </c>
      <c r="R63" s="333" t="str">
        <f>'テンプレート'!R75</f>
        <v>相殺</v>
      </c>
      <c r="S63" s="334" t="str">
        <f>'テンプレート'!S75</f>
        <v>相殺ﾓｰｼｮﾝ</v>
      </c>
      <c r="T63" s="334" t="str">
        <f>'テンプレート'!T75</f>
        <v>飛び道具</v>
      </c>
      <c r="U63" s="334" t="str">
        <f>'テンプレート'!U75</f>
        <v>慣性反転</v>
      </c>
      <c r="V63" s="334" t="str">
        <f>'テンプレート'!V75</f>
        <v>向き反転</v>
      </c>
    </row>
    <row r="64" outlineLevel="1">
      <c r="A64" s="335" t="s">
        <v>324</v>
      </c>
      <c r="B64" s="343" t="s">
        <v>830</v>
      </c>
      <c r="C64" s="199" t="s">
        <v>1379</v>
      </c>
      <c r="D64" s="345" t="s">
        <v>1380</v>
      </c>
      <c r="E64" s="199" t="s">
        <v>429</v>
      </c>
      <c r="F64" s="200">
        <f>IFERROR(IFS(E64="-","-",LEN(E64)-LEN(SUBSTITUTE(E64,"/",""))=0,MULTIPLY(E64,1.2),LEN(E64)-LEN(SUBSTITUTE(E64,"/",""))=1,MULTIPLY(LEFT(E64,FIND("/",E64)-1),1.2)&amp;"/"&amp;MULTIPLY(MID(E64,FIND("/",E64)+1,10),1.2),LEN(E64)-LEN(SUBSTITUTE(E64,"/",""))=2,MULTIPLY(LEFT(E64,FIND("!",SUBSTITUTE(E64,"/","!",1))-1),1.2)&amp;"/"&amp;MULTIPLY(MID(E64,FIND("!",SUBSTITUTE(E64,"/","!",1))+1,FIND("!",SUBSTITUTE(E64,"/","!",2))-FIND("!",SUBSTITUTE(E64,"/","!",1))-1),1.2)&amp;"/"&amp;MULTIPLY(RIGHT(E64,LEN(E64)-FIND("!",SUBSTITUTE(E64,"/","!",2))),1.2),LEN(E64)-LEN(SUBSTITUTE(E64,"/",""))=3,MULTIPLY(LEFT(E64,FIND("!",SUBSTITUTE(E64,"/","!",1))-1),1.2)&amp;"/"&amp;MULTIPLY(MID(E64,FIND("!",SUBSTITUTE(E64,"/","!",1))+1,FIND("!",SUBSTITUTE(E64,"/","!",2))-FIND("!",SUBSTITUTE(E64,"/","!",1))-1),1.2)&amp;"/"&amp;MULTIPLY(MID(E64,FIND("!",SUBSTITUTE(E64,"/","!",2))+1,FIND("!",SUBSTITUTE(E64,"/","!",3))-FIND("!",SUBSTITUTE(E64,"/","!",2))-1),1.2)&amp;"/"&amp;MULTIPLY(RIGHT(E64,LEN(E64)-FIND("!",SUBSTITUTE(E64,"/","!",3))),1.2),LEN(E64)-LEN(SUBSTITUTE(E64,"/",""))=4,MULTIPLY(LEFT(E64,FIND("!",SUBSTITUTE(E64,"/","!",1))-1),1.2)&amp;"/"&amp;MULTIPLY(MID(E64,FIND("!",SUBSTITUTE(E64,"/","!",1))+1,FIND("!",SUBSTITUTE(E64,"/","!",2))-FIND("!",SUBSTITUTE(E64,"/","!",1))-1),1.2)&amp;"/"&amp;MULTIPLY(MID(E64,FIND("!",SUBSTITUTE(E64,"/","!",2))+1,FIND("!",SUBSTITUTE(E64,"/","!",3))-FIND("!",SUBSTITUTE(E64,"/","!",2))-1),1.2)&amp;"/"&amp;MULTIPLY(MID(E64,FIND("!",SUBSTITUTE(E64,"/","!",3))+1,FIND("!",SUBSTITUTE(E64,"/","!",4))-FIND("!",SUBSTITUTE(E64,"/","!",3))-1),1.2)&amp;"/"&amp;MULTIPLY(RIGHT(E64,LEN(E64)-FIND("!",SUBSTITUTE(E64,"/","!",4))),1.2)),"")</f>
        <v>1.2</v>
      </c>
      <c r="G64" s="199" t="s">
        <v>292</v>
      </c>
      <c r="H64" s="243" t="s">
        <v>1387</v>
      </c>
      <c r="I64" s="221"/>
      <c r="J64" s="110"/>
      <c r="K64" s="414"/>
      <c r="L64" s="414"/>
      <c r="M64" s="414"/>
      <c r="N64" s="414"/>
      <c r="O64" s="414"/>
      <c r="P64" s="414"/>
      <c r="Q64" s="414"/>
      <c r="R64" s="414"/>
      <c r="S64" s="414"/>
      <c r="T64" s="414"/>
      <c r="U64" s="344" t="s">
        <v>340</v>
      </c>
      <c r="V64" s="344" t="b">
        <v>1</v>
      </c>
    </row>
    <row r="65" outlineLevel="1">
      <c r="A65" s="222"/>
      <c r="B65" s="343" t="s">
        <v>1388</v>
      </c>
      <c r="C65" s="199" t="s">
        <v>1389</v>
      </c>
      <c r="D65" s="414"/>
      <c r="E65" s="199" t="s">
        <v>1390</v>
      </c>
      <c r="F65" s="200" t="s">
        <v>1391</v>
      </c>
      <c r="G65" s="199" t="s">
        <v>292</v>
      </c>
      <c r="H65" s="231"/>
      <c r="J65" s="233"/>
      <c r="K65" s="200"/>
      <c r="L65" s="200"/>
      <c r="M65" s="205"/>
      <c r="N65" s="205"/>
      <c r="O65" s="200">
        <v>0.0</v>
      </c>
      <c r="P65" s="200"/>
      <c r="Q65" s="200"/>
      <c r="R65" s="205" t="b">
        <v>0</v>
      </c>
      <c r="S65" s="205" t="b">
        <v>0</v>
      </c>
      <c r="T65" s="205" t="b">
        <v>1</v>
      </c>
      <c r="U65" s="222"/>
      <c r="V65" s="222"/>
    </row>
    <row r="66" outlineLevel="1">
      <c r="A66" s="207"/>
      <c r="B66" s="343" t="s">
        <v>1392</v>
      </c>
      <c r="C66" s="199" t="s">
        <v>1393</v>
      </c>
      <c r="D66" s="414"/>
      <c r="E66" s="199" t="s">
        <v>1394</v>
      </c>
      <c r="F66" s="200">
        <f>IFERROR(IFS(E66="-","-",LEN(E66)-LEN(SUBSTITUTE(E66,"/",""))=0,MULTIPLY(E66,1.2),LEN(E66)-LEN(SUBSTITUTE(E66,"/",""))=1,MULTIPLY(LEFT(E66,FIND("/",E66)-1),1.2)&amp;"/"&amp;MULTIPLY(MID(E66,FIND("/",E66)+1,10),1.2),LEN(E66)-LEN(SUBSTITUTE(E66,"/",""))=2,MULTIPLY(LEFT(E66,FIND("!",SUBSTITUTE(E66,"/","!",1))-1),1.2)&amp;"/"&amp;MULTIPLY(MID(E66,FIND("!",SUBSTITUTE(E66,"/","!",1))+1,FIND("!",SUBSTITUTE(E66,"/","!",2))-FIND("!",SUBSTITUTE(E66,"/","!",1))-1),1.2)&amp;"/"&amp;MULTIPLY(RIGHT(E66,LEN(E66)-FIND("!",SUBSTITUTE(E66,"/","!",2))),1.2),LEN(E66)-LEN(SUBSTITUTE(E66,"/",""))=3,MULTIPLY(LEFT(E66,FIND("!",SUBSTITUTE(E66,"/","!",1))-1),1.2)&amp;"/"&amp;MULTIPLY(MID(E66,FIND("!",SUBSTITUTE(E66,"/","!",1))+1,FIND("!",SUBSTITUTE(E66,"/","!",2))-FIND("!",SUBSTITUTE(E66,"/","!",1))-1),1.2)&amp;"/"&amp;MULTIPLY(MID(E66,FIND("!",SUBSTITUTE(E66,"/","!",2))+1,FIND("!",SUBSTITUTE(E66,"/","!",3))-FIND("!",SUBSTITUTE(E66,"/","!",2))-1),1.2)&amp;"/"&amp;MULTIPLY(RIGHT(E66,LEN(E66)-FIND("!",SUBSTITUTE(E66,"/","!",3))),1.2),LEN(E66)-LEN(SUBSTITUTE(E66,"/",""))=4,MULTIPLY(LEFT(E66,FIND("!",SUBSTITUTE(E66,"/","!",1))-1),1.2)&amp;"/"&amp;MULTIPLY(MID(E66,FIND("!",SUBSTITUTE(E66,"/","!",1))+1,FIND("!",SUBSTITUTE(E66,"/","!",2))-FIND("!",SUBSTITUTE(E66,"/","!",1))-1),1.2)&amp;"/"&amp;MULTIPLY(MID(E66,FIND("!",SUBSTITUTE(E66,"/","!",2))+1,FIND("!",SUBSTITUTE(E66,"/","!",3))-FIND("!",SUBSTITUTE(E66,"/","!",2))-1),1.2)&amp;"/"&amp;MULTIPLY(MID(E66,FIND("!",SUBSTITUTE(E66,"/","!",3))+1,FIND("!",SUBSTITUTE(E66,"/","!",4))-FIND("!",SUBSTITUTE(E66,"/","!",3))-1),1.2)&amp;"/"&amp;MULTIPLY(RIGHT(E66,LEN(E66)-FIND("!",SUBSTITUTE(E66,"/","!",4))),1.2)),"")</f>
        <v>15.12</v>
      </c>
      <c r="G66" s="199" t="s">
        <v>193</v>
      </c>
      <c r="H66" s="231"/>
      <c r="J66" s="233"/>
      <c r="K66" s="199"/>
      <c r="L66" s="199"/>
      <c r="M66" s="199"/>
      <c r="N66" s="199"/>
      <c r="O66" s="200">
        <v>0.0</v>
      </c>
      <c r="P66" s="199"/>
      <c r="Q66" s="199"/>
      <c r="R66" s="205" t="b">
        <v>1</v>
      </c>
      <c r="S66" s="205" t="b">
        <v>0</v>
      </c>
      <c r="T66" s="205" t="b">
        <v>1</v>
      </c>
      <c r="U66" s="222"/>
      <c r="V66" s="222"/>
    </row>
    <row r="67" outlineLevel="1">
      <c r="A67" s="335" t="s">
        <v>322</v>
      </c>
      <c r="B67" s="343" t="s">
        <v>440</v>
      </c>
      <c r="C67" s="386"/>
      <c r="D67" s="276" t="s">
        <v>118</v>
      </c>
      <c r="E67" s="386"/>
      <c r="F67" s="386"/>
      <c r="G67" s="386"/>
      <c r="H67" s="231"/>
      <c r="J67" s="233"/>
      <c r="K67" s="414"/>
      <c r="L67" s="414"/>
      <c r="M67" s="414"/>
      <c r="N67" s="414"/>
      <c r="O67" s="414"/>
      <c r="P67" s="414"/>
      <c r="Q67" s="414"/>
      <c r="R67" s="414"/>
      <c r="S67" s="414"/>
      <c r="T67" s="414"/>
      <c r="U67" s="222"/>
      <c r="V67" s="222"/>
    </row>
    <row r="68" outlineLevel="1">
      <c r="A68" s="207"/>
      <c r="B68" s="343" t="s">
        <v>1396</v>
      </c>
      <c r="C68" s="386"/>
      <c r="D68" s="355" t="s">
        <v>345</v>
      </c>
      <c r="E68" s="386"/>
      <c r="F68" s="386"/>
      <c r="G68" s="386"/>
      <c r="H68" s="231"/>
      <c r="J68" s="233"/>
      <c r="K68" s="414"/>
      <c r="L68" s="414"/>
      <c r="M68" s="414"/>
      <c r="N68" s="414"/>
      <c r="O68" s="414"/>
      <c r="P68" s="414"/>
      <c r="Q68" s="414"/>
      <c r="R68" s="414"/>
      <c r="S68" s="414"/>
      <c r="T68" s="414"/>
      <c r="U68" s="222"/>
      <c r="V68" s="222"/>
    </row>
    <row r="69" outlineLevel="1">
      <c r="A69" s="335" t="s">
        <v>359</v>
      </c>
      <c r="B69" s="343" t="s">
        <v>440</v>
      </c>
      <c r="C69" s="386"/>
      <c r="D69" s="276" t="s">
        <v>159</v>
      </c>
      <c r="E69" s="386"/>
      <c r="F69" s="386"/>
      <c r="G69" s="386"/>
      <c r="H69" s="231"/>
      <c r="J69" s="233"/>
      <c r="K69" s="414"/>
      <c r="L69" s="414"/>
      <c r="M69" s="414"/>
      <c r="N69" s="414"/>
      <c r="O69" s="414"/>
      <c r="P69" s="414"/>
      <c r="Q69" s="414"/>
      <c r="R69" s="414"/>
      <c r="S69" s="414"/>
      <c r="T69" s="414"/>
      <c r="U69" s="222"/>
      <c r="V69" s="222"/>
    </row>
    <row r="70" outlineLevel="1">
      <c r="A70" s="207"/>
      <c r="B70" s="343" t="s">
        <v>1396</v>
      </c>
      <c r="C70" s="386"/>
      <c r="D70" s="355" t="s">
        <v>485</v>
      </c>
      <c r="E70" s="386"/>
      <c r="F70" s="386"/>
      <c r="G70" s="386"/>
      <c r="H70" s="112"/>
      <c r="I70" s="224"/>
      <c r="J70" s="114"/>
      <c r="K70" s="414"/>
      <c r="L70" s="414"/>
      <c r="M70" s="414"/>
      <c r="N70" s="414"/>
      <c r="O70" s="414"/>
      <c r="P70" s="414"/>
      <c r="Q70" s="414"/>
      <c r="R70" s="414"/>
      <c r="S70" s="414"/>
      <c r="T70" s="414"/>
      <c r="U70" s="207"/>
      <c r="V70" s="207"/>
    </row>
    <row r="71" outlineLevel="1">
      <c r="A71" s="324" t="str">
        <f>"上B ("&amp;VLOOKUP($A$1,Fighters!$A$2:$AI$81,17,FALSE)&amp;")"</f>
        <v>上B (浮身)</v>
      </c>
      <c r="B71" s="117"/>
      <c r="C71" s="327" t="str">
        <f>'テンプレート'!C80</f>
        <v>Active</v>
      </c>
      <c r="D71" s="327" t="str">
        <f>'テンプレート'!D80</f>
        <v>Duration</v>
      </c>
      <c r="E71" s="328" t="str">
        <f>'テンプレート'!E80</f>
        <v>Base Damage</v>
      </c>
      <c r="F71" s="329" t="str">
        <f>'テンプレート'!F80</f>
        <v>Damage (1v1)</v>
      </c>
      <c r="G71" s="328" t="str">
        <f>'テンプレート'!G80</f>
        <v>ガード硬直</v>
      </c>
      <c r="H71" s="331" t="str">
        <f>'テンプレート'!H80</f>
        <v>Comment</v>
      </c>
      <c r="I71" s="120"/>
      <c r="J71" s="117"/>
      <c r="K71" s="333" t="str">
        <f>'テンプレート'!K80</f>
        <v>ベクトル</v>
      </c>
      <c r="L71" s="333" t="str">
        <f>'テンプレート'!L80</f>
        <v>KBG (R.E.)</v>
      </c>
      <c r="M71" s="333" t="str">
        <f>'テンプレート'!M80</f>
        <v>BKB (R.A.)</v>
      </c>
      <c r="N71" s="333" t="str">
        <f>'テンプレート'!N80</f>
        <v>FKB (R.F.)</v>
      </c>
      <c r="O71" s="334" t="str">
        <f>'テンプレート'!O80</f>
        <v>盾削り値</v>
      </c>
      <c r="P71" s="333" t="str">
        <f>'テンプレート'!P80</f>
        <v>ﾋｯﾄｽﾄｯﾌﾟ</v>
      </c>
      <c r="Q71" s="334" t="str">
        <f>'テンプレート'!Q80</f>
        <v>ずらし</v>
      </c>
      <c r="R71" s="333" t="str">
        <f>'テンプレート'!R80</f>
        <v>相殺</v>
      </c>
      <c r="S71" s="334" t="str">
        <f>'テンプレート'!S80</f>
        <v>相殺ﾓｰｼｮﾝ</v>
      </c>
      <c r="T71" s="334" t="str">
        <f>'テンプレート'!T80</f>
        <v>飛び道具</v>
      </c>
      <c r="U71" s="334" t="str">
        <f>'テンプレート'!U80</f>
        <v>慣性反転</v>
      </c>
      <c r="V71" s="334" t="str">
        <f>'テンプレート'!V80</f>
        <v>向き反転</v>
      </c>
    </row>
    <row r="72" ht="42.0" customHeight="1" outlineLevel="1">
      <c r="A72" s="358" t="s">
        <v>324</v>
      </c>
      <c r="B72" s="388" t="s">
        <v>1400</v>
      </c>
      <c r="C72" s="199" t="s">
        <v>1401</v>
      </c>
      <c r="D72" s="216" t="s">
        <v>1402</v>
      </c>
      <c r="E72" s="199" t="s">
        <v>74</v>
      </c>
      <c r="F72" s="200">
        <v>14.399999999999999</v>
      </c>
      <c r="G72" s="201" t="s">
        <v>193</v>
      </c>
      <c r="H72" s="283" t="s">
        <v>1403</v>
      </c>
      <c r="I72" s="221"/>
      <c r="J72" s="110"/>
      <c r="K72" s="200">
        <v>55.0</v>
      </c>
      <c r="L72" s="200">
        <v>102.0</v>
      </c>
      <c r="M72" s="205">
        <v>50.0</v>
      </c>
      <c r="N72" s="205">
        <v>0.0</v>
      </c>
      <c r="O72" s="200">
        <v>0.0</v>
      </c>
      <c r="P72" s="200"/>
      <c r="Q72" s="200"/>
      <c r="R72" s="205" t="b">
        <v>0</v>
      </c>
      <c r="S72" s="205" t="b">
        <v>0</v>
      </c>
      <c r="T72" s="205" t="b">
        <v>1</v>
      </c>
      <c r="U72" s="344" t="b">
        <v>0</v>
      </c>
      <c r="V72" s="344" t="b">
        <v>0</v>
      </c>
    </row>
    <row r="73" ht="42.0" customHeight="1" outlineLevel="1">
      <c r="A73" s="207"/>
      <c r="B73" s="388" t="s">
        <v>1406</v>
      </c>
      <c r="C73" s="199" t="s">
        <v>1407</v>
      </c>
      <c r="D73" s="207"/>
      <c r="E73" s="199" t="s">
        <v>1408</v>
      </c>
      <c r="F73" s="200" t="s">
        <v>1409</v>
      </c>
      <c r="G73" s="201" t="s">
        <v>1410</v>
      </c>
      <c r="H73" s="112"/>
      <c r="I73" s="224"/>
      <c r="J73" s="114"/>
      <c r="K73" s="200" t="s">
        <v>1411</v>
      </c>
      <c r="L73" s="200">
        <v>100.0</v>
      </c>
      <c r="M73" s="205" t="s">
        <v>1412</v>
      </c>
      <c r="N73" s="205">
        <v>0.0</v>
      </c>
      <c r="O73" s="200">
        <v>0.0</v>
      </c>
      <c r="P73" s="200"/>
      <c r="Q73" s="200"/>
      <c r="R73" s="205" t="b">
        <v>1</v>
      </c>
      <c r="S73" s="205" t="b">
        <v>0</v>
      </c>
      <c r="T73" s="205"/>
      <c r="U73" s="207"/>
      <c r="V73" s="207"/>
    </row>
    <row r="74" outlineLevel="1">
      <c r="A74" s="324" t="str">
        <f>"下B ("&amp;VLOOKUP($A$1,Fighters!$A$2:$AI$81,18,FALSE)&amp;")"</f>
        <v>下B (跳魚)</v>
      </c>
      <c r="B74" s="117"/>
      <c r="C74" s="327" t="str">
        <f>'テンプレート'!C85</f>
        <v>Active</v>
      </c>
      <c r="D74" s="327" t="str">
        <f>'テンプレート'!D85</f>
        <v>Duration</v>
      </c>
      <c r="E74" s="328" t="str">
        <f>'テンプレート'!E85</f>
        <v>Base Damage</v>
      </c>
      <c r="F74" s="329" t="str">
        <f>'テンプレート'!F85</f>
        <v>Damage (1v1)</v>
      </c>
      <c r="G74" s="328" t="str">
        <f>'テンプレート'!G85</f>
        <v>ガード硬直</v>
      </c>
      <c r="H74" s="331" t="str">
        <f>'テンプレート'!H85</f>
        <v>Comment</v>
      </c>
      <c r="I74" s="120"/>
      <c r="J74" s="117"/>
      <c r="K74" s="333" t="str">
        <f>'テンプレート'!K85</f>
        <v>ベクトル</v>
      </c>
      <c r="L74" s="333" t="str">
        <f>'テンプレート'!L85</f>
        <v>KBG (R.E.)</v>
      </c>
      <c r="M74" s="333" t="str">
        <f>'テンプレート'!M85</f>
        <v>BKB (R.A.)</v>
      </c>
      <c r="N74" s="333" t="str">
        <f>'テンプレート'!N85</f>
        <v>FKB (R.F.)</v>
      </c>
      <c r="O74" s="334" t="str">
        <f>'テンプレート'!O85</f>
        <v>盾削り値</v>
      </c>
      <c r="P74" s="333" t="str">
        <f>'テンプレート'!P85</f>
        <v>ﾋｯﾄｽﾄｯﾌﾟ</v>
      </c>
      <c r="Q74" s="334" t="str">
        <f>'テンプレート'!Q85</f>
        <v>ずらし</v>
      </c>
      <c r="R74" s="333" t="str">
        <f>'テンプレート'!R85</f>
        <v>相殺</v>
      </c>
      <c r="S74" s="334" t="str">
        <f>'テンプレート'!S85</f>
        <v>相殺ﾓｰｼｮﾝ</v>
      </c>
      <c r="T74" s="334" t="str">
        <f>'テンプレート'!T85</f>
        <v>飛び道具</v>
      </c>
      <c r="U74" s="334" t="str">
        <f>'テンプレート'!U85</f>
        <v>慣性反転</v>
      </c>
      <c r="V74" s="334" t="str">
        <f>'テンプレート'!V85</f>
        <v>向き反転</v>
      </c>
    </row>
    <row r="75" ht="22.5" customHeight="1" outlineLevel="1">
      <c r="A75" s="335" t="s">
        <v>324</v>
      </c>
      <c r="B75" s="597" t="s">
        <v>1039</v>
      </c>
      <c r="C75" s="199" t="s">
        <v>1413</v>
      </c>
      <c r="D75" s="199" t="s">
        <v>190</v>
      </c>
      <c r="E75" s="216" t="s">
        <v>191</v>
      </c>
      <c r="F75" s="366">
        <v>13.2</v>
      </c>
      <c r="G75" s="607" t="s">
        <v>168</v>
      </c>
      <c r="H75" s="283" t="s">
        <v>1414</v>
      </c>
      <c r="I75" s="221"/>
      <c r="J75" s="110"/>
      <c r="K75" s="366">
        <v>361.0</v>
      </c>
      <c r="L75" s="366">
        <v>97.0</v>
      </c>
      <c r="M75" s="344">
        <v>26.0</v>
      </c>
      <c r="N75" s="344">
        <v>0.0</v>
      </c>
      <c r="O75" s="366">
        <v>0.0</v>
      </c>
      <c r="P75" s="366"/>
      <c r="Q75" s="366"/>
      <c r="R75" s="344" t="b">
        <v>1</v>
      </c>
      <c r="S75" s="344" t="b">
        <v>0</v>
      </c>
      <c r="T75" s="344"/>
      <c r="U75" s="344" t="s">
        <v>340</v>
      </c>
      <c r="V75" s="344" t="b">
        <v>1</v>
      </c>
    </row>
    <row r="76" ht="22.5" customHeight="1" outlineLevel="1">
      <c r="A76" s="222"/>
      <c r="B76" s="597" t="s">
        <v>1416</v>
      </c>
      <c r="C76" s="199" t="s">
        <v>1417</v>
      </c>
      <c r="D76" s="199" t="s">
        <v>218</v>
      </c>
      <c r="E76" s="207"/>
      <c r="F76" s="207"/>
      <c r="G76" s="114"/>
      <c r="H76" s="231"/>
      <c r="J76" s="233"/>
      <c r="K76" s="207"/>
      <c r="L76" s="207"/>
      <c r="M76" s="207"/>
      <c r="N76" s="207"/>
      <c r="O76" s="207"/>
      <c r="P76" s="207"/>
      <c r="Q76" s="207"/>
      <c r="R76" s="207"/>
      <c r="S76" s="207"/>
      <c r="T76" s="207"/>
      <c r="U76" s="222"/>
      <c r="V76" s="222"/>
    </row>
    <row r="77" ht="22.5" customHeight="1" outlineLevel="1">
      <c r="A77" s="222"/>
      <c r="B77" s="597" t="s">
        <v>332</v>
      </c>
      <c r="C77" s="386"/>
      <c r="D77" s="199" t="s">
        <v>986</v>
      </c>
      <c r="E77" s="414"/>
      <c r="F77" s="414"/>
      <c r="G77" s="386"/>
      <c r="H77" s="231"/>
      <c r="J77" s="233"/>
      <c r="K77" s="414"/>
      <c r="L77" s="414"/>
      <c r="M77" s="414"/>
      <c r="N77" s="414"/>
      <c r="O77" s="414"/>
      <c r="P77" s="414"/>
      <c r="Q77" s="414"/>
      <c r="R77" s="414"/>
      <c r="S77" s="414"/>
      <c r="T77" s="414"/>
      <c r="U77" s="222"/>
      <c r="V77" s="222"/>
    </row>
    <row r="78" ht="22.5" customHeight="1" outlineLevel="1">
      <c r="A78" s="207"/>
      <c r="B78" s="597" t="s">
        <v>1420</v>
      </c>
      <c r="C78" s="199" t="s">
        <v>1421</v>
      </c>
      <c r="D78" s="199" t="s">
        <v>121</v>
      </c>
      <c r="E78" s="199" t="s">
        <v>206</v>
      </c>
      <c r="F78" s="200">
        <v>15.6</v>
      </c>
      <c r="G78" s="201" t="s">
        <v>207</v>
      </c>
      <c r="H78" s="112"/>
      <c r="I78" s="224"/>
      <c r="J78" s="114"/>
      <c r="K78" s="200">
        <v>361.0</v>
      </c>
      <c r="L78" s="200">
        <v>97.0</v>
      </c>
      <c r="M78" s="200">
        <v>28.0</v>
      </c>
      <c r="N78" s="205">
        <v>0.0</v>
      </c>
      <c r="O78" s="200">
        <v>0.0</v>
      </c>
      <c r="P78" s="200"/>
      <c r="Q78" s="200"/>
      <c r="R78" s="205" t="b">
        <v>1</v>
      </c>
      <c r="S78" s="205"/>
      <c r="T78" s="205"/>
      <c r="U78" s="207"/>
      <c r="V78" s="207"/>
    </row>
    <row r="79">
      <c r="A79" s="312"/>
      <c r="B79" s="315"/>
      <c r="C79" s="317"/>
      <c r="D79" s="317"/>
      <c r="E79" s="318"/>
      <c r="F79" s="318"/>
      <c r="G79" s="318"/>
      <c r="H79" s="319"/>
      <c r="I79" s="319"/>
      <c r="J79" s="320"/>
      <c r="K79" s="320"/>
      <c r="L79" s="320"/>
      <c r="M79" s="320"/>
      <c r="N79" s="320"/>
      <c r="O79" s="320"/>
      <c r="P79" s="320"/>
      <c r="Q79" s="180"/>
      <c r="R79" s="180"/>
      <c r="S79" s="180"/>
      <c r="T79" s="180"/>
      <c r="U79" s="180"/>
      <c r="V79" s="180"/>
    </row>
    <row r="80">
      <c r="A80" s="390" t="s">
        <v>442</v>
      </c>
      <c r="B80" s="110"/>
      <c r="C80" s="319"/>
      <c r="D80" s="319"/>
      <c r="E80" s="320"/>
      <c r="F80" s="392"/>
      <c r="G80" s="392"/>
      <c r="H80" s="320"/>
      <c r="I80" s="320"/>
      <c r="J80" s="320"/>
      <c r="K80" s="320"/>
      <c r="L80" s="320"/>
      <c r="M80" s="320"/>
      <c r="N80" s="180"/>
      <c r="O80" s="180"/>
      <c r="P80" s="180"/>
      <c r="Q80" s="320"/>
      <c r="R80" s="320"/>
      <c r="S80" s="320"/>
      <c r="T80" s="320"/>
      <c r="U80" s="320"/>
      <c r="V80" s="320"/>
    </row>
    <row r="81" outlineLevel="1">
      <c r="A81" s="112"/>
      <c r="B81" s="114"/>
      <c r="C81" s="393" t="s">
        <v>48</v>
      </c>
      <c r="D81" s="393" t="s">
        <v>49</v>
      </c>
      <c r="E81" s="393" t="s">
        <v>50</v>
      </c>
      <c r="F81" s="396" t="s">
        <v>51</v>
      </c>
      <c r="G81" s="319"/>
      <c r="H81" s="319"/>
      <c r="I81" s="319"/>
      <c r="J81" s="320"/>
      <c r="K81" s="320"/>
      <c r="L81" s="320"/>
      <c r="M81" s="320"/>
      <c r="N81" s="320"/>
      <c r="O81" s="320"/>
      <c r="P81" s="320"/>
      <c r="Q81" s="320"/>
      <c r="R81" s="320"/>
      <c r="S81" s="320"/>
      <c r="T81" s="320"/>
      <c r="U81" s="320"/>
      <c r="V81" s="320"/>
    </row>
    <row r="82" outlineLevel="1">
      <c r="A82" s="398" t="s">
        <v>449</v>
      </c>
      <c r="B82" s="399" t="s">
        <v>449</v>
      </c>
      <c r="C82" s="199" t="s">
        <v>429</v>
      </c>
      <c r="D82" s="199" t="s">
        <v>229</v>
      </c>
      <c r="E82" s="199" t="s">
        <v>429</v>
      </c>
      <c r="F82" s="200">
        <v>1.2</v>
      </c>
      <c r="G82" s="319"/>
      <c r="H82" s="319"/>
      <c r="I82" s="319"/>
      <c r="J82" s="320"/>
      <c r="K82" s="320"/>
      <c r="L82" s="320"/>
      <c r="M82" s="320"/>
      <c r="N82" s="320"/>
      <c r="O82" s="320"/>
      <c r="P82" s="320"/>
      <c r="Q82" s="320"/>
      <c r="R82" s="320"/>
      <c r="S82" s="320"/>
      <c r="T82" s="320"/>
      <c r="U82" s="320"/>
      <c r="V82" s="320"/>
    </row>
    <row r="83" outlineLevel="1">
      <c r="A83" s="400" t="s">
        <v>454</v>
      </c>
      <c r="B83" s="399" t="s">
        <v>455</v>
      </c>
      <c r="C83" s="199" t="s">
        <v>105</v>
      </c>
      <c r="D83" s="199" t="s">
        <v>476</v>
      </c>
      <c r="E83" s="401"/>
      <c r="F83" s="402"/>
      <c r="G83" s="402"/>
      <c r="H83" s="319"/>
      <c r="I83" s="319"/>
      <c r="J83" s="320"/>
      <c r="K83" s="320"/>
      <c r="L83" s="320"/>
      <c r="M83" s="320"/>
      <c r="N83" s="320"/>
      <c r="O83" s="320"/>
      <c r="P83" s="320"/>
      <c r="Q83" s="320"/>
      <c r="R83" s="320"/>
      <c r="S83" s="320"/>
      <c r="T83" s="320"/>
      <c r="U83" s="320"/>
      <c r="V83" s="320"/>
    </row>
    <row r="84" outlineLevel="1">
      <c r="A84" s="231"/>
      <c r="B84" s="399" t="s">
        <v>456</v>
      </c>
      <c r="C84" s="199" t="s">
        <v>457</v>
      </c>
      <c r="D84" s="199" t="s">
        <v>345</v>
      </c>
      <c r="E84" s="401"/>
      <c r="F84" s="402"/>
      <c r="G84" s="402"/>
      <c r="H84" s="319"/>
      <c r="I84" s="319"/>
      <c r="J84" s="320"/>
      <c r="K84" s="320"/>
      <c r="L84" s="320"/>
      <c r="M84" s="320"/>
      <c r="N84" s="320"/>
      <c r="O84" s="320"/>
      <c r="P84" s="320"/>
      <c r="Q84" s="320"/>
      <c r="R84" s="320"/>
      <c r="S84" s="320"/>
      <c r="T84" s="320"/>
      <c r="U84" s="320"/>
      <c r="V84" s="320"/>
    </row>
    <row r="85" outlineLevel="1">
      <c r="A85" s="112"/>
      <c r="B85" s="399" t="s">
        <v>459</v>
      </c>
      <c r="C85" s="199" t="s">
        <v>130</v>
      </c>
      <c r="D85" s="199" t="s">
        <v>165</v>
      </c>
      <c r="E85" s="319"/>
      <c r="F85" s="402"/>
      <c r="G85" s="402"/>
      <c r="H85" s="319"/>
      <c r="I85" s="319"/>
      <c r="J85" s="320"/>
      <c r="K85" s="320"/>
      <c r="L85" s="320"/>
      <c r="M85" s="320"/>
      <c r="N85" s="320"/>
      <c r="O85" s="320"/>
      <c r="P85" s="320"/>
      <c r="Q85" s="320"/>
      <c r="R85" s="320"/>
      <c r="S85" s="320"/>
      <c r="T85" s="320"/>
      <c r="U85" s="320"/>
      <c r="V85" s="320"/>
    </row>
    <row r="86" outlineLevel="1">
      <c r="A86" s="403" t="s">
        <v>462</v>
      </c>
      <c r="B86" s="117"/>
      <c r="C86" s="393" t="s">
        <v>465</v>
      </c>
      <c r="D86" s="393" t="s">
        <v>48</v>
      </c>
      <c r="E86" s="393" t="s">
        <v>49</v>
      </c>
      <c r="F86" s="393" t="s">
        <v>50</v>
      </c>
      <c r="G86" s="396" t="s">
        <v>51</v>
      </c>
      <c r="H86" s="404" t="s">
        <v>53</v>
      </c>
      <c r="I86" s="120"/>
      <c r="J86" s="117"/>
      <c r="K86" s="405" t="s">
        <v>180</v>
      </c>
      <c r="L86" s="405" t="s">
        <v>181</v>
      </c>
      <c r="M86" s="405" t="s">
        <v>182</v>
      </c>
      <c r="N86" s="405" t="s">
        <v>183</v>
      </c>
      <c r="O86" s="406" t="s">
        <v>184</v>
      </c>
      <c r="P86" s="405" t="s">
        <v>185</v>
      </c>
      <c r="Q86" s="406" t="s">
        <v>186</v>
      </c>
      <c r="R86" s="408"/>
      <c r="S86" s="408"/>
      <c r="T86" s="408"/>
      <c r="U86" s="408"/>
      <c r="V86" s="408"/>
    </row>
    <row r="87" outlineLevel="1">
      <c r="A87" s="411" t="s">
        <v>467</v>
      </c>
      <c r="B87" s="399" t="s">
        <v>469</v>
      </c>
      <c r="C87" s="415" t="b">
        <v>0</v>
      </c>
      <c r="D87" s="127" t="s">
        <v>379</v>
      </c>
      <c r="E87" s="426">
        <v>39.0</v>
      </c>
      <c r="F87" s="199" t="s">
        <v>229</v>
      </c>
      <c r="G87" s="200">
        <v>6.0</v>
      </c>
      <c r="H87" s="417"/>
      <c r="I87" s="221"/>
      <c r="J87" s="110"/>
      <c r="K87" s="200">
        <v>361.0</v>
      </c>
      <c r="L87" s="200">
        <v>0.0</v>
      </c>
      <c r="M87" s="200">
        <v>10.0</v>
      </c>
      <c r="N87" s="200">
        <v>80.0</v>
      </c>
      <c r="O87" s="205">
        <v>1.0</v>
      </c>
      <c r="P87" s="205"/>
      <c r="Q87" s="205"/>
      <c r="R87" s="408"/>
      <c r="S87" s="320"/>
      <c r="T87" s="320"/>
      <c r="U87" s="320"/>
      <c r="V87" s="320"/>
    </row>
    <row r="88" outlineLevel="1">
      <c r="A88" s="207"/>
      <c r="B88" s="399" t="s">
        <v>462</v>
      </c>
      <c r="C88" s="207"/>
      <c r="D88" s="127">
        <v>22.0</v>
      </c>
      <c r="E88" s="207"/>
      <c r="F88" s="199" t="s">
        <v>303</v>
      </c>
      <c r="G88" s="200">
        <v>2.4</v>
      </c>
      <c r="H88" s="112"/>
      <c r="I88" s="224"/>
      <c r="J88" s="114"/>
      <c r="K88" s="200">
        <v>72.0</v>
      </c>
      <c r="L88" s="200">
        <v>79.0</v>
      </c>
      <c r="M88" s="200">
        <v>80.0</v>
      </c>
      <c r="N88" s="200">
        <v>0.0</v>
      </c>
      <c r="O88" s="407"/>
      <c r="P88" s="407"/>
      <c r="Q88" s="407"/>
      <c r="R88" s="408"/>
      <c r="S88" s="320"/>
      <c r="T88" s="320"/>
      <c r="U88" s="320"/>
      <c r="V88" s="320"/>
    </row>
    <row r="89" outlineLevel="1">
      <c r="A89" s="411" t="s">
        <v>474</v>
      </c>
      <c r="B89" s="399" t="s">
        <v>469</v>
      </c>
      <c r="C89" s="415" t="b">
        <v>0</v>
      </c>
      <c r="D89" s="127" t="s">
        <v>438</v>
      </c>
      <c r="E89" s="426">
        <v>35.0</v>
      </c>
      <c r="F89" s="199" t="s">
        <v>229</v>
      </c>
      <c r="G89" s="200">
        <v>6.0</v>
      </c>
      <c r="H89" s="417"/>
      <c r="I89" s="221"/>
      <c r="J89" s="110"/>
      <c r="K89" s="200">
        <v>130.0</v>
      </c>
      <c r="L89" s="200">
        <v>1.0</v>
      </c>
      <c r="M89" s="200">
        <v>10.0</v>
      </c>
      <c r="N89" s="200">
        <v>0.0</v>
      </c>
      <c r="O89" s="205">
        <v>1.0</v>
      </c>
      <c r="P89" s="205"/>
      <c r="Q89" s="205"/>
      <c r="R89" s="408"/>
      <c r="S89" s="320"/>
      <c r="T89" s="320"/>
      <c r="U89" s="320"/>
      <c r="V89" s="320"/>
    </row>
    <row r="90" outlineLevel="1">
      <c r="A90" s="207"/>
      <c r="B90" s="399" t="s">
        <v>462</v>
      </c>
      <c r="C90" s="207"/>
      <c r="D90" s="127">
        <v>17.0</v>
      </c>
      <c r="E90" s="207"/>
      <c r="F90" s="199" t="s">
        <v>303</v>
      </c>
      <c r="G90" s="200">
        <v>2.4</v>
      </c>
      <c r="H90" s="112"/>
      <c r="I90" s="224"/>
      <c r="J90" s="114"/>
      <c r="K90" s="200">
        <v>120.0</v>
      </c>
      <c r="L90" s="200">
        <v>50.0</v>
      </c>
      <c r="M90" s="200">
        <v>90.0</v>
      </c>
      <c r="N90" s="200">
        <v>0.0</v>
      </c>
      <c r="O90" s="407"/>
      <c r="P90" s="407"/>
      <c r="Q90" s="407"/>
      <c r="R90" s="408"/>
      <c r="S90" s="320"/>
      <c r="T90" s="320"/>
      <c r="U90" s="320"/>
      <c r="V90" s="320"/>
    </row>
    <row r="91" outlineLevel="1">
      <c r="A91" s="411" t="s">
        <v>477</v>
      </c>
      <c r="B91" s="399" t="s">
        <v>469</v>
      </c>
      <c r="C91" s="415" t="b">
        <v>0</v>
      </c>
      <c r="D91" s="127" t="s">
        <v>333</v>
      </c>
      <c r="E91" s="426">
        <v>49.0</v>
      </c>
      <c r="F91" s="199" t="s">
        <v>194</v>
      </c>
      <c r="G91" s="200">
        <v>3.5999999999999996</v>
      </c>
      <c r="H91" s="417"/>
      <c r="I91" s="221"/>
      <c r="J91" s="110"/>
      <c r="K91" s="200">
        <v>361.0</v>
      </c>
      <c r="L91" s="200">
        <v>0.0</v>
      </c>
      <c r="M91" s="200">
        <v>10.0</v>
      </c>
      <c r="N91" s="200">
        <v>90.0</v>
      </c>
      <c r="O91" s="205">
        <v>1.0</v>
      </c>
      <c r="P91" s="205"/>
      <c r="Q91" s="205"/>
      <c r="R91" s="408"/>
      <c r="S91" s="320"/>
      <c r="T91" s="320"/>
      <c r="U91" s="320"/>
      <c r="V91" s="320"/>
    </row>
    <row r="92" outlineLevel="1">
      <c r="A92" s="207"/>
      <c r="B92" s="399" t="s">
        <v>462</v>
      </c>
      <c r="C92" s="207"/>
      <c r="D92" s="127">
        <v>21.0</v>
      </c>
      <c r="E92" s="207"/>
      <c r="F92" s="199" t="s">
        <v>194</v>
      </c>
      <c r="G92" s="200">
        <v>3.5999999999999996</v>
      </c>
      <c r="H92" s="112"/>
      <c r="I92" s="224"/>
      <c r="J92" s="114"/>
      <c r="K92" s="200">
        <v>85.0</v>
      </c>
      <c r="L92" s="200">
        <v>62.0</v>
      </c>
      <c r="M92" s="200">
        <v>110.0</v>
      </c>
      <c r="N92" s="200">
        <v>0.0</v>
      </c>
      <c r="O92" s="407"/>
      <c r="P92" s="407"/>
      <c r="Q92" s="407"/>
      <c r="R92" s="408"/>
      <c r="S92" s="179"/>
      <c r="T92" s="179"/>
      <c r="U92" s="179"/>
      <c r="V92" s="179"/>
    </row>
    <row r="93" outlineLevel="1">
      <c r="A93" s="411" t="s">
        <v>482</v>
      </c>
      <c r="B93" s="399" t="s">
        <v>469</v>
      </c>
      <c r="C93" s="415" t="b">
        <v>0</v>
      </c>
      <c r="D93" s="199" t="s">
        <v>1427</v>
      </c>
      <c r="E93" s="426">
        <v>53.0</v>
      </c>
      <c r="F93" s="199" t="s">
        <v>194</v>
      </c>
      <c r="G93" s="200">
        <v>3.5999999999999996</v>
      </c>
      <c r="H93" s="417"/>
      <c r="I93" s="221"/>
      <c r="J93" s="110"/>
      <c r="K93" s="200">
        <v>361.0</v>
      </c>
      <c r="L93" s="200">
        <v>0.0</v>
      </c>
      <c r="M93" s="200">
        <v>10.0</v>
      </c>
      <c r="N93" s="200">
        <v>100.0</v>
      </c>
      <c r="O93" s="205">
        <v>1.0</v>
      </c>
      <c r="P93" s="205"/>
      <c r="Q93" s="205"/>
      <c r="R93" s="408"/>
      <c r="S93" s="179"/>
      <c r="T93" s="179"/>
      <c r="U93" s="179"/>
      <c r="V93" s="179"/>
    </row>
    <row r="94" outlineLevel="1">
      <c r="A94" s="207"/>
      <c r="B94" s="399" t="s">
        <v>462</v>
      </c>
      <c r="C94" s="207"/>
      <c r="D94" s="127">
        <v>31.0</v>
      </c>
      <c r="E94" s="207"/>
      <c r="F94" s="199" t="s">
        <v>194</v>
      </c>
      <c r="G94" s="200">
        <v>3.5999999999999996</v>
      </c>
      <c r="H94" s="112"/>
      <c r="I94" s="224"/>
      <c r="J94" s="114"/>
      <c r="K94" s="200">
        <v>77.0</v>
      </c>
      <c r="L94" s="200">
        <v>60.0</v>
      </c>
      <c r="M94" s="200">
        <v>95.0</v>
      </c>
      <c r="N94" s="200">
        <v>0.0</v>
      </c>
      <c r="O94" s="407"/>
      <c r="P94" s="407"/>
      <c r="Q94" s="407"/>
      <c r="R94" s="408"/>
      <c r="S94" s="179"/>
      <c r="T94" s="179"/>
      <c r="U94" s="179"/>
      <c r="V94" s="179"/>
    </row>
    <row r="95">
      <c r="A95" s="312"/>
      <c r="B95" s="315"/>
      <c r="C95" s="317"/>
      <c r="D95" s="317"/>
      <c r="E95" s="319"/>
      <c r="F95" s="248"/>
      <c r="G95" s="248"/>
      <c r="H95" s="319"/>
      <c r="I95" s="319"/>
      <c r="J95" s="320"/>
      <c r="K95" s="320"/>
      <c r="L95" s="121"/>
      <c r="M95" s="121"/>
      <c r="N95" s="121"/>
      <c r="O95" s="179"/>
      <c r="P95" s="179"/>
      <c r="Q95" s="121"/>
      <c r="R95" s="121"/>
      <c r="S95" s="121"/>
      <c r="T95" s="121"/>
      <c r="U95" s="121"/>
      <c r="V95" s="121"/>
    </row>
    <row r="96">
      <c r="A96" s="429" t="s">
        <v>486</v>
      </c>
      <c r="B96" s="110"/>
      <c r="C96" s="392"/>
      <c r="D96" s="121"/>
      <c r="E96" s="121"/>
      <c r="F96" s="121"/>
      <c r="G96" s="121"/>
      <c r="H96" s="104"/>
      <c r="I96" s="121"/>
      <c r="J96" s="180"/>
      <c r="K96" s="121"/>
      <c r="L96" s="121"/>
      <c r="M96" s="121"/>
      <c r="N96" s="121"/>
      <c r="O96" s="121"/>
      <c r="P96" s="121"/>
      <c r="Q96" s="180"/>
      <c r="R96" s="121"/>
      <c r="S96" s="121"/>
      <c r="T96" s="121"/>
      <c r="U96" s="121"/>
      <c r="V96" s="121"/>
    </row>
    <row r="97" outlineLevel="1">
      <c r="A97" s="112"/>
      <c r="B97" s="114"/>
      <c r="C97" s="430" t="s">
        <v>487</v>
      </c>
      <c r="D97" s="430" t="s">
        <v>489</v>
      </c>
      <c r="E97" s="430" t="s">
        <v>49</v>
      </c>
      <c r="F97" s="430" t="s">
        <v>490</v>
      </c>
      <c r="G97" s="431"/>
      <c r="H97" s="434"/>
      <c r="I97" s="434"/>
      <c r="J97" s="320"/>
      <c r="K97" s="320"/>
      <c r="L97" s="121"/>
      <c r="M97" s="121"/>
      <c r="N97" s="121"/>
      <c r="O97" s="121"/>
      <c r="P97" s="121"/>
      <c r="Q97" s="121"/>
      <c r="R97" s="121"/>
      <c r="S97" s="121"/>
      <c r="T97" s="121"/>
      <c r="U97" s="121"/>
      <c r="V97" s="121"/>
    </row>
    <row r="98" outlineLevel="1">
      <c r="A98" s="432" t="s">
        <v>492</v>
      </c>
      <c r="B98" s="433" t="s">
        <v>455</v>
      </c>
      <c r="C98" s="127" t="str">
        <f t="array" ref="C98">INDEX(Dodges!$C$3:$U$84, MATCH($A$1,Dodges!$A$3:$A$85,0), MATCH(C97,Dodges!$C$2:$F$2,0))</f>
        <v>3-14</v>
      </c>
      <c r="D98" s="127" t="str">
        <f t="array" ref="D98">INDEX(Dodges!$C$3:$U$84, MATCH($A$1,Dodges!$A$3:$A$85,0), MATCH(D97,Dodges!$C$2:$F$2,0))</f>
        <v>6-15</v>
      </c>
      <c r="E98" s="127" t="str">
        <f t="array" ref="E98">INDEX(Dodges!$C$3:$U$84, MATCH($A$1,Dodges!$A$3:$A$85,0), MATCH(E97,Dodges!$C$2:$F$2,0))</f>
        <v>23 (18)</v>
      </c>
      <c r="F98" s="127" t="str">
        <f t="array" ref="F98">INDEX(Dodges!$C$3:$U$84, MATCH($A$1,Dodges!$A$3:$A$85,0), MATCH(F97,Dodges!$C$2:$F$2,0))</f>
        <v>31 (24)</v>
      </c>
      <c r="G98" s="402"/>
      <c r="H98" s="434"/>
      <c r="I98" s="319"/>
      <c r="J98" s="320"/>
      <c r="K98" s="320"/>
      <c r="L98" s="320"/>
      <c r="M98" s="121"/>
      <c r="N98" s="121"/>
      <c r="O98" s="121"/>
      <c r="P98" s="121"/>
      <c r="Q98" s="121"/>
      <c r="R98" s="121"/>
      <c r="S98" s="121"/>
      <c r="T98" s="121"/>
      <c r="U98" s="121"/>
      <c r="V98" s="121"/>
    </row>
    <row r="99" outlineLevel="1">
      <c r="A99" s="231"/>
      <c r="B99" s="433" t="s">
        <v>496</v>
      </c>
      <c r="C99" s="127" t="str">
        <f t="array" ref="C99">INDEX(Dodges!$G$3:$U$84, MATCH($A$1,Dodges!$A$3:$A$85,0), MATCH(C97,Dodges!$G$2:$J$2,0))</f>
        <v>4-12</v>
      </c>
      <c r="D99" s="127" t="str">
        <f t="array" ref="D99">INDEX(Dodges!$G$3:$U$84, MATCH($A$1,Dodges!$A$3:$A$85,0), MATCH(D97,Dodges!$G$2:$J$2,0))</f>
        <v>8-12</v>
      </c>
      <c r="E99" s="127" t="str">
        <f t="array" ref="E99">INDEX(Dodges!$G$3:$U$84, MATCH($A$1,Dodges!$A$3:$A$85,0), MATCH(E97,Dodges!$G$2:$J$2,0))</f>
        <v>26</v>
      </c>
      <c r="F99" s="127">
        <f t="array" ref="F99">INDEX(Dodges!$G$3:$U$84, MATCH($A$1,Dodges!$A$3:$A$85,0), MATCH(F97,Dodges!$G$2:$J$2,0))</f>
        <v>35</v>
      </c>
      <c r="G99" s="436"/>
      <c r="H99" s="434"/>
      <c r="I99" s="437"/>
      <c r="J99" s="179"/>
      <c r="K99" s="320"/>
      <c r="L99" s="320"/>
      <c r="M99" s="320"/>
      <c r="N99" s="320"/>
      <c r="O99" s="121"/>
      <c r="P99" s="121"/>
      <c r="Q99" s="121"/>
      <c r="R99" s="121"/>
      <c r="S99" s="121"/>
      <c r="T99" s="121"/>
      <c r="U99" s="121"/>
      <c r="V99" s="121"/>
    </row>
    <row r="100" outlineLevel="1">
      <c r="A100" s="112"/>
      <c r="B100" s="433" t="s">
        <v>497</v>
      </c>
      <c r="C100" s="127" t="str">
        <f t="array" ref="C100">INDEX(Dodges!$K$3:$U$84, MATCH($A$1,Dodges!$A$3:$A$85,0), MATCH(C97,Dodges!$K$2:$N$2,0))</f>
        <v>4-14</v>
      </c>
      <c r="D100" s="127" t="str">
        <f t="array" ref="D100">INDEX(Dodges!$K$3:$U$84, MATCH($A$1,Dodges!$A$3:$A$85,0), MATCH(D97,Dodges!$K$2:$N$2,0))</f>
        <v>8-13</v>
      </c>
      <c r="E100" s="127" t="str">
        <f t="array" ref="E100">INDEX(Dodges!$K$3:$U$84, MATCH($A$1,Dodges!$A$3:$A$85,0), MATCH(E97,Dodges!$K$2:$N$2,0))</f>
        <v>32</v>
      </c>
      <c r="F100" s="127" t="str">
        <f t="array" ref="F100">INDEX(Dodges!$K$3:$U$84, MATCH($A$1,Dodges!$A$3:$A$85,0), MATCH(F97,Dodges!$K$2:$N$2,0))</f>
        <v>48</v>
      </c>
      <c r="G100" s="436"/>
      <c r="H100" s="434"/>
      <c r="I100" s="437"/>
      <c r="J100" s="179"/>
      <c r="K100" s="179"/>
      <c r="L100" s="179"/>
      <c r="M100" s="179"/>
      <c r="N100" s="179"/>
      <c r="O100" s="121"/>
      <c r="P100" s="121"/>
      <c r="Q100" s="121"/>
      <c r="R100" s="121"/>
      <c r="S100" s="121"/>
      <c r="T100" s="121"/>
      <c r="U100" s="121"/>
      <c r="V100" s="121"/>
    </row>
    <row r="101" outlineLevel="1">
      <c r="A101" s="432" t="s">
        <v>498</v>
      </c>
      <c r="B101" s="433" t="s">
        <v>499</v>
      </c>
      <c r="C101" s="127" t="str">
        <f t="array" ref="C101">INDEX(Dodges!$O$3:$U$84, MATCH($A$1,Dodges!$A$3:$A$85,0), MATCH(C97,Dodges!$O$2:$R$2,0))</f>
        <v>2-26</v>
      </c>
      <c r="D101" s="127" t="str">
        <f t="array" ref="D101">INDEX(Dodges!$O$3:$U$84, MATCH($A$1,Dodges!$A$3:$A$85,0), MATCH(D97,Dodges!$O$2:$R$2,0))</f>
        <v>5-24</v>
      </c>
      <c r="E101" s="127" t="str">
        <f t="array" ref="E101">INDEX(Dodges!$O$3:$U$84, MATCH($A$1,Dodges!$A$3:$A$85,0), MATCH(E97,Dodges!$O$2:$R$2,0))</f>
        <v>44</v>
      </c>
      <c r="F101" s="248"/>
      <c r="G101" s="248"/>
      <c r="H101" s="434"/>
      <c r="I101" s="437"/>
      <c r="J101" s="179"/>
      <c r="K101" s="121"/>
      <c r="L101" s="121"/>
      <c r="M101" s="121"/>
      <c r="N101" s="121"/>
      <c r="O101" s="320"/>
      <c r="P101" s="320"/>
      <c r="Q101" s="320"/>
      <c r="R101" s="320"/>
      <c r="S101" s="320"/>
      <c r="T101" s="320"/>
      <c r="U101" s="320"/>
      <c r="V101" s="320"/>
    </row>
    <row r="102" outlineLevel="1">
      <c r="A102" s="112"/>
      <c r="B102" s="433" t="s">
        <v>500</v>
      </c>
      <c r="C102" s="127" t="str">
        <f t="array" ref="C102">INDEX(Dodges!$S$3:$U$84, MATCH($A$1,Dodges!$A$3:$A$85,0), MATCH(C97,Dodges!$S$2:$U$2,0))</f>
        <v>2-19</v>
      </c>
      <c r="D102" s="127" t="str">
        <f t="array" ref="D102">INDEX(Dodges!$S$3:$U$84, MATCH($A$1,Dodges!$A$3:$A$85,0), MATCH(D97,Dodges!$S$2:$U$2,0))</f>
        <v>5-18</v>
      </c>
      <c r="E102" s="127" t="str">
        <f t="array" ref="E102">INDEX(Dodges!$S$3:$U$84, MATCH($A$1,Dodges!$A$3:$A$85,0), MATCH(E97,Dodges!$S$2:$U$2,0))</f>
        <v>真横：74
真上：93
真下：63</v>
      </c>
      <c r="F102" s="436"/>
      <c r="G102" s="436"/>
      <c r="H102" s="434"/>
      <c r="I102" s="437"/>
      <c r="J102" s="179"/>
      <c r="K102" s="179"/>
      <c r="L102" s="179"/>
      <c r="M102" s="179"/>
      <c r="N102" s="121"/>
      <c r="O102" s="180"/>
      <c r="P102" s="180"/>
      <c r="Q102" s="180"/>
      <c r="R102" s="180"/>
      <c r="S102" s="180"/>
      <c r="T102" s="180"/>
      <c r="U102" s="180"/>
      <c r="V102" s="180"/>
    </row>
    <row r="103">
      <c r="A103" s="438"/>
      <c r="B103" s="439"/>
      <c r="C103" s="431"/>
      <c r="D103" s="431"/>
      <c r="E103" s="440"/>
      <c r="F103" s="431"/>
      <c r="G103" s="431"/>
      <c r="H103" s="431"/>
      <c r="I103" s="431"/>
      <c r="J103" s="121"/>
      <c r="K103" s="319"/>
      <c r="L103" s="319"/>
      <c r="M103" s="319"/>
      <c r="N103" s="319"/>
      <c r="O103" s="180"/>
      <c r="P103" s="180"/>
      <c r="Q103" s="180"/>
      <c r="R103" s="180"/>
      <c r="S103" s="180"/>
      <c r="T103" s="180"/>
      <c r="U103" s="180"/>
      <c r="V103" s="180"/>
    </row>
    <row r="104">
      <c r="A104" s="441" t="s">
        <v>501</v>
      </c>
      <c r="B104" s="110"/>
      <c r="C104" s="320"/>
      <c r="D104" s="179"/>
      <c r="E104" s="320"/>
      <c r="F104" s="138"/>
      <c r="G104" s="138"/>
      <c r="H104" s="179"/>
      <c r="I104" s="179"/>
      <c r="J104" s="180"/>
      <c r="K104" s="180"/>
      <c r="L104" s="180"/>
      <c r="M104" s="180"/>
      <c r="N104" s="180"/>
      <c r="O104" s="180"/>
      <c r="P104" s="180"/>
      <c r="Q104" s="180"/>
      <c r="R104" s="180"/>
      <c r="S104" s="180"/>
      <c r="T104" s="180"/>
      <c r="U104" s="180"/>
      <c r="V104" s="180"/>
    </row>
    <row r="105" outlineLevel="1">
      <c r="A105" s="112"/>
      <c r="B105" s="114"/>
      <c r="C105" s="442" t="s">
        <v>487</v>
      </c>
      <c r="D105" s="442" t="s">
        <v>49</v>
      </c>
      <c r="E105" s="442" t="s">
        <v>48</v>
      </c>
      <c r="F105" s="442" t="s">
        <v>50</v>
      </c>
      <c r="G105" s="443" t="s">
        <v>51</v>
      </c>
      <c r="H105" s="320"/>
      <c r="I105" s="320"/>
      <c r="J105" s="179"/>
      <c r="K105" s="444"/>
      <c r="L105" s="117"/>
      <c r="M105" s="445"/>
      <c r="N105" s="445"/>
      <c r="O105" s="180"/>
      <c r="P105" s="180"/>
      <c r="Q105" s="180"/>
      <c r="R105" s="180"/>
      <c r="S105" s="180"/>
      <c r="T105" s="180"/>
      <c r="U105" s="180"/>
      <c r="V105" s="180"/>
    </row>
    <row r="106" outlineLevel="1">
      <c r="A106" s="446" t="s">
        <v>502</v>
      </c>
      <c r="B106" s="447" t="s">
        <v>503</v>
      </c>
      <c r="C106" s="448"/>
      <c r="D106" s="127">
        <f t="array" ref="D106">INDEX('Ledge  Tech'!$C$3:$C112, MATCH($A$1,'Ledge  Tech'!$A$3:$A$109,0), MATCH(D105,'Ledge  Tech'!$C$2,0))</f>
        <v>19</v>
      </c>
      <c r="E106" s="448"/>
      <c r="F106" s="448"/>
      <c r="G106" s="448"/>
      <c r="H106" s="320"/>
      <c r="I106" s="320"/>
      <c r="J106" s="121"/>
      <c r="K106" s="449"/>
      <c r="L106" s="450"/>
      <c r="M106" s="127"/>
      <c r="N106" s="127"/>
      <c r="O106" s="180"/>
      <c r="P106" s="180"/>
      <c r="Q106" s="180"/>
      <c r="R106" s="180"/>
      <c r="S106" s="180"/>
      <c r="T106" s="180"/>
      <c r="U106" s="180"/>
      <c r="V106" s="180"/>
    </row>
    <row r="107" outlineLevel="1">
      <c r="A107" s="222"/>
      <c r="B107" s="447" t="s">
        <v>455</v>
      </c>
      <c r="C107" s="127" t="str">
        <f t="array" ref="C107">INDEX('Ledge  Tech'!$D$3:$E112, MATCH($A$1,'Ledge  Tech'!$A$3:$A$109,0), MATCH(C105,'Ledge  Tech'!$D$2:$E$2,0))</f>
        <v>1-33</v>
      </c>
      <c r="D107" s="127">
        <f t="array" ref="D107">INDEX('Ledge  Tech'!$D$3:$E112, MATCH($A$1,'Ledge  Tech'!$A$3:$A$109,0), MATCH(D105,'Ledge  Tech'!$D$2:$E$2,0))</f>
        <v>34</v>
      </c>
      <c r="E107" s="448"/>
      <c r="F107" s="448"/>
      <c r="G107" s="448"/>
      <c r="H107" s="320"/>
      <c r="I107" s="320"/>
      <c r="J107" s="179"/>
      <c r="K107" s="207"/>
      <c r="L107" s="450"/>
      <c r="M107" s="127"/>
      <c r="N107" s="127"/>
      <c r="O107" s="180"/>
      <c r="P107" s="180"/>
      <c r="Q107" s="180"/>
      <c r="R107" s="180"/>
      <c r="S107" s="180"/>
      <c r="T107" s="180"/>
      <c r="U107" s="180"/>
      <c r="V107" s="180"/>
    </row>
    <row r="108" outlineLevel="1">
      <c r="A108" s="222"/>
      <c r="B108" s="447" t="s">
        <v>486</v>
      </c>
      <c r="C108" s="127" t="str">
        <f t="array" ref="C108">INDEX('Ledge  Tech'!$F$3:$G$109, MATCH($A$1,'Ledge  Tech'!$A$3:$A$109,0), MATCH(C105,'Ledge  Tech'!$F$2:$G$2,0))</f>
        <v>1-27</v>
      </c>
      <c r="D108" s="127">
        <f t="array" ref="D108">INDEX('Ledge  Tech'!$F$3:$G$109, MATCH($A$1,'Ledge  Tech'!$A$3:$A$109,0), MATCH(D105,'Ledge  Tech'!$F$2:$G$2,0))</f>
        <v>45</v>
      </c>
      <c r="E108" s="448"/>
      <c r="F108" s="448"/>
      <c r="G108" s="448"/>
      <c r="H108" s="320"/>
      <c r="I108" s="320"/>
      <c r="J108" s="121"/>
      <c r="K108" s="451" t="str">
        <f>'テンプレート'!K119</f>
        <v>アイテム投擲</v>
      </c>
      <c r="L108" s="117"/>
      <c r="M108" s="445" t="str">
        <f>'テンプレート'!M119</f>
        <v>投擲フレーム</v>
      </c>
      <c r="N108" s="445" t="str">
        <f>'テンプレート'!N119</f>
        <v>Duration</v>
      </c>
      <c r="O108" s="180"/>
      <c r="P108" s="180"/>
      <c r="Q108" s="180"/>
      <c r="R108" s="180"/>
      <c r="S108" s="180"/>
      <c r="T108" s="180"/>
      <c r="U108" s="180"/>
      <c r="V108" s="180"/>
    </row>
    <row r="109" outlineLevel="1">
      <c r="A109" s="222"/>
      <c r="B109" s="447" t="s">
        <v>505</v>
      </c>
      <c r="C109" s="127" t="str">
        <f t="array" ref="C109">INDEX('Ledge  Tech'!$H$3:$I$109, MATCH($A$1,'Ledge  Tech'!$A$3:$A$109,0), MATCH(C105,'Ledge  Tech'!$H$2:$I$2,0))</f>
        <v>1-12</v>
      </c>
      <c r="D109" s="127">
        <f t="array" ref="D109">INDEX('Ledge  Tech'!$H$3:$I$109, MATCH($A$1,'Ledge  Tech'!$A$3:$A$109,0), MATCH(D105,'Ledge  Tech'!$H$2:$I$2,0))</f>
        <v>14</v>
      </c>
      <c r="E109" s="448"/>
      <c r="F109" s="448"/>
      <c r="G109" s="448"/>
      <c r="H109" s="320"/>
      <c r="I109" s="320"/>
      <c r="J109" s="179"/>
      <c r="K109" s="452" t="str">
        <f>'テンプレート'!K120</f>
        <v>Ground投擲</v>
      </c>
      <c r="L109" s="450" t="str">
        <f>'テンプレート'!L120</f>
        <v>前Throws</v>
      </c>
      <c r="M109" s="127" t="s">
        <v>90</v>
      </c>
      <c r="N109" s="127">
        <v>24.0</v>
      </c>
      <c r="O109" s="121"/>
      <c r="P109" s="121"/>
      <c r="Q109" s="121"/>
      <c r="R109" s="121"/>
      <c r="S109" s="121"/>
      <c r="T109" s="121"/>
      <c r="U109" s="121"/>
      <c r="V109" s="121"/>
    </row>
    <row r="110" outlineLevel="1">
      <c r="A110" s="207"/>
      <c r="B110" s="447" t="s">
        <v>506</v>
      </c>
      <c r="C110" s="127" t="str">
        <f t="array" ref="C110">INDEX('Ledge  Tech'!$J$3:$M$109, MATCH($A$1,'Ledge  Tech'!$A$3:$A$109,0), MATCH(C105,'Ledge  Tech'!$J$2:$M$2,0))</f>
        <v>1-23</v>
      </c>
      <c r="D110" s="127">
        <f t="array" ref="D110">INDEX('Ledge  Tech'!$J$3:$M$109, MATCH($A$1,'Ledge  Tech'!$A$3:$A$109,0), MATCH(D105,'Ledge  Tech'!$J$2:$M$2,0))</f>
        <v>55</v>
      </c>
      <c r="E110" s="127" t="str">
        <f t="array" ref="E110">INDEX('Ledge  Tech'!$J$3:$M$109, MATCH($A$1,'Ledge  Tech'!$A$3:$A$109,0), MATCH(E105,'Ledge  Tech'!$J$2:$M$2,0))</f>
        <v>21-23</v>
      </c>
      <c r="F110" s="127">
        <f t="array" ref="F110">INDEX('Ledge  Tech'!$J$3:$M$109, MATCH($A$1,'Ledge  Tech'!$A$3:$A$109,0), MATCH(F105,'Ledge  Tech'!$J$2:$M$2,0))</f>
        <v>9</v>
      </c>
      <c r="G110" s="127">
        <f>F110*1.2</f>
        <v>10.8</v>
      </c>
      <c r="H110" s="320"/>
      <c r="I110" s="320"/>
      <c r="J110" s="121"/>
      <c r="K110" s="222"/>
      <c r="L110" s="450" t="str">
        <f>'テンプレート'!L121</f>
        <v>後Throws</v>
      </c>
      <c r="M110" s="127" t="s">
        <v>191</v>
      </c>
      <c r="N110" s="127">
        <v>24.0</v>
      </c>
      <c r="O110" s="121"/>
      <c r="P110" s="121"/>
      <c r="Q110" s="121"/>
      <c r="R110" s="121"/>
      <c r="S110" s="121"/>
      <c r="T110" s="121"/>
      <c r="U110" s="121"/>
      <c r="V110" s="121"/>
    </row>
    <row r="111" outlineLevel="1">
      <c r="A111" s="446" t="s">
        <v>507</v>
      </c>
      <c r="B111" s="447" t="s">
        <v>455</v>
      </c>
      <c r="C111" s="127" t="str">
        <f t="array" ref="C111">INDEX('Ledge  Tech'!$N$3:$O$109, MATCH($A$1,'Ledge  Tech'!$A$3:$A$109,0), MATCH(C105,'Ledge  Tech'!$N$2:$O$2,0))</f>
        <v>1-20</v>
      </c>
      <c r="D111" s="127">
        <f t="array" ref="D111">INDEX('Ledge  Tech'!$N$3:$O$109, MATCH($A$1,'Ledge  Tech'!$A$3:$A$109,0), MATCH(D105,'Ledge  Tech'!$N$2:$O$2,0))</f>
        <v>26</v>
      </c>
      <c r="E111" s="448"/>
      <c r="F111" s="448"/>
      <c r="G111" s="448"/>
      <c r="H111" s="320"/>
      <c r="I111" s="320"/>
      <c r="J111" s="179"/>
      <c r="K111" s="222"/>
      <c r="L111" s="450" t="str">
        <f>'テンプレート'!L122</f>
        <v>上Throws</v>
      </c>
      <c r="M111" s="127" t="s">
        <v>191</v>
      </c>
      <c r="N111" s="127">
        <v>23.0</v>
      </c>
      <c r="O111" s="320"/>
      <c r="P111" s="320"/>
      <c r="Q111" s="320"/>
      <c r="R111" s="320"/>
      <c r="S111" s="320"/>
      <c r="T111" s="320"/>
      <c r="U111" s="320"/>
      <c r="V111" s="320"/>
    </row>
    <row r="112" outlineLevel="1">
      <c r="A112" s="222"/>
      <c r="B112" s="447" t="s">
        <v>496</v>
      </c>
      <c r="C112" s="127" t="str">
        <f t="array" ref="C112">INDEX('Ledge  Tech'!$P$3:$Q$109, MATCH($A$1,'Ledge  Tech'!$A$3:$A$109,0), MATCH(C105,'Ledge  Tech'!$P$2:$Q$2,0))</f>
        <v>1-20</v>
      </c>
      <c r="D112" s="127">
        <f t="array" ref="D112">INDEX('Ledge  Tech'!$P$3:$Q$109, MATCH($A$1,'Ledge  Tech'!$A$3:$A$109,0), MATCH(D105,'Ledge  Tech'!$P$2:$Q$2,0))</f>
        <v>40</v>
      </c>
      <c r="E112" s="448"/>
      <c r="F112" s="448"/>
      <c r="G112" s="448"/>
      <c r="H112" s="320"/>
      <c r="I112" s="320"/>
      <c r="J112" s="121"/>
      <c r="K112" s="222"/>
      <c r="L112" s="450" t="str">
        <f>'テンプレート'!L123</f>
        <v>下Throws</v>
      </c>
      <c r="M112" s="127" t="s">
        <v>90</v>
      </c>
      <c r="N112" s="127">
        <v>19.0</v>
      </c>
      <c r="O112" s="180"/>
      <c r="P112" s="180"/>
      <c r="Q112" s="180"/>
      <c r="R112" s="180"/>
      <c r="S112" s="180"/>
      <c r="T112" s="180"/>
      <c r="U112" s="180"/>
      <c r="V112" s="180"/>
    </row>
    <row r="113" outlineLevel="1">
      <c r="A113" s="207"/>
      <c r="B113" s="447" t="s">
        <v>497</v>
      </c>
      <c r="C113" s="127" t="str">
        <f t="array" ref="C113">INDEX('Ledge  Tech'!$R$3:$S$109, MATCH($A$1,'Ledge  Tech'!$A$3:$A$109,0), MATCH(C105,'Ledge  Tech'!$R$2:$S$2,0))</f>
        <v>1-20</v>
      </c>
      <c r="D113" s="127">
        <f t="array" ref="D113">INDEX('Ledge  Tech'!$R$3:$S$109, MATCH($A$1,'Ledge  Tech'!$A$3:$A$109,0), MATCH(D105,'Ledge  Tech'!$R$2:$S$2,0))</f>
        <v>40</v>
      </c>
      <c r="E113" s="448"/>
      <c r="F113" s="448"/>
      <c r="G113" s="448"/>
      <c r="H113" s="320"/>
      <c r="I113" s="320"/>
      <c r="J113" s="179"/>
      <c r="K113" s="222"/>
      <c r="L113" s="453" t="str">
        <f>'テンプレート'!L124</f>
        <v>ダッシュ</v>
      </c>
      <c r="M113" s="127" t="s">
        <v>66</v>
      </c>
      <c r="N113" s="127">
        <v>37.0</v>
      </c>
      <c r="O113" s="180"/>
      <c r="P113" s="180"/>
      <c r="Q113" s="180"/>
      <c r="R113" s="180"/>
      <c r="S113" s="180"/>
      <c r="T113" s="180"/>
      <c r="U113" s="180"/>
      <c r="V113" s="180"/>
    </row>
    <row r="114" outlineLevel="1">
      <c r="A114" s="446" t="s">
        <v>508</v>
      </c>
      <c r="B114" s="447" t="s">
        <v>509</v>
      </c>
      <c r="C114" s="448"/>
      <c r="D114" s="127" t="str">
        <f t="array" ref="D114">INDEX('Get-Ups'!$C$3:$C112, MATCH($A$1,'Get-Ups'!$A$3:$A$109,0), MATCH(D105,'Get-Ups'!$C$2:$AD$2,0))</f>
        <v>25</v>
      </c>
      <c r="E114" s="448"/>
      <c r="F114" s="448"/>
      <c r="G114" s="448"/>
      <c r="H114" s="320"/>
      <c r="I114" s="320"/>
      <c r="J114" s="121"/>
      <c r="K114" s="207"/>
      <c r="L114" s="453" t="str">
        <f>'テンプレート'!L125</f>
        <v>On-Spot捨て</v>
      </c>
      <c r="M114" s="127" t="s">
        <v>66</v>
      </c>
      <c r="N114" s="127">
        <v>23.0</v>
      </c>
      <c r="O114" s="180"/>
      <c r="P114" s="180"/>
      <c r="Q114" s="180"/>
      <c r="R114" s="180"/>
      <c r="S114" s="180"/>
      <c r="T114" s="180"/>
      <c r="U114" s="180"/>
      <c r="V114" s="180"/>
    </row>
    <row r="115" outlineLevel="1">
      <c r="A115" s="222"/>
      <c r="B115" s="447" t="s">
        <v>455</v>
      </c>
      <c r="C115" s="454" t="str">
        <f t="array" ref="C115">INDEX('Get-Ups'!$D$3:$E112, MATCH($A$1,'Get-Ups'!$A$3:$A$109,0), MATCH(C105,'Get-Ups'!$D$2:$AD$2,0))</f>
        <v>1-22</v>
      </c>
      <c r="D115" s="455">
        <f t="array" ref="D115">INDEX('Get-Ups'!$D$3:$E112, MATCH($A$1,'Get-Ups'!$A$3:$A$109,0), MATCH(D105,'Get-Ups'!$D$2:$AD$2,0))</f>
        <v>29</v>
      </c>
      <c r="E115" s="448"/>
      <c r="F115" s="448"/>
      <c r="G115" s="448"/>
      <c r="H115" s="320"/>
      <c r="I115" s="320"/>
      <c r="J115" s="179"/>
      <c r="K115" s="452" t="str">
        <f>'テンプレート'!K126</f>
        <v>Air投擲</v>
      </c>
      <c r="L115" s="450" t="str">
        <f>'テンプレート'!L126</f>
        <v>前Throws</v>
      </c>
      <c r="M115" s="127" t="s">
        <v>90</v>
      </c>
      <c r="N115" s="127">
        <v>24.0</v>
      </c>
      <c r="O115" s="180"/>
      <c r="P115" s="180"/>
      <c r="Q115" s="180"/>
      <c r="R115" s="180"/>
      <c r="S115" s="180"/>
      <c r="T115" s="180"/>
      <c r="U115" s="180"/>
      <c r="V115" s="180"/>
    </row>
    <row r="116" outlineLevel="1">
      <c r="A116" s="222"/>
      <c r="B116" s="447" t="s">
        <v>496</v>
      </c>
      <c r="C116" s="454" t="str">
        <f t="array" ref="C116">INDEX('Get-Ups'!$F$3:$G$109, MATCH($A$1,'Get-Ups'!$A$3:$A$109,0), MATCH(C105,'Get-Ups'!$F$2:$AD$2,0))</f>
        <v>1-19</v>
      </c>
      <c r="D116" s="455">
        <f t="array" ref="D116">INDEX('Get-Ups'!$F$3:$G$109, MATCH($A$1,'Get-Ups'!$A$3:$A$109,0), MATCH(D105,'Get-Ups'!$F$2:$AD$2,0))</f>
        <v>35</v>
      </c>
      <c r="E116" s="448"/>
      <c r="F116" s="448"/>
      <c r="G116" s="448"/>
      <c r="H116" s="320"/>
      <c r="I116" s="320"/>
      <c r="J116" s="121"/>
      <c r="K116" s="222"/>
      <c r="L116" s="450" t="str">
        <f>'テンプレート'!L127</f>
        <v>後Throws</v>
      </c>
      <c r="M116" s="127" t="s">
        <v>191</v>
      </c>
      <c r="N116" s="127">
        <v>24.0</v>
      </c>
      <c r="O116" s="180"/>
      <c r="P116" s="180"/>
      <c r="Q116" s="180"/>
      <c r="R116" s="180"/>
      <c r="S116" s="180"/>
      <c r="T116" s="180"/>
      <c r="U116" s="180"/>
      <c r="V116" s="180"/>
    </row>
    <row r="117" outlineLevel="1">
      <c r="A117" s="222"/>
      <c r="B117" s="447" t="s">
        <v>497</v>
      </c>
      <c r="C117" s="127" t="str">
        <f t="array" ref="C117">INDEX('Get-Ups'!$H$3:$I$109, MATCH($A$1,'Get-Ups'!$A$3:$A$109,0), MATCH(C105,'Get-Ups'!$H$2:$AD$2,0))</f>
        <v>1-22</v>
      </c>
      <c r="D117" s="127">
        <f t="array" ref="D117">INDEX('Get-Ups'!$H$3:$I$109, MATCH($A$1,'Get-Ups'!$A$3:$A$109,0), MATCH(D105,'Get-Ups'!$H$2:$AD$2,0))</f>
        <v>35</v>
      </c>
      <c r="E117" s="448"/>
      <c r="F117" s="448"/>
      <c r="G117" s="448"/>
      <c r="H117" s="320"/>
      <c r="I117" s="320"/>
      <c r="J117" s="179"/>
      <c r="K117" s="222"/>
      <c r="L117" s="450" t="str">
        <f>'テンプレート'!L128</f>
        <v>上Throws</v>
      </c>
      <c r="M117" s="127" t="s">
        <v>74</v>
      </c>
      <c r="N117" s="127">
        <v>23.0</v>
      </c>
      <c r="O117" s="180"/>
      <c r="P117" s="180"/>
      <c r="Q117" s="180"/>
      <c r="R117" s="180"/>
      <c r="S117" s="180"/>
      <c r="T117" s="180"/>
      <c r="U117" s="180"/>
      <c r="V117" s="180"/>
    </row>
    <row r="118" outlineLevel="1">
      <c r="A118" s="222"/>
      <c r="B118" s="447" t="s">
        <v>510</v>
      </c>
      <c r="C118" s="456" t="str">
        <f t="array" ref="C118">INDEX('Get-Ups'!$J$3:$M$109, MATCH($A$1,'Get-Ups'!$A$3:$A$109,0), MATCH(C105,'Get-Ups'!$J$2:$AD$2,0))</f>
        <v>1-23</v>
      </c>
      <c r="D118" s="457">
        <f t="array" ref="D118">INDEX('Get-Ups'!$J$3:$M$109, MATCH($A$1,'Get-Ups'!$A$3:$A$109,0), MATCH(D105,'Get-Ups'!$J$2:$AD$2,0))</f>
        <v>45</v>
      </c>
      <c r="E118" s="454" t="str">
        <f t="array" ref="E118">INDEX('Get-Ups'!$J$3:$M$109, MATCH($A$1,'Get-Ups'!$A$3:$A$109,0), MATCH(E105,'Get-Ups'!$J$2:$AD$2,0))</f>
        <v>14-15</v>
      </c>
      <c r="F118" s="455">
        <f t="array" ref="F118">INDEX('Get-Ups'!$J$3:$M$109, MATCH($A$1,'Get-Ups'!$A$3:$A$109,0), MATCH(F105,'Get-Ups'!$J$2:$AD$2,0))</f>
        <v>7</v>
      </c>
      <c r="G118" s="127">
        <f t="shared" ref="G118:G119" si="1">F118*1.2</f>
        <v>8.4</v>
      </c>
      <c r="H118" s="320"/>
      <c r="I118" s="320"/>
      <c r="J118" s="121"/>
      <c r="K118" s="207"/>
      <c r="L118" s="450" t="str">
        <f>'テンプレート'!L129</f>
        <v>下Throws</v>
      </c>
      <c r="M118" s="127" t="s">
        <v>145</v>
      </c>
      <c r="N118" s="127">
        <v>19.0</v>
      </c>
      <c r="O118" s="121"/>
      <c r="P118" s="121"/>
      <c r="Q118" s="121"/>
      <c r="R118" s="121"/>
      <c r="S118" s="121"/>
      <c r="T118" s="121"/>
      <c r="U118" s="121"/>
      <c r="V118" s="121"/>
    </row>
    <row r="119" outlineLevel="1">
      <c r="A119" s="207"/>
      <c r="B119" s="458" t="s">
        <v>511</v>
      </c>
      <c r="C119" s="207"/>
      <c r="D119" s="207"/>
      <c r="E119" s="454" t="str">
        <f t="array" ref="E119">INDEX('Get-Ups'!$N$3:$O$109, MATCH($A$1,'Get-Ups'!$A$3:$A$109,0), MATCH(E105,'Get-Ups'!$N$2:$AD$2,0))</f>
        <v>22-23</v>
      </c>
      <c r="F119" s="455">
        <f t="array" ref="F119">INDEX('Get-Ups'!$N$3:$O$109, MATCH($A$1,'Get-Ups'!$A$3:$A$109,0), MATCH(F105,'Get-Ups'!$N$2:$AD$2,0))</f>
        <v>7</v>
      </c>
      <c r="G119" s="127">
        <f t="shared" si="1"/>
        <v>8.4</v>
      </c>
      <c r="H119" s="320"/>
      <c r="I119" s="320"/>
      <c r="J119" s="121"/>
      <c r="K119" s="459" t="str">
        <f>'テンプレート'!K130</f>
        <v>踏み台ジャンプ</v>
      </c>
      <c r="L119" s="224"/>
      <c r="M119" s="445" t="str">
        <f>'テンプレート'!M130</f>
        <v>Duration</v>
      </c>
      <c r="N119" s="138"/>
      <c r="O119" s="121"/>
      <c r="P119" s="121"/>
      <c r="Q119" s="121"/>
      <c r="R119" s="121"/>
      <c r="S119" s="121"/>
      <c r="T119" s="121"/>
      <c r="U119" s="121"/>
      <c r="V119" s="121"/>
    </row>
    <row r="120" outlineLevel="1">
      <c r="A120" s="446" t="s">
        <v>512</v>
      </c>
      <c r="B120" s="447" t="s">
        <v>509</v>
      </c>
      <c r="C120" s="448"/>
      <c r="D120" s="454" t="str">
        <f t="array" ref="D120">INDEX('Get-Ups'!$C$3:$C112, MATCH($A$1,'Get-Ups'!$A$3:$A$109,0), MATCH(D105,'Get-Ups'!$C$2,0))</f>
        <v>25</v>
      </c>
      <c r="E120" s="448"/>
      <c r="F120" s="448"/>
      <c r="G120" s="448"/>
      <c r="H120" s="320"/>
      <c r="I120" s="320"/>
      <c r="J120" s="179"/>
      <c r="K120" s="460" t="str">
        <f>'テンプレート'!K131</f>
        <v>踏み</v>
      </c>
      <c r="L120" s="461" t="str">
        <f>'テンプレート'!L131</f>
        <v>踏み</v>
      </c>
      <c r="M120" s="127">
        <v>8.0</v>
      </c>
      <c r="N120" s="462"/>
      <c r="O120" s="121"/>
      <c r="P120" s="121"/>
      <c r="Q120" s="121"/>
      <c r="R120" s="121"/>
      <c r="S120" s="121"/>
      <c r="T120" s="121"/>
      <c r="U120" s="121"/>
      <c r="V120" s="121"/>
    </row>
    <row r="121" outlineLevel="1">
      <c r="A121" s="222"/>
      <c r="B121" s="447" t="s">
        <v>455</v>
      </c>
      <c r="C121" s="454" t="str">
        <f t="array" ref="C121">INDEX('Get-Ups'!$P$3:$Q$109, MATCH($A$1,'Get-Ups'!$A$3:$A$109,0), MATCH(C105,'Get-Ups'!$P$2:$AD$2,0))</f>
        <v>1-22</v>
      </c>
      <c r="D121" s="455">
        <f t="array" ref="D121">INDEX('Get-Ups'!$P$3:$Q$109, MATCH($A$1,'Get-Ups'!$A$3:$A$109,0), MATCH(D105,'Get-Ups'!$P$2:$AD$2,0))</f>
        <v>29</v>
      </c>
      <c r="E121" s="448"/>
      <c r="F121" s="448"/>
      <c r="G121" s="448"/>
      <c r="H121" s="320"/>
      <c r="I121" s="320"/>
      <c r="J121" s="121"/>
      <c r="K121" s="452" t="str">
        <f>'テンプレート'!K132</f>
        <v>踏まれ</v>
      </c>
      <c r="L121" s="461" t="str">
        <f>'テンプレート'!L132</f>
        <v>Ground踏まれ</v>
      </c>
      <c r="M121" s="127" t="s">
        <v>504</v>
      </c>
      <c r="N121" s="462"/>
      <c r="O121" s="320"/>
      <c r="P121" s="320"/>
      <c r="Q121" s="320"/>
      <c r="R121" s="320"/>
      <c r="S121" s="320"/>
      <c r="T121" s="320"/>
      <c r="U121" s="320"/>
      <c r="V121" s="320"/>
    </row>
    <row r="122" outlineLevel="1">
      <c r="A122" s="222"/>
      <c r="B122" s="447" t="s">
        <v>496</v>
      </c>
      <c r="C122" s="454" t="str">
        <f t="array" ref="C122">INDEX('Get-Ups'!$R$3:$S$109, MATCH($A$1,'Get-Ups'!$A$3:$A$109,0), MATCH(C105,'Get-Ups'!$R$2:$AD$2,0))</f>
        <v>1-19</v>
      </c>
      <c r="D122" s="455">
        <f t="array" ref="D122">INDEX('Get-Ups'!$R$3:$S$109, MATCH($A$1,'Get-Ups'!$A$3:$A$109,0), MATCH(D105,'Get-Ups'!$R$2:$AD$2,0))</f>
        <v>35</v>
      </c>
      <c r="E122" s="448"/>
      <c r="F122" s="448"/>
      <c r="G122" s="448"/>
      <c r="H122" s="320"/>
      <c r="I122" s="320"/>
      <c r="J122" s="179"/>
      <c r="K122" s="222"/>
      <c r="L122" s="461" t="s">
        <v>671</v>
      </c>
      <c r="M122" s="127">
        <v>28.0</v>
      </c>
      <c r="N122" s="108"/>
      <c r="O122" s="180"/>
      <c r="P122" s="180"/>
      <c r="Q122" s="180"/>
      <c r="R122" s="180"/>
      <c r="S122" s="180"/>
      <c r="T122" s="180"/>
      <c r="U122" s="180"/>
      <c r="V122" s="180"/>
    </row>
    <row r="123" outlineLevel="1">
      <c r="A123" s="222"/>
      <c r="B123" s="447" t="s">
        <v>497</v>
      </c>
      <c r="C123" s="454" t="str">
        <f t="array" ref="C123">INDEX('Get-Ups'!$T$3:$U$109, MATCH($A$1,'Get-Ups'!$A$3:$A$109,0), MATCH(C105,'Get-Ups'!$T$2:$AD$2,0))</f>
        <v>1-19</v>
      </c>
      <c r="D123" s="455">
        <f t="array" ref="D123">INDEX('Get-Ups'!$T$3:$U$109, MATCH($A$1,'Get-Ups'!$A$3:$A$109,0), MATCH(D105,'Get-Ups'!$T$2:$AD$2,0))</f>
        <v>35</v>
      </c>
      <c r="E123" s="448"/>
      <c r="F123" s="448"/>
      <c r="G123" s="448"/>
      <c r="H123" s="320"/>
      <c r="I123" s="320"/>
      <c r="J123" s="121"/>
      <c r="K123" s="222"/>
      <c r="L123" s="461" t="str">
        <f>'テンプレート'!L134</f>
        <v>Air踏まれ</v>
      </c>
      <c r="M123" s="127">
        <v>8.0</v>
      </c>
      <c r="N123" s="108"/>
      <c r="O123" s="180"/>
      <c r="P123" s="180"/>
      <c r="Q123" s="180"/>
      <c r="R123" s="180"/>
      <c r="S123" s="180"/>
      <c r="T123" s="180"/>
      <c r="U123" s="180"/>
      <c r="V123" s="180"/>
    </row>
    <row r="124" outlineLevel="1">
      <c r="A124" s="222"/>
      <c r="B124" s="447" t="s">
        <v>510</v>
      </c>
      <c r="C124" s="456" t="str">
        <f t="array" ref="C124">INDEX('Get-Ups'!$V$3:$Y$109, MATCH($A$1,'Get-Ups'!$A$3:$A$109,0), MATCH(C105,'Get-Ups'!$V$2:$AD$2,0))</f>
        <v>1-22</v>
      </c>
      <c r="D124" s="457">
        <f t="array" ref="D124">INDEX('Get-Ups'!$V$3:$Y$109, MATCH($A$1,'Get-Ups'!$A$3:$A$109,0), MATCH(D105,'Get-Ups'!$V$2:$AD$2,0))</f>
        <v>45</v>
      </c>
      <c r="E124" s="454" t="str">
        <f t="array" ref="E124">INDEX('Get-Ups'!$V$3:$Y$109, MATCH($A$1,'Get-Ups'!$A$3:$A$109,0), MATCH(E105,'Get-Ups'!$V$2:$AD$2,0))</f>
        <v>16-17</v>
      </c>
      <c r="F124" s="455">
        <f t="array" ref="F124">INDEX('Get-Ups'!$V$3:$Y$109, MATCH($A$1,'Get-Ups'!$A$3:$A$109,0), MATCH(F105,'Get-Ups'!$V$2:$AD$2,0))</f>
        <v>7</v>
      </c>
      <c r="G124" s="127">
        <f t="shared" ref="G124:G125" si="2">F124*1.2</f>
        <v>8.4</v>
      </c>
      <c r="H124" s="320"/>
      <c r="I124" s="320"/>
      <c r="J124" s="179"/>
      <c r="K124" s="222"/>
      <c r="L124" s="461" t="str">
        <f>'テンプレート'!L135</f>
        <v>Air落下</v>
      </c>
      <c r="M124" s="127">
        <v>33.0</v>
      </c>
      <c r="N124" s="108"/>
      <c r="O124" s="180"/>
      <c r="P124" s="180"/>
      <c r="Q124" s="180"/>
      <c r="R124" s="180"/>
      <c r="S124" s="180"/>
      <c r="T124" s="180"/>
      <c r="U124" s="180"/>
      <c r="V124" s="180"/>
    </row>
    <row r="125" outlineLevel="1">
      <c r="A125" s="207"/>
      <c r="B125" s="458" t="s">
        <v>511</v>
      </c>
      <c r="C125" s="207"/>
      <c r="D125" s="207"/>
      <c r="E125" s="454" t="str">
        <f t="array" ref="E125">INDEX('Get-Ups'!$Z$3:$AA$109, MATCH($A$1,'Get-Ups'!$A$3:$A$109,0), MATCH(E105,'Get-Ups'!$Z$2:$AD$2,0))</f>
        <v>21-22</v>
      </c>
      <c r="F125" s="455">
        <f t="array" ref="F125">INDEX('Get-Ups'!$Z$3:$AA$109, MATCH($A$1,'Get-Ups'!$A$3:$A$109,0), MATCH(F105,'Get-Ups'!$Z$2:$AD$2,0))</f>
        <v>7</v>
      </c>
      <c r="G125" s="127">
        <f t="shared" si="2"/>
        <v>8.4</v>
      </c>
      <c r="H125" s="320"/>
      <c r="I125" s="320"/>
      <c r="J125" s="179"/>
      <c r="K125" s="451" t="str">
        <f>'テンプレート'!K136</f>
        <v>倒れダメージ</v>
      </c>
      <c r="L125" s="120"/>
      <c r="M125" s="445" t="str">
        <f>'テンプレート'!M136</f>
        <v>Duration</v>
      </c>
      <c r="N125" s="108"/>
      <c r="O125" s="180"/>
      <c r="P125" s="180"/>
      <c r="Q125" s="180"/>
      <c r="R125" s="180"/>
      <c r="S125" s="180"/>
      <c r="T125" s="180"/>
      <c r="U125" s="180"/>
      <c r="V125" s="180"/>
    </row>
    <row r="126" outlineLevel="1">
      <c r="A126" s="446" t="s">
        <v>513</v>
      </c>
      <c r="B126" s="447" t="s">
        <v>514</v>
      </c>
      <c r="C126" s="454" t="str">
        <f t="array" ref="C126">INDEX(Tripping!$C$3:$D112, MATCH($A$1,Tripping!$A$3:$A$109,0), MATCH(C105,Tripping!$C$2:$AC$2,0))</f>
        <v>1-5</v>
      </c>
      <c r="D126" s="455">
        <f t="array" ref="D126">INDEX(Tripping!$C$3:$D112, MATCH($A$1,Tripping!$A$3:$A$109,0), MATCH(D105,Tripping!$C$2:$AC$2,0))</f>
        <v>29</v>
      </c>
      <c r="E126" s="448"/>
      <c r="F126" s="448"/>
      <c r="G126" s="448"/>
      <c r="H126" s="320"/>
      <c r="I126" s="320"/>
      <c r="J126" s="121"/>
      <c r="K126" s="460" t="str">
        <f>'テンプレート'!K137</f>
        <v>あお向け倒れ</v>
      </c>
      <c r="L126" s="453" t="str">
        <f>'テンプレート'!L137</f>
        <v>モーション大</v>
      </c>
      <c r="M126" s="127">
        <v>39.0</v>
      </c>
      <c r="N126" s="462"/>
      <c r="O126" s="180"/>
      <c r="P126" s="180"/>
      <c r="Q126" s="180"/>
      <c r="R126" s="180"/>
      <c r="S126" s="180"/>
      <c r="T126" s="180"/>
      <c r="U126" s="180"/>
      <c r="V126" s="180"/>
    </row>
    <row r="127" outlineLevel="1">
      <c r="A127" s="222"/>
      <c r="B127" s="447" t="s">
        <v>515</v>
      </c>
      <c r="C127" s="454" t="str">
        <f t="array" ref="C127">INDEX(Tripping!$E$3:$F112, MATCH($A$1,Tripping!$A$3:$A$109,0), MATCH(C105,Tripping!$E$2:$AC$2,0))</f>
        <v>1-5</v>
      </c>
      <c r="D127" s="455">
        <f t="array" ref="D127">INDEX(Tripping!$E$3:$F112, MATCH($A$1,Tripping!$A$3:$A$109,0), MATCH(D105,Tripping!$E$2:$AC$2,0))</f>
        <v>39</v>
      </c>
      <c r="E127" s="448"/>
      <c r="F127" s="448"/>
      <c r="G127" s="448"/>
      <c r="H127" s="320"/>
      <c r="I127" s="320"/>
      <c r="J127" s="179"/>
      <c r="K127" s="460" t="str">
        <f>'テンプレート'!K138</f>
        <v>うつ伏せ倒れ</v>
      </c>
      <c r="L127" s="453" t="str">
        <f>'テンプレート'!L138</f>
        <v>モーション大</v>
      </c>
      <c r="M127" s="127" t="s">
        <v>165</v>
      </c>
      <c r="N127" s="462"/>
      <c r="O127" s="180"/>
      <c r="P127" s="180"/>
      <c r="Q127" s="180"/>
      <c r="R127" s="180"/>
      <c r="S127" s="180"/>
      <c r="T127" s="180"/>
      <c r="U127" s="180"/>
      <c r="V127" s="180"/>
    </row>
    <row r="128" outlineLevel="1">
      <c r="A128" s="222"/>
      <c r="B128" s="447" t="s">
        <v>455</v>
      </c>
      <c r="C128" s="454" t="str">
        <f t="array" ref="C128">INDEX(Tripping!$G$3:$H$109, MATCH($A$1,Tripping!$A$3:$A$109,0), MATCH(C105,Tripping!$G$2:$AC$2,0))</f>
        <v>1-16</v>
      </c>
      <c r="D128" s="455">
        <f t="array" ref="D128">INDEX(Tripping!$G$3:$H$109, MATCH($A$1,Tripping!$A$3:$A$109,0), MATCH(D105,Tripping!$G$2:$AC$2,0))</f>
        <v>21</v>
      </c>
      <c r="E128" s="448"/>
      <c r="F128" s="448"/>
      <c r="G128" s="448"/>
      <c r="H128" s="320"/>
      <c r="I128" s="320"/>
      <c r="J128" s="121"/>
      <c r="K128" s="451" t="str">
        <f>'テンプレート'!K139</f>
        <v/>
      </c>
      <c r="L128" s="120"/>
      <c r="M128" s="445" t="str">
        <f>'テンプレート'!M139</f>
        <v/>
      </c>
      <c r="N128" s="108"/>
      <c r="O128" s="180"/>
      <c r="P128" s="180"/>
      <c r="Q128" s="180"/>
      <c r="R128" s="180"/>
      <c r="S128" s="180"/>
      <c r="T128" s="180"/>
      <c r="U128" s="180"/>
      <c r="V128" s="180"/>
    </row>
    <row r="129" outlineLevel="1">
      <c r="A129" s="222"/>
      <c r="B129" s="447" t="s">
        <v>496</v>
      </c>
      <c r="C129" s="454" t="str">
        <f t="array" ref="C129">INDEX(Tripping!$I$3:$J$109, MATCH($A$1,Tripping!$A$3:$A$109,0), MATCH(C105,Tripping!$I$2:$AC$2,0))</f>
        <v>1-9</v>
      </c>
      <c r="D129" s="455">
        <f t="array" ref="D129">INDEX(Tripping!$I$3:$J$109, MATCH($A$1,Tripping!$A$3:$A$109,0), MATCH(D105,Tripping!$I$2:$AC$2,0))</f>
        <v>28</v>
      </c>
      <c r="E129" s="448"/>
      <c r="F129" s="448"/>
      <c r="G129" s="448"/>
      <c r="H129" s="320"/>
      <c r="I129" s="320"/>
      <c r="J129" s="320"/>
      <c r="K129" s="463"/>
      <c r="L129" s="464" t="str">
        <f>'テンプレート'!L140</f>
        <v/>
      </c>
      <c r="M129" s="127" t="s">
        <v>504</v>
      </c>
      <c r="N129" s="108"/>
      <c r="O129" s="180"/>
      <c r="P129" s="180"/>
      <c r="Q129" s="180"/>
      <c r="R129" s="180"/>
      <c r="S129" s="180"/>
      <c r="T129" s="180"/>
      <c r="U129" s="180"/>
      <c r="V129" s="180"/>
    </row>
    <row r="130" outlineLevel="1">
      <c r="A130" s="222"/>
      <c r="B130" s="447" t="s">
        <v>497</v>
      </c>
      <c r="C130" s="454" t="str">
        <f t="array" ref="C130">INDEX(Tripping!$K$3:$L$109, MATCH($A$1,Tripping!$A$3:$A$109,0), MATCH(C105,Tripping!$K$2:$AC$2,0))</f>
        <v>1-9</v>
      </c>
      <c r="D130" s="455">
        <f t="array" ref="D130">INDEX(Tripping!$K$3:$L$109, MATCH($A$1,Tripping!$A$3:$A$109,0), MATCH(D105,Tripping!$K$2:$AC$2,0))</f>
        <v>28</v>
      </c>
      <c r="E130" s="448"/>
      <c r="F130" s="448"/>
      <c r="G130" s="448"/>
      <c r="H130" s="320"/>
      <c r="I130" s="320"/>
      <c r="J130" s="320"/>
      <c r="K130" s="465"/>
      <c r="L130" s="180"/>
      <c r="M130" s="180"/>
      <c r="N130" s="108"/>
      <c r="O130" s="180"/>
      <c r="P130" s="180"/>
      <c r="Q130" s="180"/>
      <c r="R130" s="180"/>
      <c r="S130" s="180"/>
      <c r="T130" s="180"/>
      <c r="U130" s="180"/>
      <c r="V130" s="180"/>
    </row>
    <row r="131" outlineLevel="1">
      <c r="A131" s="222"/>
      <c r="B131" s="447" t="s">
        <v>510</v>
      </c>
      <c r="C131" s="456" t="str">
        <f t="array" ref="C131">INDEX(Tripping!$M$3:$P$109, MATCH($A$1,Tripping!$A$3:$A$109,0), MATCH(C105,Tripping!$M$2:$AC$2,0))</f>
        <v>1-7</v>
      </c>
      <c r="D131" s="457">
        <f t="array" ref="D131">INDEX(Tripping!$M$3:$P$109, MATCH($A$1,Tripping!$A$3:$A$109,0), MATCH(D105,Tripping!$M$2:$AC$2,0))</f>
        <v>49</v>
      </c>
      <c r="E131" s="454" t="str">
        <f t="array" ref="E131">INDEX(Tripping!$M$3:$P$109, MATCH($A$1,Tripping!$A$3:$A$109,0), MATCH(E105,Tripping!$M$2:$AC$2,0))</f>
        <v>19-20</v>
      </c>
      <c r="F131" s="455">
        <f t="array" ref="F131">INDEX(Tripping!$M$3:$P$109, MATCH($A$1,Tripping!$A$3:$A$109,0), MATCH(F105,Tripping!$M$2:$AC$2,0))</f>
        <v>5</v>
      </c>
      <c r="G131" s="127">
        <f t="shared" ref="G131:G132" si="3">F131*1.2</f>
        <v>6</v>
      </c>
      <c r="H131" s="320"/>
      <c r="I131" s="320"/>
      <c r="J131" s="320"/>
      <c r="K131" s="180"/>
      <c r="L131" s="180"/>
      <c r="M131" s="180"/>
      <c r="N131" s="108"/>
      <c r="O131" s="108"/>
      <c r="P131" s="108"/>
      <c r="Q131" s="108"/>
      <c r="R131" s="180"/>
      <c r="S131" s="180"/>
      <c r="T131" s="180"/>
      <c r="U131" s="180"/>
      <c r="V131" s="180"/>
    </row>
    <row r="132" outlineLevel="1">
      <c r="A132" s="207"/>
      <c r="B132" s="458" t="s">
        <v>511</v>
      </c>
      <c r="C132" s="207"/>
      <c r="D132" s="207"/>
      <c r="E132" s="454" t="str">
        <f t="array" ref="E132">INDEX(Tripping!$Q$3:$R$109, MATCH($A$1,Tripping!$A$3:$A$109,0), MATCH(E105,Tripping!$Q$2:$AC$2,0))</f>
        <v>25-26</v>
      </c>
      <c r="F132" s="455">
        <f t="array" ref="F132">INDEX(Tripping!$Q$3:$R$109, MATCH($A$1,Tripping!$A$3:$A$109,0), MATCH(F105,Tripping!$Q$2:$AC$2,0))</f>
        <v>5</v>
      </c>
      <c r="G132" s="127">
        <f t="shared" si="3"/>
        <v>6</v>
      </c>
      <c r="H132" s="320"/>
      <c r="I132" s="320"/>
      <c r="J132" s="320"/>
      <c r="K132" s="180"/>
      <c r="L132" s="180"/>
      <c r="M132" s="180"/>
      <c r="N132" s="108"/>
      <c r="O132" s="108"/>
      <c r="P132" s="108"/>
      <c r="Q132" s="108"/>
      <c r="R132" s="180"/>
      <c r="S132" s="180"/>
      <c r="T132" s="180"/>
      <c r="U132" s="180"/>
      <c r="V132" s="180"/>
    </row>
  </sheetData>
  <mergeCells count="152">
    <mergeCell ref="A93:A94"/>
    <mergeCell ref="C93:C94"/>
    <mergeCell ref="C118:C119"/>
    <mergeCell ref="C124:C125"/>
    <mergeCell ref="C131:C132"/>
    <mergeCell ref="D131:D132"/>
    <mergeCell ref="A101:A102"/>
    <mergeCell ref="A98:A100"/>
    <mergeCell ref="A106:A110"/>
    <mergeCell ref="A104:B105"/>
    <mergeCell ref="A111:A113"/>
    <mergeCell ref="A96:B97"/>
    <mergeCell ref="A126:A132"/>
    <mergeCell ref="K125:L125"/>
    <mergeCell ref="K128:L128"/>
    <mergeCell ref="A114:A119"/>
    <mergeCell ref="A120:A125"/>
    <mergeCell ref="D118:D119"/>
    <mergeCell ref="D124:D125"/>
    <mergeCell ref="K115:K118"/>
    <mergeCell ref="K119:L119"/>
    <mergeCell ref="K121:K124"/>
    <mergeCell ref="H10:H11"/>
    <mergeCell ref="C1:G12"/>
    <mergeCell ref="H1:J2"/>
    <mergeCell ref="I4:I5"/>
    <mergeCell ref="I6:I7"/>
    <mergeCell ref="H4:H5"/>
    <mergeCell ref="H6:H7"/>
    <mergeCell ref="H8:J9"/>
    <mergeCell ref="I10:I11"/>
    <mergeCell ref="H30:J30"/>
    <mergeCell ref="H29:J29"/>
    <mergeCell ref="H27:J27"/>
    <mergeCell ref="H28:J28"/>
    <mergeCell ref="H26:J26"/>
    <mergeCell ref="H25:J25"/>
    <mergeCell ref="G16:H16"/>
    <mergeCell ref="H34:J35"/>
    <mergeCell ref="H36:J36"/>
    <mergeCell ref="H39:J40"/>
    <mergeCell ref="H37:J38"/>
    <mergeCell ref="H31:J32"/>
    <mergeCell ref="H33:J33"/>
    <mergeCell ref="H41:J42"/>
    <mergeCell ref="V59:V62"/>
    <mergeCell ref="V64:V70"/>
    <mergeCell ref="U64:U70"/>
    <mergeCell ref="R48:V48"/>
    <mergeCell ref="R46:V47"/>
    <mergeCell ref="R51:V52"/>
    <mergeCell ref="R53:V55"/>
    <mergeCell ref="U59:U62"/>
    <mergeCell ref="R49:V50"/>
    <mergeCell ref="R45:V45"/>
    <mergeCell ref="J53:J55"/>
    <mergeCell ref="H59:J62"/>
    <mergeCell ref="H58:J58"/>
    <mergeCell ref="I49:I50"/>
    <mergeCell ref="J49:J50"/>
    <mergeCell ref="D53:D55"/>
    <mergeCell ref="D59:D60"/>
    <mergeCell ref="D61:D62"/>
    <mergeCell ref="D46:D47"/>
    <mergeCell ref="D49:D50"/>
    <mergeCell ref="I46:I47"/>
    <mergeCell ref="J46:J47"/>
    <mergeCell ref="J51:J52"/>
    <mergeCell ref="I51:I52"/>
    <mergeCell ref="I53:I55"/>
    <mergeCell ref="D51:D52"/>
    <mergeCell ref="R75:R76"/>
    <mergeCell ref="S75:S76"/>
    <mergeCell ref="V75:V78"/>
    <mergeCell ref="V72:V73"/>
    <mergeCell ref="E91:E92"/>
    <mergeCell ref="E89:E90"/>
    <mergeCell ref="H91:J92"/>
    <mergeCell ref="H89:J90"/>
    <mergeCell ref="C87:C88"/>
    <mergeCell ref="E87:E88"/>
    <mergeCell ref="C91:C92"/>
    <mergeCell ref="C89:C90"/>
    <mergeCell ref="H75:J78"/>
    <mergeCell ref="K75:K76"/>
    <mergeCell ref="D72:D73"/>
    <mergeCell ref="E75:E76"/>
    <mergeCell ref="H87:J88"/>
    <mergeCell ref="H86:J86"/>
    <mergeCell ref="O75:O76"/>
    <mergeCell ref="L75:L76"/>
    <mergeCell ref="H74:J74"/>
    <mergeCell ref="H72:J73"/>
    <mergeCell ref="U75:U78"/>
    <mergeCell ref="Q75:Q76"/>
    <mergeCell ref="P75:P76"/>
    <mergeCell ref="T75:T76"/>
    <mergeCell ref="U72:U73"/>
    <mergeCell ref="A72:A73"/>
    <mergeCell ref="A74:B74"/>
    <mergeCell ref="A67:A68"/>
    <mergeCell ref="A64:A66"/>
    <mergeCell ref="A61:A62"/>
    <mergeCell ref="A69:A70"/>
    <mergeCell ref="A71:B71"/>
    <mergeCell ref="A63:B63"/>
    <mergeCell ref="A46:A47"/>
    <mergeCell ref="A41:A42"/>
    <mergeCell ref="A51:A52"/>
    <mergeCell ref="A53:A55"/>
    <mergeCell ref="A59:A60"/>
    <mergeCell ref="A57:B57"/>
    <mergeCell ref="A58:B58"/>
    <mergeCell ref="A24:B25"/>
    <mergeCell ref="A26:A30"/>
    <mergeCell ref="A11:B12"/>
    <mergeCell ref="A44:B45"/>
    <mergeCell ref="A31:A32"/>
    <mergeCell ref="A15:B16"/>
    <mergeCell ref="A49:A50"/>
    <mergeCell ref="K1:M2"/>
    <mergeCell ref="K16:N16"/>
    <mergeCell ref="K109:K114"/>
    <mergeCell ref="K106:K107"/>
    <mergeCell ref="K105:L105"/>
    <mergeCell ref="K108:L108"/>
    <mergeCell ref="E16:F16"/>
    <mergeCell ref="C16:D16"/>
    <mergeCell ref="A34:A35"/>
    <mergeCell ref="A39:A40"/>
    <mergeCell ref="A37:A38"/>
    <mergeCell ref="D34:D35"/>
    <mergeCell ref="D37:D38"/>
    <mergeCell ref="D39:D40"/>
    <mergeCell ref="D31:D32"/>
    <mergeCell ref="D41:D42"/>
    <mergeCell ref="G75:G76"/>
    <mergeCell ref="F75:F76"/>
    <mergeCell ref="M75:M76"/>
    <mergeCell ref="N75:N76"/>
    <mergeCell ref="H63:J63"/>
    <mergeCell ref="H64:J70"/>
    <mergeCell ref="H71:J71"/>
    <mergeCell ref="E93:E94"/>
    <mergeCell ref="A91:A92"/>
    <mergeCell ref="A89:A90"/>
    <mergeCell ref="H93:J94"/>
    <mergeCell ref="A87:A88"/>
    <mergeCell ref="A83:A85"/>
    <mergeCell ref="A86:B86"/>
    <mergeCell ref="A80:B81"/>
    <mergeCell ref="A75:A78"/>
  </mergeCells>
  <conditionalFormatting sqref="K1:K15 K17:K63 K65 K71:K76 K78:K129">
    <cfRule type="containsText" dxfId="0" priority="1" operator="containsText" text="361">
      <formula>NOT(ISERROR(SEARCH(("361"),(K1))))</formula>
    </cfRule>
  </conditionalFormatting>
  <conditionalFormatting sqref="K1:K15 K17:K63 K65 K71:K76 K78:K129">
    <cfRule type="containsText" dxfId="1" priority="2" operator="containsText" text="363">
      <formula>NOT(ISERROR(SEARCH(("363"),(K1))))</formula>
    </cfRule>
  </conditionalFormatting>
  <conditionalFormatting sqref="K1:K15 K17:K63 K65 K71:K76 K78:K129">
    <cfRule type="containsText" dxfId="1" priority="3" operator="containsText" text="365">
      <formula>NOT(ISERROR(SEARCH(("365"),(K1))))</formula>
    </cfRule>
  </conditionalFormatting>
  <conditionalFormatting sqref="K1:K15 K17:K63 K65 K71:K76 K78:K129">
    <cfRule type="containsText" dxfId="1" priority="4" operator="containsText" text="366">
      <formula>NOT(ISERROR(SEARCH(("366"),(K1))))</formula>
    </cfRule>
  </conditionalFormatting>
  <conditionalFormatting sqref="K1:K15 K17:K63 K65 K71:K76 K78:K129">
    <cfRule type="containsText" dxfId="1" priority="5" operator="containsText" text="367">
      <formula>NOT(ISERROR(SEARCH(("367"),(K1))))</formula>
    </cfRule>
  </conditionalFormatting>
  <conditionalFormatting sqref="P87:P94">
    <cfRule type="cellIs" dxfId="2" priority="6" operator="equal">
      <formula>"敵のみ"</formula>
    </cfRule>
  </conditionalFormatting>
  <conditionalFormatting sqref="D87:D94">
    <cfRule type="cellIs" dxfId="3" priority="7" operator="equal">
      <formula>"-"</formula>
    </cfRule>
  </conditionalFormatting>
  <conditionalFormatting sqref="O1:O63 O65:O66 O71:O76 O78:O132 P94">
    <cfRule type="cellIs" dxfId="4" priority="8" operator="greaterThan">
      <formula>0</formula>
    </cfRule>
  </conditionalFormatting>
  <conditionalFormatting sqref="P1:Q63 P65:Q65 P71:Q76 P78:Q132">
    <cfRule type="cellIs" dxfId="5" priority="9" operator="lessThan">
      <formula>1</formula>
    </cfRule>
  </conditionalFormatting>
  <conditionalFormatting sqref="P1:Q63 P65:Q65 P71:Q76 P78:Q132">
    <cfRule type="cellIs" dxfId="4" priority="10" operator="greaterThan">
      <formula>1</formula>
    </cfRule>
  </conditionalFormatting>
  <conditionalFormatting sqref="N25:N36 N38:N63 N65 N71:N76 N78:N94">
    <cfRule type="cellIs" dxfId="6" priority="11" operator="greaterThan">
      <formula>0</formula>
    </cfRule>
  </conditionalFormatting>
  <conditionalFormatting sqref="N1:N15 N17:N36 N38:N63 N65 N71:N76 N78:N132">
    <cfRule type="containsText" dxfId="6" priority="12" operator="containsText" text="/">
      <formula>NOT(ISERROR(SEARCH(("/"),(N1))))</formula>
    </cfRule>
  </conditionalFormatting>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E7A9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37">
        <v>17.0</v>
      </c>
      <c r="B1" s="1038"/>
      <c r="C1" s="1039" t="str">
        <f>IMAGE(VLOOKUP($A$1,Fighters!A2:AI107,12,FALSE),1)</f>
        <v/>
      </c>
      <c r="D1" s="1040"/>
      <c r="E1" s="1040"/>
      <c r="F1" s="1040"/>
      <c r="G1" s="1041"/>
      <c r="H1" s="1042"/>
      <c r="I1" s="1040"/>
      <c r="J1" s="1041"/>
      <c r="K1" s="1043"/>
      <c r="L1" s="1040"/>
      <c r="M1" s="1041"/>
      <c r="N1" s="1044"/>
      <c r="O1" s="1044"/>
      <c r="P1" s="1044"/>
      <c r="Q1" s="1044"/>
      <c r="R1" s="1045"/>
      <c r="S1" s="1045"/>
      <c r="T1" s="1045"/>
      <c r="U1" s="1045"/>
      <c r="V1" s="1045"/>
    </row>
    <row r="2">
      <c r="A2" s="1046" t="str">
        <f>VLOOKUP($A$1,Fighters!$A$2:$AI$81,6,FALSE)</f>
        <v>#ee7a9f</v>
      </c>
      <c r="B2" s="1038"/>
      <c r="C2" s="1047"/>
      <c r="G2" s="1048"/>
      <c r="H2" s="1049"/>
      <c r="I2" s="1050"/>
      <c r="J2" s="1051"/>
      <c r="K2" s="1049"/>
      <c r="L2" s="1050"/>
      <c r="M2" s="1051"/>
      <c r="N2" s="1044"/>
      <c r="O2" s="1044"/>
      <c r="P2" s="1044"/>
      <c r="Q2" s="1044"/>
      <c r="R2" s="1045"/>
      <c r="S2" s="1045"/>
      <c r="T2" s="1045"/>
      <c r="U2" s="1045"/>
      <c r="V2" s="1045"/>
    </row>
    <row r="3">
      <c r="A3" s="1046" t="str">
        <f>VLOOKUP($A$1,Fighters!$A$2:$AI$81,14,FALSE)</f>
        <v>17. ゼルダ</v>
      </c>
      <c r="B3" s="1038"/>
      <c r="C3" s="1047"/>
      <c r="G3" s="1048"/>
      <c r="H3" s="1052"/>
      <c r="I3" s="1052"/>
      <c r="J3" s="1052"/>
      <c r="K3" s="1053"/>
      <c r="L3" s="1053"/>
      <c r="M3" s="1053"/>
      <c r="N3" s="1044"/>
      <c r="O3" s="1044"/>
      <c r="P3" s="1044"/>
      <c r="Q3" s="1044"/>
      <c r="R3" s="1054"/>
      <c r="S3" s="1045"/>
      <c r="T3" s="1045"/>
      <c r="U3" s="1045"/>
      <c r="V3" s="1045"/>
    </row>
    <row r="4">
      <c r="A4" s="1046" t="str">
        <f>VLOOKUP($A$1,Fighters!$A$2:$AI$81,13,FALSE)</f>
        <v>0</v>
      </c>
      <c r="B4" s="1038"/>
      <c r="C4" s="1047"/>
      <c r="G4" s="1048"/>
      <c r="H4" s="1055"/>
      <c r="I4" s="1055"/>
      <c r="J4" s="1052"/>
      <c r="K4" s="1053"/>
      <c r="L4" s="1053"/>
      <c r="M4" s="1053"/>
      <c r="N4" s="1044"/>
      <c r="O4" s="1044"/>
      <c r="P4" s="1044"/>
      <c r="Q4" s="1044"/>
      <c r="R4" s="1054"/>
      <c r="S4" s="1045"/>
      <c r="T4" s="1045"/>
      <c r="U4" s="1045"/>
      <c r="V4" s="1045"/>
    </row>
    <row r="5" ht="16.5" customHeight="1">
      <c r="A5" s="1037"/>
      <c r="B5" s="1038"/>
      <c r="C5" s="1047"/>
      <c r="G5" s="1048"/>
      <c r="H5" s="1056"/>
      <c r="I5" s="1056"/>
      <c r="J5" s="1057"/>
      <c r="K5" s="1058"/>
      <c r="L5" s="1059"/>
      <c r="M5" s="1059"/>
      <c r="N5" s="1044"/>
      <c r="O5" s="1044"/>
      <c r="P5" s="1044"/>
      <c r="Q5" s="1044"/>
      <c r="R5" s="1054"/>
      <c r="S5" s="1045"/>
      <c r="T5" s="1045"/>
      <c r="U5" s="1045"/>
      <c r="V5" s="1045"/>
    </row>
    <row r="6">
      <c r="A6" s="1038"/>
      <c r="B6" s="1038"/>
      <c r="C6" s="1047"/>
      <c r="G6" s="1048"/>
      <c r="H6" s="1055"/>
      <c r="I6" s="1060" t="s">
        <v>6</v>
      </c>
      <c r="J6" s="1058"/>
      <c r="K6" s="1061"/>
      <c r="L6" s="1059"/>
      <c r="M6" s="1059"/>
      <c r="N6" s="1044"/>
      <c r="O6" s="1044"/>
      <c r="P6" s="1044"/>
      <c r="Q6" s="1044"/>
      <c r="R6" s="1054"/>
      <c r="S6" s="1045"/>
      <c r="T6" s="1045"/>
      <c r="U6" s="1045"/>
      <c r="V6" s="1045"/>
    </row>
    <row r="7">
      <c r="A7" s="1038"/>
      <c r="B7" s="1038"/>
      <c r="C7" s="1047"/>
      <c r="G7" s="1048"/>
      <c r="H7" s="1056"/>
      <c r="I7" s="1056"/>
      <c r="J7" s="1058"/>
      <c r="K7" s="1061"/>
      <c r="L7" s="1059"/>
      <c r="M7" s="1059"/>
      <c r="N7" s="1044"/>
      <c r="O7" s="1044"/>
      <c r="P7" s="1044"/>
      <c r="Q7" s="1044"/>
      <c r="R7" s="1054"/>
      <c r="S7" s="1045"/>
      <c r="T7" s="1045"/>
      <c r="U7" s="1045"/>
      <c r="V7" s="1045"/>
    </row>
    <row r="8">
      <c r="A8" s="1038"/>
      <c r="B8" s="1038"/>
      <c r="C8" s="1047"/>
      <c r="G8" s="1048"/>
      <c r="H8" s="1062">
        <v>43653.14103459491</v>
      </c>
      <c r="I8" s="1040"/>
      <c r="J8" s="1041"/>
      <c r="K8" s="1058"/>
      <c r="L8" s="1059"/>
      <c r="M8" s="1059"/>
      <c r="N8" s="1044"/>
      <c r="O8" s="1044"/>
      <c r="P8" s="1044"/>
      <c r="Q8" s="1044"/>
      <c r="R8" s="1054"/>
      <c r="S8" s="1045"/>
      <c r="T8" s="1045"/>
      <c r="U8" s="1045"/>
      <c r="V8" s="1045"/>
    </row>
    <row r="9">
      <c r="A9" s="1038"/>
      <c r="B9" s="1038"/>
      <c r="C9" s="1047"/>
      <c r="G9" s="1048"/>
      <c r="H9" s="1049"/>
      <c r="I9" s="1050"/>
      <c r="J9" s="1051"/>
      <c r="K9" s="1045"/>
      <c r="L9" s="1044"/>
      <c r="M9" s="1044"/>
      <c r="N9" s="1044"/>
      <c r="O9" s="1044"/>
      <c r="P9" s="1044"/>
      <c r="Q9" s="1044"/>
      <c r="R9" s="1054"/>
      <c r="S9" s="1045"/>
      <c r="T9" s="1045"/>
      <c r="U9" s="1045"/>
      <c r="V9" s="1045"/>
    </row>
    <row r="10">
      <c r="A10" s="1038"/>
      <c r="B10" s="1038"/>
      <c r="C10" s="1047"/>
      <c r="G10" s="1048"/>
      <c r="H10" s="1063"/>
      <c r="I10" s="1063"/>
      <c r="J10" s="1045"/>
      <c r="K10" s="1045"/>
      <c r="L10" s="1044"/>
      <c r="M10" s="1044"/>
      <c r="N10" s="1044"/>
      <c r="O10" s="1044"/>
      <c r="P10" s="1044"/>
      <c r="Q10" s="1044"/>
      <c r="R10" s="1054"/>
      <c r="S10" s="1045"/>
      <c r="T10" s="1045"/>
      <c r="U10" s="1045"/>
      <c r="V10" s="1045"/>
    </row>
    <row r="11">
      <c r="A11" s="1064" t="s">
        <v>11</v>
      </c>
      <c r="B11" s="1041"/>
      <c r="C11" s="1047"/>
      <c r="G11" s="1048"/>
      <c r="H11" s="1056"/>
      <c r="I11" s="1056"/>
      <c r="J11" s="1045"/>
      <c r="K11" s="1045"/>
      <c r="L11" s="1044"/>
      <c r="M11" s="1044"/>
      <c r="N11" s="1044"/>
      <c r="O11" s="1044"/>
      <c r="P11" s="1044"/>
      <c r="Q11" s="1044"/>
      <c r="R11" s="1054"/>
      <c r="S11" s="1045"/>
      <c r="T11" s="1045"/>
      <c r="U11" s="1045"/>
      <c r="V11" s="1045"/>
    </row>
    <row r="12">
      <c r="A12" s="1049"/>
      <c r="B12" s="1051"/>
      <c r="C12" s="1049"/>
      <c r="D12" s="1050"/>
      <c r="E12" s="1050"/>
      <c r="F12" s="1050"/>
      <c r="G12" s="1051"/>
      <c r="H12" s="1065"/>
      <c r="I12" s="1065"/>
      <c r="J12" s="1038"/>
      <c r="K12" s="1038"/>
      <c r="L12" s="1044"/>
      <c r="M12" s="1044"/>
      <c r="N12" s="1044"/>
      <c r="O12" s="1044"/>
      <c r="P12" s="1044"/>
      <c r="Q12" s="1044"/>
      <c r="R12" s="1054"/>
      <c r="S12" s="1045"/>
      <c r="T12" s="1045"/>
      <c r="U12" s="1045"/>
      <c r="V12" s="104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85 [64th]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1.958 [35th]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17.3525 [54th]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0.914 [64th]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0.17325 [17th]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31.55 [54th]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1.43 [72nd]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15.24 [52nd]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1.092 [37th]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0.065 [51st]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31.55 [52nd]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1.35 [60th]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0.006 [67th]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2.16 [60th]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0.071 [72nd]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1436</v>
      </c>
      <c r="C26" s="201" t="s">
        <v>64</v>
      </c>
      <c r="D26" s="607" t="s">
        <v>57</v>
      </c>
      <c r="E26" s="201" t="s">
        <v>473</v>
      </c>
      <c r="F26" s="200">
        <v>3.0</v>
      </c>
      <c r="G26" s="201" t="s">
        <v>193</v>
      </c>
      <c r="H26" s="243" t="s">
        <v>1437</v>
      </c>
      <c r="I26" s="221"/>
      <c r="J26" s="110"/>
      <c r="K26" s="200"/>
      <c r="L26" s="203"/>
      <c r="M26" s="204"/>
      <c r="N26" s="204"/>
      <c r="O26" s="205">
        <v>0.0</v>
      </c>
      <c r="P26" s="205">
        <v>1.0</v>
      </c>
      <c r="Q26" s="205">
        <v>1.0</v>
      </c>
      <c r="R26" s="105"/>
      <c r="S26" s="105"/>
      <c r="T26" s="105"/>
      <c r="U26" s="105"/>
      <c r="V26" s="105"/>
    </row>
    <row r="27" outlineLevel="1">
      <c r="A27" s="222"/>
      <c r="B27" s="208" t="s">
        <v>1438</v>
      </c>
      <c r="C27" s="201" t="s">
        <v>145</v>
      </c>
      <c r="D27" s="114"/>
      <c r="E27" s="201" t="s">
        <v>473</v>
      </c>
      <c r="F27" s="200">
        <v>3.0</v>
      </c>
      <c r="G27" s="201" t="s">
        <v>193</v>
      </c>
      <c r="H27" s="112"/>
      <c r="I27" s="224"/>
      <c r="J27" s="114"/>
      <c r="K27" s="407"/>
      <c r="L27" s="407"/>
      <c r="M27" s="407"/>
      <c r="N27" s="407"/>
      <c r="O27" s="407"/>
      <c r="P27" s="407"/>
      <c r="Q27" s="407"/>
      <c r="R27" s="105"/>
      <c r="S27" s="105"/>
      <c r="T27" s="105"/>
      <c r="U27" s="105"/>
      <c r="V27" s="105"/>
    </row>
    <row r="28" outlineLevel="1">
      <c r="A28" s="222"/>
      <c r="B28" s="196" t="s">
        <v>680</v>
      </c>
      <c r="C28" s="702"/>
      <c r="D28" s="210" t="s">
        <v>303</v>
      </c>
      <c r="E28" s="702"/>
      <c r="F28" s="702"/>
      <c r="G28" s="702"/>
      <c r="H28" s="240"/>
      <c r="I28" s="120"/>
      <c r="J28" s="117"/>
      <c r="K28" s="407"/>
      <c r="L28" s="407"/>
      <c r="M28" s="407"/>
      <c r="N28" s="407"/>
      <c r="O28" s="407"/>
      <c r="P28" s="407"/>
      <c r="Q28" s="407"/>
      <c r="R28" s="105"/>
      <c r="S28" s="105"/>
      <c r="T28" s="105"/>
      <c r="U28" s="105"/>
      <c r="V28" s="105"/>
    </row>
    <row r="29" outlineLevel="1">
      <c r="A29" s="222"/>
      <c r="B29" s="196" t="s">
        <v>681</v>
      </c>
      <c r="C29" s="210" t="s">
        <v>1439</v>
      </c>
      <c r="D29" s="210" t="s">
        <v>495</v>
      </c>
      <c r="E29" s="210" t="s">
        <v>683</v>
      </c>
      <c r="F29" s="200">
        <v>0.24</v>
      </c>
      <c r="G29" s="276" t="s">
        <v>70</v>
      </c>
      <c r="H29" s="228" t="s">
        <v>1440</v>
      </c>
      <c r="I29" s="120"/>
      <c r="J29" s="117"/>
      <c r="K29" s="203"/>
      <c r="L29" s="203"/>
      <c r="M29" s="204"/>
      <c r="N29" s="204"/>
      <c r="O29" s="205">
        <v>0.0</v>
      </c>
      <c r="P29" s="205">
        <v>1.0</v>
      </c>
      <c r="Q29" s="205">
        <v>1.0</v>
      </c>
      <c r="R29" s="105"/>
      <c r="S29" s="105"/>
      <c r="T29" s="105"/>
      <c r="U29" s="105"/>
      <c r="V29" s="105"/>
    </row>
    <row r="30" outlineLevel="1">
      <c r="A30" s="207"/>
      <c r="B30" s="196" t="s">
        <v>685</v>
      </c>
      <c r="C30" s="210" t="s">
        <v>105</v>
      </c>
      <c r="D30" s="210" t="s">
        <v>458</v>
      </c>
      <c r="E30" s="210" t="s">
        <v>194</v>
      </c>
      <c r="F30" s="200">
        <v>3.5999999999999996</v>
      </c>
      <c r="G30" s="355" t="s">
        <v>193</v>
      </c>
      <c r="H30" s="228" t="s">
        <v>214</v>
      </c>
      <c r="I30" s="120"/>
      <c r="J30" s="117"/>
      <c r="K30" s="203"/>
      <c r="L30" s="203"/>
      <c r="M30" s="204"/>
      <c r="N30" s="204"/>
      <c r="O30" s="205">
        <v>0.0</v>
      </c>
      <c r="P30" s="205">
        <v>1.0</v>
      </c>
      <c r="Q30" s="205">
        <v>1.0</v>
      </c>
      <c r="R30" s="105"/>
      <c r="S30" s="105"/>
      <c r="T30" s="105"/>
      <c r="U30" s="105"/>
      <c r="V30" s="105"/>
    </row>
    <row r="31" outlineLevel="1">
      <c r="A31" s="195" t="s">
        <v>72</v>
      </c>
      <c r="B31" s="214"/>
      <c r="C31" s="210" t="s">
        <v>105</v>
      </c>
      <c r="D31" s="275" t="s">
        <v>211</v>
      </c>
      <c r="E31" s="210" t="s">
        <v>1441</v>
      </c>
      <c r="F31" s="200" t="s">
        <v>1442</v>
      </c>
      <c r="G31" s="201" t="s">
        <v>1443</v>
      </c>
      <c r="H31" s="243" t="s">
        <v>214</v>
      </c>
      <c r="I31" s="221"/>
      <c r="J31" s="110"/>
      <c r="K31" s="200"/>
      <c r="L31" s="203"/>
      <c r="M31" s="204"/>
      <c r="N31" s="204"/>
      <c r="O31" s="205">
        <v>0.0</v>
      </c>
      <c r="P31" s="205">
        <v>1.0</v>
      </c>
      <c r="Q31" s="205">
        <v>1.0</v>
      </c>
      <c r="R31" s="105"/>
      <c r="S31" s="105"/>
      <c r="T31" s="105"/>
      <c r="U31" s="105"/>
      <c r="V31" s="105"/>
    </row>
    <row r="32" outlineLevel="1">
      <c r="A32" s="207"/>
      <c r="B32" s="208" t="s">
        <v>76</v>
      </c>
      <c r="C32" s="210" t="s">
        <v>210</v>
      </c>
      <c r="D32" s="114"/>
      <c r="E32" s="210" t="s">
        <v>66</v>
      </c>
      <c r="F32" s="200">
        <v>7.199999999999999</v>
      </c>
      <c r="G32" s="201" t="s">
        <v>67</v>
      </c>
      <c r="H32" s="112"/>
      <c r="I32" s="224"/>
      <c r="J32" s="114"/>
      <c r="K32" s="203"/>
      <c r="L32" s="203"/>
      <c r="M32" s="204"/>
      <c r="N32" s="204"/>
      <c r="O32" s="205">
        <v>0.0</v>
      </c>
      <c r="P32" s="205">
        <v>1.0</v>
      </c>
      <c r="Q32" s="205">
        <v>1.0</v>
      </c>
      <c r="R32" s="105"/>
      <c r="S32" s="105"/>
      <c r="T32" s="105"/>
      <c r="U32" s="105"/>
      <c r="V32" s="105"/>
    </row>
    <row r="33" outlineLevel="1">
      <c r="A33" s="236" t="s">
        <v>82</v>
      </c>
      <c r="B33" s="208" t="s">
        <v>142</v>
      </c>
      <c r="C33" s="210" t="s">
        <v>255</v>
      </c>
      <c r="D33" s="210" t="s">
        <v>476</v>
      </c>
      <c r="E33" s="210" t="s">
        <v>1149</v>
      </c>
      <c r="F33" s="200" t="s">
        <v>1150</v>
      </c>
      <c r="G33" s="201" t="s">
        <v>1444</v>
      </c>
      <c r="H33" s="228" t="s">
        <v>214</v>
      </c>
      <c r="I33" s="120"/>
      <c r="J33" s="117"/>
      <c r="K33" s="200"/>
      <c r="L33" s="203"/>
      <c r="M33" s="204"/>
      <c r="N33" s="204"/>
      <c r="O33" s="205">
        <v>0.0</v>
      </c>
      <c r="P33" s="205">
        <v>1.0</v>
      </c>
      <c r="Q33" s="205">
        <v>1.0</v>
      </c>
      <c r="R33" s="105"/>
      <c r="S33" s="105"/>
      <c r="T33" s="105"/>
      <c r="U33" s="105"/>
      <c r="V33" s="105"/>
    </row>
    <row r="34" outlineLevel="1">
      <c r="A34" s="236" t="s">
        <v>93</v>
      </c>
      <c r="B34" s="214"/>
      <c r="C34" s="210" t="s">
        <v>1445</v>
      </c>
      <c r="D34" s="210" t="s">
        <v>150</v>
      </c>
      <c r="E34" s="210" t="s">
        <v>141</v>
      </c>
      <c r="F34" s="200">
        <v>8.64</v>
      </c>
      <c r="G34" s="201" t="s">
        <v>147</v>
      </c>
      <c r="H34" s="228" t="s">
        <v>214</v>
      </c>
      <c r="I34" s="120"/>
      <c r="J34" s="117"/>
      <c r="K34" s="203"/>
      <c r="L34" s="203"/>
      <c r="M34" s="204"/>
      <c r="N34" s="204"/>
      <c r="O34" s="205">
        <v>0.0</v>
      </c>
      <c r="P34" s="205">
        <v>1.0</v>
      </c>
      <c r="Q34" s="205">
        <v>1.0</v>
      </c>
      <c r="R34" s="105"/>
      <c r="S34" s="105"/>
      <c r="T34" s="105"/>
      <c r="U34" s="105"/>
      <c r="V34" s="105"/>
    </row>
    <row r="35" outlineLevel="1">
      <c r="A35" s="236" t="s">
        <v>104</v>
      </c>
      <c r="B35" s="214"/>
      <c r="C35" s="210" t="s">
        <v>97</v>
      </c>
      <c r="D35" s="210" t="s">
        <v>81</v>
      </c>
      <c r="E35" s="210" t="s">
        <v>151</v>
      </c>
      <c r="F35" s="200">
        <v>6.6</v>
      </c>
      <c r="G35" s="201" t="s">
        <v>67</v>
      </c>
      <c r="H35" s="228"/>
      <c r="I35" s="120"/>
      <c r="J35" s="117"/>
      <c r="K35" s="205"/>
      <c r="L35" s="204"/>
      <c r="M35" s="204"/>
      <c r="N35" s="204"/>
      <c r="O35" s="205">
        <v>0.0</v>
      </c>
      <c r="P35" s="205">
        <v>1.0</v>
      </c>
      <c r="Q35" s="205">
        <v>1.0</v>
      </c>
      <c r="R35" s="105"/>
      <c r="S35" s="105"/>
      <c r="T35" s="105"/>
      <c r="U35" s="105"/>
      <c r="V35" s="105"/>
    </row>
    <row r="36" outlineLevel="1">
      <c r="A36" s="195" t="s">
        <v>110</v>
      </c>
      <c r="B36" s="208" t="s">
        <v>922</v>
      </c>
      <c r="C36" s="210" t="s">
        <v>1446</v>
      </c>
      <c r="D36" s="275" t="s">
        <v>121</v>
      </c>
      <c r="E36" s="210" t="s">
        <v>429</v>
      </c>
      <c r="F36" s="200">
        <v>1.2</v>
      </c>
      <c r="G36" s="201" t="s">
        <v>292</v>
      </c>
      <c r="H36" s="243" t="s">
        <v>1447</v>
      </c>
      <c r="I36" s="221"/>
      <c r="J36" s="110"/>
      <c r="K36" s="203"/>
      <c r="L36" s="203"/>
      <c r="M36" s="204"/>
      <c r="N36" s="204"/>
      <c r="O36" s="205">
        <v>0.0</v>
      </c>
      <c r="P36" s="205">
        <v>1.0</v>
      </c>
      <c r="Q36" s="205">
        <v>1.0</v>
      </c>
      <c r="R36" s="105"/>
      <c r="S36" s="105"/>
      <c r="T36" s="105"/>
      <c r="U36" s="105"/>
      <c r="V36" s="105"/>
    </row>
    <row r="37" outlineLevel="1">
      <c r="A37" s="207"/>
      <c r="B37" s="208" t="s">
        <v>417</v>
      </c>
      <c r="C37" s="210" t="s">
        <v>57</v>
      </c>
      <c r="D37" s="114"/>
      <c r="E37" s="210" t="s">
        <v>206</v>
      </c>
      <c r="F37" s="200">
        <v>15.6</v>
      </c>
      <c r="G37" s="201" t="s">
        <v>80</v>
      </c>
      <c r="H37" s="112"/>
      <c r="I37" s="224"/>
      <c r="J37" s="114"/>
      <c r="K37" s="203"/>
      <c r="L37" s="203"/>
      <c r="M37" s="204"/>
      <c r="N37" s="204"/>
      <c r="O37" s="205">
        <v>0.0</v>
      </c>
      <c r="P37" s="205">
        <v>1.0</v>
      </c>
      <c r="Q37" s="205">
        <v>1.0</v>
      </c>
      <c r="R37" s="105"/>
      <c r="S37" s="105"/>
      <c r="T37" s="105"/>
      <c r="U37" s="105"/>
      <c r="V37" s="105"/>
    </row>
    <row r="38" outlineLevel="1">
      <c r="A38" s="195" t="s">
        <v>119</v>
      </c>
      <c r="B38" s="208" t="s">
        <v>640</v>
      </c>
      <c r="C38" s="292" t="s">
        <v>1448</v>
      </c>
      <c r="D38" s="275" t="s">
        <v>1385</v>
      </c>
      <c r="E38" s="210" t="s">
        <v>303</v>
      </c>
      <c r="F38" s="200">
        <v>2.4</v>
      </c>
      <c r="G38" s="201" t="s">
        <v>70</v>
      </c>
      <c r="H38" s="243" t="s">
        <v>1449</v>
      </c>
      <c r="I38" s="221"/>
      <c r="J38" s="110"/>
      <c r="K38" s="204"/>
      <c r="L38" s="204"/>
      <c r="M38" s="204"/>
      <c r="N38" s="204"/>
      <c r="O38" s="205">
        <v>0.0</v>
      </c>
      <c r="P38" s="205">
        <v>1.0</v>
      </c>
      <c r="Q38" s="205">
        <v>1.0</v>
      </c>
      <c r="R38" s="105"/>
      <c r="S38" s="105"/>
      <c r="T38" s="105"/>
      <c r="U38" s="105"/>
      <c r="V38" s="105"/>
    </row>
    <row r="39" outlineLevel="1">
      <c r="A39" s="222"/>
      <c r="B39" s="208" t="s">
        <v>646</v>
      </c>
      <c r="C39" s="210" t="s">
        <v>1450</v>
      </c>
      <c r="D39" s="233"/>
      <c r="E39" s="210" t="s">
        <v>1309</v>
      </c>
      <c r="F39" s="200">
        <v>0.96</v>
      </c>
      <c r="G39" s="201" t="s">
        <v>292</v>
      </c>
      <c r="H39" s="231"/>
      <c r="J39" s="233"/>
      <c r="K39" s="204"/>
      <c r="L39" s="204"/>
      <c r="M39" s="204"/>
      <c r="N39" s="204"/>
      <c r="O39" s="205">
        <v>0.0</v>
      </c>
      <c r="P39" s="205">
        <v>1.0</v>
      </c>
      <c r="Q39" s="205">
        <v>1.0</v>
      </c>
      <c r="R39" s="105"/>
      <c r="S39" s="105"/>
      <c r="T39" s="105"/>
      <c r="U39" s="105"/>
      <c r="V39" s="105"/>
    </row>
    <row r="40" outlineLevel="1">
      <c r="A40" s="207"/>
      <c r="B40" s="208" t="s">
        <v>418</v>
      </c>
      <c r="C40" s="210" t="s">
        <v>65</v>
      </c>
      <c r="D40" s="114"/>
      <c r="E40" s="210" t="s">
        <v>229</v>
      </c>
      <c r="F40" s="200">
        <v>6.0</v>
      </c>
      <c r="G40" s="201" t="s">
        <v>193</v>
      </c>
      <c r="H40" s="112"/>
      <c r="I40" s="224"/>
      <c r="J40" s="114"/>
      <c r="K40" s="204"/>
      <c r="L40" s="204"/>
      <c r="M40" s="204"/>
      <c r="N40" s="204"/>
      <c r="O40" s="205">
        <v>0.0</v>
      </c>
      <c r="P40" s="205">
        <v>1.0</v>
      </c>
      <c r="Q40" s="205">
        <v>1.0</v>
      </c>
      <c r="R40" s="105"/>
      <c r="S40" s="105"/>
      <c r="T40" s="105"/>
      <c r="U40" s="105"/>
      <c r="V40" s="105"/>
    </row>
    <row r="41" outlineLevel="1">
      <c r="A41" s="195" t="s">
        <v>128</v>
      </c>
      <c r="B41" s="208" t="s">
        <v>170</v>
      </c>
      <c r="C41" s="210" t="s">
        <v>56</v>
      </c>
      <c r="D41" s="275" t="s">
        <v>118</v>
      </c>
      <c r="E41" s="210" t="s">
        <v>74</v>
      </c>
      <c r="F41" s="200">
        <v>14.399999999999999</v>
      </c>
      <c r="G41" s="201" t="s">
        <v>91</v>
      </c>
      <c r="H41" s="283" t="s">
        <v>175</v>
      </c>
      <c r="I41" s="221"/>
      <c r="J41" s="110"/>
      <c r="K41" s="203"/>
      <c r="L41" s="203"/>
      <c r="M41" s="204"/>
      <c r="N41" s="204"/>
      <c r="O41" s="205">
        <v>0.0</v>
      </c>
      <c r="P41" s="205">
        <v>1.0</v>
      </c>
      <c r="Q41" s="205">
        <v>1.0</v>
      </c>
      <c r="R41" s="105"/>
      <c r="S41" s="105"/>
      <c r="T41" s="105"/>
      <c r="U41" s="105"/>
      <c r="V41" s="105"/>
    </row>
    <row r="42" outlineLevel="1">
      <c r="A42" s="207"/>
      <c r="B42" s="208" t="s">
        <v>177</v>
      </c>
      <c r="C42" s="210" t="s">
        <v>136</v>
      </c>
      <c r="D42" s="114"/>
      <c r="E42" s="210" t="s">
        <v>173</v>
      </c>
      <c r="F42" s="200">
        <v>12.0</v>
      </c>
      <c r="G42" s="201" t="s">
        <v>147</v>
      </c>
      <c r="H42" s="112"/>
      <c r="I42" s="224"/>
      <c r="J42" s="114"/>
      <c r="K42" s="203"/>
      <c r="L42" s="203"/>
      <c r="M42" s="204"/>
      <c r="N42" s="204"/>
      <c r="O42" s="205">
        <v>0.0</v>
      </c>
      <c r="P42" s="205">
        <v>1.0</v>
      </c>
      <c r="Q42" s="205">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4" t="str">
        <f>'テンプレート'!R56</f>
        <v>Comment</v>
      </c>
      <c r="S45" s="120"/>
      <c r="T45" s="120"/>
      <c r="U45" s="120"/>
      <c r="V45" s="120"/>
    </row>
    <row r="46" outlineLevel="1">
      <c r="A46" s="265" t="s">
        <v>187</v>
      </c>
      <c r="B46" s="267" t="s">
        <v>922</v>
      </c>
      <c r="C46" s="199" t="s">
        <v>1455</v>
      </c>
      <c r="D46" s="269" t="s">
        <v>218</v>
      </c>
      <c r="E46" s="271" t="s">
        <v>1456</v>
      </c>
      <c r="F46" s="273" t="s">
        <v>1457</v>
      </c>
      <c r="G46" s="273" t="s">
        <v>1458</v>
      </c>
      <c r="H46" s="200" t="s">
        <v>881</v>
      </c>
      <c r="I46" s="311" t="str">
        <f t="array" ref="I46">INDEX('Aerial Attacks'!$O$3:$AA$109, MATCH($A$1,'Aerial Attacks'!$A$3:$A$109,0), MATCH(A46,'Aerial Attacks'!$O$2:$S$2,0))</f>
        <v>15</v>
      </c>
      <c r="J46" s="314" t="s">
        <v>860</v>
      </c>
      <c r="K46" s="278"/>
      <c r="L46" s="284"/>
      <c r="M46" s="825"/>
      <c r="N46" s="825"/>
      <c r="O46" s="282">
        <v>0.0</v>
      </c>
      <c r="P46" s="282">
        <v>1.0</v>
      </c>
      <c r="Q46" s="282">
        <v>1.0</v>
      </c>
      <c r="R46" s="243" t="s">
        <v>214</v>
      </c>
      <c r="S46" s="221"/>
      <c r="T46" s="221"/>
      <c r="U46" s="221"/>
      <c r="V46" s="110"/>
    </row>
    <row r="47" outlineLevel="1">
      <c r="A47" s="207"/>
      <c r="B47" s="267" t="s">
        <v>417</v>
      </c>
      <c r="C47" s="199" t="s">
        <v>111</v>
      </c>
      <c r="D47" s="114"/>
      <c r="E47" s="199" t="s">
        <v>229</v>
      </c>
      <c r="F47" s="200">
        <v>6.0</v>
      </c>
      <c r="G47" s="200">
        <v>5.1</v>
      </c>
      <c r="H47" s="200" t="s">
        <v>70</v>
      </c>
      <c r="I47" s="207"/>
      <c r="J47" s="114"/>
      <c r="K47" s="278"/>
      <c r="L47" s="284"/>
      <c r="M47" s="825"/>
      <c r="N47" s="825"/>
      <c r="O47" s="282">
        <v>0.0</v>
      </c>
      <c r="P47" s="282">
        <v>1.0</v>
      </c>
      <c r="Q47" s="282">
        <v>1.0</v>
      </c>
      <c r="R47" s="112"/>
      <c r="S47" s="224"/>
      <c r="T47" s="224"/>
      <c r="U47" s="224"/>
      <c r="V47" s="114"/>
    </row>
    <row r="48" outlineLevel="1">
      <c r="A48" s="265" t="s">
        <v>219</v>
      </c>
      <c r="B48" s="267"/>
      <c r="C48" s="199" t="s">
        <v>66</v>
      </c>
      <c r="D48" s="275" t="s">
        <v>121</v>
      </c>
      <c r="E48" s="199" t="s">
        <v>1459</v>
      </c>
      <c r="F48" s="200" t="s">
        <v>1460</v>
      </c>
      <c r="G48" s="200" t="s">
        <v>1461</v>
      </c>
      <c r="H48" s="200" t="s">
        <v>1462</v>
      </c>
      <c r="I48" s="311" t="str">
        <f t="array" ref="I48">INDEX('Aerial Attacks'!$O$3:$AA$109, MATCH($A$1,'Aerial Attacks'!$A$3:$A$109,0), MATCH(A48,'Aerial Attacks'!$O$2:$S$2,0))</f>
        <v>15</v>
      </c>
      <c r="J48" s="275" t="s">
        <v>266</v>
      </c>
      <c r="K48" s="278"/>
      <c r="L48" s="284"/>
      <c r="M48" s="825"/>
      <c r="N48" s="825"/>
      <c r="O48" s="282">
        <v>0.0</v>
      </c>
      <c r="P48" s="282">
        <v>1.0</v>
      </c>
      <c r="Q48" s="282">
        <v>1.0</v>
      </c>
      <c r="R48" s="243" t="s">
        <v>1463</v>
      </c>
      <c r="S48" s="221"/>
      <c r="T48" s="221"/>
      <c r="U48" s="221"/>
      <c r="V48" s="110"/>
    </row>
    <row r="49" outlineLevel="1">
      <c r="A49" s="207"/>
      <c r="B49" s="267" t="s">
        <v>76</v>
      </c>
      <c r="C49" s="199" t="s">
        <v>944</v>
      </c>
      <c r="D49" s="114"/>
      <c r="E49" s="199" t="s">
        <v>58</v>
      </c>
      <c r="F49" s="200">
        <v>4.8</v>
      </c>
      <c r="G49" s="200">
        <v>4.08</v>
      </c>
      <c r="H49" s="200" t="s">
        <v>70</v>
      </c>
      <c r="I49" s="207"/>
      <c r="J49" s="114"/>
      <c r="K49" s="278"/>
      <c r="L49" s="284"/>
      <c r="M49" s="825"/>
      <c r="N49" s="825"/>
      <c r="O49" s="282">
        <v>0.0</v>
      </c>
      <c r="P49" s="282">
        <v>1.0</v>
      </c>
      <c r="Q49" s="282">
        <v>1.0</v>
      </c>
      <c r="R49" s="112"/>
      <c r="S49" s="224"/>
      <c r="T49" s="224"/>
      <c r="U49" s="224"/>
      <c r="V49" s="114"/>
    </row>
    <row r="50" outlineLevel="1">
      <c r="A50" s="265" t="s">
        <v>260</v>
      </c>
      <c r="B50" s="267"/>
      <c r="C50" s="199" t="s">
        <v>66</v>
      </c>
      <c r="D50" s="275" t="s">
        <v>121</v>
      </c>
      <c r="E50" s="199" t="s">
        <v>1459</v>
      </c>
      <c r="F50" s="200" t="s">
        <v>1460</v>
      </c>
      <c r="G50" s="200" t="s">
        <v>1461</v>
      </c>
      <c r="H50" s="200" t="s">
        <v>1462</v>
      </c>
      <c r="I50" s="311">
        <f t="array" ref="I50">INDEX('Aerial Attacks'!$O$3:$AA$109, MATCH($A$1,'Aerial Attacks'!$A$3:$A$109,0), MATCH(A50,'Aerial Attacks'!$O$2:$S$2,0))</f>
        <v>16</v>
      </c>
      <c r="J50" s="275" t="s">
        <v>1467</v>
      </c>
      <c r="K50" s="278"/>
      <c r="L50" s="284"/>
      <c r="M50" s="825"/>
      <c r="N50" s="825"/>
      <c r="O50" s="282">
        <v>0.0</v>
      </c>
      <c r="P50" s="282">
        <v>1.0</v>
      </c>
      <c r="Q50" s="282">
        <v>1.0</v>
      </c>
      <c r="R50" s="243" t="s">
        <v>1463</v>
      </c>
      <c r="S50" s="221"/>
      <c r="T50" s="221"/>
      <c r="U50" s="221"/>
      <c r="V50" s="110"/>
    </row>
    <row r="51" outlineLevel="1">
      <c r="A51" s="207"/>
      <c r="B51" s="267" t="s">
        <v>76</v>
      </c>
      <c r="C51" s="199" t="s">
        <v>944</v>
      </c>
      <c r="D51" s="114"/>
      <c r="E51" s="199" t="s">
        <v>58</v>
      </c>
      <c r="F51" s="200">
        <v>4.8</v>
      </c>
      <c r="G51" s="200">
        <v>4.08</v>
      </c>
      <c r="H51" s="200" t="s">
        <v>70</v>
      </c>
      <c r="I51" s="207"/>
      <c r="J51" s="114"/>
      <c r="K51" s="278"/>
      <c r="L51" s="284"/>
      <c r="M51" s="825"/>
      <c r="N51" s="825"/>
      <c r="O51" s="282">
        <v>0.0</v>
      </c>
      <c r="P51" s="282">
        <v>1.0</v>
      </c>
      <c r="Q51" s="282">
        <v>1.0</v>
      </c>
      <c r="R51" s="112"/>
      <c r="S51" s="224"/>
      <c r="T51" s="224"/>
      <c r="U51" s="224"/>
      <c r="V51" s="114"/>
    </row>
    <row r="52" outlineLevel="1">
      <c r="A52" s="299" t="s">
        <v>271</v>
      </c>
      <c r="B52" s="267"/>
      <c r="C52" s="199" t="s">
        <v>285</v>
      </c>
      <c r="D52" s="820" t="s">
        <v>112</v>
      </c>
      <c r="E52" s="199" t="s">
        <v>495</v>
      </c>
      <c r="F52" s="200">
        <v>20.4</v>
      </c>
      <c r="G52" s="200">
        <v>17.34</v>
      </c>
      <c r="H52" s="200" t="s">
        <v>67</v>
      </c>
      <c r="I52" s="581" t="str">
        <f t="array" ref="I52">INDEX('Aerial Attacks'!$O$3:$AA$109, MATCH($A$1,'Aerial Attacks'!$A$3:$A$109,0), MATCH(A52,'Aerial Attacks'!$O$2:$S$2,0))</f>
        <v>12</v>
      </c>
      <c r="J52" s="210" t="s">
        <v>1473</v>
      </c>
      <c r="K52" s="284"/>
      <c r="L52" s="284"/>
      <c r="M52" s="825"/>
      <c r="N52" s="825"/>
      <c r="O52" s="282">
        <v>0.0</v>
      </c>
      <c r="P52" s="282">
        <v>1.0</v>
      </c>
      <c r="Q52" s="282">
        <v>1.0</v>
      </c>
      <c r="R52" s="228" t="s">
        <v>214</v>
      </c>
      <c r="S52" s="120"/>
      <c r="T52" s="120"/>
      <c r="U52" s="120"/>
      <c r="V52" s="117"/>
    </row>
    <row r="53" outlineLevel="1">
      <c r="A53" s="265" t="s">
        <v>283</v>
      </c>
      <c r="B53" s="267"/>
      <c r="C53" s="199" t="s">
        <v>166</v>
      </c>
      <c r="D53" s="305">
        <v>44.0</v>
      </c>
      <c r="E53" s="199" t="s">
        <v>225</v>
      </c>
      <c r="F53" s="200">
        <v>19.2</v>
      </c>
      <c r="G53" s="200">
        <v>16.32</v>
      </c>
      <c r="H53" s="200" t="s">
        <v>67</v>
      </c>
      <c r="I53" s="311">
        <f t="array" ref="I53">INDEX('Aerial Attacks'!$O$3:$AA$109, MATCH($A$1,'Aerial Attacks'!$A$3:$A$109,0), MATCH(A53,'Aerial Attacks'!$O$2:$S$2,0))</f>
        <v>12</v>
      </c>
      <c r="J53" s="314" t="s">
        <v>584</v>
      </c>
      <c r="K53" s="284"/>
      <c r="L53" s="284"/>
      <c r="M53" s="825"/>
      <c r="N53" s="825"/>
      <c r="O53" s="282">
        <v>0.0</v>
      </c>
      <c r="P53" s="282">
        <v>1.0</v>
      </c>
      <c r="Q53" s="282">
        <v>1.0</v>
      </c>
      <c r="R53" s="316"/>
      <c r="S53" s="221"/>
      <c r="T53" s="221"/>
      <c r="U53" s="221"/>
      <c r="V53" s="110"/>
    </row>
    <row r="54" outlineLevel="1">
      <c r="A54" s="207"/>
      <c r="B54" s="267" t="s">
        <v>76</v>
      </c>
      <c r="C54" s="199" t="s">
        <v>1474</v>
      </c>
      <c r="D54" s="114"/>
      <c r="E54" s="199" t="s">
        <v>480</v>
      </c>
      <c r="F54" s="200" t="s">
        <v>481</v>
      </c>
      <c r="G54" s="200" t="s">
        <v>1475</v>
      </c>
      <c r="H54" s="200" t="s">
        <v>873</v>
      </c>
      <c r="I54" s="207"/>
      <c r="J54" s="114"/>
      <c r="K54" s="284"/>
      <c r="L54" s="284"/>
      <c r="M54" s="825"/>
      <c r="N54" s="825"/>
      <c r="O54" s="282">
        <v>0.0</v>
      </c>
      <c r="P54" s="282">
        <v>1.0</v>
      </c>
      <c r="Q54" s="282">
        <v>1.0</v>
      </c>
      <c r="R54" s="112"/>
      <c r="S54" s="224"/>
      <c r="T54" s="224"/>
      <c r="U54" s="224"/>
      <c r="V54" s="114"/>
    </row>
    <row r="55">
      <c r="A55" s="312"/>
      <c r="B55" s="315"/>
      <c r="C55" s="317"/>
      <c r="D55" s="317"/>
      <c r="E55" s="318"/>
      <c r="F55" s="318"/>
      <c r="G55" s="318"/>
      <c r="H55" s="319"/>
      <c r="I55" s="319"/>
      <c r="J55" s="320"/>
      <c r="K55" s="320"/>
      <c r="L55" s="320"/>
      <c r="M55" s="320"/>
      <c r="N55" s="320"/>
      <c r="O55" s="320"/>
      <c r="P55" s="320"/>
      <c r="Q55" s="180"/>
      <c r="R55" s="180"/>
      <c r="S55" s="180"/>
      <c r="T55" s="180"/>
      <c r="U55" s="180"/>
      <c r="V55" s="180"/>
    </row>
    <row r="56">
      <c r="A56" s="322" t="str">
        <f>'テンプレート'!A71</f>
        <v>Special Moves</v>
      </c>
      <c r="B56" s="117"/>
      <c r="C56" s="317"/>
      <c r="D56" s="317"/>
      <c r="E56" s="318"/>
      <c r="F56" s="318"/>
      <c r="G56" s="318"/>
      <c r="H56" s="319"/>
      <c r="I56" s="319"/>
      <c r="J56" s="320"/>
      <c r="K56" s="320"/>
      <c r="L56" s="320"/>
      <c r="M56" s="320"/>
      <c r="N56" s="320"/>
      <c r="O56" s="320"/>
      <c r="P56" s="320"/>
      <c r="Q56" s="180"/>
      <c r="R56" s="180"/>
      <c r="S56" s="180"/>
      <c r="T56" s="180"/>
      <c r="U56" s="180"/>
      <c r="V56" s="180"/>
    </row>
    <row r="57" outlineLevel="1">
      <c r="A57" s="324" t="str">
        <f>"NB ("&amp;VLOOKUP($A$1,Fighters!$A$2:$AI$81,15,FALSE)&amp;")"</f>
        <v>NB (ネールの愛)</v>
      </c>
      <c r="B57" s="117"/>
      <c r="C57" s="327" t="s">
        <v>48</v>
      </c>
      <c r="D57" s="327" t="s">
        <v>49</v>
      </c>
      <c r="E57" s="328" t="s">
        <v>50</v>
      </c>
      <c r="F57" s="329" t="s">
        <v>51</v>
      </c>
      <c r="G57" s="328" t="s">
        <v>52</v>
      </c>
      <c r="H57" s="331" t="str">
        <f>'テンプレート'!H72</f>
        <v>Comment</v>
      </c>
      <c r="I57" s="120"/>
      <c r="J57" s="117"/>
      <c r="K57" s="333" t="str">
        <f>'テンプレート'!K72</f>
        <v>ベクトル</v>
      </c>
      <c r="L57" s="333" t="str">
        <f>'テンプレート'!L72</f>
        <v>KBG (R.E.)</v>
      </c>
      <c r="M57" s="333" t="str">
        <f>'テンプレート'!M72</f>
        <v>BKB (R.A.)</v>
      </c>
      <c r="N57" s="333" t="str">
        <f>'テンプレート'!N72</f>
        <v>FKB (R.F.)</v>
      </c>
      <c r="O57" s="334" t="str">
        <f>'テンプレート'!O72</f>
        <v>盾削り値</v>
      </c>
      <c r="P57" s="333" t="str">
        <f>'テンプレート'!P72</f>
        <v>ﾋｯﾄｽﾄｯﾌﾟ</v>
      </c>
      <c r="Q57" s="334" t="str">
        <f>'テンプレート'!Q72</f>
        <v>ずらし</v>
      </c>
      <c r="R57" s="333" t="str">
        <f>'テンプレート'!R72</f>
        <v>相殺</v>
      </c>
      <c r="S57" s="334" t="str">
        <f>'テンプレート'!S72</f>
        <v>相殺ﾓｰｼｮﾝ</v>
      </c>
      <c r="T57" s="334" t="str">
        <f>'テンプレート'!T72</f>
        <v>飛び道具</v>
      </c>
      <c r="U57" s="334" t="str">
        <f>'テンプレート'!U72</f>
        <v>慣性反転</v>
      </c>
      <c r="V57" s="334" t="str">
        <f>'テンプレート'!V72</f>
        <v>向き反転</v>
      </c>
    </row>
    <row r="58" ht="37.5" customHeight="1" outlineLevel="1">
      <c r="A58" s="335" t="s">
        <v>324</v>
      </c>
      <c r="B58" s="343" t="s">
        <v>402</v>
      </c>
      <c r="C58" s="199" t="s">
        <v>1478</v>
      </c>
      <c r="D58" s="275" t="s">
        <v>622</v>
      </c>
      <c r="E58" s="199" t="s">
        <v>1170</v>
      </c>
      <c r="F58" s="200" t="s">
        <v>1171</v>
      </c>
      <c r="G58" s="201" t="s">
        <v>876</v>
      </c>
      <c r="H58" s="283" t="s">
        <v>1479</v>
      </c>
      <c r="I58" s="221"/>
      <c r="J58" s="110"/>
      <c r="K58" s="203"/>
      <c r="L58" s="203"/>
      <c r="M58" s="204"/>
      <c r="N58" s="204"/>
      <c r="O58" s="200">
        <v>0.0</v>
      </c>
      <c r="P58" s="200">
        <v>1.0</v>
      </c>
      <c r="Q58" s="200">
        <v>1.0</v>
      </c>
      <c r="R58" s="205" t="b">
        <v>0</v>
      </c>
      <c r="S58" s="205" t="b">
        <v>0</v>
      </c>
      <c r="T58" s="205"/>
      <c r="U58" s="344" t="s">
        <v>340</v>
      </c>
      <c r="V58" s="344" t="b">
        <v>1</v>
      </c>
    </row>
    <row r="59" ht="37.5" customHeight="1" outlineLevel="1">
      <c r="A59" s="222"/>
      <c r="B59" s="708" t="s">
        <v>418</v>
      </c>
      <c r="C59" s="199" t="s">
        <v>835</v>
      </c>
      <c r="D59" s="114"/>
      <c r="E59" s="199" t="s">
        <v>480</v>
      </c>
      <c r="F59" s="200" t="s">
        <v>481</v>
      </c>
      <c r="G59" s="201" t="s">
        <v>289</v>
      </c>
      <c r="H59" s="112"/>
      <c r="I59" s="224"/>
      <c r="J59" s="114"/>
      <c r="K59" s="203"/>
      <c r="L59" s="203"/>
      <c r="M59" s="204"/>
      <c r="N59" s="204"/>
      <c r="O59" s="200">
        <v>0.0</v>
      </c>
      <c r="P59" s="200">
        <v>1.0</v>
      </c>
      <c r="Q59" s="200">
        <v>1.0</v>
      </c>
      <c r="R59" s="205" t="b">
        <v>0</v>
      </c>
      <c r="S59" s="205" t="b">
        <v>0</v>
      </c>
      <c r="T59" s="205"/>
      <c r="U59" s="207"/>
      <c r="V59" s="207"/>
    </row>
    <row r="60" outlineLevel="1">
      <c r="A60" s="324" t="str">
        <f>"横B ("&amp;VLOOKUP($A$1,Fighters!$A$2:$AI$81,16,FALSE)&amp;")"</f>
        <v>横B (ディンの炎)</v>
      </c>
      <c r="B60" s="117"/>
      <c r="C60" s="327" t="s">
        <v>48</v>
      </c>
      <c r="D60" s="327" t="s">
        <v>49</v>
      </c>
      <c r="E60" s="328" t="s">
        <v>50</v>
      </c>
      <c r="F60" s="329" t="s">
        <v>51</v>
      </c>
      <c r="G60" s="328" t="s">
        <v>52</v>
      </c>
      <c r="H60" s="331" t="str">
        <f>'テンプレート'!H75</f>
        <v>Comment</v>
      </c>
      <c r="I60" s="120"/>
      <c r="J60" s="117"/>
      <c r="K60" s="333" t="str">
        <f>'テンプレート'!K75</f>
        <v>ベクトル</v>
      </c>
      <c r="L60" s="333" t="str">
        <f>'テンプレート'!L75</f>
        <v>KBG (R.E.)</v>
      </c>
      <c r="M60" s="333" t="str">
        <f>'テンプレート'!M75</f>
        <v>BKB (R.A.)</v>
      </c>
      <c r="N60" s="333" t="str">
        <f>'テンプレート'!N75</f>
        <v>FKB (R.F.)</v>
      </c>
      <c r="O60" s="334" t="str">
        <f>'テンプレート'!O75</f>
        <v>盾削り値</v>
      </c>
      <c r="P60" s="333" t="str">
        <f>'テンプレート'!P75</f>
        <v>ﾋｯﾄｽﾄｯﾌﾟ</v>
      </c>
      <c r="Q60" s="334" t="str">
        <f>'テンプレート'!Q75</f>
        <v>ずらし</v>
      </c>
      <c r="R60" s="333" t="str">
        <f>'テンプレート'!R75</f>
        <v>相殺</v>
      </c>
      <c r="S60" s="334" t="str">
        <f>'テンプレート'!S75</f>
        <v>相殺ﾓｰｼｮﾝ</v>
      </c>
      <c r="T60" s="334" t="str">
        <f>'テンプレート'!T75</f>
        <v>飛び道具</v>
      </c>
      <c r="U60" s="334" t="str">
        <f>'テンプレート'!U75</f>
        <v>慣性反転</v>
      </c>
      <c r="V60" s="334" t="str">
        <f>'テンプレート'!V75</f>
        <v>向き反転</v>
      </c>
    </row>
    <row r="61" ht="27.0" customHeight="1" outlineLevel="1">
      <c r="A61" s="335" t="s">
        <v>324</v>
      </c>
      <c r="B61" s="343" t="s">
        <v>328</v>
      </c>
      <c r="C61" s="199" t="s">
        <v>1481</v>
      </c>
      <c r="D61" s="210" t="s">
        <v>761</v>
      </c>
      <c r="E61" s="199" t="s">
        <v>1482</v>
      </c>
      <c r="F61" s="200" t="s">
        <v>1483</v>
      </c>
      <c r="G61" s="201" t="s">
        <v>876</v>
      </c>
      <c r="H61" s="283" t="s">
        <v>1484</v>
      </c>
      <c r="I61" s="221"/>
      <c r="J61" s="110"/>
      <c r="K61" s="203"/>
      <c r="L61" s="203"/>
      <c r="M61" s="204"/>
      <c r="N61" s="204"/>
      <c r="O61" s="200">
        <v>0.0</v>
      </c>
      <c r="P61" s="200">
        <v>1.0</v>
      </c>
      <c r="Q61" s="200">
        <v>1.0</v>
      </c>
      <c r="R61" s="205" t="b">
        <v>1</v>
      </c>
      <c r="S61" s="205" t="b">
        <v>0</v>
      </c>
      <c r="T61" s="205" t="b">
        <v>1</v>
      </c>
      <c r="U61" s="344" t="s">
        <v>340</v>
      </c>
      <c r="V61" s="344" t="b">
        <v>1</v>
      </c>
    </row>
    <row r="62" ht="27.0" customHeight="1" outlineLevel="1">
      <c r="A62" s="222"/>
      <c r="B62" s="343" t="s">
        <v>344</v>
      </c>
      <c r="C62" s="201" t="s">
        <v>1485</v>
      </c>
      <c r="D62" s="201" t="s">
        <v>1486</v>
      </c>
      <c r="E62" s="201" t="s">
        <v>1487</v>
      </c>
      <c r="F62" s="200" t="s">
        <v>1488</v>
      </c>
      <c r="G62" s="201" t="s">
        <v>1489</v>
      </c>
      <c r="H62" s="112"/>
      <c r="I62" s="224"/>
      <c r="J62" s="114"/>
      <c r="K62" s="203"/>
      <c r="L62" s="203"/>
      <c r="M62" s="204"/>
      <c r="N62" s="204"/>
      <c r="O62" s="200"/>
      <c r="P62" s="200"/>
      <c r="Q62" s="200"/>
      <c r="R62" s="205" t="b">
        <v>0</v>
      </c>
      <c r="S62" s="205" t="b">
        <v>0</v>
      </c>
      <c r="T62" s="205" t="b">
        <v>1</v>
      </c>
      <c r="U62" s="207"/>
      <c r="V62" s="207"/>
    </row>
    <row r="63" outlineLevel="1">
      <c r="A63" s="324" t="str">
        <f>"上B ("&amp;VLOOKUP($A$1,Fighters!$A$2:$AI$81,17,FALSE)&amp;")"</f>
        <v>上B (フロルの風)</v>
      </c>
      <c r="B63" s="117"/>
      <c r="C63" s="327" t="s">
        <v>48</v>
      </c>
      <c r="D63" s="327" t="s">
        <v>49</v>
      </c>
      <c r="E63" s="328" t="s">
        <v>50</v>
      </c>
      <c r="F63" s="329" t="s">
        <v>51</v>
      </c>
      <c r="G63" s="328" t="s">
        <v>52</v>
      </c>
      <c r="H63" s="331" t="str">
        <f>'テンプレート'!H80</f>
        <v>Comment</v>
      </c>
      <c r="I63" s="120"/>
      <c r="J63" s="117"/>
      <c r="K63" s="333" t="str">
        <f>'テンプレート'!K80</f>
        <v>ベクトル</v>
      </c>
      <c r="L63" s="333" t="str">
        <f>'テンプレート'!L80</f>
        <v>KBG (R.E.)</v>
      </c>
      <c r="M63" s="333" t="str">
        <f>'テンプレート'!M80</f>
        <v>BKB (R.A.)</v>
      </c>
      <c r="N63" s="333" t="str">
        <f>'テンプレート'!N80</f>
        <v>FKB (R.F.)</v>
      </c>
      <c r="O63" s="334" t="str">
        <f>'テンプレート'!O80</f>
        <v>盾削り値</v>
      </c>
      <c r="P63" s="333" t="str">
        <f>'テンプレート'!P80</f>
        <v>ﾋｯﾄｽﾄｯﾌﾟ</v>
      </c>
      <c r="Q63" s="334" t="str">
        <f>'テンプレート'!Q80</f>
        <v>ずらし</v>
      </c>
      <c r="R63" s="333" t="str">
        <f>'テンプレート'!R80</f>
        <v>相殺</v>
      </c>
      <c r="S63" s="334" t="str">
        <f>'テンプレート'!S80</f>
        <v>相殺ﾓｰｼｮﾝ</v>
      </c>
      <c r="T63" s="334" t="str">
        <f>'テンプレート'!T80</f>
        <v>飛び道具</v>
      </c>
      <c r="U63" s="334" t="str">
        <f>'テンプレート'!U80</f>
        <v>慣性反転</v>
      </c>
      <c r="V63" s="334" t="str">
        <f>'テンプレート'!V80</f>
        <v>向き反転</v>
      </c>
    </row>
    <row r="64" outlineLevel="1">
      <c r="A64" s="358" t="s">
        <v>322</v>
      </c>
      <c r="B64" s="388" t="s">
        <v>170</v>
      </c>
      <c r="C64" s="199" t="s">
        <v>105</v>
      </c>
      <c r="D64" s="216" t="s">
        <v>1492</v>
      </c>
      <c r="E64" s="199" t="s">
        <v>66</v>
      </c>
      <c r="F64" s="200">
        <v>7.199999999999999</v>
      </c>
      <c r="G64" s="201" t="s">
        <v>67</v>
      </c>
      <c r="H64" s="283" t="s">
        <v>1493</v>
      </c>
      <c r="I64" s="221"/>
      <c r="J64" s="110"/>
      <c r="K64" s="200"/>
      <c r="L64" s="200"/>
      <c r="M64" s="205"/>
      <c r="N64" s="205"/>
      <c r="O64" s="200">
        <v>0.0</v>
      </c>
      <c r="P64" s="200">
        <v>1.0</v>
      </c>
      <c r="Q64" s="200">
        <v>1.0</v>
      </c>
      <c r="R64" s="205" t="b">
        <v>1</v>
      </c>
      <c r="S64" s="205" t="b">
        <v>1</v>
      </c>
      <c r="T64" s="205"/>
      <c r="U64" s="344" t="b">
        <v>0</v>
      </c>
      <c r="V64" s="344" t="b">
        <v>1</v>
      </c>
    </row>
    <row r="65" outlineLevel="1">
      <c r="A65" s="207"/>
      <c r="B65" s="388" t="s">
        <v>177</v>
      </c>
      <c r="C65" s="199" t="s">
        <v>1494</v>
      </c>
      <c r="D65" s="222"/>
      <c r="E65" s="199" t="s">
        <v>1495</v>
      </c>
      <c r="F65" s="200" t="s">
        <v>1496</v>
      </c>
      <c r="G65" s="201" t="s">
        <v>1497</v>
      </c>
      <c r="H65" s="231"/>
      <c r="J65" s="233"/>
      <c r="K65" s="200"/>
      <c r="L65" s="200"/>
      <c r="M65" s="205"/>
      <c r="N65" s="205"/>
      <c r="O65" s="200">
        <v>0.0</v>
      </c>
      <c r="P65" s="200">
        <v>1.0</v>
      </c>
      <c r="Q65" s="200">
        <v>1.0</v>
      </c>
      <c r="R65" s="205" t="b">
        <v>1</v>
      </c>
      <c r="S65" s="205" t="b">
        <v>1</v>
      </c>
      <c r="T65" s="205"/>
      <c r="U65" s="222"/>
      <c r="V65" s="222"/>
    </row>
    <row r="66" outlineLevel="1">
      <c r="A66" s="358" t="s">
        <v>359</v>
      </c>
      <c r="B66" s="388" t="s">
        <v>170</v>
      </c>
      <c r="C66" s="199" t="s">
        <v>105</v>
      </c>
      <c r="D66" s="222"/>
      <c r="E66" s="199" t="s">
        <v>66</v>
      </c>
      <c r="F66" s="200">
        <v>7.199999999999999</v>
      </c>
      <c r="G66" s="201" t="s">
        <v>67</v>
      </c>
      <c r="H66" s="231"/>
      <c r="J66" s="233"/>
      <c r="K66" s="200"/>
      <c r="L66" s="200"/>
      <c r="M66" s="205"/>
      <c r="N66" s="205"/>
      <c r="O66" s="200">
        <v>0.0</v>
      </c>
      <c r="P66" s="200">
        <v>1.0</v>
      </c>
      <c r="Q66" s="200">
        <v>1.0</v>
      </c>
      <c r="R66" s="205" t="b">
        <v>1</v>
      </c>
      <c r="S66" s="205" t="b">
        <v>0</v>
      </c>
      <c r="T66" s="205"/>
      <c r="U66" s="222"/>
      <c r="V66" s="222"/>
    </row>
    <row r="67" outlineLevel="1">
      <c r="A67" s="207"/>
      <c r="B67" s="388" t="s">
        <v>177</v>
      </c>
      <c r="C67" s="199" t="s">
        <v>1494</v>
      </c>
      <c r="D67" s="207"/>
      <c r="E67" s="199" t="s">
        <v>1499</v>
      </c>
      <c r="F67" s="200" t="s">
        <v>1500</v>
      </c>
      <c r="G67" s="201" t="s">
        <v>1501</v>
      </c>
      <c r="H67" s="112"/>
      <c r="I67" s="224"/>
      <c r="J67" s="114"/>
      <c r="K67" s="200"/>
      <c r="L67" s="200"/>
      <c r="M67" s="205"/>
      <c r="N67" s="205"/>
      <c r="O67" s="200">
        <v>0.0</v>
      </c>
      <c r="P67" s="200">
        <v>1.0</v>
      </c>
      <c r="Q67" s="200">
        <v>1.0</v>
      </c>
      <c r="R67" s="205" t="b">
        <v>1</v>
      </c>
      <c r="S67" s="205" t="b">
        <v>0</v>
      </c>
      <c r="T67" s="205"/>
      <c r="U67" s="207"/>
      <c r="V67" s="207"/>
    </row>
    <row r="68" outlineLevel="1">
      <c r="A68" s="324" t="str">
        <f>"下B ("&amp;VLOOKUP($A$1,Fighters!$A$2:$AI$81,18,FALSE)&amp;")"</f>
        <v>下B (ファントムアタック)</v>
      </c>
      <c r="B68" s="117"/>
      <c r="C68" s="327" t="s">
        <v>48</v>
      </c>
      <c r="D68" s="327" t="s">
        <v>49</v>
      </c>
      <c r="E68" s="328" t="s">
        <v>50</v>
      </c>
      <c r="F68" s="329" t="s">
        <v>51</v>
      </c>
      <c r="G68" s="328" t="s">
        <v>52</v>
      </c>
      <c r="H68" s="331" t="str">
        <f>'テンプレート'!H85</f>
        <v>Comment</v>
      </c>
      <c r="I68" s="120"/>
      <c r="J68" s="117"/>
      <c r="K68" s="333" t="str">
        <f>'テンプレート'!K85</f>
        <v>ベクトル</v>
      </c>
      <c r="L68" s="333" t="str">
        <f>'テンプレート'!L85</f>
        <v>KBG (R.E.)</v>
      </c>
      <c r="M68" s="333" t="str">
        <f>'テンプレート'!M85</f>
        <v>BKB (R.A.)</v>
      </c>
      <c r="N68" s="333" t="str">
        <f>'テンプレート'!N85</f>
        <v>FKB (R.F.)</v>
      </c>
      <c r="O68" s="334" t="str">
        <f>'テンプレート'!O85</f>
        <v>盾削り値</v>
      </c>
      <c r="P68" s="333" t="str">
        <f>'テンプレート'!P85</f>
        <v>ﾋｯﾄｽﾄｯﾌﾟ</v>
      </c>
      <c r="Q68" s="334" t="str">
        <f>'テンプレート'!Q85</f>
        <v>ずらし</v>
      </c>
      <c r="R68" s="333" t="str">
        <f>'テンプレート'!R85</f>
        <v>相殺</v>
      </c>
      <c r="S68" s="334" t="str">
        <f>'テンプレート'!S85</f>
        <v>相殺ﾓｰｼｮﾝ</v>
      </c>
      <c r="T68" s="334" t="str">
        <f>'テンプレート'!T85</f>
        <v>飛び道具</v>
      </c>
      <c r="U68" s="334" t="str">
        <f>'テンプレート'!U85</f>
        <v>慣性反転</v>
      </c>
      <c r="V68" s="334" t="str">
        <f>'テンプレート'!V85</f>
        <v>向き反転</v>
      </c>
    </row>
    <row r="69" ht="16.5" customHeight="1" outlineLevel="1">
      <c r="A69" s="335" t="s">
        <v>324</v>
      </c>
      <c r="B69" s="597" t="s">
        <v>1504</v>
      </c>
      <c r="C69" s="199" t="s">
        <v>419</v>
      </c>
      <c r="D69" s="199" t="s">
        <v>112</v>
      </c>
      <c r="E69" s="199" t="s">
        <v>1505</v>
      </c>
      <c r="F69" s="200">
        <v>5.64</v>
      </c>
      <c r="G69" s="201" t="s">
        <v>70</v>
      </c>
      <c r="H69" s="283" t="s">
        <v>1506</v>
      </c>
      <c r="I69" s="221"/>
      <c r="J69" s="110"/>
      <c r="K69" s="200"/>
      <c r="L69" s="200"/>
      <c r="M69" s="205"/>
      <c r="N69" s="205"/>
      <c r="O69" s="200">
        <v>0.0</v>
      </c>
      <c r="P69" s="200">
        <v>1.0</v>
      </c>
      <c r="Q69" s="200">
        <v>1.0</v>
      </c>
      <c r="R69" s="205" t="b">
        <v>1</v>
      </c>
      <c r="S69" s="205" t="b">
        <v>0</v>
      </c>
      <c r="T69" s="205" t="b">
        <v>1</v>
      </c>
      <c r="U69" s="344" t="b">
        <v>0</v>
      </c>
      <c r="V69" s="344" t="b">
        <v>1</v>
      </c>
    </row>
    <row r="70" ht="16.5" customHeight="1" outlineLevel="1">
      <c r="A70" s="222"/>
      <c r="B70" s="597" t="s">
        <v>1509</v>
      </c>
      <c r="C70" s="199" t="s">
        <v>1510</v>
      </c>
      <c r="D70" s="199" t="s">
        <v>316</v>
      </c>
      <c r="E70" s="199" t="s">
        <v>152</v>
      </c>
      <c r="F70" s="200">
        <v>7.919999999999999</v>
      </c>
      <c r="G70" s="201" t="s">
        <v>70</v>
      </c>
      <c r="H70" s="231"/>
      <c r="J70" s="233"/>
      <c r="K70" s="200"/>
      <c r="L70" s="200"/>
      <c r="M70" s="205"/>
      <c r="N70" s="205"/>
      <c r="O70" s="200">
        <v>0.0</v>
      </c>
      <c r="P70" s="200">
        <v>1.0</v>
      </c>
      <c r="Q70" s="200">
        <v>1.0</v>
      </c>
      <c r="R70" s="205" t="b">
        <v>1</v>
      </c>
      <c r="S70" s="205" t="b">
        <v>0</v>
      </c>
      <c r="T70" s="205" t="b">
        <v>1</v>
      </c>
      <c r="U70" s="222"/>
      <c r="V70" s="222"/>
    </row>
    <row r="71" ht="16.5" customHeight="1" outlineLevel="1">
      <c r="A71" s="222"/>
      <c r="B71" s="597" t="s">
        <v>1511</v>
      </c>
      <c r="C71" s="199" t="s">
        <v>1512</v>
      </c>
      <c r="D71" s="199" t="s">
        <v>450</v>
      </c>
      <c r="E71" s="199" t="s">
        <v>1513</v>
      </c>
      <c r="F71" s="200">
        <v>10.2</v>
      </c>
      <c r="G71" s="201" t="s">
        <v>70</v>
      </c>
      <c r="H71" s="231"/>
      <c r="J71" s="233"/>
      <c r="K71" s="200"/>
      <c r="L71" s="200"/>
      <c r="M71" s="205"/>
      <c r="N71" s="205"/>
      <c r="O71" s="200">
        <v>0.0</v>
      </c>
      <c r="P71" s="200">
        <v>1.0</v>
      </c>
      <c r="Q71" s="200">
        <v>1.0</v>
      </c>
      <c r="R71" s="205" t="b">
        <v>1</v>
      </c>
      <c r="S71" s="205" t="b">
        <v>0</v>
      </c>
      <c r="T71" s="205" t="b">
        <v>1</v>
      </c>
      <c r="U71" s="222"/>
      <c r="V71" s="222"/>
    </row>
    <row r="72" ht="16.5" customHeight="1" outlineLevel="1">
      <c r="A72" s="222"/>
      <c r="B72" s="597" t="s">
        <v>1514</v>
      </c>
      <c r="C72" s="199" t="s">
        <v>1515</v>
      </c>
      <c r="D72" s="199" t="s">
        <v>754</v>
      </c>
      <c r="E72" s="199" t="s">
        <v>1516</v>
      </c>
      <c r="F72" s="200">
        <v>11.28</v>
      </c>
      <c r="G72" s="201" t="s">
        <v>193</v>
      </c>
      <c r="H72" s="231"/>
      <c r="J72" s="233"/>
      <c r="K72" s="200"/>
      <c r="L72" s="200"/>
      <c r="M72" s="205"/>
      <c r="N72" s="205"/>
      <c r="O72" s="200">
        <v>0.0</v>
      </c>
      <c r="P72" s="200">
        <v>1.0</v>
      </c>
      <c r="Q72" s="200">
        <v>1.0</v>
      </c>
      <c r="R72" s="205" t="b">
        <v>1</v>
      </c>
      <c r="S72" s="205" t="b">
        <v>0</v>
      </c>
      <c r="T72" s="205" t="b">
        <v>1</v>
      </c>
      <c r="U72" s="222"/>
      <c r="V72" s="222"/>
    </row>
    <row r="73" ht="16.5" customHeight="1" outlineLevel="1">
      <c r="A73" s="222"/>
      <c r="B73" s="597" t="s">
        <v>1517</v>
      </c>
      <c r="C73" s="199" t="s">
        <v>1518</v>
      </c>
      <c r="D73" s="199" t="s">
        <v>238</v>
      </c>
      <c r="E73" s="199" t="s">
        <v>1519</v>
      </c>
      <c r="F73" s="200">
        <v>13.56</v>
      </c>
      <c r="G73" s="201" t="s">
        <v>193</v>
      </c>
      <c r="H73" s="231"/>
      <c r="J73" s="233"/>
      <c r="K73" s="200"/>
      <c r="L73" s="200"/>
      <c r="M73" s="205"/>
      <c r="N73" s="205"/>
      <c r="O73" s="200">
        <v>0.0</v>
      </c>
      <c r="P73" s="200">
        <v>1.0</v>
      </c>
      <c r="Q73" s="200">
        <v>1.0</v>
      </c>
      <c r="R73" s="205" t="b">
        <v>1</v>
      </c>
      <c r="S73" s="205" t="b">
        <v>0</v>
      </c>
      <c r="T73" s="205" t="b">
        <v>1</v>
      </c>
      <c r="U73" s="222"/>
      <c r="V73" s="222"/>
    </row>
    <row r="74" ht="16.5" customHeight="1" outlineLevel="1">
      <c r="A74" s="222"/>
      <c r="B74" s="597" t="s">
        <v>1520</v>
      </c>
      <c r="C74" s="199" t="s">
        <v>1521</v>
      </c>
      <c r="D74" s="199" t="s">
        <v>1432</v>
      </c>
      <c r="E74" s="199" t="s">
        <v>1522</v>
      </c>
      <c r="F74" s="200">
        <v>14.639999999999999</v>
      </c>
      <c r="G74" s="201" t="s">
        <v>193</v>
      </c>
      <c r="H74" s="231"/>
      <c r="J74" s="233"/>
      <c r="K74" s="200"/>
      <c r="L74" s="200"/>
      <c r="M74" s="205"/>
      <c r="N74" s="205"/>
      <c r="O74" s="200">
        <v>0.0</v>
      </c>
      <c r="P74" s="200">
        <v>1.0</v>
      </c>
      <c r="Q74" s="200">
        <v>1.0</v>
      </c>
      <c r="R74" s="205" t="b">
        <v>1</v>
      </c>
      <c r="S74" s="205" t="b">
        <v>0</v>
      </c>
      <c r="T74" s="205" t="b">
        <v>1</v>
      </c>
      <c r="U74" s="222"/>
      <c r="V74" s="222"/>
    </row>
    <row r="75" ht="16.5" customHeight="1" outlineLevel="1">
      <c r="A75" s="222"/>
      <c r="B75" s="597" t="s">
        <v>1523</v>
      </c>
      <c r="C75" s="199" t="s">
        <v>1524</v>
      </c>
      <c r="D75" s="199" t="s">
        <v>1525</v>
      </c>
      <c r="E75" s="199" t="s">
        <v>1526</v>
      </c>
      <c r="F75" s="200">
        <v>16.919999999999998</v>
      </c>
      <c r="G75" s="201" t="s">
        <v>59</v>
      </c>
      <c r="H75" s="231"/>
      <c r="J75" s="233"/>
      <c r="K75" s="200"/>
      <c r="L75" s="200"/>
      <c r="M75" s="205"/>
      <c r="N75" s="205"/>
      <c r="O75" s="200">
        <v>0.0</v>
      </c>
      <c r="P75" s="200">
        <v>1.0</v>
      </c>
      <c r="Q75" s="200">
        <v>1.0</v>
      </c>
      <c r="R75" s="205" t="b">
        <v>1</v>
      </c>
      <c r="S75" s="205" t="b">
        <v>0</v>
      </c>
      <c r="T75" s="205" t="b">
        <v>1</v>
      </c>
      <c r="U75" s="222"/>
      <c r="V75" s="222"/>
    </row>
    <row r="76" ht="16.5" customHeight="1" outlineLevel="1">
      <c r="A76" s="222"/>
      <c r="B76" s="597" t="s">
        <v>1527</v>
      </c>
      <c r="C76" s="199" t="s">
        <v>1528</v>
      </c>
      <c r="D76" s="199" t="s">
        <v>1529</v>
      </c>
      <c r="E76" s="199" t="s">
        <v>1526</v>
      </c>
      <c r="F76" s="200">
        <v>16.919999999999998</v>
      </c>
      <c r="G76" s="201" t="s">
        <v>59</v>
      </c>
      <c r="H76" s="231"/>
      <c r="J76" s="233"/>
      <c r="K76" s="200"/>
      <c r="L76" s="203"/>
      <c r="M76" s="204"/>
      <c r="N76" s="204"/>
      <c r="O76" s="200">
        <v>0.0</v>
      </c>
      <c r="P76" s="200">
        <v>1.0</v>
      </c>
      <c r="Q76" s="200">
        <v>1.0</v>
      </c>
      <c r="R76" s="205" t="b">
        <v>1</v>
      </c>
      <c r="S76" s="205" t="b">
        <v>0</v>
      </c>
      <c r="T76" s="205" t="b">
        <v>1</v>
      </c>
      <c r="U76" s="222"/>
      <c r="V76" s="222"/>
    </row>
    <row r="77" ht="16.5" customHeight="1" outlineLevel="1">
      <c r="A77" s="207"/>
      <c r="B77" s="597" t="s">
        <v>614</v>
      </c>
      <c r="C77" s="386"/>
      <c r="D77" s="199" t="s">
        <v>165</v>
      </c>
      <c r="E77" s="386"/>
      <c r="F77" s="386"/>
      <c r="G77" s="386"/>
      <c r="H77" s="112"/>
      <c r="I77" s="224"/>
      <c r="J77" s="114"/>
      <c r="K77" s="386"/>
      <c r="L77" s="386"/>
      <c r="M77" s="386"/>
      <c r="N77" s="386"/>
      <c r="O77" s="386"/>
      <c r="P77" s="386"/>
      <c r="Q77" s="386"/>
      <c r="R77" s="386"/>
      <c r="S77" s="386"/>
      <c r="T77" s="386"/>
      <c r="U77" s="207"/>
      <c r="V77" s="207"/>
    </row>
    <row r="78">
      <c r="A78" s="312"/>
      <c r="B78" s="315"/>
      <c r="C78" s="317"/>
      <c r="D78" s="317"/>
      <c r="E78" s="318"/>
      <c r="F78" s="318"/>
      <c r="G78" s="318"/>
      <c r="H78" s="319"/>
      <c r="I78" s="319"/>
      <c r="J78" s="320"/>
      <c r="K78" s="320"/>
      <c r="L78" s="320"/>
      <c r="M78" s="320"/>
      <c r="N78" s="320"/>
      <c r="O78" s="320"/>
      <c r="P78" s="320"/>
      <c r="Q78" s="180"/>
      <c r="R78" s="180"/>
      <c r="S78" s="180"/>
      <c r="T78" s="180"/>
      <c r="U78" s="180"/>
      <c r="V78" s="180"/>
    </row>
    <row r="79">
      <c r="A79" s="390" t="s">
        <v>442</v>
      </c>
      <c r="B79" s="110"/>
      <c r="C79" s="319"/>
      <c r="D79" s="319"/>
      <c r="E79" s="320"/>
      <c r="F79" s="392"/>
      <c r="G79" s="392"/>
      <c r="H79" s="320"/>
      <c r="I79" s="320"/>
      <c r="J79" s="320"/>
      <c r="K79" s="320"/>
      <c r="L79" s="320"/>
      <c r="M79" s="320"/>
      <c r="N79" s="180"/>
      <c r="O79" s="180"/>
      <c r="P79" s="180"/>
      <c r="Q79" s="320"/>
      <c r="R79" s="320"/>
      <c r="S79" s="320"/>
      <c r="T79" s="320"/>
      <c r="U79" s="320"/>
      <c r="V79" s="320"/>
    </row>
    <row r="80" outlineLevel="1">
      <c r="A80" s="112"/>
      <c r="B80" s="114"/>
      <c r="C80" s="393" t="s">
        <v>48</v>
      </c>
      <c r="D80" s="393" t="s">
        <v>49</v>
      </c>
      <c r="E80" s="393" t="s">
        <v>50</v>
      </c>
      <c r="F80" s="396" t="s">
        <v>51</v>
      </c>
      <c r="G80" s="319"/>
      <c r="H80" s="319"/>
      <c r="I80" s="319"/>
      <c r="J80" s="320"/>
      <c r="K80" s="320"/>
      <c r="L80" s="320"/>
      <c r="M80" s="320"/>
      <c r="N80" s="320"/>
      <c r="O80" s="320"/>
      <c r="P80" s="320"/>
      <c r="Q80" s="320"/>
      <c r="R80" s="320"/>
      <c r="S80" s="320"/>
      <c r="T80" s="320"/>
      <c r="U80" s="320"/>
      <c r="V80" s="320"/>
    </row>
    <row r="81" outlineLevel="1">
      <c r="A81" s="398" t="s">
        <v>449</v>
      </c>
      <c r="B81" s="399" t="s">
        <v>449</v>
      </c>
      <c r="C81" s="199" t="s">
        <v>303</v>
      </c>
      <c r="D81" s="199" t="s">
        <v>145</v>
      </c>
      <c r="E81" s="199" t="s">
        <v>452</v>
      </c>
      <c r="F81" s="200">
        <v>1.56</v>
      </c>
      <c r="G81" s="319"/>
      <c r="H81" s="319"/>
      <c r="I81" s="319"/>
      <c r="J81" s="320"/>
      <c r="K81" s="320"/>
      <c r="L81" s="320"/>
      <c r="M81" s="320"/>
      <c r="N81" s="320"/>
      <c r="O81" s="320"/>
      <c r="P81" s="320"/>
      <c r="Q81" s="320"/>
      <c r="R81" s="320"/>
      <c r="S81" s="320"/>
      <c r="T81" s="320"/>
      <c r="U81" s="320"/>
      <c r="V81" s="320"/>
    </row>
    <row r="82" outlineLevel="1">
      <c r="A82" s="400" t="s">
        <v>454</v>
      </c>
      <c r="B82" s="399" t="s">
        <v>455</v>
      </c>
      <c r="C82" s="199" t="s">
        <v>212</v>
      </c>
      <c r="D82" s="199" t="s">
        <v>165</v>
      </c>
      <c r="E82" s="401"/>
      <c r="F82" s="402"/>
      <c r="G82" s="402"/>
      <c r="H82" s="319"/>
      <c r="I82" s="319"/>
      <c r="J82" s="320"/>
      <c r="K82" s="320"/>
      <c r="L82" s="320"/>
      <c r="M82" s="320"/>
      <c r="N82" s="320"/>
      <c r="O82" s="320"/>
      <c r="P82" s="320"/>
      <c r="Q82" s="320"/>
      <c r="R82" s="320"/>
      <c r="S82" s="320"/>
      <c r="T82" s="320"/>
      <c r="U82" s="320"/>
      <c r="V82" s="320"/>
    </row>
    <row r="83" outlineLevel="1">
      <c r="A83" s="231"/>
      <c r="B83" s="399" t="s">
        <v>456</v>
      </c>
      <c r="C83" s="199" t="s">
        <v>136</v>
      </c>
      <c r="D83" s="199" t="s">
        <v>159</v>
      </c>
      <c r="E83" s="401"/>
      <c r="F83" s="402"/>
      <c r="G83" s="402"/>
      <c r="H83" s="319"/>
      <c r="I83" s="319"/>
      <c r="J83" s="320"/>
      <c r="K83" s="320"/>
      <c r="L83" s="320"/>
      <c r="M83" s="320"/>
      <c r="N83" s="320"/>
      <c r="O83" s="320"/>
      <c r="P83" s="320"/>
      <c r="Q83" s="320"/>
      <c r="R83" s="320"/>
      <c r="S83" s="320"/>
      <c r="T83" s="320"/>
      <c r="U83" s="320"/>
      <c r="V83" s="320"/>
    </row>
    <row r="84" outlineLevel="1">
      <c r="A84" s="112"/>
      <c r="B84" s="399" t="s">
        <v>459</v>
      </c>
      <c r="C84" s="199" t="s">
        <v>120</v>
      </c>
      <c r="D84" s="199" t="s">
        <v>458</v>
      </c>
      <c r="E84" s="319"/>
      <c r="F84" s="402"/>
      <c r="G84" s="402"/>
      <c r="H84" s="319"/>
      <c r="I84" s="319"/>
      <c r="J84" s="320"/>
      <c r="K84" s="320"/>
      <c r="L84" s="320"/>
      <c r="M84" s="320"/>
      <c r="N84" s="320"/>
      <c r="O84" s="320"/>
      <c r="P84" s="320"/>
      <c r="Q84" s="320"/>
      <c r="R84" s="320"/>
      <c r="S84" s="320"/>
      <c r="T84" s="320"/>
      <c r="U84" s="320"/>
      <c r="V84" s="320"/>
    </row>
    <row r="85" outlineLevel="1">
      <c r="A85" s="403" t="s">
        <v>462</v>
      </c>
      <c r="B85" s="117"/>
      <c r="C85" s="393" t="s">
        <v>465</v>
      </c>
      <c r="D85" s="393" t="s">
        <v>48</v>
      </c>
      <c r="E85" s="393" t="s">
        <v>49</v>
      </c>
      <c r="F85" s="393" t="s">
        <v>50</v>
      </c>
      <c r="G85" s="396" t="s">
        <v>51</v>
      </c>
      <c r="H85" s="404" t="s">
        <v>53</v>
      </c>
      <c r="I85" s="120"/>
      <c r="J85" s="117"/>
      <c r="K85" s="405" t="str">
        <f>'テンプレート'!K97</f>
        <v>ベクトル</v>
      </c>
      <c r="L85" s="405" t="str">
        <f>'テンプレート'!L97</f>
        <v>KBG (R.E.)</v>
      </c>
      <c r="M85" s="405" t="str">
        <f>'テンプレート'!M97</f>
        <v>BKB (R.A.)</v>
      </c>
      <c r="N85" s="405" t="str">
        <f>'テンプレート'!N97</f>
        <v>FKB (R.F.)</v>
      </c>
      <c r="O85" s="406" t="str">
        <f>'テンプレート'!O97</f>
        <v>盾削り値</v>
      </c>
      <c r="P85" s="405" t="str">
        <f>'テンプレート'!P97</f>
        <v>ﾋｯﾄｽﾄｯﾌﾟ</v>
      </c>
      <c r="Q85" s="406" t="str">
        <f>'テンプレート'!Q97</f>
        <v>ずらし</v>
      </c>
      <c r="R85" s="408"/>
      <c r="S85" s="408"/>
      <c r="T85" s="408"/>
      <c r="U85" s="408"/>
      <c r="V85" s="408"/>
    </row>
    <row r="86" outlineLevel="1">
      <c r="A86" s="411" t="s">
        <v>467</v>
      </c>
      <c r="B86" s="399" t="s">
        <v>469</v>
      </c>
      <c r="C86" s="424" t="b">
        <v>0</v>
      </c>
      <c r="D86" s="610"/>
      <c r="E86" s="426">
        <v>49.0</v>
      </c>
      <c r="F86" s="610"/>
      <c r="G86" s="407"/>
      <c r="H86" s="417"/>
      <c r="I86" s="221"/>
      <c r="J86" s="110"/>
      <c r="K86" s="407"/>
      <c r="L86" s="407"/>
      <c r="M86" s="407"/>
      <c r="N86" s="407"/>
      <c r="O86" s="407"/>
      <c r="P86" s="407"/>
      <c r="Q86" s="407"/>
      <c r="R86" s="408"/>
      <c r="S86" s="320"/>
      <c r="T86" s="320"/>
      <c r="U86" s="320"/>
      <c r="V86" s="320"/>
    </row>
    <row r="87" outlineLevel="1">
      <c r="A87" s="207"/>
      <c r="B87" s="399" t="s">
        <v>462</v>
      </c>
      <c r="C87" s="207"/>
      <c r="D87" s="1132">
        <v>30.0</v>
      </c>
      <c r="E87" s="207"/>
      <c r="F87" s="199" t="s">
        <v>173</v>
      </c>
      <c r="G87" s="200">
        <v>12.0</v>
      </c>
      <c r="H87" s="112"/>
      <c r="I87" s="224"/>
      <c r="J87" s="114"/>
      <c r="K87" s="203"/>
      <c r="L87" s="203"/>
      <c r="M87" s="204"/>
      <c r="N87" s="204"/>
      <c r="O87" s="407"/>
      <c r="P87" s="407"/>
      <c r="Q87" s="407"/>
      <c r="R87" s="408"/>
      <c r="S87" s="320"/>
      <c r="T87" s="320"/>
      <c r="U87" s="320"/>
      <c r="V87" s="320"/>
    </row>
    <row r="88" outlineLevel="1">
      <c r="A88" s="411" t="s">
        <v>474</v>
      </c>
      <c r="B88" s="399" t="s">
        <v>469</v>
      </c>
      <c r="C88" s="424" t="b">
        <v>0</v>
      </c>
      <c r="D88" s="407"/>
      <c r="E88" s="426">
        <v>49.0</v>
      </c>
      <c r="F88" s="610"/>
      <c r="G88" s="407"/>
      <c r="H88" s="417"/>
      <c r="I88" s="221"/>
      <c r="J88" s="110"/>
      <c r="K88" s="407"/>
      <c r="L88" s="407"/>
      <c r="M88" s="407"/>
      <c r="N88" s="407"/>
      <c r="O88" s="407"/>
      <c r="P88" s="407"/>
      <c r="Q88" s="407"/>
      <c r="R88" s="408"/>
      <c r="S88" s="320"/>
      <c r="T88" s="320"/>
      <c r="U88" s="320"/>
      <c r="V88" s="320"/>
    </row>
    <row r="89" outlineLevel="1">
      <c r="A89" s="207"/>
      <c r="B89" s="399" t="s">
        <v>462</v>
      </c>
      <c r="C89" s="207"/>
      <c r="D89" s="127">
        <v>27.0</v>
      </c>
      <c r="E89" s="207"/>
      <c r="F89" s="199" t="s">
        <v>74</v>
      </c>
      <c r="G89" s="200">
        <v>14.399999999999999</v>
      </c>
      <c r="H89" s="112"/>
      <c r="I89" s="224"/>
      <c r="J89" s="114"/>
      <c r="K89" s="203"/>
      <c r="L89" s="203"/>
      <c r="M89" s="203"/>
      <c r="N89" s="203"/>
      <c r="O89" s="407"/>
      <c r="P89" s="407"/>
      <c r="Q89" s="407"/>
      <c r="R89" s="408"/>
      <c r="S89" s="320"/>
      <c r="T89" s="320"/>
      <c r="U89" s="320"/>
      <c r="V89" s="320"/>
    </row>
    <row r="90" outlineLevel="1">
      <c r="A90" s="411" t="s">
        <v>477</v>
      </c>
      <c r="B90" s="399" t="s">
        <v>469</v>
      </c>
      <c r="C90" s="424" t="b">
        <v>0</v>
      </c>
      <c r="D90" s="407"/>
      <c r="E90" s="426">
        <v>49.0</v>
      </c>
      <c r="F90" s="610"/>
      <c r="G90" s="407"/>
      <c r="H90" s="417"/>
      <c r="I90" s="221"/>
      <c r="J90" s="110"/>
      <c r="K90" s="407"/>
      <c r="L90" s="407"/>
      <c r="M90" s="407"/>
      <c r="N90" s="407"/>
      <c r="O90" s="407"/>
      <c r="P90" s="407"/>
      <c r="Q90" s="407"/>
      <c r="R90" s="408"/>
      <c r="S90" s="320"/>
      <c r="T90" s="320"/>
      <c r="U90" s="320"/>
      <c r="V90" s="320"/>
    </row>
    <row r="91" outlineLevel="1">
      <c r="A91" s="207"/>
      <c r="B91" s="399" t="s">
        <v>462</v>
      </c>
      <c r="C91" s="207"/>
      <c r="D91" s="127">
        <v>30.0</v>
      </c>
      <c r="E91" s="207"/>
      <c r="F91" s="199" t="s">
        <v>191</v>
      </c>
      <c r="G91" s="200">
        <v>13.2</v>
      </c>
      <c r="H91" s="112"/>
      <c r="I91" s="224"/>
      <c r="J91" s="114"/>
      <c r="K91" s="203"/>
      <c r="L91" s="203"/>
      <c r="M91" s="203"/>
      <c r="N91" s="203"/>
      <c r="O91" s="407"/>
      <c r="P91" s="407"/>
      <c r="Q91" s="407"/>
      <c r="R91" s="408"/>
      <c r="S91" s="179"/>
      <c r="T91" s="179"/>
      <c r="U91" s="179"/>
      <c r="V91" s="179"/>
    </row>
    <row r="92" outlineLevel="1">
      <c r="A92" s="411" t="s">
        <v>482</v>
      </c>
      <c r="B92" s="399" t="s">
        <v>469</v>
      </c>
      <c r="C92" s="415" t="b">
        <v>0</v>
      </c>
      <c r="D92" s="127" t="s">
        <v>1536</v>
      </c>
      <c r="E92" s="216" t="s">
        <v>1108</v>
      </c>
      <c r="F92" s="199" t="s">
        <v>592</v>
      </c>
      <c r="G92" s="200">
        <v>1.7999999999999998</v>
      </c>
      <c r="H92" s="417"/>
      <c r="I92" s="221"/>
      <c r="J92" s="110"/>
      <c r="K92" s="203"/>
      <c r="L92" s="203"/>
      <c r="M92" s="204"/>
      <c r="N92" s="204"/>
      <c r="O92" s="205">
        <v>0.0</v>
      </c>
      <c r="P92" s="205">
        <v>1.0</v>
      </c>
      <c r="Q92" s="205">
        <v>1.0</v>
      </c>
      <c r="R92" s="408"/>
      <c r="S92" s="179"/>
      <c r="T92" s="179"/>
      <c r="U92" s="179"/>
      <c r="V92" s="179"/>
    </row>
    <row r="93" outlineLevel="1">
      <c r="A93" s="207"/>
      <c r="B93" s="399" t="s">
        <v>462</v>
      </c>
      <c r="C93" s="207"/>
      <c r="D93" s="127">
        <v>51.0</v>
      </c>
      <c r="E93" s="207"/>
      <c r="F93" s="199" t="s">
        <v>303</v>
      </c>
      <c r="G93" s="200">
        <v>2.4</v>
      </c>
      <c r="H93" s="112"/>
      <c r="I93" s="224"/>
      <c r="J93" s="114"/>
      <c r="K93" s="203"/>
      <c r="L93" s="203"/>
      <c r="M93" s="204"/>
      <c r="N93" s="204"/>
      <c r="O93" s="407"/>
      <c r="P93" s="407"/>
      <c r="Q93" s="407"/>
      <c r="R93" s="408"/>
      <c r="S93" s="179"/>
      <c r="T93" s="179"/>
      <c r="U93" s="179"/>
      <c r="V93" s="179"/>
    </row>
    <row r="94">
      <c r="A94" s="312"/>
      <c r="B94" s="315"/>
      <c r="C94" s="317"/>
      <c r="D94" s="317"/>
      <c r="E94" s="319"/>
      <c r="F94" s="248"/>
      <c r="G94" s="248"/>
      <c r="H94" s="319"/>
      <c r="I94" s="319"/>
      <c r="J94" s="320"/>
      <c r="K94" s="320"/>
      <c r="L94" s="121"/>
      <c r="M94" s="121"/>
      <c r="N94" s="121"/>
      <c r="O94" s="179"/>
      <c r="P94" s="179"/>
      <c r="Q94" s="121"/>
      <c r="R94" s="121"/>
      <c r="S94" s="121"/>
      <c r="T94" s="121"/>
      <c r="U94" s="121"/>
      <c r="V94" s="121"/>
    </row>
    <row r="95">
      <c r="A95" s="429" t="s">
        <v>486</v>
      </c>
      <c r="B95" s="110"/>
      <c r="C95" s="392"/>
      <c r="D95" s="121"/>
      <c r="E95" s="121"/>
      <c r="F95" s="121"/>
      <c r="G95" s="121"/>
      <c r="H95" s="121"/>
      <c r="I95" s="121"/>
      <c r="J95" s="180"/>
      <c r="K95" s="121"/>
      <c r="L95" s="121"/>
      <c r="M95" s="121"/>
      <c r="N95" s="121"/>
      <c r="O95" s="121"/>
      <c r="P95" s="121"/>
      <c r="Q95" s="180"/>
      <c r="R95" s="121"/>
      <c r="S95" s="121"/>
      <c r="T95" s="121"/>
      <c r="U95" s="121"/>
      <c r="V95" s="121"/>
    </row>
    <row r="96" outlineLevel="1">
      <c r="A96" s="112"/>
      <c r="B96" s="114"/>
      <c r="C96" s="430" t="s">
        <v>487</v>
      </c>
      <c r="D96" s="430" t="s">
        <v>489</v>
      </c>
      <c r="E96" s="430" t="s">
        <v>49</v>
      </c>
      <c r="F96" s="430" t="s">
        <v>490</v>
      </c>
      <c r="G96" s="431"/>
      <c r="H96" s="319"/>
      <c r="I96" s="319"/>
      <c r="J96" s="320"/>
      <c r="K96" s="320"/>
      <c r="L96" s="121"/>
      <c r="M96" s="121"/>
      <c r="N96" s="121"/>
      <c r="O96" s="121"/>
      <c r="P96" s="121"/>
      <c r="Q96" s="121"/>
      <c r="R96" s="121"/>
      <c r="S96" s="121"/>
      <c r="T96" s="121"/>
      <c r="U96" s="121"/>
      <c r="V96" s="121"/>
    </row>
    <row r="97" outlineLevel="1">
      <c r="A97" s="432" t="s">
        <v>492</v>
      </c>
      <c r="B97" s="433" t="s">
        <v>455</v>
      </c>
      <c r="C97" s="127" t="str">
        <f t="array" ref="C97">INDEX(Dodges!$C$3:$U$84, MATCH($A$1,Dodges!$A$3:$A$85,0), MATCH(C96,Dodges!$C$2:$F$2,0))</f>
        <v>3-17</v>
      </c>
      <c r="D97" s="127" t="str">
        <f t="array" ref="D97">INDEX(Dodges!$C$3:$U$84, MATCH($A$1,Dodges!$A$3:$A$85,0), MATCH(D96,Dodges!$C$2:$F$2,0))</f>
        <v>6-17</v>
      </c>
      <c r="E97" s="127" t="str">
        <f t="array" ref="E97">INDEX(Dodges!$C$3:$U$84, MATCH($A$1,Dodges!$A$3:$A$85,0), MATCH(E96,Dodges!$C$2:$F$2,0))</f>
        <v>26 (21)</v>
      </c>
      <c r="F97" s="127" t="str">
        <f t="array" ref="F97">INDEX(Dodges!$C$3:$U$84, MATCH($A$1,Dodges!$A$3:$A$85,0), MATCH(F96,Dodges!$C$2:$F$2,0))</f>
        <v>35 (28)</v>
      </c>
      <c r="G97" s="402"/>
      <c r="H97" s="319"/>
      <c r="I97" s="319"/>
      <c r="J97" s="320"/>
      <c r="K97" s="320"/>
      <c r="L97" s="320"/>
      <c r="M97" s="121"/>
      <c r="N97" s="121"/>
      <c r="O97" s="121"/>
      <c r="P97" s="121"/>
      <c r="Q97" s="121"/>
      <c r="R97" s="121"/>
      <c r="S97" s="121"/>
      <c r="T97" s="121"/>
      <c r="U97" s="121"/>
      <c r="V97" s="121"/>
    </row>
    <row r="98" outlineLevel="1">
      <c r="A98" s="231"/>
      <c r="B98" s="433" t="s">
        <v>496</v>
      </c>
      <c r="C98" s="127" t="str">
        <f t="array" ref="C98">INDEX(Dodges!$G$3:$U$84, MATCH($A$1,Dodges!$A$3:$A$85,0), MATCH(C96,Dodges!$G$2:$J$2,0))</f>
        <v>4-15</v>
      </c>
      <c r="D98" s="127" t="str">
        <f t="array" ref="D98">INDEX(Dodges!$G$3:$U$84, MATCH($A$1,Dodges!$A$3:$A$85,0), MATCH(D96,Dodges!$G$2:$J$2,0))</f>
        <v>8-14</v>
      </c>
      <c r="E98" s="127" t="str">
        <f t="array" ref="E98">INDEX(Dodges!$G$3:$U$84, MATCH($A$1,Dodges!$A$3:$A$85,0), MATCH(E96,Dodges!$G$2:$J$2,0))</f>
        <v>30</v>
      </c>
      <c r="F98" s="127">
        <f t="array" ref="F98">INDEX(Dodges!$G$3:$U$84, MATCH($A$1,Dodges!$A$3:$A$85,0), MATCH(F96,Dodges!$G$2:$J$2,0))</f>
        <v>40</v>
      </c>
      <c r="G98" s="436"/>
      <c r="H98" s="319"/>
      <c r="I98" s="319"/>
      <c r="J98" s="320"/>
      <c r="K98" s="320"/>
      <c r="L98" s="320"/>
      <c r="M98" s="320"/>
      <c r="N98" s="320"/>
      <c r="O98" s="121"/>
      <c r="P98" s="121"/>
      <c r="Q98" s="121"/>
      <c r="R98" s="121"/>
      <c r="S98" s="121"/>
      <c r="T98" s="121"/>
      <c r="U98" s="121"/>
      <c r="V98" s="121"/>
    </row>
    <row r="99" outlineLevel="1">
      <c r="A99" s="112"/>
      <c r="B99" s="433" t="s">
        <v>497</v>
      </c>
      <c r="C99" s="127" t="str">
        <f t="array" ref="C99">INDEX(Dodges!$K$3:$U$84, MATCH($A$1,Dodges!$A$3:$A$85,0), MATCH(C96,Dodges!$K$2:$N$2,0))</f>
        <v>5-16</v>
      </c>
      <c r="D99" s="127" t="str">
        <f t="array" ref="D99">INDEX(Dodges!$K$3:$U$84, MATCH($A$1,Dodges!$A$3:$A$85,0), MATCH(D96,Dodges!$K$2:$N$2,0))</f>
        <v>9-14</v>
      </c>
      <c r="E99" s="127" t="str">
        <f t="array" ref="E99">INDEX(Dodges!$K$3:$U$84, MATCH($A$1,Dodges!$A$3:$A$85,0), MATCH(E96,Dodges!$K$2:$N$2,0))</f>
        <v>35</v>
      </c>
      <c r="F99" s="127" t="str">
        <f t="array" ref="F99">INDEX(Dodges!$K$3:$U$84, MATCH($A$1,Dodges!$A$3:$A$85,0), MATCH(F96,Dodges!$K$2:$N$2,0))</f>
        <v>53</v>
      </c>
      <c r="G99" s="436"/>
      <c r="H99" s="434"/>
      <c r="I99" s="434"/>
      <c r="J99" s="179"/>
      <c r="K99" s="179"/>
      <c r="L99" s="179"/>
      <c r="M99" s="179"/>
      <c r="N99" s="179"/>
      <c r="O99" s="121"/>
      <c r="P99" s="121"/>
      <c r="Q99" s="121"/>
      <c r="R99" s="121"/>
      <c r="S99" s="121"/>
      <c r="T99" s="121"/>
      <c r="U99" s="121"/>
      <c r="V99" s="121"/>
    </row>
    <row r="100" outlineLevel="1">
      <c r="A100" s="432" t="s">
        <v>498</v>
      </c>
      <c r="B100" s="433" t="s">
        <v>499</v>
      </c>
      <c r="C100" s="127" t="str">
        <f t="array" ref="C100">INDEX(Dodges!$O$3:$U$84, MATCH($A$1,Dodges!$A$3:$A$85,0), MATCH(C96,Dodges!$O$2:$R$2,0))</f>
        <v>3-30</v>
      </c>
      <c r="D100" s="127" t="str">
        <f t="array" ref="D100">INDEX(Dodges!$O$3:$U$84, MATCH($A$1,Dodges!$A$3:$A$85,0), MATCH(D96,Dodges!$O$2:$R$2,0))</f>
        <v>6-27</v>
      </c>
      <c r="E100" s="127" t="str">
        <f t="array" ref="E100">INDEX(Dodges!$O$3:$U$84, MATCH($A$1,Dodges!$A$3:$A$85,0), MATCH(E96,Dodges!$O$2:$R$2,0))</f>
        <v>56</v>
      </c>
      <c r="F100" s="248"/>
      <c r="G100" s="248"/>
      <c r="H100" s="180"/>
      <c r="I100" s="180"/>
      <c r="J100" s="121"/>
      <c r="K100" s="121"/>
      <c r="L100" s="121"/>
      <c r="M100" s="121"/>
      <c r="N100" s="121"/>
      <c r="O100" s="320"/>
      <c r="P100" s="320"/>
      <c r="Q100" s="320"/>
      <c r="R100" s="320"/>
      <c r="S100" s="320"/>
      <c r="T100" s="320"/>
      <c r="U100" s="320"/>
      <c r="V100" s="320"/>
    </row>
    <row r="101" outlineLevel="1">
      <c r="A101" s="112"/>
      <c r="B101" s="433" t="s">
        <v>500</v>
      </c>
      <c r="C101" s="127" t="str">
        <f t="array" ref="C101">INDEX(Dodges!$S$3:$U$84, MATCH($A$1,Dodges!$A$3:$A$85,0), MATCH(C96,Dodges!$S$2:$U$2,0))</f>
        <v>3-21</v>
      </c>
      <c r="D101" s="127" t="str">
        <f t="array" ref="D101">INDEX(Dodges!$S$3:$U$84, MATCH($A$1,Dodges!$A$3:$A$85,0), MATCH(D96,Dodges!$S$2:$U$2,0))</f>
        <v>6-20</v>
      </c>
      <c r="E101" s="127" t="str">
        <f t="array" ref="E101">INDEX(Dodges!$S$3:$U$84, MATCH($A$1,Dodges!$A$3:$A$85,0), MATCH(E96,Dodges!$S$2:$U$2,0))</f>
        <v>真横：96
真上：129
真下：77</v>
      </c>
      <c r="F101" s="436"/>
      <c r="G101" s="436"/>
      <c r="H101" s="180"/>
      <c r="I101" s="180"/>
      <c r="J101" s="179"/>
      <c r="K101" s="179"/>
      <c r="L101" s="179"/>
      <c r="M101" s="179"/>
      <c r="N101" s="121"/>
      <c r="O101" s="180"/>
      <c r="P101" s="180"/>
      <c r="Q101" s="180"/>
      <c r="R101" s="180"/>
      <c r="S101" s="180"/>
      <c r="T101" s="180"/>
      <c r="U101" s="180"/>
      <c r="V101" s="180"/>
    </row>
    <row r="102">
      <c r="A102" s="438"/>
      <c r="B102" s="439"/>
      <c r="C102" s="431"/>
      <c r="D102" s="431"/>
      <c r="E102" s="440"/>
      <c r="F102" s="431"/>
      <c r="G102" s="431"/>
      <c r="H102" s="431"/>
      <c r="I102" s="431"/>
      <c r="J102" s="121"/>
      <c r="K102" s="319"/>
      <c r="L102" s="319"/>
      <c r="M102" s="319"/>
      <c r="N102" s="319"/>
      <c r="O102" s="180"/>
      <c r="P102" s="180"/>
      <c r="Q102" s="180"/>
      <c r="R102" s="180"/>
      <c r="S102" s="180"/>
      <c r="T102" s="180"/>
      <c r="U102" s="180"/>
      <c r="V102" s="180"/>
    </row>
    <row r="103">
      <c r="A103" s="441" t="s">
        <v>501</v>
      </c>
      <c r="B103" s="110"/>
      <c r="C103" s="320"/>
      <c r="D103" s="179"/>
      <c r="E103" s="320"/>
      <c r="F103" s="138"/>
      <c r="G103" s="138"/>
      <c r="H103" s="179"/>
      <c r="I103" s="179"/>
      <c r="J103" s="180"/>
      <c r="K103" s="180"/>
      <c r="L103" s="180"/>
      <c r="M103" s="180"/>
      <c r="N103" s="180"/>
      <c r="O103" s="180"/>
      <c r="P103" s="180"/>
      <c r="Q103" s="180"/>
      <c r="R103" s="180"/>
      <c r="S103" s="180"/>
      <c r="T103" s="180"/>
      <c r="U103" s="180"/>
      <c r="V103" s="180"/>
    </row>
    <row r="104" outlineLevel="1">
      <c r="A104" s="112"/>
      <c r="B104" s="114"/>
      <c r="C104" s="442" t="s">
        <v>487</v>
      </c>
      <c r="D104" s="442" t="s">
        <v>49</v>
      </c>
      <c r="E104" s="442" t="s">
        <v>48</v>
      </c>
      <c r="F104" s="442" t="s">
        <v>50</v>
      </c>
      <c r="G104" s="443" t="s">
        <v>51</v>
      </c>
      <c r="H104" s="320"/>
      <c r="I104" s="320"/>
      <c r="J104" s="179"/>
      <c r="K104" s="444" t="str">
        <f>'テンプレート'!K116</f>
        <v>アイテム取得</v>
      </c>
      <c r="L104" s="117"/>
      <c r="M104" s="445" t="str">
        <f>'テンプレート'!M116</f>
        <v>取得フレーム</v>
      </c>
      <c r="N104" s="445" t="str">
        <f>'テンプレート'!N116</f>
        <v>Duration</v>
      </c>
      <c r="O104" s="180"/>
      <c r="P104" s="180"/>
      <c r="Q104" s="180"/>
      <c r="R104" s="180"/>
      <c r="S104" s="180"/>
      <c r="T104" s="180"/>
      <c r="U104" s="180"/>
      <c r="V104" s="180"/>
    </row>
    <row r="105" outlineLevel="1">
      <c r="A105" s="446" t="s">
        <v>502</v>
      </c>
      <c r="B105" s="447" t="s">
        <v>503</v>
      </c>
      <c r="C105" s="448"/>
      <c r="D105" s="127">
        <f t="array" ref="D105">INDEX('Ledge  Tech'!$C$3:$C104, MATCH($A$1,'Ledge  Tech'!$A$3:$A$109,0), MATCH(D104,'Ledge  Tech'!$C$2,0))</f>
        <v>19</v>
      </c>
      <c r="E105" s="448"/>
      <c r="F105" s="448"/>
      <c r="G105" s="448"/>
      <c r="H105" s="320"/>
      <c r="I105" s="320"/>
      <c r="J105" s="121"/>
      <c r="K105" s="449" t="str">
        <f>'テンプレート'!K117</f>
        <v>小アイテム</v>
      </c>
      <c r="L105" s="450" t="str">
        <f>'テンプレート'!L117</f>
        <v>On-Spot</v>
      </c>
      <c r="M105" s="127" t="s">
        <v>504</v>
      </c>
      <c r="N105" s="127">
        <v>7.0</v>
      </c>
      <c r="O105" s="180"/>
      <c r="P105" s="180"/>
      <c r="Q105" s="180"/>
      <c r="R105" s="180"/>
      <c r="S105" s="180"/>
      <c r="T105" s="180"/>
      <c r="U105" s="180"/>
      <c r="V105" s="180"/>
    </row>
    <row r="106" outlineLevel="1">
      <c r="A106" s="222"/>
      <c r="B106" s="447" t="s">
        <v>455</v>
      </c>
      <c r="C106" s="127" t="str">
        <f t="array" ref="C106">INDEX('Ledge  Tech'!$D$3:$E104, MATCH($A$1,'Ledge  Tech'!$A$3:$A$109,0), MATCH(C104,'Ledge  Tech'!$D$2:$E$2,0))</f>
        <v>1-33</v>
      </c>
      <c r="D106" s="127">
        <f t="array" ref="D106">INDEX('Ledge  Tech'!$D$3:$E104, MATCH($A$1,'Ledge  Tech'!$A$3:$A$109,0), MATCH(D104,'Ledge  Tech'!$D$2:$E$2,0))</f>
        <v>34</v>
      </c>
      <c r="E106" s="448"/>
      <c r="F106" s="448"/>
      <c r="G106" s="448"/>
      <c r="H106" s="320"/>
      <c r="I106" s="320"/>
      <c r="J106" s="179"/>
      <c r="K106" s="207"/>
      <c r="L106" s="450" t="str">
        <f>'テンプレート'!L118</f>
        <v>歩き</v>
      </c>
      <c r="M106" s="127" t="s">
        <v>504</v>
      </c>
      <c r="N106" s="127">
        <v>19.0</v>
      </c>
      <c r="O106" s="180"/>
      <c r="P106" s="180"/>
      <c r="Q106" s="180"/>
      <c r="R106" s="180"/>
      <c r="S106" s="180"/>
      <c r="T106" s="180"/>
      <c r="U106" s="180"/>
      <c r="V106" s="180"/>
    </row>
    <row r="107" outlineLevel="1">
      <c r="A107" s="222"/>
      <c r="B107" s="447" t="s">
        <v>486</v>
      </c>
      <c r="C107" s="127" t="str">
        <f t="array" ref="C107">INDEX('Ledge  Tech'!$F$3:$G$109, MATCH($A$1,'Ledge  Tech'!$A$3:$A$109,0), MATCH(C104,'Ledge  Tech'!$F$2:$G$2,0))</f>
        <v>1-27</v>
      </c>
      <c r="D107" s="127">
        <f t="array" ref="D107">INDEX('Ledge  Tech'!$F$3:$G$109, MATCH($A$1,'Ledge  Tech'!$A$3:$A$109,0), MATCH(D104,'Ledge  Tech'!$F$2:$G$2,0))</f>
        <v>45</v>
      </c>
      <c r="E107" s="448"/>
      <c r="F107" s="448"/>
      <c r="G107" s="448"/>
      <c r="H107" s="320"/>
      <c r="I107" s="320"/>
      <c r="J107" s="121"/>
      <c r="K107" s="451" t="str">
        <f>'テンプレート'!K119</f>
        <v>アイテム投擲</v>
      </c>
      <c r="L107" s="117"/>
      <c r="M107" s="445" t="str">
        <f>'テンプレート'!M119</f>
        <v>投擲フレーム</v>
      </c>
      <c r="N107" s="445" t="str">
        <f>'テンプレート'!N119</f>
        <v>Duration</v>
      </c>
      <c r="O107" s="180"/>
      <c r="P107" s="180"/>
      <c r="Q107" s="180"/>
      <c r="R107" s="180"/>
      <c r="S107" s="180"/>
      <c r="T107" s="180"/>
      <c r="U107" s="180"/>
      <c r="V107" s="180"/>
    </row>
    <row r="108" outlineLevel="1">
      <c r="A108" s="222"/>
      <c r="B108" s="447" t="s">
        <v>505</v>
      </c>
      <c r="C108" s="127" t="str">
        <f t="array" ref="C108">INDEX('Ledge  Tech'!$H$3:$I$109, MATCH($A$1,'Ledge  Tech'!$A$3:$A$109,0), MATCH(C104,'Ledge  Tech'!$H$2:$I$2,0))</f>
        <v>1-12</v>
      </c>
      <c r="D108" s="127">
        <f t="array" ref="D108">INDEX('Ledge  Tech'!$H$3:$I$109, MATCH($A$1,'Ledge  Tech'!$A$3:$A$109,0), MATCH(D104,'Ledge  Tech'!$H$2:$I$2,0))</f>
        <v>14</v>
      </c>
      <c r="E108" s="448"/>
      <c r="F108" s="448"/>
      <c r="G108" s="448"/>
      <c r="H108" s="320"/>
      <c r="I108" s="320"/>
      <c r="J108" s="179"/>
      <c r="K108" s="452" t="str">
        <f>'テンプレート'!K120</f>
        <v>Ground投擲</v>
      </c>
      <c r="L108" s="450" t="str">
        <f>'テンプレート'!L120</f>
        <v>前Throws</v>
      </c>
      <c r="M108" s="127" t="s">
        <v>173</v>
      </c>
      <c r="N108" s="127">
        <v>27.0</v>
      </c>
      <c r="O108" s="121"/>
      <c r="P108" s="121"/>
      <c r="Q108" s="121"/>
      <c r="R108" s="121"/>
      <c r="S108" s="121"/>
      <c r="T108" s="121"/>
      <c r="U108" s="121"/>
      <c r="V108" s="121"/>
    </row>
    <row r="109" outlineLevel="1">
      <c r="A109" s="207"/>
      <c r="B109" s="447" t="s">
        <v>506</v>
      </c>
      <c r="C109" s="127" t="str">
        <f t="array" ref="C109">INDEX('Ledge  Tech'!$J$3:$M$109, MATCH($A$1,'Ledge  Tech'!$A$3:$A$109,0), MATCH(C104,'Ledge  Tech'!$J$2:$M$2,0))</f>
        <v>1-26</v>
      </c>
      <c r="D109" s="127">
        <f t="array" ref="D109">INDEX('Ledge  Tech'!$J$3:$M$109, MATCH($A$1,'Ledge  Tech'!$A$3:$A$109,0), MATCH(D104,'Ledge  Tech'!$J$2:$M$2,0))</f>
        <v>55</v>
      </c>
      <c r="E109" s="127" t="str">
        <f t="array" ref="E109">INDEX('Ledge  Tech'!$J$3:$M$109, MATCH($A$1,'Ledge  Tech'!$A$3:$A$109,0), MATCH(E104,'Ledge  Tech'!$J$2:$M$2,0))</f>
        <v>24-26</v>
      </c>
      <c r="F109" s="127">
        <f t="array" ref="F109">INDEX('Ledge  Tech'!$J$3:$M$109, MATCH($A$1,'Ledge  Tech'!$A$3:$A$109,0), MATCH(F104,'Ledge  Tech'!$J$2:$M$2,0))</f>
        <v>9</v>
      </c>
      <c r="G109" s="127">
        <f>F109*1.2</f>
        <v>10.8</v>
      </c>
      <c r="H109" s="320"/>
      <c r="I109" s="320"/>
      <c r="J109" s="121"/>
      <c r="K109" s="222"/>
      <c r="L109" s="450" t="str">
        <f>'テンプレート'!L121</f>
        <v>後Throws</v>
      </c>
      <c r="M109" s="127" t="s">
        <v>173</v>
      </c>
      <c r="N109" s="127">
        <v>27.0</v>
      </c>
      <c r="O109" s="121"/>
      <c r="P109" s="121"/>
      <c r="Q109" s="121"/>
      <c r="R109" s="121"/>
      <c r="S109" s="121"/>
      <c r="T109" s="121"/>
      <c r="U109" s="121"/>
      <c r="V109" s="121"/>
    </row>
    <row r="110" outlineLevel="1">
      <c r="A110" s="446" t="s">
        <v>507</v>
      </c>
      <c r="B110" s="447" t="s">
        <v>455</v>
      </c>
      <c r="C110" s="127" t="str">
        <f t="array" ref="C110">INDEX('Ledge  Tech'!$N$3:$O$109, MATCH($A$1,'Ledge  Tech'!$A$3:$A$109,0), MATCH(C104,'Ledge  Tech'!$N$2:$O$2,0))</f>
        <v>1-20</v>
      </c>
      <c r="D110" s="127">
        <f t="array" ref="D110">INDEX('Ledge  Tech'!$N$3:$O$109, MATCH($A$1,'Ledge  Tech'!$A$3:$A$109,0), MATCH(D104,'Ledge  Tech'!$N$2:$O$2,0))</f>
        <v>26</v>
      </c>
      <c r="E110" s="448"/>
      <c r="F110" s="448"/>
      <c r="G110" s="448"/>
      <c r="H110" s="320"/>
      <c r="I110" s="320"/>
      <c r="J110" s="179"/>
      <c r="K110" s="222"/>
      <c r="L110" s="450" t="str">
        <f>'テンプレート'!L122</f>
        <v>上Throws</v>
      </c>
      <c r="M110" s="127" t="s">
        <v>191</v>
      </c>
      <c r="N110" s="127">
        <v>23.0</v>
      </c>
      <c r="O110" s="320"/>
      <c r="P110" s="320"/>
      <c r="Q110" s="320"/>
      <c r="R110" s="320"/>
      <c r="S110" s="320"/>
      <c r="T110" s="320"/>
      <c r="U110" s="320"/>
      <c r="V110" s="320"/>
    </row>
    <row r="111" outlineLevel="1">
      <c r="A111" s="222"/>
      <c r="B111" s="447" t="s">
        <v>496</v>
      </c>
      <c r="C111" s="127" t="str">
        <f t="array" ref="C111">INDEX('Ledge  Tech'!$P$3:$Q$109, MATCH($A$1,'Ledge  Tech'!$A$3:$A$109,0), MATCH(C104,'Ledge  Tech'!$P$2:$Q$2,0))</f>
        <v>1-20</v>
      </c>
      <c r="D111" s="127">
        <f t="array" ref="D111">INDEX('Ledge  Tech'!$P$3:$Q$109, MATCH($A$1,'Ledge  Tech'!$A$3:$A$109,0), MATCH(D104,'Ledge  Tech'!$P$2:$Q$2,0))</f>
        <v>40</v>
      </c>
      <c r="E111" s="448"/>
      <c r="F111" s="448"/>
      <c r="G111" s="448"/>
      <c r="H111" s="320"/>
      <c r="I111" s="320"/>
      <c r="J111" s="121"/>
      <c r="K111" s="222"/>
      <c r="L111" s="450" t="str">
        <f>'テンプレート'!L123</f>
        <v>下Throws</v>
      </c>
      <c r="M111" s="127" t="s">
        <v>79</v>
      </c>
      <c r="N111" s="127">
        <v>25.0</v>
      </c>
      <c r="O111" s="180"/>
      <c r="P111" s="180"/>
      <c r="Q111" s="180"/>
      <c r="R111" s="180"/>
      <c r="S111" s="180"/>
      <c r="T111" s="180"/>
      <c r="U111" s="180"/>
      <c r="V111" s="180"/>
    </row>
    <row r="112" outlineLevel="1">
      <c r="A112" s="207"/>
      <c r="B112" s="447" t="s">
        <v>497</v>
      </c>
      <c r="C112" s="127" t="str">
        <f t="array" ref="C112">INDEX('Ledge  Tech'!$R$3:$S$109, MATCH($A$1,'Ledge  Tech'!$A$3:$A$109,0), MATCH(C104,'Ledge  Tech'!$R$2:$S$2,0))</f>
        <v>1-20</v>
      </c>
      <c r="D112" s="127">
        <f t="array" ref="D112">INDEX('Ledge  Tech'!$R$3:$S$109, MATCH($A$1,'Ledge  Tech'!$A$3:$A$109,0), MATCH(D104,'Ledge  Tech'!$R$2:$S$2,0))</f>
        <v>40</v>
      </c>
      <c r="E112" s="448"/>
      <c r="F112" s="448"/>
      <c r="G112" s="448"/>
      <c r="H112" s="320"/>
      <c r="I112" s="320"/>
      <c r="J112" s="179"/>
      <c r="K112" s="222"/>
      <c r="L112" s="453" t="str">
        <f>'テンプレート'!L124</f>
        <v>ダッシュ</v>
      </c>
      <c r="M112" s="127" t="s">
        <v>229</v>
      </c>
      <c r="N112" s="127">
        <v>41.0</v>
      </c>
      <c r="O112" s="180"/>
      <c r="P112" s="180"/>
      <c r="Q112" s="180"/>
      <c r="R112" s="180"/>
      <c r="S112" s="180"/>
      <c r="T112" s="180"/>
      <c r="U112" s="180"/>
      <c r="V112" s="180"/>
    </row>
    <row r="113" outlineLevel="1">
      <c r="A113" s="446" t="s">
        <v>508</v>
      </c>
      <c r="B113" s="447" t="s">
        <v>509</v>
      </c>
      <c r="C113" s="448"/>
      <c r="D113" s="127" t="str">
        <f t="array" ref="D113">INDEX('Get-Ups'!$C$3:$C104, MATCH($A$1,'Get-Ups'!$A$3:$A$109,0), MATCH(D104,'Get-Ups'!$C$2:$AD$2,0))</f>
        <v>25</v>
      </c>
      <c r="E113" s="448"/>
      <c r="F113" s="448"/>
      <c r="G113" s="448"/>
      <c r="H113" s="320"/>
      <c r="I113" s="320"/>
      <c r="J113" s="121"/>
      <c r="K113" s="207"/>
      <c r="L113" s="453" t="str">
        <f>'テンプレート'!L125</f>
        <v>On-Spot捨て</v>
      </c>
      <c r="M113" s="127" t="s">
        <v>229</v>
      </c>
      <c r="N113" s="127">
        <v>24.0</v>
      </c>
      <c r="O113" s="180"/>
      <c r="P113" s="180"/>
      <c r="Q113" s="180"/>
      <c r="R113" s="180"/>
      <c r="S113" s="180"/>
      <c r="T113" s="180"/>
      <c r="U113" s="180"/>
      <c r="V113" s="180"/>
    </row>
    <row r="114" outlineLevel="1">
      <c r="A114" s="222"/>
      <c r="B114" s="447" t="s">
        <v>455</v>
      </c>
      <c r="C114" s="454" t="str">
        <f t="array" ref="C114">INDEX('Get-Ups'!$D$3:$E104, MATCH($A$1,'Get-Ups'!$A$3:$A$109,0), MATCH(C104,'Get-Ups'!$D$2:$AD$2,0))</f>
        <v>1-22</v>
      </c>
      <c r="D114" s="455">
        <f t="array" ref="D114">INDEX('Get-Ups'!$D$3:$E104, MATCH($A$1,'Get-Ups'!$A$3:$A$109,0), MATCH(D104,'Get-Ups'!$D$2:$AD$2,0))</f>
        <v>29</v>
      </c>
      <c r="E114" s="448"/>
      <c r="F114" s="448"/>
      <c r="G114" s="448"/>
      <c r="H114" s="320"/>
      <c r="I114" s="320"/>
      <c r="J114" s="179"/>
      <c r="K114" s="452" t="str">
        <f>'テンプレート'!K126</f>
        <v>Air投擲</v>
      </c>
      <c r="L114" s="450" t="str">
        <f>'テンプレート'!L126</f>
        <v>前Throws</v>
      </c>
      <c r="M114" s="127" t="s">
        <v>145</v>
      </c>
      <c r="N114" s="127">
        <v>25.0</v>
      </c>
      <c r="O114" s="180"/>
      <c r="P114" s="180"/>
      <c r="Q114" s="180"/>
      <c r="R114" s="180"/>
      <c r="S114" s="180"/>
      <c r="T114" s="180"/>
      <c r="U114" s="180"/>
      <c r="V114" s="180"/>
    </row>
    <row r="115" outlineLevel="1">
      <c r="A115" s="222"/>
      <c r="B115" s="447" t="s">
        <v>496</v>
      </c>
      <c r="C115" s="454" t="str">
        <f t="array" ref="C115">INDEX('Get-Ups'!$F$3:$G$109, MATCH($A$1,'Get-Ups'!$A$3:$A$109,0), MATCH(C104,'Get-Ups'!$F$2:$AD$2,0))</f>
        <v>1-20</v>
      </c>
      <c r="D115" s="455">
        <f t="array" ref="D115">INDEX('Get-Ups'!$F$3:$G$109, MATCH($A$1,'Get-Ups'!$A$3:$A$109,0), MATCH(D104,'Get-Ups'!$F$2:$AD$2,0))</f>
        <v>35</v>
      </c>
      <c r="E115" s="448"/>
      <c r="F115" s="448"/>
      <c r="G115" s="448"/>
      <c r="H115" s="320"/>
      <c r="I115" s="320"/>
      <c r="J115" s="121"/>
      <c r="K115" s="222"/>
      <c r="L115" s="450" t="str">
        <f>'テンプレート'!L127</f>
        <v>後Throws</v>
      </c>
      <c r="M115" s="127" t="s">
        <v>79</v>
      </c>
      <c r="N115" s="127">
        <v>25.0</v>
      </c>
      <c r="O115" s="180"/>
      <c r="P115" s="180"/>
      <c r="Q115" s="180"/>
      <c r="R115" s="180"/>
      <c r="S115" s="180"/>
      <c r="T115" s="180"/>
      <c r="U115" s="180"/>
      <c r="V115" s="180"/>
    </row>
    <row r="116" outlineLevel="1">
      <c r="A116" s="222"/>
      <c r="B116" s="447" t="s">
        <v>497</v>
      </c>
      <c r="C116" s="127" t="str">
        <f t="array" ref="C116">INDEX('Get-Ups'!$H$3:$I$109, MATCH($A$1,'Get-Ups'!$A$3:$A$109,0), MATCH(C104,'Get-Ups'!$H$2:$AD$2,0))</f>
        <v>1-20</v>
      </c>
      <c r="D116" s="127">
        <f t="array" ref="D116">INDEX('Get-Ups'!$H$3:$I$109, MATCH($A$1,'Get-Ups'!$A$3:$A$109,0), MATCH(D104,'Get-Ups'!$H$2:$AD$2,0))</f>
        <v>35</v>
      </c>
      <c r="E116" s="448"/>
      <c r="F116" s="448"/>
      <c r="G116" s="448"/>
      <c r="H116" s="320"/>
      <c r="I116" s="320"/>
      <c r="J116" s="179"/>
      <c r="K116" s="222"/>
      <c r="L116" s="450" t="str">
        <f>'テンプレート'!L128</f>
        <v>上Throws</v>
      </c>
      <c r="M116" s="127" t="s">
        <v>191</v>
      </c>
      <c r="N116" s="127">
        <v>27.0</v>
      </c>
      <c r="O116" s="180"/>
      <c r="P116" s="180"/>
      <c r="Q116" s="180"/>
      <c r="R116" s="180"/>
      <c r="S116" s="180"/>
      <c r="T116" s="180"/>
      <c r="U116" s="180"/>
      <c r="V116" s="180"/>
    </row>
    <row r="117" outlineLevel="1">
      <c r="A117" s="222"/>
      <c r="B117" s="447" t="s">
        <v>510</v>
      </c>
      <c r="C117" s="456" t="str">
        <f t="array" ref="C117">INDEX('Get-Ups'!$J$3:$M$109, MATCH($A$1,'Get-Ups'!$A$3:$A$109,0), MATCH(C104,'Get-Ups'!$J$2:$AD$2,0))</f>
        <v>1-22</v>
      </c>
      <c r="D117" s="457">
        <f t="array" ref="D117">INDEX('Get-Ups'!$J$3:$M$109, MATCH($A$1,'Get-Ups'!$A$3:$A$109,0), MATCH(D104,'Get-Ups'!$J$2:$AD$2,0))</f>
        <v>45</v>
      </c>
      <c r="E117" s="454" t="str">
        <f t="array" ref="E117">INDEX('Get-Ups'!$J$3:$M$109, MATCH($A$1,'Get-Ups'!$A$3:$A$109,0), MATCH(E104,'Get-Ups'!$J$2:$AD$2,0))</f>
        <v>17-18</v>
      </c>
      <c r="F117" s="455">
        <f t="array" ref="F117">INDEX('Get-Ups'!$J$3:$M$109, MATCH($A$1,'Get-Ups'!$A$3:$A$109,0), MATCH(F104,'Get-Ups'!$J$2:$AD$2,0))</f>
        <v>7</v>
      </c>
      <c r="G117" s="127">
        <f t="shared" ref="G117:G118" si="1">F117*1.2</f>
        <v>8.4</v>
      </c>
      <c r="H117" s="320"/>
      <c r="I117" s="320"/>
      <c r="J117" s="121"/>
      <c r="K117" s="207"/>
      <c r="L117" s="450" t="str">
        <f>'テンプレート'!L129</f>
        <v>下Throws</v>
      </c>
      <c r="M117" s="127" t="s">
        <v>79</v>
      </c>
      <c r="N117" s="127">
        <v>25.0</v>
      </c>
      <c r="O117" s="121"/>
      <c r="P117" s="121"/>
      <c r="Q117" s="121"/>
      <c r="R117" s="121"/>
      <c r="S117" s="121"/>
      <c r="T117" s="121"/>
      <c r="U117" s="121"/>
      <c r="V117" s="121"/>
    </row>
    <row r="118" outlineLevel="1">
      <c r="A118" s="207"/>
      <c r="B118" s="458" t="s">
        <v>511</v>
      </c>
      <c r="C118" s="207"/>
      <c r="D118" s="207"/>
      <c r="E118" s="454" t="str">
        <f t="array" ref="E118">INDEX('Get-Ups'!$N$3:$O$109, MATCH($A$1,'Get-Ups'!$A$3:$A$109,0), MATCH(E104,'Get-Ups'!$N$2:$AD$2,0))</f>
        <v>21-22</v>
      </c>
      <c r="F118" s="455">
        <f t="array" ref="F118">INDEX('Get-Ups'!$N$3:$O$109, MATCH($A$1,'Get-Ups'!$A$3:$A$109,0), MATCH(F104,'Get-Ups'!$N$2:$AD$2,0))</f>
        <v>7</v>
      </c>
      <c r="G118" s="127">
        <f t="shared" si="1"/>
        <v>8.4</v>
      </c>
      <c r="H118" s="320"/>
      <c r="I118" s="320"/>
      <c r="J118" s="121"/>
      <c r="K118" s="459" t="str">
        <f>'テンプレート'!K130</f>
        <v>踏み台ジャンプ</v>
      </c>
      <c r="L118" s="224"/>
      <c r="M118" s="445" t="str">
        <f>'テンプレート'!M130</f>
        <v>Duration</v>
      </c>
      <c r="N118" s="138"/>
      <c r="O118" s="121"/>
      <c r="P118" s="121"/>
      <c r="Q118" s="121"/>
      <c r="R118" s="121"/>
      <c r="S118" s="121"/>
      <c r="T118" s="121"/>
      <c r="U118" s="121"/>
      <c r="V118" s="121"/>
    </row>
    <row r="119" outlineLevel="1">
      <c r="A119" s="446" t="s">
        <v>512</v>
      </c>
      <c r="B119" s="447" t="s">
        <v>509</v>
      </c>
      <c r="C119" s="448"/>
      <c r="D119" s="454" t="str">
        <f t="array" ref="D119">INDEX('Get-Ups'!$C$3:$C104, MATCH($A$1,'Get-Ups'!$A$3:$A$109,0), MATCH(D104,'Get-Ups'!$C$2,0))</f>
        <v>25</v>
      </c>
      <c r="E119" s="448"/>
      <c r="F119" s="448"/>
      <c r="G119" s="448"/>
      <c r="H119" s="320"/>
      <c r="I119" s="320"/>
      <c r="J119" s="179"/>
      <c r="K119" s="460" t="str">
        <f>'テンプレート'!K131</f>
        <v>踏み</v>
      </c>
      <c r="L119" s="461" t="str">
        <f>'テンプレート'!L131</f>
        <v>踏み</v>
      </c>
      <c r="M119" s="127">
        <v>8.0</v>
      </c>
      <c r="N119" s="462"/>
      <c r="O119" s="121"/>
      <c r="P119" s="121"/>
      <c r="Q119" s="121"/>
      <c r="R119" s="121"/>
      <c r="S119" s="121"/>
      <c r="T119" s="121"/>
      <c r="U119" s="121"/>
      <c r="V119" s="121"/>
    </row>
    <row r="120" outlineLevel="1">
      <c r="A120" s="222"/>
      <c r="B120" s="447" t="s">
        <v>455</v>
      </c>
      <c r="C120" s="454" t="str">
        <f t="array" ref="C120">INDEX('Get-Ups'!$P$3:$Q$109, MATCH($A$1,'Get-Ups'!$A$3:$A$109,0), MATCH(C104,'Get-Ups'!$P$2:$AD$2,0))</f>
        <v>1-22</v>
      </c>
      <c r="D120" s="455">
        <f t="array" ref="D120">INDEX('Get-Ups'!$P$3:$Q$109, MATCH($A$1,'Get-Ups'!$A$3:$A$109,0), MATCH(D104,'Get-Ups'!$P$2:$AD$2,0))</f>
        <v>29</v>
      </c>
      <c r="E120" s="448"/>
      <c r="F120" s="448"/>
      <c r="G120" s="448"/>
      <c r="H120" s="320"/>
      <c r="I120" s="320"/>
      <c r="J120" s="121"/>
      <c r="K120" s="452" t="str">
        <f>'テンプレート'!K132</f>
        <v>踏まれ</v>
      </c>
      <c r="L120" s="461" t="str">
        <f>'テンプレート'!L132</f>
        <v>Ground踏まれ</v>
      </c>
      <c r="M120" s="127" t="s">
        <v>504</v>
      </c>
      <c r="N120" s="462"/>
      <c r="O120" s="320"/>
      <c r="P120" s="320"/>
      <c r="Q120" s="320"/>
      <c r="R120" s="320"/>
      <c r="S120" s="320"/>
      <c r="T120" s="320"/>
      <c r="U120" s="320"/>
      <c r="V120" s="320"/>
    </row>
    <row r="121" outlineLevel="1">
      <c r="A121" s="222"/>
      <c r="B121" s="447" t="s">
        <v>496</v>
      </c>
      <c r="C121" s="454" t="str">
        <f t="array" ref="C121">INDEX('Get-Ups'!$R$3:$S$109, MATCH($A$1,'Get-Ups'!$A$3:$A$109,0), MATCH(C104,'Get-Ups'!$R$2:$AD$2,0))</f>
        <v>1-20</v>
      </c>
      <c r="D121" s="455">
        <f t="array" ref="D121">INDEX('Get-Ups'!$R$3:$S$109, MATCH($A$1,'Get-Ups'!$A$3:$A$109,0), MATCH(D104,'Get-Ups'!$R$2:$AD$2,0))</f>
        <v>35</v>
      </c>
      <c r="E121" s="448"/>
      <c r="F121" s="448"/>
      <c r="G121" s="448"/>
      <c r="H121" s="320"/>
      <c r="I121" s="320"/>
      <c r="J121" s="179"/>
      <c r="K121" s="222"/>
      <c r="L121" s="461" t="s">
        <v>671</v>
      </c>
      <c r="M121" s="127">
        <v>26.0</v>
      </c>
      <c r="N121" s="108"/>
      <c r="O121" s="180"/>
      <c r="P121" s="180"/>
      <c r="Q121" s="180"/>
      <c r="R121" s="180"/>
      <c r="S121" s="180"/>
      <c r="T121" s="180"/>
      <c r="U121" s="180"/>
      <c r="V121" s="180"/>
    </row>
    <row r="122" outlineLevel="1">
      <c r="A122" s="222"/>
      <c r="B122" s="447" t="s">
        <v>497</v>
      </c>
      <c r="C122" s="454" t="str">
        <f t="array" ref="C122">INDEX('Get-Ups'!$T$3:$U$109, MATCH($A$1,'Get-Ups'!$A$3:$A$109,0), MATCH(C104,'Get-Ups'!$T$2:$AD$2,0))</f>
        <v>1-20</v>
      </c>
      <c r="D122" s="455">
        <f t="array" ref="D122">INDEX('Get-Ups'!$T$3:$U$109, MATCH($A$1,'Get-Ups'!$A$3:$A$109,0), MATCH(D104,'Get-Ups'!$T$2:$AD$2,0))</f>
        <v>35</v>
      </c>
      <c r="E122" s="448"/>
      <c r="F122" s="448"/>
      <c r="G122" s="448"/>
      <c r="H122" s="320"/>
      <c r="I122" s="320"/>
      <c r="J122" s="121"/>
      <c r="K122" s="222"/>
      <c r="L122" s="461" t="str">
        <f>'テンプレート'!L134</f>
        <v>Air踏まれ</v>
      </c>
      <c r="M122" s="127">
        <v>11.0</v>
      </c>
      <c r="N122" s="108"/>
      <c r="O122" s="180"/>
      <c r="P122" s="180"/>
      <c r="Q122" s="180"/>
      <c r="R122" s="180"/>
      <c r="S122" s="180"/>
      <c r="T122" s="180"/>
      <c r="U122" s="180"/>
      <c r="V122" s="180"/>
    </row>
    <row r="123" outlineLevel="1">
      <c r="A123" s="222"/>
      <c r="B123" s="447" t="s">
        <v>510</v>
      </c>
      <c r="C123" s="456" t="str">
        <f t="array" ref="C123">INDEX('Get-Ups'!$V$3:$Y$109, MATCH($A$1,'Get-Ups'!$A$3:$A$109,0), MATCH(C104,'Get-Ups'!$V$2:$AD$2,0))</f>
        <v>1-22</v>
      </c>
      <c r="D123" s="457">
        <f t="array" ref="D123">INDEX('Get-Ups'!$V$3:$Y$109, MATCH($A$1,'Get-Ups'!$A$3:$A$109,0), MATCH(D104,'Get-Ups'!$V$2:$AD$2,0))</f>
        <v>45</v>
      </c>
      <c r="E123" s="454" t="str">
        <f t="array" ref="E123">INDEX('Get-Ups'!$V$3:$Y$109, MATCH($A$1,'Get-Ups'!$A$3:$A$109,0), MATCH(E104,'Get-Ups'!$V$2:$AD$2,0))</f>
        <v>17-18</v>
      </c>
      <c r="F123" s="455">
        <f t="array" ref="F123">INDEX('Get-Ups'!$V$3:$Y$109, MATCH($A$1,'Get-Ups'!$A$3:$A$109,0), MATCH(F104,'Get-Ups'!$V$2:$AD$2,0))</f>
        <v>7</v>
      </c>
      <c r="G123" s="127">
        <f t="shared" ref="G123:G124" si="2">F123*1.2</f>
        <v>8.4</v>
      </c>
      <c r="H123" s="320"/>
      <c r="I123" s="320"/>
      <c r="J123" s="179"/>
      <c r="K123" s="222"/>
      <c r="L123" s="461" t="str">
        <f>'テンプレート'!L135</f>
        <v>Air落下</v>
      </c>
      <c r="M123" s="127">
        <v>39.0</v>
      </c>
      <c r="N123" s="108"/>
      <c r="O123" s="180"/>
      <c r="P123" s="180"/>
      <c r="Q123" s="180"/>
      <c r="R123" s="180"/>
      <c r="S123" s="180"/>
      <c r="T123" s="180"/>
      <c r="U123" s="180"/>
      <c r="V123" s="180"/>
    </row>
    <row r="124" outlineLevel="1">
      <c r="A124" s="207"/>
      <c r="B124" s="458" t="s">
        <v>511</v>
      </c>
      <c r="C124" s="207"/>
      <c r="D124" s="207"/>
      <c r="E124" s="454" t="str">
        <f t="array" ref="E124">INDEX('Get-Ups'!$Z$3:$AA$109, MATCH($A$1,'Get-Ups'!$A$3:$A$109,0), MATCH(E104,'Get-Ups'!$Z$2:$AD$2,0))</f>
        <v>21-22</v>
      </c>
      <c r="F124" s="455">
        <f t="array" ref="F124">INDEX('Get-Ups'!$Z$3:$AA$109, MATCH($A$1,'Get-Ups'!$A$3:$A$109,0), MATCH(F104,'Get-Ups'!$Z$2:$AD$2,0))</f>
        <v>7</v>
      </c>
      <c r="G124" s="127">
        <f t="shared" si="2"/>
        <v>8.4</v>
      </c>
      <c r="H124" s="320"/>
      <c r="I124" s="320"/>
      <c r="J124" s="179"/>
      <c r="K124" s="451" t="str">
        <f>'テンプレート'!K136</f>
        <v>倒れダメージ</v>
      </c>
      <c r="L124" s="120"/>
      <c r="M124" s="445" t="str">
        <f>'テンプレート'!M136</f>
        <v>Duration</v>
      </c>
      <c r="N124" s="108"/>
      <c r="O124" s="180"/>
      <c r="P124" s="180"/>
      <c r="Q124" s="180"/>
      <c r="R124" s="180"/>
      <c r="S124" s="180"/>
      <c r="T124" s="180"/>
      <c r="U124" s="180"/>
      <c r="V124" s="180"/>
    </row>
    <row r="125" outlineLevel="1">
      <c r="A125" s="446" t="s">
        <v>513</v>
      </c>
      <c r="B125" s="447" t="s">
        <v>514</v>
      </c>
      <c r="C125" s="454" t="str">
        <f t="array" ref="C125">INDEX(Tripping!$C$3:$D104, MATCH($A$1,Tripping!$A$3:$A$109,0), MATCH(C104,Tripping!$C$2:$AC$2,0))</f>
        <v>1-5</v>
      </c>
      <c r="D125" s="455">
        <f t="array" ref="D125">INDEX(Tripping!$C$3:$D104, MATCH($A$1,Tripping!$A$3:$A$109,0), MATCH(D104,Tripping!$C$2:$AC$2,0))</f>
        <v>29</v>
      </c>
      <c r="E125" s="448"/>
      <c r="F125" s="448"/>
      <c r="G125" s="448"/>
      <c r="H125" s="320"/>
      <c r="I125" s="320"/>
      <c r="J125" s="121"/>
      <c r="K125" s="460" t="str">
        <f>'テンプレート'!K137</f>
        <v>あお向け倒れ</v>
      </c>
      <c r="L125" s="453" t="str">
        <f>'テンプレート'!L137</f>
        <v>モーション大</v>
      </c>
      <c r="M125" s="127">
        <v>39.0</v>
      </c>
      <c r="N125" s="462"/>
      <c r="O125" s="180"/>
      <c r="P125" s="180"/>
      <c r="Q125" s="180"/>
      <c r="R125" s="180"/>
      <c r="S125" s="180"/>
      <c r="T125" s="180"/>
      <c r="U125" s="180"/>
      <c r="V125" s="180"/>
    </row>
    <row r="126" outlineLevel="1">
      <c r="A126" s="222"/>
      <c r="B126" s="447" t="s">
        <v>515</v>
      </c>
      <c r="C126" s="454" t="str">
        <f t="array" ref="C126">INDEX(Tripping!$E$3:$F104, MATCH($A$1,Tripping!$A$3:$A$109,0), MATCH(C104,Tripping!$E$2:$AC$2,0))</f>
        <v>1-5</v>
      </c>
      <c r="D126" s="455">
        <f t="array" ref="D126">INDEX(Tripping!$E$3:$F104, MATCH($A$1,Tripping!$A$3:$A$109,0), MATCH(D104,Tripping!$E$2:$AC$2,0))</f>
        <v>39</v>
      </c>
      <c r="E126" s="448"/>
      <c r="F126" s="448"/>
      <c r="G126" s="448"/>
      <c r="H126" s="320"/>
      <c r="I126" s="320"/>
      <c r="J126" s="179"/>
      <c r="K126" s="460" t="str">
        <f>'テンプレート'!K138</f>
        <v>うつ伏せ倒れ</v>
      </c>
      <c r="L126" s="453" t="str">
        <f>'テンプレート'!L138</f>
        <v>モーション大</v>
      </c>
      <c r="M126" s="127" t="s">
        <v>165</v>
      </c>
      <c r="N126" s="462"/>
      <c r="O126" s="180"/>
      <c r="P126" s="180"/>
      <c r="Q126" s="180"/>
      <c r="R126" s="180"/>
      <c r="S126" s="180"/>
      <c r="T126" s="180"/>
      <c r="U126" s="180"/>
      <c r="V126" s="180"/>
    </row>
    <row r="127" outlineLevel="1">
      <c r="A127" s="222"/>
      <c r="B127" s="447" t="s">
        <v>455</v>
      </c>
      <c r="C127" s="454" t="str">
        <f t="array" ref="C127">INDEX(Tripping!$G$3:$H$109, MATCH($A$1,Tripping!$A$3:$A$109,0), MATCH(C104,Tripping!$G$2:$AC$2,0))</f>
        <v>1-16</v>
      </c>
      <c r="D127" s="455">
        <f t="array" ref="D127">INDEX(Tripping!$G$3:$H$109, MATCH($A$1,Tripping!$A$3:$A$109,0), MATCH(D104,Tripping!$G$2:$AC$2,0))</f>
        <v>21</v>
      </c>
      <c r="E127" s="448"/>
      <c r="F127" s="448"/>
      <c r="G127" s="448"/>
      <c r="H127" s="320"/>
      <c r="I127" s="320"/>
      <c r="J127" s="121"/>
      <c r="K127" s="451" t="str">
        <f>'テンプレート'!K139</f>
        <v/>
      </c>
      <c r="L127" s="120"/>
      <c r="M127" s="445" t="str">
        <f>'テンプレート'!M139</f>
        <v/>
      </c>
      <c r="N127" s="108"/>
      <c r="O127" s="180"/>
      <c r="P127" s="180"/>
      <c r="Q127" s="180"/>
      <c r="R127" s="180"/>
      <c r="S127" s="180"/>
      <c r="T127" s="180"/>
      <c r="U127" s="180"/>
      <c r="V127" s="180"/>
    </row>
    <row r="128" outlineLevel="1">
      <c r="A128" s="222"/>
      <c r="B128" s="447" t="s">
        <v>496</v>
      </c>
      <c r="C128" s="454" t="str">
        <f t="array" ref="C128">INDEX(Tripping!$I$3:$J$109, MATCH($A$1,Tripping!$A$3:$A$109,0), MATCH(C104,Tripping!$I$2:$AC$2,0))</f>
        <v>1-9</v>
      </c>
      <c r="D128" s="455">
        <f t="array" ref="D128">INDEX(Tripping!$I$3:$J$109, MATCH($A$1,Tripping!$A$3:$A$109,0), MATCH(D104,Tripping!$I$2:$AC$2,0))</f>
        <v>28</v>
      </c>
      <c r="E128" s="448"/>
      <c r="F128" s="448"/>
      <c r="G128" s="448"/>
      <c r="H128" s="320"/>
      <c r="I128" s="320"/>
      <c r="J128" s="320"/>
      <c r="K128" s="463"/>
      <c r="L128" s="464" t="str">
        <f>'テンプレート'!L140</f>
        <v/>
      </c>
      <c r="M128" s="127" t="s">
        <v>504</v>
      </c>
      <c r="N128" s="108"/>
      <c r="O128" s="180"/>
      <c r="P128" s="180"/>
      <c r="Q128" s="180"/>
      <c r="R128" s="180"/>
      <c r="S128" s="180"/>
      <c r="T128" s="180"/>
      <c r="U128" s="180"/>
      <c r="V128" s="180"/>
    </row>
    <row r="129" outlineLevel="1">
      <c r="A129" s="222"/>
      <c r="B129" s="447" t="s">
        <v>497</v>
      </c>
      <c r="C129" s="454" t="str">
        <f t="array" ref="C129">INDEX(Tripping!$K$3:$L$109, MATCH($A$1,Tripping!$A$3:$A$109,0), MATCH(C104,Tripping!$K$2:$AC$2,0))</f>
        <v>1-9</v>
      </c>
      <c r="D129" s="455">
        <f t="array" ref="D129">INDEX(Tripping!$K$3:$L$109, MATCH($A$1,Tripping!$A$3:$A$109,0), MATCH(D104,Tripping!$K$2:$AC$2,0))</f>
        <v>28</v>
      </c>
      <c r="E129" s="448"/>
      <c r="F129" s="448"/>
      <c r="G129" s="448"/>
      <c r="H129" s="320"/>
      <c r="I129" s="320"/>
      <c r="J129" s="320"/>
      <c r="K129" s="465"/>
      <c r="L129" s="180"/>
      <c r="M129" s="180"/>
      <c r="N129" s="108"/>
      <c r="O129" s="180"/>
      <c r="P129" s="180"/>
      <c r="Q129" s="180"/>
      <c r="R129" s="180"/>
      <c r="S129" s="180"/>
      <c r="T129" s="180"/>
      <c r="U129" s="180"/>
      <c r="V129" s="180"/>
    </row>
    <row r="130" outlineLevel="1">
      <c r="A130" s="222"/>
      <c r="B130" s="447" t="s">
        <v>510</v>
      </c>
      <c r="C130" s="456" t="str">
        <f t="array" ref="C130">INDEX(Tripping!$M$3:$P$109, MATCH($A$1,Tripping!$A$3:$A$109,0), MATCH(C104,Tripping!$M$2:$AC$2,0))</f>
        <v>1-7</v>
      </c>
      <c r="D130" s="457">
        <f t="array" ref="D130">INDEX(Tripping!$M$3:$P$109, MATCH($A$1,Tripping!$A$3:$A$109,0), MATCH(D104,Tripping!$M$2:$AC$2,0))</f>
        <v>49</v>
      </c>
      <c r="E130" s="454" t="str">
        <f t="array" ref="E130">INDEX(Tripping!$M$3:$P$109, MATCH($A$1,Tripping!$A$3:$A$109,0), MATCH(E104,Tripping!$M$2:$AC$2,0))</f>
        <v>19-20</v>
      </c>
      <c r="F130" s="455">
        <f t="array" ref="F130">INDEX(Tripping!$M$3:$P$109, MATCH($A$1,Tripping!$A$3:$A$109,0), MATCH(F104,Tripping!$M$2:$AC$2,0))</f>
        <v>5</v>
      </c>
      <c r="G130" s="127">
        <f t="shared" ref="G130:G131" si="3">F130*1.2</f>
        <v>6</v>
      </c>
      <c r="H130" s="320"/>
      <c r="I130" s="320"/>
      <c r="J130" s="320"/>
      <c r="K130" s="180"/>
      <c r="L130" s="180"/>
      <c r="M130" s="180"/>
      <c r="N130" s="108"/>
      <c r="O130" s="108"/>
      <c r="P130" s="108"/>
      <c r="Q130" s="108"/>
      <c r="R130" s="180"/>
      <c r="S130" s="180"/>
      <c r="T130" s="180"/>
      <c r="U130" s="180"/>
      <c r="V130" s="180"/>
    </row>
    <row r="131" outlineLevel="1">
      <c r="A131" s="207"/>
      <c r="B131" s="458" t="s">
        <v>511</v>
      </c>
      <c r="C131" s="207"/>
      <c r="D131" s="207"/>
      <c r="E131" s="454" t="str">
        <f t="array" ref="E131">INDEX(Tripping!$Q$3:$R$109, MATCH($A$1,Tripping!$A$3:$A$109,0), MATCH(E104,Tripping!$Q$2:$AC$2,0))</f>
        <v>27-28</v>
      </c>
      <c r="F131" s="455">
        <f t="array" ref="F131">INDEX(Tripping!$Q$3:$R$109, MATCH($A$1,Tripping!$A$3:$A$109,0), MATCH(F104,Tripping!$Q$2:$AC$2,0))</f>
        <v>5</v>
      </c>
      <c r="G131" s="127">
        <f t="shared" si="3"/>
        <v>6</v>
      </c>
      <c r="H131" s="320"/>
      <c r="I131" s="320"/>
      <c r="J131" s="320"/>
      <c r="K131" s="180"/>
      <c r="L131" s="180"/>
      <c r="M131" s="180"/>
      <c r="N131" s="108"/>
      <c r="O131" s="108"/>
      <c r="P131" s="108"/>
      <c r="Q131" s="108"/>
      <c r="R131" s="180"/>
      <c r="S131" s="180"/>
      <c r="T131" s="180"/>
      <c r="U131" s="180"/>
      <c r="V131" s="180"/>
    </row>
  </sheetData>
  <mergeCells count="134">
    <mergeCell ref="A69:A77"/>
    <mergeCell ref="A79:B80"/>
    <mergeCell ref="A88:A89"/>
    <mergeCell ref="A92:A93"/>
    <mergeCell ref="A90:A91"/>
    <mergeCell ref="A97:A99"/>
    <mergeCell ref="A100:A101"/>
    <mergeCell ref="A56:B56"/>
    <mergeCell ref="A103:B104"/>
    <mergeCell ref="A105:A109"/>
    <mergeCell ref="A95:B96"/>
    <mergeCell ref="A60:B60"/>
    <mergeCell ref="A82:A84"/>
    <mergeCell ref="A68:B68"/>
    <mergeCell ref="K118:L118"/>
    <mergeCell ref="K124:L124"/>
    <mergeCell ref="K127:L127"/>
    <mergeCell ref="K120:K123"/>
    <mergeCell ref="D123:D124"/>
    <mergeCell ref="D130:D131"/>
    <mergeCell ref="C130:C131"/>
    <mergeCell ref="K114:K117"/>
    <mergeCell ref="H92:J93"/>
    <mergeCell ref="K105:K106"/>
    <mergeCell ref="K107:L107"/>
    <mergeCell ref="K108:K113"/>
    <mergeCell ref="K104:L104"/>
    <mergeCell ref="C123:C124"/>
    <mergeCell ref="C117:C118"/>
    <mergeCell ref="D117:D118"/>
    <mergeCell ref="H90:J91"/>
    <mergeCell ref="H88:J89"/>
    <mergeCell ref="H86:J87"/>
    <mergeCell ref="H85:J85"/>
    <mergeCell ref="E92:E93"/>
    <mergeCell ref="A57:B57"/>
    <mergeCell ref="D58:D59"/>
    <mergeCell ref="A58:A59"/>
    <mergeCell ref="D53:D54"/>
    <mergeCell ref="D50:D51"/>
    <mergeCell ref="D64:D67"/>
    <mergeCell ref="A64:A65"/>
    <mergeCell ref="A66:A67"/>
    <mergeCell ref="A113:A118"/>
    <mergeCell ref="A110:A112"/>
    <mergeCell ref="A125:A131"/>
    <mergeCell ref="A119:A124"/>
    <mergeCell ref="A50:A51"/>
    <mergeCell ref="A53:A54"/>
    <mergeCell ref="A85:B85"/>
    <mergeCell ref="A86:A87"/>
    <mergeCell ref="A61:A62"/>
    <mergeCell ref="A63:B63"/>
    <mergeCell ref="E86:E87"/>
    <mergeCell ref="C90:C91"/>
    <mergeCell ref="C92:C93"/>
    <mergeCell ref="E88:E89"/>
    <mergeCell ref="E90:E91"/>
    <mergeCell ref="C88:C89"/>
    <mergeCell ref="C86:C87"/>
    <mergeCell ref="H57:J57"/>
    <mergeCell ref="J53:J54"/>
    <mergeCell ref="I53:I54"/>
    <mergeCell ref="H38:J40"/>
    <mergeCell ref="H41:J42"/>
    <mergeCell ref="H61:J62"/>
    <mergeCell ref="H69:J77"/>
    <mergeCell ref="H68:J68"/>
    <mergeCell ref="H64:J67"/>
    <mergeCell ref="J50:J51"/>
    <mergeCell ref="H63:J63"/>
    <mergeCell ref="H31:J32"/>
    <mergeCell ref="H36:J37"/>
    <mergeCell ref="H33:J33"/>
    <mergeCell ref="A26:A30"/>
    <mergeCell ref="A31:A32"/>
    <mergeCell ref="D31:D32"/>
    <mergeCell ref="D36:D37"/>
    <mergeCell ref="A11:B12"/>
    <mergeCell ref="C1:G12"/>
    <mergeCell ref="G16:H16"/>
    <mergeCell ref="A24:B25"/>
    <mergeCell ref="A15:B16"/>
    <mergeCell ref="D38:D40"/>
    <mergeCell ref="D41:D42"/>
    <mergeCell ref="A36:A37"/>
    <mergeCell ref="A41:A42"/>
    <mergeCell ref="A38:A40"/>
    <mergeCell ref="D26:D27"/>
    <mergeCell ref="H29:J29"/>
    <mergeCell ref="H30:J30"/>
    <mergeCell ref="A44:B45"/>
    <mergeCell ref="H58:J59"/>
    <mergeCell ref="H60:J60"/>
    <mergeCell ref="I50:I51"/>
    <mergeCell ref="I46:I47"/>
    <mergeCell ref="R52:V52"/>
    <mergeCell ref="R50:V51"/>
    <mergeCell ref="R48:V49"/>
    <mergeCell ref="R46:V47"/>
    <mergeCell ref="J46:J47"/>
    <mergeCell ref="J48:J49"/>
    <mergeCell ref="I48:I49"/>
    <mergeCell ref="R53:V54"/>
    <mergeCell ref="V58:V59"/>
    <mergeCell ref="V61:V62"/>
    <mergeCell ref="U58:U59"/>
    <mergeCell ref="U61:U62"/>
    <mergeCell ref="H28:J28"/>
    <mergeCell ref="H26:J27"/>
    <mergeCell ref="H25:J25"/>
    <mergeCell ref="E16:F16"/>
    <mergeCell ref="C16:D16"/>
    <mergeCell ref="K16:N16"/>
    <mergeCell ref="I6:I7"/>
    <mergeCell ref="H8:J9"/>
    <mergeCell ref="H6:H7"/>
    <mergeCell ref="I10:I11"/>
    <mergeCell ref="H10:H11"/>
    <mergeCell ref="K1:M2"/>
    <mergeCell ref="H1:J2"/>
    <mergeCell ref="I4:I5"/>
    <mergeCell ref="H4:H5"/>
    <mergeCell ref="A46:A47"/>
    <mergeCell ref="A48:A49"/>
    <mergeCell ref="D48:D49"/>
    <mergeCell ref="D46:D47"/>
    <mergeCell ref="R45:V45"/>
    <mergeCell ref="H34:J34"/>
    <mergeCell ref="H35:J35"/>
    <mergeCell ref="V69:V77"/>
    <mergeCell ref="U69:U77"/>
    <mergeCell ref="V64:V67"/>
    <mergeCell ref="U64:U67"/>
  </mergeCells>
  <conditionalFormatting sqref="K1:K15 K17:K76 K78:K128 L88:N91">
    <cfRule type="containsText" dxfId="0" priority="1" operator="containsText" text="361">
      <formula>NOT(ISERROR(SEARCH(("361"),(K1))))</formula>
    </cfRule>
  </conditionalFormatting>
  <conditionalFormatting sqref="K1:K15 K17:K76 K78:K128 L88:N91">
    <cfRule type="containsText" dxfId="1" priority="2" operator="containsText" text="363">
      <formula>NOT(ISERROR(SEARCH(("363"),(K1))))</formula>
    </cfRule>
  </conditionalFormatting>
  <conditionalFormatting sqref="K1:K15 K17:K76 K78:K128 L88:N91">
    <cfRule type="containsText" dxfId="1" priority="3" operator="containsText" text="365">
      <formula>NOT(ISERROR(SEARCH(("365"),(K1))))</formula>
    </cfRule>
  </conditionalFormatting>
  <conditionalFormatting sqref="K1:K15 K17:K76 K78:K128 L88:N91">
    <cfRule type="containsText" dxfId="1" priority="4" operator="containsText" text="366">
      <formula>NOT(ISERROR(SEARCH(("366"),(K1))))</formula>
    </cfRule>
  </conditionalFormatting>
  <conditionalFormatting sqref="K1:K15 K17:K76 K78:K128 L88:N91">
    <cfRule type="containsText" dxfId="1" priority="5" operator="containsText" text="367">
      <formula>NOT(ISERROR(SEARCH(("367"),(K1))))</formula>
    </cfRule>
  </conditionalFormatting>
  <conditionalFormatting sqref="P86:P93">
    <cfRule type="cellIs" dxfId="2" priority="6" operator="equal">
      <formula>"敵のみ"</formula>
    </cfRule>
  </conditionalFormatting>
  <conditionalFormatting sqref="D86:D93">
    <cfRule type="cellIs" dxfId="3" priority="7" operator="equal">
      <formula>"-"</formula>
    </cfRule>
  </conditionalFormatting>
  <conditionalFormatting sqref="O1:O76 O78:O131 D86 F86:G86 K86:N86 P86:Q86 D88 F88:G88 K88:N91 P88:Q91 D90 F90:G90 P93:Q93">
    <cfRule type="cellIs" dxfId="4" priority="8" operator="greaterThan">
      <formula>0</formula>
    </cfRule>
  </conditionalFormatting>
  <conditionalFormatting sqref="P1:Q76 P78:Q131">
    <cfRule type="cellIs" dxfId="5" priority="9" operator="lessThan">
      <formula>1</formula>
    </cfRule>
  </conditionalFormatting>
  <conditionalFormatting sqref="P1:Q76 P78:Q131">
    <cfRule type="cellIs" dxfId="4" priority="10" operator="greaterThan">
      <formula>1</formula>
    </cfRule>
  </conditionalFormatting>
  <conditionalFormatting sqref="N25:N76 N78:N93">
    <cfRule type="cellIs" dxfId="6" priority="11" operator="greaterThan">
      <formula>0</formula>
    </cfRule>
  </conditionalFormatting>
  <conditionalFormatting sqref="N1:N15 N17:N76 N78:N131">
    <cfRule type="containsText" dxfId="6" priority="12" operator="containsText" text="/">
      <formula>NOT(ISERROR(SEARCH(("/"),(N1))))</formula>
    </cfRule>
  </conditionalFormatting>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3B3B3"/>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67">
        <v>18.0</v>
      </c>
      <c r="B1" s="1068"/>
      <c r="C1" s="1069" t="str">
        <f>IMAGE(VLOOKUP($A$1,Fighters!A2:AI107,12,FALSE),1)</f>
        <v/>
      </c>
      <c r="D1" s="1070"/>
      <c r="E1" s="1070"/>
      <c r="F1" s="1070"/>
      <c r="G1" s="1071"/>
      <c r="H1" s="1072"/>
      <c r="I1" s="1070"/>
      <c r="J1" s="1071"/>
      <c r="K1" s="1073"/>
      <c r="L1" s="1070"/>
      <c r="M1" s="1071"/>
      <c r="N1" s="1074"/>
      <c r="O1" s="1074"/>
      <c r="P1" s="1074"/>
      <c r="Q1" s="1074"/>
      <c r="R1" s="1075"/>
      <c r="S1" s="1075"/>
      <c r="T1" s="1075"/>
      <c r="U1" s="1075"/>
      <c r="V1" s="1075"/>
    </row>
    <row r="2">
      <c r="A2" s="1076" t="str">
        <f>VLOOKUP($A$1,Fighters!$A$2:$AI$81,6,FALSE)</f>
        <v>#b3b3b3</v>
      </c>
      <c r="B2" s="1068"/>
      <c r="C2" s="1077"/>
      <c r="G2" s="1078"/>
      <c r="H2" s="1079"/>
      <c r="I2" s="1080"/>
      <c r="J2" s="1081"/>
      <c r="K2" s="1079"/>
      <c r="L2" s="1080"/>
      <c r="M2" s="1081"/>
      <c r="N2" s="1074"/>
      <c r="O2" s="1074"/>
      <c r="P2" s="1074"/>
      <c r="Q2" s="1074"/>
      <c r="R2" s="1075"/>
      <c r="S2" s="1075"/>
      <c r="T2" s="1075"/>
      <c r="U2" s="1075"/>
      <c r="V2" s="1075"/>
    </row>
    <row r="3">
      <c r="A3" s="1076" t="str">
        <f>VLOOKUP($A$1,Fighters!$A$2:$AI$81,14,FALSE)</f>
        <v>18. ドクターマリオ</v>
      </c>
      <c r="B3" s="1068"/>
      <c r="C3" s="1077"/>
      <c r="G3" s="1078"/>
      <c r="H3" s="1082"/>
      <c r="I3" s="1082"/>
      <c r="J3" s="1082"/>
      <c r="K3" s="1083"/>
      <c r="L3" s="1083"/>
      <c r="M3" s="1083"/>
      <c r="N3" s="1074"/>
      <c r="O3" s="1074"/>
      <c r="P3" s="1074"/>
      <c r="Q3" s="1074"/>
      <c r="R3" s="1084"/>
      <c r="S3" s="1075"/>
      <c r="T3" s="1075"/>
      <c r="U3" s="1075"/>
      <c r="V3" s="1075"/>
    </row>
    <row r="4">
      <c r="A4" s="1076" t="str">
        <f>VLOOKUP($A$1,Fighters!$A$2:$AI$81,13,FALSE)</f>
        <v>0</v>
      </c>
      <c r="B4" s="1068"/>
      <c r="C4" s="1077"/>
      <c r="G4" s="1078"/>
      <c r="H4" s="1085"/>
      <c r="I4" s="1085"/>
      <c r="J4" s="1082"/>
      <c r="K4" s="1083"/>
      <c r="L4" s="1083"/>
      <c r="M4" s="1083"/>
      <c r="N4" s="1074"/>
      <c r="O4" s="1074"/>
      <c r="P4" s="1074"/>
      <c r="Q4" s="1074"/>
      <c r="R4" s="1084"/>
      <c r="S4" s="1075"/>
      <c r="T4" s="1075"/>
      <c r="U4" s="1075"/>
      <c r="V4" s="1075"/>
    </row>
    <row r="5" ht="16.5" customHeight="1">
      <c r="A5" s="1067"/>
      <c r="B5" s="1068"/>
      <c r="C5" s="1077"/>
      <c r="G5" s="1078"/>
      <c r="H5" s="1086"/>
      <c r="I5" s="1086"/>
      <c r="J5" s="1087"/>
      <c r="K5" s="1088"/>
      <c r="L5" s="1089"/>
      <c r="M5" s="1089"/>
      <c r="N5" s="1074"/>
      <c r="O5" s="1074"/>
      <c r="P5" s="1074"/>
      <c r="Q5" s="1074"/>
      <c r="R5" s="1084"/>
      <c r="S5" s="1075"/>
      <c r="T5" s="1075"/>
      <c r="U5" s="1075"/>
      <c r="V5" s="1075"/>
    </row>
    <row r="6">
      <c r="A6" s="1068"/>
      <c r="B6" s="1068"/>
      <c r="C6" s="1077"/>
      <c r="G6" s="1078"/>
      <c r="H6" s="1085"/>
      <c r="I6" s="1090" t="s">
        <v>6</v>
      </c>
      <c r="J6" s="1088"/>
      <c r="K6" s="1091"/>
      <c r="L6" s="1089"/>
      <c r="M6" s="1089"/>
      <c r="N6" s="1074"/>
      <c r="O6" s="1074"/>
      <c r="P6" s="1074"/>
      <c r="Q6" s="1074"/>
      <c r="R6" s="1084"/>
      <c r="S6" s="1075"/>
      <c r="T6" s="1075"/>
      <c r="U6" s="1075"/>
      <c r="V6" s="1075"/>
    </row>
    <row r="7">
      <c r="A7" s="1068"/>
      <c r="B7" s="1068"/>
      <c r="C7" s="1077"/>
      <c r="G7" s="1078"/>
      <c r="H7" s="1086"/>
      <c r="I7" s="1086"/>
      <c r="J7" s="1088"/>
      <c r="K7" s="1091"/>
      <c r="L7" s="1089"/>
      <c r="M7" s="1089"/>
      <c r="N7" s="1074"/>
      <c r="O7" s="1074"/>
      <c r="P7" s="1074"/>
      <c r="Q7" s="1074"/>
      <c r="R7" s="1084"/>
      <c r="S7" s="1075"/>
      <c r="T7" s="1075"/>
      <c r="U7" s="1075"/>
      <c r="V7" s="1075"/>
    </row>
    <row r="8">
      <c r="A8" s="1068"/>
      <c r="B8" s="1068"/>
      <c r="C8" s="1077"/>
      <c r="G8" s="1078"/>
      <c r="H8" s="1092">
        <v>43653.142317199075</v>
      </c>
      <c r="I8" s="1070"/>
      <c r="J8" s="1071"/>
      <c r="K8" s="1088"/>
      <c r="L8" s="1089"/>
      <c r="M8" s="1089"/>
      <c r="N8" s="1074"/>
      <c r="O8" s="1074"/>
      <c r="P8" s="1074"/>
      <c r="Q8" s="1074"/>
      <c r="R8" s="1084"/>
      <c r="S8" s="1075"/>
      <c r="T8" s="1075"/>
      <c r="U8" s="1075"/>
      <c r="V8" s="1075"/>
    </row>
    <row r="9">
      <c r="A9" s="1068"/>
      <c r="B9" s="1068"/>
      <c r="C9" s="1077"/>
      <c r="G9" s="1078"/>
      <c r="H9" s="1079"/>
      <c r="I9" s="1080"/>
      <c r="J9" s="1081"/>
      <c r="K9" s="1075"/>
      <c r="L9" s="1074"/>
      <c r="M9" s="1074"/>
      <c r="N9" s="1074"/>
      <c r="O9" s="1074"/>
      <c r="P9" s="1074"/>
      <c r="Q9" s="1074"/>
      <c r="R9" s="1084"/>
      <c r="S9" s="1075"/>
      <c r="T9" s="1075"/>
      <c r="U9" s="1075"/>
      <c r="V9" s="1075"/>
    </row>
    <row r="10">
      <c r="A10" s="1068"/>
      <c r="B10" s="1068"/>
      <c r="C10" s="1077"/>
      <c r="G10" s="1078"/>
      <c r="H10" s="1093"/>
      <c r="I10" s="1093"/>
      <c r="J10" s="1075"/>
      <c r="K10" s="1075"/>
      <c r="L10" s="1074"/>
      <c r="M10" s="1074"/>
      <c r="N10" s="1074"/>
      <c r="O10" s="1074"/>
      <c r="P10" s="1074"/>
      <c r="Q10" s="1074"/>
      <c r="R10" s="1084"/>
      <c r="S10" s="1075"/>
      <c r="T10" s="1075"/>
      <c r="U10" s="1075"/>
      <c r="V10" s="1075"/>
    </row>
    <row r="11">
      <c r="A11" s="1094" t="s">
        <v>11</v>
      </c>
      <c r="B11" s="1071"/>
      <c r="C11" s="1077"/>
      <c r="G11" s="1078"/>
      <c r="H11" s="1086"/>
      <c r="I11" s="1086"/>
      <c r="J11" s="1075"/>
      <c r="K11" s="1075"/>
      <c r="L11" s="1074"/>
      <c r="M11" s="1074"/>
      <c r="N11" s="1074"/>
      <c r="O11" s="1074"/>
      <c r="P11" s="1074"/>
      <c r="Q11" s="1074"/>
      <c r="R11" s="1084"/>
      <c r="S11" s="1075"/>
      <c r="T11" s="1075"/>
      <c r="U11" s="1075"/>
      <c r="V11" s="1075"/>
    </row>
    <row r="12">
      <c r="A12" s="1079"/>
      <c r="B12" s="1081"/>
      <c r="C12" s="1079"/>
      <c r="D12" s="1080"/>
      <c r="E12" s="1080"/>
      <c r="F12" s="1080"/>
      <c r="G12" s="1081"/>
      <c r="H12" s="1095"/>
      <c r="I12" s="1095"/>
      <c r="J12" s="1068"/>
      <c r="K12" s="1068"/>
      <c r="L12" s="1074"/>
      <c r="M12" s="1074"/>
      <c r="N12" s="1074"/>
      <c r="O12" s="1074"/>
      <c r="P12" s="1074"/>
      <c r="Q12" s="1074"/>
      <c r="R12" s="1084"/>
      <c r="S12" s="1075"/>
      <c r="T12" s="1075"/>
      <c r="U12" s="1075"/>
      <c r="V12" s="107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98 [29th]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34F</v>
      </c>
      <c r="I17" s="138"/>
      <c r="J17" s="107"/>
      <c r="K17" s="123" t="str">
        <f>'テンプレート'!K17</f>
        <v>Initial Dash Speed</v>
      </c>
      <c r="L17" s="345"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1.53757 [79th]</v>
      </c>
      <c r="M17" s="123" t="str">
        <f>'テンプレート'!M17</f>
        <v>大J初速</v>
      </c>
      <c r="N17" s="345"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16.9843 [60th]</v>
      </c>
      <c r="O17" s="104"/>
      <c r="P17" s="104"/>
      <c r="Q17" s="104"/>
      <c r="R17" s="104"/>
      <c r="S17" s="121"/>
      <c r="T17" s="121"/>
      <c r="U17" s="121"/>
      <c r="V17" s="121"/>
    </row>
    <row r="18" outlineLevel="1">
      <c r="A18" s="123" t="str">
        <f>'テンプレート'!A18</f>
        <v>Crawl</v>
      </c>
      <c r="B18" s="178"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345"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0.9173 [63rd]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345"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0.12213 [64th]</v>
      </c>
      <c r="M18" s="123" t="str">
        <f>'テンプレート'!M18</f>
        <v>大J高度</v>
      </c>
      <c r="N18" s="345"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30.8805 [61st]</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345"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1.39779 [73rd]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0.106 [44th]</v>
      </c>
      <c r="M19" s="123" t="str">
        <f>'テンプレート'!M19</f>
        <v>小J高度</v>
      </c>
      <c r="N19" s="345"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15.1335 [53rd]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345"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0.92388 [72nd]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345"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0.06118 [52nd]</v>
      </c>
      <c r="M20" s="123" t="str">
        <f>'テンプレート'!M20</f>
        <v>AirJ高度</v>
      </c>
      <c r="N20" s="345"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31.3455 [53rd]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 [51st]</v>
      </c>
      <c r="G21" s="107"/>
      <c r="H21" s="107"/>
      <c r="I21" s="138"/>
      <c r="J21" s="107"/>
      <c r="K21" s="123" t="str">
        <f>'テンプレート'!K21</f>
        <v>Air抵抗</v>
      </c>
      <c r="L21" s="345"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0.01147 [34th]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 [49th]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0.087 [47th]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125"/>
      <c r="B24" s="1125"/>
      <c r="C24" s="116" t="s">
        <v>1451</v>
      </c>
      <c r="D24" s="117"/>
      <c r="E24" s="183"/>
      <c r="F24" s="184"/>
      <c r="G24" s="185"/>
      <c r="H24" s="183"/>
      <c r="I24" s="183"/>
      <c r="J24" s="183"/>
      <c r="K24" s="183"/>
      <c r="L24" s="186"/>
      <c r="M24" s="186"/>
      <c r="N24" s="187"/>
      <c r="O24" s="187"/>
      <c r="P24" s="187"/>
      <c r="Q24" s="188"/>
      <c r="R24" s="186"/>
      <c r="S24" s="186"/>
      <c r="T24" s="186"/>
      <c r="U24" s="186"/>
      <c r="V24" s="186"/>
    </row>
    <row r="25">
      <c r="A25" s="1125"/>
      <c r="B25" s="1125"/>
      <c r="C25" s="123" t="s">
        <v>1452</v>
      </c>
      <c r="D25" s="127" t="str">
        <f>1 + (2 - 1) * 0.176&amp;"倍"</f>
        <v>1.176倍</v>
      </c>
      <c r="E25" s="183"/>
      <c r="F25" s="184"/>
      <c r="G25" s="185"/>
      <c r="H25" s="183"/>
      <c r="I25" s="183"/>
      <c r="J25" s="183"/>
      <c r="K25" s="183"/>
      <c r="L25" s="186"/>
      <c r="M25" s="186"/>
      <c r="N25" s="187"/>
      <c r="O25" s="187"/>
      <c r="P25" s="187"/>
      <c r="Q25" s="188"/>
      <c r="R25" s="186"/>
      <c r="S25" s="186"/>
      <c r="T25" s="186"/>
      <c r="U25" s="186"/>
      <c r="V25" s="186"/>
    </row>
    <row r="26">
      <c r="A26" s="1125"/>
      <c r="B26" s="1125"/>
      <c r="C26" s="123" t="s">
        <v>1453</v>
      </c>
      <c r="D26" s="127" t="str">
        <f>1 + (0.58 - 1) * 0.49&amp;"倍"</f>
        <v>0.7942倍</v>
      </c>
      <c r="E26" s="183"/>
      <c r="F26" s="184"/>
      <c r="G26" s="185"/>
      <c r="H26" s="183"/>
      <c r="I26" s="183"/>
      <c r="J26" s="183"/>
      <c r="K26" s="183"/>
      <c r="L26" s="186"/>
      <c r="M26" s="186"/>
      <c r="N26" s="187"/>
      <c r="O26" s="187"/>
      <c r="P26" s="187"/>
      <c r="Q26" s="188"/>
      <c r="R26" s="186"/>
      <c r="S26" s="186"/>
      <c r="T26" s="186"/>
      <c r="U26" s="186"/>
      <c r="V26" s="186"/>
    </row>
    <row r="27">
      <c r="A27" s="1125"/>
      <c r="B27" s="1125"/>
      <c r="C27" s="123" t="s">
        <v>1454</v>
      </c>
      <c r="D27" s="127" t="str">
        <f>1 + (0.52 - 1) * 0.49&amp;"倍"</f>
        <v>0.7648倍</v>
      </c>
      <c r="E27" s="183"/>
      <c r="F27" s="184"/>
      <c r="G27" s="185"/>
      <c r="H27" s="183"/>
      <c r="I27" s="183"/>
      <c r="J27" s="183"/>
      <c r="K27" s="183"/>
      <c r="L27" s="186"/>
      <c r="M27" s="186"/>
      <c r="N27" s="187"/>
      <c r="O27" s="187"/>
      <c r="P27" s="187"/>
      <c r="Q27" s="188"/>
      <c r="R27" s="186"/>
      <c r="S27" s="186"/>
      <c r="T27" s="186"/>
      <c r="U27" s="186"/>
      <c r="V27" s="186"/>
    </row>
    <row r="28">
      <c r="A28" s="1125"/>
      <c r="B28" s="1125"/>
      <c r="C28" s="182"/>
      <c r="D28" s="183"/>
      <c r="E28" s="183"/>
      <c r="F28" s="184"/>
      <c r="G28" s="185"/>
      <c r="H28" s="183"/>
      <c r="I28" s="183"/>
      <c r="J28" s="183"/>
      <c r="K28" s="183"/>
      <c r="L28" s="186"/>
      <c r="M28" s="186"/>
      <c r="N28" s="187"/>
      <c r="O28" s="187"/>
      <c r="P28" s="187"/>
      <c r="Q28" s="188"/>
      <c r="R28" s="186"/>
      <c r="S28" s="186"/>
      <c r="T28" s="186"/>
      <c r="U28" s="186"/>
      <c r="V28" s="186"/>
    </row>
    <row r="29">
      <c r="A29" s="181" t="s">
        <v>47</v>
      </c>
      <c r="B29" s="110"/>
      <c r="C29" s="182"/>
      <c r="D29" s="183"/>
      <c r="E29" s="183"/>
      <c r="F29" s="184"/>
      <c r="G29" s="185"/>
      <c r="H29" s="183"/>
      <c r="I29" s="183"/>
      <c r="J29" s="183"/>
      <c r="K29" s="183"/>
      <c r="L29" s="186"/>
      <c r="M29" s="186"/>
      <c r="N29" s="187"/>
      <c r="O29" s="187"/>
      <c r="P29" s="187"/>
      <c r="Q29" s="188"/>
      <c r="R29" s="186"/>
      <c r="S29" s="186"/>
      <c r="T29" s="186"/>
      <c r="U29" s="186"/>
      <c r="V29" s="186"/>
    </row>
    <row r="30" outlineLevel="1">
      <c r="A30" s="112"/>
      <c r="B30" s="114"/>
      <c r="C30" s="189" t="s">
        <v>48</v>
      </c>
      <c r="D30" s="190" t="s">
        <v>49</v>
      </c>
      <c r="E30" s="190" t="s">
        <v>50</v>
      </c>
      <c r="F30" s="191" t="s">
        <v>51</v>
      </c>
      <c r="G30" s="190" t="s">
        <v>52</v>
      </c>
      <c r="H30" s="198" t="s">
        <v>53</v>
      </c>
      <c r="I30" s="120"/>
      <c r="J30" s="117"/>
      <c r="K30" s="193" t="str">
        <f>'テンプレート'!K25</f>
        <v>ベクトル</v>
      </c>
      <c r="L30" s="193" t="str">
        <f>'テンプレート'!L25</f>
        <v>KBG (R.E.)</v>
      </c>
      <c r="M30" s="193" t="str">
        <f>'テンプレート'!M25</f>
        <v>BKB (R.A.)</v>
      </c>
      <c r="N30" s="193" t="str">
        <f>'テンプレート'!N25</f>
        <v>FKB (R.F.)</v>
      </c>
      <c r="O30" s="194" t="str">
        <f>'テンプレート'!O25</f>
        <v>盾削り値</v>
      </c>
      <c r="P30" s="193" t="str">
        <f>'テンプレート'!P25</f>
        <v>ﾋｯﾄｽﾄｯﾌﾟ</v>
      </c>
      <c r="Q30" s="194" t="str">
        <f>'テンプレート'!Q25</f>
        <v>ずらし</v>
      </c>
      <c r="R30" s="105"/>
      <c r="S30" s="105"/>
      <c r="T30" s="105"/>
      <c r="U30" s="105"/>
      <c r="V30" s="105"/>
    </row>
    <row r="31" outlineLevel="1">
      <c r="A31" s="195" t="s">
        <v>54</v>
      </c>
      <c r="B31" s="196" t="s">
        <v>55</v>
      </c>
      <c r="C31" s="211" t="s">
        <v>77</v>
      </c>
      <c r="D31" s="572" t="s">
        <v>62</v>
      </c>
      <c r="E31" s="211">
        <v>2.94</v>
      </c>
      <c r="F31" s="200">
        <v>3.528</v>
      </c>
      <c r="G31" s="201" t="s">
        <v>193</v>
      </c>
      <c r="H31" s="213" t="s">
        <v>71</v>
      </c>
      <c r="I31" s="120"/>
      <c r="J31" s="117"/>
      <c r="K31" s="370"/>
      <c r="L31" s="370"/>
      <c r="M31" s="370"/>
      <c r="N31" s="370"/>
      <c r="O31" s="200">
        <v>0.0</v>
      </c>
      <c r="P31" s="200">
        <v>1.0</v>
      </c>
      <c r="Q31" s="200">
        <v>1.0</v>
      </c>
      <c r="R31" s="105"/>
      <c r="S31" s="105"/>
      <c r="T31" s="105"/>
      <c r="U31" s="105"/>
      <c r="V31" s="105"/>
    </row>
    <row r="32" outlineLevel="1">
      <c r="A32" s="222"/>
      <c r="B32" s="208" t="s">
        <v>63</v>
      </c>
      <c r="C32" s="211" t="s">
        <v>77</v>
      </c>
      <c r="D32" s="238" t="s">
        <v>81</v>
      </c>
      <c r="E32" s="211">
        <v>1.7639999999999998</v>
      </c>
      <c r="F32" s="200">
        <v>2.1167999999999996</v>
      </c>
      <c r="G32" s="201" t="s">
        <v>70</v>
      </c>
      <c r="H32" s="213" t="s">
        <v>87</v>
      </c>
      <c r="I32" s="120"/>
      <c r="J32" s="117"/>
      <c r="K32" s="370"/>
      <c r="L32" s="370"/>
      <c r="M32" s="370"/>
      <c r="N32" s="370"/>
      <c r="O32" s="200">
        <v>0.0</v>
      </c>
      <c r="P32" s="200">
        <v>1.0</v>
      </c>
      <c r="Q32" s="200">
        <v>1.0</v>
      </c>
      <c r="R32" s="105"/>
      <c r="S32" s="105"/>
      <c r="T32" s="105"/>
      <c r="U32" s="105"/>
      <c r="V32" s="105"/>
    </row>
    <row r="33" outlineLevel="1">
      <c r="A33" s="207"/>
      <c r="B33" s="208" t="s">
        <v>94</v>
      </c>
      <c r="C33" s="226" t="s">
        <v>95</v>
      </c>
      <c r="D33" s="238" t="s">
        <v>96</v>
      </c>
      <c r="E33" s="211">
        <v>4.704</v>
      </c>
      <c r="F33" s="200">
        <v>5.644799999999999</v>
      </c>
      <c r="G33" s="201" t="s">
        <v>59</v>
      </c>
      <c r="H33" s="240"/>
      <c r="I33" s="120"/>
      <c r="J33" s="117"/>
      <c r="K33" s="370"/>
      <c r="L33" s="370"/>
      <c r="M33" s="370"/>
      <c r="N33" s="370"/>
      <c r="O33" s="200">
        <v>0.0</v>
      </c>
      <c r="P33" s="200">
        <v>1.0</v>
      </c>
      <c r="Q33" s="200">
        <v>1.0</v>
      </c>
      <c r="R33" s="105"/>
      <c r="S33" s="105"/>
      <c r="T33" s="105"/>
      <c r="U33" s="105"/>
      <c r="V33" s="105"/>
    </row>
    <row r="34" outlineLevel="1">
      <c r="A34" s="195" t="s">
        <v>72</v>
      </c>
      <c r="B34" s="214"/>
      <c r="C34" s="226" t="s">
        <v>518</v>
      </c>
      <c r="D34" s="241" t="s">
        <v>118</v>
      </c>
      <c r="E34" s="211">
        <v>11.5248</v>
      </c>
      <c r="F34" s="200">
        <v>13.82976</v>
      </c>
      <c r="G34" s="242" t="s">
        <v>702</v>
      </c>
      <c r="H34" s="243" t="s">
        <v>127</v>
      </c>
      <c r="I34" s="221"/>
      <c r="J34" s="110"/>
      <c r="K34" s="370"/>
      <c r="L34" s="370"/>
      <c r="M34" s="370"/>
      <c r="N34" s="370"/>
      <c r="O34" s="200">
        <v>1.0</v>
      </c>
      <c r="P34" s="200">
        <v>1.0</v>
      </c>
      <c r="Q34" s="200">
        <v>1.0</v>
      </c>
      <c r="R34" s="105"/>
      <c r="S34" s="105"/>
      <c r="T34" s="105"/>
      <c r="U34" s="105"/>
      <c r="V34" s="105"/>
    </row>
    <row r="35" outlineLevel="1">
      <c r="A35" s="207"/>
      <c r="B35" s="208" t="s">
        <v>76</v>
      </c>
      <c r="C35" s="238" t="s">
        <v>139</v>
      </c>
      <c r="D35" s="114"/>
      <c r="E35" s="211">
        <v>7.055999999999999</v>
      </c>
      <c r="F35" s="200">
        <v>8.467199999999998</v>
      </c>
      <c r="G35" s="242" t="s">
        <v>207</v>
      </c>
      <c r="H35" s="112"/>
      <c r="I35" s="224"/>
      <c r="J35" s="114"/>
      <c r="K35" s="370"/>
      <c r="L35" s="370"/>
      <c r="M35" s="370"/>
      <c r="N35" s="370"/>
      <c r="O35" s="200">
        <v>1.0</v>
      </c>
      <c r="P35" s="200">
        <v>1.0</v>
      </c>
      <c r="Q35" s="200">
        <v>1.0</v>
      </c>
      <c r="R35" s="105"/>
      <c r="S35" s="105"/>
      <c r="T35" s="105"/>
      <c r="U35" s="105"/>
      <c r="V35" s="105"/>
    </row>
    <row r="36" outlineLevel="1">
      <c r="A36" s="236" t="s">
        <v>82</v>
      </c>
      <c r="B36" s="208" t="s">
        <v>142</v>
      </c>
      <c r="C36" s="226" t="s">
        <v>143</v>
      </c>
      <c r="D36" s="225" t="s">
        <v>144</v>
      </c>
      <c r="E36" s="211">
        <v>8.232</v>
      </c>
      <c r="F36" s="200">
        <v>9.8784</v>
      </c>
      <c r="G36" s="201" t="s">
        <v>91</v>
      </c>
      <c r="H36" s="240"/>
      <c r="I36" s="120"/>
      <c r="J36" s="117"/>
      <c r="K36" s="370"/>
      <c r="L36" s="370"/>
      <c r="M36" s="370"/>
      <c r="N36" s="370"/>
      <c r="O36" s="200">
        <v>0.0</v>
      </c>
      <c r="P36" s="200">
        <v>1.0</v>
      </c>
      <c r="Q36" s="200">
        <v>1.0</v>
      </c>
      <c r="R36" s="105"/>
      <c r="S36" s="105"/>
      <c r="T36" s="105"/>
      <c r="U36" s="105"/>
      <c r="V36" s="105"/>
    </row>
    <row r="37" outlineLevel="1">
      <c r="A37" s="236" t="s">
        <v>93</v>
      </c>
      <c r="B37" s="214"/>
      <c r="C37" s="226" t="s">
        <v>97</v>
      </c>
      <c r="D37" s="237" t="s">
        <v>150</v>
      </c>
      <c r="E37" s="211">
        <v>7.408799999999999</v>
      </c>
      <c r="F37" s="200">
        <v>8.890559999999999</v>
      </c>
      <c r="G37" s="201" t="s">
        <v>147</v>
      </c>
      <c r="H37" s="240"/>
      <c r="I37" s="120"/>
      <c r="J37" s="117"/>
      <c r="K37" s="370"/>
      <c r="L37" s="370"/>
      <c r="M37" s="370"/>
      <c r="N37" s="370"/>
      <c r="O37" s="200">
        <v>0.0</v>
      </c>
      <c r="P37" s="200">
        <v>1.0</v>
      </c>
      <c r="Q37" s="200">
        <v>1.0</v>
      </c>
      <c r="R37" s="105"/>
      <c r="S37" s="105"/>
      <c r="T37" s="105"/>
      <c r="U37" s="105"/>
      <c r="V37" s="105"/>
    </row>
    <row r="38" outlineLevel="1">
      <c r="A38" s="236" t="s">
        <v>104</v>
      </c>
      <c r="B38" s="214"/>
      <c r="C38" s="226" t="s">
        <v>143</v>
      </c>
      <c r="D38" s="237" t="s">
        <v>154</v>
      </c>
      <c r="E38" s="211" t="s">
        <v>1464</v>
      </c>
      <c r="F38" s="200" t="s">
        <v>1465</v>
      </c>
      <c r="G38" s="201" t="s">
        <v>1466</v>
      </c>
      <c r="H38" s="240"/>
      <c r="I38" s="120"/>
      <c r="J38" s="117"/>
      <c r="K38" s="370"/>
      <c r="L38" s="370"/>
      <c r="M38" s="370"/>
      <c r="N38" s="370"/>
      <c r="O38" s="200">
        <v>0.0</v>
      </c>
      <c r="P38" s="200">
        <v>1.0</v>
      </c>
      <c r="Q38" s="200">
        <v>1.0</v>
      </c>
      <c r="R38" s="105"/>
      <c r="S38" s="105"/>
      <c r="T38" s="105"/>
      <c r="U38" s="105"/>
      <c r="V38" s="105"/>
    </row>
    <row r="39" outlineLevel="1">
      <c r="A39" s="236" t="s">
        <v>110</v>
      </c>
      <c r="B39" s="208" t="s">
        <v>142</v>
      </c>
      <c r="C39" s="226" t="s">
        <v>314</v>
      </c>
      <c r="D39" s="237" t="s">
        <v>159</v>
      </c>
      <c r="E39" s="211" t="s">
        <v>1468</v>
      </c>
      <c r="F39" s="200" t="s">
        <v>1469</v>
      </c>
      <c r="G39" s="201" t="s">
        <v>1470</v>
      </c>
      <c r="H39" s="255" t="s">
        <v>1471</v>
      </c>
      <c r="I39" s="120"/>
      <c r="J39" s="117"/>
      <c r="K39" s="370"/>
      <c r="L39" s="370"/>
      <c r="M39" s="370"/>
      <c r="N39" s="370"/>
      <c r="O39" s="200">
        <v>0.0</v>
      </c>
      <c r="P39" s="200">
        <v>1.0</v>
      </c>
      <c r="Q39" s="200">
        <v>1.0</v>
      </c>
      <c r="R39" s="105"/>
      <c r="S39" s="105"/>
      <c r="T39" s="105"/>
      <c r="U39" s="105"/>
      <c r="V39" s="105"/>
    </row>
    <row r="40" outlineLevel="1">
      <c r="A40" s="236" t="s">
        <v>119</v>
      </c>
      <c r="B40" s="214"/>
      <c r="C40" s="226" t="s">
        <v>394</v>
      </c>
      <c r="D40" s="237" t="s">
        <v>165</v>
      </c>
      <c r="E40" s="211">
        <v>16.464</v>
      </c>
      <c r="F40" s="200">
        <v>19.7568</v>
      </c>
      <c r="G40" s="201" t="s">
        <v>75</v>
      </c>
      <c r="H40" s="228" t="s">
        <v>1472</v>
      </c>
      <c r="I40" s="120"/>
      <c r="J40" s="117"/>
      <c r="K40" s="370"/>
      <c r="L40" s="370"/>
      <c r="M40" s="370"/>
      <c r="N40" s="370"/>
      <c r="O40" s="200">
        <v>0.0</v>
      </c>
      <c r="P40" s="200">
        <v>1.0</v>
      </c>
      <c r="Q40" s="200">
        <v>1.0</v>
      </c>
      <c r="R40" s="105"/>
      <c r="S40" s="105"/>
      <c r="T40" s="105"/>
      <c r="U40" s="105"/>
      <c r="V40" s="105"/>
    </row>
    <row r="41" outlineLevel="1">
      <c r="A41" s="195" t="s">
        <v>128</v>
      </c>
      <c r="B41" s="208" t="s">
        <v>170</v>
      </c>
      <c r="C41" s="226" t="s">
        <v>56</v>
      </c>
      <c r="D41" s="241" t="s">
        <v>172</v>
      </c>
      <c r="E41" s="211">
        <v>11.76</v>
      </c>
      <c r="F41" s="200">
        <v>14.112</v>
      </c>
      <c r="G41" s="201" t="s">
        <v>91</v>
      </c>
      <c r="H41" s="243" t="s">
        <v>175</v>
      </c>
      <c r="I41" s="221"/>
      <c r="J41" s="110"/>
      <c r="K41" s="370"/>
      <c r="L41" s="370"/>
      <c r="M41" s="370"/>
      <c r="N41" s="370"/>
      <c r="O41" s="200">
        <v>0.0</v>
      </c>
      <c r="P41" s="200">
        <v>1.0</v>
      </c>
      <c r="Q41" s="200">
        <v>1.0</v>
      </c>
      <c r="R41" s="105"/>
      <c r="S41" s="105"/>
      <c r="T41" s="105"/>
      <c r="U41" s="105"/>
      <c r="V41" s="105"/>
    </row>
    <row r="42" outlineLevel="1">
      <c r="A42" s="207"/>
      <c r="B42" s="208" t="s">
        <v>177</v>
      </c>
      <c r="C42" s="238" t="s">
        <v>166</v>
      </c>
      <c r="D42" s="114"/>
      <c r="E42" s="211">
        <v>14.111999999999998</v>
      </c>
      <c r="F42" s="200">
        <v>16.934399999999997</v>
      </c>
      <c r="G42" s="201" t="s">
        <v>168</v>
      </c>
      <c r="H42" s="112"/>
      <c r="I42" s="224"/>
      <c r="J42" s="114"/>
      <c r="K42" s="370"/>
      <c r="L42" s="370"/>
      <c r="M42" s="370"/>
      <c r="N42" s="370"/>
      <c r="O42" s="200">
        <v>0.0</v>
      </c>
      <c r="P42" s="200">
        <v>1.0</v>
      </c>
      <c r="Q42" s="200">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tr">
        <f>'テンプレート'!A55</f>
        <v>Aerial Attacks</v>
      </c>
      <c r="B44" s="110"/>
      <c r="C44" s="251"/>
      <c r="D44" s="251"/>
      <c r="E44" s="251"/>
      <c r="F44" s="1126"/>
      <c r="G44" s="251"/>
      <c r="H44" s="253"/>
      <c r="I44" s="253"/>
      <c r="J44" s="254"/>
      <c r="K44" s="253"/>
      <c r="L44" s="253"/>
      <c r="M44" s="253"/>
      <c r="N44" s="253"/>
      <c r="O44" s="253"/>
      <c r="P44" s="253"/>
      <c r="Q44" s="253"/>
      <c r="R44" s="253"/>
      <c r="S44" s="253"/>
      <c r="T44" s="253"/>
      <c r="U44" s="253"/>
      <c r="V44" s="253"/>
    </row>
    <row r="45" outlineLevel="1">
      <c r="A45" s="112"/>
      <c r="B45" s="114"/>
      <c r="C45" s="256" t="str">
        <f>'テンプレート'!C56</f>
        <v>Active</v>
      </c>
      <c r="D45" s="257" t="str">
        <f>'テンプレート'!D56</f>
        <v>Duration</v>
      </c>
      <c r="E45" s="256" t="str">
        <f>'テンプレート'!E56</f>
        <v>Base Damage</v>
      </c>
      <c r="F45" s="259" t="str">
        <f>'テンプレート'!F56</f>
        <v>Damage (1v1)</v>
      </c>
      <c r="G45" s="259" t="str">
        <f>'テンプレート'!G56</f>
        <v>SH (1v1)</v>
      </c>
      <c r="H45" s="260" t="str">
        <f>'テンプレート'!H56</f>
        <v>ガード硬直</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4" t="str">
        <f>'テンプレート'!R56</f>
        <v>Comment</v>
      </c>
      <c r="S45" s="120"/>
      <c r="T45" s="120"/>
      <c r="U45" s="120"/>
      <c r="V45" s="120"/>
    </row>
    <row r="46" outlineLevel="1">
      <c r="A46" s="265" t="s">
        <v>187</v>
      </c>
      <c r="B46" s="817"/>
      <c r="C46" s="590" t="s">
        <v>1476</v>
      </c>
      <c r="D46" s="269" t="s">
        <v>190</v>
      </c>
      <c r="E46" s="309">
        <v>5.88</v>
      </c>
      <c r="F46" s="273">
        <v>7.056</v>
      </c>
      <c r="G46" s="273">
        <v>5.9976</v>
      </c>
      <c r="H46" s="200" t="s">
        <v>70</v>
      </c>
      <c r="I46" s="274" t="str">
        <f t="array" ref="I46">INDEX('Aerial Attacks'!$O$3:$AA$109, MATCH($A$1,'Aerial Attacks'!$A$3:$A$109,0), MATCH(A46,'Aerial Attacks'!$O$2:$S$2,0))</f>
        <v>7</v>
      </c>
      <c r="J46" s="275" t="s">
        <v>581</v>
      </c>
      <c r="K46" s="1127"/>
      <c r="L46" s="1127"/>
      <c r="M46" s="1127"/>
      <c r="N46" s="1127"/>
      <c r="O46" s="278">
        <v>0.0</v>
      </c>
      <c r="P46" s="278">
        <v>1.0</v>
      </c>
      <c r="Q46" s="278">
        <v>1.0</v>
      </c>
      <c r="R46" s="1128"/>
      <c r="S46" s="221"/>
      <c r="T46" s="221"/>
      <c r="U46" s="221"/>
      <c r="V46" s="110"/>
    </row>
    <row r="47" outlineLevel="1">
      <c r="A47" s="207"/>
      <c r="B47" s="293" t="s">
        <v>76</v>
      </c>
      <c r="C47" s="589" t="s">
        <v>1477</v>
      </c>
      <c r="D47" s="114"/>
      <c r="E47" s="323">
        <v>9.408</v>
      </c>
      <c r="F47" s="273">
        <v>11.2896</v>
      </c>
      <c r="G47" s="273">
        <v>9.59616</v>
      </c>
      <c r="H47" s="200" t="s">
        <v>193</v>
      </c>
      <c r="I47" s="207"/>
      <c r="J47" s="114"/>
      <c r="K47" s="1127"/>
      <c r="L47" s="1127"/>
      <c r="M47" s="1127"/>
      <c r="N47" s="1127"/>
      <c r="O47" s="278">
        <v>0.0</v>
      </c>
      <c r="P47" s="278">
        <v>1.0</v>
      </c>
      <c r="Q47" s="278">
        <v>1.0</v>
      </c>
      <c r="R47" s="112"/>
      <c r="S47" s="224"/>
      <c r="T47" s="224"/>
      <c r="U47" s="224"/>
      <c r="V47" s="114"/>
    </row>
    <row r="48" outlineLevel="1">
      <c r="A48" s="265" t="s">
        <v>219</v>
      </c>
      <c r="B48" s="293" t="s">
        <v>129</v>
      </c>
      <c r="C48" s="1129" t="s">
        <v>225</v>
      </c>
      <c r="D48" s="269">
        <v>59.0</v>
      </c>
      <c r="E48" s="323">
        <v>11.76</v>
      </c>
      <c r="F48" s="273">
        <v>14.112</v>
      </c>
      <c r="G48" s="273">
        <v>11.9952</v>
      </c>
      <c r="H48" s="200" t="s">
        <v>59</v>
      </c>
      <c r="I48" s="274" t="str">
        <f t="array" ref="I48">INDEX('Aerial Attacks'!$O$3:$AA$109, MATCH($A$1,'Aerial Attacks'!$A$3:$A$109,0), MATCH(A48,'Aerial Attacks'!$O$2:$S$2,0))</f>
        <v>17</v>
      </c>
      <c r="J48" s="275" t="s">
        <v>266</v>
      </c>
      <c r="K48" s="1127"/>
      <c r="L48" s="1127"/>
      <c r="M48" s="1127"/>
      <c r="N48" s="1127"/>
      <c r="O48" s="278">
        <v>0.0</v>
      </c>
      <c r="P48" s="278">
        <v>1.0</v>
      </c>
      <c r="Q48" s="278">
        <v>1.0</v>
      </c>
      <c r="R48" s="1128"/>
      <c r="S48" s="221"/>
      <c r="T48" s="221"/>
      <c r="U48" s="221"/>
      <c r="V48" s="110"/>
    </row>
    <row r="49" outlineLevel="1">
      <c r="A49" s="222"/>
      <c r="B49" s="300"/>
      <c r="C49" s="1129" t="s">
        <v>268</v>
      </c>
      <c r="D49" s="233"/>
      <c r="E49" s="323">
        <v>17.64</v>
      </c>
      <c r="F49" s="273">
        <v>21.168</v>
      </c>
      <c r="G49" s="273">
        <v>17.9928</v>
      </c>
      <c r="H49" s="200" t="s">
        <v>67</v>
      </c>
      <c r="I49" s="222"/>
      <c r="J49" s="233"/>
      <c r="K49" s="1127"/>
      <c r="L49" s="1127"/>
      <c r="M49" s="1127"/>
      <c r="N49" s="1127"/>
      <c r="O49" s="278">
        <v>0.0</v>
      </c>
      <c r="P49" s="278">
        <v>1.0</v>
      </c>
      <c r="Q49" s="278">
        <v>1.0</v>
      </c>
      <c r="R49" s="231"/>
      <c r="V49" s="233"/>
    </row>
    <row r="50" outlineLevel="1">
      <c r="A50" s="207"/>
      <c r="B50" s="293" t="s">
        <v>76</v>
      </c>
      <c r="C50" s="1129" t="s">
        <v>81</v>
      </c>
      <c r="D50" s="114"/>
      <c r="E50" s="323">
        <v>10.584</v>
      </c>
      <c r="F50" s="273">
        <v>12.7008</v>
      </c>
      <c r="G50" s="273">
        <v>10.79568</v>
      </c>
      <c r="H50" s="200" t="s">
        <v>193</v>
      </c>
      <c r="I50" s="207"/>
      <c r="J50" s="114"/>
      <c r="K50" s="1127"/>
      <c r="L50" s="1127"/>
      <c r="M50" s="1127"/>
      <c r="N50" s="1127"/>
      <c r="O50" s="278">
        <v>0.0</v>
      </c>
      <c r="P50" s="278">
        <v>1.0</v>
      </c>
      <c r="Q50" s="278">
        <v>1.0</v>
      </c>
      <c r="R50" s="112"/>
      <c r="S50" s="224"/>
      <c r="T50" s="224"/>
      <c r="U50" s="224"/>
      <c r="V50" s="114"/>
    </row>
    <row r="51" outlineLevel="1">
      <c r="A51" s="265" t="s">
        <v>260</v>
      </c>
      <c r="B51" s="300"/>
      <c r="C51" s="225" t="s">
        <v>1480</v>
      </c>
      <c r="D51" s="269">
        <v>33.0</v>
      </c>
      <c r="E51" s="226">
        <v>14.111999999999998</v>
      </c>
      <c r="F51" s="273">
        <v>16.9344</v>
      </c>
      <c r="G51" s="273">
        <v>14.39424</v>
      </c>
      <c r="H51" s="200" t="s">
        <v>59</v>
      </c>
      <c r="I51" s="274">
        <f t="array" ref="I51">INDEX('Aerial Attacks'!$O$3:$AA$109, MATCH($A$1,'Aerial Attacks'!$A$3:$A$109,0), MATCH(A51,'Aerial Attacks'!$O$2:$S$2,0))</f>
        <v>10</v>
      </c>
      <c r="J51" s="275" t="s">
        <v>275</v>
      </c>
      <c r="K51" s="1127"/>
      <c r="L51" s="1127"/>
      <c r="M51" s="1127"/>
      <c r="N51" s="1127"/>
      <c r="O51" s="278">
        <v>0.0</v>
      </c>
      <c r="P51" s="278">
        <v>1.0</v>
      </c>
      <c r="Q51" s="278">
        <v>1.0</v>
      </c>
      <c r="R51" s="1128"/>
      <c r="S51" s="221"/>
      <c r="T51" s="221"/>
      <c r="U51" s="221"/>
      <c r="V51" s="110"/>
    </row>
    <row r="52" outlineLevel="1">
      <c r="A52" s="207"/>
      <c r="B52" s="293" t="s">
        <v>76</v>
      </c>
      <c r="C52" s="225" t="s">
        <v>394</v>
      </c>
      <c r="D52" s="114"/>
      <c r="E52" s="226">
        <v>8.232</v>
      </c>
      <c r="F52" s="273">
        <v>9.8784</v>
      </c>
      <c r="G52" s="273">
        <v>8.39664</v>
      </c>
      <c r="H52" s="200" t="s">
        <v>193</v>
      </c>
      <c r="I52" s="207"/>
      <c r="J52" s="114"/>
      <c r="K52" s="1127"/>
      <c r="L52" s="1127"/>
      <c r="M52" s="1127"/>
      <c r="N52" s="1127"/>
      <c r="O52" s="278">
        <v>0.0</v>
      </c>
      <c r="P52" s="278">
        <v>1.0</v>
      </c>
      <c r="Q52" s="278">
        <v>1.0</v>
      </c>
      <c r="R52" s="112"/>
      <c r="S52" s="224"/>
      <c r="T52" s="224"/>
      <c r="U52" s="224"/>
      <c r="V52" s="114"/>
    </row>
    <row r="53" outlineLevel="1">
      <c r="A53" s="299" t="s">
        <v>271</v>
      </c>
      <c r="B53" s="300"/>
      <c r="C53" s="225" t="s">
        <v>278</v>
      </c>
      <c r="D53" s="210" t="s">
        <v>213</v>
      </c>
      <c r="E53" s="226">
        <v>10.2312</v>
      </c>
      <c r="F53" s="273">
        <v>12.27744</v>
      </c>
      <c r="G53" s="273">
        <v>10.435824</v>
      </c>
      <c r="H53" s="200" t="s">
        <v>193</v>
      </c>
      <c r="I53" s="302" t="str">
        <f t="array" ref="I53">INDEX('Aerial Attacks'!$O$3:$AA$109, MATCH($A$1,'Aerial Attacks'!$A$3:$A$109,0), MATCH(A53,'Aerial Attacks'!$O$2:$S$2,0))</f>
        <v>8</v>
      </c>
      <c r="J53" s="210" t="s">
        <v>281</v>
      </c>
      <c r="K53" s="1127"/>
      <c r="L53" s="1127"/>
      <c r="M53" s="1127"/>
      <c r="N53" s="1127"/>
      <c r="O53" s="278">
        <v>0.0</v>
      </c>
      <c r="P53" s="278">
        <v>1.0</v>
      </c>
      <c r="Q53" s="278">
        <v>1.0</v>
      </c>
      <c r="R53" s="1130"/>
      <c r="S53" s="120"/>
      <c r="T53" s="120"/>
      <c r="U53" s="120"/>
      <c r="V53" s="117"/>
    </row>
    <row r="54" outlineLevel="1">
      <c r="A54" s="299" t="s">
        <v>283</v>
      </c>
      <c r="B54" s="308"/>
      <c r="C54" s="210" t="s">
        <v>308</v>
      </c>
      <c r="D54" s="210" t="s">
        <v>345</v>
      </c>
      <c r="E54" s="226">
        <v>14.111999999999998</v>
      </c>
      <c r="F54" s="273">
        <v>16.9344</v>
      </c>
      <c r="G54" s="273">
        <v>14.39424</v>
      </c>
      <c r="H54" s="200" t="s">
        <v>59</v>
      </c>
      <c r="I54" s="302">
        <f t="array" ref="I54">INDEX('Aerial Attacks'!$O$3:$AA$109, MATCH($A$1,'Aerial Attacks'!$A$3:$A$109,0), MATCH(A54,'Aerial Attacks'!$O$2:$S$2,0))</f>
        <v>13</v>
      </c>
      <c r="J54" s="210" t="s">
        <v>1490</v>
      </c>
      <c r="K54" s="1127"/>
      <c r="L54" s="1127"/>
      <c r="M54" s="1127"/>
      <c r="N54" s="1127"/>
      <c r="O54" s="278">
        <v>0.0</v>
      </c>
      <c r="P54" s="278">
        <v>1.0</v>
      </c>
      <c r="Q54" s="278">
        <v>1.0</v>
      </c>
      <c r="R54" s="240"/>
      <c r="S54" s="120"/>
      <c r="T54" s="120"/>
      <c r="U54" s="120"/>
      <c r="V54" s="117"/>
    </row>
    <row r="55">
      <c r="A55" s="312"/>
      <c r="B55" s="315"/>
      <c r="C55" s="317"/>
      <c r="D55" s="317"/>
      <c r="E55" s="318"/>
      <c r="F55" s="318"/>
      <c r="G55" s="318"/>
      <c r="H55" s="319"/>
      <c r="I55" s="319"/>
      <c r="J55" s="320"/>
      <c r="K55" s="320"/>
      <c r="L55" s="320"/>
      <c r="M55" s="320"/>
      <c r="N55" s="320"/>
      <c r="O55" s="320"/>
      <c r="P55" s="320"/>
      <c r="Q55" s="180"/>
      <c r="R55" s="180"/>
      <c r="S55" s="180"/>
      <c r="T55" s="180"/>
      <c r="U55" s="180"/>
      <c r="V55" s="180"/>
    </row>
    <row r="56">
      <c r="A56" s="322" t="s">
        <v>305</v>
      </c>
      <c r="B56" s="117"/>
      <c r="C56" s="317"/>
      <c r="D56" s="317"/>
      <c r="E56" s="318"/>
      <c r="F56" s="318"/>
      <c r="G56" s="318"/>
      <c r="H56" s="319"/>
      <c r="I56" s="319"/>
      <c r="J56" s="320"/>
      <c r="K56" s="320"/>
      <c r="L56" s="320"/>
      <c r="M56" s="320"/>
      <c r="N56" s="320"/>
      <c r="O56" s="320"/>
      <c r="P56" s="320"/>
      <c r="Q56" s="180"/>
      <c r="R56" s="180"/>
      <c r="S56" s="180"/>
      <c r="T56" s="180"/>
      <c r="U56" s="180"/>
      <c r="V56" s="180"/>
    </row>
    <row r="57" outlineLevel="1">
      <c r="A57" s="324" t="s">
        <v>1491</v>
      </c>
      <c r="B57" s="117"/>
      <c r="C57" s="327" t="s">
        <v>48</v>
      </c>
      <c r="D57" s="327" t="s">
        <v>49</v>
      </c>
      <c r="E57" s="328" t="s">
        <v>50</v>
      </c>
      <c r="F57" s="329" t="s">
        <v>51</v>
      </c>
      <c r="G57" s="328" t="str">
        <f>'テンプレート'!G72</f>
        <v>ガード硬直</v>
      </c>
      <c r="H57" s="331" t="str">
        <f>'テンプレート'!H72</f>
        <v>Comment</v>
      </c>
      <c r="I57" s="120"/>
      <c r="J57" s="117"/>
      <c r="K57" s="333" t="str">
        <f>'テンプレート'!K72</f>
        <v>ベクトル</v>
      </c>
      <c r="L57" s="333" t="str">
        <f>'テンプレート'!L72</f>
        <v>KBG (R.E.)</v>
      </c>
      <c r="M57" s="333" t="str">
        <f>'テンプレート'!M72</f>
        <v>BKB (R.A.)</v>
      </c>
      <c r="N57" s="333" t="str">
        <f>'テンプレート'!N72</f>
        <v>FKB (R.F.)</v>
      </c>
      <c r="O57" s="334" t="str">
        <f>'テンプレート'!O72</f>
        <v>盾削り値</v>
      </c>
      <c r="P57" s="333" t="str">
        <f>'テンプレート'!P72</f>
        <v>ﾋｯﾄｽﾄｯﾌﾟ</v>
      </c>
      <c r="Q57" s="334" t="str">
        <f>'テンプレート'!Q72</f>
        <v>ずらし</v>
      </c>
      <c r="R57" s="333" t="str">
        <f>'テンプレート'!R72</f>
        <v>相殺</v>
      </c>
      <c r="S57" s="334" t="str">
        <f>'テンプレート'!S72</f>
        <v>相殺ﾓｰｼｮﾝ</v>
      </c>
      <c r="T57" s="334" t="str">
        <f>'テンプレート'!T72</f>
        <v>飛び道具</v>
      </c>
      <c r="U57" s="334" t="str">
        <f>'テンプレート'!U72</f>
        <v>慣性反転</v>
      </c>
      <c r="V57" s="334" t="str">
        <f>'テンプレート'!V72</f>
        <v>向き反転</v>
      </c>
    </row>
    <row r="58" outlineLevel="1">
      <c r="A58" s="335" t="s">
        <v>324</v>
      </c>
      <c r="B58" s="337"/>
      <c r="C58" s="590" t="s">
        <v>1498</v>
      </c>
      <c r="D58" s="275" t="s">
        <v>121</v>
      </c>
      <c r="E58" s="199">
        <v>5.88</v>
      </c>
      <c r="F58" s="200">
        <v>7.056</v>
      </c>
      <c r="G58" s="199" t="s">
        <v>70</v>
      </c>
      <c r="H58" s="606"/>
      <c r="I58" s="221"/>
      <c r="J58" s="110"/>
      <c r="K58" s="370"/>
      <c r="L58" s="370"/>
      <c r="M58" s="370"/>
      <c r="N58" s="370"/>
      <c r="O58" s="200">
        <v>0.0</v>
      </c>
      <c r="P58" s="200">
        <v>1.0</v>
      </c>
      <c r="Q58" s="200">
        <v>1.0</v>
      </c>
      <c r="R58" s="205" t="b">
        <v>1</v>
      </c>
      <c r="S58" s="205" t="b">
        <v>0</v>
      </c>
      <c r="T58" s="205" t="b">
        <v>1</v>
      </c>
      <c r="U58" s="344" t="s">
        <v>340</v>
      </c>
      <c r="V58" s="344" t="b">
        <v>1</v>
      </c>
    </row>
    <row r="59" outlineLevel="1">
      <c r="A59" s="222"/>
      <c r="B59" s="347" t="s">
        <v>343</v>
      </c>
      <c r="C59" s="589" t="s">
        <v>1502</v>
      </c>
      <c r="D59" s="233"/>
      <c r="E59" s="199">
        <v>5.88</v>
      </c>
      <c r="F59" s="200">
        <v>7.056</v>
      </c>
      <c r="G59" s="199" t="s">
        <v>70</v>
      </c>
      <c r="H59" s="231"/>
      <c r="J59" s="233"/>
      <c r="K59" s="370"/>
      <c r="L59" s="370"/>
      <c r="M59" s="370"/>
      <c r="N59" s="370"/>
      <c r="O59" s="200"/>
      <c r="P59" s="200"/>
      <c r="Q59" s="200"/>
      <c r="R59" s="205" t="b">
        <v>0</v>
      </c>
      <c r="S59" s="205" t="b">
        <v>0</v>
      </c>
      <c r="T59" s="205" t="b">
        <v>0</v>
      </c>
      <c r="U59" s="222"/>
      <c r="V59" s="222"/>
    </row>
    <row r="60" outlineLevel="1">
      <c r="A60" s="222"/>
      <c r="B60" s="347" t="s">
        <v>352</v>
      </c>
      <c r="C60" s="589" t="s">
        <v>354</v>
      </c>
      <c r="D60" s="114"/>
      <c r="E60" s="199">
        <v>4.704</v>
      </c>
      <c r="F60" s="200">
        <v>5.644799999999999</v>
      </c>
      <c r="G60" s="199" t="s">
        <v>70</v>
      </c>
      <c r="H60" s="112"/>
      <c r="I60" s="224"/>
      <c r="J60" s="114"/>
      <c r="K60" s="370"/>
      <c r="L60" s="370"/>
      <c r="M60" s="370"/>
      <c r="N60" s="370"/>
      <c r="O60" s="200">
        <v>0.0</v>
      </c>
      <c r="P60" s="200">
        <v>1.0</v>
      </c>
      <c r="Q60" s="200">
        <v>1.0</v>
      </c>
      <c r="R60" s="205" t="b">
        <v>1</v>
      </c>
      <c r="S60" s="205" t="b">
        <v>0</v>
      </c>
      <c r="T60" s="205" t="b">
        <v>1</v>
      </c>
      <c r="U60" s="207"/>
      <c r="V60" s="207"/>
    </row>
    <row r="61" outlineLevel="1">
      <c r="A61" s="324" t="s">
        <v>1503</v>
      </c>
      <c r="B61" s="117"/>
      <c r="C61" s="327" t="s">
        <v>48</v>
      </c>
      <c r="D61" s="327" t="s">
        <v>49</v>
      </c>
      <c r="E61" s="328" t="s">
        <v>50</v>
      </c>
      <c r="F61" s="329" t="s">
        <v>51</v>
      </c>
      <c r="G61" s="328" t="str">
        <f>'テンプレート'!G75</f>
        <v>ガード硬直</v>
      </c>
      <c r="H61" s="331" t="str">
        <f>'テンプレート'!H75</f>
        <v>Comment</v>
      </c>
      <c r="I61" s="120"/>
      <c r="J61" s="117"/>
      <c r="K61" s="333" t="str">
        <f>'テンプレート'!K75</f>
        <v>ベクトル</v>
      </c>
      <c r="L61" s="333" t="str">
        <f>'テンプレート'!L75</f>
        <v>KBG (R.E.)</v>
      </c>
      <c r="M61" s="333" t="str">
        <f>'テンプレート'!M75</f>
        <v>BKB (R.A.)</v>
      </c>
      <c r="N61" s="333" t="str">
        <f>'テンプレート'!N75</f>
        <v>FKB (R.F.)</v>
      </c>
      <c r="O61" s="334" t="str">
        <f>'テンプレート'!O75</f>
        <v>盾削り値</v>
      </c>
      <c r="P61" s="333" t="str">
        <f>'テンプレート'!P75</f>
        <v>ﾋｯﾄｽﾄｯﾌﾟ</v>
      </c>
      <c r="Q61" s="334" t="str">
        <f>'テンプレート'!Q75</f>
        <v>ずらし</v>
      </c>
      <c r="R61" s="333" t="str">
        <f>'テンプレート'!R75</f>
        <v>相殺</v>
      </c>
      <c r="S61" s="334" t="str">
        <f>'テンプレート'!S75</f>
        <v>相殺ﾓｰｼｮﾝ</v>
      </c>
      <c r="T61" s="334" t="str">
        <f>'テンプレート'!T75</f>
        <v>飛び道具</v>
      </c>
      <c r="U61" s="334" t="str">
        <f>'テンプレート'!U75</f>
        <v>慣性反転</v>
      </c>
      <c r="V61" s="334" t="str">
        <f>'テンプレート'!V75</f>
        <v>向き反転</v>
      </c>
    </row>
    <row r="62" outlineLevel="1">
      <c r="A62" s="335" t="s">
        <v>324</v>
      </c>
      <c r="B62" s="343"/>
      <c r="C62" s="199" t="s">
        <v>1507</v>
      </c>
      <c r="D62" s="355" t="s">
        <v>211</v>
      </c>
      <c r="E62" s="199">
        <v>8.232</v>
      </c>
      <c r="F62" s="200">
        <v>9.8784</v>
      </c>
      <c r="G62" s="199" t="s">
        <v>91</v>
      </c>
      <c r="H62" s="213" t="s">
        <v>1508</v>
      </c>
      <c r="I62" s="120"/>
      <c r="J62" s="117"/>
      <c r="K62" s="370"/>
      <c r="L62" s="370"/>
      <c r="M62" s="370"/>
      <c r="N62" s="370"/>
      <c r="O62" s="200">
        <v>4.0</v>
      </c>
      <c r="P62" s="200">
        <v>1.0</v>
      </c>
      <c r="Q62" s="200">
        <v>1.0</v>
      </c>
      <c r="R62" s="205" t="b">
        <v>0</v>
      </c>
      <c r="S62" s="205" t="b">
        <v>0</v>
      </c>
      <c r="T62" s="205"/>
      <c r="U62" s="205" t="s">
        <v>340</v>
      </c>
      <c r="V62" s="205" t="b">
        <v>1</v>
      </c>
    </row>
    <row r="63" outlineLevel="1">
      <c r="A63" s="324" t="s">
        <v>377</v>
      </c>
      <c r="B63" s="117"/>
      <c r="C63" s="327" t="s">
        <v>48</v>
      </c>
      <c r="D63" s="327" t="s">
        <v>49</v>
      </c>
      <c r="E63" s="328" t="s">
        <v>50</v>
      </c>
      <c r="F63" s="329" t="s">
        <v>51</v>
      </c>
      <c r="G63" s="328" t="str">
        <f>'テンプレート'!G80</f>
        <v>ガード硬直</v>
      </c>
      <c r="H63" s="331" t="str">
        <f>'テンプレート'!H80</f>
        <v>Comment</v>
      </c>
      <c r="I63" s="120"/>
      <c r="J63" s="117"/>
      <c r="K63" s="333" t="str">
        <f>'テンプレート'!K80</f>
        <v>ベクトル</v>
      </c>
      <c r="L63" s="333" t="str">
        <f>'テンプレート'!L80</f>
        <v>KBG (R.E.)</v>
      </c>
      <c r="M63" s="333" t="str">
        <f>'テンプレート'!M80</f>
        <v>BKB (R.A.)</v>
      </c>
      <c r="N63" s="333" t="str">
        <f>'テンプレート'!N80</f>
        <v>FKB (R.F.)</v>
      </c>
      <c r="O63" s="334" t="str">
        <f>'テンプレート'!O80</f>
        <v>盾削り値</v>
      </c>
      <c r="P63" s="333" t="str">
        <f>'テンプレート'!P80</f>
        <v>ﾋｯﾄｽﾄｯﾌﾟ</v>
      </c>
      <c r="Q63" s="334" t="str">
        <f>'テンプレート'!Q80</f>
        <v>ずらし</v>
      </c>
      <c r="R63" s="333" t="str">
        <f>'テンプレート'!R80</f>
        <v>相殺</v>
      </c>
      <c r="S63" s="334" t="str">
        <f>'テンプレート'!S80</f>
        <v>相殺ﾓｰｼｮﾝ</v>
      </c>
      <c r="T63" s="334" t="str">
        <f>'テンプレート'!T80</f>
        <v>飛び道具</v>
      </c>
      <c r="U63" s="334" t="str">
        <f>'テンプレート'!U80</f>
        <v>慣性反転</v>
      </c>
      <c r="V63" s="334" t="str">
        <f>'テンプレート'!V80</f>
        <v>向き反転</v>
      </c>
    </row>
    <row r="64" ht="21.0" customHeight="1" outlineLevel="1">
      <c r="A64" s="335" t="s">
        <v>324</v>
      </c>
      <c r="B64" s="359"/>
      <c r="C64" s="209" t="s">
        <v>737</v>
      </c>
      <c r="D64" s="384"/>
      <c r="E64" s="199">
        <v>14.111999999999998</v>
      </c>
      <c r="F64" s="200">
        <v>16.934399999999997</v>
      </c>
      <c r="G64" s="199" t="s">
        <v>125</v>
      </c>
      <c r="H64" s="243" t="s">
        <v>1530</v>
      </c>
      <c r="I64" s="221"/>
      <c r="J64" s="110"/>
      <c r="K64" s="370"/>
      <c r="L64" s="370"/>
      <c r="M64" s="370"/>
      <c r="N64" s="370"/>
      <c r="O64" s="200">
        <v>0.0</v>
      </c>
      <c r="P64" s="200">
        <v>1.0</v>
      </c>
      <c r="Q64" s="200">
        <v>1.0</v>
      </c>
      <c r="R64" s="205" t="b">
        <v>1</v>
      </c>
      <c r="S64" s="205" t="b">
        <v>0</v>
      </c>
      <c r="T64" s="205"/>
      <c r="U64" s="344" t="s">
        <v>995</v>
      </c>
      <c r="V64" s="344" t="b">
        <v>0</v>
      </c>
    </row>
    <row r="65" ht="21.0" customHeight="1" outlineLevel="1">
      <c r="A65" s="222"/>
      <c r="B65" s="375" t="s">
        <v>76</v>
      </c>
      <c r="C65" s="225" t="s">
        <v>1531</v>
      </c>
      <c r="D65" s="207"/>
      <c r="E65" s="199">
        <v>7.055999999999999</v>
      </c>
      <c r="F65" s="200">
        <v>8.467199999999998</v>
      </c>
      <c r="G65" s="199" t="s">
        <v>147</v>
      </c>
      <c r="H65" s="112"/>
      <c r="I65" s="224"/>
      <c r="J65" s="114"/>
      <c r="K65" s="370"/>
      <c r="L65" s="370"/>
      <c r="M65" s="370"/>
      <c r="N65" s="370"/>
      <c r="O65" s="200">
        <v>0.0</v>
      </c>
      <c r="P65" s="200">
        <v>1.0</v>
      </c>
      <c r="Q65" s="200">
        <v>1.0</v>
      </c>
      <c r="R65" s="205" t="b">
        <v>1</v>
      </c>
      <c r="S65" s="205" t="b">
        <v>0</v>
      </c>
      <c r="T65" s="205"/>
      <c r="U65" s="207"/>
      <c r="V65" s="207"/>
    </row>
    <row r="66" outlineLevel="1">
      <c r="A66" s="324" t="s">
        <v>1532</v>
      </c>
      <c r="B66" s="117"/>
      <c r="C66" s="327" t="s">
        <v>48</v>
      </c>
      <c r="D66" s="327" t="s">
        <v>49</v>
      </c>
      <c r="E66" s="328" t="s">
        <v>50</v>
      </c>
      <c r="F66" s="329" t="s">
        <v>51</v>
      </c>
      <c r="G66" s="328" t="str">
        <f>'テンプレート'!G85</f>
        <v>ガード硬直</v>
      </c>
      <c r="H66" s="331" t="str">
        <f>'テンプレート'!H85</f>
        <v>Comment</v>
      </c>
      <c r="I66" s="120"/>
      <c r="J66" s="117"/>
      <c r="K66" s="333" t="str">
        <f>'テンプレート'!K85</f>
        <v>ベクトル</v>
      </c>
      <c r="L66" s="333" t="str">
        <f>'テンプレート'!L85</f>
        <v>KBG (R.E.)</v>
      </c>
      <c r="M66" s="333" t="str">
        <f>'テンプレート'!M85</f>
        <v>BKB (R.A.)</v>
      </c>
      <c r="N66" s="333" t="str">
        <f>'テンプレート'!N85</f>
        <v>FKB (R.F.)</v>
      </c>
      <c r="O66" s="334" t="str">
        <f>'テンプレート'!O85</f>
        <v>盾削り値</v>
      </c>
      <c r="P66" s="333" t="str">
        <f>'テンプレート'!P85</f>
        <v>ﾋｯﾄｽﾄｯﾌﾟ</v>
      </c>
      <c r="Q66" s="334" t="str">
        <f>'テンプレート'!Q85</f>
        <v>ずらし</v>
      </c>
      <c r="R66" s="333" t="str">
        <f>'テンプレート'!R85</f>
        <v>相殺</v>
      </c>
      <c r="S66" s="334" t="str">
        <f>'テンプレート'!S85</f>
        <v>相殺ﾓｰｼｮﾝ</v>
      </c>
      <c r="T66" s="334" t="str">
        <f>'テンプレート'!T85</f>
        <v>飛び道具</v>
      </c>
      <c r="U66" s="334" t="str">
        <f>'テンプレート'!U85</f>
        <v>慣性反転</v>
      </c>
      <c r="V66" s="334" t="str">
        <f>'テンプレート'!V85</f>
        <v>向き反転</v>
      </c>
    </row>
    <row r="67" outlineLevel="1">
      <c r="A67" s="335" t="s">
        <v>324</v>
      </c>
      <c r="B67" s="359" t="s">
        <v>598</v>
      </c>
      <c r="C67" s="1131" t="s">
        <v>1533</v>
      </c>
      <c r="D67" s="216" t="s">
        <v>886</v>
      </c>
      <c r="E67" s="199">
        <v>1.8816</v>
      </c>
      <c r="F67" s="200">
        <v>2.25792</v>
      </c>
      <c r="G67" s="199" t="s">
        <v>70</v>
      </c>
      <c r="H67" s="283" t="s">
        <v>1534</v>
      </c>
      <c r="I67" s="221"/>
      <c r="J67" s="110"/>
      <c r="K67" s="370"/>
      <c r="L67" s="370"/>
      <c r="M67" s="370"/>
      <c r="N67" s="370"/>
      <c r="O67" s="200">
        <v>0.0</v>
      </c>
      <c r="P67" s="200">
        <v>1.0</v>
      </c>
      <c r="Q67" s="200">
        <v>1.0</v>
      </c>
      <c r="R67" s="205" t="b">
        <v>1</v>
      </c>
      <c r="S67" s="205" t="b">
        <v>0</v>
      </c>
      <c r="T67" s="205" t="b">
        <v>0</v>
      </c>
      <c r="U67" s="344" t="s">
        <v>340</v>
      </c>
      <c r="V67" s="344" t="b">
        <v>1</v>
      </c>
    </row>
    <row r="68" outlineLevel="1">
      <c r="A68" s="207"/>
      <c r="B68" s="359" t="s">
        <v>414</v>
      </c>
      <c r="C68" s="1131" t="s">
        <v>1535</v>
      </c>
      <c r="D68" s="207"/>
      <c r="E68" s="199">
        <v>3.5279999999999996</v>
      </c>
      <c r="F68" s="200">
        <v>4.233599999999999</v>
      </c>
      <c r="G68" s="199" t="s">
        <v>193</v>
      </c>
      <c r="H68" s="112"/>
      <c r="I68" s="224"/>
      <c r="J68" s="114"/>
      <c r="K68" s="370"/>
      <c r="L68" s="370"/>
      <c r="M68" s="370"/>
      <c r="N68" s="370"/>
      <c r="O68" s="200">
        <v>0.0</v>
      </c>
      <c r="P68" s="200">
        <v>1.0</v>
      </c>
      <c r="Q68" s="200">
        <v>1.0</v>
      </c>
      <c r="R68" s="205" t="b">
        <v>1</v>
      </c>
      <c r="S68" s="205" t="b">
        <v>0</v>
      </c>
      <c r="T68" s="205" t="b">
        <v>0</v>
      </c>
      <c r="U68" s="207"/>
      <c r="V68" s="207"/>
    </row>
    <row r="69">
      <c r="A69" s="312"/>
      <c r="B69" s="315"/>
      <c r="C69" s="317"/>
      <c r="D69" s="317"/>
      <c r="E69" s="318"/>
      <c r="F69" s="318"/>
      <c r="G69" s="318"/>
      <c r="H69" s="319"/>
      <c r="I69" s="319"/>
      <c r="J69" s="320"/>
      <c r="K69" s="320"/>
      <c r="L69" s="320"/>
      <c r="M69" s="320"/>
      <c r="N69" s="320"/>
      <c r="O69" s="320"/>
      <c r="P69" s="320"/>
      <c r="Q69" s="180"/>
      <c r="R69" s="180"/>
      <c r="S69" s="180"/>
      <c r="T69" s="180"/>
      <c r="U69" s="180"/>
      <c r="V69" s="180"/>
    </row>
    <row r="70">
      <c r="A70" s="390" t="s">
        <v>442</v>
      </c>
      <c r="B70" s="110"/>
      <c r="C70" s="319"/>
      <c r="D70" s="319"/>
      <c r="E70" s="320"/>
      <c r="F70" s="392"/>
      <c r="G70" s="392"/>
      <c r="H70" s="320"/>
      <c r="I70" s="320"/>
      <c r="J70" s="320"/>
      <c r="K70" s="320"/>
      <c r="L70" s="320"/>
      <c r="M70" s="320"/>
      <c r="N70" s="180"/>
      <c r="O70" s="180"/>
      <c r="P70" s="180"/>
      <c r="Q70" s="320"/>
      <c r="R70" s="320"/>
      <c r="S70" s="320"/>
      <c r="T70" s="320"/>
      <c r="U70" s="320"/>
      <c r="V70" s="320"/>
    </row>
    <row r="71" outlineLevel="1">
      <c r="A71" s="112"/>
      <c r="B71" s="114"/>
      <c r="C71" s="393" t="s">
        <v>48</v>
      </c>
      <c r="D71" s="393" t="s">
        <v>49</v>
      </c>
      <c r="E71" s="393" t="s">
        <v>50</v>
      </c>
      <c r="F71" s="396" t="s">
        <v>51</v>
      </c>
      <c r="G71" s="319"/>
      <c r="H71" s="319"/>
      <c r="I71" s="319"/>
      <c r="J71" s="320"/>
      <c r="K71" s="320"/>
      <c r="L71" s="320"/>
      <c r="M71" s="320"/>
      <c r="N71" s="320"/>
      <c r="O71" s="320"/>
      <c r="P71" s="320"/>
      <c r="Q71" s="320"/>
      <c r="R71" s="320"/>
      <c r="S71" s="320"/>
      <c r="T71" s="320"/>
      <c r="U71" s="320"/>
      <c r="V71" s="320"/>
    </row>
    <row r="72" outlineLevel="1">
      <c r="A72" s="398" t="s">
        <v>449</v>
      </c>
      <c r="B72" s="399" t="s">
        <v>449</v>
      </c>
      <c r="C72" s="199" t="s">
        <v>429</v>
      </c>
      <c r="D72" s="199" t="s">
        <v>66</v>
      </c>
      <c r="E72" s="199">
        <v>1.5288</v>
      </c>
      <c r="F72" s="200">
        <v>1.8345599999999997</v>
      </c>
      <c r="G72" s="319"/>
      <c r="H72" s="319"/>
      <c r="I72" s="319"/>
      <c r="J72" s="320"/>
      <c r="K72" s="320"/>
      <c r="L72" s="320"/>
      <c r="M72" s="320"/>
      <c r="N72" s="320"/>
      <c r="O72" s="320"/>
      <c r="P72" s="320"/>
      <c r="Q72" s="320"/>
      <c r="R72" s="320"/>
      <c r="S72" s="320"/>
      <c r="T72" s="320"/>
      <c r="U72" s="320"/>
      <c r="V72" s="320"/>
    </row>
    <row r="73" outlineLevel="1">
      <c r="A73" s="400" t="s">
        <v>454</v>
      </c>
      <c r="B73" s="399" t="s">
        <v>455</v>
      </c>
      <c r="C73" s="199" t="s">
        <v>105</v>
      </c>
      <c r="D73" s="199" t="s">
        <v>65</v>
      </c>
      <c r="E73" s="401"/>
      <c r="F73" s="402"/>
      <c r="G73" s="402"/>
      <c r="H73" s="319"/>
      <c r="I73" s="319"/>
      <c r="J73" s="320"/>
      <c r="K73" s="320"/>
      <c r="L73" s="320"/>
      <c r="M73" s="320"/>
      <c r="N73" s="320"/>
      <c r="O73" s="320"/>
      <c r="P73" s="320"/>
      <c r="Q73" s="320"/>
      <c r="R73" s="320"/>
      <c r="S73" s="320"/>
      <c r="T73" s="320"/>
      <c r="U73" s="320"/>
      <c r="V73" s="320"/>
    </row>
    <row r="74" outlineLevel="1">
      <c r="A74" s="231"/>
      <c r="B74" s="399" t="s">
        <v>456</v>
      </c>
      <c r="C74" s="199" t="s">
        <v>457</v>
      </c>
      <c r="D74" s="199" t="s">
        <v>458</v>
      </c>
      <c r="E74" s="401"/>
      <c r="F74" s="402"/>
      <c r="G74" s="402"/>
      <c r="H74" s="319"/>
      <c r="I74" s="319"/>
      <c r="J74" s="320"/>
      <c r="K74" s="320"/>
      <c r="L74" s="320"/>
      <c r="M74" s="320"/>
      <c r="N74" s="320"/>
      <c r="O74" s="320"/>
      <c r="P74" s="320"/>
      <c r="Q74" s="320"/>
      <c r="R74" s="320"/>
      <c r="S74" s="320"/>
      <c r="T74" s="320"/>
      <c r="U74" s="320"/>
      <c r="V74" s="320"/>
    </row>
    <row r="75" outlineLevel="1">
      <c r="A75" s="112"/>
      <c r="B75" s="399" t="s">
        <v>459</v>
      </c>
      <c r="C75" s="199" t="s">
        <v>212</v>
      </c>
      <c r="D75" s="199" t="s">
        <v>476</v>
      </c>
      <c r="E75" s="319"/>
      <c r="F75" s="402"/>
      <c r="G75" s="402"/>
      <c r="H75" s="319"/>
      <c r="I75" s="319"/>
      <c r="J75" s="320"/>
      <c r="K75" s="320"/>
      <c r="L75" s="320"/>
      <c r="M75" s="320"/>
      <c r="N75" s="320"/>
      <c r="O75" s="320"/>
      <c r="P75" s="320"/>
      <c r="Q75" s="320"/>
      <c r="R75" s="320"/>
      <c r="S75" s="320"/>
      <c r="T75" s="320"/>
      <c r="U75" s="320"/>
      <c r="V75" s="320"/>
    </row>
    <row r="76" outlineLevel="1">
      <c r="A76" s="403" t="s">
        <v>462</v>
      </c>
      <c r="B76" s="117"/>
      <c r="C76" s="393" t="s">
        <v>465</v>
      </c>
      <c r="D76" s="393" t="s">
        <v>48</v>
      </c>
      <c r="E76" s="393" t="s">
        <v>49</v>
      </c>
      <c r="F76" s="393" t="s">
        <v>50</v>
      </c>
      <c r="G76" s="396" t="s">
        <v>51</v>
      </c>
      <c r="H76" s="404" t="s">
        <v>53</v>
      </c>
      <c r="I76" s="120"/>
      <c r="J76" s="117"/>
      <c r="K76" s="405" t="str">
        <f>'テンプレート'!K97</f>
        <v>ベクトル</v>
      </c>
      <c r="L76" s="405" t="str">
        <f>'テンプレート'!L97</f>
        <v>KBG (R.E.)</v>
      </c>
      <c r="M76" s="405" t="str">
        <f>'テンプレート'!M97</f>
        <v>BKB (R.A.)</v>
      </c>
      <c r="N76" s="405" t="str">
        <f>'テンプレート'!N97</f>
        <v>FKB (R.F.)</v>
      </c>
      <c r="O76" s="406" t="str">
        <f>'テンプレート'!O97</f>
        <v>盾削り値</v>
      </c>
      <c r="P76" s="405" t="str">
        <f>'テンプレート'!P97</f>
        <v>ﾋｯﾄｽﾄｯﾌﾟ</v>
      </c>
      <c r="Q76" s="406" t="str">
        <f>'テンプレート'!Q97</f>
        <v>ずらし</v>
      </c>
      <c r="R76" s="408"/>
      <c r="S76" s="408"/>
      <c r="T76" s="408"/>
      <c r="U76" s="408"/>
      <c r="V76" s="408"/>
    </row>
    <row r="77" outlineLevel="1">
      <c r="A77" s="411" t="s">
        <v>467</v>
      </c>
      <c r="B77" s="399" t="s">
        <v>469</v>
      </c>
      <c r="C77" s="424" t="b">
        <v>0</v>
      </c>
      <c r="D77" s="407"/>
      <c r="E77" s="426">
        <v>27.0</v>
      </c>
      <c r="F77" s="407"/>
      <c r="G77" s="407"/>
      <c r="H77" s="1133"/>
      <c r="I77" s="221"/>
      <c r="J77" s="110"/>
      <c r="K77" s="407"/>
      <c r="L77" s="407"/>
      <c r="M77" s="407"/>
      <c r="N77" s="407"/>
      <c r="O77" s="407"/>
      <c r="P77" s="407"/>
      <c r="Q77" s="407"/>
      <c r="R77" s="408"/>
      <c r="S77" s="320"/>
      <c r="T77" s="320"/>
      <c r="U77" s="320"/>
      <c r="V77" s="320"/>
    </row>
    <row r="78" outlineLevel="1">
      <c r="A78" s="207"/>
      <c r="B78" s="399" t="s">
        <v>462</v>
      </c>
      <c r="C78" s="207"/>
      <c r="D78" s="127">
        <v>13.0</v>
      </c>
      <c r="E78" s="207"/>
      <c r="F78" s="199">
        <v>9.408</v>
      </c>
      <c r="G78" s="200">
        <v>11.289599999999998</v>
      </c>
      <c r="H78" s="112"/>
      <c r="I78" s="224"/>
      <c r="J78" s="114"/>
      <c r="K78" s="836">
        <v>45.0</v>
      </c>
      <c r="L78" s="837">
        <v>65.0</v>
      </c>
      <c r="M78" s="838">
        <v>60.0</v>
      </c>
      <c r="N78" s="838">
        <v>0.0</v>
      </c>
      <c r="O78" s="407"/>
      <c r="P78" s="407"/>
      <c r="Q78" s="407"/>
      <c r="R78" s="408"/>
      <c r="S78" s="320"/>
      <c r="T78" s="320"/>
      <c r="U78" s="320"/>
      <c r="V78" s="320"/>
    </row>
    <row r="79" outlineLevel="1">
      <c r="A79" s="411" t="s">
        <v>474</v>
      </c>
      <c r="B79" s="399" t="s">
        <v>469</v>
      </c>
      <c r="C79" s="424" t="b">
        <v>0</v>
      </c>
      <c r="D79" s="407"/>
      <c r="E79" s="426">
        <v>59.0</v>
      </c>
      <c r="F79" s="407"/>
      <c r="G79" s="407"/>
      <c r="H79" s="219"/>
      <c r="I79" s="221"/>
      <c r="J79" s="110"/>
      <c r="K79" s="610"/>
      <c r="L79" s="610"/>
      <c r="M79" s="610"/>
      <c r="N79" s="610"/>
      <c r="O79" s="610"/>
      <c r="P79" s="610"/>
      <c r="Q79" s="610"/>
      <c r="R79" s="408"/>
      <c r="S79" s="320"/>
      <c r="T79" s="320"/>
      <c r="U79" s="320"/>
      <c r="V79" s="320"/>
    </row>
    <row r="80" outlineLevel="1">
      <c r="A80" s="207"/>
      <c r="B80" s="399" t="s">
        <v>462</v>
      </c>
      <c r="C80" s="207"/>
      <c r="D80" s="199" t="s">
        <v>213</v>
      </c>
      <c r="E80" s="207"/>
      <c r="F80" s="199">
        <v>12.936</v>
      </c>
      <c r="G80" s="200">
        <v>15.5232</v>
      </c>
      <c r="H80" s="112"/>
      <c r="I80" s="224"/>
      <c r="J80" s="114"/>
      <c r="K80" s="836">
        <v>45.0</v>
      </c>
      <c r="L80" s="837">
        <v>66.0</v>
      </c>
      <c r="M80" s="838">
        <v>70.0</v>
      </c>
      <c r="N80" s="838">
        <v>0.0</v>
      </c>
      <c r="O80" s="407"/>
      <c r="P80" s="407"/>
      <c r="Q80" s="407"/>
      <c r="R80" s="408"/>
      <c r="S80" s="320"/>
      <c r="T80" s="320"/>
      <c r="U80" s="320"/>
      <c r="V80" s="320"/>
    </row>
    <row r="81" outlineLevel="1">
      <c r="A81" s="411" t="s">
        <v>477</v>
      </c>
      <c r="B81" s="399" t="s">
        <v>469</v>
      </c>
      <c r="C81" s="424" t="b">
        <v>0</v>
      </c>
      <c r="D81" s="407"/>
      <c r="E81" s="426">
        <v>39.0</v>
      </c>
      <c r="F81" s="407"/>
      <c r="G81" s="407"/>
      <c r="H81" s="1133"/>
      <c r="I81" s="221"/>
      <c r="J81" s="110"/>
      <c r="K81" s="407"/>
      <c r="L81" s="407"/>
      <c r="M81" s="407"/>
      <c r="N81" s="407"/>
      <c r="O81" s="407"/>
      <c r="P81" s="407"/>
      <c r="Q81" s="407"/>
      <c r="R81" s="408"/>
      <c r="S81" s="320"/>
      <c r="T81" s="320"/>
      <c r="U81" s="320"/>
      <c r="V81" s="320"/>
    </row>
    <row r="82" outlineLevel="1">
      <c r="A82" s="207"/>
      <c r="B82" s="399" t="s">
        <v>462</v>
      </c>
      <c r="C82" s="207"/>
      <c r="D82" s="127">
        <v>18.0</v>
      </c>
      <c r="E82" s="207"/>
      <c r="F82" s="199">
        <v>8.232</v>
      </c>
      <c r="G82" s="200">
        <v>9.8784</v>
      </c>
      <c r="H82" s="112"/>
      <c r="I82" s="224"/>
      <c r="J82" s="114"/>
      <c r="K82" s="836">
        <v>90.0</v>
      </c>
      <c r="L82" s="837">
        <v>72.0</v>
      </c>
      <c r="M82" s="838">
        <v>70.0</v>
      </c>
      <c r="N82" s="838">
        <v>0.0</v>
      </c>
      <c r="O82" s="407"/>
      <c r="P82" s="407"/>
      <c r="Q82" s="407"/>
      <c r="R82" s="408"/>
      <c r="S82" s="179"/>
      <c r="T82" s="179"/>
      <c r="U82" s="179"/>
      <c r="V82" s="179"/>
    </row>
    <row r="83" outlineLevel="1">
      <c r="A83" s="411" t="s">
        <v>482</v>
      </c>
      <c r="B83" s="399" t="s">
        <v>469</v>
      </c>
      <c r="C83" s="424" t="b">
        <v>0</v>
      </c>
      <c r="D83" s="407"/>
      <c r="E83" s="426">
        <v>39.0</v>
      </c>
      <c r="F83" s="407"/>
      <c r="G83" s="407"/>
      <c r="H83" s="1133"/>
      <c r="I83" s="221"/>
      <c r="J83" s="110"/>
      <c r="K83" s="407"/>
      <c r="L83" s="407"/>
      <c r="M83" s="407"/>
      <c r="N83" s="407"/>
      <c r="O83" s="407"/>
      <c r="P83" s="407"/>
      <c r="Q83" s="407"/>
      <c r="R83" s="408"/>
      <c r="S83" s="179"/>
      <c r="T83" s="179"/>
      <c r="U83" s="179"/>
      <c r="V83" s="179"/>
    </row>
    <row r="84" outlineLevel="1">
      <c r="A84" s="207"/>
      <c r="B84" s="399" t="s">
        <v>462</v>
      </c>
      <c r="C84" s="207"/>
      <c r="D84" s="127">
        <v>18.0</v>
      </c>
      <c r="E84" s="207"/>
      <c r="F84" s="199">
        <v>5.88</v>
      </c>
      <c r="G84" s="200">
        <v>7.056</v>
      </c>
      <c r="H84" s="112"/>
      <c r="I84" s="224"/>
      <c r="J84" s="114"/>
      <c r="K84" s="836">
        <v>68.0</v>
      </c>
      <c r="L84" s="837">
        <v>90.0</v>
      </c>
      <c r="M84" s="838">
        <v>40.0</v>
      </c>
      <c r="N84" s="838">
        <v>0.0</v>
      </c>
      <c r="O84" s="407"/>
      <c r="P84" s="407"/>
      <c r="Q84" s="407"/>
      <c r="R84" s="408"/>
      <c r="S84" s="179"/>
      <c r="T84" s="179"/>
      <c r="U84" s="179"/>
      <c r="V84" s="179"/>
    </row>
    <row r="85">
      <c r="A85" s="312"/>
      <c r="B85" s="315"/>
      <c r="C85" s="317"/>
      <c r="D85" s="317"/>
      <c r="E85" s="319"/>
      <c r="F85" s="248"/>
      <c r="G85" s="248"/>
      <c r="H85" s="319"/>
      <c r="I85" s="319"/>
      <c r="J85" s="320"/>
      <c r="K85" s="320"/>
      <c r="L85" s="121"/>
      <c r="M85" s="121"/>
      <c r="N85" s="121"/>
      <c r="O85" s="179"/>
      <c r="P85" s="179"/>
      <c r="Q85" s="121"/>
      <c r="R85" s="121"/>
      <c r="S85" s="121"/>
      <c r="T85" s="121"/>
      <c r="U85" s="121"/>
      <c r="V85" s="121"/>
    </row>
    <row r="86">
      <c r="A86" s="429" t="s">
        <v>486</v>
      </c>
      <c r="B86" s="110"/>
      <c r="C86" s="392"/>
      <c r="D86" s="121"/>
      <c r="E86" s="121"/>
      <c r="F86" s="121"/>
      <c r="G86" s="121"/>
      <c r="H86" s="121"/>
      <c r="I86" s="121"/>
      <c r="J86" s="180"/>
      <c r="K86" s="121"/>
      <c r="L86" s="121"/>
      <c r="M86" s="121"/>
      <c r="N86" s="121"/>
      <c r="O86" s="121"/>
      <c r="P86" s="121"/>
      <c r="Q86" s="180"/>
      <c r="R86" s="121"/>
      <c r="S86" s="121"/>
      <c r="T86" s="121"/>
      <c r="U86" s="121"/>
      <c r="V86" s="121"/>
    </row>
    <row r="87" outlineLevel="1">
      <c r="A87" s="112"/>
      <c r="B87" s="114"/>
      <c r="C87" s="430" t="s">
        <v>487</v>
      </c>
      <c r="D87" s="430" t="s">
        <v>489</v>
      </c>
      <c r="E87" s="430" t="s">
        <v>49</v>
      </c>
      <c r="F87" s="430" t="s">
        <v>490</v>
      </c>
      <c r="G87" s="431"/>
      <c r="H87" s="319"/>
      <c r="I87" s="319"/>
      <c r="J87" s="320"/>
      <c r="K87" s="320"/>
      <c r="L87" s="121"/>
      <c r="M87" s="121"/>
      <c r="N87" s="121"/>
      <c r="O87" s="121"/>
      <c r="P87" s="121"/>
      <c r="Q87" s="121"/>
      <c r="R87" s="121"/>
      <c r="S87" s="121"/>
      <c r="T87" s="121"/>
      <c r="U87" s="121"/>
      <c r="V87" s="121"/>
    </row>
    <row r="88" outlineLevel="1">
      <c r="A88" s="432" t="s">
        <v>492</v>
      </c>
      <c r="B88" s="433" t="s">
        <v>455</v>
      </c>
      <c r="C88" s="127" t="str">
        <f t="array" ref="C88">INDEX(Dodges!$C$3:$U$84, MATCH($A$1,Dodges!$A$3:$A$85,0), MATCH(C87,Dodges!$C$2:$F$2,0))</f>
        <v>3-17</v>
      </c>
      <c r="D88" s="127" t="str">
        <f t="array" ref="D88">INDEX(Dodges!$C$3:$U$84, MATCH($A$1,Dodges!$A$3:$A$85,0), MATCH(D87,Dodges!$C$2:$F$2,0))</f>
        <v>6-17</v>
      </c>
      <c r="E88" s="127" t="str">
        <f t="array" ref="E88">INDEX(Dodges!$C$3:$U$84, MATCH($A$1,Dodges!$A$3:$A$85,0), MATCH(E87,Dodges!$C$2:$F$2,0))</f>
        <v>25 (20)</v>
      </c>
      <c r="F88" s="127" t="str">
        <f t="array" ref="F88">INDEX(Dodges!$C$3:$U$84, MATCH($A$1,Dodges!$A$3:$A$85,0), MATCH(F87,Dodges!$C$2:$F$2,0))</f>
        <v>33 (27)</v>
      </c>
      <c r="G88" s="402"/>
      <c r="H88" s="319"/>
      <c r="I88" s="319"/>
      <c r="J88" s="320"/>
      <c r="K88" s="320"/>
      <c r="L88" s="320"/>
      <c r="M88" s="121"/>
      <c r="N88" s="121"/>
      <c r="O88" s="121"/>
      <c r="P88" s="121"/>
      <c r="Q88" s="121"/>
      <c r="R88" s="121"/>
      <c r="S88" s="121"/>
      <c r="T88" s="121"/>
      <c r="U88" s="121"/>
      <c r="V88" s="121"/>
    </row>
    <row r="89" outlineLevel="1">
      <c r="A89" s="231"/>
      <c r="B89" s="433" t="s">
        <v>496</v>
      </c>
      <c r="C89" s="127" t="str">
        <f t="array" ref="C89">INDEX(Dodges!$G$3:$U$84, MATCH($A$1,Dodges!$A$3:$A$85,0), MATCH(C87,Dodges!$G$2:$J$2,0))</f>
        <v>4-15</v>
      </c>
      <c r="D89" s="127" t="str">
        <f t="array" ref="D89">INDEX(Dodges!$G$3:$U$84, MATCH($A$1,Dodges!$A$3:$A$85,0), MATCH(D87,Dodges!$G$2:$J$2,0))</f>
        <v>8-14</v>
      </c>
      <c r="E89" s="127" t="str">
        <f t="array" ref="E89">INDEX(Dodges!$G$3:$U$84, MATCH($A$1,Dodges!$A$3:$A$85,0), MATCH(E87,Dodges!$G$2:$J$2,0))</f>
        <v>29</v>
      </c>
      <c r="F89" s="127">
        <f t="array" ref="F89">INDEX(Dodges!$G$3:$U$84, MATCH($A$1,Dodges!$A$3:$A$85,0), MATCH(F87,Dodges!$G$2:$J$2,0))</f>
        <v>38</v>
      </c>
      <c r="G89" s="436"/>
      <c r="H89" s="319"/>
      <c r="I89" s="319"/>
      <c r="J89" s="320"/>
      <c r="K89" s="320"/>
      <c r="L89" s="320"/>
      <c r="M89" s="320"/>
      <c r="N89" s="320"/>
      <c r="O89" s="121"/>
      <c r="P89" s="121"/>
      <c r="Q89" s="121"/>
      <c r="R89" s="121"/>
      <c r="S89" s="121"/>
      <c r="T89" s="121"/>
      <c r="U89" s="121"/>
      <c r="V89" s="121"/>
    </row>
    <row r="90" outlineLevel="1">
      <c r="A90" s="112"/>
      <c r="B90" s="433" t="s">
        <v>497</v>
      </c>
      <c r="C90" s="127" t="str">
        <f t="array" ref="C90">INDEX(Dodges!$K$3:$U$84, MATCH($A$1,Dodges!$A$3:$A$85,0), MATCH(C87,Dodges!$K$2:$N$2,0))</f>
        <v>5-16</v>
      </c>
      <c r="D90" s="127" t="str">
        <f t="array" ref="D90">INDEX(Dodges!$K$3:$U$84, MATCH($A$1,Dodges!$A$3:$A$85,0), MATCH(D87,Dodges!$K$2:$N$2,0))</f>
        <v>9-14</v>
      </c>
      <c r="E90" s="127" t="str">
        <f t="array" ref="E90">INDEX(Dodges!$K$3:$U$84, MATCH($A$1,Dodges!$A$3:$A$85,0), MATCH(E87,Dodges!$K$2:$N$2,0))</f>
        <v>34</v>
      </c>
      <c r="F90" s="127" t="str">
        <f t="array" ref="F90">INDEX(Dodges!$K$3:$U$84, MATCH($A$1,Dodges!$A$3:$A$85,0), MATCH(F87,Dodges!$K$2:$N$2,0))</f>
        <v>51</v>
      </c>
      <c r="G90" s="436"/>
      <c r="H90" s="434"/>
      <c r="I90" s="434"/>
      <c r="J90" s="179"/>
      <c r="K90" s="179"/>
      <c r="L90" s="179"/>
      <c r="M90" s="179"/>
      <c r="N90" s="179"/>
      <c r="O90" s="121"/>
      <c r="P90" s="121"/>
      <c r="Q90" s="121"/>
      <c r="R90" s="121"/>
      <c r="S90" s="121"/>
      <c r="T90" s="121"/>
      <c r="U90" s="121"/>
      <c r="V90" s="121"/>
    </row>
    <row r="91" outlineLevel="1">
      <c r="A91" s="432" t="s">
        <v>498</v>
      </c>
      <c r="B91" s="433" t="s">
        <v>499</v>
      </c>
      <c r="C91" s="127" t="str">
        <f t="array" ref="C91">INDEX(Dodges!$O$3:$U$84, MATCH($A$1,Dodges!$A$3:$A$85,0), MATCH(C87,Dodges!$O$2:$R$2,0))</f>
        <v>3-29</v>
      </c>
      <c r="D91" s="127" t="str">
        <f t="array" ref="D91">INDEX(Dodges!$O$3:$U$84, MATCH($A$1,Dodges!$A$3:$A$85,0), MATCH(D87,Dodges!$O$2:$R$2,0))</f>
        <v>6-27</v>
      </c>
      <c r="E91" s="127" t="str">
        <f t="array" ref="E91">INDEX(Dodges!$O$3:$U$84, MATCH($A$1,Dodges!$A$3:$A$85,0), MATCH(E87,Dodges!$O$2:$R$2,0))</f>
        <v>52</v>
      </c>
      <c r="F91" s="248"/>
      <c r="G91" s="248"/>
      <c r="H91" s="180"/>
      <c r="I91" s="180"/>
      <c r="J91" s="121"/>
      <c r="K91" s="121"/>
      <c r="L91" s="121"/>
      <c r="M91" s="121"/>
      <c r="N91" s="121"/>
      <c r="O91" s="320"/>
      <c r="P91" s="320"/>
      <c r="Q91" s="320"/>
      <c r="R91" s="320"/>
      <c r="S91" s="320"/>
      <c r="T91" s="320"/>
      <c r="U91" s="320"/>
      <c r="V91" s="320"/>
    </row>
    <row r="92" outlineLevel="1">
      <c r="A92" s="112"/>
      <c r="B92" s="433" t="s">
        <v>500</v>
      </c>
      <c r="C92" s="127" t="str">
        <f t="array" ref="C92">INDEX(Dodges!$S$3:$U$84, MATCH($A$1,Dodges!$A$3:$A$85,0), MATCH(C87,Dodges!$S$2:$U$2,0))</f>
        <v>3-21</v>
      </c>
      <c r="D92" s="127" t="str">
        <f t="array" ref="D92">INDEX(Dodges!$S$3:$U$84, MATCH($A$1,Dodges!$A$3:$A$85,0), MATCH(D87,Dodges!$S$2:$U$2,0))</f>
        <v>6-20</v>
      </c>
      <c r="E92" s="127" t="str">
        <f t="array" ref="E92">INDEX(Dodges!$S$3:$U$84, MATCH($A$1,Dodges!$A$3:$A$85,0), MATCH(E87,Dodges!$S$2:$U$2,0))</f>
        <v>真横：87
真上：116
真下：71</v>
      </c>
      <c r="F92" s="436"/>
      <c r="G92" s="436"/>
      <c r="H92" s="180"/>
      <c r="I92" s="180"/>
      <c r="J92" s="179"/>
      <c r="K92" s="179"/>
      <c r="L92" s="179"/>
      <c r="M92" s="179"/>
      <c r="N92" s="121"/>
      <c r="O92" s="180"/>
      <c r="P92" s="180"/>
      <c r="Q92" s="180"/>
      <c r="R92" s="180"/>
      <c r="S92" s="180"/>
      <c r="T92" s="180"/>
      <c r="U92" s="180"/>
      <c r="V92" s="180"/>
    </row>
    <row r="93">
      <c r="A93" s="438"/>
      <c r="B93" s="439"/>
      <c r="C93" s="431"/>
      <c r="D93" s="431"/>
      <c r="E93" s="440"/>
      <c r="F93" s="431"/>
      <c r="G93" s="431"/>
      <c r="H93" s="431"/>
      <c r="I93" s="431"/>
      <c r="J93" s="121"/>
      <c r="K93" s="319"/>
      <c r="L93" s="319"/>
      <c r="M93" s="319"/>
      <c r="N93" s="319"/>
      <c r="O93" s="180"/>
      <c r="P93" s="180"/>
      <c r="Q93" s="180"/>
      <c r="R93" s="180"/>
      <c r="S93" s="180"/>
      <c r="T93" s="180"/>
      <c r="U93" s="180"/>
      <c r="V93" s="180"/>
    </row>
    <row r="94">
      <c r="A94" s="441" t="s">
        <v>501</v>
      </c>
      <c r="B94" s="110"/>
      <c r="C94" s="320"/>
      <c r="D94" s="179"/>
      <c r="E94" s="320"/>
      <c r="F94" s="138"/>
      <c r="G94" s="138"/>
      <c r="H94" s="179"/>
      <c r="I94" s="179"/>
      <c r="J94" s="180"/>
      <c r="K94" s="180"/>
      <c r="L94" s="180"/>
      <c r="M94" s="180"/>
      <c r="N94" s="180"/>
      <c r="O94" s="180"/>
      <c r="P94" s="180"/>
      <c r="Q94" s="180"/>
      <c r="R94" s="180"/>
      <c r="S94" s="180"/>
      <c r="T94" s="180"/>
      <c r="U94" s="180"/>
      <c r="V94" s="180"/>
    </row>
    <row r="95" outlineLevel="1">
      <c r="A95" s="112"/>
      <c r="B95" s="114"/>
      <c r="C95" s="442" t="s">
        <v>487</v>
      </c>
      <c r="D95" s="442" t="s">
        <v>49</v>
      </c>
      <c r="E95" s="442" t="s">
        <v>48</v>
      </c>
      <c r="F95" s="442" t="s">
        <v>50</v>
      </c>
      <c r="G95" s="443" t="s">
        <v>51</v>
      </c>
      <c r="H95" s="320"/>
      <c r="I95" s="320"/>
      <c r="J95" s="179"/>
      <c r="K95" s="444" t="str">
        <f>'テンプレート'!K116</f>
        <v>アイテム取得</v>
      </c>
      <c r="L95" s="117"/>
      <c r="M95" s="445" t="str">
        <f>'テンプレート'!M116</f>
        <v>取得フレーム</v>
      </c>
      <c r="N95" s="445" t="str">
        <f>'テンプレート'!N116</f>
        <v>Duration</v>
      </c>
      <c r="O95" s="180"/>
      <c r="P95" s="180"/>
      <c r="Q95" s="180"/>
      <c r="R95" s="180"/>
      <c r="S95" s="180"/>
      <c r="T95" s="180"/>
      <c r="U95" s="180"/>
      <c r="V95" s="180"/>
    </row>
    <row r="96" outlineLevel="1">
      <c r="A96" s="446" t="s">
        <v>502</v>
      </c>
      <c r="B96" s="447" t="s">
        <v>503</v>
      </c>
      <c r="C96" s="448"/>
      <c r="D96" s="127">
        <f t="array" ref="D96">INDEX('Ledge  Tech'!$C$3:$C89, MATCH($A$1,'Ledge  Tech'!$A$3:$A$109,0), MATCH(D95,'Ledge  Tech'!$C$2,0))</f>
        <v>19</v>
      </c>
      <c r="E96" s="448"/>
      <c r="F96" s="448"/>
      <c r="G96" s="448"/>
      <c r="H96" s="320"/>
      <c r="I96" s="320"/>
      <c r="J96" s="121"/>
      <c r="K96" s="449" t="str">
        <f>'テンプレート'!K117</f>
        <v>小アイテム</v>
      </c>
      <c r="L96" s="450" t="str">
        <f>'テンプレート'!L117</f>
        <v>On-Spot</v>
      </c>
      <c r="M96" s="127" t="s">
        <v>504</v>
      </c>
      <c r="N96" s="127">
        <v>7.0</v>
      </c>
      <c r="O96" s="180"/>
      <c r="P96" s="180"/>
      <c r="Q96" s="180"/>
      <c r="R96" s="180"/>
      <c r="S96" s="180"/>
      <c r="T96" s="180"/>
      <c r="U96" s="180"/>
      <c r="V96" s="180"/>
    </row>
    <row r="97" outlineLevel="1">
      <c r="A97" s="222"/>
      <c r="B97" s="447" t="s">
        <v>455</v>
      </c>
      <c r="C97" s="127" t="str">
        <f t="array" ref="C97">INDEX('Ledge  Tech'!$D$3:$E89, MATCH($A$1,'Ledge  Tech'!$A$3:$A$109,0), MATCH(C95,'Ledge  Tech'!$D$2:$E$2,0))</f>
        <v>1-33</v>
      </c>
      <c r="D97" s="127">
        <f t="array" ref="D97">INDEX('Ledge  Tech'!$D$3:$E89, MATCH($A$1,'Ledge  Tech'!$A$3:$A$109,0), MATCH(D95,'Ledge  Tech'!$D$2:$E$2,0))</f>
        <v>34</v>
      </c>
      <c r="E97" s="448"/>
      <c r="F97" s="448"/>
      <c r="G97" s="448"/>
      <c r="H97" s="320"/>
      <c r="I97" s="320"/>
      <c r="J97" s="179"/>
      <c r="K97" s="207"/>
      <c r="L97" s="450" t="str">
        <f>'テンプレート'!L118</f>
        <v>歩き</v>
      </c>
      <c r="M97" s="127" t="s">
        <v>504</v>
      </c>
      <c r="N97" s="127">
        <v>23.0</v>
      </c>
      <c r="O97" s="180"/>
      <c r="P97" s="180"/>
      <c r="Q97" s="180"/>
      <c r="R97" s="180"/>
      <c r="S97" s="180"/>
      <c r="T97" s="180"/>
      <c r="U97" s="180"/>
      <c r="V97" s="180"/>
    </row>
    <row r="98" outlineLevel="1">
      <c r="A98" s="222"/>
      <c r="B98" s="447" t="s">
        <v>486</v>
      </c>
      <c r="C98" s="127" t="str">
        <f t="array" ref="C98">INDEX('Ledge  Tech'!$F$3:$G$109, MATCH($A$1,'Ledge  Tech'!$A$3:$A$109,0), MATCH(C95,'Ledge  Tech'!$F$2:$G$2,0))</f>
        <v>1-25</v>
      </c>
      <c r="D98" s="127">
        <f t="array" ref="D98">INDEX('Ledge  Tech'!$F$3:$G$109, MATCH($A$1,'Ledge  Tech'!$A$3:$A$109,0), MATCH(D95,'Ledge  Tech'!$F$2:$G$2,0))</f>
        <v>45</v>
      </c>
      <c r="E98" s="448"/>
      <c r="F98" s="448"/>
      <c r="G98" s="448"/>
      <c r="H98" s="320"/>
      <c r="I98" s="320"/>
      <c r="J98" s="121"/>
      <c r="K98" s="451" t="str">
        <f>'テンプレート'!K119</f>
        <v>アイテム投擲</v>
      </c>
      <c r="L98" s="117"/>
      <c r="M98" s="445" t="str">
        <f>'テンプレート'!M119</f>
        <v>投擲フレーム</v>
      </c>
      <c r="N98" s="445" t="str">
        <f>'テンプレート'!N119</f>
        <v>Duration</v>
      </c>
      <c r="O98" s="180"/>
      <c r="P98" s="180"/>
      <c r="Q98" s="180"/>
      <c r="R98" s="180"/>
      <c r="S98" s="180"/>
      <c r="T98" s="180"/>
      <c r="U98" s="180"/>
      <c r="V98" s="180"/>
    </row>
    <row r="99" outlineLevel="1">
      <c r="A99" s="222"/>
      <c r="B99" s="447" t="s">
        <v>505</v>
      </c>
      <c r="C99" s="127" t="str">
        <f t="array" ref="C99">INDEX('Ledge  Tech'!$H$3:$I$109, MATCH($A$1,'Ledge  Tech'!$A$3:$A$109,0), MATCH(C95,'Ledge  Tech'!$H$2:$I$2,0))</f>
        <v>1-12</v>
      </c>
      <c r="D99" s="127">
        <f t="array" ref="D99">INDEX('Ledge  Tech'!$H$3:$I$109, MATCH($A$1,'Ledge  Tech'!$A$3:$A$109,0), MATCH(D95,'Ledge  Tech'!$H$2:$I$2,0))</f>
        <v>14</v>
      </c>
      <c r="E99" s="448"/>
      <c r="F99" s="448"/>
      <c r="G99" s="448"/>
      <c r="H99" s="320"/>
      <c r="I99" s="320"/>
      <c r="J99" s="179"/>
      <c r="K99" s="452" t="str">
        <f>'テンプレート'!K120</f>
        <v>Ground投擲</v>
      </c>
      <c r="L99" s="450" t="str">
        <f>'テンプレート'!L120</f>
        <v>前Throws</v>
      </c>
      <c r="M99" s="127" t="s">
        <v>90</v>
      </c>
      <c r="N99" s="127">
        <v>24.0</v>
      </c>
      <c r="O99" s="121"/>
      <c r="P99" s="121"/>
      <c r="Q99" s="121"/>
      <c r="R99" s="121"/>
      <c r="S99" s="121"/>
      <c r="T99" s="121"/>
      <c r="U99" s="121"/>
      <c r="V99" s="121"/>
    </row>
    <row r="100" outlineLevel="1">
      <c r="A100" s="207"/>
      <c r="B100" s="447" t="s">
        <v>506</v>
      </c>
      <c r="C100" s="127" t="str">
        <f t="array" ref="C100">INDEX('Ledge  Tech'!$J$3:$M$109, MATCH($A$1,'Ledge  Tech'!$A$3:$A$109,0), MATCH(C95,'Ledge  Tech'!$J$2:$M$2,0))</f>
        <v>1-26</v>
      </c>
      <c r="D100" s="127">
        <f t="array" ref="D100">INDEX('Ledge  Tech'!$J$3:$M$109, MATCH($A$1,'Ledge  Tech'!$A$3:$A$109,0), MATCH(D95,'Ledge  Tech'!$J$2:$M$2,0))</f>
        <v>55</v>
      </c>
      <c r="E100" s="127" t="str">
        <f t="array" ref="E100">INDEX('Ledge  Tech'!$J$3:$M$109, MATCH($A$1,'Ledge  Tech'!$A$3:$A$109,0), MATCH(E95,'Ledge  Tech'!$J$2:$M$2,0))</f>
        <v>24-26</v>
      </c>
      <c r="F100" s="127">
        <f t="array" ref="F100">INDEX('Ledge  Tech'!$J$3:$M$109, MATCH($A$1,'Ledge  Tech'!$A$3:$A$109,0), MATCH(F95,'Ledge  Tech'!$J$2:$M$2,0))</f>
        <v>10.00776</v>
      </c>
      <c r="G100" s="127">
        <f>F100*1.2</f>
        <v>12.009312</v>
      </c>
      <c r="H100" s="320"/>
      <c r="I100" s="320"/>
      <c r="J100" s="121"/>
      <c r="K100" s="222"/>
      <c r="L100" s="450" t="str">
        <f>'テンプレート'!L121</f>
        <v>後Throws</v>
      </c>
      <c r="M100" s="127" t="s">
        <v>191</v>
      </c>
      <c r="N100" s="127">
        <v>24.0</v>
      </c>
      <c r="O100" s="121"/>
      <c r="P100" s="121"/>
      <c r="Q100" s="121"/>
      <c r="R100" s="121"/>
      <c r="S100" s="121"/>
      <c r="T100" s="121"/>
      <c r="U100" s="121"/>
      <c r="V100" s="121"/>
    </row>
    <row r="101" outlineLevel="1">
      <c r="A101" s="446" t="s">
        <v>507</v>
      </c>
      <c r="B101" s="447" t="s">
        <v>455</v>
      </c>
      <c r="C101" s="127" t="str">
        <f t="array" ref="C101">INDEX('Ledge  Tech'!$N$3:$O$109, MATCH($A$1,'Ledge  Tech'!$A$3:$A$109,0), MATCH(C95,'Ledge  Tech'!$N$2:$O$2,0))</f>
        <v>1-20</v>
      </c>
      <c r="D101" s="127">
        <f t="array" ref="D101">INDEX('Ledge  Tech'!$N$3:$O$109, MATCH($A$1,'Ledge  Tech'!$A$3:$A$109,0), MATCH(D95,'Ledge  Tech'!$N$2:$O$2,0))</f>
        <v>26</v>
      </c>
      <c r="E101" s="448"/>
      <c r="F101" s="448"/>
      <c r="G101" s="448"/>
      <c r="H101" s="320"/>
      <c r="I101" s="320"/>
      <c r="J101" s="179"/>
      <c r="K101" s="222"/>
      <c r="L101" s="450" t="str">
        <f>'テンプレート'!L122</f>
        <v>上Throws</v>
      </c>
      <c r="M101" s="127" t="s">
        <v>74</v>
      </c>
      <c r="N101" s="127">
        <v>23.0</v>
      </c>
      <c r="O101" s="320"/>
      <c r="P101" s="320"/>
      <c r="Q101" s="320"/>
      <c r="R101" s="320"/>
      <c r="S101" s="320"/>
      <c r="T101" s="320"/>
      <c r="U101" s="320"/>
      <c r="V101" s="320"/>
    </row>
    <row r="102" outlineLevel="1">
      <c r="A102" s="222"/>
      <c r="B102" s="447" t="s">
        <v>496</v>
      </c>
      <c r="C102" s="127" t="str">
        <f t="array" ref="C102">INDEX('Ledge  Tech'!$P$3:$Q$109, MATCH($A$1,'Ledge  Tech'!$A$3:$A$109,0), MATCH(C95,'Ledge  Tech'!$P$2:$Q$2,0))</f>
        <v>1-20</v>
      </c>
      <c r="D102" s="127">
        <f t="array" ref="D102">INDEX('Ledge  Tech'!$P$3:$Q$109, MATCH($A$1,'Ledge  Tech'!$A$3:$A$109,0), MATCH(D95,'Ledge  Tech'!$P$2:$Q$2,0))</f>
        <v>40</v>
      </c>
      <c r="E102" s="448"/>
      <c r="F102" s="448"/>
      <c r="G102" s="448"/>
      <c r="H102" s="320"/>
      <c r="I102" s="320"/>
      <c r="J102" s="121"/>
      <c r="K102" s="222"/>
      <c r="L102" s="450" t="str">
        <f>'テンプレート'!L123</f>
        <v>下Throws</v>
      </c>
      <c r="M102" s="127" t="s">
        <v>145</v>
      </c>
      <c r="N102" s="127">
        <v>19.0</v>
      </c>
      <c r="O102" s="180"/>
      <c r="P102" s="180"/>
      <c r="Q102" s="180"/>
      <c r="R102" s="180"/>
      <c r="S102" s="180"/>
      <c r="T102" s="180"/>
      <c r="U102" s="180"/>
      <c r="V102" s="180"/>
    </row>
    <row r="103" outlineLevel="1">
      <c r="A103" s="207"/>
      <c r="B103" s="447" t="s">
        <v>497</v>
      </c>
      <c r="C103" s="127" t="str">
        <f t="array" ref="C103">INDEX('Ledge  Tech'!$R$3:$S$109, MATCH($A$1,'Ledge  Tech'!$A$3:$A$109,0), MATCH(C95,'Ledge  Tech'!$R$2:$S$2,0))</f>
        <v>1-20</v>
      </c>
      <c r="D103" s="127">
        <f t="array" ref="D103">INDEX('Ledge  Tech'!$R$3:$S$109, MATCH($A$1,'Ledge  Tech'!$A$3:$A$109,0), MATCH(D95,'Ledge  Tech'!$R$2:$S$2,0))</f>
        <v>40</v>
      </c>
      <c r="E103" s="448"/>
      <c r="F103" s="448"/>
      <c r="G103" s="448"/>
      <c r="H103" s="320"/>
      <c r="I103" s="320"/>
      <c r="J103" s="179"/>
      <c r="K103" s="222"/>
      <c r="L103" s="453" t="str">
        <f>'テンプレート'!L124</f>
        <v>ダッシュ</v>
      </c>
      <c r="M103" s="127" t="s">
        <v>229</v>
      </c>
      <c r="N103" s="127">
        <v>37.0</v>
      </c>
      <c r="O103" s="180"/>
      <c r="P103" s="180"/>
      <c r="Q103" s="180"/>
      <c r="R103" s="180"/>
      <c r="S103" s="180"/>
      <c r="T103" s="180"/>
      <c r="U103" s="180"/>
      <c r="V103" s="180"/>
    </row>
    <row r="104" outlineLevel="1">
      <c r="A104" s="446" t="s">
        <v>508</v>
      </c>
      <c r="B104" s="447" t="s">
        <v>509</v>
      </c>
      <c r="C104" s="448"/>
      <c r="D104" s="127" t="str">
        <f t="array" ref="D104">INDEX('Get-Ups'!$C$3:$C89, MATCH($A$1,'Get-Ups'!$A$3:$A$109,0), MATCH(D95,'Get-Ups'!$C$2:$AD$2,0))</f>
        <v>25</v>
      </c>
      <c r="E104" s="448"/>
      <c r="F104" s="448"/>
      <c r="G104" s="448"/>
      <c r="H104" s="320"/>
      <c r="I104" s="320"/>
      <c r="J104" s="121"/>
      <c r="K104" s="207"/>
      <c r="L104" s="453" t="str">
        <f>'テンプレート'!L125</f>
        <v>On-Spot捨て</v>
      </c>
      <c r="M104" s="127" t="s">
        <v>66</v>
      </c>
      <c r="N104" s="127">
        <v>23.0</v>
      </c>
      <c r="O104" s="180"/>
      <c r="P104" s="180"/>
      <c r="Q104" s="180"/>
      <c r="R104" s="180"/>
      <c r="S104" s="180"/>
      <c r="T104" s="180"/>
      <c r="U104" s="180"/>
      <c r="V104" s="180"/>
    </row>
    <row r="105" outlineLevel="1">
      <c r="A105" s="222"/>
      <c r="B105" s="447" t="s">
        <v>455</v>
      </c>
      <c r="C105" s="454" t="str">
        <f t="array" ref="C105">INDEX('Get-Ups'!$D$3:$E89, MATCH($A$1,'Get-Ups'!$A$3:$A$109,0), MATCH(C95,'Get-Ups'!$D$2:$AD$2,0))</f>
        <v>1-22</v>
      </c>
      <c r="D105" s="455">
        <f t="array" ref="D105">INDEX('Get-Ups'!$D$3:$E89, MATCH($A$1,'Get-Ups'!$A$3:$A$109,0), MATCH(D95,'Get-Ups'!$D$2:$AD$2,0))</f>
        <v>29</v>
      </c>
      <c r="E105" s="448"/>
      <c r="F105" s="448"/>
      <c r="G105" s="448"/>
      <c r="H105" s="320"/>
      <c r="I105" s="320"/>
      <c r="J105" s="179"/>
      <c r="K105" s="452" t="str">
        <f>'テンプレート'!K126</f>
        <v>Air投擲</v>
      </c>
      <c r="L105" s="450" t="str">
        <f>'テンプレート'!L126</f>
        <v>前Throws</v>
      </c>
      <c r="M105" s="127" t="s">
        <v>90</v>
      </c>
      <c r="N105" s="127">
        <v>24.0</v>
      </c>
      <c r="O105" s="180"/>
      <c r="P105" s="180"/>
      <c r="Q105" s="180"/>
      <c r="R105" s="180"/>
      <c r="S105" s="180"/>
      <c r="T105" s="180"/>
      <c r="U105" s="180"/>
      <c r="V105" s="180"/>
    </row>
    <row r="106" outlineLevel="1">
      <c r="A106" s="222"/>
      <c r="B106" s="447" t="s">
        <v>496</v>
      </c>
      <c r="C106" s="454" t="str">
        <f t="array" ref="C106">INDEX('Get-Ups'!$F$3:$G$109, MATCH($A$1,'Get-Ups'!$A$3:$A$109,0), MATCH(C95,'Get-Ups'!$F$2:$AD$2,0))</f>
        <v>1-21</v>
      </c>
      <c r="D106" s="455">
        <f t="array" ref="D106">INDEX('Get-Ups'!$F$3:$G$109, MATCH($A$1,'Get-Ups'!$A$3:$A$109,0), MATCH(D95,'Get-Ups'!$F$2:$AD$2,0))</f>
        <v>35</v>
      </c>
      <c r="E106" s="448"/>
      <c r="F106" s="448"/>
      <c r="G106" s="448"/>
      <c r="H106" s="320"/>
      <c r="I106" s="320"/>
      <c r="J106" s="121"/>
      <c r="K106" s="222"/>
      <c r="L106" s="450" t="str">
        <f>'テンプレート'!L127</f>
        <v>後Throws</v>
      </c>
      <c r="M106" s="127" t="s">
        <v>191</v>
      </c>
      <c r="N106" s="127">
        <v>24.0</v>
      </c>
      <c r="O106" s="180"/>
      <c r="P106" s="180"/>
      <c r="Q106" s="180"/>
      <c r="R106" s="180"/>
      <c r="S106" s="180"/>
      <c r="T106" s="180"/>
      <c r="U106" s="180"/>
      <c r="V106" s="180"/>
    </row>
    <row r="107" outlineLevel="1">
      <c r="A107" s="222"/>
      <c r="B107" s="447" t="s">
        <v>497</v>
      </c>
      <c r="C107" s="127" t="str">
        <f t="array" ref="C107">INDEX('Get-Ups'!$H$3:$I$109, MATCH($A$1,'Get-Ups'!$A$3:$A$109,0), MATCH(C95,'Get-Ups'!$H$2:$AD$2,0))</f>
        <v>1-22</v>
      </c>
      <c r="D107" s="127">
        <f t="array" ref="D107">INDEX('Get-Ups'!$H$3:$I$109, MATCH($A$1,'Get-Ups'!$A$3:$A$109,0), MATCH(D95,'Get-Ups'!$H$2:$AD$2,0))</f>
        <v>35</v>
      </c>
      <c r="E107" s="448"/>
      <c r="F107" s="448"/>
      <c r="G107" s="448"/>
      <c r="H107" s="320"/>
      <c r="I107" s="320"/>
      <c r="J107" s="179"/>
      <c r="K107" s="222"/>
      <c r="L107" s="450" t="str">
        <f>'テンプレート'!L128</f>
        <v>上Throws</v>
      </c>
      <c r="M107" s="127" t="s">
        <v>74</v>
      </c>
      <c r="N107" s="127">
        <v>23.0</v>
      </c>
      <c r="O107" s="180"/>
      <c r="P107" s="180"/>
      <c r="Q107" s="180"/>
      <c r="R107" s="180"/>
      <c r="S107" s="180"/>
      <c r="T107" s="180"/>
      <c r="U107" s="180"/>
      <c r="V107" s="180"/>
    </row>
    <row r="108" outlineLevel="1">
      <c r="A108" s="222"/>
      <c r="B108" s="447" t="s">
        <v>510</v>
      </c>
      <c r="C108" s="456" t="str">
        <f t="array" ref="C108">INDEX('Get-Ups'!$J$3:$M$109, MATCH($A$1,'Get-Ups'!$A$3:$A$109,0), MATCH(C95,'Get-Ups'!$J$2:$AD$2,0))</f>
        <v>1-25</v>
      </c>
      <c r="D108" s="457">
        <f t="array" ref="D108">INDEX('Get-Ups'!$J$3:$M$109, MATCH($A$1,'Get-Ups'!$A$3:$A$109,0), MATCH(D95,'Get-Ups'!$J$2:$AD$2,0))</f>
        <v>45</v>
      </c>
      <c r="E108" s="454" t="str">
        <f t="array" ref="E108">INDEX('Get-Ups'!$J$3:$M$109, MATCH($A$1,'Get-Ups'!$A$3:$A$109,0), MATCH(E95,'Get-Ups'!$J$2:$AD$2,0))</f>
        <v>19-20</v>
      </c>
      <c r="F108" s="455">
        <f t="array" ref="F108">INDEX('Get-Ups'!$J$3:$M$109, MATCH($A$1,'Get-Ups'!$A$3:$A$109,0), MATCH(F95,'Get-Ups'!$J$2:$AD$2,0))</f>
        <v>7.056</v>
      </c>
      <c r="G108" s="127">
        <f t="shared" ref="G108:G109" si="1">F108*1.2</f>
        <v>8.4672</v>
      </c>
      <c r="H108" s="320"/>
      <c r="I108" s="320"/>
      <c r="J108" s="121"/>
      <c r="K108" s="207"/>
      <c r="L108" s="450" t="str">
        <f>'テンプレート'!L129</f>
        <v>下Throws</v>
      </c>
      <c r="M108" s="127" t="s">
        <v>145</v>
      </c>
      <c r="N108" s="127">
        <v>19.0</v>
      </c>
      <c r="O108" s="121"/>
      <c r="P108" s="121"/>
      <c r="Q108" s="121"/>
      <c r="R108" s="121"/>
      <c r="S108" s="121"/>
      <c r="T108" s="121"/>
      <c r="U108" s="121"/>
      <c r="V108" s="121"/>
    </row>
    <row r="109" outlineLevel="1">
      <c r="A109" s="207"/>
      <c r="B109" s="458" t="s">
        <v>511</v>
      </c>
      <c r="C109" s="207"/>
      <c r="D109" s="207"/>
      <c r="E109" s="454" t="str">
        <f t="array" ref="E109">INDEX('Get-Ups'!$N$3:$O$109, MATCH($A$1,'Get-Ups'!$A$3:$A$109,0), MATCH(E95,'Get-Ups'!$N$2:$AD$2,0))</f>
        <v>24-25</v>
      </c>
      <c r="F109" s="455">
        <f t="array" ref="F109">INDEX('Get-Ups'!$N$3:$O$109, MATCH($A$1,'Get-Ups'!$A$3:$A$109,0), MATCH(F95,'Get-Ups'!$N$2:$AD$2,0))</f>
        <v>7.056</v>
      </c>
      <c r="G109" s="127">
        <f t="shared" si="1"/>
        <v>8.4672</v>
      </c>
      <c r="H109" s="320"/>
      <c r="I109" s="320"/>
      <c r="J109" s="121"/>
      <c r="K109" s="459" t="str">
        <f>'テンプレート'!K130</f>
        <v>踏み台ジャンプ</v>
      </c>
      <c r="L109" s="224"/>
      <c r="M109" s="445" t="str">
        <f>'テンプレート'!M130</f>
        <v>Duration</v>
      </c>
      <c r="N109" s="138"/>
      <c r="O109" s="121"/>
      <c r="P109" s="121"/>
      <c r="Q109" s="121"/>
      <c r="R109" s="121"/>
      <c r="S109" s="121"/>
      <c r="T109" s="121"/>
      <c r="U109" s="121"/>
      <c r="V109" s="121"/>
    </row>
    <row r="110" outlineLevel="1">
      <c r="A110" s="446" t="s">
        <v>512</v>
      </c>
      <c r="B110" s="447" t="s">
        <v>509</v>
      </c>
      <c r="C110" s="448"/>
      <c r="D110" s="454" t="str">
        <f t="array" ref="D110">INDEX('Get-Ups'!$C$3:$C89, MATCH($A$1,'Get-Ups'!$A$3:$A$109,0), MATCH(D95,'Get-Ups'!$C$2,0))</f>
        <v>25</v>
      </c>
      <c r="E110" s="448"/>
      <c r="F110" s="448"/>
      <c r="G110" s="448"/>
      <c r="H110" s="320"/>
      <c r="I110" s="320"/>
      <c r="J110" s="179"/>
      <c r="K110" s="460" t="str">
        <f>'テンプレート'!K131</f>
        <v>踏み</v>
      </c>
      <c r="L110" s="461" t="str">
        <f>'テンプレート'!L131</f>
        <v>踏み</v>
      </c>
      <c r="M110" s="127">
        <v>7.0</v>
      </c>
      <c r="N110" s="462"/>
      <c r="O110" s="121"/>
      <c r="P110" s="121"/>
      <c r="Q110" s="121"/>
      <c r="R110" s="121"/>
      <c r="S110" s="121"/>
      <c r="T110" s="121"/>
      <c r="U110" s="121"/>
      <c r="V110" s="121"/>
    </row>
    <row r="111" outlineLevel="1">
      <c r="A111" s="222"/>
      <c r="B111" s="447" t="s">
        <v>455</v>
      </c>
      <c r="C111" s="454" t="str">
        <f t="array" ref="C111">INDEX('Get-Ups'!$P$3:$Q$109, MATCH($A$1,'Get-Ups'!$A$3:$A$109,0), MATCH(C95,'Get-Ups'!$P$2:$AD$2,0))</f>
        <v>1-22</v>
      </c>
      <c r="D111" s="455">
        <f t="array" ref="D111">INDEX('Get-Ups'!$P$3:$Q$109, MATCH($A$1,'Get-Ups'!$A$3:$A$109,0), MATCH(D95,'Get-Ups'!$P$2:$AD$2,0))</f>
        <v>29</v>
      </c>
      <c r="E111" s="448"/>
      <c r="F111" s="448"/>
      <c r="G111" s="448"/>
      <c r="H111" s="320"/>
      <c r="I111" s="320"/>
      <c r="J111" s="121"/>
      <c r="K111" s="452" t="str">
        <f>'テンプレート'!K132</f>
        <v>踏まれ</v>
      </c>
      <c r="L111" s="461" t="str">
        <f>'テンプレート'!L132</f>
        <v>Ground踏まれ</v>
      </c>
      <c r="M111" s="127" t="s">
        <v>504</v>
      </c>
      <c r="N111" s="462"/>
      <c r="O111" s="320"/>
      <c r="P111" s="320"/>
      <c r="Q111" s="320"/>
      <c r="R111" s="320"/>
      <c r="S111" s="320"/>
      <c r="T111" s="320"/>
      <c r="U111" s="320"/>
      <c r="V111" s="320"/>
    </row>
    <row r="112" outlineLevel="1">
      <c r="A112" s="222"/>
      <c r="B112" s="447" t="s">
        <v>496</v>
      </c>
      <c r="C112" s="454" t="str">
        <f t="array" ref="C112">INDEX('Get-Ups'!$R$3:$S$109, MATCH($A$1,'Get-Ups'!$A$3:$A$109,0), MATCH(C95,'Get-Ups'!$R$2:$AD$2,0))</f>
        <v>1-19</v>
      </c>
      <c r="D112" s="455">
        <f t="array" ref="D112">INDEX('Get-Ups'!$R$3:$S$109, MATCH($A$1,'Get-Ups'!$A$3:$A$109,0), MATCH(D95,'Get-Ups'!$R$2:$AD$2,0))</f>
        <v>35</v>
      </c>
      <c r="E112" s="448"/>
      <c r="F112" s="448"/>
      <c r="G112" s="448"/>
      <c r="H112" s="320"/>
      <c r="I112" s="320"/>
      <c r="J112" s="179"/>
      <c r="K112" s="222"/>
      <c r="L112" s="461" t="s">
        <v>671</v>
      </c>
      <c r="M112" s="127">
        <v>28.0</v>
      </c>
      <c r="N112" s="108"/>
      <c r="O112" s="180"/>
      <c r="P112" s="180"/>
      <c r="Q112" s="180"/>
      <c r="R112" s="180"/>
      <c r="S112" s="180"/>
      <c r="T112" s="180"/>
      <c r="U112" s="180"/>
      <c r="V112" s="180"/>
    </row>
    <row r="113" outlineLevel="1">
      <c r="A113" s="222"/>
      <c r="B113" s="447" t="s">
        <v>497</v>
      </c>
      <c r="C113" s="454" t="str">
        <f t="array" ref="C113">INDEX('Get-Ups'!$T$3:$U$109, MATCH($A$1,'Get-Ups'!$A$3:$A$109,0), MATCH(C95,'Get-Ups'!$T$2:$AD$2,0))</f>
        <v>1-24</v>
      </c>
      <c r="D113" s="455">
        <f t="array" ref="D113">INDEX('Get-Ups'!$T$3:$U$109, MATCH($A$1,'Get-Ups'!$A$3:$A$109,0), MATCH(D95,'Get-Ups'!$T$2:$AD$2,0))</f>
        <v>35</v>
      </c>
      <c r="E113" s="448"/>
      <c r="F113" s="448"/>
      <c r="G113" s="448"/>
      <c r="H113" s="320"/>
      <c r="I113" s="320"/>
      <c r="J113" s="121"/>
      <c r="K113" s="222"/>
      <c r="L113" s="461" t="str">
        <f>'テンプレート'!L134</f>
        <v>Air踏まれ</v>
      </c>
      <c r="M113" s="127">
        <v>8.0</v>
      </c>
      <c r="N113" s="108"/>
      <c r="O113" s="180"/>
      <c r="P113" s="180"/>
      <c r="Q113" s="180"/>
      <c r="R113" s="180"/>
      <c r="S113" s="180"/>
      <c r="T113" s="180"/>
      <c r="U113" s="180"/>
      <c r="V113" s="180"/>
    </row>
    <row r="114" outlineLevel="1">
      <c r="A114" s="222"/>
      <c r="B114" s="447" t="s">
        <v>510</v>
      </c>
      <c r="C114" s="456" t="str">
        <f t="array" ref="C114">INDEX('Get-Ups'!$V$3:$Y$109, MATCH($A$1,'Get-Ups'!$A$3:$A$109,0), MATCH(C95,'Get-Ups'!$V$2:$AD$2,0))</f>
        <v>1-22</v>
      </c>
      <c r="D114" s="457">
        <f t="array" ref="D114">INDEX('Get-Ups'!$V$3:$Y$109, MATCH($A$1,'Get-Ups'!$A$3:$A$109,0), MATCH(D95,'Get-Ups'!$V$2:$AD$2,0))</f>
        <v>45</v>
      </c>
      <c r="E114" s="454" t="str">
        <f t="array" ref="E114">INDEX('Get-Ups'!$V$3:$Y$109, MATCH($A$1,'Get-Ups'!$A$3:$A$109,0), MATCH(E95,'Get-Ups'!$V$2:$AD$2,0))</f>
        <v>16-17</v>
      </c>
      <c r="F114" s="455">
        <f t="array" ref="F114">INDEX('Get-Ups'!$V$3:$Y$109, MATCH($A$1,'Get-Ups'!$A$3:$A$109,0), MATCH(F95,'Get-Ups'!$V$2:$AD$2,0))</f>
        <v>7.056</v>
      </c>
      <c r="G114" s="127">
        <f t="shared" ref="G114:G115" si="2">F114*1.2</f>
        <v>8.4672</v>
      </c>
      <c r="H114" s="320"/>
      <c r="I114" s="320"/>
      <c r="J114" s="179"/>
      <c r="K114" s="222"/>
      <c r="L114" s="461" t="str">
        <f>'テンプレート'!L135</f>
        <v>Air落下</v>
      </c>
      <c r="M114" s="127">
        <v>37.0</v>
      </c>
      <c r="N114" s="108"/>
      <c r="O114" s="180"/>
      <c r="P114" s="180"/>
      <c r="Q114" s="180"/>
      <c r="R114" s="180"/>
      <c r="S114" s="180"/>
      <c r="T114" s="180"/>
      <c r="U114" s="180"/>
      <c r="V114" s="180"/>
    </row>
    <row r="115" outlineLevel="1">
      <c r="A115" s="207"/>
      <c r="B115" s="458" t="s">
        <v>511</v>
      </c>
      <c r="C115" s="207"/>
      <c r="D115" s="207"/>
      <c r="E115" s="454" t="str">
        <f t="array" ref="E115">INDEX('Get-Ups'!$Z$3:$AA$109, MATCH($A$1,'Get-Ups'!$A$3:$A$109,0), MATCH(E95,'Get-Ups'!$Z$2:$AD$2,0))</f>
        <v>21-22</v>
      </c>
      <c r="F115" s="455">
        <f t="array" ref="F115">INDEX('Get-Ups'!$Z$3:$AA$109, MATCH($A$1,'Get-Ups'!$A$3:$A$109,0), MATCH(F95,'Get-Ups'!$Z$2:$AD$2,0))</f>
        <v>7.056</v>
      </c>
      <c r="G115" s="127">
        <f t="shared" si="2"/>
        <v>8.4672</v>
      </c>
      <c r="H115" s="320"/>
      <c r="I115" s="320"/>
      <c r="J115" s="179"/>
      <c r="K115" s="451" t="str">
        <f>'テンプレート'!K136</f>
        <v>倒れダメージ</v>
      </c>
      <c r="L115" s="120"/>
      <c r="M115" s="445" t="str">
        <f>'テンプレート'!M136</f>
        <v>Duration</v>
      </c>
      <c r="N115" s="108"/>
      <c r="O115" s="180"/>
      <c r="P115" s="180"/>
      <c r="Q115" s="180"/>
      <c r="R115" s="180"/>
      <c r="S115" s="180"/>
      <c r="T115" s="180"/>
      <c r="U115" s="180"/>
      <c r="V115" s="180"/>
    </row>
    <row r="116" outlineLevel="1">
      <c r="A116" s="446" t="s">
        <v>513</v>
      </c>
      <c r="B116" s="447" t="s">
        <v>514</v>
      </c>
      <c r="C116" s="454" t="str">
        <f t="array" ref="C116">INDEX(Tripping!$C$3:$D89, MATCH($A$1,Tripping!$A$3:$A$109,0), MATCH(C95,Tripping!$C$2:$AC$2,0))</f>
        <v>1-5</v>
      </c>
      <c r="D116" s="455">
        <f t="array" ref="D116">INDEX(Tripping!$C$3:$D89, MATCH($A$1,Tripping!$A$3:$A$109,0), MATCH(D95,Tripping!$C$2:$AC$2,0))</f>
        <v>29</v>
      </c>
      <c r="E116" s="448"/>
      <c r="F116" s="448"/>
      <c r="G116" s="448"/>
      <c r="H116" s="320"/>
      <c r="I116" s="320"/>
      <c r="J116" s="121"/>
      <c r="K116" s="460" t="str">
        <f>'テンプレート'!K137</f>
        <v>あお向け倒れ</v>
      </c>
      <c r="L116" s="453" t="str">
        <f>'テンプレート'!L137</f>
        <v>モーション大</v>
      </c>
      <c r="M116" s="127">
        <v>39.0</v>
      </c>
      <c r="N116" s="462"/>
      <c r="O116" s="180"/>
      <c r="P116" s="180"/>
      <c r="Q116" s="180"/>
      <c r="R116" s="180"/>
      <c r="S116" s="180"/>
      <c r="T116" s="180"/>
      <c r="U116" s="180"/>
      <c r="V116" s="180"/>
    </row>
    <row r="117" outlineLevel="1">
      <c r="A117" s="222"/>
      <c r="B117" s="447" t="s">
        <v>515</v>
      </c>
      <c r="C117" s="454" t="str">
        <f t="array" ref="C117">INDEX(Tripping!$E$3:$F89, MATCH($A$1,Tripping!$A$3:$A$109,0), MATCH(C95,Tripping!$E$2:$AC$2,0))</f>
        <v>1-5</v>
      </c>
      <c r="D117" s="455">
        <f t="array" ref="D117">INDEX(Tripping!$E$3:$F89, MATCH($A$1,Tripping!$A$3:$A$109,0), MATCH(D95,Tripping!$E$2:$AC$2,0))</f>
        <v>39</v>
      </c>
      <c r="E117" s="448"/>
      <c r="F117" s="448"/>
      <c r="G117" s="448"/>
      <c r="H117" s="320"/>
      <c r="I117" s="320"/>
      <c r="J117" s="179"/>
      <c r="K117" s="460" t="str">
        <f>'テンプレート'!K138</f>
        <v>うつ伏せ倒れ</v>
      </c>
      <c r="L117" s="453" t="str">
        <f>'テンプレート'!L138</f>
        <v>モーション大</v>
      </c>
      <c r="M117" s="127" t="s">
        <v>165</v>
      </c>
      <c r="N117" s="462"/>
      <c r="O117" s="180"/>
      <c r="P117" s="180"/>
      <c r="Q117" s="180"/>
      <c r="R117" s="180"/>
      <c r="S117" s="180"/>
      <c r="T117" s="180"/>
      <c r="U117" s="180"/>
      <c r="V117" s="180"/>
    </row>
    <row r="118" outlineLevel="1">
      <c r="A118" s="222"/>
      <c r="B118" s="447" t="s">
        <v>455</v>
      </c>
      <c r="C118" s="454" t="str">
        <f t="array" ref="C118">INDEX(Tripping!$G$3:$H$109, MATCH($A$1,Tripping!$A$3:$A$109,0), MATCH(C95,Tripping!$G$2:$AC$2,0))</f>
        <v>1-16</v>
      </c>
      <c r="D118" s="455">
        <f t="array" ref="D118">INDEX(Tripping!$G$3:$H$109, MATCH($A$1,Tripping!$A$3:$A$109,0), MATCH(D95,Tripping!$G$2:$AC$2,0))</f>
        <v>21</v>
      </c>
      <c r="E118" s="448"/>
      <c r="F118" s="448"/>
      <c r="G118" s="448"/>
      <c r="H118" s="320"/>
      <c r="I118" s="320"/>
      <c r="J118" s="121"/>
      <c r="K118" s="451" t="str">
        <f>'テンプレート'!K139</f>
        <v/>
      </c>
      <c r="L118" s="120"/>
      <c r="M118" s="445" t="str">
        <f>'テンプレート'!M139</f>
        <v/>
      </c>
      <c r="N118" s="108"/>
      <c r="O118" s="180"/>
      <c r="P118" s="180"/>
      <c r="Q118" s="180"/>
      <c r="R118" s="180"/>
      <c r="S118" s="180"/>
      <c r="T118" s="180"/>
      <c r="U118" s="180"/>
      <c r="V118" s="180"/>
    </row>
    <row r="119" outlineLevel="1">
      <c r="A119" s="222"/>
      <c r="B119" s="447" t="s">
        <v>496</v>
      </c>
      <c r="C119" s="454" t="str">
        <f t="array" ref="C119">INDEX(Tripping!$I$3:$J$109, MATCH($A$1,Tripping!$A$3:$A$109,0), MATCH(C95,Tripping!$I$2:$AC$2,0))</f>
        <v>1-9</v>
      </c>
      <c r="D119" s="455">
        <f t="array" ref="D119">INDEX(Tripping!$I$3:$J$109, MATCH($A$1,Tripping!$A$3:$A$109,0), MATCH(D95,Tripping!$I$2:$AC$2,0))</f>
        <v>28</v>
      </c>
      <c r="E119" s="448"/>
      <c r="F119" s="448"/>
      <c r="G119" s="448"/>
      <c r="H119" s="320"/>
      <c r="I119" s="320"/>
      <c r="J119" s="320"/>
      <c r="K119" s="463"/>
      <c r="L119" s="464" t="str">
        <f>'テンプレート'!L140</f>
        <v/>
      </c>
      <c r="M119" s="127" t="s">
        <v>504</v>
      </c>
      <c r="N119" s="108"/>
      <c r="O119" s="180"/>
      <c r="P119" s="180"/>
      <c r="Q119" s="180"/>
      <c r="R119" s="180"/>
      <c r="S119" s="180"/>
      <c r="T119" s="180"/>
      <c r="U119" s="180"/>
      <c r="V119" s="180"/>
    </row>
    <row r="120" outlineLevel="1">
      <c r="A120" s="222"/>
      <c r="B120" s="447" t="s">
        <v>497</v>
      </c>
      <c r="C120" s="454" t="str">
        <f t="array" ref="C120">INDEX(Tripping!$K$3:$L$109, MATCH($A$1,Tripping!$A$3:$A$109,0), MATCH(C95,Tripping!$K$2:$AC$2,0))</f>
        <v>1-9</v>
      </c>
      <c r="D120" s="455">
        <f t="array" ref="D120">INDEX(Tripping!$K$3:$L$109, MATCH($A$1,Tripping!$A$3:$A$109,0), MATCH(D95,Tripping!$K$2:$AC$2,0))</f>
        <v>28</v>
      </c>
      <c r="E120" s="448"/>
      <c r="F120" s="448"/>
      <c r="G120" s="448"/>
      <c r="H120" s="320"/>
      <c r="I120" s="320"/>
      <c r="J120" s="320"/>
      <c r="K120" s="465"/>
      <c r="L120" s="180"/>
      <c r="M120" s="180"/>
      <c r="N120" s="108"/>
      <c r="O120" s="180"/>
      <c r="P120" s="180"/>
      <c r="Q120" s="180"/>
      <c r="R120" s="180"/>
      <c r="S120" s="180"/>
      <c r="T120" s="180"/>
      <c r="U120" s="180"/>
      <c r="V120" s="180"/>
    </row>
    <row r="121" outlineLevel="1">
      <c r="A121" s="222"/>
      <c r="B121" s="447" t="s">
        <v>510</v>
      </c>
      <c r="C121" s="456" t="str">
        <f t="array" ref="C121">INDEX(Tripping!$M$3:$P$109, MATCH($A$1,Tripping!$A$3:$A$109,0), MATCH(C95,Tripping!$M$2:$AC$2,0))</f>
        <v>1-7</v>
      </c>
      <c r="D121" s="457">
        <f t="array" ref="D121">INDEX(Tripping!$M$3:$P$109, MATCH($A$1,Tripping!$A$3:$A$109,0), MATCH(D95,Tripping!$M$2:$AC$2,0))</f>
        <v>49</v>
      </c>
      <c r="E121" s="454" t="str">
        <f t="array" ref="E121">INDEX(Tripping!$M$3:$P$109, MATCH($A$1,Tripping!$A$3:$A$109,0), MATCH(E95,Tripping!$M$2:$AC$2,0))</f>
        <v>19-20</v>
      </c>
      <c r="F121" s="455">
        <f t="array" ref="F121">INDEX(Tripping!$M$3:$P$109, MATCH($A$1,Tripping!$A$3:$A$109,0), MATCH(F95,Tripping!$M$2:$AC$2,0))</f>
        <v>5.0568</v>
      </c>
      <c r="G121" s="127">
        <f t="shared" ref="G121:G122" si="3">F121*1.2</f>
        <v>6.06816</v>
      </c>
      <c r="H121" s="320"/>
      <c r="I121" s="320"/>
      <c r="J121" s="320"/>
      <c r="K121" s="180"/>
      <c r="L121" s="180"/>
      <c r="M121" s="180"/>
      <c r="N121" s="108"/>
      <c r="O121" s="108"/>
      <c r="P121" s="108"/>
      <c r="Q121" s="108"/>
      <c r="R121" s="180"/>
      <c r="S121" s="180"/>
      <c r="T121" s="180"/>
      <c r="U121" s="180"/>
      <c r="V121" s="180"/>
    </row>
    <row r="122" outlineLevel="1">
      <c r="A122" s="207"/>
      <c r="B122" s="458" t="s">
        <v>511</v>
      </c>
      <c r="C122" s="207"/>
      <c r="D122" s="207"/>
      <c r="E122" s="454" t="str">
        <f t="array" ref="E122">INDEX(Tripping!$Q$3:$R$109, MATCH($A$1,Tripping!$A$3:$A$109,0), MATCH(E95,Tripping!$Q$2:$AC$2,0))</f>
        <v>31-32</v>
      </c>
      <c r="F122" s="455">
        <f t="array" ref="F122">INDEX(Tripping!$Q$3:$R$109, MATCH($A$1,Tripping!$A$3:$A$109,0), MATCH(F95,Tripping!$Q$2:$AC$2,0))</f>
        <v>5.0568</v>
      </c>
      <c r="G122" s="127">
        <f t="shared" si="3"/>
        <v>6.06816</v>
      </c>
      <c r="H122" s="320"/>
      <c r="I122" s="320"/>
      <c r="J122" s="320"/>
      <c r="K122" s="180"/>
      <c r="L122" s="180"/>
      <c r="M122" s="180"/>
      <c r="N122" s="108"/>
      <c r="O122" s="108"/>
      <c r="P122" s="108"/>
      <c r="Q122" s="108"/>
      <c r="R122" s="180"/>
      <c r="S122" s="180"/>
      <c r="T122" s="180"/>
      <c r="U122" s="180"/>
      <c r="V122" s="180"/>
    </row>
  </sheetData>
  <mergeCells count="122">
    <mergeCell ref="H58:J60"/>
    <mergeCell ref="H64:J65"/>
    <mergeCell ref="H63:J63"/>
    <mergeCell ref="H62:J62"/>
    <mergeCell ref="H76:J76"/>
    <mergeCell ref="H77:J78"/>
    <mergeCell ref="H61:J61"/>
    <mergeCell ref="C81:C82"/>
    <mergeCell ref="C83:C84"/>
    <mergeCell ref="H81:J82"/>
    <mergeCell ref="H83:J84"/>
    <mergeCell ref="A67:A68"/>
    <mergeCell ref="A66:B66"/>
    <mergeCell ref="H66:J66"/>
    <mergeCell ref="H67:J68"/>
    <mergeCell ref="A57:B57"/>
    <mergeCell ref="A83:A84"/>
    <mergeCell ref="A81:A82"/>
    <mergeCell ref="A76:B76"/>
    <mergeCell ref="E77:E78"/>
    <mergeCell ref="H36:J36"/>
    <mergeCell ref="H32:J32"/>
    <mergeCell ref="H31:J31"/>
    <mergeCell ref="H30:J30"/>
    <mergeCell ref="K16:N16"/>
    <mergeCell ref="H6:H7"/>
    <mergeCell ref="H10:H11"/>
    <mergeCell ref="I6:I7"/>
    <mergeCell ref="I10:I11"/>
    <mergeCell ref="K1:M2"/>
    <mergeCell ref="H1:J2"/>
    <mergeCell ref="I4:I5"/>
    <mergeCell ref="H40:J40"/>
    <mergeCell ref="H38:J38"/>
    <mergeCell ref="H37:J37"/>
    <mergeCell ref="H39:J39"/>
    <mergeCell ref="G16:H16"/>
    <mergeCell ref="H4:H5"/>
    <mergeCell ref="H8:J9"/>
    <mergeCell ref="H57:J57"/>
    <mergeCell ref="I46:I47"/>
    <mergeCell ref="I48:I50"/>
    <mergeCell ref="J48:J50"/>
    <mergeCell ref="J51:J52"/>
    <mergeCell ref="H41:J42"/>
    <mergeCell ref="I51:I52"/>
    <mergeCell ref="J46:J47"/>
    <mergeCell ref="H34:J35"/>
    <mergeCell ref="H33:J33"/>
    <mergeCell ref="D34:D35"/>
    <mergeCell ref="A73:A75"/>
    <mergeCell ref="A70:B71"/>
    <mergeCell ref="E83:E84"/>
    <mergeCell ref="E79:E80"/>
    <mergeCell ref="E81:E82"/>
    <mergeCell ref="C79:C80"/>
    <mergeCell ref="C77:C78"/>
    <mergeCell ref="A31:A33"/>
    <mergeCell ref="A29:B30"/>
    <mergeCell ref="C16:D16"/>
    <mergeCell ref="C24:D24"/>
    <mergeCell ref="A15:B16"/>
    <mergeCell ref="A11:B12"/>
    <mergeCell ref="E16:F16"/>
    <mergeCell ref="C1:G12"/>
    <mergeCell ref="A64:A65"/>
    <mergeCell ref="A63:B63"/>
    <mergeCell ref="A46:A47"/>
    <mergeCell ref="A41:A42"/>
    <mergeCell ref="D41:D42"/>
    <mergeCell ref="D48:D50"/>
    <mergeCell ref="D46:D47"/>
    <mergeCell ref="A79:A80"/>
    <mergeCell ref="A77:A78"/>
    <mergeCell ref="A51:A52"/>
    <mergeCell ref="A44:B45"/>
    <mergeCell ref="A48:A50"/>
    <mergeCell ref="A34:A35"/>
    <mergeCell ref="A86:B87"/>
    <mergeCell ref="A101:A103"/>
    <mergeCell ref="A96:A100"/>
    <mergeCell ref="C121:C122"/>
    <mergeCell ref="A116:A122"/>
    <mergeCell ref="A110:A115"/>
    <mergeCell ref="A104:A109"/>
    <mergeCell ref="A91:A92"/>
    <mergeCell ref="A88:A90"/>
    <mergeCell ref="A94:B95"/>
    <mergeCell ref="R53:V53"/>
    <mergeCell ref="R54:V54"/>
    <mergeCell ref="R51:V52"/>
    <mergeCell ref="R45:V45"/>
    <mergeCell ref="R46:V47"/>
    <mergeCell ref="R48:V50"/>
    <mergeCell ref="K105:K108"/>
    <mergeCell ref="K99:K104"/>
    <mergeCell ref="H79:J80"/>
    <mergeCell ref="K111:K114"/>
    <mergeCell ref="K109:L109"/>
    <mergeCell ref="K98:L98"/>
    <mergeCell ref="K115:L115"/>
    <mergeCell ref="K118:L118"/>
    <mergeCell ref="K95:L95"/>
    <mergeCell ref="K96:K97"/>
    <mergeCell ref="A56:B56"/>
    <mergeCell ref="D51:D52"/>
    <mergeCell ref="A61:B61"/>
    <mergeCell ref="D64:D65"/>
    <mergeCell ref="A58:A60"/>
    <mergeCell ref="V58:V60"/>
    <mergeCell ref="V67:V68"/>
    <mergeCell ref="V64:V65"/>
    <mergeCell ref="U67:U68"/>
    <mergeCell ref="U64:U65"/>
    <mergeCell ref="U58:U60"/>
    <mergeCell ref="D67:D68"/>
    <mergeCell ref="D58:D60"/>
    <mergeCell ref="C114:C115"/>
    <mergeCell ref="C108:C109"/>
    <mergeCell ref="D108:D109"/>
    <mergeCell ref="D114:D115"/>
    <mergeCell ref="D121:D122"/>
  </mergeCells>
  <conditionalFormatting sqref="K1:K15 K17:K119 D77 F77:G77 D79 F79:G79 L79:Q79 D81 F81:G81 D83 F83:G83">
    <cfRule type="containsText" dxfId="0" priority="1" operator="containsText" text="361">
      <formula>NOT(ISERROR(SEARCH(("361"),(K1))))</formula>
    </cfRule>
  </conditionalFormatting>
  <conditionalFormatting sqref="K1:K15 K17:K119 D77 F77:G77 D79 F79:G79 L79:Q79 D81 F81:G81 D83 F83:G83">
    <cfRule type="containsText" dxfId="1" priority="2" operator="containsText" text="363">
      <formula>NOT(ISERROR(SEARCH(("363"),(K1))))</formula>
    </cfRule>
  </conditionalFormatting>
  <conditionalFormatting sqref="K1:K15 K17:K119 D77 F77:G77 D79 F79:G79 L79:Q79 D81 F81:G81 D83 F83:G83">
    <cfRule type="containsText" dxfId="1" priority="3" operator="containsText" text="365">
      <formula>NOT(ISERROR(SEARCH(("365"),(K1))))</formula>
    </cfRule>
  </conditionalFormatting>
  <conditionalFormatting sqref="K1:K15 K17:K119 D77 F77:G77 D79 F79:G79 L79:Q79 D81 F81:G81 D83 F83:G83">
    <cfRule type="containsText" dxfId="1" priority="4" operator="containsText" text="366">
      <formula>NOT(ISERROR(SEARCH(("366"),(K1))))</formula>
    </cfRule>
  </conditionalFormatting>
  <conditionalFormatting sqref="K1:K15 K17:K119 D77 F77:G77 D79 F79:G79 L79:Q79 D81 F81:G81 D83 F83:G83">
    <cfRule type="containsText" dxfId="1" priority="5" operator="containsText" text="367">
      <formula>NOT(ISERROR(SEARCH(("367"),(K1))))</formula>
    </cfRule>
  </conditionalFormatting>
  <conditionalFormatting sqref="P77:P84">
    <cfRule type="cellIs" dxfId="2" priority="6" operator="equal">
      <formula>"敵のみ"</formula>
    </cfRule>
  </conditionalFormatting>
  <conditionalFormatting sqref="D77:D84">
    <cfRule type="cellIs" dxfId="3" priority="7" operator="equal">
      <formula>"-"</formula>
    </cfRule>
  </conditionalFormatting>
  <conditionalFormatting sqref="O1:O122 D77 F77:G77 K77:N77 P77:Q84 D79 F79:G79 K79:N79 D81 F81:G81 K81:N81 D83 F83:G83 K83:N83">
    <cfRule type="cellIs" dxfId="4" priority="8" operator="greaterThan">
      <formula>0</formula>
    </cfRule>
  </conditionalFormatting>
  <conditionalFormatting sqref="P1:Q122">
    <cfRule type="cellIs" dxfId="5" priority="9" operator="lessThan">
      <formula>1</formula>
    </cfRule>
  </conditionalFormatting>
  <conditionalFormatting sqref="P1:Q122">
    <cfRule type="cellIs" dxfId="4" priority="10" operator="greaterThan">
      <formula>1</formula>
    </cfRule>
  </conditionalFormatting>
  <conditionalFormatting sqref="N30:N84 K31:M42 K46:M54 K58:M60 K62:M62 K64:M65 K67:M68">
    <cfRule type="cellIs" dxfId="6" priority="11" operator="greaterThan">
      <formula>0</formula>
    </cfRule>
  </conditionalFormatting>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AFD8A"/>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96">
        <v>19.0</v>
      </c>
      <c r="B1" s="1097"/>
      <c r="C1" s="1098" t="str">
        <f>IMAGE(VLOOKUP($A$1,Fighters!A2:AI107,12,FALSE),1)</f>
        <v/>
      </c>
      <c r="D1" s="1099"/>
      <c r="E1" s="1099"/>
      <c r="F1" s="1099"/>
      <c r="G1" s="1100"/>
      <c r="H1" s="1101"/>
      <c r="I1" s="1099"/>
      <c r="J1" s="1100"/>
      <c r="K1" s="1102"/>
      <c r="L1" s="1099"/>
      <c r="M1" s="1100"/>
      <c r="N1" s="1103"/>
      <c r="O1" s="1103"/>
      <c r="P1" s="1103"/>
      <c r="Q1" s="1103"/>
      <c r="R1" s="1104"/>
      <c r="S1" s="1104"/>
      <c r="T1" s="1104"/>
      <c r="U1" s="1104"/>
      <c r="V1" s="1104"/>
    </row>
    <row r="2">
      <c r="A2" s="1105" t="str">
        <f>VLOOKUP($A$1,Fighters!$A$2:$AI$81,6,FALSE)</f>
        <v>#fafd8a</v>
      </c>
      <c r="B2" s="1097"/>
      <c r="C2" s="1106"/>
      <c r="G2" s="1107"/>
      <c r="H2" s="1108"/>
      <c r="I2" s="1109"/>
      <c r="J2" s="1110"/>
      <c r="K2" s="1108"/>
      <c r="L2" s="1109"/>
      <c r="M2" s="1110"/>
      <c r="N2" s="1103"/>
      <c r="O2" s="1103"/>
      <c r="P2" s="1103"/>
      <c r="Q2" s="1103"/>
      <c r="R2" s="1104"/>
      <c r="S2" s="1104"/>
      <c r="T2" s="1104"/>
      <c r="U2" s="1104"/>
      <c r="V2" s="1104"/>
    </row>
    <row r="3">
      <c r="A3" s="1105" t="str">
        <f>VLOOKUP($A$1,Fighters!$A$2:$AI$81,14,FALSE)</f>
        <v>19. ピチュー</v>
      </c>
      <c r="B3" s="1097"/>
      <c r="C3" s="1106"/>
      <c r="G3" s="1107"/>
      <c r="H3" s="1111"/>
      <c r="I3" s="1111"/>
      <c r="J3" s="1111"/>
      <c r="K3" s="1112"/>
      <c r="L3" s="1112"/>
      <c r="M3" s="1112"/>
      <c r="N3" s="1103"/>
      <c r="O3" s="1103"/>
      <c r="P3" s="1103"/>
      <c r="Q3" s="1103"/>
      <c r="R3" s="1113"/>
      <c r="S3" s="1104"/>
      <c r="T3" s="1104"/>
      <c r="U3" s="1104"/>
      <c r="V3" s="1104"/>
    </row>
    <row r="4">
      <c r="A4" s="1105" t="str">
        <f>VLOOKUP($A$1,Fighters!$A$2:$AI$81,13,FALSE)</f>
        <v>0</v>
      </c>
      <c r="B4" s="1097"/>
      <c r="C4" s="1106"/>
      <c r="G4" s="1107"/>
      <c r="H4" s="1114"/>
      <c r="I4" s="1114"/>
      <c r="J4" s="1111"/>
      <c r="K4" s="1112"/>
      <c r="L4" s="1112"/>
      <c r="M4" s="1112"/>
      <c r="N4" s="1103"/>
      <c r="O4" s="1103"/>
      <c r="P4" s="1103"/>
      <c r="Q4" s="1103"/>
      <c r="R4" s="1113"/>
      <c r="S4" s="1104"/>
      <c r="T4" s="1104"/>
      <c r="U4" s="1104"/>
      <c r="V4" s="1104"/>
    </row>
    <row r="5" ht="16.5" customHeight="1">
      <c r="A5" s="1096"/>
      <c r="B5" s="1097"/>
      <c r="C5" s="1106"/>
      <c r="G5" s="1107"/>
      <c r="H5" s="1115"/>
      <c r="I5" s="1115"/>
      <c r="J5" s="1116"/>
      <c r="K5" s="1117"/>
      <c r="L5" s="1118"/>
      <c r="M5" s="1118"/>
      <c r="N5" s="1103"/>
      <c r="O5" s="1103"/>
      <c r="P5" s="1103"/>
      <c r="Q5" s="1103"/>
      <c r="R5" s="1113"/>
      <c r="S5" s="1104"/>
      <c r="T5" s="1104"/>
      <c r="U5" s="1104"/>
      <c r="V5" s="1104"/>
    </row>
    <row r="6">
      <c r="A6" s="1097"/>
      <c r="B6" s="1097"/>
      <c r="C6" s="1106"/>
      <c r="G6" s="1107"/>
      <c r="H6" s="1114"/>
      <c r="I6" s="1119" t="s">
        <v>6</v>
      </c>
      <c r="J6" s="1117"/>
      <c r="K6" s="1120"/>
      <c r="L6" s="1118"/>
      <c r="M6" s="1118"/>
      <c r="N6" s="1103"/>
      <c r="O6" s="1103"/>
      <c r="P6" s="1103"/>
      <c r="Q6" s="1103"/>
      <c r="R6" s="1113"/>
      <c r="S6" s="1104"/>
      <c r="T6" s="1104"/>
      <c r="U6" s="1104"/>
      <c r="V6" s="1104"/>
    </row>
    <row r="7">
      <c r="A7" s="1097"/>
      <c r="B7" s="1097"/>
      <c r="C7" s="1106"/>
      <c r="G7" s="1107"/>
      <c r="H7" s="1115"/>
      <c r="I7" s="1115"/>
      <c r="J7" s="1117"/>
      <c r="K7" s="1120"/>
      <c r="L7" s="1118"/>
      <c r="M7" s="1118"/>
      <c r="N7" s="1103"/>
      <c r="O7" s="1103"/>
      <c r="P7" s="1103"/>
      <c r="Q7" s="1103"/>
      <c r="R7" s="1113"/>
      <c r="S7" s="1104"/>
      <c r="T7" s="1104"/>
      <c r="U7" s="1104"/>
      <c r="V7" s="1104"/>
    </row>
    <row r="8">
      <c r="A8" s="1097"/>
      <c r="B8" s="1097"/>
      <c r="C8" s="1106"/>
      <c r="G8" s="1107"/>
      <c r="H8" s="1121">
        <v>43624.72056206019</v>
      </c>
      <c r="I8" s="1099"/>
      <c r="J8" s="1100"/>
      <c r="K8" s="1117"/>
      <c r="L8" s="1118"/>
      <c r="M8" s="1118"/>
      <c r="N8" s="1103"/>
      <c r="O8" s="1103"/>
      <c r="P8" s="1103"/>
      <c r="Q8" s="1103"/>
      <c r="R8" s="1113"/>
      <c r="S8" s="1104"/>
      <c r="T8" s="1104"/>
      <c r="U8" s="1104"/>
      <c r="V8" s="1104"/>
    </row>
    <row r="9">
      <c r="A9" s="1097"/>
      <c r="B9" s="1097"/>
      <c r="C9" s="1106"/>
      <c r="G9" s="1107"/>
      <c r="H9" s="1108"/>
      <c r="I9" s="1109"/>
      <c r="J9" s="1110"/>
      <c r="K9" s="1104"/>
      <c r="L9" s="1103"/>
      <c r="M9" s="1103"/>
      <c r="N9" s="1103"/>
      <c r="O9" s="1103"/>
      <c r="P9" s="1103"/>
      <c r="Q9" s="1103"/>
      <c r="R9" s="1113"/>
      <c r="S9" s="1104"/>
      <c r="T9" s="1104"/>
      <c r="U9" s="1104"/>
      <c r="V9" s="1104"/>
    </row>
    <row r="10">
      <c r="A10" s="1097"/>
      <c r="B10" s="1097"/>
      <c r="C10" s="1106"/>
      <c r="G10" s="1107"/>
      <c r="H10" s="1122"/>
      <c r="I10" s="1122"/>
      <c r="J10" s="1104"/>
      <c r="K10" s="1104"/>
      <c r="L10" s="1103"/>
      <c r="M10" s="1103"/>
      <c r="N10" s="1103"/>
      <c r="O10" s="1103"/>
      <c r="P10" s="1103"/>
      <c r="Q10" s="1103"/>
      <c r="R10" s="1113"/>
      <c r="S10" s="1104"/>
      <c r="T10" s="1104"/>
      <c r="U10" s="1104"/>
      <c r="V10" s="1104"/>
    </row>
    <row r="11">
      <c r="A11" s="1123" t="s">
        <v>11</v>
      </c>
      <c r="B11" s="1100"/>
      <c r="C11" s="1106"/>
      <c r="G11" s="1107"/>
      <c r="H11" s="1115"/>
      <c r="I11" s="1115"/>
      <c r="J11" s="1104"/>
      <c r="K11" s="1104"/>
      <c r="L11" s="1103"/>
      <c r="M11" s="1103"/>
      <c r="N11" s="1103"/>
      <c r="O11" s="1103"/>
      <c r="P11" s="1103"/>
      <c r="Q11" s="1103"/>
      <c r="R11" s="1113"/>
      <c r="S11" s="1104"/>
      <c r="T11" s="1104"/>
      <c r="U11" s="1104"/>
      <c r="V11" s="1104"/>
    </row>
    <row r="12">
      <c r="A12" s="1108"/>
      <c r="B12" s="1110"/>
      <c r="C12" s="1108"/>
      <c r="D12" s="1109"/>
      <c r="E12" s="1109"/>
      <c r="F12" s="1109"/>
      <c r="G12" s="1110"/>
      <c r="H12" s="1124"/>
      <c r="I12" s="1124"/>
      <c r="J12" s="1097"/>
      <c r="K12" s="1097"/>
      <c r="L12" s="1103"/>
      <c r="M12" s="1103"/>
      <c r="N12" s="1103"/>
      <c r="O12" s="1103"/>
      <c r="P12" s="1103"/>
      <c r="Q12" s="1103"/>
      <c r="R12" s="1113"/>
      <c r="S12" s="1104"/>
      <c r="T12" s="1104"/>
      <c r="U12" s="1104"/>
      <c r="V12" s="110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62 [78th]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1.98 [29th]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20.2125 [15th]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1.302 [12th]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0.2 [5th]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36.75 [15th]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3F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1.892 [26th]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17.43 [19th]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1.029 [46th]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 [9th]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36.02 [22nd]</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1.9 [5th]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 [43rd]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0.14 [5th]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6" t="s">
        <v>54</v>
      </c>
      <c r="B26" s="196" t="s">
        <v>55</v>
      </c>
      <c r="C26" s="701" t="s">
        <v>77</v>
      </c>
      <c r="D26" s="701" t="s">
        <v>1537</v>
      </c>
      <c r="E26" s="201" t="s">
        <v>1538</v>
      </c>
      <c r="F26" s="200">
        <v>1.44</v>
      </c>
      <c r="G26" s="201" t="s">
        <v>292</v>
      </c>
      <c r="H26" s="228" t="s">
        <v>819</v>
      </c>
      <c r="I26" s="120"/>
      <c r="J26" s="117"/>
      <c r="K26" s="200"/>
      <c r="L26" s="203"/>
      <c r="M26" s="204"/>
      <c r="N26" s="204"/>
      <c r="O26" s="205">
        <v>0.0</v>
      </c>
      <c r="P26" s="205">
        <v>1.0</v>
      </c>
      <c r="Q26" s="205">
        <v>1.0</v>
      </c>
      <c r="R26" s="105"/>
      <c r="S26" s="105"/>
      <c r="T26" s="105"/>
      <c r="U26" s="105"/>
      <c r="V26" s="105"/>
    </row>
    <row r="27" outlineLevel="1">
      <c r="A27" s="195" t="s">
        <v>72</v>
      </c>
      <c r="B27" s="214"/>
      <c r="C27" s="355" t="s">
        <v>518</v>
      </c>
      <c r="D27" s="314" t="s">
        <v>65</v>
      </c>
      <c r="E27" s="355" t="s">
        <v>90</v>
      </c>
      <c r="F27" s="200">
        <v>9.6</v>
      </c>
      <c r="G27" s="201" t="s">
        <v>91</v>
      </c>
      <c r="H27" s="243"/>
      <c r="I27" s="221"/>
      <c r="J27" s="110"/>
      <c r="K27" s="200"/>
      <c r="L27" s="203"/>
      <c r="M27" s="204"/>
      <c r="N27" s="204"/>
      <c r="O27" s="205">
        <v>0.0</v>
      </c>
      <c r="P27" s="205">
        <v>1.0</v>
      </c>
      <c r="Q27" s="205">
        <v>1.0</v>
      </c>
      <c r="R27" s="105"/>
      <c r="S27" s="105"/>
      <c r="T27" s="105"/>
      <c r="U27" s="105"/>
      <c r="V27" s="105"/>
    </row>
    <row r="28" outlineLevel="1">
      <c r="A28" s="207"/>
      <c r="B28" s="208" t="s">
        <v>76</v>
      </c>
      <c r="C28" s="355" t="s">
        <v>719</v>
      </c>
      <c r="D28" s="114"/>
      <c r="E28" s="355" t="s">
        <v>66</v>
      </c>
      <c r="F28" s="200">
        <v>7.199999999999999</v>
      </c>
      <c r="G28" s="201" t="s">
        <v>67</v>
      </c>
      <c r="H28" s="112"/>
      <c r="I28" s="224"/>
      <c r="J28" s="114"/>
      <c r="K28" s="203"/>
      <c r="L28" s="203"/>
      <c r="M28" s="204"/>
      <c r="N28" s="204"/>
      <c r="O28" s="205">
        <v>0.0</v>
      </c>
      <c r="P28" s="205">
        <v>1.0</v>
      </c>
      <c r="Q28" s="205">
        <v>1.0</v>
      </c>
      <c r="R28" s="105"/>
      <c r="S28" s="105"/>
      <c r="T28" s="105"/>
      <c r="U28" s="105"/>
      <c r="V28" s="105"/>
    </row>
    <row r="29" outlineLevel="1">
      <c r="A29" s="195" t="s">
        <v>82</v>
      </c>
      <c r="B29" s="208" t="s">
        <v>1539</v>
      </c>
      <c r="C29" s="355" t="s">
        <v>1540</v>
      </c>
      <c r="D29" s="314" t="s">
        <v>57</v>
      </c>
      <c r="E29" s="314" t="s">
        <v>90</v>
      </c>
      <c r="F29" s="366">
        <v>9.6</v>
      </c>
      <c r="G29" s="607" t="s">
        <v>91</v>
      </c>
      <c r="H29" s="844" t="s">
        <v>1541</v>
      </c>
      <c r="I29" s="221"/>
      <c r="J29" s="110"/>
      <c r="K29" s="200"/>
      <c r="L29" s="203"/>
      <c r="M29" s="204"/>
      <c r="N29" s="204"/>
      <c r="O29" s="205">
        <v>0.0</v>
      </c>
      <c r="P29" s="205">
        <v>1.0</v>
      </c>
      <c r="Q29" s="205">
        <v>1.0</v>
      </c>
      <c r="R29" s="105"/>
      <c r="S29" s="105"/>
      <c r="T29" s="105"/>
      <c r="U29" s="105"/>
      <c r="V29" s="105"/>
    </row>
    <row r="30" outlineLevel="1">
      <c r="A30" s="207"/>
      <c r="B30" s="208" t="s">
        <v>1542</v>
      </c>
      <c r="C30" s="355" t="s">
        <v>73</v>
      </c>
      <c r="D30" s="114"/>
      <c r="E30" s="114"/>
      <c r="F30" s="207"/>
      <c r="G30" s="114"/>
      <c r="H30" s="112"/>
      <c r="I30" s="224"/>
      <c r="J30" s="114"/>
      <c r="K30" s="200"/>
      <c r="L30" s="203"/>
      <c r="M30" s="204"/>
      <c r="N30" s="204"/>
      <c r="O30" s="205"/>
      <c r="P30" s="205"/>
      <c r="Q30" s="205"/>
      <c r="R30" s="105"/>
      <c r="S30" s="105"/>
      <c r="T30" s="105"/>
      <c r="U30" s="105"/>
      <c r="V30" s="105"/>
    </row>
    <row r="31" outlineLevel="1">
      <c r="A31" s="236" t="s">
        <v>93</v>
      </c>
      <c r="B31" s="214"/>
      <c r="C31" s="355" t="s">
        <v>1349</v>
      </c>
      <c r="D31" s="355" t="s">
        <v>299</v>
      </c>
      <c r="E31" s="355" t="s">
        <v>229</v>
      </c>
      <c r="F31" s="200">
        <v>6.0</v>
      </c>
      <c r="G31" s="201" t="s">
        <v>67</v>
      </c>
      <c r="H31" s="228"/>
      <c r="I31" s="120"/>
      <c r="J31" s="117"/>
      <c r="K31" s="203"/>
      <c r="L31" s="203"/>
      <c r="M31" s="204"/>
      <c r="N31" s="204"/>
      <c r="O31" s="205">
        <v>0.0</v>
      </c>
      <c r="P31" s="205">
        <v>1.0</v>
      </c>
      <c r="Q31" s="205">
        <v>1.0</v>
      </c>
      <c r="R31" s="105"/>
      <c r="S31" s="105"/>
      <c r="T31" s="105"/>
      <c r="U31" s="105"/>
      <c r="V31" s="105"/>
    </row>
    <row r="32" outlineLevel="1">
      <c r="A32" s="236" t="s">
        <v>104</v>
      </c>
      <c r="B32" s="214"/>
      <c r="C32" s="355" t="s">
        <v>261</v>
      </c>
      <c r="D32" s="355" t="s">
        <v>327</v>
      </c>
      <c r="E32" s="355" t="s">
        <v>66</v>
      </c>
      <c r="F32" s="200">
        <v>7.199999999999999</v>
      </c>
      <c r="G32" s="201" t="s">
        <v>67</v>
      </c>
      <c r="H32" s="228"/>
      <c r="I32" s="120"/>
      <c r="J32" s="117"/>
      <c r="K32" s="205"/>
      <c r="L32" s="204"/>
      <c r="M32" s="204"/>
      <c r="N32" s="204"/>
      <c r="O32" s="205">
        <v>0.0</v>
      </c>
      <c r="P32" s="205">
        <v>1.0</v>
      </c>
      <c r="Q32" s="205">
        <v>1.0</v>
      </c>
      <c r="R32" s="105"/>
      <c r="S32" s="105"/>
      <c r="T32" s="105"/>
      <c r="U32" s="105"/>
      <c r="V32" s="105"/>
    </row>
    <row r="33" outlineLevel="1">
      <c r="A33" s="195" t="s">
        <v>110</v>
      </c>
      <c r="B33" s="208" t="s">
        <v>284</v>
      </c>
      <c r="C33" s="355" t="s">
        <v>1543</v>
      </c>
      <c r="D33" s="295" t="s">
        <v>710</v>
      </c>
      <c r="E33" s="355" t="s">
        <v>303</v>
      </c>
      <c r="F33" s="200">
        <v>2.4</v>
      </c>
      <c r="G33" s="201" t="s">
        <v>70</v>
      </c>
      <c r="H33" s="844" t="s">
        <v>1544</v>
      </c>
      <c r="I33" s="221"/>
      <c r="J33" s="110"/>
      <c r="K33" s="203"/>
      <c r="L33" s="203"/>
      <c r="M33" s="204"/>
      <c r="N33" s="204"/>
      <c r="O33" s="205">
        <v>0.0</v>
      </c>
      <c r="P33" s="205">
        <v>1.0</v>
      </c>
      <c r="Q33" s="205">
        <v>1.0</v>
      </c>
      <c r="R33" s="105"/>
      <c r="S33" s="105"/>
      <c r="T33" s="105"/>
      <c r="U33" s="105"/>
      <c r="V33" s="105"/>
    </row>
    <row r="34" outlineLevel="1">
      <c r="A34" s="207"/>
      <c r="B34" s="208" t="s">
        <v>298</v>
      </c>
      <c r="C34" s="355" t="s">
        <v>1545</v>
      </c>
      <c r="D34" s="114"/>
      <c r="E34" s="355" t="s">
        <v>90</v>
      </c>
      <c r="F34" s="200">
        <v>9.6</v>
      </c>
      <c r="G34" s="201" t="s">
        <v>67</v>
      </c>
      <c r="H34" s="112"/>
      <c r="I34" s="224"/>
      <c r="J34" s="114"/>
      <c r="K34" s="203"/>
      <c r="L34" s="203"/>
      <c r="M34" s="204"/>
      <c r="N34" s="204"/>
      <c r="O34" s="205">
        <v>0.0</v>
      </c>
      <c r="P34" s="205">
        <v>1.0</v>
      </c>
      <c r="Q34" s="205">
        <v>1.0</v>
      </c>
      <c r="R34" s="105"/>
      <c r="S34" s="105"/>
      <c r="T34" s="105"/>
      <c r="U34" s="105"/>
      <c r="V34" s="105"/>
    </row>
    <row r="35" outlineLevel="1">
      <c r="A35" s="236" t="s">
        <v>119</v>
      </c>
      <c r="B35" s="214"/>
      <c r="C35" s="355" t="s">
        <v>794</v>
      </c>
      <c r="D35" s="355" t="s">
        <v>541</v>
      </c>
      <c r="E35" s="355" t="s">
        <v>166</v>
      </c>
      <c r="F35" s="200">
        <v>16.8</v>
      </c>
      <c r="G35" s="201" t="s">
        <v>168</v>
      </c>
      <c r="H35" s="228" t="s">
        <v>1546</v>
      </c>
      <c r="I35" s="120"/>
      <c r="J35" s="117"/>
      <c r="K35" s="204"/>
      <c r="L35" s="204"/>
      <c r="M35" s="204"/>
      <c r="N35" s="204"/>
      <c r="O35" s="205">
        <v>0.0</v>
      </c>
      <c r="P35" s="205">
        <v>1.0</v>
      </c>
      <c r="Q35" s="205">
        <v>1.0</v>
      </c>
      <c r="R35" s="105"/>
      <c r="S35" s="105"/>
      <c r="T35" s="105"/>
      <c r="U35" s="105"/>
      <c r="V35" s="105"/>
    </row>
    <row r="36" outlineLevel="1">
      <c r="A36" s="195" t="s">
        <v>128</v>
      </c>
      <c r="B36" s="208" t="s">
        <v>922</v>
      </c>
      <c r="C36" s="210" t="s">
        <v>1547</v>
      </c>
      <c r="D36" s="314" t="s">
        <v>218</v>
      </c>
      <c r="E36" s="355" t="s">
        <v>592</v>
      </c>
      <c r="F36" s="200">
        <v>1.7999999999999998</v>
      </c>
      <c r="G36" s="201" t="s">
        <v>292</v>
      </c>
      <c r="H36" s="844" t="s">
        <v>1548</v>
      </c>
      <c r="I36" s="221"/>
      <c r="J36" s="110"/>
      <c r="K36" s="203"/>
      <c r="L36" s="203"/>
      <c r="M36" s="204"/>
      <c r="N36" s="204"/>
      <c r="O36" s="205">
        <v>0.0</v>
      </c>
      <c r="P36" s="205">
        <v>1.0</v>
      </c>
      <c r="Q36" s="205">
        <v>1.0</v>
      </c>
      <c r="R36" s="105"/>
      <c r="S36" s="105"/>
      <c r="T36" s="105"/>
      <c r="U36" s="105"/>
      <c r="V36" s="105"/>
    </row>
    <row r="37" ht="22.5" customHeight="1" outlineLevel="1">
      <c r="A37" s="207"/>
      <c r="B37" s="208" t="s">
        <v>417</v>
      </c>
      <c r="C37" s="210" t="s">
        <v>537</v>
      </c>
      <c r="D37" s="114"/>
      <c r="E37" s="355" t="s">
        <v>90</v>
      </c>
      <c r="F37" s="200">
        <v>9.6</v>
      </c>
      <c r="G37" s="201" t="s">
        <v>67</v>
      </c>
      <c r="H37" s="112"/>
      <c r="I37" s="224"/>
      <c r="J37" s="114"/>
      <c r="K37" s="203"/>
      <c r="L37" s="203"/>
      <c r="M37" s="204"/>
      <c r="N37" s="204"/>
      <c r="O37" s="205">
        <v>0.0</v>
      </c>
      <c r="P37" s="205">
        <v>1.0</v>
      </c>
      <c r="Q37" s="205">
        <v>1.0</v>
      </c>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tr">
        <f>'テンプレート'!I56</f>
        <v>Landing Lag</v>
      </c>
      <c r="J40" s="259" t="s">
        <v>176</v>
      </c>
      <c r="K40" s="259" t="str">
        <f>'テンプレート'!K56</f>
        <v>ベクトル</v>
      </c>
      <c r="L40" s="259" t="str">
        <f>'テンプレート'!L56</f>
        <v>KBG (R.E.)</v>
      </c>
      <c r="M40" s="259" t="str">
        <f>'テンプレート'!M56</f>
        <v>BKB (R.A.)</v>
      </c>
      <c r="N40" s="259" t="str">
        <f>'テンプレート'!N56</f>
        <v>FKB (R.F.)</v>
      </c>
      <c r="O40" s="262" t="str">
        <f>'テンプレート'!O56</f>
        <v>盾削り値</v>
      </c>
      <c r="P40" s="259" t="str">
        <f>'テンプレート'!P56</f>
        <v>ﾋｯﾄｽﾄｯﾌﾟ</v>
      </c>
      <c r="Q40" s="262" t="str">
        <f>'テンプレート'!Q56</f>
        <v>ずらし</v>
      </c>
      <c r="R40" s="263" t="str">
        <f>'テンプレート'!R56</f>
        <v>Comment</v>
      </c>
      <c r="S40" s="120"/>
      <c r="T40" s="120"/>
      <c r="U40" s="120"/>
      <c r="V40" s="120"/>
    </row>
    <row r="41" outlineLevel="1">
      <c r="A41" s="265" t="s">
        <v>187</v>
      </c>
      <c r="B41" s="267"/>
      <c r="C41" s="199" t="s">
        <v>1549</v>
      </c>
      <c r="D41" s="314" t="s">
        <v>165</v>
      </c>
      <c r="E41" s="271" t="s">
        <v>145</v>
      </c>
      <c r="F41" s="273">
        <v>8.4</v>
      </c>
      <c r="G41" s="273">
        <v>7.140000000000001</v>
      </c>
      <c r="H41" s="200" t="s">
        <v>70</v>
      </c>
      <c r="I41" s="311" t="str">
        <f t="array" ref="I41">INDEX('Aerial Attacks'!$O$3:$AA$109, MATCH($A$1,'Aerial Attacks'!$A$3:$A$109,0), MATCH(A41,'Aerial Attacks'!$O$2:$S$2,0))</f>
        <v>7</v>
      </c>
      <c r="J41" s="314" t="s">
        <v>1550</v>
      </c>
      <c r="K41" s="200"/>
      <c r="L41" s="203"/>
      <c r="M41" s="204"/>
      <c r="N41" s="204"/>
      <c r="O41" s="205">
        <v>0.0</v>
      </c>
      <c r="P41" s="205">
        <v>1.0</v>
      </c>
      <c r="Q41" s="205">
        <v>1.0</v>
      </c>
      <c r="R41" s="243"/>
      <c r="S41" s="221"/>
      <c r="T41" s="221"/>
      <c r="U41" s="221"/>
      <c r="V41" s="110"/>
    </row>
    <row r="42" outlineLevel="1">
      <c r="A42" s="207"/>
      <c r="B42" s="267" t="s">
        <v>76</v>
      </c>
      <c r="C42" s="199" t="s">
        <v>1551</v>
      </c>
      <c r="D42" s="114"/>
      <c r="E42" s="199" t="s">
        <v>229</v>
      </c>
      <c r="F42" s="200">
        <v>6.0</v>
      </c>
      <c r="G42" s="200">
        <v>5.1</v>
      </c>
      <c r="H42" s="200" t="s">
        <v>70</v>
      </c>
      <c r="I42" s="207"/>
      <c r="J42" s="114"/>
      <c r="K42" s="200"/>
      <c r="L42" s="203"/>
      <c r="M42" s="204"/>
      <c r="N42" s="204"/>
      <c r="O42" s="205">
        <v>0.0</v>
      </c>
      <c r="P42" s="205">
        <v>1.0</v>
      </c>
      <c r="Q42" s="205">
        <v>1.0</v>
      </c>
      <c r="R42" s="112"/>
      <c r="S42" s="224"/>
      <c r="T42" s="224"/>
      <c r="U42" s="224"/>
      <c r="V42" s="114"/>
    </row>
    <row r="43" outlineLevel="1">
      <c r="A43" s="265" t="s">
        <v>219</v>
      </c>
      <c r="B43" s="267" t="s">
        <v>849</v>
      </c>
      <c r="C43" s="199" t="s">
        <v>1552</v>
      </c>
      <c r="D43" s="314" t="s">
        <v>165</v>
      </c>
      <c r="E43" s="199" t="s">
        <v>587</v>
      </c>
      <c r="F43" s="200">
        <v>4.2</v>
      </c>
      <c r="G43" s="200">
        <v>3.5700000000000003</v>
      </c>
      <c r="H43" s="200" t="s">
        <v>292</v>
      </c>
      <c r="I43" s="311" t="str">
        <f t="array" ref="I43">INDEX('Aerial Attacks'!$O$3:$AA$109, MATCH($A$1,'Aerial Attacks'!$A$3:$A$109,0), MATCH(A43,'Aerial Attacks'!$O$2:$S$2,0))</f>
        <v>12</v>
      </c>
      <c r="J43" s="314" t="s">
        <v>1553</v>
      </c>
      <c r="K43" s="200"/>
      <c r="L43" s="203"/>
      <c r="M43" s="204"/>
      <c r="N43" s="204"/>
      <c r="O43" s="205">
        <v>0.0</v>
      </c>
      <c r="P43" s="205">
        <v>1.0</v>
      </c>
      <c r="Q43" s="205">
        <v>1.0</v>
      </c>
      <c r="R43" s="844" t="s">
        <v>1554</v>
      </c>
      <c r="S43" s="221"/>
      <c r="T43" s="221"/>
      <c r="U43" s="221"/>
      <c r="V43" s="110"/>
    </row>
    <row r="44" outlineLevel="1">
      <c r="A44" s="207"/>
      <c r="B44" s="267" t="s">
        <v>416</v>
      </c>
      <c r="C44" s="199" t="s">
        <v>111</v>
      </c>
      <c r="D44" s="114"/>
      <c r="E44" s="199" t="s">
        <v>587</v>
      </c>
      <c r="F44" s="200">
        <v>4.2</v>
      </c>
      <c r="G44" s="200">
        <v>3.5700000000000003</v>
      </c>
      <c r="H44" s="200" t="s">
        <v>292</v>
      </c>
      <c r="I44" s="207"/>
      <c r="J44" s="114"/>
      <c r="K44" s="200"/>
      <c r="L44" s="203"/>
      <c r="M44" s="204"/>
      <c r="N44" s="204"/>
      <c r="O44" s="205">
        <v>0.0</v>
      </c>
      <c r="P44" s="205">
        <v>1.0</v>
      </c>
      <c r="Q44" s="205">
        <v>1.0</v>
      </c>
      <c r="R44" s="112"/>
      <c r="S44" s="224"/>
      <c r="T44" s="224"/>
      <c r="U44" s="224"/>
      <c r="V44" s="114"/>
    </row>
    <row r="45" outlineLevel="1">
      <c r="A45" s="265" t="s">
        <v>260</v>
      </c>
      <c r="B45" s="267" t="s">
        <v>284</v>
      </c>
      <c r="C45" s="199" t="s">
        <v>1555</v>
      </c>
      <c r="D45" s="314" t="s">
        <v>112</v>
      </c>
      <c r="E45" s="199" t="s">
        <v>303</v>
      </c>
      <c r="F45" s="200">
        <v>2.4</v>
      </c>
      <c r="G45" s="200">
        <v>2.04</v>
      </c>
      <c r="H45" s="200" t="s">
        <v>292</v>
      </c>
      <c r="I45" s="311">
        <f t="array" ref="I45">INDEX('Aerial Attacks'!$O$3:$AA$109, MATCH($A$1,'Aerial Attacks'!$A$3:$A$109,0), MATCH(A45,'Aerial Attacks'!$O$2:$S$2,0))</f>
        <v>18</v>
      </c>
      <c r="J45" s="314" t="s">
        <v>1556</v>
      </c>
      <c r="K45" s="200"/>
      <c r="L45" s="203"/>
      <c r="M45" s="204"/>
      <c r="N45" s="204"/>
      <c r="O45" s="205">
        <v>0.0</v>
      </c>
      <c r="P45" s="205">
        <v>1.0</v>
      </c>
      <c r="Q45" s="205">
        <v>1.0</v>
      </c>
      <c r="R45" s="844" t="s">
        <v>1557</v>
      </c>
      <c r="S45" s="221"/>
      <c r="T45" s="221"/>
      <c r="U45" s="221"/>
      <c r="V45" s="110"/>
    </row>
    <row r="46" outlineLevel="1">
      <c r="A46" s="207"/>
      <c r="B46" s="267" t="s">
        <v>298</v>
      </c>
      <c r="C46" s="199" t="s">
        <v>568</v>
      </c>
      <c r="D46" s="114"/>
      <c r="E46" s="199" t="s">
        <v>473</v>
      </c>
      <c r="F46" s="200">
        <v>3.0</v>
      </c>
      <c r="G46" s="200">
        <v>2.55</v>
      </c>
      <c r="H46" s="200" t="s">
        <v>292</v>
      </c>
      <c r="I46" s="207"/>
      <c r="J46" s="114"/>
      <c r="K46" s="200"/>
      <c r="L46" s="203"/>
      <c r="M46" s="204"/>
      <c r="N46" s="204"/>
      <c r="O46" s="205">
        <v>0.0</v>
      </c>
      <c r="P46" s="205">
        <v>1.0</v>
      </c>
      <c r="Q46" s="205">
        <v>1.0</v>
      </c>
      <c r="R46" s="112"/>
      <c r="S46" s="224"/>
      <c r="T46" s="224"/>
      <c r="U46" s="224"/>
      <c r="V46" s="114"/>
    </row>
    <row r="47" outlineLevel="1">
      <c r="A47" s="299" t="s">
        <v>271</v>
      </c>
      <c r="B47" s="267"/>
      <c r="C47" s="199" t="s">
        <v>1558</v>
      </c>
      <c r="D47" s="355" t="s">
        <v>835</v>
      </c>
      <c r="E47" s="199" t="s">
        <v>58</v>
      </c>
      <c r="F47" s="200">
        <v>4.8</v>
      </c>
      <c r="G47" s="200">
        <v>4.08</v>
      </c>
      <c r="H47" s="200" t="s">
        <v>70</v>
      </c>
      <c r="I47" s="581" t="str">
        <f t="array" ref="I47">INDEX('Aerial Attacks'!$O$3:$AA$109, MATCH($A$1,'Aerial Attacks'!$A$3:$A$109,0), MATCH(A47,'Aerial Attacks'!$O$2:$S$2,0))</f>
        <v>11</v>
      </c>
      <c r="J47" s="355" t="s">
        <v>865</v>
      </c>
      <c r="K47" s="203"/>
      <c r="L47" s="203"/>
      <c r="M47" s="204"/>
      <c r="N47" s="204"/>
      <c r="O47" s="205">
        <v>0.0</v>
      </c>
      <c r="P47" s="205">
        <v>1.0</v>
      </c>
      <c r="Q47" s="205">
        <v>1.0</v>
      </c>
      <c r="R47" s="228"/>
      <c r="S47" s="120"/>
      <c r="T47" s="120"/>
      <c r="U47" s="120"/>
      <c r="V47" s="117"/>
    </row>
    <row r="48" ht="21.0" customHeight="1" outlineLevel="1">
      <c r="A48" s="265" t="s">
        <v>283</v>
      </c>
      <c r="B48" s="267"/>
      <c r="C48" s="199" t="s">
        <v>1063</v>
      </c>
      <c r="D48" s="314" t="s">
        <v>159</v>
      </c>
      <c r="E48" s="199" t="s">
        <v>206</v>
      </c>
      <c r="F48" s="200">
        <v>15.6</v>
      </c>
      <c r="G48" s="200">
        <v>13.26</v>
      </c>
      <c r="H48" s="200" t="s">
        <v>59</v>
      </c>
      <c r="I48" s="311">
        <f t="array" ref="I48">INDEX('Aerial Attacks'!$O$3:$AA$109, MATCH($A$1,'Aerial Attacks'!$A$3:$A$109,0), MATCH(A48,'Aerial Attacks'!$O$2:$S$2,0))</f>
        <v>22</v>
      </c>
      <c r="J48" s="314" t="s">
        <v>1559</v>
      </c>
      <c r="K48" s="203"/>
      <c r="L48" s="203"/>
      <c r="M48" s="204"/>
      <c r="N48" s="204"/>
      <c r="O48" s="205">
        <v>0.0</v>
      </c>
      <c r="P48" s="205">
        <v>1.0</v>
      </c>
      <c r="Q48" s="205">
        <v>1.0</v>
      </c>
      <c r="R48" s="844" t="s">
        <v>1560</v>
      </c>
      <c r="S48" s="221"/>
      <c r="T48" s="221"/>
      <c r="U48" s="221"/>
      <c r="V48" s="110"/>
    </row>
    <row r="49" ht="21.0" customHeight="1" outlineLevel="1">
      <c r="A49" s="222"/>
      <c r="B49" s="267" t="s">
        <v>76</v>
      </c>
      <c r="C49" s="199" t="s">
        <v>688</v>
      </c>
      <c r="D49" s="233"/>
      <c r="E49" s="199" t="s">
        <v>74</v>
      </c>
      <c r="F49" s="200">
        <v>14.399999999999999</v>
      </c>
      <c r="G49" s="200">
        <v>12.24</v>
      </c>
      <c r="H49" s="200" t="s">
        <v>59</v>
      </c>
      <c r="I49" s="222"/>
      <c r="J49" s="233"/>
      <c r="K49" s="203"/>
      <c r="L49" s="203"/>
      <c r="M49" s="204"/>
      <c r="N49" s="204"/>
      <c r="O49" s="205">
        <v>0.0</v>
      </c>
      <c r="P49" s="205">
        <v>1.0</v>
      </c>
      <c r="Q49" s="205">
        <v>1.0</v>
      </c>
      <c r="R49" s="231"/>
      <c r="V49" s="233"/>
    </row>
    <row r="50" ht="21.0" customHeight="1" outlineLevel="1">
      <c r="A50" s="207"/>
      <c r="B50" s="267" t="s">
        <v>301</v>
      </c>
      <c r="C50" s="199" t="s">
        <v>302</v>
      </c>
      <c r="D50" s="114"/>
      <c r="E50" s="199" t="s">
        <v>58</v>
      </c>
      <c r="F50" s="200">
        <v>4.8</v>
      </c>
      <c r="G50" s="200">
        <v>4.8</v>
      </c>
      <c r="H50" s="200" t="s">
        <v>59</v>
      </c>
      <c r="I50" s="207"/>
      <c r="J50" s="114"/>
      <c r="K50" s="203"/>
      <c r="L50" s="203"/>
      <c r="M50" s="204"/>
      <c r="N50" s="204"/>
      <c r="O50" s="205">
        <v>0.0</v>
      </c>
      <c r="P50" s="205">
        <v>1.0</v>
      </c>
      <c r="Q50" s="205">
        <v>1.0</v>
      </c>
      <c r="R50" s="112"/>
      <c r="S50" s="224"/>
      <c r="T50" s="224"/>
      <c r="U50" s="224"/>
      <c r="V50" s="114"/>
    </row>
    <row r="51">
      <c r="A51" s="312"/>
      <c r="B51" s="315"/>
      <c r="C51" s="317"/>
      <c r="D51" s="317"/>
      <c r="E51" s="318"/>
      <c r="F51" s="318"/>
      <c r="G51" s="318"/>
      <c r="H51" s="319"/>
      <c r="I51" s="319"/>
      <c r="J51" s="320"/>
      <c r="K51" s="320"/>
      <c r="L51" s="320"/>
      <c r="M51" s="320"/>
      <c r="N51" s="320"/>
      <c r="O51" s="320"/>
      <c r="P51" s="320"/>
      <c r="Q51" s="180"/>
      <c r="R51" s="180"/>
      <c r="S51" s="180"/>
      <c r="T51" s="180"/>
      <c r="U51" s="180"/>
      <c r="V51" s="180"/>
    </row>
    <row r="52">
      <c r="A52" s="322" t="s">
        <v>305</v>
      </c>
      <c r="B52" s="117"/>
      <c r="C52" s="317"/>
      <c r="D52" s="317"/>
      <c r="E52" s="318"/>
      <c r="F52" s="318"/>
      <c r="G52" s="318"/>
      <c r="H52" s="319"/>
      <c r="I52" s="319"/>
      <c r="J52" s="320"/>
      <c r="K52" s="320"/>
      <c r="L52" s="320"/>
      <c r="M52" s="320"/>
      <c r="N52" s="320"/>
      <c r="O52" s="320"/>
      <c r="P52" s="320"/>
      <c r="Q52" s="180"/>
      <c r="R52" s="180"/>
      <c r="S52" s="180"/>
      <c r="T52" s="180"/>
      <c r="U52" s="180"/>
      <c r="V52" s="180"/>
    </row>
    <row r="53" outlineLevel="1">
      <c r="A53" s="324" t="s">
        <v>868</v>
      </c>
      <c r="B53" s="117"/>
      <c r="C53" s="327" t="s">
        <v>48</v>
      </c>
      <c r="D53" s="327" t="s">
        <v>49</v>
      </c>
      <c r="E53" s="328" t="s">
        <v>50</v>
      </c>
      <c r="F53" s="329" t="s">
        <v>51</v>
      </c>
      <c r="G53" s="328" t="s">
        <v>52</v>
      </c>
      <c r="H53" s="331" t="s">
        <v>53</v>
      </c>
      <c r="I53" s="120"/>
      <c r="J53" s="117"/>
      <c r="K53" s="333" t="s">
        <v>180</v>
      </c>
      <c r="L53" s="333" t="s">
        <v>181</v>
      </c>
      <c r="M53" s="333" t="s">
        <v>182</v>
      </c>
      <c r="N53" s="333" t="s">
        <v>183</v>
      </c>
      <c r="O53" s="334" t="s">
        <v>184</v>
      </c>
      <c r="P53" s="333" t="s">
        <v>185</v>
      </c>
      <c r="Q53" s="334" t="s">
        <v>186</v>
      </c>
      <c r="R53" s="333" t="s">
        <v>317</v>
      </c>
      <c r="S53" s="334" t="s">
        <v>318</v>
      </c>
      <c r="T53" s="334" t="s">
        <v>319</v>
      </c>
      <c r="U53" s="334" t="s">
        <v>320</v>
      </c>
      <c r="V53" s="334" t="s">
        <v>321</v>
      </c>
    </row>
    <row r="54" outlineLevel="1">
      <c r="A54" s="335" t="s">
        <v>322</v>
      </c>
      <c r="B54" s="708" t="s">
        <v>869</v>
      </c>
      <c r="C54" s="226" t="s">
        <v>1561</v>
      </c>
      <c r="D54" s="1134" t="s">
        <v>309</v>
      </c>
      <c r="E54" s="225" t="s">
        <v>145</v>
      </c>
      <c r="F54" s="369">
        <v>8.4</v>
      </c>
      <c r="G54" s="201" t="s">
        <v>70</v>
      </c>
      <c r="H54" s="844" t="s">
        <v>1562</v>
      </c>
      <c r="I54" s="221"/>
      <c r="J54" s="110"/>
      <c r="K54" s="203"/>
      <c r="L54" s="203"/>
      <c r="M54" s="204"/>
      <c r="N54" s="204"/>
      <c r="O54" s="200">
        <v>0.0</v>
      </c>
      <c r="P54" s="200">
        <v>1.0</v>
      </c>
      <c r="Q54" s="200">
        <v>1.0</v>
      </c>
      <c r="R54" s="205" t="b">
        <v>1</v>
      </c>
      <c r="S54" s="205" t="b">
        <v>1</v>
      </c>
      <c r="T54" s="205" t="b">
        <v>1</v>
      </c>
      <c r="U54" s="344" t="s">
        <v>340</v>
      </c>
      <c r="V54" s="344" t="b">
        <v>1</v>
      </c>
    </row>
    <row r="55" outlineLevel="1">
      <c r="A55" s="222"/>
      <c r="B55" s="708" t="s">
        <v>874</v>
      </c>
      <c r="C55" s="226" t="s">
        <v>1563</v>
      </c>
      <c r="D55" s="233"/>
      <c r="E55" s="225" t="s">
        <v>66</v>
      </c>
      <c r="F55" s="369">
        <v>7.199999999999999</v>
      </c>
      <c r="G55" s="201" t="s">
        <v>70</v>
      </c>
      <c r="H55" s="231"/>
      <c r="J55" s="233"/>
      <c r="K55" s="203"/>
      <c r="L55" s="203"/>
      <c r="M55" s="204"/>
      <c r="N55" s="204"/>
      <c r="O55" s="200"/>
      <c r="P55" s="200"/>
      <c r="Q55" s="200"/>
      <c r="R55" s="205" t="b">
        <v>0</v>
      </c>
      <c r="S55" s="205" t="b">
        <v>0</v>
      </c>
      <c r="T55" s="205" t="b">
        <v>1</v>
      </c>
      <c r="U55" s="222"/>
      <c r="V55" s="222"/>
    </row>
    <row r="56" outlineLevel="1">
      <c r="A56" s="207"/>
      <c r="B56" s="708" t="s">
        <v>877</v>
      </c>
      <c r="C56" s="226" t="s">
        <v>1564</v>
      </c>
      <c r="D56" s="233"/>
      <c r="E56" s="225" t="s">
        <v>229</v>
      </c>
      <c r="F56" s="369">
        <v>6.0</v>
      </c>
      <c r="G56" s="201" t="s">
        <v>70</v>
      </c>
      <c r="H56" s="231"/>
      <c r="J56" s="233"/>
      <c r="K56" s="203"/>
      <c r="L56" s="203"/>
      <c r="M56" s="204"/>
      <c r="N56" s="204"/>
      <c r="O56" s="200"/>
      <c r="P56" s="200"/>
      <c r="Q56" s="200"/>
      <c r="R56" s="205" t="b">
        <v>0</v>
      </c>
      <c r="S56" s="205" t="b">
        <v>0</v>
      </c>
      <c r="T56" s="205" t="b">
        <v>1</v>
      </c>
      <c r="U56" s="222"/>
      <c r="V56" s="222"/>
    </row>
    <row r="57" outlineLevel="1">
      <c r="A57" s="394" t="s">
        <v>359</v>
      </c>
      <c r="B57" s="708" t="s">
        <v>1565</v>
      </c>
      <c r="C57" s="226" t="s">
        <v>1566</v>
      </c>
      <c r="D57" s="114"/>
      <c r="E57" s="225" t="s">
        <v>173</v>
      </c>
      <c r="F57" s="369">
        <v>12.0</v>
      </c>
      <c r="G57" s="201" t="s">
        <v>193</v>
      </c>
      <c r="H57" s="112"/>
      <c r="I57" s="224"/>
      <c r="J57" s="114"/>
      <c r="K57" s="203"/>
      <c r="L57" s="203"/>
      <c r="M57" s="204"/>
      <c r="N57" s="204"/>
      <c r="O57" s="200"/>
      <c r="P57" s="200"/>
      <c r="Q57" s="200"/>
      <c r="R57" s="205" t="b">
        <v>0</v>
      </c>
      <c r="S57" s="205" t="b">
        <v>0</v>
      </c>
      <c r="T57" s="205" t="b">
        <v>1</v>
      </c>
      <c r="U57" s="207"/>
      <c r="V57" s="207"/>
    </row>
    <row r="58" outlineLevel="1">
      <c r="A58" s="324" t="s">
        <v>884</v>
      </c>
      <c r="B58" s="117"/>
      <c r="C58" s="327" t="s">
        <v>48</v>
      </c>
      <c r="D58" s="327" t="s">
        <v>49</v>
      </c>
      <c r="E58" s="328" t="s">
        <v>50</v>
      </c>
      <c r="F58" s="329" t="s">
        <v>51</v>
      </c>
      <c r="G58" s="328"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ht="33.0" customHeight="1" outlineLevel="1">
      <c r="A59" s="335" t="s">
        <v>324</v>
      </c>
      <c r="B59" s="359" t="s">
        <v>341</v>
      </c>
      <c r="C59" s="209" t="s">
        <v>1567</v>
      </c>
      <c r="D59" s="209" t="s">
        <v>903</v>
      </c>
      <c r="E59" s="209" t="s">
        <v>58</v>
      </c>
      <c r="F59" s="369">
        <v>4.8</v>
      </c>
      <c r="G59" s="201" t="s">
        <v>59</v>
      </c>
      <c r="H59" s="1135" t="s">
        <v>1568</v>
      </c>
      <c r="I59" s="221"/>
      <c r="J59" s="110"/>
      <c r="K59" s="203"/>
      <c r="L59" s="203"/>
      <c r="M59" s="204"/>
      <c r="N59" s="204"/>
      <c r="O59" s="200">
        <v>0.0</v>
      </c>
      <c r="P59" s="200">
        <v>1.0</v>
      </c>
      <c r="Q59" s="200">
        <v>1.0</v>
      </c>
      <c r="R59" s="205" t="b">
        <v>1</v>
      </c>
      <c r="S59" s="205" t="b">
        <v>1</v>
      </c>
      <c r="T59" s="205"/>
      <c r="U59" s="344" t="s">
        <v>340</v>
      </c>
      <c r="V59" s="344" t="b">
        <v>1</v>
      </c>
    </row>
    <row r="60" ht="33.0" customHeight="1" outlineLevel="1">
      <c r="A60" s="222"/>
      <c r="B60" s="375" t="s">
        <v>344</v>
      </c>
      <c r="C60" s="1136"/>
      <c r="D60" s="1137"/>
      <c r="E60" s="225" t="s">
        <v>96</v>
      </c>
      <c r="F60" s="369">
        <v>39.6</v>
      </c>
      <c r="G60" s="201" t="s">
        <v>1569</v>
      </c>
      <c r="J60" s="233"/>
      <c r="K60" s="200"/>
      <c r="L60" s="200"/>
      <c r="M60" s="205"/>
      <c r="N60" s="205"/>
      <c r="O60" s="200">
        <v>0.0</v>
      </c>
      <c r="P60" s="200">
        <v>1.0</v>
      </c>
      <c r="Q60" s="200">
        <v>1.0</v>
      </c>
      <c r="R60" s="205" t="b">
        <v>1</v>
      </c>
      <c r="S60" s="205" t="b">
        <v>1</v>
      </c>
      <c r="T60" s="205"/>
      <c r="U60" s="222"/>
      <c r="V60" s="222"/>
    </row>
    <row r="61" ht="33.0" customHeight="1" outlineLevel="1">
      <c r="A61" s="222"/>
      <c r="B61" s="343" t="s">
        <v>891</v>
      </c>
      <c r="C61" s="1136"/>
      <c r="D61" s="567" t="s">
        <v>144</v>
      </c>
      <c r="E61" s="1136"/>
      <c r="F61" s="1137"/>
      <c r="G61" s="1136"/>
      <c r="H61" s="224"/>
      <c r="I61" s="224"/>
      <c r="J61" s="114"/>
      <c r="K61" s="200"/>
      <c r="L61" s="200"/>
      <c r="M61" s="205"/>
      <c r="N61" s="205"/>
      <c r="O61" s="200">
        <v>0.0</v>
      </c>
      <c r="P61" s="200">
        <v>1.0</v>
      </c>
      <c r="Q61" s="200">
        <v>1.0</v>
      </c>
      <c r="R61" s="205" t="b">
        <v>1</v>
      </c>
      <c r="S61" s="205" t="b">
        <v>1</v>
      </c>
      <c r="T61" s="205"/>
      <c r="U61" s="207"/>
      <c r="V61" s="207"/>
    </row>
    <row r="62" outlineLevel="1">
      <c r="A62" s="324" t="s">
        <v>1570</v>
      </c>
      <c r="B62" s="117"/>
      <c r="C62" s="327" t="s">
        <v>48</v>
      </c>
      <c r="D62" s="327" t="s">
        <v>49</v>
      </c>
      <c r="E62" s="328" t="s">
        <v>50</v>
      </c>
      <c r="F62" s="329" t="s">
        <v>51</v>
      </c>
      <c r="G62" s="328" t="s">
        <v>52</v>
      </c>
      <c r="H62" s="331" t="s">
        <v>53</v>
      </c>
      <c r="I62" s="120"/>
      <c r="J62" s="117"/>
      <c r="K62" s="333" t="s">
        <v>180</v>
      </c>
      <c r="L62" s="333" t="s">
        <v>181</v>
      </c>
      <c r="M62" s="333" t="s">
        <v>182</v>
      </c>
      <c r="N62" s="333" t="s">
        <v>183</v>
      </c>
      <c r="O62" s="334" t="s">
        <v>184</v>
      </c>
      <c r="P62" s="333" t="s">
        <v>185</v>
      </c>
      <c r="Q62" s="334" t="s">
        <v>186</v>
      </c>
      <c r="R62" s="333" t="s">
        <v>317</v>
      </c>
      <c r="S62" s="334" t="s">
        <v>318</v>
      </c>
      <c r="T62" s="334" t="s">
        <v>319</v>
      </c>
      <c r="U62" s="334" t="s">
        <v>320</v>
      </c>
      <c r="V62" s="334" t="s">
        <v>321</v>
      </c>
    </row>
    <row r="63" ht="18.75" customHeight="1" outlineLevel="1">
      <c r="A63" s="336" t="s">
        <v>1571</v>
      </c>
      <c r="B63" s="338" t="s">
        <v>1572</v>
      </c>
      <c r="C63" s="1136"/>
      <c r="D63" s="209" t="s">
        <v>1573</v>
      </c>
      <c r="E63" s="1136"/>
      <c r="F63" s="1136"/>
      <c r="G63" s="1136"/>
      <c r="H63" s="1135" t="s">
        <v>1574</v>
      </c>
      <c r="I63" s="221"/>
      <c r="J63" s="110"/>
      <c r="K63" s="1136"/>
      <c r="L63" s="1136"/>
      <c r="M63" s="1136"/>
      <c r="N63" s="1136"/>
      <c r="O63" s="1136"/>
      <c r="P63" s="1136"/>
      <c r="Q63" s="1136"/>
      <c r="R63" s="1136"/>
      <c r="S63" s="1136"/>
      <c r="T63" s="1136"/>
      <c r="U63" s="344" t="b">
        <v>0</v>
      </c>
      <c r="V63" s="344" t="b">
        <v>0</v>
      </c>
    </row>
    <row r="64" ht="18.75" customHeight="1" outlineLevel="1">
      <c r="A64" s="207"/>
      <c r="B64" s="594" t="s">
        <v>1575</v>
      </c>
      <c r="C64" s="1136"/>
      <c r="D64" s="225" t="s">
        <v>1576</v>
      </c>
      <c r="E64" s="1136"/>
      <c r="F64" s="1136"/>
      <c r="G64" s="1136"/>
      <c r="J64" s="233"/>
      <c r="K64" s="1136"/>
      <c r="L64" s="1136"/>
      <c r="M64" s="1136"/>
      <c r="N64" s="1136"/>
      <c r="O64" s="1136"/>
      <c r="P64" s="1136"/>
      <c r="Q64" s="1136"/>
      <c r="R64" s="1136"/>
      <c r="S64" s="1136"/>
      <c r="T64" s="1136"/>
      <c r="U64" s="222"/>
      <c r="V64" s="222"/>
    </row>
    <row r="65" ht="18.75" customHeight="1" outlineLevel="1">
      <c r="A65" s="336" t="s">
        <v>1577</v>
      </c>
      <c r="B65" s="338" t="s">
        <v>1572</v>
      </c>
      <c r="C65" s="1136"/>
      <c r="D65" s="209" t="s">
        <v>1578</v>
      </c>
      <c r="E65" s="1136"/>
      <c r="F65" s="1136"/>
      <c r="G65" s="1136"/>
      <c r="J65" s="233"/>
      <c r="K65" s="1136"/>
      <c r="L65" s="1136"/>
      <c r="M65" s="1136"/>
      <c r="N65" s="1136"/>
      <c r="O65" s="1136"/>
      <c r="P65" s="1136"/>
      <c r="Q65" s="1136"/>
      <c r="R65" s="1136"/>
      <c r="S65" s="1136"/>
      <c r="T65" s="1136"/>
      <c r="U65" s="222"/>
      <c r="V65" s="222"/>
    </row>
    <row r="66" ht="18.75" customHeight="1" outlineLevel="1">
      <c r="A66" s="207"/>
      <c r="B66" s="594" t="s">
        <v>1575</v>
      </c>
      <c r="C66" s="1136"/>
      <c r="D66" s="225" t="s">
        <v>1579</v>
      </c>
      <c r="E66" s="1136"/>
      <c r="F66" s="1136"/>
      <c r="G66" s="1136"/>
      <c r="H66" s="224"/>
      <c r="I66" s="224"/>
      <c r="J66" s="114"/>
      <c r="K66" s="1136"/>
      <c r="L66" s="1136"/>
      <c r="M66" s="1136"/>
      <c r="N66" s="1136"/>
      <c r="O66" s="1136"/>
      <c r="P66" s="1136"/>
      <c r="Q66" s="1136"/>
      <c r="R66" s="1136"/>
      <c r="S66" s="1136"/>
      <c r="T66" s="1136"/>
      <c r="U66" s="207"/>
      <c r="V66" s="207"/>
    </row>
    <row r="67" outlineLevel="1">
      <c r="A67" s="324" t="s">
        <v>899</v>
      </c>
      <c r="B67" s="117"/>
      <c r="C67" s="327" t="s">
        <v>48</v>
      </c>
      <c r="D67" s="327" t="s">
        <v>49</v>
      </c>
      <c r="E67" s="328" t="s">
        <v>50</v>
      </c>
      <c r="F67" s="329" t="s">
        <v>51</v>
      </c>
      <c r="G67" s="328" t="s">
        <v>52</v>
      </c>
      <c r="H67" s="331" t="s">
        <v>53</v>
      </c>
      <c r="I67" s="120"/>
      <c r="J67" s="117"/>
      <c r="K67" s="333" t="s">
        <v>180</v>
      </c>
      <c r="L67" s="333" t="s">
        <v>181</v>
      </c>
      <c r="M67" s="333" t="s">
        <v>182</v>
      </c>
      <c r="N67" s="333" t="s">
        <v>183</v>
      </c>
      <c r="O67" s="334" t="s">
        <v>184</v>
      </c>
      <c r="P67" s="333" t="s">
        <v>185</v>
      </c>
      <c r="Q67" s="334" t="s">
        <v>186</v>
      </c>
      <c r="R67" s="333" t="s">
        <v>317</v>
      </c>
      <c r="S67" s="334" t="s">
        <v>318</v>
      </c>
      <c r="T67" s="334" t="s">
        <v>319</v>
      </c>
      <c r="U67" s="334" t="s">
        <v>320</v>
      </c>
      <c r="V67" s="334" t="s">
        <v>321</v>
      </c>
    </row>
    <row r="68" ht="25.5" customHeight="1" outlineLevel="1">
      <c r="A68" s="336" t="s">
        <v>324</v>
      </c>
      <c r="B68" s="338" t="s">
        <v>901</v>
      </c>
      <c r="C68" s="209" t="s">
        <v>1580</v>
      </c>
      <c r="D68" s="1138" t="s">
        <v>903</v>
      </c>
      <c r="E68" s="374" t="s">
        <v>66</v>
      </c>
      <c r="F68" s="369">
        <v>7.199999999999999</v>
      </c>
      <c r="G68" s="201" t="s">
        <v>70</v>
      </c>
      <c r="H68" s="1135" t="s">
        <v>1581</v>
      </c>
      <c r="I68" s="221"/>
      <c r="J68" s="110"/>
      <c r="K68" s="200"/>
      <c r="L68" s="200"/>
      <c r="M68" s="205"/>
      <c r="N68" s="205"/>
      <c r="O68" s="200">
        <v>0.0</v>
      </c>
      <c r="P68" s="200">
        <v>1.0</v>
      </c>
      <c r="Q68" s="200">
        <v>1.0</v>
      </c>
      <c r="R68" s="205" t="b">
        <v>1</v>
      </c>
      <c r="S68" s="205" t="b">
        <v>1</v>
      </c>
      <c r="T68" s="205" t="b">
        <v>1</v>
      </c>
      <c r="U68" s="344" t="s">
        <v>340</v>
      </c>
      <c r="V68" s="344" t="b">
        <v>1</v>
      </c>
    </row>
    <row r="69" ht="25.5" customHeight="1" outlineLevel="1">
      <c r="A69" s="207"/>
      <c r="B69" s="594" t="s">
        <v>906</v>
      </c>
      <c r="C69" s="225" t="s">
        <v>1582</v>
      </c>
      <c r="D69" s="114"/>
      <c r="E69" s="225" t="s">
        <v>58</v>
      </c>
      <c r="F69" s="377">
        <v>4.8</v>
      </c>
      <c r="G69" s="201" t="s">
        <v>292</v>
      </c>
      <c r="J69" s="233"/>
      <c r="K69" s="200"/>
      <c r="L69" s="200"/>
      <c r="M69" s="205"/>
      <c r="N69" s="205"/>
      <c r="O69" s="200">
        <v>0.0</v>
      </c>
      <c r="P69" s="200">
        <v>1.0</v>
      </c>
      <c r="Q69" s="200">
        <v>1.0</v>
      </c>
      <c r="R69" s="205" t="b">
        <v>1</v>
      </c>
      <c r="S69" s="205" t="b">
        <v>1</v>
      </c>
      <c r="T69" s="205" t="b">
        <v>1</v>
      </c>
      <c r="U69" s="222"/>
      <c r="V69" s="222"/>
    </row>
    <row r="70" ht="25.5" customHeight="1" outlineLevel="1">
      <c r="A70" s="1139" t="s">
        <v>322</v>
      </c>
      <c r="B70" s="594" t="s">
        <v>908</v>
      </c>
      <c r="C70" s="225" t="s">
        <v>302</v>
      </c>
      <c r="D70" s="237" t="s">
        <v>464</v>
      </c>
      <c r="E70" s="225" t="s">
        <v>166</v>
      </c>
      <c r="F70" s="377">
        <v>16.8</v>
      </c>
      <c r="G70" s="201" t="s">
        <v>125</v>
      </c>
      <c r="J70" s="233"/>
      <c r="K70" s="200"/>
      <c r="L70" s="200"/>
      <c r="M70" s="205"/>
      <c r="N70" s="205"/>
      <c r="O70" s="200">
        <v>0.0</v>
      </c>
      <c r="P70" s="200">
        <v>1.0</v>
      </c>
      <c r="Q70" s="200">
        <v>1.0</v>
      </c>
      <c r="R70" s="205" t="b">
        <v>1</v>
      </c>
      <c r="S70" s="205" t="b">
        <v>1</v>
      </c>
      <c r="T70" s="205"/>
      <c r="U70" s="222"/>
      <c r="V70" s="222"/>
    </row>
    <row r="71" ht="25.5" customHeight="1" outlineLevel="1">
      <c r="A71" s="1139" t="s">
        <v>359</v>
      </c>
      <c r="B71" s="594" t="s">
        <v>909</v>
      </c>
      <c r="C71" s="225" t="s">
        <v>302</v>
      </c>
      <c r="D71" s="564" t="s">
        <v>211</v>
      </c>
      <c r="E71" s="225" t="s">
        <v>166</v>
      </c>
      <c r="F71" s="377">
        <v>16.8</v>
      </c>
      <c r="G71" s="201" t="s">
        <v>125</v>
      </c>
      <c r="H71" s="224"/>
      <c r="I71" s="224"/>
      <c r="J71" s="114"/>
      <c r="K71" s="200"/>
      <c r="L71" s="203"/>
      <c r="M71" s="204"/>
      <c r="N71" s="204"/>
      <c r="O71" s="200">
        <v>0.0</v>
      </c>
      <c r="P71" s="200">
        <v>1.0</v>
      </c>
      <c r="Q71" s="200">
        <v>1.0</v>
      </c>
      <c r="R71" s="205" t="b">
        <v>1</v>
      </c>
      <c r="S71" s="205" t="b">
        <v>1</v>
      </c>
      <c r="T71" s="205"/>
      <c r="U71" s="207"/>
      <c r="V71" s="207"/>
    </row>
    <row r="72">
      <c r="A72" s="312"/>
      <c r="B72" s="315"/>
      <c r="C72" s="317"/>
      <c r="D72" s="317"/>
      <c r="E72" s="318"/>
      <c r="F72" s="318"/>
      <c r="G72" s="318"/>
      <c r="H72" s="319"/>
      <c r="I72" s="319"/>
      <c r="J72" s="320"/>
      <c r="K72" s="320"/>
      <c r="L72" s="320"/>
      <c r="M72" s="320"/>
      <c r="N72" s="320"/>
      <c r="O72" s="320"/>
      <c r="P72" s="320"/>
      <c r="Q72" s="180"/>
      <c r="R72" s="180"/>
      <c r="S72" s="180"/>
      <c r="T72" s="180"/>
      <c r="U72" s="180"/>
      <c r="V72" s="180"/>
    </row>
    <row r="73">
      <c r="A73" s="390" t="s">
        <v>442</v>
      </c>
      <c r="B73" s="110"/>
      <c r="C73" s="319"/>
      <c r="D73" s="319"/>
      <c r="E73" s="320"/>
      <c r="F73" s="392"/>
      <c r="G73" s="392"/>
      <c r="H73" s="320"/>
      <c r="I73" s="320"/>
      <c r="J73" s="320"/>
      <c r="K73" s="320"/>
      <c r="L73" s="320"/>
      <c r="M73" s="320"/>
      <c r="N73" s="180"/>
      <c r="O73" s="180"/>
      <c r="P73" s="180"/>
      <c r="Q73" s="320"/>
      <c r="R73" s="320"/>
      <c r="S73" s="320"/>
      <c r="T73" s="320"/>
      <c r="U73" s="320"/>
      <c r="V73" s="320"/>
    </row>
    <row r="74" outlineLevel="1">
      <c r="A74" s="112"/>
      <c r="B74" s="114"/>
      <c r="C74" s="393" t="s">
        <v>48</v>
      </c>
      <c r="D74" s="393" t="s">
        <v>49</v>
      </c>
      <c r="E74" s="393" t="s">
        <v>50</v>
      </c>
      <c r="F74" s="396" t="s">
        <v>51</v>
      </c>
      <c r="G74" s="1036" t="s">
        <v>53</v>
      </c>
      <c r="H74" s="117"/>
      <c r="I74" s="319"/>
      <c r="J74" s="319"/>
      <c r="K74" s="320"/>
      <c r="L74" s="320"/>
      <c r="M74" s="320"/>
      <c r="N74" s="320"/>
      <c r="O74" s="320"/>
      <c r="P74" s="320"/>
      <c r="Q74" s="320"/>
      <c r="R74" s="320"/>
      <c r="S74" s="320"/>
      <c r="T74" s="320"/>
      <c r="U74" s="320"/>
      <c r="V74" s="320"/>
    </row>
    <row r="75" outlineLevel="1">
      <c r="A75" s="398" t="s">
        <v>449</v>
      </c>
      <c r="B75" s="399" t="s">
        <v>449</v>
      </c>
      <c r="C75" s="127" t="s">
        <v>429</v>
      </c>
      <c r="D75" s="127" t="s">
        <v>229</v>
      </c>
      <c r="E75" s="127" t="s">
        <v>291</v>
      </c>
      <c r="F75" s="200">
        <v>1.68</v>
      </c>
      <c r="G75" s="1140" t="s">
        <v>1583</v>
      </c>
      <c r="H75" s="117"/>
      <c r="I75" s="319"/>
      <c r="J75" s="319"/>
      <c r="K75" s="320"/>
      <c r="L75" s="320"/>
      <c r="M75" s="320"/>
      <c r="N75" s="320"/>
      <c r="O75" s="320"/>
      <c r="P75" s="320"/>
      <c r="Q75" s="320"/>
      <c r="R75" s="320"/>
      <c r="S75" s="320"/>
      <c r="T75" s="320"/>
      <c r="U75" s="320"/>
      <c r="V75" s="320"/>
    </row>
    <row r="76" outlineLevel="1">
      <c r="A76" s="400" t="s">
        <v>454</v>
      </c>
      <c r="B76" s="399" t="s">
        <v>455</v>
      </c>
      <c r="C76" s="127" t="s">
        <v>105</v>
      </c>
      <c r="D76" s="127" t="s">
        <v>544</v>
      </c>
      <c r="E76" s="401"/>
      <c r="F76" s="402"/>
      <c r="G76" s="402"/>
      <c r="H76" s="319"/>
      <c r="I76" s="319"/>
      <c r="J76" s="320"/>
      <c r="K76" s="320"/>
      <c r="L76" s="320"/>
      <c r="M76" s="320"/>
      <c r="N76" s="320"/>
      <c r="O76" s="320"/>
      <c r="P76" s="320"/>
      <c r="Q76" s="320"/>
      <c r="R76" s="320"/>
      <c r="S76" s="320"/>
      <c r="T76" s="320"/>
      <c r="U76" s="320"/>
      <c r="V76" s="320"/>
    </row>
    <row r="77" outlineLevel="1">
      <c r="A77" s="231"/>
      <c r="B77" s="399" t="s">
        <v>456</v>
      </c>
      <c r="C77" s="127" t="s">
        <v>192</v>
      </c>
      <c r="D77" s="127" t="s">
        <v>165</v>
      </c>
      <c r="E77" s="401"/>
      <c r="F77" s="402"/>
      <c r="G77" s="402"/>
      <c r="H77" s="319"/>
      <c r="I77" s="319"/>
      <c r="J77" s="320"/>
      <c r="K77" s="320"/>
      <c r="L77" s="320"/>
      <c r="M77" s="320"/>
      <c r="N77" s="320"/>
      <c r="O77" s="320"/>
      <c r="P77" s="320"/>
      <c r="Q77" s="320"/>
      <c r="R77" s="320"/>
      <c r="S77" s="320"/>
      <c r="T77" s="320"/>
      <c r="U77" s="320"/>
      <c r="V77" s="320"/>
    </row>
    <row r="78" outlineLevel="1">
      <c r="A78" s="112"/>
      <c r="B78" s="399" t="s">
        <v>459</v>
      </c>
      <c r="C78" s="127" t="s">
        <v>457</v>
      </c>
      <c r="D78" s="127" t="s">
        <v>476</v>
      </c>
      <c r="E78" s="319"/>
      <c r="F78" s="402"/>
      <c r="G78" s="402"/>
      <c r="H78" s="319"/>
      <c r="I78" s="319"/>
      <c r="J78" s="320"/>
      <c r="K78" s="320"/>
      <c r="L78" s="320"/>
      <c r="M78" s="320"/>
      <c r="N78" s="320"/>
      <c r="O78" s="320"/>
      <c r="P78" s="320"/>
      <c r="Q78" s="320"/>
      <c r="R78" s="320"/>
      <c r="S78" s="320"/>
      <c r="T78" s="320"/>
      <c r="U78" s="320"/>
      <c r="V78" s="320"/>
    </row>
    <row r="79" outlineLevel="1">
      <c r="A79" s="403" t="s">
        <v>462</v>
      </c>
      <c r="B79" s="117"/>
      <c r="C79" s="393" t="s">
        <v>465</v>
      </c>
      <c r="D79" s="393" t="s">
        <v>48</v>
      </c>
      <c r="E79" s="393" t="s">
        <v>49</v>
      </c>
      <c r="F79" s="393" t="s">
        <v>50</v>
      </c>
      <c r="G79" s="396" t="s">
        <v>51</v>
      </c>
      <c r="H79" s="1036" t="s">
        <v>53</v>
      </c>
      <c r="I79" s="120"/>
      <c r="J79" s="117"/>
      <c r="K79" s="405" t="str">
        <f>'テンプレート'!K97</f>
        <v>ベクトル</v>
      </c>
      <c r="L79" s="405" t="str">
        <f>'テンプレート'!L97</f>
        <v>KBG (R.E.)</v>
      </c>
      <c r="M79" s="405" t="str">
        <f>'テンプレート'!M97</f>
        <v>BKB (R.A.)</v>
      </c>
      <c r="N79" s="405" t="str">
        <f>'テンプレート'!N97</f>
        <v>FKB (R.F.)</v>
      </c>
      <c r="O79" s="406" t="str">
        <f>'テンプレート'!O97</f>
        <v>盾削り値</v>
      </c>
      <c r="P79" s="405" t="str">
        <f>'テンプレート'!P97</f>
        <v>ﾋｯﾄｽﾄｯﾌﾟ</v>
      </c>
      <c r="Q79" s="406" t="str">
        <f>'テンプレート'!Q97</f>
        <v>ずらし</v>
      </c>
      <c r="R79" s="408"/>
      <c r="S79" s="408"/>
      <c r="T79" s="408"/>
      <c r="U79" s="408"/>
      <c r="V79" s="408"/>
    </row>
    <row r="80" outlineLevel="1">
      <c r="A80" s="411" t="s">
        <v>467</v>
      </c>
      <c r="B80" s="399" t="s">
        <v>469</v>
      </c>
      <c r="C80" s="426"/>
      <c r="D80" s="127" t="s">
        <v>1584</v>
      </c>
      <c r="E80" s="426" t="s">
        <v>172</v>
      </c>
      <c r="F80" s="199" t="s">
        <v>592</v>
      </c>
      <c r="G80" s="200">
        <v>1.7999999999999998</v>
      </c>
      <c r="H80" s="844" t="s">
        <v>1585</v>
      </c>
      <c r="I80" s="221"/>
      <c r="J80" s="110"/>
      <c r="K80" s="203"/>
      <c r="L80" s="203"/>
      <c r="M80" s="204"/>
      <c r="N80" s="204"/>
      <c r="O80" s="205">
        <v>0.0</v>
      </c>
      <c r="P80" s="205">
        <v>1.0</v>
      </c>
      <c r="Q80" s="205">
        <v>1.0</v>
      </c>
      <c r="R80" s="408"/>
      <c r="S80" s="320"/>
      <c r="T80" s="320"/>
      <c r="U80" s="320"/>
      <c r="V80" s="320"/>
    </row>
    <row r="81" outlineLevel="1">
      <c r="A81" s="207"/>
      <c r="B81" s="399" t="s">
        <v>462</v>
      </c>
      <c r="C81" s="207"/>
      <c r="D81" s="127" t="s">
        <v>154</v>
      </c>
      <c r="E81" s="207"/>
      <c r="F81" s="199" t="s">
        <v>66</v>
      </c>
      <c r="G81" s="200">
        <v>7.199999999999999</v>
      </c>
      <c r="H81" s="112"/>
      <c r="I81" s="224"/>
      <c r="J81" s="114"/>
      <c r="K81" s="203"/>
      <c r="L81" s="203"/>
      <c r="M81" s="204"/>
      <c r="N81" s="204"/>
      <c r="O81" s="407"/>
      <c r="P81" s="407"/>
      <c r="Q81" s="407"/>
      <c r="R81" s="408"/>
      <c r="S81" s="320"/>
      <c r="T81" s="320"/>
      <c r="U81" s="320"/>
      <c r="V81" s="320"/>
    </row>
    <row r="82" outlineLevel="1">
      <c r="A82" s="411" t="s">
        <v>474</v>
      </c>
      <c r="B82" s="399" t="s">
        <v>469</v>
      </c>
      <c r="C82" s="426"/>
      <c r="D82" s="1136"/>
      <c r="E82" s="426" t="s">
        <v>121</v>
      </c>
      <c r="F82" s="1136"/>
      <c r="G82" s="1136"/>
      <c r="H82" s="1141"/>
      <c r="I82" s="221"/>
      <c r="J82" s="110"/>
      <c r="K82" s="1136"/>
      <c r="L82" s="1136"/>
      <c r="M82" s="1136"/>
      <c r="N82" s="1136"/>
      <c r="O82" s="1136"/>
      <c r="P82" s="1136"/>
      <c r="Q82" s="1136"/>
      <c r="R82" s="408"/>
      <c r="S82" s="320"/>
      <c r="T82" s="320"/>
      <c r="U82" s="320"/>
      <c r="V82" s="320"/>
    </row>
    <row r="83" outlineLevel="1">
      <c r="A83" s="207"/>
      <c r="B83" s="399" t="s">
        <v>462</v>
      </c>
      <c r="C83" s="207"/>
      <c r="D83" s="127" t="s">
        <v>835</v>
      </c>
      <c r="E83" s="207"/>
      <c r="F83" s="199" t="s">
        <v>79</v>
      </c>
      <c r="G83" s="200">
        <v>10.799999999999999</v>
      </c>
      <c r="H83" s="112"/>
      <c r="I83" s="224"/>
      <c r="J83" s="114"/>
      <c r="K83" s="203"/>
      <c r="L83" s="203"/>
      <c r="M83" s="204"/>
      <c r="N83" s="204"/>
      <c r="O83" s="407"/>
      <c r="P83" s="407"/>
      <c r="Q83" s="407"/>
      <c r="R83" s="408"/>
      <c r="S83" s="320"/>
      <c r="T83" s="320"/>
      <c r="U83" s="320"/>
      <c r="V83" s="320"/>
    </row>
    <row r="84" outlineLevel="1">
      <c r="A84" s="411" t="s">
        <v>477</v>
      </c>
      <c r="B84" s="399" t="s">
        <v>469</v>
      </c>
      <c r="C84" s="426"/>
      <c r="D84" s="127" t="s">
        <v>166</v>
      </c>
      <c r="E84" s="426" t="s">
        <v>211</v>
      </c>
      <c r="F84" s="199" t="s">
        <v>229</v>
      </c>
      <c r="G84" s="200">
        <v>6.0</v>
      </c>
      <c r="H84" s="1141"/>
      <c r="I84" s="221"/>
      <c r="J84" s="110"/>
      <c r="K84" s="203"/>
      <c r="L84" s="203"/>
      <c r="M84" s="204"/>
      <c r="N84" s="204"/>
      <c r="O84" s="205">
        <v>0.0</v>
      </c>
      <c r="P84" s="205">
        <v>1.0</v>
      </c>
      <c r="Q84" s="205">
        <v>1.0</v>
      </c>
      <c r="R84" s="408"/>
      <c r="S84" s="320"/>
      <c r="T84" s="320"/>
      <c r="U84" s="320"/>
      <c r="V84" s="320"/>
    </row>
    <row r="85" outlineLevel="1">
      <c r="A85" s="207"/>
      <c r="B85" s="399" t="s">
        <v>462</v>
      </c>
      <c r="C85" s="207"/>
      <c r="D85" s="127" t="s">
        <v>205</v>
      </c>
      <c r="E85" s="207"/>
      <c r="F85" s="199" t="s">
        <v>229</v>
      </c>
      <c r="G85" s="200">
        <v>6.0</v>
      </c>
      <c r="H85" s="112"/>
      <c r="I85" s="224"/>
      <c r="J85" s="114"/>
      <c r="K85" s="203"/>
      <c r="L85" s="203"/>
      <c r="M85" s="204"/>
      <c r="N85" s="204"/>
      <c r="O85" s="407"/>
      <c r="P85" s="407"/>
      <c r="Q85" s="407"/>
      <c r="R85" s="408"/>
      <c r="S85" s="179"/>
      <c r="T85" s="179"/>
      <c r="U85" s="179"/>
      <c r="V85" s="179"/>
    </row>
    <row r="86" outlineLevel="1">
      <c r="A86" s="411" t="s">
        <v>482</v>
      </c>
      <c r="B86" s="399" t="s">
        <v>469</v>
      </c>
      <c r="C86" s="426"/>
      <c r="D86" s="127" t="s">
        <v>166</v>
      </c>
      <c r="E86" s="426" t="s">
        <v>165</v>
      </c>
      <c r="F86" s="199" t="s">
        <v>58</v>
      </c>
      <c r="G86" s="200">
        <v>4.8</v>
      </c>
      <c r="H86" s="1141"/>
      <c r="I86" s="221"/>
      <c r="J86" s="110"/>
      <c r="K86" s="203"/>
      <c r="L86" s="203"/>
      <c r="M86" s="204"/>
      <c r="N86" s="204"/>
      <c r="O86" s="205">
        <v>0.0</v>
      </c>
      <c r="P86" s="205">
        <v>1.0</v>
      </c>
      <c r="Q86" s="205">
        <v>1.0</v>
      </c>
      <c r="R86" s="408"/>
      <c r="S86" s="179"/>
      <c r="T86" s="179"/>
      <c r="U86" s="179"/>
      <c r="V86" s="179"/>
    </row>
    <row r="87" outlineLevel="1">
      <c r="A87" s="207"/>
      <c r="B87" s="399" t="s">
        <v>462</v>
      </c>
      <c r="C87" s="207"/>
      <c r="D87" s="127" t="s">
        <v>122</v>
      </c>
      <c r="E87" s="207"/>
      <c r="F87" s="199" t="s">
        <v>58</v>
      </c>
      <c r="G87" s="200">
        <v>4.8</v>
      </c>
      <c r="H87" s="112"/>
      <c r="I87" s="224"/>
      <c r="J87" s="114"/>
      <c r="K87" s="203"/>
      <c r="L87" s="203"/>
      <c r="M87" s="204"/>
      <c r="N87" s="204"/>
      <c r="O87" s="407"/>
      <c r="P87" s="407"/>
      <c r="Q87" s="407"/>
      <c r="R87" s="408"/>
      <c r="S87" s="179"/>
      <c r="T87" s="179"/>
      <c r="U87" s="179"/>
      <c r="V87" s="179"/>
    </row>
    <row r="88">
      <c r="A88" s="312"/>
      <c r="B88" s="315"/>
      <c r="C88" s="317"/>
      <c r="D88" s="317"/>
      <c r="E88" s="319"/>
      <c r="F88" s="248"/>
      <c r="G88" s="248"/>
      <c r="H88" s="319"/>
      <c r="I88" s="319"/>
      <c r="J88" s="320"/>
      <c r="K88" s="320"/>
      <c r="L88" s="121"/>
      <c r="M88" s="121"/>
      <c r="N88" s="121"/>
      <c r="O88" s="179"/>
      <c r="P88" s="179"/>
      <c r="Q88" s="121"/>
      <c r="R88" s="121"/>
      <c r="S88" s="121"/>
      <c r="T88" s="121"/>
      <c r="U88" s="121"/>
      <c r="V88" s="121"/>
    </row>
    <row r="89">
      <c r="A89" s="429" t="s">
        <v>486</v>
      </c>
      <c r="B89" s="110"/>
      <c r="C89" s="392"/>
      <c r="D89" s="121"/>
      <c r="E89" s="121"/>
      <c r="F89" s="121"/>
      <c r="G89" s="121"/>
      <c r="H89" s="121"/>
      <c r="I89" s="121"/>
      <c r="J89" s="180"/>
      <c r="K89" s="121"/>
      <c r="L89" s="121"/>
      <c r="M89" s="121"/>
      <c r="N89" s="121"/>
      <c r="O89" s="121"/>
      <c r="P89" s="121"/>
      <c r="Q89" s="180"/>
      <c r="R89" s="121"/>
      <c r="S89" s="121"/>
      <c r="T89" s="121"/>
      <c r="U89" s="121"/>
      <c r="V89" s="121"/>
    </row>
    <row r="90" outlineLevel="1">
      <c r="A90" s="112"/>
      <c r="B90" s="114"/>
      <c r="C90" s="430" t="s">
        <v>487</v>
      </c>
      <c r="D90" s="430" t="s">
        <v>489</v>
      </c>
      <c r="E90" s="430" t="s">
        <v>49</v>
      </c>
      <c r="F90" s="430" t="s">
        <v>490</v>
      </c>
      <c r="G90" s="431"/>
      <c r="H90" s="319"/>
      <c r="I90" s="319"/>
      <c r="J90" s="320"/>
      <c r="K90" s="320"/>
      <c r="L90" s="121"/>
      <c r="M90" s="121"/>
      <c r="N90" s="121"/>
      <c r="O90" s="121"/>
      <c r="P90" s="121"/>
      <c r="Q90" s="121"/>
      <c r="R90" s="121"/>
      <c r="S90" s="121"/>
      <c r="T90" s="121"/>
      <c r="U90" s="121"/>
      <c r="V90" s="121"/>
    </row>
    <row r="91" outlineLevel="1">
      <c r="A91" s="432" t="s">
        <v>492</v>
      </c>
      <c r="B91" s="433" t="s">
        <v>455</v>
      </c>
      <c r="C91" s="127" t="str">
        <f t="array" ref="C91">INDEX(Dodges!$C$3:$U$84, MATCH($A$1,Dodges!$A$3:$A$85,0), MATCH(C90,Dodges!$C$2:$F$2,0))</f>
        <v>3-16</v>
      </c>
      <c r="D91" s="127" t="str">
        <f t="array" ref="D91">INDEX(Dodges!$C$3:$U$84, MATCH($A$1,Dodges!$A$3:$A$85,0), MATCH(D90,Dodges!$C$2:$F$2,0))</f>
        <v>6-16</v>
      </c>
      <c r="E91" s="127" t="str">
        <f t="array" ref="E91">INDEX(Dodges!$C$3:$U$84, MATCH($A$1,Dodges!$A$3:$A$85,0), MATCH(E90,Dodges!$C$2:$F$2,0))</f>
        <v>24 (19)</v>
      </c>
      <c r="F91" s="127" t="str">
        <f t="array" ref="F91">INDEX(Dodges!$C$3:$U$84, MATCH($A$1,Dodges!$A$3:$A$85,0), MATCH(F90,Dodges!$C$2:$F$2,0))</f>
        <v>32 (25)</v>
      </c>
      <c r="G91" s="402"/>
      <c r="H91" s="434"/>
      <c r="I91" s="319"/>
      <c r="J91" s="320"/>
      <c r="K91" s="320"/>
      <c r="L91" s="320"/>
      <c r="M91" s="121"/>
      <c r="N91" s="121"/>
      <c r="O91" s="121"/>
      <c r="P91" s="121"/>
      <c r="Q91" s="121"/>
      <c r="R91" s="121"/>
      <c r="S91" s="121"/>
      <c r="T91" s="121"/>
      <c r="U91" s="121"/>
      <c r="V91" s="121"/>
    </row>
    <row r="92" outlineLevel="1">
      <c r="A92" s="231"/>
      <c r="B92" s="433" t="s">
        <v>496</v>
      </c>
      <c r="C92" s="127" t="str">
        <f t="array" ref="C92">INDEX(Dodges!$G$3:$U$84, MATCH($A$1,Dodges!$A$3:$A$85,0), MATCH(C90,Dodges!$G$2:$J$2,0))</f>
        <v>4-14</v>
      </c>
      <c r="D92" s="127" t="str">
        <f t="array" ref="D92">INDEX(Dodges!$G$3:$U$84, MATCH($A$1,Dodges!$A$3:$A$85,0), MATCH(D90,Dodges!$G$2:$J$2,0))</f>
        <v>8-14</v>
      </c>
      <c r="E92" s="127" t="str">
        <f t="array" ref="E92">INDEX(Dodges!$G$3:$U$84, MATCH($A$1,Dodges!$A$3:$A$85,0), MATCH(E90,Dodges!$G$2:$J$2,0))</f>
        <v>28</v>
      </c>
      <c r="F92" s="127">
        <f t="array" ref="F92">INDEX(Dodges!$G$3:$U$84, MATCH($A$1,Dodges!$A$3:$A$85,0), MATCH(F90,Dodges!$G$2:$J$2,0))</f>
        <v>37</v>
      </c>
      <c r="G92" s="436"/>
      <c r="H92" s="434"/>
      <c r="I92" s="434"/>
      <c r="J92" s="320"/>
      <c r="K92" s="320"/>
      <c r="L92" s="320"/>
      <c r="M92" s="320"/>
      <c r="N92" s="320"/>
      <c r="O92" s="121"/>
      <c r="P92" s="121"/>
      <c r="Q92" s="121"/>
      <c r="R92" s="121"/>
      <c r="S92" s="121"/>
      <c r="T92" s="121"/>
      <c r="U92" s="121"/>
      <c r="V92" s="121"/>
    </row>
    <row r="93" outlineLevel="1">
      <c r="A93" s="112"/>
      <c r="B93" s="433" t="s">
        <v>497</v>
      </c>
      <c r="C93" s="127" t="str">
        <f t="array" ref="C93">INDEX(Dodges!$K$3:$U$84, MATCH($A$1,Dodges!$A$3:$A$85,0), MATCH(C90,Dodges!$K$2:$N$2,0))</f>
        <v>4-15</v>
      </c>
      <c r="D93" s="127" t="str">
        <f t="array" ref="D93">INDEX(Dodges!$K$3:$U$84, MATCH($A$1,Dodges!$A$3:$A$85,0), MATCH(D90,Dodges!$K$2:$N$2,0))</f>
        <v>8-13</v>
      </c>
      <c r="E93" s="127" t="str">
        <f t="array" ref="E93">INDEX(Dodges!$K$3:$U$84, MATCH($A$1,Dodges!$A$3:$A$85,0), MATCH(E90,Dodges!$K$2:$N$2,0))</f>
        <v>33</v>
      </c>
      <c r="F93" s="127" t="str">
        <f t="array" ref="F93">INDEX(Dodges!$K$3:$U$84, MATCH($A$1,Dodges!$A$3:$A$85,0), MATCH(F90,Dodges!$K$2:$N$2,0))</f>
        <v>50</v>
      </c>
      <c r="G93" s="436"/>
      <c r="H93" s="434"/>
      <c r="I93" s="434"/>
      <c r="J93" s="179"/>
      <c r="K93" s="179"/>
      <c r="L93" s="179"/>
      <c r="M93" s="179"/>
      <c r="N93" s="179"/>
      <c r="O93" s="121"/>
      <c r="P93" s="121"/>
      <c r="Q93" s="121"/>
      <c r="R93" s="121"/>
      <c r="S93" s="121"/>
      <c r="T93" s="121"/>
      <c r="U93" s="121"/>
      <c r="V93" s="121"/>
    </row>
    <row r="94" outlineLevel="1">
      <c r="A94" s="432" t="s">
        <v>498</v>
      </c>
      <c r="B94" s="433" t="s">
        <v>499</v>
      </c>
      <c r="C94" s="127" t="str">
        <f t="array" ref="C94">INDEX(Dodges!$O$3:$U$84, MATCH($A$1,Dodges!$A$3:$A$85,0), MATCH(C90,Dodges!$O$2:$R$2,0))</f>
        <v>2-26</v>
      </c>
      <c r="D94" s="127" t="str">
        <f t="array" ref="D94">INDEX(Dodges!$O$3:$U$84, MATCH($A$1,Dodges!$A$3:$A$85,0), MATCH(D90,Dodges!$O$2:$R$2,0))</f>
        <v>5-24</v>
      </c>
      <c r="E94" s="127" t="str">
        <f t="array" ref="E94">INDEX(Dodges!$O$3:$U$84, MATCH($A$1,Dodges!$A$3:$A$85,0), MATCH(E90,Dodges!$O$2:$R$2,0))</f>
        <v>42</v>
      </c>
      <c r="F94" s="248"/>
      <c r="G94" s="248"/>
      <c r="H94" s="180"/>
      <c r="I94" s="180"/>
      <c r="J94" s="121"/>
      <c r="K94" s="121"/>
      <c r="L94" s="121"/>
      <c r="M94" s="121"/>
      <c r="N94" s="121"/>
      <c r="O94" s="320"/>
      <c r="P94" s="320"/>
      <c r="Q94" s="320"/>
      <c r="R94" s="320"/>
      <c r="S94" s="320"/>
      <c r="T94" s="320"/>
      <c r="U94" s="320"/>
      <c r="V94" s="320"/>
    </row>
    <row r="95" outlineLevel="1">
      <c r="A95" s="112"/>
      <c r="B95" s="433" t="s">
        <v>500</v>
      </c>
      <c r="C95" s="127" t="str">
        <f t="array" ref="C95">INDEX(Dodges!$S$3:$U$84, MATCH($A$1,Dodges!$A$3:$A$85,0), MATCH(C90,Dodges!$S$2:$U$2,0))</f>
        <v>2-19</v>
      </c>
      <c r="D95" s="127" t="str">
        <f t="array" ref="D95">INDEX(Dodges!$S$3:$U$84, MATCH($A$1,Dodges!$A$3:$A$85,0), MATCH(D90,Dodges!$S$2:$U$2,0))</f>
        <v>5-18</v>
      </c>
      <c r="E95" s="127" t="str">
        <f t="array" ref="E95">INDEX(Dodges!$S$3:$U$84, MATCH($A$1,Dodges!$A$3:$A$85,0), MATCH(E90,Dodges!$S$2:$U$2,0))</f>
        <v>真横：70
真上：88
真下：60</v>
      </c>
      <c r="F95" s="436"/>
      <c r="G95" s="436"/>
      <c r="H95" s="180"/>
      <c r="I95" s="180"/>
      <c r="J95" s="179"/>
      <c r="K95" s="179"/>
      <c r="L95" s="179"/>
      <c r="M95" s="179"/>
      <c r="N95" s="121"/>
      <c r="O95" s="180"/>
      <c r="P95" s="180"/>
      <c r="Q95" s="180"/>
      <c r="R95" s="180"/>
      <c r="S95" s="180"/>
      <c r="T95" s="180"/>
      <c r="U95" s="180"/>
      <c r="V95" s="180"/>
    </row>
    <row r="96">
      <c r="A96" s="438"/>
      <c r="B96" s="439"/>
      <c r="C96" s="431"/>
      <c r="D96" s="431"/>
      <c r="E96" s="440"/>
      <c r="F96" s="431"/>
      <c r="G96" s="431"/>
      <c r="H96" s="431"/>
      <c r="I96" s="431"/>
      <c r="J96" s="121"/>
      <c r="K96" s="319"/>
      <c r="L96" s="319"/>
      <c r="M96" s="319"/>
      <c r="N96" s="319"/>
      <c r="O96" s="180"/>
      <c r="P96" s="180"/>
      <c r="Q96" s="180"/>
      <c r="R96" s="180"/>
      <c r="S96" s="180"/>
      <c r="T96" s="180"/>
      <c r="U96" s="180"/>
      <c r="V96" s="180"/>
    </row>
    <row r="97">
      <c r="A97" s="441" t="s">
        <v>501</v>
      </c>
      <c r="B97" s="110"/>
      <c r="C97" s="320"/>
      <c r="D97" s="179"/>
      <c r="E97" s="320"/>
      <c r="F97" s="138"/>
      <c r="G97" s="138"/>
      <c r="H97" s="179"/>
      <c r="I97" s="179"/>
      <c r="J97" s="180"/>
      <c r="K97" s="180"/>
      <c r="L97" s="180"/>
      <c r="M97" s="180"/>
      <c r="N97" s="180"/>
      <c r="O97" s="180"/>
      <c r="P97" s="180"/>
      <c r="Q97" s="180"/>
      <c r="R97" s="180"/>
      <c r="S97" s="180"/>
      <c r="T97" s="180"/>
      <c r="U97" s="180"/>
      <c r="V97" s="180"/>
    </row>
    <row r="98" outlineLevel="1">
      <c r="A98" s="112"/>
      <c r="B98" s="114"/>
      <c r="C98" s="442" t="s">
        <v>487</v>
      </c>
      <c r="D98" s="442" t="s">
        <v>49</v>
      </c>
      <c r="E98" s="442" t="s">
        <v>48</v>
      </c>
      <c r="F98" s="442" t="s">
        <v>50</v>
      </c>
      <c r="G98" s="443" t="s">
        <v>51</v>
      </c>
      <c r="H98" s="320"/>
      <c r="I98" s="320"/>
      <c r="J98" s="179"/>
      <c r="K98" s="444" t="str">
        <f>'テンプレート'!K116</f>
        <v>アイテム取得</v>
      </c>
      <c r="L98" s="117"/>
      <c r="M98" s="445" t="str">
        <f>'テンプレート'!M116</f>
        <v>取得フレーム</v>
      </c>
      <c r="N98" s="445" t="str">
        <f>'テンプレート'!N116</f>
        <v>Duration</v>
      </c>
      <c r="O98" s="180"/>
      <c r="P98" s="180"/>
      <c r="Q98" s="180"/>
      <c r="R98" s="180"/>
      <c r="S98" s="180"/>
      <c r="T98" s="180"/>
      <c r="U98" s="180"/>
      <c r="V98" s="180"/>
    </row>
    <row r="99" outlineLevel="1">
      <c r="A99" s="446" t="s">
        <v>502</v>
      </c>
      <c r="B99" s="447" t="s">
        <v>503</v>
      </c>
      <c r="C99" s="448"/>
      <c r="D99" s="127">
        <f t="array" ref="D99">INDEX('Ledge  Tech'!$C$3:$C98, MATCH($A$1,'Ledge  Tech'!$A$3:$A$109,0), MATCH(D98,'Ledge  Tech'!$C$2,0))</f>
        <v>19</v>
      </c>
      <c r="E99" s="448"/>
      <c r="F99" s="448"/>
      <c r="G99" s="448"/>
      <c r="H99" s="320"/>
      <c r="I99" s="320"/>
      <c r="J99" s="121"/>
      <c r="K99" s="449" t="str">
        <f>'テンプレート'!K117</f>
        <v>小アイテム</v>
      </c>
      <c r="L99" s="450" t="str">
        <f>'テンプレート'!L117</f>
        <v>On-Spot</v>
      </c>
      <c r="M99" s="127" t="str">
        <f t="array" ref="M99">INDEX('Item Throws'!$C$3:$D$109, MATCH($A$1,'Item Throws'!$A$3:$A$109,0), MATCH(M$98,'Item Throws'!$C$2:$AA$2,0))</f>
        <v>-</v>
      </c>
      <c r="N99" s="127">
        <f t="array" ref="N99">INDEX('Item Throws'!$C$3:$D$109, MATCH($A$1,'Item Throws'!$A$3:$A$109,0), MATCH(N$98,'Item Throws'!$C$2:$AA$2,0))</f>
        <v>7</v>
      </c>
      <c r="O99" s="180"/>
      <c r="P99" s="180"/>
      <c r="Q99" s="180"/>
      <c r="R99" s="180"/>
      <c r="S99" s="180"/>
      <c r="T99" s="180"/>
      <c r="U99" s="180"/>
      <c r="V99" s="180"/>
    </row>
    <row r="100" outlineLevel="1">
      <c r="A100" s="222"/>
      <c r="B100" s="447" t="s">
        <v>455</v>
      </c>
      <c r="C100" s="127" t="str">
        <f t="array" ref="C100">INDEX('Ledge  Tech'!$D$3:$E98, MATCH($A$1,'Ledge  Tech'!$A$3:$A$109,0), MATCH(C98,'Ledge  Tech'!$D$2:$E$2,0))</f>
        <v>1-33</v>
      </c>
      <c r="D100" s="127">
        <f t="array" ref="D100">INDEX('Ledge  Tech'!$D$3:$E98, MATCH($A$1,'Ledge  Tech'!$A$3:$A$109,0), MATCH(D98,'Ledge  Tech'!$D$2:$E$2,0))</f>
        <v>34</v>
      </c>
      <c r="E100" s="448"/>
      <c r="F100" s="448"/>
      <c r="G100" s="448"/>
      <c r="H100" s="320"/>
      <c r="I100" s="320"/>
      <c r="J100" s="179"/>
      <c r="K100" s="207"/>
      <c r="L100" s="450" t="str">
        <f>'テンプレート'!L118</f>
        <v>歩き</v>
      </c>
      <c r="M100" s="127" t="str">
        <f t="array" ref="M100">INDEX('Item Throws'!$E$3:$F$109, MATCH($A$1,'Item Throws'!$A$3:$A$109,0), MATCH(M$98,'Item Throws'!$E$2:$AA$2,0))</f>
        <v>-</v>
      </c>
      <c r="N100" s="127">
        <f t="array" ref="N100">INDEX('Item Throws'!$E$3:$F$109, MATCH($A$1,'Item Throws'!$A$3:$A$109,0), MATCH(N$98,'Item Throws'!$E$2:$AA$2,0))</f>
        <v>19</v>
      </c>
      <c r="O100" s="180"/>
      <c r="P100" s="180"/>
      <c r="Q100" s="180"/>
      <c r="R100" s="180"/>
      <c r="S100" s="180"/>
      <c r="T100" s="180"/>
      <c r="U100" s="180"/>
      <c r="V100" s="180"/>
    </row>
    <row r="101" outlineLevel="1">
      <c r="A101" s="222"/>
      <c r="B101" s="447" t="s">
        <v>486</v>
      </c>
      <c r="C101" s="127" t="str">
        <f t="array" ref="C101">INDEX('Ledge  Tech'!$F$3:$G$109, MATCH($A$1,'Ledge  Tech'!$A$3:$A$109,0), MATCH(C98,'Ledge  Tech'!$F$2:$G$2,0))</f>
        <v>1-29</v>
      </c>
      <c r="D101" s="127">
        <f t="array" ref="D101">INDEX('Ledge  Tech'!$F$3:$G$109, MATCH($A$1,'Ledge  Tech'!$A$3:$A$109,0), MATCH(D98,'Ledge  Tech'!$F$2:$G$2,0))</f>
        <v>45</v>
      </c>
      <c r="E101" s="448"/>
      <c r="F101" s="448"/>
      <c r="G101" s="448"/>
      <c r="H101" s="320"/>
      <c r="I101" s="320"/>
      <c r="J101" s="121"/>
      <c r="K101" s="451" t="str">
        <f>'テンプレート'!K119</f>
        <v>アイテム投擲</v>
      </c>
      <c r="L101" s="117"/>
      <c r="M101" s="445" t="str">
        <f>'テンプレート'!M119</f>
        <v>投擲フレーム</v>
      </c>
      <c r="N101" s="445" t="str">
        <f>'テンプレート'!N119</f>
        <v>Duration</v>
      </c>
      <c r="O101" s="180"/>
      <c r="P101" s="180"/>
      <c r="Q101" s="180"/>
      <c r="R101" s="180"/>
      <c r="S101" s="180"/>
      <c r="T101" s="180"/>
      <c r="U101" s="180"/>
      <c r="V101" s="180"/>
    </row>
    <row r="102" outlineLevel="1">
      <c r="A102" s="222"/>
      <c r="B102" s="447" t="s">
        <v>505</v>
      </c>
      <c r="C102" s="127" t="str">
        <f t="array" ref="C102">INDEX('Ledge  Tech'!$H$3:$I$109, MATCH($A$1,'Ledge  Tech'!$A$3:$A$109,0), MATCH(C98,'Ledge  Tech'!$H$2:$I$2,0))</f>
        <v>1-10</v>
      </c>
      <c r="D102" s="127">
        <f t="array" ref="D102">INDEX('Ledge  Tech'!$H$3:$I$109, MATCH($A$1,'Ledge  Tech'!$A$3:$A$109,0), MATCH(D98,'Ledge  Tech'!$H$2:$I$2,0))</f>
        <v>12</v>
      </c>
      <c r="E102" s="448"/>
      <c r="F102" s="448"/>
      <c r="G102" s="448"/>
      <c r="H102" s="320"/>
      <c r="I102" s="320"/>
      <c r="J102" s="179"/>
      <c r="K102" s="1066" t="str">
        <f>'テンプレート'!K120</f>
        <v>Ground投擲</v>
      </c>
      <c r="L102" s="450" t="str">
        <f>'テンプレート'!L120</f>
        <v>前Throws</v>
      </c>
      <c r="M102" s="127" t="str">
        <f t="array" ref="M102">INDEX('Item Throws'!$G$3:$H$109, MATCH($A$1,'Item Throws'!$A$3:$A$109,0), MATCH(M$101,'Item Throws'!$G$2:$AA$2,0))</f>
        <v>13</v>
      </c>
      <c r="N102" s="127">
        <f t="array" ref="N102">INDEX('Item Throws'!$G$3:$H$109, MATCH($A$1,'Item Throws'!$A$3:$A$109,0), MATCH(N$101,'Item Throws'!$G$2:$AA$2,0))</f>
        <v>24</v>
      </c>
      <c r="O102" s="121"/>
      <c r="P102" s="121"/>
      <c r="Q102" s="121"/>
      <c r="R102" s="121"/>
      <c r="S102" s="121"/>
      <c r="T102" s="121"/>
      <c r="U102" s="121"/>
      <c r="V102" s="121"/>
    </row>
    <row r="103" outlineLevel="1">
      <c r="A103" s="207"/>
      <c r="B103" s="447" t="s">
        <v>506</v>
      </c>
      <c r="C103" s="127" t="str">
        <f t="array" ref="C103">INDEX('Ledge  Tech'!$J$3:$M$109, MATCH($A$1,'Ledge  Tech'!$A$3:$A$109,0), MATCH(C98,'Ledge  Tech'!$J$2:$M$2,0))</f>
        <v>1-23</v>
      </c>
      <c r="D103" s="127">
        <f t="array" ref="D103">INDEX('Ledge  Tech'!$J$3:$M$109, MATCH($A$1,'Ledge  Tech'!$A$3:$A$109,0), MATCH(D98,'Ledge  Tech'!$J$2:$M$2,0))</f>
        <v>55</v>
      </c>
      <c r="E103" s="127" t="str">
        <f t="array" ref="E103">INDEX('Ledge  Tech'!$J$3:$M$109, MATCH($A$1,'Ledge  Tech'!$A$3:$A$109,0), MATCH(E98,'Ledge  Tech'!$J$2:$M$2,0))</f>
        <v>21-23</v>
      </c>
      <c r="F103" s="127">
        <f t="array" ref="F103">INDEX('Ledge  Tech'!$J$3:$M$109, MATCH($A$1,'Ledge  Tech'!$A$3:$A$109,0), MATCH(F98,'Ledge  Tech'!$J$2:$M$2,0))</f>
        <v>9</v>
      </c>
      <c r="G103" s="127">
        <f>F103*1.2</f>
        <v>10.8</v>
      </c>
      <c r="H103" s="320"/>
      <c r="I103" s="320"/>
      <c r="J103" s="121"/>
      <c r="K103" s="222"/>
      <c r="L103" s="450" t="str">
        <f>'テンプレート'!L121</f>
        <v>後Throws</v>
      </c>
      <c r="M103" s="127" t="str">
        <f t="array" ref="M103">INDEX('Item Throws'!$I$3:$J$109, MATCH($A$1,'Item Throws'!$A$3:$A$109,0), MATCH(M$101,'Item Throws'!$I$2:$AA$2,0))</f>
        <v>10</v>
      </c>
      <c r="N103" s="127">
        <f t="array" ref="N103">INDEX('Item Throws'!$I$3:$J$109, MATCH($A$1,'Item Throws'!$A$3:$A$109,0), MATCH(N$101,'Item Throws'!$I$2:$AA$2,0))</f>
        <v>24</v>
      </c>
      <c r="O103" s="121"/>
      <c r="P103" s="121"/>
      <c r="Q103" s="121"/>
      <c r="R103" s="121"/>
      <c r="S103" s="121"/>
      <c r="T103" s="121"/>
      <c r="U103" s="121"/>
      <c r="V103" s="121"/>
    </row>
    <row r="104" outlineLevel="1">
      <c r="A104" s="446" t="s">
        <v>507</v>
      </c>
      <c r="B104" s="447" t="s">
        <v>455</v>
      </c>
      <c r="C104" s="127" t="str">
        <f t="array" ref="C104">INDEX('Ledge  Tech'!$N$3:$O$109, MATCH($A$1,'Ledge  Tech'!$A$3:$A$109,0), MATCH(C98,'Ledge  Tech'!$N$2:$O$2,0))</f>
        <v>1-20</v>
      </c>
      <c r="D104" s="127">
        <f t="array" ref="D104">INDEX('Ledge  Tech'!$N$3:$O$109, MATCH($A$1,'Ledge  Tech'!$A$3:$A$109,0), MATCH(D98,'Ledge  Tech'!$N$2:$O$2,0))</f>
        <v>26</v>
      </c>
      <c r="E104" s="448"/>
      <c r="F104" s="448"/>
      <c r="G104" s="448"/>
      <c r="H104" s="320"/>
      <c r="I104" s="434"/>
      <c r="J104" s="319"/>
      <c r="K104" s="222"/>
      <c r="L104" s="450" t="str">
        <f>'テンプレート'!L122</f>
        <v>上Throws</v>
      </c>
      <c r="M104" s="127" t="str">
        <f t="array" ref="M104">INDEX('Item Throws'!$K$3:$L$109, MATCH($A$1,'Item Throws'!$A$3:$A$109,0), MATCH(M$101,'Item Throws'!$K$2:$AA$2,0))</f>
        <v>12</v>
      </c>
      <c r="N104" s="127">
        <f t="array" ref="N104">INDEX('Item Throws'!$K$3:$L$109, MATCH($A$1,'Item Throws'!$A$3:$A$109,0), MATCH(N$101,'Item Throws'!$K$2:$AA$2,0))</f>
        <v>23</v>
      </c>
      <c r="O104" s="320"/>
      <c r="P104" s="320"/>
      <c r="Q104" s="320"/>
      <c r="R104" s="320"/>
      <c r="S104" s="320"/>
      <c r="T104" s="320"/>
      <c r="U104" s="320"/>
      <c r="V104" s="320"/>
    </row>
    <row r="105" outlineLevel="1">
      <c r="A105" s="222"/>
      <c r="B105" s="447" t="s">
        <v>496</v>
      </c>
      <c r="C105" s="127" t="str">
        <f t="array" ref="C105">INDEX('Ledge  Tech'!$P$3:$Q$109, MATCH($A$1,'Ledge  Tech'!$A$3:$A$109,0), MATCH(C98,'Ledge  Tech'!$P$2:$Q$2,0))</f>
        <v>1-20</v>
      </c>
      <c r="D105" s="127">
        <f t="array" ref="D105">INDEX('Ledge  Tech'!$P$3:$Q$109, MATCH($A$1,'Ledge  Tech'!$A$3:$A$109,0), MATCH(D98,'Ledge  Tech'!$P$2:$Q$2,0))</f>
        <v>40</v>
      </c>
      <c r="E105" s="448"/>
      <c r="F105" s="448"/>
      <c r="G105" s="448"/>
      <c r="H105" s="320"/>
      <c r="I105" s="434"/>
      <c r="J105" s="434"/>
      <c r="K105" s="222"/>
      <c r="L105" s="450" t="str">
        <f>'テンプレート'!L123</f>
        <v>下Throws</v>
      </c>
      <c r="M105" s="127" t="str">
        <f t="array" ref="M105">INDEX('Item Throws'!$M$3:$N$109, MATCH($A$1,'Item Throws'!$A$3:$A$109,0), MATCH(M$101,'Item Throws'!$M$2:$AA$2,0))</f>
        <v>14</v>
      </c>
      <c r="N105" s="127">
        <f t="array" ref="N105">INDEX('Item Throws'!$M$3:$N$109, MATCH($A$1,'Item Throws'!$A$3:$A$109,0), MATCH(N$101,'Item Throws'!$M$2:$AA$2,0))</f>
        <v>19</v>
      </c>
      <c r="O105" s="180"/>
      <c r="P105" s="180"/>
      <c r="Q105" s="180"/>
      <c r="R105" s="180"/>
      <c r="S105" s="180"/>
      <c r="T105" s="180"/>
      <c r="U105" s="180"/>
      <c r="V105" s="180"/>
    </row>
    <row r="106" outlineLevel="1">
      <c r="A106" s="207"/>
      <c r="B106" s="447" t="s">
        <v>497</v>
      </c>
      <c r="C106" s="127" t="str">
        <f t="array" ref="C106">INDEX('Ledge  Tech'!$R$3:$S$109, MATCH($A$1,'Ledge  Tech'!$A$3:$A$109,0), MATCH(C98,'Ledge  Tech'!$R$2:$S$2,0))</f>
        <v>1-20</v>
      </c>
      <c r="D106" s="127">
        <f t="array" ref="D106">INDEX('Ledge  Tech'!$R$3:$S$109, MATCH($A$1,'Ledge  Tech'!$A$3:$A$109,0), MATCH(D98,'Ledge  Tech'!$R$2:$S$2,0))</f>
        <v>40</v>
      </c>
      <c r="E106" s="448"/>
      <c r="F106" s="448"/>
      <c r="G106" s="448"/>
      <c r="H106" s="320"/>
      <c r="I106" s="320"/>
      <c r="J106" s="179"/>
      <c r="K106" s="222"/>
      <c r="L106" s="453" t="str">
        <f>'テンプレート'!L124</f>
        <v>ダッシュ</v>
      </c>
      <c r="M106" s="127" t="str">
        <f t="array" ref="M106">INDEX('Item Throws'!$O$3:$P$109, MATCH($A$1,'Item Throws'!$A$3:$A$109,0), MATCH(M$101,'Item Throws'!$O$2:$AA$2,0))</f>
        <v>5</v>
      </c>
      <c r="N106" s="127">
        <f t="array" ref="N106">INDEX('Item Throws'!$O$3:$P$109, MATCH($A$1,'Item Throws'!$A$3:$A$109,0), MATCH(N$101,'Item Throws'!$O$2:$AA$2,0))</f>
        <v>29</v>
      </c>
      <c r="O106" s="180"/>
      <c r="P106" s="180"/>
      <c r="Q106" s="180"/>
      <c r="R106" s="180"/>
      <c r="S106" s="180"/>
      <c r="T106" s="180"/>
      <c r="U106" s="180"/>
      <c r="V106" s="180"/>
    </row>
    <row r="107" outlineLevel="1">
      <c r="A107" s="446" t="s">
        <v>508</v>
      </c>
      <c r="B107" s="447" t="s">
        <v>509</v>
      </c>
      <c r="C107" s="448"/>
      <c r="D107" s="127" t="str">
        <f t="array" ref="D107">INDEX('Get-Ups'!$C$3:$C98, MATCH($A$1,'Get-Ups'!$A$3:$A$109,0), MATCH(D98,'Get-Ups'!$C$2:$AD$2,0))</f>
        <v>25</v>
      </c>
      <c r="E107" s="448"/>
      <c r="F107" s="448"/>
      <c r="G107" s="448"/>
      <c r="H107" s="320"/>
      <c r="I107" s="320"/>
      <c r="J107" s="121"/>
      <c r="K107" s="207"/>
      <c r="L107" s="453" t="str">
        <f>'テンプレート'!L125</f>
        <v>On-Spot捨て</v>
      </c>
      <c r="M107" s="127" t="str">
        <f t="array" ref="M107">INDEX('Item Throws'!$Q$3:$R$109, MATCH($A$1,'Item Throws'!$A$3:$A$109,0), MATCH(M$101,'Item Throws'!$Q$2:$AA$2,0))</f>
        <v>7</v>
      </c>
      <c r="N107" s="127">
        <f t="array" ref="N107">INDEX('Item Throws'!$Q$3:$R$109, MATCH($A$1,'Item Throws'!$A$3:$A$109,0), MATCH(N$101,'Item Throws'!$Q$2:$AA$2,0))</f>
        <v>23</v>
      </c>
      <c r="O107" s="180"/>
      <c r="P107" s="180"/>
      <c r="Q107" s="180"/>
      <c r="R107" s="180"/>
      <c r="S107" s="180"/>
      <c r="T107" s="180"/>
      <c r="U107" s="180"/>
      <c r="V107" s="180"/>
    </row>
    <row r="108" outlineLevel="1">
      <c r="A108" s="222"/>
      <c r="B108" s="447" t="s">
        <v>455</v>
      </c>
      <c r="C108" s="454" t="str">
        <f t="array" ref="C108">INDEX('Get-Ups'!$D$3:$E98, MATCH($A$1,'Get-Ups'!$A$3:$A$109,0), MATCH(C98,'Get-Ups'!$D$2:$AD$2,0))</f>
        <v>1-22</v>
      </c>
      <c r="D108" s="455">
        <f t="array" ref="D108">INDEX('Get-Ups'!$D$3:$E98, MATCH($A$1,'Get-Ups'!$A$3:$A$109,0), MATCH(D98,'Get-Ups'!$D$2:$AD$2,0))</f>
        <v>29</v>
      </c>
      <c r="E108" s="448"/>
      <c r="F108" s="448"/>
      <c r="G108" s="448"/>
      <c r="H108" s="320"/>
      <c r="I108" s="320"/>
      <c r="J108" s="179"/>
      <c r="K108" s="1066" t="str">
        <f>'テンプレート'!K126</f>
        <v>Air投擲</v>
      </c>
      <c r="L108" s="450" t="str">
        <f>'テンプレート'!L126</f>
        <v>前Throws</v>
      </c>
      <c r="M108" s="127" t="str">
        <f t="array" ref="M108">INDEX('Item Throws'!$S$3:$T$109, MATCH($A$1,'Item Throws'!$A$3:$A$109,0), MATCH(M$101,'Item Throws'!$S$2:$AA$2,0))</f>
        <v>13</v>
      </c>
      <c r="N108" s="127">
        <f t="array" ref="N108">INDEX('Item Throws'!$S$3:$T$109, MATCH($A$1,'Item Throws'!$A$3:$A$109,0), MATCH(N$101,'Item Throws'!$S$2:$AA$2,0))</f>
        <v>24</v>
      </c>
      <c r="O108" s="180"/>
      <c r="P108" s="180"/>
      <c r="Q108" s="180"/>
      <c r="R108" s="180"/>
      <c r="S108" s="180"/>
      <c r="T108" s="180"/>
      <c r="U108" s="180"/>
      <c r="V108" s="180"/>
    </row>
    <row r="109" outlineLevel="1">
      <c r="A109" s="222"/>
      <c r="B109" s="447" t="s">
        <v>496</v>
      </c>
      <c r="C109" s="454" t="str">
        <f t="array" ref="C109">INDEX('Get-Ups'!$F$3:$G$109, MATCH($A$1,'Get-Ups'!$A$3:$A$109,0), MATCH(C98,'Get-Ups'!$F$2:$AD$2,0))</f>
        <v>1-14</v>
      </c>
      <c r="D109" s="455">
        <f t="array" ref="D109">INDEX('Get-Ups'!$F$3:$G$109, MATCH($A$1,'Get-Ups'!$A$3:$A$109,0), MATCH(D98,'Get-Ups'!$F$2:$AD$2,0))</f>
        <v>35</v>
      </c>
      <c r="E109" s="448"/>
      <c r="F109" s="448"/>
      <c r="G109" s="448"/>
      <c r="H109" s="320"/>
      <c r="I109" s="320"/>
      <c r="J109" s="121"/>
      <c r="K109" s="222"/>
      <c r="L109" s="450" t="str">
        <f>'テンプレート'!L127</f>
        <v>後Throws</v>
      </c>
      <c r="M109" s="127" t="str">
        <f t="array" ref="M109">INDEX('Item Throws'!$U$3:$V$109, MATCH($A$1,'Item Throws'!$A$3:$A$109,0), MATCH(M$101,'Item Throws'!$U$2:$AA$2,0))</f>
        <v>10</v>
      </c>
      <c r="N109" s="127">
        <f t="array" ref="N109">INDEX('Item Throws'!$U$3:$V$109, MATCH($A$1,'Item Throws'!$A$3:$A$109,0), MATCH(N$101,'Item Throws'!$U$2:$AA$2,0))</f>
        <v>24</v>
      </c>
      <c r="O109" s="180"/>
      <c r="P109" s="180"/>
      <c r="Q109" s="180"/>
      <c r="R109" s="180"/>
      <c r="S109" s="180"/>
      <c r="T109" s="180"/>
      <c r="U109" s="180"/>
      <c r="V109" s="180"/>
    </row>
    <row r="110" outlineLevel="1">
      <c r="A110" s="222"/>
      <c r="B110" s="447" t="s">
        <v>497</v>
      </c>
      <c r="C110" s="127" t="str">
        <f t="array" ref="C110">INDEX('Get-Ups'!$H$3:$I$109, MATCH($A$1,'Get-Ups'!$A$3:$A$109,0), MATCH(C98,'Get-Ups'!$H$2:$AD$2,0))</f>
        <v>1-19</v>
      </c>
      <c r="D110" s="127">
        <f t="array" ref="D110">INDEX('Get-Ups'!$H$3:$I$109, MATCH($A$1,'Get-Ups'!$A$3:$A$109,0), MATCH(D98,'Get-Ups'!$H$2:$AD$2,0))</f>
        <v>35</v>
      </c>
      <c r="E110" s="448"/>
      <c r="F110" s="448"/>
      <c r="G110" s="448"/>
      <c r="H110" s="320"/>
      <c r="I110" s="320"/>
      <c r="J110" s="179"/>
      <c r="K110" s="222"/>
      <c r="L110" s="450" t="str">
        <f>'テンプレート'!L128</f>
        <v>上Throws</v>
      </c>
      <c r="M110" s="127" t="str">
        <f t="array" ref="M110">INDEX('Item Throws'!$W$3:$X$109, MATCH($A$1,'Item Throws'!$A$3:$A$109,0), MATCH(M$101,'Item Throws'!$W$2:$AA$2,0))</f>
        <v>12</v>
      </c>
      <c r="N110" s="127">
        <f t="array" ref="N110">INDEX('Item Throws'!$W$3:$X$109, MATCH($A$1,'Item Throws'!$A$3:$A$109,0), MATCH(N$101,'Item Throws'!$W$2:$AA$2,0))</f>
        <v>23</v>
      </c>
      <c r="O110" s="180"/>
      <c r="P110" s="180"/>
      <c r="Q110" s="180"/>
      <c r="R110" s="180"/>
      <c r="S110" s="180"/>
      <c r="T110" s="180"/>
      <c r="U110" s="180"/>
      <c r="V110" s="180"/>
    </row>
    <row r="111" outlineLevel="1">
      <c r="A111" s="222"/>
      <c r="B111" s="447" t="s">
        <v>510</v>
      </c>
      <c r="C111" s="456" t="str">
        <f t="array" ref="C111">INDEX('Get-Ups'!$J$3:$M$109, MATCH($A$1,'Get-Ups'!$A$3:$A$109,0), MATCH(C98,'Get-Ups'!$J$2:$AD$2,0))</f>
        <v>1-22</v>
      </c>
      <c r="D111" s="457">
        <f t="array" ref="D111">INDEX('Get-Ups'!$J$3:$M$109, MATCH($A$1,'Get-Ups'!$A$3:$A$109,0), MATCH(D98,'Get-Ups'!$J$2:$AD$2,0))</f>
        <v>45</v>
      </c>
      <c r="E111" s="454" t="str">
        <f t="array" ref="E111">INDEX('Get-Ups'!$J$3:$M$109, MATCH($A$1,'Get-Ups'!$A$3:$A$109,0), MATCH(E98,'Get-Ups'!$J$2:$AD$2,0))</f>
        <v>16-17</v>
      </c>
      <c r="F111" s="455">
        <f t="array" ref="F111">INDEX('Get-Ups'!$J$3:$M$109, MATCH($A$1,'Get-Ups'!$A$3:$A$109,0), MATCH(F98,'Get-Ups'!$J$2:$AD$2,0))</f>
        <v>7</v>
      </c>
      <c r="G111" s="127">
        <f t="shared" ref="G111:G112" si="1">F111*1.2</f>
        <v>8.4</v>
      </c>
      <c r="H111" s="320"/>
      <c r="I111" s="320"/>
      <c r="J111" s="121"/>
      <c r="K111" s="207"/>
      <c r="L111" s="450" t="str">
        <f>'テンプレート'!L129</f>
        <v>下Throws</v>
      </c>
      <c r="M111" s="127" t="str">
        <f t="array" ref="M111">INDEX('Item Throws'!$Y$3:$Z$109, MATCH($A$1,'Item Throws'!$A$3:$A$109,0), MATCH(M$101,'Item Throws'!$Y$2:$AA$2,0))</f>
        <v>14</v>
      </c>
      <c r="N111" s="127">
        <f t="array" ref="N111">INDEX('Item Throws'!$Y$3:$Z$109, MATCH($A$1,'Item Throws'!$A$3:$A$109,0), MATCH(N$101,'Item Throws'!$Y$2:$AA$2,0))</f>
        <v>19</v>
      </c>
      <c r="O111" s="121"/>
      <c r="P111" s="121"/>
      <c r="Q111" s="121"/>
      <c r="R111" s="121"/>
      <c r="S111" s="121"/>
      <c r="T111" s="121"/>
      <c r="U111" s="121"/>
      <c r="V111" s="121"/>
    </row>
    <row r="112" outlineLevel="1">
      <c r="A112" s="207"/>
      <c r="B112" s="458" t="s">
        <v>511</v>
      </c>
      <c r="C112" s="207"/>
      <c r="D112" s="207"/>
      <c r="E112" s="454" t="str">
        <f t="array" ref="E112">INDEX('Get-Ups'!$N$3:$O$109, MATCH($A$1,'Get-Ups'!$A$3:$A$109,0), MATCH(E98,'Get-Ups'!$N$2:$AD$2,0))</f>
        <v>21-22</v>
      </c>
      <c r="F112" s="455">
        <f t="array" ref="F112">INDEX('Get-Ups'!$N$3:$O$109, MATCH($A$1,'Get-Ups'!$A$3:$A$109,0), MATCH(F98,'Get-Ups'!$N$2:$AD$2,0))</f>
        <v>7</v>
      </c>
      <c r="G112" s="127">
        <f t="shared" si="1"/>
        <v>8.4</v>
      </c>
      <c r="H112" s="320"/>
      <c r="I112" s="320"/>
      <c r="J112" s="121"/>
      <c r="K112" s="459" t="str">
        <f>'テンプレート'!K130</f>
        <v>踏み台ジャンプ</v>
      </c>
      <c r="L112" s="224"/>
      <c r="M112" s="445" t="str">
        <f>'テンプレート'!M130</f>
        <v>Duration</v>
      </c>
      <c r="N112" s="138"/>
      <c r="O112" s="121"/>
      <c r="P112" s="121"/>
      <c r="Q112" s="121"/>
      <c r="R112" s="121"/>
      <c r="S112" s="121"/>
      <c r="T112" s="121"/>
      <c r="U112" s="121"/>
      <c r="V112" s="121"/>
    </row>
    <row r="113" outlineLevel="1">
      <c r="A113" s="446" t="s">
        <v>512</v>
      </c>
      <c r="B113" s="447" t="s">
        <v>509</v>
      </c>
      <c r="C113" s="448"/>
      <c r="D113" s="454" t="str">
        <f t="array" ref="D113">INDEX('Get-Ups'!$C$3:$C98, MATCH($A$1,'Get-Ups'!$A$3:$A$109,0), MATCH(D98,'Get-Ups'!$C$2,0))</f>
        <v>25</v>
      </c>
      <c r="E113" s="448"/>
      <c r="F113" s="448"/>
      <c r="G113" s="448"/>
      <c r="H113" s="320"/>
      <c r="I113" s="320"/>
      <c r="J113" s="179"/>
      <c r="K113" s="460" t="str">
        <f>'テンプレート'!K131</f>
        <v>踏み</v>
      </c>
      <c r="L113" s="461" t="str">
        <f>'テンプレート'!L131</f>
        <v>踏み</v>
      </c>
      <c r="M113" s="127" t="str">
        <f t="array" ref="M113">INDEX('共通動作その他'!$C$3:$C$102, MATCH($A$1,'共通動作その他'!$A$3:$A$102,0), MATCH(M$112,'共通動作その他'!$C$2:$AA$2,0))</f>
        <v>-</v>
      </c>
      <c r="N113" s="462"/>
      <c r="O113" s="121"/>
      <c r="P113" s="121"/>
      <c r="Q113" s="121"/>
      <c r="R113" s="121"/>
      <c r="S113" s="121"/>
      <c r="T113" s="121"/>
      <c r="U113" s="121"/>
      <c r="V113" s="121"/>
    </row>
    <row r="114" outlineLevel="1">
      <c r="A114" s="222"/>
      <c r="B114" s="447" t="s">
        <v>455</v>
      </c>
      <c r="C114" s="454" t="str">
        <f t="array" ref="C114">INDEX('Get-Ups'!$P$3:$Q$109, MATCH($A$1,'Get-Ups'!$A$3:$A$109,0), MATCH(C98,'Get-Ups'!$P$2:$AD$2,0))</f>
        <v>1-22</v>
      </c>
      <c r="D114" s="455">
        <f t="array" ref="D114">INDEX('Get-Ups'!$P$3:$Q$109, MATCH($A$1,'Get-Ups'!$A$3:$A$109,0), MATCH(D98,'Get-Ups'!$P$2:$AD$2,0))</f>
        <v>29</v>
      </c>
      <c r="E114" s="448"/>
      <c r="F114" s="448"/>
      <c r="G114" s="448"/>
      <c r="H114" s="320"/>
      <c r="I114" s="320"/>
      <c r="J114" s="121"/>
      <c r="K114" s="452" t="str">
        <f>'テンプレート'!K132</f>
        <v>踏まれ</v>
      </c>
      <c r="L114" s="461" t="str">
        <f>'テンプレート'!L132</f>
        <v>Ground踏まれ</v>
      </c>
      <c r="M114" s="127" t="str">
        <f t="array" ref="M114">INDEX('共通動作その他'!$D$3:$D$102, MATCH($A$1,'共通動作その他'!$A$3:$A$102,0), MATCH(M$112,'共通動作その他'!$D$2:$AA$2,0))</f>
        <v>-</v>
      </c>
      <c r="N114" s="462"/>
      <c r="O114" s="320"/>
      <c r="P114" s="320"/>
      <c r="Q114" s="320"/>
      <c r="R114" s="320"/>
      <c r="S114" s="320"/>
      <c r="T114" s="320"/>
      <c r="U114" s="320"/>
      <c r="V114" s="320"/>
    </row>
    <row r="115" outlineLevel="1">
      <c r="A115" s="222"/>
      <c r="B115" s="447" t="s">
        <v>496</v>
      </c>
      <c r="C115" s="454" t="str">
        <f t="array" ref="C115">INDEX('Get-Ups'!$R$3:$S$109, MATCH($A$1,'Get-Ups'!$A$3:$A$109,0), MATCH(C98,'Get-Ups'!$R$2:$AD$2,0))</f>
        <v>1-19</v>
      </c>
      <c r="D115" s="455">
        <f t="array" ref="D115">INDEX('Get-Ups'!$R$3:$S$109, MATCH($A$1,'Get-Ups'!$A$3:$A$109,0), MATCH(D98,'Get-Ups'!$R$2:$AD$2,0))</f>
        <v>35</v>
      </c>
      <c r="E115" s="448"/>
      <c r="F115" s="448"/>
      <c r="G115" s="448"/>
      <c r="H115" s="320"/>
      <c r="I115" s="320"/>
      <c r="J115" s="179"/>
      <c r="K115" s="222"/>
      <c r="L115" s="461" t="str">
        <f>'テンプレート'!L133</f>
        <v>Ground硬直</v>
      </c>
      <c r="M115" s="127" t="str">
        <f t="array" ref="M115">INDEX('共通動作その他'!$E$3:$E$102, MATCH($A$1,'共通動作その他'!$A$3:$A$102,0), MATCH(M$112,'共通動作その他'!$E$2:$AA$2,0))</f>
        <v>-</v>
      </c>
      <c r="N115" s="108"/>
      <c r="O115" s="180"/>
      <c r="P115" s="180"/>
      <c r="Q115" s="180"/>
      <c r="R115" s="180"/>
      <c r="S115" s="180"/>
      <c r="T115" s="180"/>
      <c r="U115" s="180"/>
      <c r="V115" s="180"/>
    </row>
    <row r="116" outlineLevel="1">
      <c r="A116" s="222"/>
      <c r="B116" s="447" t="s">
        <v>497</v>
      </c>
      <c r="C116" s="454" t="str">
        <f t="array" ref="C116">INDEX('Get-Ups'!$T$3:$U$109, MATCH($A$1,'Get-Ups'!$A$3:$A$109,0), MATCH(C98,'Get-Ups'!$T$2:$AD$2,0))</f>
        <v>1-19</v>
      </c>
      <c r="D116" s="455">
        <f t="array" ref="D116">INDEX('Get-Ups'!$T$3:$U$109, MATCH($A$1,'Get-Ups'!$A$3:$A$109,0), MATCH(D98,'Get-Ups'!$T$2:$AD$2,0))</f>
        <v>35</v>
      </c>
      <c r="E116" s="448"/>
      <c r="F116" s="448"/>
      <c r="G116" s="448"/>
      <c r="H116" s="320"/>
      <c r="I116" s="320"/>
      <c r="J116" s="121"/>
      <c r="K116" s="222"/>
      <c r="L116" s="461" t="str">
        <f>'テンプレート'!L134</f>
        <v>Air踏まれ</v>
      </c>
      <c r="M116" s="127" t="str">
        <f t="array" ref="M116">INDEX('共通動作その他'!$F$3:$F$102, MATCH($A$1,'共通動作その他'!$A$3:$A$102,0), MATCH(M$112,'共通動作その他'!$F$2:$AA$2,0))</f>
        <v>-</v>
      </c>
      <c r="N116" s="108"/>
      <c r="O116" s="180"/>
      <c r="P116" s="180"/>
      <c r="Q116" s="180"/>
      <c r="R116" s="180"/>
      <c r="S116" s="180"/>
      <c r="T116" s="180"/>
      <c r="U116" s="180"/>
      <c r="V116" s="180"/>
    </row>
    <row r="117" outlineLevel="1">
      <c r="A117" s="222"/>
      <c r="B117" s="447" t="s">
        <v>510</v>
      </c>
      <c r="C117" s="456" t="str">
        <f t="array" ref="C117">INDEX('Get-Ups'!$V$3:$Y$109, MATCH($A$1,'Get-Ups'!$A$3:$A$109,0), MATCH(C98,'Get-Ups'!$V$2:$AD$2,0))</f>
        <v>1-22</v>
      </c>
      <c r="D117" s="457">
        <f t="array" ref="D117">INDEX('Get-Ups'!$V$3:$Y$109, MATCH($A$1,'Get-Ups'!$A$3:$A$109,0), MATCH(D98,'Get-Ups'!$V$2:$AD$2,0))</f>
        <v>45</v>
      </c>
      <c r="E117" s="454" t="str">
        <f t="array" ref="E117">INDEX('Get-Ups'!$V$3:$Y$109, MATCH($A$1,'Get-Ups'!$A$3:$A$109,0), MATCH(E98,'Get-Ups'!$V$2:$AD$2,0))</f>
        <v>16-17</v>
      </c>
      <c r="F117" s="455">
        <f t="array" ref="F117">INDEX('Get-Ups'!$V$3:$Y$109, MATCH($A$1,'Get-Ups'!$A$3:$A$109,0), MATCH(F98,'Get-Ups'!$V$2:$AD$2,0))</f>
        <v>7</v>
      </c>
      <c r="G117" s="127">
        <f t="shared" ref="G117:G118" si="2">F117*1.2</f>
        <v>8.4</v>
      </c>
      <c r="H117" s="320"/>
      <c r="I117" s="320"/>
      <c r="J117" s="179"/>
      <c r="K117" s="222"/>
      <c r="L117" s="461" t="str">
        <f>'テンプレート'!L135</f>
        <v>Air落下</v>
      </c>
      <c r="M117" s="127" t="str">
        <f t="array" ref="M117">INDEX('共通動作その他'!$G$3:$G$102, MATCH($A$1,'共通動作その他'!$A$3:$A$102,0), MATCH(M$112,'共通動作その他'!$G$2:$AA$2,0))</f>
        <v>-</v>
      </c>
      <c r="N117" s="108"/>
      <c r="O117" s="180"/>
      <c r="P117" s="180"/>
      <c r="Q117" s="180"/>
      <c r="R117" s="180"/>
      <c r="S117" s="180"/>
      <c r="T117" s="180"/>
      <c r="U117" s="180"/>
      <c r="V117" s="180"/>
    </row>
    <row r="118" outlineLevel="1">
      <c r="A118" s="207"/>
      <c r="B118" s="458" t="s">
        <v>511</v>
      </c>
      <c r="C118" s="207"/>
      <c r="D118" s="207"/>
      <c r="E118" s="454" t="str">
        <f t="array" ref="E118">INDEX('Get-Ups'!$Z$3:$AA$109, MATCH($A$1,'Get-Ups'!$A$3:$A$109,0), MATCH(E98,'Get-Ups'!$Z$2:$AD$2,0))</f>
        <v>21-22</v>
      </c>
      <c r="F118" s="455">
        <f t="array" ref="F118">INDEX('Get-Ups'!$Z$3:$AA$109, MATCH($A$1,'Get-Ups'!$A$3:$A$109,0), MATCH(F98,'Get-Ups'!$Z$2:$AD$2,0))</f>
        <v>7</v>
      </c>
      <c r="G118" s="127">
        <f t="shared" si="2"/>
        <v>8.4</v>
      </c>
      <c r="H118" s="320"/>
      <c r="I118" s="320"/>
      <c r="J118" s="179"/>
      <c r="K118" s="451" t="str">
        <f>'テンプレート'!K136</f>
        <v>倒れダメージ</v>
      </c>
      <c r="L118" s="120"/>
      <c r="M118" s="445" t="str">
        <f>'テンプレート'!M136</f>
        <v>Duration</v>
      </c>
      <c r="N118" s="108"/>
      <c r="O118" s="180"/>
      <c r="P118" s="180"/>
      <c r="Q118" s="180"/>
      <c r="R118" s="180"/>
      <c r="S118" s="180"/>
      <c r="T118" s="180"/>
      <c r="U118" s="180"/>
      <c r="V118" s="180"/>
    </row>
    <row r="119" outlineLevel="1">
      <c r="A119" s="446" t="s">
        <v>513</v>
      </c>
      <c r="B119" s="447" t="s">
        <v>514</v>
      </c>
      <c r="C119" s="454" t="str">
        <f t="array" ref="C119">INDEX(Tripping!$C$3:$D98, MATCH($A$1,Tripping!$A$3:$A$109,0), MATCH(C98,Tripping!$C$2:$AC$2,0))</f>
        <v>1-5</v>
      </c>
      <c r="D119" s="455">
        <f t="array" ref="D119">INDEX(Tripping!$C$3:$D98, MATCH($A$1,Tripping!$A$3:$A$109,0), MATCH(D98,Tripping!$C$2:$AC$2,0))</f>
        <v>29</v>
      </c>
      <c r="E119" s="448"/>
      <c r="F119" s="448"/>
      <c r="G119" s="448"/>
      <c r="H119" s="320"/>
      <c r="I119" s="320"/>
      <c r="J119" s="121"/>
      <c r="K119" s="460" t="str">
        <f>'テンプレート'!K137</f>
        <v>あお向け倒れ</v>
      </c>
      <c r="L119" s="453" t="str">
        <f>'テンプレート'!L137</f>
        <v>モーション大</v>
      </c>
      <c r="M119" s="127" t="str">
        <f t="array" ref="M119">INDEX('共通動作その他'!$H$3:$H$102, MATCH($A$1,'共通動作その他'!$A$3:$A$102,0), MATCH(M$118,'共通動作その他'!$H$2:$AA$2,0))</f>
        <v>-</v>
      </c>
      <c r="N119" s="462"/>
      <c r="O119" s="180"/>
      <c r="P119" s="180"/>
      <c r="Q119" s="180"/>
      <c r="R119" s="180"/>
      <c r="S119" s="180"/>
      <c r="T119" s="180"/>
      <c r="U119" s="180"/>
      <c r="V119" s="180"/>
    </row>
    <row r="120" outlineLevel="1">
      <c r="A120" s="222"/>
      <c r="B120" s="447" t="s">
        <v>515</v>
      </c>
      <c r="C120" s="454" t="str">
        <f t="array" ref="C120">INDEX(Tripping!$E$3:$F98, MATCH($A$1,Tripping!$A$3:$A$109,0), MATCH(C98,Tripping!$E$2:$AC$2,0))</f>
        <v>1-5</v>
      </c>
      <c r="D120" s="455">
        <f t="array" ref="D120">INDEX(Tripping!$E$3:$F98, MATCH($A$1,Tripping!$A$3:$A$109,0), MATCH(D98,Tripping!$E$2:$AC$2,0))</f>
        <v>39</v>
      </c>
      <c r="E120" s="448"/>
      <c r="F120" s="448"/>
      <c r="G120" s="448"/>
      <c r="H120" s="320"/>
      <c r="I120" s="320"/>
      <c r="J120" s="179"/>
      <c r="K120" s="460" t="str">
        <f>'テンプレート'!K138</f>
        <v>うつ伏せ倒れ</v>
      </c>
      <c r="L120" s="453" t="str">
        <f>'テンプレート'!L138</f>
        <v>モーション大</v>
      </c>
      <c r="M120" s="127" t="str">
        <f t="array" ref="M120">INDEX('共通動作その他'!$I$3:$I$102, MATCH($A$1,'共通動作その他'!$A$3:$A$102,0), MATCH(M$118,'共通動作その他'!$I$2:$AA$2,0))</f>
        <v>-</v>
      </c>
      <c r="N120" s="462"/>
      <c r="O120" s="180"/>
      <c r="P120" s="180"/>
      <c r="Q120" s="180"/>
      <c r="R120" s="180"/>
      <c r="S120" s="180"/>
      <c r="T120" s="180"/>
      <c r="U120" s="180"/>
      <c r="V120" s="180"/>
    </row>
    <row r="121" outlineLevel="1">
      <c r="A121" s="222"/>
      <c r="B121" s="447" t="s">
        <v>455</v>
      </c>
      <c r="C121" s="454" t="str">
        <f t="array" ref="C121">INDEX(Tripping!$G$3:$H$109, MATCH($A$1,Tripping!$A$3:$A$109,0), MATCH(C98,Tripping!$G$2:$AC$2,0))</f>
        <v>1-16</v>
      </c>
      <c r="D121" s="455">
        <f t="array" ref="D121">INDEX(Tripping!$G$3:$H$109, MATCH($A$1,Tripping!$A$3:$A$109,0), MATCH(D98,Tripping!$G$2:$AC$2,0))</f>
        <v>21</v>
      </c>
      <c r="E121" s="448"/>
      <c r="F121" s="448"/>
      <c r="G121" s="448"/>
      <c r="H121" s="320"/>
      <c r="I121" s="320"/>
      <c r="J121" s="121"/>
      <c r="K121" s="451" t="str">
        <f>'テンプレート'!K139</f>
        <v/>
      </c>
      <c r="L121" s="120"/>
      <c r="M121" s="445" t="str">
        <f>'テンプレート'!M139</f>
        <v/>
      </c>
      <c r="N121" s="108"/>
      <c r="O121" s="180"/>
      <c r="P121" s="180"/>
      <c r="Q121" s="180"/>
      <c r="R121" s="180"/>
      <c r="S121" s="180"/>
      <c r="T121" s="180"/>
      <c r="U121" s="180"/>
      <c r="V121" s="180"/>
    </row>
    <row r="122" outlineLevel="1">
      <c r="A122" s="222"/>
      <c r="B122" s="447" t="s">
        <v>496</v>
      </c>
      <c r="C122" s="454" t="str">
        <f t="array" ref="C122">INDEX(Tripping!$I$3:$J$109, MATCH($A$1,Tripping!$A$3:$A$109,0), MATCH(C98,Tripping!$I$2:$AC$2,0))</f>
        <v>1-9</v>
      </c>
      <c r="D122" s="455">
        <f t="array" ref="D122">INDEX(Tripping!$I$3:$J$109, MATCH($A$1,Tripping!$A$3:$A$109,0), MATCH(D98,Tripping!$I$2:$AC$2,0))</f>
        <v>28</v>
      </c>
      <c r="E122" s="448"/>
      <c r="F122" s="448"/>
      <c r="G122" s="448"/>
      <c r="H122" s="320"/>
      <c r="I122" s="320"/>
      <c r="J122" s="320"/>
      <c r="K122" s="463" t="str">
        <f>'テンプレート'!K140</f>
        <v/>
      </c>
      <c r="L122" s="464" t="str">
        <f>'テンプレート'!L140</f>
        <v/>
      </c>
      <c r="M122" s="127" t="str">
        <f t="array" ref="M122">INDEX('共通動作その他'!$J$3:$J$102, MATCH($A$1,'共通動作その他'!$A$3:$A$102,0), MATCH(M$121,'共通動作その他'!$J$2:$AA$2,0))</f>
        <v>#N/A</v>
      </c>
      <c r="N122" s="108"/>
      <c r="O122" s="180"/>
      <c r="P122" s="180"/>
      <c r="Q122" s="180"/>
      <c r="R122" s="180"/>
      <c r="S122" s="180"/>
      <c r="T122" s="180"/>
      <c r="U122" s="180"/>
      <c r="V122" s="180"/>
    </row>
    <row r="123" outlineLevel="1">
      <c r="A123" s="222"/>
      <c r="B123" s="447" t="s">
        <v>497</v>
      </c>
      <c r="C123" s="454" t="str">
        <f t="array" ref="C123">INDEX(Tripping!$K$3:$L$109, MATCH($A$1,Tripping!$A$3:$A$109,0), MATCH(C98,Tripping!$K$2:$AC$2,0))</f>
        <v>1-9</v>
      </c>
      <c r="D123" s="455">
        <f t="array" ref="D123">INDEX(Tripping!$K$3:$L$109, MATCH($A$1,Tripping!$A$3:$A$109,0), MATCH(D98,Tripping!$K$2:$AC$2,0))</f>
        <v>28</v>
      </c>
      <c r="E123" s="448"/>
      <c r="F123" s="448"/>
      <c r="G123" s="448"/>
      <c r="H123" s="320"/>
      <c r="I123" s="320"/>
      <c r="J123" s="320"/>
      <c r="K123" s="108"/>
      <c r="L123" s="180"/>
      <c r="M123" s="180"/>
      <c r="N123" s="108"/>
      <c r="O123" s="180"/>
      <c r="P123" s="180"/>
      <c r="Q123" s="180"/>
      <c r="R123" s="180"/>
      <c r="S123" s="180"/>
      <c r="T123" s="180"/>
      <c r="U123" s="180"/>
      <c r="V123" s="180"/>
    </row>
    <row r="124" outlineLevel="1">
      <c r="A124" s="222"/>
      <c r="B124" s="447" t="s">
        <v>510</v>
      </c>
      <c r="C124" s="456" t="str">
        <f t="array" ref="C124">INDEX(Tripping!$M$3:$P$109, MATCH($A$1,Tripping!$A$3:$A$109,0), MATCH(C98,Tripping!$M$2:$AC$2,0))</f>
        <v>1-7</v>
      </c>
      <c r="D124" s="457">
        <f t="array" ref="D124">INDEX(Tripping!$M$3:$P$109, MATCH($A$1,Tripping!$A$3:$A$109,0), MATCH(D98,Tripping!$M$2:$AC$2,0))</f>
        <v>49</v>
      </c>
      <c r="E124" s="454" t="str">
        <f t="array" ref="E124">INDEX(Tripping!$M$3:$P$109, MATCH($A$1,Tripping!$A$3:$A$109,0), MATCH(E98,Tripping!$M$2:$AC$2,0))</f>
        <v>18-19</v>
      </c>
      <c r="F124" s="455">
        <f t="array" ref="F124">INDEX(Tripping!$M$3:$P$109, MATCH($A$1,Tripping!$A$3:$A$109,0), MATCH(F98,Tripping!$M$2:$AC$2,0))</f>
        <v>5</v>
      </c>
      <c r="G124" s="127">
        <f t="shared" ref="G124:G125" si="3">F124*1.2</f>
        <v>6</v>
      </c>
      <c r="H124" s="320"/>
      <c r="I124" s="320"/>
      <c r="J124" s="320"/>
      <c r="K124" s="180"/>
      <c r="L124" s="180"/>
      <c r="M124" s="180"/>
      <c r="N124" s="108"/>
      <c r="O124" s="108"/>
      <c r="P124" s="108"/>
      <c r="Q124" s="108"/>
      <c r="R124" s="180"/>
      <c r="S124" s="180"/>
      <c r="T124" s="180"/>
      <c r="U124" s="180"/>
      <c r="V124" s="180"/>
    </row>
    <row r="125" outlineLevel="1">
      <c r="A125" s="207"/>
      <c r="B125" s="458" t="s">
        <v>511</v>
      </c>
      <c r="C125" s="207"/>
      <c r="D125" s="207"/>
      <c r="E125" s="454" t="str">
        <f t="array" ref="E125">INDEX(Tripping!$Q$3:$R$109, MATCH($A$1,Tripping!$A$3:$A$109,0), MATCH(E98,Tripping!$Q$2:$AC$2,0))</f>
        <v>22-23</v>
      </c>
      <c r="F125" s="455">
        <f t="array" ref="F125">INDEX(Tripping!$Q$3:$R$109, MATCH($A$1,Tripping!$A$3:$A$109,0), MATCH(F98,Tripping!$Q$2:$AC$2,0))</f>
        <v>5</v>
      </c>
      <c r="G125" s="127">
        <f t="shared" si="3"/>
        <v>6</v>
      </c>
      <c r="H125" s="320"/>
      <c r="I125" s="320"/>
      <c r="J125" s="320"/>
      <c r="K125" s="180"/>
      <c r="L125" s="180"/>
      <c r="M125" s="180"/>
      <c r="N125" s="108"/>
      <c r="O125" s="108"/>
      <c r="P125" s="108"/>
      <c r="Q125" s="108"/>
      <c r="R125" s="180"/>
      <c r="S125" s="180"/>
      <c r="T125" s="180"/>
      <c r="U125" s="180"/>
      <c r="V125" s="180"/>
    </row>
  </sheetData>
  <mergeCells count="134">
    <mergeCell ref="I10:I11"/>
    <mergeCell ref="I48:I50"/>
    <mergeCell ref="I45:I46"/>
    <mergeCell ref="H62:J62"/>
    <mergeCell ref="H68:J71"/>
    <mergeCell ref="H67:J67"/>
    <mergeCell ref="H63:J66"/>
    <mergeCell ref="H79:J79"/>
    <mergeCell ref="H80:J81"/>
    <mergeCell ref="I6:I7"/>
    <mergeCell ref="K114:K117"/>
    <mergeCell ref="K108:K111"/>
    <mergeCell ref="H86:J87"/>
    <mergeCell ref="H82:J83"/>
    <mergeCell ref="H84:J85"/>
    <mergeCell ref="J48:J50"/>
    <mergeCell ref="J45:J46"/>
    <mergeCell ref="A65:A66"/>
    <mergeCell ref="A45:A46"/>
    <mergeCell ref="A59:A61"/>
    <mergeCell ref="A63:A64"/>
    <mergeCell ref="A80:A81"/>
    <mergeCell ref="A86:A87"/>
    <mergeCell ref="A82:A83"/>
    <mergeCell ref="A84:A85"/>
    <mergeCell ref="A104:A106"/>
    <mergeCell ref="A99:A103"/>
    <mergeCell ref="A119:A125"/>
    <mergeCell ref="A113:A118"/>
    <mergeCell ref="A107:A112"/>
    <mergeCell ref="A68:A69"/>
    <mergeCell ref="A76:A78"/>
    <mergeCell ref="A94:A95"/>
    <mergeCell ref="A91:A93"/>
    <mergeCell ref="U68:U71"/>
    <mergeCell ref="V68:V71"/>
    <mergeCell ref="H58:J58"/>
    <mergeCell ref="H59:J61"/>
    <mergeCell ref="G75:H75"/>
    <mergeCell ref="U63:U66"/>
    <mergeCell ref="U59:U61"/>
    <mergeCell ref="V63:V66"/>
    <mergeCell ref="V59:V61"/>
    <mergeCell ref="G74:H74"/>
    <mergeCell ref="D48:D50"/>
    <mergeCell ref="D45:D46"/>
    <mergeCell ref="E86:E87"/>
    <mergeCell ref="E84:E85"/>
    <mergeCell ref="D54:D57"/>
    <mergeCell ref="D68:D69"/>
    <mergeCell ref="E80:E81"/>
    <mergeCell ref="C80:C81"/>
    <mergeCell ref="C84:C85"/>
    <mergeCell ref="C82:C83"/>
    <mergeCell ref="C86:C87"/>
    <mergeCell ref="E82:E83"/>
    <mergeCell ref="I4:I5"/>
    <mergeCell ref="K1:M2"/>
    <mergeCell ref="H4:H5"/>
    <mergeCell ref="H1:J2"/>
    <mergeCell ref="K16:N16"/>
    <mergeCell ref="H6:H7"/>
    <mergeCell ref="H8:J9"/>
    <mergeCell ref="K118:L118"/>
    <mergeCell ref="K121:L121"/>
    <mergeCell ref="D111:D112"/>
    <mergeCell ref="C111:C112"/>
    <mergeCell ref="C124:C125"/>
    <mergeCell ref="D124:D125"/>
    <mergeCell ref="K99:K100"/>
    <mergeCell ref="K101:L101"/>
    <mergeCell ref="K112:L112"/>
    <mergeCell ref="K102:K107"/>
    <mergeCell ref="K98:L98"/>
    <mergeCell ref="D117:D118"/>
    <mergeCell ref="C117:C118"/>
    <mergeCell ref="A97:B98"/>
    <mergeCell ref="R45:V46"/>
    <mergeCell ref="R47:V47"/>
    <mergeCell ref="R41:V42"/>
    <mergeCell ref="R48:V50"/>
    <mergeCell ref="R43:V44"/>
    <mergeCell ref="R40:V40"/>
    <mergeCell ref="U54:U57"/>
    <mergeCell ref="V54:V57"/>
    <mergeCell ref="H54:J57"/>
    <mergeCell ref="H53:J53"/>
    <mergeCell ref="A52:B52"/>
    <mergeCell ref="A48:A50"/>
    <mergeCell ref="A58:B58"/>
    <mergeCell ref="A53:B53"/>
    <mergeCell ref="A54:A56"/>
    <mergeCell ref="A79:B79"/>
    <mergeCell ref="A73:B74"/>
    <mergeCell ref="A89:B90"/>
    <mergeCell ref="A67:B67"/>
    <mergeCell ref="A62:B62"/>
    <mergeCell ref="A29:A30"/>
    <mergeCell ref="A24:B25"/>
    <mergeCell ref="A27:A28"/>
    <mergeCell ref="D41:D42"/>
    <mergeCell ref="D29:D30"/>
    <mergeCell ref="D43:D44"/>
    <mergeCell ref="E16:F16"/>
    <mergeCell ref="A11:B12"/>
    <mergeCell ref="D27:D28"/>
    <mergeCell ref="A43:A44"/>
    <mergeCell ref="D36:D37"/>
    <mergeCell ref="A36:A37"/>
    <mergeCell ref="H36:J37"/>
    <mergeCell ref="E29:E30"/>
    <mergeCell ref="F29:F30"/>
    <mergeCell ref="H29:J30"/>
    <mergeCell ref="H27:J28"/>
    <mergeCell ref="I41:I42"/>
    <mergeCell ref="J41:J42"/>
    <mergeCell ref="I43:I44"/>
    <mergeCell ref="J43:J44"/>
    <mergeCell ref="H26:J26"/>
    <mergeCell ref="H25:J25"/>
    <mergeCell ref="D33:D34"/>
    <mergeCell ref="A33:A34"/>
    <mergeCell ref="H32:J32"/>
    <mergeCell ref="H31:J31"/>
    <mergeCell ref="H35:J35"/>
    <mergeCell ref="H33:J34"/>
    <mergeCell ref="G29:G30"/>
    <mergeCell ref="C16:D16"/>
    <mergeCell ref="A15:B16"/>
    <mergeCell ref="G16:H16"/>
    <mergeCell ref="H10:H11"/>
    <mergeCell ref="C1:G12"/>
    <mergeCell ref="A39:B40"/>
    <mergeCell ref="A41:A42"/>
  </mergeCells>
  <conditionalFormatting sqref="K1:K15 K17:K62 K67:K81 K83:K122">
    <cfRule type="containsText" dxfId="0" priority="1" operator="containsText" text="361">
      <formula>NOT(ISERROR(SEARCH(("361"),(K1))))</formula>
    </cfRule>
  </conditionalFormatting>
  <conditionalFormatting sqref="K1:K15 K17:K62 K67:K81 K83:K122">
    <cfRule type="containsText" dxfId="1" priority="2" operator="containsText" text="363">
      <formula>NOT(ISERROR(SEARCH(("363"),(K1))))</formula>
    </cfRule>
  </conditionalFormatting>
  <conditionalFormatting sqref="K1:K15 K17:K62 K67:K81 K83:K122">
    <cfRule type="containsText" dxfId="1" priority="3" operator="containsText" text="365">
      <formula>NOT(ISERROR(SEARCH(("365"),(K1))))</formula>
    </cfRule>
  </conditionalFormatting>
  <conditionalFormatting sqref="K1:K15 K17:K62 K67:K81 K83:K122">
    <cfRule type="containsText" dxfId="1" priority="4" operator="containsText" text="366">
      <formula>NOT(ISERROR(SEARCH(("366"),(K1))))</formula>
    </cfRule>
  </conditionalFormatting>
  <conditionalFormatting sqref="K1:K15 K17:K62 K67:K81 K83:K122">
    <cfRule type="containsText" dxfId="1" priority="5" operator="containsText" text="367">
      <formula>NOT(ISERROR(SEARCH(("367"),(K1))))</formula>
    </cfRule>
  </conditionalFormatting>
  <conditionalFormatting sqref="P80:P81 P83:P87">
    <cfRule type="cellIs" dxfId="2" priority="6" operator="equal">
      <formula>"敵のみ"</formula>
    </cfRule>
  </conditionalFormatting>
  <conditionalFormatting sqref="D80:D81 D83:D87">
    <cfRule type="cellIs" dxfId="3" priority="7" operator="equal">
      <formula>"-"</formula>
    </cfRule>
  </conditionalFormatting>
  <conditionalFormatting sqref="O1:O62 O67:O81 O83:O125 P87">
    <cfRule type="cellIs" dxfId="4" priority="8" operator="greaterThan">
      <formula>0</formula>
    </cfRule>
  </conditionalFormatting>
  <conditionalFormatting sqref="P1:Q62 P67:Q81 P83:Q125">
    <cfRule type="cellIs" dxfId="5" priority="9" operator="lessThan">
      <formula>1</formula>
    </cfRule>
  </conditionalFormatting>
  <conditionalFormatting sqref="P1:Q62 P67:Q81 P83:Q125">
    <cfRule type="cellIs" dxfId="4" priority="10" operator="greaterThan">
      <formula>1</formula>
    </cfRule>
  </conditionalFormatting>
  <conditionalFormatting sqref="N25:N62 N67:N81 N83:N87">
    <cfRule type="cellIs" dxfId="6" priority="11" operator="greaterThan">
      <formula>0</formula>
    </cfRule>
  </conditionalFormatting>
  <conditionalFormatting sqref="N1:N15 N17:N62 N67:N81 N83:N125">
    <cfRule type="containsText" dxfId="6" priority="12" operator="containsText" text="/">
      <formula>NOT(ISERROR(SEARCH(("/"),(N1))))</formula>
    </cfRule>
  </conditionalFormatting>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64EC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142">
        <v>20.0</v>
      </c>
      <c r="B1" s="1143"/>
      <c r="C1" s="1145" t="str">
        <f>IMAGE(VLOOKUP($A$1,Fighters!A2:AI107,12,FALSE),1)</f>
        <v/>
      </c>
      <c r="D1" s="1147"/>
      <c r="E1" s="1147"/>
      <c r="F1" s="1147"/>
      <c r="G1" s="1148"/>
      <c r="H1" s="1151"/>
      <c r="I1" s="1147"/>
      <c r="J1" s="1148"/>
      <c r="K1" s="1153"/>
      <c r="L1" s="1147"/>
      <c r="M1" s="1148"/>
      <c r="N1" s="1154"/>
      <c r="O1" s="1154"/>
      <c r="P1" s="1154"/>
      <c r="Q1" s="1154"/>
      <c r="R1" s="1156"/>
      <c r="S1" s="1156"/>
      <c r="T1" s="1156"/>
      <c r="U1" s="1156"/>
      <c r="V1" s="1156"/>
    </row>
    <row r="2">
      <c r="A2" s="1158" t="str">
        <f>VLOOKUP($A$1,Fighters!$A$2:$AI$81,6,FALSE)</f>
        <v>#464ec2</v>
      </c>
      <c r="B2" s="1143"/>
      <c r="C2" s="1160"/>
      <c r="G2" s="1162"/>
      <c r="H2" s="1163"/>
      <c r="I2" s="1164"/>
      <c r="J2" s="1165"/>
      <c r="K2" s="1163"/>
      <c r="L2" s="1164"/>
      <c r="M2" s="1165"/>
      <c r="N2" s="1154"/>
      <c r="O2" s="1154"/>
      <c r="P2" s="1154"/>
      <c r="Q2" s="1154"/>
      <c r="R2" s="1156"/>
      <c r="S2" s="1156"/>
      <c r="T2" s="1156"/>
      <c r="U2" s="1156"/>
      <c r="V2" s="1156"/>
    </row>
    <row r="3">
      <c r="A3" s="1158" t="str">
        <f>VLOOKUP($A$1,Fighters!$A$2:$AI$81,14,FALSE)</f>
        <v>20. ファルコ</v>
      </c>
      <c r="B3" s="1143"/>
      <c r="C3" s="1160"/>
      <c r="G3" s="1162"/>
      <c r="H3" s="1171"/>
      <c r="I3" s="1171"/>
      <c r="J3" s="1171"/>
      <c r="K3" s="1173"/>
      <c r="L3" s="1173"/>
      <c r="M3" s="1173"/>
      <c r="N3" s="1154"/>
      <c r="O3" s="1154"/>
      <c r="P3" s="1154"/>
      <c r="Q3" s="1154"/>
      <c r="R3" s="1174"/>
      <c r="S3" s="1156"/>
      <c r="T3" s="1156"/>
      <c r="U3" s="1156"/>
      <c r="V3" s="1156"/>
    </row>
    <row r="4">
      <c r="A4" s="1158" t="str">
        <f>VLOOKUP($A$1,Fighters!$A$2:$AI$81,13,FALSE)</f>
        <v>1</v>
      </c>
      <c r="B4" s="1143"/>
      <c r="C4" s="1160"/>
      <c r="G4" s="1162"/>
      <c r="H4" s="1177"/>
      <c r="I4" s="1177"/>
      <c r="J4" s="1171"/>
      <c r="K4" s="1173"/>
      <c r="L4" s="1173"/>
      <c r="M4" s="1173"/>
      <c r="N4" s="1154"/>
      <c r="O4" s="1154"/>
      <c r="P4" s="1154"/>
      <c r="Q4" s="1154"/>
      <c r="R4" s="1174"/>
      <c r="S4" s="1156"/>
      <c r="T4" s="1156"/>
      <c r="U4" s="1156"/>
      <c r="V4" s="1156"/>
    </row>
    <row r="5" ht="16.5" customHeight="1">
      <c r="A5" s="1142"/>
      <c r="B5" s="1143"/>
      <c r="C5" s="1160"/>
      <c r="G5" s="1162"/>
      <c r="H5" s="1179"/>
      <c r="I5" s="1179"/>
      <c r="J5" s="1180"/>
      <c r="K5" s="1182"/>
      <c r="L5" s="1184"/>
      <c r="M5" s="1184"/>
      <c r="N5" s="1154"/>
      <c r="O5" s="1154"/>
      <c r="P5" s="1154"/>
      <c r="Q5" s="1154"/>
      <c r="R5" s="1174"/>
      <c r="S5" s="1156"/>
      <c r="T5" s="1156"/>
      <c r="U5" s="1156"/>
      <c r="V5" s="1156"/>
    </row>
    <row r="6">
      <c r="A6" s="1143"/>
      <c r="B6" s="1143"/>
      <c r="C6" s="1160"/>
      <c r="G6" s="1162"/>
      <c r="H6" s="1177"/>
      <c r="I6" s="1186" t="s">
        <v>6</v>
      </c>
      <c r="J6" s="1182"/>
      <c r="K6" s="1188"/>
      <c r="L6" s="1184"/>
      <c r="M6" s="1184"/>
      <c r="N6" s="1154"/>
      <c r="O6" s="1154"/>
      <c r="P6" s="1154"/>
      <c r="Q6" s="1154"/>
      <c r="R6" s="1174"/>
      <c r="S6" s="1156"/>
      <c r="T6" s="1156"/>
      <c r="U6" s="1156"/>
      <c r="V6" s="1156"/>
    </row>
    <row r="7">
      <c r="A7" s="1143"/>
      <c r="B7" s="1143"/>
      <c r="C7" s="1160"/>
      <c r="G7" s="1162"/>
      <c r="H7" s="1179"/>
      <c r="I7" s="1179"/>
      <c r="J7" s="1182"/>
      <c r="K7" s="1188"/>
      <c r="L7" s="1184"/>
      <c r="M7" s="1184"/>
      <c r="N7" s="1154"/>
      <c r="O7" s="1154"/>
      <c r="P7" s="1154"/>
      <c r="Q7" s="1154"/>
      <c r="R7" s="1174"/>
      <c r="S7" s="1156"/>
      <c r="T7" s="1156"/>
      <c r="U7" s="1156"/>
      <c r="V7" s="1156"/>
    </row>
    <row r="8">
      <c r="A8" s="1143"/>
      <c r="B8" s="1143"/>
      <c r="C8" s="1160"/>
      <c r="G8" s="1162"/>
      <c r="H8" s="1190">
        <v>43631.94579065972</v>
      </c>
      <c r="I8" s="1147"/>
      <c r="J8" s="1148"/>
      <c r="K8" s="1182"/>
      <c r="L8" s="1184"/>
      <c r="M8" s="1184"/>
      <c r="N8" s="1154"/>
      <c r="O8" s="1154"/>
      <c r="P8" s="1154"/>
      <c r="Q8" s="1154"/>
      <c r="R8" s="1174"/>
      <c r="S8" s="1156"/>
      <c r="T8" s="1156"/>
      <c r="U8" s="1156"/>
      <c r="V8" s="1156"/>
    </row>
    <row r="9">
      <c r="A9" s="1143"/>
      <c r="B9" s="1143"/>
      <c r="C9" s="1160"/>
      <c r="G9" s="1162"/>
      <c r="H9" s="1163"/>
      <c r="I9" s="1164"/>
      <c r="J9" s="1165"/>
      <c r="K9" s="1156"/>
      <c r="L9" s="1154"/>
      <c r="M9" s="1154"/>
      <c r="N9" s="1154"/>
      <c r="O9" s="1154"/>
      <c r="P9" s="1154"/>
      <c r="Q9" s="1154"/>
      <c r="R9" s="1174"/>
      <c r="S9" s="1156"/>
      <c r="T9" s="1156"/>
      <c r="U9" s="1156"/>
      <c r="V9" s="1156"/>
    </row>
    <row r="10">
      <c r="A10" s="1192"/>
      <c r="B10" s="1143"/>
      <c r="C10" s="1160"/>
      <c r="G10" s="1162"/>
      <c r="H10" s="1194"/>
      <c r="I10" s="1194"/>
      <c r="J10" s="1156"/>
      <c r="K10" s="1156"/>
      <c r="L10" s="1154"/>
      <c r="M10" s="1154"/>
      <c r="N10" s="1154"/>
      <c r="O10" s="1154"/>
      <c r="P10" s="1154"/>
      <c r="Q10" s="1154"/>
      <c r="R10" s="1174"/>
      <c r="S10" s="1156"/>
      <c r="T10" s="1156"/>
      <c r="U10" s="1156"/>
      <c r="V10" s="1156"/>
    </row>
    <row r="11">
      <c r="A11" s="1195"/>
      <c r="B11" s="1143"/>
      <c r="C11" s="1160"/>
      <c r="G11" s="1162"/>
      <c r="H11" s="1179"/>
      <c r="I11" s="1179"/>
      <c r="J11" s="1156"/>
      <c r="K11" s="1156"/>
      <c r="L11" s="1154"/>
      <c r="M11" s="1154"/>
      <c r="N11" s="1154"/>
      <c r="O11" s="1154"/>
      <c r="P11" s="1154"/>
      <c r="Q11" s="1154"/>
      <c r="R11" s="1174"/>
      <c r="S11" s="1156"/>
      <c r="T11" s="1156"/>
      <c r="U11" s="1156"/>
      <c r="V11" s="1156"/>
    </row>
    <row r="12">
      <c r="A12" s="1179"/>
      <c r="B12" s="1143"/>
      <c r="C12" s="1163"/>
      <c r="D12" s="1164"/>
      <c r="E12" s="1164"/>
      <c r="F12" s="1164"/>
      <c r="G12" s="1165"/>
      <c r="H12" s="1197"/>
      <c r="I12" s="1197"/>
      <c r="J12" s="1143"/>
      <c r="K12" s="1143"/>
      <c r="L12" s="1154"/>
      <c r="M12" s="1154"/>
      <c r="N12" s="1154"/>
      <c r="O12" s="1154"/>
      <c r="P12" s="1154"/>
      <c r="Q12" s="1154"/>
      <c r="R12" s="1174"/>
      <c r="S12" s="1156"/>
      <c r="T12" s="1156"/>
      <c r="U12" s="1156"/>
      <c r="V12" s="115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82 [65th]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2.035 [24th]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27.7805 [1st]</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1.344 [10th]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0.1672 [22nd]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50.51 [1st]</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1.619 [51st]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0.127 [12th]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17.34 [20th]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11F [51st]</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0.977 [61st]</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 [9th]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50.51 [3rd]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 [10th]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2.88 [10th]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0.13 [7th]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303</v>
      </c>
      <c r="D26" s="701" t="s">
        <v>1066</v>
      </c>
      <c r="E26" s="201" t="s">
        <v>592</v>
      </c>
      <c r="F26" s="200">
        <v>1.7999999999999998</v>
      </c>
      <c r="G26" s="201" t="s">
        <v>70</v>
      </c>
      <c r="H26" s="213" t="s">
        <v>1620</v>
      </c>
      <c r="I26" s="120"/>
      <c r="J26" s="117"/>
      <c r="K26" s="200"/>
      <c r="L26" s="203"/>
      <c r="M26" s="204"/>
      <c r="N26" s="204"/>
      <c r="O26" s="205">
        <v>0.0</v>
      </c>
      <c r="P26" s="205">
        <v>1.0</v>
      </c>
      <c r="Q26" s="205">
        <v>0.5</v>
      </c>
      <c r="R26" s="105"/>
      <c r="S26" s="105"/>
      <c r="T26" s="105"/>
      <c r="U26" s="105"/>
      <c r="V26" s="105"/>
    </row>
    <row r="27" outlineLevel="1">
      <c r="A27" s="222"/>
      <c r="B27" s="208" t="s">
        <v>63</v>
      </c>
      <c r="C27" s="210" t="s">
        <v>95</v>
      </c>
      <c r="D27" s="355" t="s">
        <v>144</v>
      </c>
      <c r="E27" s="210" t="s">
        <v>592</v>
      </c>
      <c r="F27" s="200">
        <v>1.7999999999999998</v>
      </c>
      <c r="G27" s="201" t="s">
        <v>70</v>
      </c>
      <c r="H27" s="213" t="s">
        <v>1627</v>
      </c>
      <c r="I27" s="120"/>
      <c r="J27" s="117"/>
      <c r="K27" s="203"/>
      <c r="L27" s="203"/>
      <c r="M27" s="204"/>
      <c r="N27" s="204"/>
      <c r="O27" s="205">
        <v>0.0</v>
      </c>
      <c r="P27" s="205">
        <v>1.0</v>
      </c>
      <c r="Q27" s="205">
        <v>1.0</v>
      </c>
      <c r="R27" s="105"/>
      <c r="S27" s="105"/>
      <c r="T27" s="105"/>
      <c r="U27" s="105"/>
      <c r="V27" s="105"/>
    </row>
    <row r="28" outlineLevel="1">
      <c r="A28" s="222"/>
      <c r="B28" s="208" t="s">
        <v>680</v>
      </c>
      <c r="C28" s="610"/>
      <c r="D28" s="210" t="s">
        <v>303</v>
      </c>
      <c r="E28" s="407"/>
      <c r="F28" s="407"/>
      <c r="G28" s="407"/>
      <c r="H28" s="240"/>
      <c r="I28" s="120"/>
      <c r="J28" s="117"/>
      <c r="K28" s="407"/>
      <c r="L28" s="407"/>
      <c r="M28" s="407"/>
      <c r="N28" s="407"/>
      <c r="O28" s="407"/>
      <c r="P28" s="407"/>
      <c r="Q28" s="407"/>
      <c r="R28" s="105"/>
      <c r="S28" s="105"/>
      <c r="T28" s="105"/>
      <c r="U28" s="105"/>
      <c r="V28" s="105"/>
    </row>
    <row r="29" outlineLevel="1">
      <c r="A29" s="222"/>
      <c r="B29" s="208" t="s">
        <v>681</v>
      </c>
      <c r="C29" s="210" t="s">
        <v>1628</v>
      </c>
      <c r="D29" s="210" t="s">
        <v>495</v>
      </c>
      <c r="E29" s="210" t="s">
        <v>1281</v>
      </c>
      <c r="F29" s="200">
        <v>0.36</v>
      </c>
      <c r="G29" s="276" t="s">
        <v>70</v>
      </c>
      <c r="H29" s="213" t="s">
        <v>1629</v>
      </c>
      <c r="I29" s="120"/>
      <c r="J29" s="117"/>
      <c r="K29" s="203"/>
      <c r="L29" s="203"/>
      <c r="M29" s="204"/>
      <c r="N29" s="204"/>
      <c r="O29" s="205">
        <v>0.0</v>
      </c>
      <c r="P29" s="205">
        <v>1.0</v>
      </c>
      <c r="Q29" s="205">
        <v>1.2</v>
      </c>
      <c r="R29" s="105"/>
      <c r="S29" s="105"/>
      <c r="T29" s="105"/>
      <c r="U29" s="105"/>
      <c r="V29" s="105"/>
    </row>
    <row r="30" outlineLevel="1">
      <c r="A30" s="207"/>
      <c r="B30" s="208" t="s">
        <v>685</v>
      </c>
      <c r="C30" s="210" t="s">
        <v>56</v>
      </c>
      <c r="D30" s="355" t="s">
        <v>541</v>
      </c>
      <c r="E30" s="355" t="s">
        <v>194</v>
      </c>
      <c r="F30" s="200">
        <v>3.5999999999999996</v>
      </c>
      <c r="G30" s="355" t="s">
        <v>193</v>
      </c>
      <c r="H30" s="228" t="s">
        <v>214</v>
      </c>
      <c r="I30" s="120"/>
      <c r="J30" s="117"/>
      <c r="K30" s="203"/>
      <c r="L30" s="203"/>
      <c r="M30" s="204"/>
      <c r="N30" s="204"/>
      <c r="O30" s="205">
        <v>0.0</v>
      </c>
      <c r="P30" s="205">
        <v>2.0</v>
      </c>
      <c r="Q30" s="205">
        <v>0.0</v>
      </c>
      <c r="R30" s="105"/>
      <c r="S30" s="105"/>
      <c r="T30" s="105"/>
      <c r="U30" s="105"/>
      <c r="V30" s="105"/>
    </row>
    <row r="31" outlineLevel="1">
      <c r="A31" s="195" t="s">
        <v>72</v>
      </c>
      <c r="B31" s="214"/>
      <c r="C31" s="355" t="s">
        <v>553</v>
      </c>
      <c r="D31" s="314" t="s">
        <v>165</v>
      </c>
      <c r="E31" s="355" t="s">
        <v>79</v>
      </c>
      <c r="F31" s="200">
        <v>10.799999999999999</v>
      </c>
      <c r="G31" s="201" t="s">
        <v>80</v>
      </c>
      <c r="H31" s="316"/>
      <c r="I31" s="221"/>
      <c r="J31" s="110"/>
      <c r="K31" s="200"/>
      <c r="L31" s="203"/>
      <c r="M31" s="204"/>
      <c r="N31" s="204"/>
      <c r="O31" s="205">
        <v>1.0</v>
      </c>
      <c r="P31" s="205">
        <v>1.0</v>
      </c>
      <c r="Q31" s="205">
        <v>1.0</v>
      </c>
      <c r="R31" s="105"/>
      <c r="S31" s="105"/>
      <c r="T31" s="105"/>
      <c r="U31" s="105"/>
      <c r="V31" s="105"/>
    </row>
    <row r="32" outlineLevel="1">
      <c r="A32" s="207"/>
      <c r="B32" s="208" t="s">
        <v>76</v>
      </c>
      <c r="C32" s="355" t="s">
        <v>992</v>
      </c>
      <c r="D32" s="114"/>
      <c r="E32" s="355" t="s">
        <v>66</v>
      </c>
      <c r="F32" s="200">
        <v>7.199999999999999</v>
      </c>
      <c r="G32" s="201" t="s">
        <v>67</v>
      </c>
      <c r="H32" s="112"/>
      <c r="I32" s="224"/>
      <c r="J32" s="114"/>
      <c r="K32" s="203"/>
      <c r="L32" s="203"/>
      <c r="M32" s="204"/>
      <c r="N32" s="204"/>
      <c r="O32" s="205">
        <v>1.0</v>
      </c>
      <c r="P32" s="205">
        <v>1.0</v>
      </c>
      <c r="Q32" s="205">
        <v>1.0</v>
      </c>
      <c r="R32" s="105"/>
      <c r="S32" s="105"/>
      <c r="T32" s="105"/>
      <c r="U32" s="105"/>
      <c r="V32" s="105"/>
    </row>
    <row r="33" outlineLevel="1">
      <c r="A33" s="236" t="s">
        <v>82</v>
      </c>
      <c r="B33" s="208" t="s">
        <v>142</v>
      </c>
      <c r="C33" s="355" t="s">
        <v>524</v>
      </c>
      <c r="D33" s="210" t="s">
        <v>57</v>
      </c>
      <c r="E33" s="210" t="s">
        <v>66</v>
      </c>
      <c r="F33" s="200">
        <v>7.199999999999999</v>
      </c>
      <c r="G33" s="201" t="s">
        <v>67</v>
      </c>
      <c r="H33" s="240"/>
      <c r="I33" s="120"/>
      <c r="J33" s="117"/>
      <c r="K33" s="200"/>
      <c r="L33" s="203"/>
      <c r="M33" s="204"/>
      <c r="N33" s="204"/>
      <c r="O33" s="205">
        <v>0.0</v>
      </c>
      <c r="P33" s="205">
        <v>1.0</v>
      </c>
      <c r="Q33" s="205">
        <v>1.0</v>
      </c>
      <c r="R33" s="105"/>
      <c r="S33" s="105"/>
      <c r="T33" s="105"/>
      <c r="U33" s="105"/>
      <c r="V33" s="105"/>
    </row>
    <row r="34" outlineLevel="1">
      <c r="A34" s="195" t="s">
        <v>93</v>
      </c>
      <c r="B34" s="208" t="s">
        <v>170</v>
      </c>
      <c r="C34" s="210" t="s">
        <v>229</v>
      </c>
      <c r="D34" s="275" t="s">
        <v>150</v>
      </c>
      <c r="E34" s="210" t="s">
        <v>1634</v>
      </c>
      <c r="F34" s="200" t="s">
        <v>1635</v>
      </c>
      <c r="G34" s="201" t="s">
        <v>1082</v>
      </c>
      <c r="H34" s="219"/>
      <c r="I34" s="221"/>
      <c r="J34" s="110"/>
      <c r="K34" s="203"/>
      <c r="L34" s="203"/>
      <c r="M34" s="204"/>
      <c r="N34" s="204"/>
      <c r="O34" s="205">
        <v>0.0</v>
      </c>
      <c r="P34" s="205">
        <v>1.0</v>
      </c>
      <c r="Q34" s="205">
        <v>1.0</v>
      </c>
      <c r="R34" s="105"/>
      <c r="S34" s="105"/>
      <c r="T34" s="105"/>
      <c r="U34" s="105"/>
      <c r="V34" s="105"/>
    </row>
    <row r="35" outlineLevel="1">
      <c r="A35" s="222"/>
      <c r="B35" s="208" t="s">
        <v>241</v>
      </c>
      <c r="C35" s="210" t="s">
        <v>518</v>
      </c>
      <c r="D35" s="233"/>
      <c r="E35" s="210" t="s">
        <v>1637</v>
      </c>
      <c r="F35" s="200" t="s">
        <v>1638</v>
      </c>
      <c r="G35" s="201" t="s">
        <v>295</v>
      </c>
      <c r="H35" s="231"/>
      <c r="J35" s="233"/>
      <c r="K35" s="205"/>
      <c r="L35" s="204"/>
      <c r="M35" s="204"/>
      <c r="N35" s="204"/>
      <c r="O35" s="205"/>
      <c r="P35" s="205"/>
      <c r="Q35" s="205"/>
      <c r="R35" s="105"/>
      <c r="S35" s="105"/>
      <c r="T35" s="105"/>
      <c r="U35" s="105"/>
      <c r="V35" s="105"/>
    </row>
    <row r="36" outlineLevel="1">
      <c r="A36" s="207"/>
      <c r="B36" s="208" t="s">
        <v>177</v>
      </c>
      <c r="C36" s="210" t="s">
        <v>1639</v>
      </c>
      <c r="D36" s="114"/>
      <c r="E36" s="210" t="s">
        <v>58</v>
      </c>
      <c r="F36" s="200">
        <v>4.8</v>
      </c>
      <c r="G36" s="201" t="s">
        <v>59</v>
      </c>
      <c r="H36" s="112"/>
      <c r="I36" s="224"/>
      <c r="J36" s="114"/>
      <c r="K36" s="205"/>
      <c r="L36" s="204"/>
      <c r="M36" s="204"/>
      <c r="N36" s="204"/>
      <c r="O36" s="205">
        <v>0.0</v>
      </c>
      <c r="P36" s="205">
        <v>1.0</v>
      </c>
      <c r="Q36" s="205">
        <v>1.0</v>
      </c>
      <c r="R36" s="105"/>
      <c r="S36" s="105"/>
      <c r="T36" s="105"/>
      <c r="U36" s="105"/>
      <c r="V36" s="105"/>
    </row>
    <row r="37" outlineLevel="1">
      <c r="A37" s="236" t="s">
        <v>104</v>
      </c>
      <c r="B37" s="214"/>
      <c r="C37" s="210" t="s">
        <v>540</v>
      </c>
      <c r="D37" s="210" t="s">
        <v>544</v>
      </c>
      <c r="E37" s="210" t="s">
        <v>1644</v>
      </c>
      <c r="F37" s="200" t="s">
        <v>1645</v>
      </c>
      <c r="G37" s="201" t="s">
        <v>1646</v>
      </c>
      <c r="H37" s="212"/>
      <c r="I37" s="120"/>
      <c r="J37" s="117"/>
      <c r="K37" s="205"/>
      <c r="L37" s="204"/>
      <c r="M37" s="204"/>
      <c r="N37" s="204"/>
      <c r="O37" s="205">
        <v>0.0</v>
      </c>
      <c r="P37" s="205">
        <v>1.0</v>
      </c>
      <c r="Q37" s="205">
        <v>1.0</v>
      </c>
      <c r="R37" s="105"/>
      <c r="S37" s="105"/>
      <c r="T37" s="105"/>
      <c r="U37" s="105"/>
      <c r="V37" s="105"/>
    </row>
    <row r="38" ht="19.5" customHeight="1" outlineLevel="1">
      <c r="A38" s="195" t="s">
        <v>110</v>
      </c>
      <c r="B38" s="208"/>
      <c r="C38" s="210" t="s">
        <v>840</v>
      </c>
      <c r="D38" s="275" t="s">
        <v>485</v>
      </c>
      <c r="E38" s="210" t="s">
        <v>225</v>
      </c>
      <c r="F38" s="200">
        <v>19.2</v>
      </c>
      <c r="G38" s="201" t="s">
        <v>75</v>
      </c>
      <c r="H38" s="283" t="s">
        <v>1651</v>
      </c>
      <c r="I38" s="221"/>
      <c r="J38" s="110"/>
      <c r="K38" s="203"/>
      <c r="L38" s="203"/>
      <c r="M38" s="204"/>
      <c r="N38" s="204"/>
      <c r="O38" s="205">
        <v>0.0</v>
      </c>
      <c r="P38" s="205">
        <v>1.0</v>
      </c>
      <c r="Q38" s="205">
        <v>1.0</v>
      </c>
      <c r="R38" s="105"/>
      <c r="S38" s="105"/>
      <c r="T38" s="105"/>
      <c r="U38" s="105"/>
      <c r="V38" s="105"/>
    </row>
    <row r="39" ht="19.5" customHeight="1" outlineLevel="1">
      <c r="A39" s="207"/>
      <c r="B39" s="208" t="s">
        <v>76</v>
      </c>
      <c r="C39" s="210" t="s">
        <v>694</v>
      </c>
      <c r="D39" s="114"/>
      <c r="E39" s="210" t="s">
        <v>74</v>
      </c>
      <c r="F39" s="200">
        <v>14.399999999999999</v>
      </c>
      <c r="G39" s="201" t="s">
        <v>91</v>
      </c>
      <c r="H39" s="112"/>
      <c r="I39" s="224"/>
      <c r="J39" s="114"/>
      <c r="K39" s="203"/>
      <c r="L39" s="203"/>
      <c r="M39" s="204"/>
      <c r="N39" s="204"/>
      <c r="O39" s="205">
        <v>0.0</v>
      </c>
      <c r="P39" s="205">
        <v>0.5</v>
      </c>
      <c r="Q39" s="205">
        <v>0.3</v>
      </c>
      <c r="R39" s="105"/>
      <c r="S39" s="105"/>
      <c r="T39" s="105"/>
      <c r="U39" s="105"/>
      <c r="V39" s="105"/>
    </row>
    <row r="40" outlineLevel="1">
      <c r="A40" s="195" t="s">
        <v>119</v>
      </c>
      <c r="B40" s="208" t="s">
        <v>170</v>
      </c>
      <c r="C40" s="292" t="s">
        <v>145</v>
      </c>
      <c r="D40" s="275" t="s">
        <v>121</v>
      </c>
      <c r="E40" s="210" t="s">
        <v>58</v>
      </c>
      <c r="F40" s="200">
        <v>4.8</v>
      </c>
      <c r="G40" s="201" t="s">
        <v>193</v>
      </c>
      <c r="H40" s="283" t="s">
        <v>1656</v>
      </c>
      <c r="I40" s="221"/>
      <c r="J40" s="110"/>
      <c r="K40" s="204"/>
      <c r="L40" s="204"/>
      <c r="M40" s="204"/>
      <c r="N40" s="204"/>
      <c r="O40" s="205">
        <v>0.0</v>
      </c>
      <c r="P40" s="205">
        <v>1.0</v>
      </c>
      <c r="Q40" s="205">
        <v>1.0</v>
      </c>
      <c r="R40" s="105"/>
      <c r="S40" s="105"/>
      <c r="T40" s="105"/>
      <c r="U40" s="105"/>
      <c r="V40" s="105"/>
    </row>
    <row r="41" outlineLevel="1">
      <c r="A41" s="222"/>
      <c r="B41" s="208" t="s">
        <v>241</v>
      </c>
      <c r="C41" s="210" t="s">
        <v>210</v>
      </c>
      <c r="D41" s="233"/>
      <c r="E41" s="210" t="s">
        <v>58</v>
      </c>
      <c r="F41" s="200">
        <v>4.8</v>
      </c>
      <c r="G41" s="201" t="s">
        <v>193</v>
      </c>
      <c r="H41" s="231"/>
      <c r="J41" s="233"/>
      <c r="K41" s="204"/>
      <c r="L41" s="204"/>
      <c r="M41" s="204"/>
      <c r="N41" s="204"/>
      <c r="O41" s="205"/>
      <c r="P41" s="205"/>
      <c r="Q41" s="205"/>
      <c r="R41" s="105"/>
      <c r="S41" s="105"/>
      <c r="T41" s="105"/>
      <c r="U41" s="105"/>
      <c r="V41" s="105"/>
    </row>
    <row r="42" outlineLevel="1">
      <c r="A42" s="207"/>
      <c r="B42" s="208" t="s">
        <v>177</v>
      </c>
      <c r="C42" s="210" t="s">
        <v>1657</v>
      </c>
      <c r="D42" s="114"/>
      <c r="E42" s="210" t="s">
        <v>206</v>
      </c>
      <c r="F42" s="200">
        <v>15.6</v>
      </c>
      <c r="G42" s="201" t="s">
        <v>80</v>
      </c>
      <c r="H42" s="112"/>
      <c r="I42" s="224"/>
      <c r="J42" s="114"/>
      <c r="K42" s="204"/>
      <c r="L42" s="204"/>
      <c r="M42" s="204"/>
      <c r="N42" s="204"/>
      <c r="O42" s="205">
        <v>0.0</v>
      </c>
      <c r="P42" s="205">
        <v>1.0</v>
      </c>
      <c r="Q42" s="205">
        <v>1.0</v>
      </c>
      <c r="R42" s="105"/>
      <c r="S42" s="105"/>
      <c r="T42" s="105"/>
      <c r="U42" s="105"/>
      <c r="V42" s="105"/>
    </row>
    <row r="43" outlineLevel="1">
      <c r="A43" s="236" t="s">
        <v>128</v>
      </c>
      <c r="B43" s="208"/>
      <c r="C43" s="210" t="s">
        <v>276</v>
      </c>
      <c r="D43" s="210" t="s">
        <v>461</v>
      </c>
      <c r="E43" s="210" t="s">
        <v>1662</v>
      </c>
      <c r="F43" s="200" t="s">
        <v>1663</v>
      </c>
      <c r="G43" s="201" t="s">
        <v>758</v>
      </c>
      <c r="H43" s="213" t="s">
        <v>1664</v>
      </c>
      <c r="I43" s="120"/>
      <c r="J43" s="117"/>
      <c r="K43" s="203"/>
      <c r="L43" s="203"/>
      <c r="M43" s="204"/>
      <c r="N43" s="204"/>
      <c r="O43" s="205">
        <v>0.0</v>
      </c>
      <c r="P43" s="205">
        <v>1.0</v>
      </c>
      <c r="Q43" s="205">
        <v>1.0</v>
      </c>
      <c r="R43" s="105"/>
      <c r="S43" s="105"/>
      <c r="T43" s="105"/>
      <c r="U43" s="105"/>
      <c r="V43" s="105"/>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
        <v>148</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
        <v>48</v>
      </c>
      <c r="D46" s="257" t="s">
        <v>49</v>
      </c>
      <c r="E46" s="256" t="s">
        <v>50</v>
      </c>
      <c r="F46" s="259" t="s">
        <v>51</v>
      </c>
      <c r="G46" s="259" t="s">
        <v>174</v>
      </c>
      <c r="H46" s="260" t="s">
        <v>52</v>
      </c>
      <c r="I46" s="259" t="str">
        <f>'テンプレート'!I56</f>
        <v>Landing Lag</v>
      </c>
      <c r="J46" s="259" t="s">
        <v>176</v>
      </c>
      <c r="K46" s="259" t="str">
        <f>'テンプレート'!K56</f>
        <v>ベクトル</v>
      </c>
      <c r="L46" s="259" t="str">
        <f>'テンプレート'!L56</f>
        <v>KBG (R.E.)</v>
      </c>
      <c r="M46" s="259" t="str">
        <f>'テンプレート'!M56</f>
        <v>BKB (R.A.)</v>
      </c>
      <c r="N46" s="259" t="str">
        <f>'テンプレート'!N56</f>
        <v>FKB (R.F.)</v>
      </c>
      <c r="O46" s="262" t="str">
        <f>'テンプレート'!O56</f>
        <v>盾削り値</v>
      </c>
      <c r="P46" s="259" t="str">
        <f>'テンプレート'!P56</f>
        <v>ﾋｯﾄｽﾄｯﾌﾟ</v>
      </c>
      <c r="Q46" s="262" t="str">
        <f>'テンプレート'!Q56</f>
        <v>ずらし</v>
      </c>
      <c r="R46" s="264" t="str">
        <f>'テンプレート'!R56</f>
        <v>Comment</v>
      </c>
      <c r="S46" s="120"/>
      <c r="T46" s="120"/>
      <c r="U46" s="120"/>
      <c r="V46" s="120"/>
    </row>
    <row r="47" outlineLevel="1">
      <c r="A47" s="265" t="s">
        <v>187</v>
      </c>
      <c r="B47" s="267" t="s">
        <v>170</v>
      </c>
      <c r="C47" s="199" t="s">
        <v>737</v>
      </c>
      <c r="D47" s="269" t="s">
        <v>485</v>
      </c>
      <c r="E47" s="271" t="s">
        <v>194</v>
      </c>
      <c r="F47" s="273">
        <v>3.5999999999999996</v>
      </c>
      <c r="G47" s="273">
        <v>3.06</v>
      </c>
      <c r="H47" s="200" t="s">
        <v>292</v>
      </c>
      <c r="I47" s="274" t="str">
        <f t="array" ref="I47">INDEX('Aerial Attacks'!$O$3:$AA$109, MATCH($A$1,'Aerial Attacks'!$A$3:$A$109,0), MATCH(A47,'Aerial Attacks'!$O$2:$S$2,0))</f>
        <v>9</v>
      </c>
      <c r="J47" s="275" t="s">
        <v>266</v>
      </c>
      <c r="K47" s="278"/>
      <c r="L47" s="284"/>
      <c r="M47" s="825"/>
      <c r="N47" s="825"/>
      <c r="O47" s="282">
        <v>0.0</v>
      </c>
      <c r="P47" s="282">
        <v>1.0</v>
      </c>
      <c r="Q47" s="282">
        <v>1.0</v>
      </c>
      <c r="R47" s="316"/>
      <c r="S47" s="221"/>
      <c r="T47" s="221"/>
      <c r="U47" s="221"/>
      <c r="V47" s="110"/>
    </row>
    <row r="48" outlineLevel="1">
      <c r="A48" s="222"/>
      <c r="B48" s="267" t="s">
        <v>177</v>
      </c>
      <c r="C48" s="199" t="s">
        <v>518</v>
      </c>
      <c r="D48" s="233"/>
      <c r="E48" s="271" t="s">
        <v>303</v>
      </c>
      <c r="F48" s="273">
        <v>2.4</v>
      </c>
      <c r="G48" s="273">
        <v>2.04</v>
      </c>
      <c r="H48" s="200" t="s">
        <v>292</v>
      </c>
      <c r="I48" s="222"/>
      <c r="J48" s="233"/>
      <c r="K48" s="278"/>
      <c r="L48" s="284"/>
      <c r="M48" s="825"/>
      <c r="N48" s="825"/>
      <c r="O48" s="282">
        <v>0.0</v>
      </c>
      <c r="P48" s="282">
        <v>1.0</v>
      </c>
      <c r="Q48" s="282">
        <v>1.0</v>
      </c>
      <c r="R48" s="231"/>
      <c r="V48" s="233"/>
    </row>
    <row r="49" outlineLevel="1">
      <c r="A49" s="222"/>
      <c r="B49" s="267" t="s">
        <v>245</v>
      </c>
      <c r="C49" s="199" t="s">
        <v>189</v>
      </c>
      <c r="D49" s="233"/>
      <c r="E49" s="271" t="s">
        <v>303</v>
      </c>
      <c r="F49" s="273">
        <v>2.4</v>
      </c>
      <c r="G49" s="273">
        <v>2.04</v>
      </c>
      <c r="H49" s="200" t="s">
        <v>292</v>
      </c>
      <c r="I49" s="222"/>
      <c r="J49" s="233"/>
      <c r="K49" s="278"/>
      <c r="L49" s="284"/>
      <c r="M49" s="825"/>
      <c r="N49" s="825"/>
      <c r="O49" s="282"/>
      <c r="P49" s="282"/>
      <c r="Q49" s="282"/>
      <c r="R49" s="231"/>
      <c r="V49" s="233"/>
    </row>
    <row r="50" outlineLevel="1">
      <c r="A50" s="207"/>
      <c r="B50" s="267" t="s">
        <v>416</v>
      </c>
      <c r="C50" s="199" t="s">
        <v>333</v>
      </c>
      <c r="D50" s="114"/>
      <c r="E50" s="199" t="s">
        <v>58</v>
      </c>
      <c r="F50" s="273">
        <v>4.8</v>
      </c>
      <c r="G50" s="273">
        <v>4.08</v>
      </c>
      <c r="H50" s="200" t="s">
        <v>70</v>
      </c>
      <c r="I50" s="207"/>
      <c r="J50" s="114"/>
      <c r="K50" s="278"/>
      <c r="L50" s="284"/>
      <c r="M50" s="825"/>
      <c r="N50" s="825"/>
      <c r="O50" s="282">
        <v>0.0</v>
      </c>
      <c r="P50" s="282">
        <v>1.0</v>
      </c>
      <c r="Q50" s="282">
        <v>1.0</v>
      </c>
      <c r="R50" s="112"/>
      <c r="S50" s="224"/>
      <c r="T50" s="224"/>
      <c r="U50" s="224"/>
      <c r="V50" s="114"/>
    </row>
    <row r="51" outlineLevel="1">
      <c r="A51" s="265" t="s">
        <v>219</v>
      </c>
      <c r="B51" s="267" t="s">
        <v>402</v>
      </c>
      <c r="C51" s="199" t="s">
        <v>1685</v>
      </c>
      <c r="D51" s="269">
        <v>49.0</v>
      </c>
      <c r="E51" s="199" t="s">
        <v>429</v>
      </c>
      <c r="F51" s="273">
        <v>1.2</v>
      </c>
      <c r="G51" s="273">
        <v>1.02</v>
      </c>
      <c r="H51" s="200" t="s">
        <v>292</v>
      </c>
      <c r="I51" s="274" t="str">
        <f t="array" ref="I51">INDEX('Aerial Attacks'!$O$3:$AA$109, MATCH($A$1,'Aerial Attacks'!$A$3:$A$109,0), MATCH(A51,'Aerial Attacks'!$O$2:$S$2,0))</f>
        <v>15</v>
      </c>
      <c r="J51" s="275" t="s">
        <v>1076</v>
      </c>
      <c r="K51" s="278"/>
      <c r="L51" s="284"/>
      <c r="M51" s="825"/>
      <c r="N51" s="825"/>
      <c r="O51" s="282">
        <v>0.0</v>
      </c>
      <c r="P51" s="282">
        <v>1.0</v>
      </c>
      <c r="Q51" s="282">
        <v>1.0</v>
      </c>
      <c r="R51" s="316"/>
      <c r="S51" s="221"/>
      <c r="T51" s="221"/>
      <c r="U51" s="221"/>
      <c r="V51" s="110"/>
    </row>
    <row r="52" outlineLevel="1">
      <c r="A52" s="222"/>
      <c r="B52" s="267" t="s">
        <v>418</v>
      </c>
      <c r="C52" s="199" t="s">
        <v>419</v>
      </c>
      <c r="D52" s="233"/>
      <c r="E52" s="199" t="s">
        <v>58</v>
      </c>
      <c r="F52" s="273">
        <v>4.8</v>
      </c>
      <c r="G52" s="273">
        <v>4.08</v>
      </c>
      <c r="H52" s="200" t="s">
        <v>70</v>
      </c>
      <c r="I52" s="222"/>
      <c r="J52" s="233"/>
      <c r="K52" s="278"/>
      <c r="L52" s="284"/>
      <c r="M52" s="825"/>
      <c r="N52" s="825"/>
      <c r="O52" s="282">
        <v>0.0</v>
      </c>
      <c r="P52" s="282">
        <v>1.0</v>
      </c>
      <c r="Q52" s="282">
        <v>1.0</v>
      </c>
      <c r="R52" s="231"/>
      <c r="V52" s="233"/>
    </row>
    <row r="53" outlineLevel="1">
      <c r="A53" s="207"/>
      <c r="B53" s="267" t="s">
        <v>301</v>
      </c>
      <c r="C53" s="199" t="s">
        <v>429</v>
      </c>
      <c r="D53" s="114"/>
      <c r="E53" s="199" t="s">
        <v>194</v>
      </c>
      <c r="F53" s="273">
        <v>3.5999999999999996</v>
      </c>
      <c r="G53" s="273">
        <v>3.6</v>
      </c>
      <c r="H53" s="200" t="s">
        <v>193</v>
      </c>
      <c r="I53" s="207"/>
      <c r="J53" s="114"/>
      <c r="K53" s="278"/>
      <c r="L53" s="284"/>
      <c r="M53" s="825"/>
      <c r="N53" s="825"/>
      <c r="O53" s="282">
        <v>0.0</v>
      </c>
      <c r="P53" s="282">
        <v>2.0</v>
      </c>
      <c r="Q53" s="282">
        <v>0.0</v>
      </c>
      <c r="R53" s="112"/>
      <c r="S53" s="224"/>
      <c r="T53" s="224"/>
      <c r="U53" s="224"/>
      <c r="V53" s="114"/>
    </row>
    <row r="54" outlineLevel="1">
      <c r="A54" s="265" t="s">
        <v>260</v>
      </c>
      <c r="B54" s="267"/>
      <c r="C54" s="199" t="s">
        <v>457</v>
      </c>
      <c r="D54" s="269">
        <v>37.0</v>
      </c>
      <c r="E54" s="199" t="s">
        <v>206</v>
      </c>
      <c r="F54" s="273">
        <v>15.6</v>
      </c>
      <c r="G54" s="273">
        <v>13.26</v>
      </c>
      <c r="H54" s="200" t="s">
        <v>59</v>
      </c>
      <c r="I54" s="274">
        <f t="array" ref="I54">INDEX('Aerial Attacks'!$O$3:$AA$109, MATCH($A$1,'Aerial Attacks'!$A$3:$A$109,0), MATCH(A54,'Aerial Attacks'!$O$2:$S$2,0))</f>
        <v>13</v>
      </c>
      <c r="J54" s="275" t="s">
        <v>1698</v>
      </c>
      <c r="K54" s="278"/>
      <c r="L54" s="284"/>
      <c r="M54" s="825"/>
      <c r="N54" s="825"/>
      <c r="O54" s="282">
        <v>0.0</v>
      </c>
      <c r="P54" s="282">
        <v>1.0</v>
      </c>
      <c r="Q54" s="282">
        <v>1.0</v>
      </c>
      <c r="R54" s="316"/>
      <c r="S54" s="221"/>
      <c r="T54" s="221"/>
      <c r="U54" s="221"/>
      <c r="V54" s="110"/>
    </row>
    <row r="55" outlineLevel="1">
      <c r="A55" s="207"/>
      <c r="B55" s="267" t="s">
        <v>76</v>
      </c>
      <c r="C55" s="199" t="s">
        <v>1239</v>
      </c>
      <c r="D55" s="114"/>
      <c r="E55" s="199" t="s">
        <v>145</v>
      </c>
      <c r="F55" s="273">
        <v>8.4</v>
      </c>
      <c r="G55" s="273">
        <v>7.140000000000001</v>
      </c>
      <c r="H55" s="200" t="s">
        <v>70</v>
      </c>
      <c r="I55" s="207"/>
      <c r="J55" s="114"/>
      <c r="K55" s="278"/>
      <c r="L55" s="284"/>
      <c r="M55" s="825"/>
      <c r="N55" s="825"/>
      <c r="O55" s="282">
        <v>0.0</v>
      </c>
      <c r="P55" s="282">
        <v>1.0</v>
      </c>
      <c r="Q55" s="282">
        <v>1.0</v>
      </c>
      <c r="R55" s="112"/>
      <c r="S55" s="224"/>
      <c r="T55" s="224"/>
      <c r="U55" s="224"/>
      <c r="V55" s="114"/>
    </row>
    <row r="56" outlineLevel="1">
      <c r="A56" s="299" t="s">
        <v>271</v>
      </c>
      <c r="B56" s="267"/>
      <c r="C56" s="199" t="s">
        <v>1382</v>
      </c>
      <c r="D56" s="301" t="s">
        <v>96</v>
      </c>
      <c r="E56" s="199" t="s">
        <v>79</v>
      </c>
      <c r="F56" s="273">
        <v>10.799999999999999</v>
      </c>
      <c r="G56" s="273">
        <v>9.18</v>
      </c>
      <c r="H56" s="200" t="s">
        <v>193</v>
      </c>
      <c r="I56" s="302" t="str">
        <f t="array" ref="I56">INDEX('Aerial Attacks'!$O$3:$AA$109, MATCH($A$1,'Aerial Attacks'!$A$3:$A$109,0), MATCH(A56,'Aerial Attacks'!$O$2:$S$2,0))</f>
        <v>9</v>
      </c>
      <c r="J56" s="210" t="s">
        <v>1707</v>
      </c>
      <c r="K56" s="284"/>
      <c r="L56" s="284"/>
      <c r="M56" s="825"/>
      <c r="N56" s="825"/>
      <c r="O56" s="282">
        <v>0.0</v>
      </c>
      <c r="P56" s="282">
        <v>1.0</v>
      </c>
      <c r="Q56" s="282">
        <v>1.0</v>
      </c>
      <c r="R56" s="228" t="s">
        <v>1708</v>
      </c>
      <c r="S56" s="120"/>
      <c r="T56" s="120"/>
      <c r="U56" s="120"/>
      <c r="V56" s="117"/>
    </row>
    <row r="57" outlineLevel="1">
      <c r="A57" s="265" t="s">
        <v>283</v>
      </c>
      <c r="B57" s="267" t="s">
        <v>1709</v>
      </c>
      <c r="C57" s="216" t="s">
        <v>709</v>
      </c>
      <c r="D57" s="269">
        <v>51.0</v>
      </c>
      <c r="E57" s="216" t="s">
        <v>206</v>
      </c>
      <c r="F57" s="1235">
        <v>15.6</v>
      </c>
      <c r="G57" s="1235">
        <v>13.26</v>
      </c>
      <c r="H57" s="366" t="s">
        <v>59</v>
      </c>
      <c r="I57" s="274">
        <f t="array" ref="I57">INDEX('Aerial Attacks'!$O$3:$AA$109, MATCH($A$1,'Aerial Attacks'!$A$3:$A$109,0), MATCH(A57,'Aerial Attacks'!$O$2:$S$2,0))</f>
        <v>14</v>
      </c>
      <c r="J57" s="275" t="s">
        <v>1730</v>
      </c>
      <c r="K57" s="284"/>
      <c r="L57" s="284"/>
      <c r="M57" s="825"/>
      <c r="N57" s="825"/>
      <c r="O57" s="282">
        <v>0.0</v>
      </c>
      <c r="P57" s="282">
        <v>1.0</v>
      </c>
      <c r="Q57" s="282">
        <v>1.0</v>
      </c>
      <c r="R57" s="316"/>
      <c r="S57" s="221"/>
      <c r="T57" s="221"/>
      <c r="U57" s="221"/>
      <c r="V57" s="110"/>
    </row>
    <row r="58" outlineLevel="1">
      <c r="A58" s="222"/>
      <c r="B58" s="267" t="s">
        <v>1731</v>
      </c>
      <c r="C58" s="207"/>
      <c r="D58" s="233"/>
      <c r="E58" s="207"/>
      <c r="F58" s="207"/>
      <c r="G58" s="207"/>
      <c r="H58" s="207"/>
      <c r="I58" s="222"/>
      <c r="J58" s="233"/>
      <c r="K58" s="284"/>
      <c r="L58" s="284"/>
      <c r="M58" s="825"/>
      <c r="N58" s="825"/>
      <c r="O58" s="282">
        <v>0.0</v>
      </c>
      <c r="P58" s="282">
        <v>1.0</v>
      </c>
      <c r="Q58" s="282">
        <v>1.0</v>
      </c>
      <c r="R58" s="231"/>
      <c r="V58" s="233"/>
    </row>
    <row r="59" outlineLevel="1">
      <c r="A59" s="207"/>
      <c r="B59" s="267" t="s">
        <v>76</v>
      </c>
      <c r="C59" s="199" t="s">
        <v>1474</v>
      </c>
      <c r="D59" s="114"/>
      <c r="E59" s="199" t="s">
        <v>90</v>
      </c>
      <c r="F59" s="273">
        <v>9.6</v>
      </c>
      <c r="G59" s="273">
        <v>8.16</v>
      </c>
      <c r="H59" s="200" t="s">
        <v>193</v>
      </c>
      <c r="I59" s="207"/>
      <c r="J59" s="114"/>
      <c r="K59" s="284"/>
      <c r="L59" s="284"/>
      <c r="M59" s="825"/>
      <c r="N59" s="825"/>
      <c r="O59" s="282">
        <v>0.0</v>
      </c>
      <c r="P59" s="282">
        <v>1.0</v>
      </c>
      <c r="Q59" s="282">
        <v>1.0</v>
      </c>
      <c r="R59" s="112"/>
      <c r="S59" s="224"/>
      <c r="T59" s="224"/>
      <c r="U59" s="224"/>
      <c r="V59" s="114"/>
    </row>
    <row r="60">
      <c r="A60" s="312"/>
      <c r="B60" s="315"/>
      <c r="C60" s="317"/>
      <c r="D60" s="317"/>
      <c r="E60" s="318"/>
      <c r="F60" s="318"/>
      <c r="G60" s="318"/>
      <c r="H60" s="319"/>
      <c r="I60" s="319"/>
      <c r="J60" s="320"/>
      <c r="K60" s="320"/>
      <c r="L60" s="320"/>
      <c r="M60" s="320"/>
      <c r="N60" s="320"/>
      <c r="O60" s="320"/>
      <c r="P60" s="320"/>
      <c r="Q60" s="180"/>
      <c r="R60" s="180"/>
      <c r="S60" s="180"/>
      <c r="T60" s="180"/>
      <c r="U60" s="180"/>
      <c r="V60" s="180"/>
    </row>
    <row r="61">
      <c r="A61" s="322" t="s">
        <v>305</v>
      </c>
      <c r="B61" s="117"/>
      <c r="C61" s="317"/>
      <c r="D61" s="317"/>
      <c r="E61" s="318"/>
      <c r="F61" s="318"/>
      <c r="G61" s="318"/>
      <c r="H61" s="319"/>
      <c r="I61" s="319"/>
      <c r="J61" s="320"/>
      <c r="K61" s="320"/>
      <c r="L61" s="320"/>
      <c r="M61" s="320"/>
      <c r="N61" s="320"/>
      <c r="O61" s="320"/>
      <c r="P61" s="320"/>
      <c r="Q61" s="180"/>
      <c r="R61" s="180"/>
      <c r="S61" s="180"/>
      <c r="T61" s="180"/>
      <c r="U61" s="180"/>
      <c r="V61" s="180"/>
    </row>
    <row r="62" outlineLevel="1">
      <c r="A62" s="324" t="s">
        <v>799</v>
      </c>
      <c r="B62" s="117"/>
      <c r="C62" s="327" t="s">
        <v>48</v>
      </c>
      <c r="D62" s="327" t="s">
        <v>49</v>
      </c>
      <c r="E62" s="328" t="s">
        <v>50</v>
      </c>
      <c r="F62" s="329" t="s">
        <v>51</v>
      </c>
      <c r="G62" s="328" t="s">
        <v>52</v>
      </c>
      <c r="H62" s="331" t="s">
        <v>53</v>
      </c>
      <c r="I62" s="120"/>
      <c r="J62" s="117"/>
      <c r="K62" s="333" t="s">
        <v>180</v>
      </c>
      <c r="L62" s="333" t="s">
        <v>181</v>
      </c>
      <c r="M62" s="333" t="s">
        <v>182</v>
      </c>
      <c r="N62" s="333" t="s">
        <v>183</v>
      </c>
      <c r="O62" s="334" t="s">
        <v>184</v>
      </c>
      <c r="P62" s="333" t="s">
        <v>185</v>
      </c>
      <c r="Q62" s="334" t="s">
        <v>186</v>
      </c>
      <c r="R62" s="333" t="s">
        <v>317</v>
      </c>
      <c r="S62" s="334" t="s">
        <v>318</v>
      </c>
      <c r="T62" s="334" t="s">
        <v>319</v>
      </c>
      <c r="U62" s="334" t="s">
        <v>320</v>
      </c>
      <c r="V62" s="334" t="s">
        <v>321</v>
      </c>
    </row>
    <row r="63" outlineLevel="1">
      <c r="A63" s="335" t="s">
        <v>322</v>
      </c>
      <c r="B63" s="343"/>
      <c r="C63" s="199" t="s">
        <v>559</v>
      </c>
      <c r="D63" s="199" t="s">
        <v>464</v>
      </c>
      <c r="E63" s="199" t="s">
        <v>194</v>
      </c>
      <c r="F63" s="200">
        <v>3.5999999999999996</v>
      </c>
      <c r="G63" s="199" t="s">
        <v>292</v>
      </c>
      <c r="H63" s="283" t="s">
        <v>1742</v>
      </c>
      <c r="I63" s="221"/>
      <c r="J63" s="221"/>
      <c r="K63" s="203"/>
      <c r="L63" s="203"/>
      <c r="M63" s="204"/>
      <c r="N63" s="204"/>
      <c r="O63" s="200">
        <v>0.0</v>
      </c>
      <c r="P63" s="200">
        <v>1.0</v>
      </c>
      <c r="Q63" s="200">
        <v>1.0</v>
      </c>
      <c r="R63" s="205" t="b">
        <v>0</v>
      </c>
      <c r="S63" s="205" t="b">
        <v>0</v>
      </c>
      <c r="T63" s="205" t="b">
        <v>1</v>
      </c>
      <c r="U63" s="344" t="s">
        <v>340</v>
      </c>
      <c r="V63" s="344" t="b">
        <v>1</v>
      </c>
    </row>
    <row r="64" outlineLevel="1">
      <c r="A64" s="335" t="s">
        <v>359</v>
      </c>
      <c r="B64" s="343"/>
      <c r="C64" s="199" t="s">
        <v>1744</v>
      </c>
      <c r="D64" s="199" t="s">
        <v>98</v>
      </c>
      <c r="E64" s="199" t="s">
        <v>194</v>
      </c>
      <c r="F64" s="200">
        <v>3.5999999999999996</v>
      </c>
      <c r="G64" s="199" t="s">
        <v>292</v>
      </c>
      <c r="H64" s="283" t="s">
        <v>1745</v>
      </c>
      <c r="I64" s="221"/>
      <c r="J64" s="221"/>
      <c r="K64" s="203"/>
      <c r="L64" s="203"/>
      <c r="M64" s="204"/>
      <c r="N64" s="204"/>
      <c r="O64" s="200">
        <v>0.0</v>
      </c>
      <c r="P64" s="200">
        <v>1.0</v>
      </c>
      <c r="Q64" s="200">
        <v>1.0</v>
      </c>
      <c r="R64" s="205" t="b">
        <v>0</v>
      </c>
      <c r="S64" s="205" t="b">
        <v>0</v>
      </c>
      <c r="T64" s="205" t="b">
        <v>1</v>
      </c>
      <c r="U64" s="207"/>
      <c r="V64" s="207"/>
    </row>
    <row r="65" outlineLevel="1">
      <c r="A65" s="324" t="s">
        <v>1746</v>
      </c>
      <c r="B65" s="117"/>
      <c r="C65" s="327" t="s">
        <v>48</v>
      </c>
      <c r="D65" s="327" t="s">
        <v>49</v>
      </c>
      <c r="E65" s="328" t="s">
        <v>50</v>
      </c>
      <c r="F65" s="329" t="s">
        <v>51</v>
      </c>
      <c r="G65" s="328"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ht="24.75" customHeight="1" outlineLevel="1">
      <c r="A66" s="335" t="s">
        <v>322</v>
      </c>
      <c r="B66" s="343" t="s">
        <v>170</v>
      </c>
      <c r="C66" s="199" t="s">
        <v>1754</v>
      </c>
      <c r="D66" s="275" t="s">
        <v>1755</v>
      </c>
      <c r="E66" s="199" t="s">
        <v>145</v>
      </c>
      <c r="F66" s="200">
        <v>8.4</v>
      </c>
      <c r="G66" s="199" t="s">
        <v>70</v>
      </c>
      <c r="H66" s="243" t="s">
        <v>1756</v>
      </c>
      <c r="I66" s="221"/>
      <c r="J66" s="110"/>
      <c r="K66" s="203"/>
      <c r="L66" s="203"/>
      <c r="M66" s="204"/>
      <c r="N66" s="204"/>
      <c r="O66" s="200">
        <v>0.0</v>
      </c>
      <c r="P66" s="200">
        <v>1.0</v>
      </c>
      <c r="Q66" s="200">
        <v>1.0</v>
      </c>
      <c r="R66" s="205" t="b">
        <v>1</v>
      </c>
      <c r="S66" s="205" t="b">
        <v>0</v>
      </c>
      <c r="T66" s="205" t="b">
        <v>1</v>
      </c>
      <c r="U66" s="344" t="s">
        <v>340</v>
      </c>
      <c r="V66" s="344" t="b">
        <v>1</v>
      </c>
    </row>
    <row r="67" ht="24.75" customHeight="1" outlineLevel="1">
      <c r="A67" s="222"/>
      <c r="B67" s="343" t="s">
        <v>177</v>
      </c>
      <c r="C67" s="199" t="s">
        <v>1757</v>
      </c>
      <c r="D67" s="114"/>
      <c r="E67" s="199" t="s">
        <v>145</v>
      </c>
      <c r="F67" s="200">
        <v>8.4</v>
      </c>
      <c r="G67" s="199" t="s">
        <v>70</v>
      </c>
      <c r="H67" s="231"/>
      <c r="J67" s="233"/>
      <c r="K67" s="203"/>
      <c r="L67" s="203"/>
      <c r="M67" s="204"/>
      <c r="N67" s="204"/>
      <c r="O67" s="200"/>
      <c r="P67" s="200"/>
      <c r="Q67" s="200"/>
      <c r="R67" s="205" t="b">
        <v>1</v>
      </c>
      <c r="S67" s="205" t="b">
        <v>0</v>
      </c>
      <c r="T67" s="205" t="b">
        <v>1</v>
      </c>
      <c r="U67" s="222"/>
      <c r="V67" s="222"/>
    </row>
    <row r="68" ht="24.75" customHeight="1" outlineLevel="1">
      <c r="A68" s="335" t="s">
        <v>359</v>
      </c>
      <c r="B68" s="343" t="s">
        <v>378</v>
      </c>
      <c r="C68" s="216" t="s">
        <v>1413</v>
      </c>
      <c r="D68" s="216" t="s">
        <v>1758</v>
      </c>
      <c r="E68" s="199" t="s">
        <v>145</v>
      </c>
      <c r="F68" s="200">
        <v>8.4</v>
      </c>
      <c r="G68" s="199" t="s">
        <v>70</v>
      </c>
      <c r="H68" s="231"/>
      <c r="J68" s="233"/>
      <c r="K68" s="200"/>
      <c r="L68" s="200"/>
      <c r="M68" s="205"/>
      <c r="N68" s="205"/>
      <c r="O68" s="200">
        <v>0.0</v>
      </c>
      <c r="P68" s="200">
        <v>1.0</v>
      </c>
      <c r="Q68" s="200">
        <v>1.0</v>
      </c>
      <c r="R68" s="205" t="b">
        <v>1</v>
      </c>
      <c r="S68" s="205" t="b">
        <v>0</v>
      </c>
      <c r="T68" s="205" t="b">
        <v>1</v>
      </c>
      <c r="U68" s="222"/>
      <c r="V68" s="222"/>
    </row>
    <row r="69" ht="24.75" customHeight="1" outlineLevel="1">
      <c r="A69" s="222"/>
      <c r="B69" s="343" t="s">
        <v>392</v>
      </c>
      <c r="C69" s="207"/>
      <c r="D69" s="207"/>
      <c r="E69" s="201" t="s">
        <v>66</v>
      </c>
      <c r="F69" s="200">
        <v>7.199999999999999</v>
      </c>
      <c r="G69" s="199" t="s">
        <v>70</v>
      </c>
      <c r="H69" s="112"/>
      <c r="I69" s="224"/>
      <c r="J69" s="114"/>
      <c r="K69" s="200"/>
      <c r="L69" s="200"/>
      <c r="M69" s="205"/>
      <c r="N69" s="205"/>
      <c r="O69" s="200"/>
      <c r="P69" s="200"/>
      <c r="Q69" s="200"/>
      <c r="R69" s="205" t="b">
        <v>1</v>
      </c>
      <c r="S69" s="205"/>
      <c r="T69" s="205" t="b">
        <v>1</v>
      </c>
      <c r="U69" s="207"/>
      <c r="V69" s="207"/>
    </row>
    <row r="70" outlineLevel="1">
      <c r="A70" s="324" t="s">
        <v>1759</v>
      </c>
      <c r="B70" s="117"/>
      <c r="C70" s="327" t="s">
        <v>48</v>
      </c>
      <c r="D70" s="327" t="s">
        <v>49</v>
      </c>
      <c r="E70" s="328" t="s">
        <v>50</v>
      </c>
      <c r="F70" s="329" t="s">
        <v>51</v>
      </c>
      <c r="G70" s="328" t="s">
        <v>52</v>
      </c>
      <c r="H70" s="331" t="s">
        <v>53</v>
      </c>
      <c r="I70" s="120"/>
      <c r="J70" s="117"/>
      <c r="K70" s="333" t="s">
        <v>180</v>
      </c>
      <c r="L70" s="333" t="s">
        <v>181</v>
      </c>
      <c r="M70" s="333" t="s">
        <v>182</v>
      </c>
      <c r="N70" s="333" t="s">
        <v>183</v>
      </c>
      <c r="O70" s="334" t="s">
        <v>184</v>
      </c>
      <c r="P70" s="333" t="s">
        <v>185</v>
      </c>
      <c r="Q70" s="334" t="s">
        <v>186</v>
      </c>
      <c r="R70" s="333" t="s">
        <v>317</v>
      </c>
      <c r="S70" s="334" t="s">
        <v>318</v>
      </c>
      <c r="T70" s="334" t="s">
        <v>319</v>
      </c>
      <c r="U70" s="334" t="s">
        <v>320</v>
      </c>
      <c r="V70" s="334" t="s">
        <v>321</v>
      </c>
    </row>
    <row r="71" outlineLevel="1">
      <c r="A71" s="358" t="s">
        <v>324</v>
      </c>
      <c r="B71" s="388" t="s">
        <v>813</v>
      </c>
      <c r="C71" s="199" t="s">
        <v>815</v>
      </c>
      <c r="D71" s="216" t="s">
        <v>1760</v>
      </c>
      <c r="E71" s="199" t="s">
        <v>303</v>
      </c>
      <c r="F71" s="200">
        <v>2.4</v>
      </c>
      <c r="G71" s="199" t="s">
        <v>70</v>
      </c>
      <c r="H71" s="283" t="s">
        <v>1761</v>
      </c>
      <c r="I71" s="221"/>
      <c r="J71" s="110"/>
      <c r="K71" s="200"/>
      <c r="L71" s="200"/>
      <c r="M71" s="205"/>
      <c r="N71" s="205"/>
      <c r="O71" s="200">
        <v>0.0</v>
      </c>
      <c r="P71" s="200">
        <v>1.0</v>
      </c>
      <c r="Q71" s="200">
        <v>1.0</v>
      </c>
      <c r="R71" s="205" t="b">
        <v>0</v>
      </c>
      <c r="S71" s="205" t="b">
        <v>0</v>
      </c>
      <c r="T71" s="205"/>
      <c r="U71" s="344" t="s">
        <v>340</v>
      </c>
      <c r="V71" s="344" t="b">
        <v>1</v>
      </c>
    </row>
    <row r="72" outlineLevel="1">
      <c r="A72" s="222"/>
      <c r="B72" s="388" t="s">
        <v>421</v>
      </c>
      <c r="C72" s="199" t="s">
        <v>822</v>
      </c>
      <c r="D72" s="222"/>
      <c r="E72" s="199" t="s">
        <v>194</v>
      </c>
      <c r="F72" s="200">
        <v>3.5999999999999996</v>
      </c>
      <c r="G72" s="199" t="s">
        <v>193</v>
      </c>
      <c r="H72" s="231"/>
      <c r="J72" s="233"/>
      <c r="K72" s="200"/>
      <c r="L72" s="200"/>
      <c r="M72" s="205"/>
      <c r="N72" s="205"/>
      <c r="O72" s="200">
        <v>0.0</v>
      </c>
      <c r="P72" s="200">
        <v>1.0</v>
      </c>
      <c r="Q72" s="200">
        <v>0.8</v>
      </c>
      <c r="R72" s="205" t="b">
        <v>1</v>
      </c>
      <c r="S72" s="205" t="b">
        <v>1</v>
      </c>
      <c r="T72" s="205"/>
      <c r="U72" s="222"/>
      <c r="V72" s="222"/>
    </row>
    <row r="73" outlineLevel="1">
      <c r="A73" s="222"/>
      <c r="B73" s="388" t="s">
        <v>1762</v>
      </c>
      <c r="C73" s="199" t="s">
        <v>1763</v>
      </c>
      <c r="D73" s="222"/>
      <c r="E73" s="199" t="s">
        <v>303</v>
      </c>
      <c r="F73" s="200">
        <v>2.4</v>
      </c>
      <c r="G73" s="199" t="s">
        <v>70</v>
      </c>
      <c r="H73" s="231"/>
      <c r="J73" s="233"/>
      <c r="K73" s="200"/>
      <c r="L73" s="200"/>
      <c r="M73" s="205"/>
      <c r="N73" s="205"/>
      <c r="O73" s="200">
        <v>0.0</v>
      </c>
      <c r="P73" s="200">
        <v>1.0</v>
      </c>
      <c r="Q73" s="200">
        <v>0.8</v>
      </c>
      <c r="R73" s="205" t="b">
        <v>1</v>
      </c>
      <c r="S73" s="205" t="b">
        <v>1</v>
      </c>
      <c r="T73" s="205"/>
      <c r="U73" s="222"/>
      <c r="V73" s="222"/>
    </row>
    <row r="74" outlineLevel="1">
      <c r="A74" s="207"/>
      <c r="B74" s="388" t="s">
        <v>1765</v>
      </c>
      <c r="C74" s="199" t="s">
        <v>625</v>
      </c>
      <c r="D74" s="207"/>
      <c r="E74" s="199" t="s">
        <v>303</v>
      </c>
      <c r="F74" s="200">
        <v>2.4</v>
      </c>
      <c r="G74" s="199" t="s">
        <v>70</v>
      </c>
      <c r="H74" s="112"/>
      <c r="I74" s="224"/>
      <c r="J74" s="114"/>
      <c r="K74" s="200"/>
      <c r="L74" s="200"/>
      <c r="M74" s="205"/>
      <c r="N74" s="205"/>
      <c r="O74" s="200">
        <v>0.0</v>
      </c>
      <c r="P74" s="200">
        <v>1.0</v>
      </c>
      <c r="Q74" s="200">
        <v>0.8</v>
      </c>
      <c r="R74" s="205" t="b">
        <v>1</v>
      </c>
      <c r="S74" s="205" t="b">
        <v>1</v>
      </c>
      <c r="T74" s="205"/>
      <c r="U74" s="207"/>
      <c r="V74" s="207"/>
    </row>
    <row r="75" outlineLevel="1">
      <c r="A75" s="324" t="s">
        <v>1766</v>
      </c>
      <c r="B75" s="117"/>
      <c r="C75" s="327" t="s">
        <v>48</v>
      </c>
      <c r="D75" s="327" t="s">
        <v>49</v>
      </c>
      <c r="E75" s="328" t="s">
        <v>50</v>
      </c>
      <c r="F75" s="329" t="s">
        <v>51</v>
      </c>
      <c r="G75" s="328" t="s">
        <v>52</v>
      </c>
      <c r="H75" s="331" t="s">
        <v>53</v>
      </c>
      <c r="I75" s="120"/>
      <c r="J75" s="117"/>
      <c r="K75" s="333" t="s">
        <v>180</v>
      </c>
      <c r="L75" s="333" t="s">
        <v>181</v>
      </c>
      <c r="M75" s="333" t="s">
        <v>182</v>
      </c>
      <c r="N75" s="333" t="s">
        <v>183</v>
      </c>
      <c r="O75" s="334" t="s">
        <v>184</v>
      </c>
      <c r="P75" s="333" t="s">
        <v>185</v>
      </c>
      <c r="Q75" s="334" t="s">
        <v>186</v>
      </c>
      <c r="R75" s="333" t="s">
        <v>317</v>
      </c>
      <c r="S75" s="334" t="s">
        <v>318</v>
      </c>
      <c r="T75" s="334" t="s">
        <v>319</v>
      </c>
      <c r="U75" s="334" t="s">
        <v>320</v>
      </c>
      <c r="V75" s="334" t="s">
        <v>321</v>
      </c>
    </row>
    <row r="76" outlineLevel="1">
      <c r="A76" s="1237" t="s">
        <v>324</v>
      </c>
      <c r="B76" s="388"/>
      <c r="C76" s="199" t="s">
        <v>1768</v>
      </c>
      <c r="D76" s="199" t="s">
        <v>461</v>
      </c>
      <c r="E76" s="199" t="s">
        <v>229</v>
      </c>
      <c r="F76" s="200">
        <v>6.0</v>
      </c>
      <c r="G76" s="199" t="s">
        <v>67</v>
      </c>
      <c r="H76" s="228" t="s">
        <v>1769</v>
      </c>
      <c r="I76" s="120"/>
      <c r="J76" s="117"/>
      <c r="K76" s="200"/>
      <c r="L76" s="200"/>
      <c r="M76" s="205"/>
      <c r="N76" s="205"/>
      <c r="O76" s="200">
        <v>5.0</v>
      </c>
      <c r="P76" s="200">
        <v>0.5</v>
      </c>
      <c r="Q76" s="200">
        <v>0.0</v>
      </c>
      <c r="R76" s="205" t="b">
        <v>0</v>
      </c>
      <c r="S76" s="205" t="b">
        <v>0</v>
      </c>
      <c r="T76" s="205"/>
      <c r="U76" s="205" t="b">
        <v>0</v>
      </c>
      <c r="V76" s="205" t="b">
        <v>0</v>
      </c>
    </row>
    <row r="77">
      <c r="A77" s="312"/>
      <c r="B77" s="315"/>
      <c r="C77" s="317"/>
      <c r="D77" s="317"/>
      <c r="E77" s="318"/>
      <c r="F77" s="318"/>
      <c r="G77" s="318"/>
      <c r="H77" s="319"/>
      <c r="I77" s="319"/>
      <c r="J77" s="320"/>
      <c r="K77" s="320"/>
      <c r="L77" s="320"/>
      <c r="M77" s="320"/>
      <c r="N77" s="320"/>
      <c r="O77" s="320"/>
      <c r="P77" s="320"/>
      <c r="Q77" s="320"/>
      <c r="R77" s="320"/>
      <c r="S77" s="320"/>
      <c r="T77" s="320"/>
      <c r="U77" s="180"/>
      <c r="V77" s="180"/>
    </row>
    <row r="78">
      <c r="A78" s="390" t="s">
        <v>442</v>
      </c>
      <c r="B78" s="110"/>
      <c r="C78" s="319"/>
      <c r="D78" s="319"/>
      <c r="E78" s="320"/>
      <c r="F78" s="392"/>
      <c r="G78" s="392"/>
      <c r="H78" s="320"/>
      <c r="I78" s="320"/>
      <c r="J78" s="320"/>
      <c r="K78" s="320"/>
      <c r="L78" s="320"/>
      <c r="M78" s="320"/>
      <c r="N78" s="320"/>
      <c r="O78" s="320"/>
      <c r="P78" s="320"/>
      <c r="Q78" s="320"/>
      <c r="R78" s="320"/>
      <c r="S78" s="320"/>
      <c r="T78" s="320"/>
      <c r="U78" s="320"/>
      <c r="V78" s="320"/>
    </row>
    <row r="79" outlineLevel="1">
      <c r="A79" s="112"/>
      <c r="B79" s="114"/>
      <c r="C79" s="393" t="s">
        <v>48</v>
      </c>
      <c r="D79" s="393" t="s">
        <v>49</v>
      </c>
      <c r="E79" s="393" t="s">
        <v>50</v>
      </c>
      <c r="F79" s="396" t="s">
        <v>51</v>
      </c>
      <c r="G79" s="319"/>
      <c r="H79" s="319"/>
      <c r="I79" s="319"/>
      <c r="J79" s="320"/>
      <c r="K79" s="320"/>
      <c r="L79" s="320"/>
      <c r="M79" s="320"/>
      <c r="N79" s="320"/>
      <c r="O79" s="320"/>
      <c r="P79" s="320"/>
      <c r="Q79" s="320"/>
      <c r="R79" s="320"/>
      <c r="S79" s="320"/>
      <c r="T79" s="320"/>
      <c r="U79" s="320"/>
      <c r="V79" s="320"/>
    </row>
    <row r="80" outlineLevel="1">
      <c r="A80" s="398" t="s">
        <v>449</v>
      </c>
      <c r="B80" s="399" t="s">
        <v>449</v>
      </c>
      <c r="C80" s="199" t="s">
        <v>429</v>
      </c>
      <c r="D80" s="199" t="s">
        <v>66</v>
      </c>
      <c r="E80" s="199" t="s">
        <v>452</v>
      </c>
      <c r="F80" s="200">
        <v>1.56</v>
      </c>
      <c r="G80" s="319"/>
      <c r="H80" s="319"/>
      <c r="I80" s="319"/>
      <c r="J80" s="320"/>
      <c r="K80" s="320"/>
      <c r="L80" s="320"/>
      <c r="M80" s="320"/>
      <c r="N80" s="320"/>
      <c r="O80" s="320"/>
      <c r="P80" s="320"/>
      <c r="Q80" s="320"/>
      <c r="R80" s="320"/>
      <c r="S80" s="320"/>
      <c r="T80" s="320"/>
      <c r="U80" s="320"/>
      <c r="V80" s="320"/>
    </row>
    <row r="81" outlineLevel="1">
      <c r="A81" s="400" t="s">
        <v>454</v>
      </c>
      <c r="B81" s="399" t="s">
        <v>455</v>
      </c>
      <c r="C81" s="199" t="s">
        <v>105</v>
      </c>
      <c r="D81" s="199" t="s">
        <v>65</v>
      </c>
      <c r="E81" s="401"/>
      <c r="F81" s="402"/>
      <c r="G81" s="402"/>
      <c r="H81" s="319"/>
      <c r="I81" s="319"/>
      <c r="J81" s="320"/>
      <c r="K81" s="320"/>
      <c r="L81" s="320"/>
      <c r="M81" s="320"/>
      <c r="N81" s="320"/>
      <c r="O81" s="320"/>
      <c r="P81" s="320"/>
      <c r="Q81" s="320"/>
      <c r="R81" s="320"/>
      <c r="S81" s="320"/>
      <c r="T81" s="320"/>
      <c r="U81" s="320"/>
      <c r="V81" s="320"/>
    </row>
    <row r="82" outlineLevel="1">
      <c r="A82" s="231"/>
      <c r="B82" s="399" t="s">
        <v>456</v>
      </c>
      <c r="C82" s="199" t="s">
        <v>457</v>
      </c>
      <c r="D82" s="199" t="s">
        <v>458</v>
      </c>
      <c r="E82" s="401"/>
      <c r="F82" s="402"/>
      <c r="G82" s="402"/>
      <c r="H82" s="319"/>
      <c r="I82" s="319"/>
      <c r="J82" s="320"/>
      <c r="K82" s="320"/>
      <c r="L82" s="320"/>
      <c r="M82" s="320"/>
      <c r="N82" s="320"/>
      <c r="O82" s="320"/>
      <c r="P82" s="320"/>
      <c r="Q82" s="320"/>
      <c r="R82" s="320"/>
      <c r="S82" s="320"/>
      <c r="T82" s="320"/>
      <c r="U82" s="320"/>
      <c r="V82" s="320"/>
    </row>
    <row r="83" outlineLevel="1">
      <c r="A83" s="112"/>
      <c r="B83" s="399" t="s">
        <v>459</v>
      </c>
      <c r="C83" s="199" t="s">
        <v>212</v>
      </c>
      <c r="D83" s="199">
        <v>37.0</v>
      </c>
      <c r="E83" s="319"/>
      <c r="F83" s="402"/>
      <c r="G83" s="402"/>
      <c r="H83" s="319"/>
      <c r="I83" s="319"/>
      <c r="J83" s="320"/>
      <c r="K83" s="320"/>
      <c r="L83" s="320"/>
      <c r="M83" s="320"/>
      <c r="N83" s="320"/>
      <c r="O83" s="320"/>
      <c r="P83" s="320"/>
      <c r="Q83" s="320"/>
      <c r="R83" s="320"/>
      <c r="S83" s="320"/>
      <c r="T83" s="320"/>
      <c r="U83" s="320"/>
      <c r="V83" s="320"/>
    </row>
    <row r="84" outlineLevel="1">
      <c r="A84" s="403" t="s">
        <v>462</v>
      </c>
      <c r="B84" s="117"/>
      <c r="C84" s="393" t="s">
        <v>465</v>
      </c>
      <c r="D84" s="393" t="s">
        <v>48</v>
      </c>
      <c r="E84" s="393" t="s">
        <v>49</v>
      </c>
      <c r="F84" s="393" t="s">
        <v>50</v>
      </c>
      <c r="G84" s="396" t="s">
        <v>51</v>
      </c>
      <c r="H84" s="404" t="s">
        <v>53</v>
      </c>
      <c r="I84" s="120"/>
      <c r="J84" s="117"/>
      <c r="K84" s="405" t="str">
        <f>'テンプレート'!K97</f>
        <v>ベクトル</v>
      </c>
      <c r="L84" s="405" t="str">
        <f>'テンプレート'!L97</f>
        <v>KBG (R.E.)</v>
      </c>
      <c r="M84" s="405" t="str">
        <f>'テンプレート'!M97</f>
        <v>BKB (R.A.)</v>
      </c>
      <c r="N84" s="405" t="str">
        <f>'テンプレート'!N97</f>
        <v>FKB (R.F.)</v>
      </c>
      <c r="O84" s="406" t="str">
        <f>'テンプレート'!O97</f>
        <v>盾削り値</v>
      </c>
      <c r="P84" s="405" t="str">
        <f>'テンプレート'!P97</f>
        <v>ﾋｯﾄｽﾄｯﾌﾟ</v>
      </c>
      <c r="Q84" s="406" t="str">
        <f>'テンプレート'!Q97</f>
        <v>ずらし</v>
      </c>
      <c r="R84" s="408"/>
      <c r="S84" s="408"/>
      <c r="T84" s="408"/>
      <c r="U84" s="408"/>
      <c r="V84" s="408"/>
    </row>
    <row r="85" outlineLevel="1">
      <c r="A85" s="411" t="s">
        <v>467</v>
      </c>
      <c r="B85" s="399" t="s">
        <v>469</v>
      </c>
      <c r="C85" s="415" t="b">
        <v>0</v>
      </c>
      <c r="D85" s="127" t="s">
        <v>212</v>
      </c>
      <c r="E85" s="426">
        <v>33.0</v>
      </c>
      <c r="F85" s="199" t="s">
        <v>58</v>
      </c>
      <c r="G85" s="200">
        <v>4.8</v>
      </c>
      <c r="H85" s="417"/>
      <c r="I85" s="221"/>
      <c r="J85" s="110"/>
      <c r="K85" s="203"/>
      <c r="L85" s="203"/>
      <c r="M85" s="204"/>
      <c r="N85" s="204"/>
      <c r="O85" s="205">
        <v>1.0</v>
      </c>
      <c r="P85" s="205">
        <v>1.0</v>
      </c>
      <c r="Q85" s="205">
        <v>1.0</v>
      </c>
      <c r="R85" s="408"/>
      <c r="S85" s="320"/>
      <c r="T85" s="320"/>
      <c r="U85" s="320"/>
      <c r="V85" s="320"/>
    </row>
    <row r="86" outlineLevel="1">
      <c r="A86" s="207"/>
      <c r="B86" s="399" t="s">
        <v>462</v>
      </c>
      <c r="C86" s="207"/>
      <c r="D86" s="127">
        <v>12.0</v>
      </c>
      <c r="E86" s="207"/>
      <c r="F86" s="199" t="s">
        <v>194</v>
      </c>
      <c r="G86" s="200">
        <v>3.5999999999999996</v>
      </c>
      <c r="H86" s="112"/>
      <c r="I86" s="224"/>
      <c r="J86" s="114"/>
      <c r="K86" s="203"/>
      <c r="L86" s="203"/>
      <c r="M86" s="204"/>
      <c r="N86" s="204"/>
      <c r="O86" s="407"/>
      <c r="P86" s="407"/>
      <c r="Q86" s="407"/>
      <c r="R86" s="408"/>
      <c r="S86" s="320"/>
      <c r="T86" s="320"/>
      <c r="U86" s="320"/>
      <c r="V86" s="320"/>
    </row>
    <row r="87" outlineLevel="1">
      <c r="A87" s="411" t="s">
        <v>474</v>
      </c>
      <c r="B87" s="399" t="s">
        <v>850</v>
      </c>
      <c r="C87" s="415" t="b">
        <v>0</v>
      </c>
      <c r="D87" s="127" t="s">
        <v>1771</v>
      </c>
      <c r="E87" s="426">
        <v>41.0</v>
      </c>
      <c r="F87" s="199" t="s">
        <v>194</v>
      </c>
      <c r="G87" s="200">
        <v>3.5999999999999996</v>
      </c>
      <c r="H87" s="421" t="s">
        <v>853</v>
      </c>
      <c r="I87" s="221"/>
      <c r="J87" s="110"/>
      <c r="K87" s="203"/>
      <c r="L87" s="203"/>
      <c r="M87" s="204"/>
      <c r="N87" s="204"/>
      <c r="O87" s="205">
        <v>0.0</v>
      </c>
      <c r="P87" s="205">
        <v>1.0</v>
      </c>
      <c r="Q87" s="205">
        <v>1.0</v>
      </c>
      <c r="R87" s="408"/>
      <c r="S87" s="320"/>
      <c r="T87" s="320"/>
      <c r="U87" s="320"/>
      <c r="V87" s="320"/>
    </row>
    <row r="88" outlineLevel="1">
      <c r="A88" s="207"/>
      <c r="B88" s="399" t="s">
        <v>462</v>
      </c>
      <c r="C88" s="207"/>
      <c r="D88" s="127">
        <v>9.0</v>
      </c>
      <c r="E88" s="207"/>
      <c r="F88" s="199" t="s">
        <v>66</v>
      </c>
      <c r="G88" s="200">
        <v>7.199999999999999</v>
      </c>
      <c r="H88" s="112"/>
      <c r="I88" s="224"/>
      <c r="J88" s="114"/>
      <c r="K88" s="203"/>
      <c r="L88" s="203"/>
      <c r="M88" s="204"/>
      <c r="N88" s="204"/>
      <c r="O88" s="407"/>
      <c r="P88" s="407"/>
      <c r="Q88" s="407"/>
      <c r="R88" s="408"/>
      <c r="S88" s="320"/>
      <c r="T88" s="320"/>
      <c r="U88" s="320"/>
      <c r="V88" s="320"/>
    </row>
    <row r="89" outlineLevel="1">
      <c r="A89" s="411" t="s">
        <v>477</v>
      </c>
      <c r="B89" s="399" t="s">
        <v>850</v>
      </c>
      <c r="C89" s="415" t="b">
        <v>0</v>
      </c>
      <c r="D89" s="199" t="s">
        <v>1772</v>
      </c>
      <c r="E89" s="426">
        <v>38.0</v>
      </c>
      <c r="F89" s="199" t="s">
        <v>58</v>
      </c>
      <c r="G89" s="200">
        <v>4.8</v>
      </c>
      <c r="H89" s="421" t="s">
        <v>853</v>
      </c>
      <c r="I89" s="221"/>
      <c r="J89" s="110"/>
      <c r="K89" s="203"/>
      <c r="L89" s="203"/>
      <c r="M89" s="204"/>
      <c r="N89" s="204"/>
      <c r="O89" s="205">
        <v>0.0</v>
      </c>
      <c r="P89" s="205">
        <v>1.0</v>
      </c>
      <c r="Q89" s="205">
        <v>1.0</v>
      </c>
      <c r="R89" s="408"/>
      <c r="S89" s="320"/>
      <c r="T89" s="320"/>
      <c r="U89" s="320"/>
      <c r="V89" s="320"/>
    </row>
    <row r="90" outlineLevel="1">
      <c r="A90" s="207"/>
      <c r="B90" s="399" t="s">
        <v>462</v>
      </c>
      <c r="C90" s="207"/>
      <c r="D90" s="127">
        <v>7.0</v>
      </c>
      <c r="E90" s="207"/>
      <c r="F90" s="199" t="s">
        <v>58</v>
      </c>
      <c r="G90" s="200">
        <v>4.8</v>
      </c>
      <c r="H90" s="112"/>
      <c r="I90" s="224"/>
      <c r="J90" s="114"/>
      <c r="K90" s="203"/>
      <c r="L90" s="203"/>
      <c r="M90" s="204"/>
      <c r="N90" s="204"/>
      <c r="O90" s="407"/>
      <c r="P90" s="407"/>
      <c r="Q90" s="407"/>
      <c r="R90" s="408"/>
      <c r="S90" s="179"/>
      <c r="T90" s="179"/>
      <c r="U90" s="179"/>
      <c r="V90" s="179"/>
    </row>
    <row r="91" outlineLevel="1">
      <c r="A91" s="411" t="s">
        <v>482</v>
      </c>
      <c r="B91" s="399" t="s">
        <v>850</v>
      </c>
      <c r="C91" s="415" t="b">
        <v>0</v>
      </c>
      <c r="D91" s="127" t="s">
        <v>1774</v>
      </c>
      <c r="E91" s="426">
        <v>43.0</v>
      </c>
      <c r="F91" s="199" t="s">
        <v>303</v>
      </c>
      <c r="G91" s="200">
        <v>2.4</v>
      </c>
      <c r="H91" s="421" t="s">
        <v>853</v>
      </c>
      <c r="I91" s="221"/>
      <c r="J91" s="110"/>
      <c r="K91" s="203"/>
      <c r="L91" s="203"/>
      <c r="M91" s="204"/>
      <c r="N91" s="204"/>
      <c r="O91" s="205">
        <v>0.0</v>
      </c>
      <c r="P91" s="205">
        <v>1.0</v>
      </c>
      <c r="Q91" s="205">
        <v>1.0</v>
      </c>
      <c r="R91" s="408"/>
      <c r="S91" s="179"/>
      <c r="T91" s="179"/>
      <c r="U91" s="179"/>
      <c r="V91" s="179"/>
    </row>
    <row r="92" outlineLevel="1">
      <c r="A92" s="207"/>
      <c r="B92" s="399" t="s">
        <v>462</v>
      </c>
      <c r="C92" s="207"/>
      <c r="D92" s="127">
        <v>33.0</v>
      </c>
      <c r="E92" s="207"/>
      <c r="F92" s="199" t="s">
        <v>194</v>
      </c>
      <c r="G92" s="200">
        <v>3.5999999999999996</v>
      </c>
      <c r="H92" s="112"/>
      <c r="I92" s="224"/>
      <c r="J92" s="114"/>
      <c r="K92" s="203"/>
      <c r="L92" s="203"/>
      <c r="M92" s="204"/>
      <c r="N92" s="204"/>
      <c r="O92" s="407"/>
      <c r="P92" s="407"/>
      <c r="Q92" s="407"/>
      <c r="R92" s="408"/>
      <c r="S92" s="179"/>
      <c r="T92" s="179"/>
      <c r="U92" s="179"/>
      <c r="V92" s="179"/>
    </row>
    <row r="93">
      <c r="A93" s="312"/>
      <c r="B93" s="315"/>
      <c r="C93" s="317"/>
      <c r="D93" s="317"/>
      <c r="E93" s="319"/>
      <c r="F93" s="248"/>
      <c r="G93" s="248"/>
      <c r="H93" s="319"/>
      <c r="I93" s="319"/>
      <c r="J93" s="320"/>
      <c r="K93" s="320"/>
      <c r="L93" s="121"/>
      <c r="M93" s="121"/>
      <c r="N93" s="121"/>
      <c r="O93" s="179"/>
      <c r="P93" s="179"/>
      <c r="Q93" s="121"/>
      <c r="R93" s="121"/>
      <c r="S93" s="121"/>
      <c r="T93" s="121"/>
      <c r="U93" s="121"/>
      <c r="V93" s="121"/>
    </row>
    <row r="94">
      <c r="A94" s="429" t="s">
        <v>486</v>
      </c>
      <c r="B94" s="110"/>
      <c r="C94" s="392"/>
      <c r="D94" s="121"/>
      <c r="E94" s="121"/>
      <c r="F94" s="121"/>
      <c r="G94" s="121"/>
      <c r="H94" s="121"/>
      <c r="I94" s="121"/>
      <c r="J94" s="180"/>
      <c r="K94" s="121"/>
      <c r="L94" s="121"/>
      <c r="M94" s="121"/>
      <c r="N94" s="121"/>
      <c r="O94" s="121"/>
      <c r="P94" s="121"/>
      <c r="Q94" s="180"/>
      <c r="R94" s="121"/>
      <c r="S94" s="121"/>
      <c r="T94" s="121"/>
      <c r="U94" s="121"/>
      <c r="V94" s="121"/>
    </row>
    <row r="95" outlineLevel="1">
      <c r="A95" s="112"/>
      <c r="B95" s="114"/>
      <c r="C95" s="430" t="s">
        <v>487</v>
      </c>
      <c r="D95" s="430" t="s">
        <v>489</v>
      </c>
      <c r="E95" s="430" t="s">
        <v>49</v>
      </c>
      <c r="F95" s="430" t="s">
        <v>490</v>
      </c>
      <c r="G95" s="431"/>
      <c r="H95" s="319"/>
      <c r="I95" s="319"/>
      <c r="J95" s="320"/>
      <c r="K95" s="320"/>
      <c r="L95" s="121"/>
      <c r="M95" s="121"/>
      <c r="N95" s="121"/>
      <c r="O95" s="121"/>
      <c r="P95" s="121"/>
      <c r="Q95" s="121"/>
      <c r="R95" s="121"/>
      <c r="S95" s="121"/>
      <c r="T95" s="121"/>
      <c r="U95" s="121"/>
      <c r="V95" s="121"/>
    </row>
    <row r="96" outlineLevel="1">
      <c r="A96" s="432" t="s">
        <v>492</v>
      </c>
      <c r="B96" s="433" t="s">
        <v>455</v>
      </c>
      <c r="C96" s="127" t="str">
        <f t="array" ref="C96">INDEX(Dodges!$C$3:$U$84, MATCH($A$1,Dodges!$A$3:$A$85,0), MATCH(C95,Dodges!$C$2:$F$2,0))</f>
        <v>3-17</v>
      </c>
      <c r="D96" s="127" t="str">
        <f t="array" ref="D96">INDEX(Dodges!$C$3:$U$84, MATCH($A$1,Dodges!$A$3:$A$85,0), MATCH(D95,Dodges!$C$2:$F$2,0))</f>
        <v>6-17</v>
      </c>
      <c r="E96" s="127" t="str">
        <f t="array" ref="E96">INDEX(Dodges!$C$3:$U$84, MATCH($A$1,Dodges!$A$3:$A$85,0), MATCH(E95,Dodges!$C$2:$F$2,0))</f>
        <v>25 (20)</v>
      </c>
      <c r="F96" s="127" t="str">
        <f t="array" ref="F96">INDEX(Dodges!$C$3:$U$84, MATCH($A$1,Dodges!$A$3:$A$85,0), MATCH(F95,Dodges!$C$2:$F$2,0))</f>
        <v>33 (27)</v>
      </c>
      <c r="G96" s="402"/>
      <c r="H96" s="319"/>
      <c r="I96" s="319"/>
      <c r="J96" s="320"/>
      <c r="K96" s="320"/>
      <c r="L96" s="320"/>
      <c r="M96" s="121"/>
      <c r="N96" s="121"/>
      <c r="O96" s="121"/>
      <c r="P96" s="121"/>
      <c r="Q96" s="121"/>
      <c r="R96" s="121"/>
      <c r="S96" s="121"/>
      <c r="T96" s="121"/>
      <c r="U96" s="121"/>
      <c r="V96" s="121"/>
    </row>
    <row r="97" outlineLevel="1">
      <c r="A97" s="231"/>
      <c r="B97" s="433" t="s">
        <v>496</v>
      </c>
      <c r="C97" s="127" t="str">
        <f t="array" ref="C97">INDEX(Dodges!$G$3:$U$84, MATCH($A$1,Dodges!$A$3:$A$85,0), MATCH(C95,Dodges!$G$2:$J$2,0))</f>
        <v>4-15</v>
      </c>
      <c r="D97" s="127" t="str">
        <f t="array" ref="D97">INDEX(Dodges!$G$3:$U$84, MATCH($A$1,Dodges!$A$3:$A$85,0), MATCH(D95,Dodges!$G$2:$J$2,0))</f>
        <v>8-14</v>
      </c>
      <c r="E97" s="127" t="str">
        <f t="array" ref="E97">INDEX(Dodges!$G$3:$U$84, MATCH($A$1,Dodges!$A$3:$A$85,0), MATCH(E95,Dodges!$G$2:$J$2,0))</f>
        <v>29</v>
      </c>
      <c r="F97" s="127">
        <f t="array" ref="F97">INDEX(Dodges!$G$3:$U$84, MATCH($A$1,Dodges!$A$3:$A$85,0), MATCH(F95,Dodges!$G$2:$J$2,0))</f>
        <v>38</v>
      </c>
      <c r="G97" s="436"/>
      <c r="H97" s="319"/>
      <c r="I97" s="319"/>
      <c r="J97" s="320"/>
      <c r="K97" s="320"/>
      <c r="L97" s="320"/>
      <c r="M97" s="320"/>
      <c r="N97" s="320"/>
      <c r="O97" s="121"/>
      <c r="P97" s="121"/>
      <c r="Q97" s="121"/>
      <c r="R97" s="121"/>
      <c r="S97" s="121"/>
      <c r="T97" s="121"/>
      <c r="U97" s="121"/>
      <c r="V97" s="121"/>
    </row>
    <row r="98" outlineLevel="1">
      <c r="A98" s="112"/>
      <c r="B98" s="433" t="s">
        <v>497</v>
      </c>
      <c r="C98" s="127" t="str">
        <f t="array" ref="C98">INDEX(Dodges!$K$3:$U$84, MATCH($A$1,Dodges!$A$3:$A$85,0), MATCH(C95,Dodges!$K$2:$N$2,0))</f>
        <v>5-16</v>
      </c>
      <c r="D98" s="127" t="str">
        <f t="array" ref="D98">INDEX(Dodges!$K$3:$U$84, MATCH($A$1,Dodges!$A$3:$A$85,0), MATCH(D95,Dodges!$K$2:$N$2,0))</f>
        <v>9-14</v>
      </c>
      <c r="E98" s="127" t="str">
        <f t="array" ref="E98">INDEX(Dodges!$K$3:$U$84, MATCH($A$1,Dodges!$A$3:$A$85,0), MATCH(E95,Dodges!$K$2:$N$2,0))</f>
        <v>34</v>
      </c>
      <c r="F98" s="127" t="str">
        <f t="array" ref="F98">INDEX(Dodges!$K$3:$U$84, MATCH($A$1,Dodges!$A$3:$A$85,0), MATCH(F95,Dodges!$K$2:$N$2,0))</f>
        <v>51</v>
      </c>
      <c r="G98" s="436"/>
      <c r="H98" s="434"/>
      <c r="I98" s="434"/>
      <c r="J98" s="179"/>
      <c r="K98" s="179"/>
      <c r="L98" s="179"/>
      <c r="M98" s="179"/>
      <c r="N98" s="179"/>
      <c r="O98" s="121"/>
      <c r="P98" s="121"/>
      <c r="Q98" s="121"/>
      <c r="R98" s="121"/>
      <c r="S98" s="121"/>
      <c r="T98" s="121"/>
      <c r="U98" s="121"/>
      <c r="V98" s="121"/>
    </row>
    <row r="99" outlineLevel="1">
      <c r="A99" s="432" t="s">
        <v>498</v>
      </c>
      <c r="B99" s="433" t="s">
        <v>499</v>
      </c>
      <c r="C99" s="127" t="str">
        <f t="array" ref="C99">INDEX(Dodges!$O$3:$U$84, MATCH($A$1,Dodges!$A$3:$A$85,0), MATCH(C95,Dodges!$O$2:$R$2,0))</f>
        <v>2-27</v>
      </c>
      <c r="D99" s="127" t="str">
        <f t="array" ref="D99">INDEX(Dodges!$O$3:$U$84, MATCH($A$1,Dodges!$A$3:$A$85,0), MATCH(D95,Dodges!$O$2:$R$2,0))</f>
        <v>5-25</v>
      </c>
      <c r="E99" s="127" t="str">
        <f t="array" ref="E99">INDEX(Dodges!$O$3:$U$84, MATCH($A$1,Dodges!$A$3:$A$85,0), MATCH(E95,Dodges!$O$2:$R$2,0))</f>
        <v>43</v>
      </c>
      <c r="F99" s="248"/>
      <c r="G99" s="248"/>
      <c r="H99" s="180"/>
      <c r="I99" s="180"/>
      <c r="J99" s="121"/>
      <c r="K99" s="121"/>
      <c r="L99" s="121"/>
      <c r="M99" s="121"/>
      <c r="N99" s="121"/>
      <c r="O99" s="320"/>
      <c r="P99" s="320"/>
      <c r="Q99" s="320"/>
      <c r="R99" s="320"/>
      <c r="S99" s="320"/>
      <c r="T99" s="320"/>
      <c r="U99" s="320"/>
      <c r="V99" s="320"/>
    </row>
    <row r="100" outlineLevel="1">
      <c r="A100" s="112"/>
      <c r="B100" s="433" t="s">
        <v>500</v>
      </c>
      <c r="C100" s="127" t="str">
        <f t="array" ref="C100">INDEX(Dodges!$S$3:$U$84, MATCH($A$1,Dodges!$A$3:$A$85,0), MATCH(C95,Dodges!$S$2:$U$2,0))</f>
        <v>2-20</v>
      </c>
      <c r="D100" s="127" t="str">
        <f t="array" ref="D100">INDEX(Dodges!$S$3:$U$84, MATCH($A$1,Dodges!$A$3:$A$85,0), MATCH(D95,Dodges!$S$2:$U$2,0))</f>
        <v>5-19</v>
      </c>
      <c r="E100" s="127" t="str">
        <f t="array" ref="E100">INDEX(Dodges!$S$3:$U$84, MATCH($A$1,Dodges!$A$3:$A$85,0), MATCH(E95,Dodges!$S$2:$U$2,0))</f>
        <v>真横：73
真上：94
真下：61</v>
      </c>
      <c r="F100" s="436"/>
      <c r="G100" s="436"/>
      <c r="H100" s="180"/>
      <c r="I100" s="180"/>
      <c r="J100" s="179"/>
      <c r="K100" s="179"/>
      <c r="L100" s="179"/>
      <c r="M100" s="179"/>
      <c r="N100" s="121"/>
      <c r="O100" s="180"/>
      <c r="P100" s="180"/>
      <c r="Q100" s="180"/>
      <c r="R100" s="180"/>
      <c r="S100" s="180"/>
      <c r="T100" s="180"/>
      <c r="U100" s="180"/>
      <c r="V100" s="180"/>
    </row>
    <row r="101">
      <c r="A101" s="438"/>
      <c r="B101" s="439"/>
      <c r="C101" s="431"/>
      <c r="D101" s="431"/>
      <c r="E101" s="440"/>
      <c r="F101" s="431"/>
      <c r="G101" s="431"/>
      <c r="H101" s="431"/>
      <c r="I101" s="431"/>
      <c r="J101" s="121"/>
      <c r="K101" s="319"/>
      <c r="L101" s="319"/>
      <c r="M101" s="319"/>
      <c r="N101" s="319"/>
      <c r="O101" s="180"/>
      <c r="P101" s="180"/>
      <c r="Q101" s="180"/>
      <c r="R101" s="180"/>
      <c r="S101" s="180"/>
      <c r="T101" s="180"/>
      <c r="U101" s="180"/>
      <c r="V101" s="180"/>
    </row>
    <row r="102">
      <c r="A102" s="441" t="s">
        <v>501</v>
      </c>
      <c r="B102" s="110"/>
      <c r="C102" s="320"/>
      <c r="D102" s="179"/>
      <c r="E102" s="320"/>
      <c r="F102" s="138"/>
      <c r="G102" s="138"/>
      <c r="H102" s="179"/>
      <c r="I102" s="179"/>
      <c r="J102" s="180"/>
      <c r="K102" s="180"/>
      <c r="L102" s="180"/>
      <c r="M102" s="180"/>
      <c r="N102" s="180"/>
      <c r="O102" s="180"/>
      <c r="P102" s="180"/>
      <c r="Q102" s="180"/>
      <c r="R102" s="180"/>
      <c r="S102" s="180"/>
      <c r="T102" s="180"/>
      <c r="U102" s="180"/>
      <c r="V102" s="180"/>
    </row>
    <row r="103" outlineLevel="1">
      <c r="A103" s="112"/>
      <c r="B103" s="114"/>
      <c r="C103" s="442" t="s">
        <v>487</v>
      </c>
      <c r="D103" s="442" t="s">
        <v>49</v>
      </c>
      <c r="E103" s="442" t="s">
        <v>48</v>
      </c>
      <c r="F103" s="442" t="s">
        <v>50</v>
      </c>
      <c r="G103" s="443" t="s">
        <v>51</v>
      </c>
      <c r="H103" s="320"/>
      <c r="I103" s="320"/>
      <c r="J103" s="179"/>
      <c r="K103" s="444" t="str">
        <f>'テンプレート'!K116</f>
        <v>アイテム取得</v>
      </c>
      <c r="L103" s="117"/>
      <c r="M103" s="445" t="str">
        <f>'テンプレート'!M116</f>
        <v>取得フレーム</v>
      </c>
      <c r="N103" s="445" t="str">
        <f>'テンプレート'!N116</f>
        <v>Duration</v>
      </c>
      <c r="O103" s="180"/>
      <c r="P103" s="180"/>
      <c r="Q103" s="180"/>
      <c r="R103" s="180"/>
      <c r="S103" s="180"/>
      <c r="T103" s="180"/>
      <c r="U103" s="180"/>
      <c r="V103" s="180"/>
    </row>
    <row r="104" outlineLevel="1">
      <c r="A104" s="446" t="s">
        <v>502</v>
      </c>
      <c r="B104" s="447" t="s">
        <v>503</v>
      </c>
      <c r="C104" s="448"/>
      <c r="D104" s="127">
        <f t="array" ref="D104">INDEX('Ledge  Tech'!$C$3:$C103, MATCH($A$1,'Ledge  Tech'!$A$3:$A$109,0), MATCH(D103,'Ledge  Tech'!$C$2,0))</f>
        <v>19</v>
      </c>
      <c r="E104" s="448"/>
      <c r="F104" s="448"/>
      <c r="G104" s="448"/>
      <c r="H104" s="320"/>
      <c r="I104" s="320"/>
      <c r="J104" s="121"/>
      <c r="K104" s="449" t="str">
        <f>'テンプレート'!K117</f>
        <v>小アイテム</v>
      </c>
      <c r="L104" s="450" t="str">
        <f>'テンプレート'!L117</f>
        <v>On-Spot</v>
      </c>
      <c r="M104" s="127" t="s">
        <v>504</v>
      </c>
      <c r="N104" s="127">
        <v>7.0</v>
      </c>
      <c r="O104" s="180"/>
      <c r="P104" s="180"/>
      <c r="Q104" s="180"/>
      <c r="R104" s="180"/>
      <c r="S104" s="180"/>
      <c r="T104" s="180"/>
      <c r="U104" s="180"/>
      <c r="V104" s="180"/>
    </row>
    <row r="105" outlineLevel="1">
      <c r="A105" s="222"/>
      <c r="B105" s="447" t="s">
        <v>455</v>
      </c>
      <c r="C105" s="127" t="str">
        <f t="array" ref="C105">INDEX('Ledge  Tech'!$D$3:$E103, MATCH($A$1,'Ledge  Tech'!$A$3:$A$109,0), MATCH(C103,'Ledge  Tech'!$D$2:$E$2,0))</f>
        <v>1-33</v>
      </c>
      <c r="D105" s="127">
        <f t="array" ref="D105">INDEX('Ledge  Tech'!$D$3:$E103, MATCH($A$1,'Ledge  Tech'!$A$3:$A$109,0), MATCH(D103,'Ledge  Tech'!$D$2:$E$2,0))</f>
        <v>34</v>
      </c>
      <c r="E105" s="448"/>
      <c r="F105" s="448"/>
      <c r="G105" s="448"/>
      <c r="H105" s="320"/>
      <c r="I105" s="320"/>
      <c r="J105" s="179"/>
      <c r="K105" s="207"/>
      <c r="L105" s="450" t="str">
        <f>'テンプレート'!L118</f>
        <v>歩き</v>
      </c>
      <c r="M105" s="127" t="s">
        <v>504</v>
      </c>
      <c r="N105" s="127">
        <v>19.0</v>
      </c>
      <c r="O105" s="180"/>
      <c r="P105" s="180"/>
      <c r="Q105" s="180"/>
      <c r="R105" s="180"/>
      <c r="S105" s="180"/>
      <c r="T105" s="180"/>
      <c r="U105" s="180"/>
      <c r="V105" s="180"/>
    </row>
    <row r="106" outlineLevel="1">
      <c r="A106" s="222"/>
      <c r="B106" s="447" t="s">
        <v>486</v>
      </c>
      <c r="C106" s="127" t="str">
        <f t="array" ref="C106">INDEX('Ledge  Tech'!$F$3:$G$109, MATCH($A$1,'Ledge  Tech'!$A$3:$A$109,0), MATCH(C103,'Ledge  Tech'!$F$2:$G$2,0))</f>
        <v>1-27</v>
      </c>
      <c r="D106" s="127">
        <f t="array" ref="D106">INDEX('Ledge  Tech'!$F$3:$G$109, MATCH($A$1,'Ledge  Tech'!$A$3:$A$109,0), MATCH(D103,'Ledge  Tech'!$F$2:$G$2,0))</f>
        <v>45</v>
      </c>
      <c r="E106" s="448"/>
      <c r="F106" s="448"/>
      <c r="G106" s="448"/>
      <c r="H106" s="320"/>
      <c r="I106" s="320"/>
      <c r="J106" s="121"/>
      <c r="K106" s="451" t="str">
        <f>'テンプレート'!K119</f>
        <v>アイテム投擲</v>
      </c>
      <c r="L106" s="117"/>
      <c r="M106" s="445" t="str">
        <f>'テンプレート'!M119</f>
        <v>投擲フレーム</v>
      </c>
      <c r="N106" s="445" t="str">
        <f>'テンプレート'!N119</f>
        <v>Duration</v>
      </c>
      <c r="O106" s="180"/>
      <c r="P106" s="180"/>
      <c r="Q106" s="180"/>
      <c r="R106" s="180"/>
      <c r="S106" s="180"/>
      <c r="T106" s="180"/>
      <c r="U106" s="180"/>
      <c r="V106" s="180"/>
    </row>
    <row r="107" outlineLevel="1">
      <c r="A107" s="222"/>
      <c r="B107" s="447" t="s">
        <v>505</v>
      </c>
      <c r="C107" s="127" t="str">
        <f t="array" ref="C107">INDEX('Ledge  Tech'!$H$3:$I$109, MATCH($A$1,'Ledge  Tech'!$A$3:$A$109,0), MATCH(C103,'Ledge  Tech'!$H$2:$I$2,0))</f>
        <v>1-12</v>
      </c>
      <c r="D107" s="127">
        <f t="array" ref="D107">INDEX('Ledge  Tech'!$H$3:$I$109, MATCH($A$1,'Ledge  Tech'!$A$3:$A$109,0), MATCH(D103,'Ledge  Tech'!$H$2:$I$2,0))</f>
        <v>14</v>
      </c>
      <c r="E107" s="448"/>
      <c r="F107" s="448"/>
      <c r="G107" s="448"/>
      <c r="H107" s="320"/>
      <c r="I107" s="320"/>
      <c r="J107" s="179"/>
      <c r="K107" s="452" t="str">
        <f>'テンプレート'!K120</f>
        <v>Ground投擲</v>
      </c>
      <c r="L107" s="450" t="str">
        <f>'テンプレート'!L120</f>
        <v>前Throws</v>
      </c>
      <c r="M107" s="127" t="s">
        <v>79</v>
      </c>
      <c r="N107" s="127">
        <v>24.0</v>
      </c>
      <c r="O107" s="121"/>
      <c r="P107" s="121"/>
      <c r="Q107" s="121"/>
      <c r="R107" s="121"/>
      <c r="S107" s="121"/>
      <c r="T107" s="121"/>
      <c r="U107" s="121"/>
      <c r="V107" s="121"/>
    </row>
    <row r="108" outlineLevel="1">
      <c r="A108" s="207"/>
      <c r="B108" s="447" t="s">
        <v>506</v>
      </c>
      <c r="C108" s="127" t="str">
        <f t="array" ref="C108">INDEX('Ledge  Tech'!$J$3:$M$109, MATCH($A$1,'Ledge  Tech'!$A$3:$A$109,0), MATCH(C103,'Ledge  Tech'!$J$2:$M$2,0))</f>
        <v>1-22</v>
      </c>
      <c r="D108" s="127">
        <f t="array" ref="D108">INDEX('Ledge  Tech'!$J$3:$M$109, MATCH($A$1,'Ledge  Tech'!$A$3:$A$109,0), MATCH(D103,'Ledge  Tech'!$J$2:$M$2,0))</f>
        <v>55</v>
      </c>
      <c r="E108" s="127" t="str">
        <f t="array" ref="E108">INDEX('Ledge  Tech'!$J$3:$M$109, MATCH($A$1,'Ledge  Tech'!$A$3:$A$109,0), MATCH(E103,'Ledge  Tech'!$J$2:$M$2,0))</f>
        <v>20-22</v>
      </c>
      <c r="F108" s="127">
        <f t="array" ref="F108">INDEX('Ledge  Tech'!$J$3:$M$109, MATCH($A$1,'Ledge  Tech'!$A$3:$A$109,0), MATCH(F103,'Ledge  Tech'!$J$2:$M$2,0))</f>
        <v>9</v>
      </c>
      <c r="G108" s="127">
        <f>F108*1.2</f>
        <v>10.8</v>
      </c>
      <c r="H108" s="320"/>
      <c r="I108" s="320"/>
      <c r="J108" s="121"/>
      <c r="K108" s="222"/>
      <c r="L108" s="450" t="str">
        <f>'テンプレート'!L121</f>
        <v>後Throws</v>
      </c>
      <c r="M108" s="127" t="s">
        <v>74</v>
      </c>
      <c r="N108" s="127">
        <v>24.0</v>
      </c>
      <c r="O108" s="121"/>
      <c r="P108" s="121"/>
      <c r="Q108" s="121"/>
      <c r="R108" s="121"/>
      <c r="S108" s="121"/>
      <c r="T108" s="121"/>
      <c r="U108" s="121"/>
      <c r="V108" s="121"/>
    </row>
    <row r="109" outlineLevel="1">
      <c r="A109" s="446" t="s">
        <v>507</v>
      </c>
      <c r="B109" s="447" t="s">
        <v>455</v>
      </c>
      <c r="C109" s="127" t="str">
        <f t="array" ref="C109">INDEX('Ledge  Tech'!$N$3:$O$109, MATCH($A$1,'Ledge  Tech'!$A$3:$A$109,0), MATCH(C103,'Ledge  Tech'!$N$2:$O$2,0))</f>
        <v>1-20</v>
      </c>
      <c r="D109" s="127">
        <f t="array" ref="D109">INDEX('Ledge  Tech'!$N$3:$O$109, MATCH($A$1,'Ledge  Tech'!$A$3:$A$109,0), MATCH(D103,'Ledge  Tech'!$N$2:$O$2,0))</f>
        <v>26</v>
      </c>
      <c r="E109" s="448"/>
      <c r="F109" s="448"/>
      <c r="G109" s="448"/>
      <c r="H109" s="320"/>
      <c r="I109" s="320"/>
      <c r="J109" s="179"/>
      <c r="K109" s="222"/>
      <c r="L109" s="450" t="str">
        <f>'テンプレート'!L122</f>
        <v>上Throws</v>
      </c>
      <c r="M109" s="127" t="s">
        <v>206</v>
      </c>
      <c r="N109" s="127">
        <v>23.0</v>
      </c>
      <c r="O109" s="320"/>
      <c r="P109" s="320"/>
      <c r="Q109" s="320"/>
      <c r="R109" s="320"/>
      <c r="S109" s="320"/>
      <c r="T109" s="320"/>
      <c r="U109" s="320"/>
      <c r="V109" s="320"/>
    </row>
    <row r="110" outlineLevel="1">
      <c r="A110" s="222"/>
      <c r="B110" s="447" t="s">
        <v>496</v>
      </c>
      <c r="C110" s="127" t="str">
        <f t="array" ref="C110">INDEX('Ledge  Tech'!$P$3:$Q$109, MATCH($A$1,'Ledge  Tech'!$A$3:$A$109,0), MATCH(C103,'Ledge  Tech'!$P$2:$Q$2,0))</f>
        <v>1-20</v>
      </c>
      <c r="D110" s="127">
        <f t="array" ref="D110">INDEX('Ledge  Tech'!$P$3:$Q$109, MATCH($A$1,'Ledge  Tech'!$A$3:$A$109,0), MATCH(D103,'Ledge  Tech'!$P$2:$Q$2,0))</f>
        <v>40</v>
      </c>
      <c r="E110" s="448"/>
      <c r="F110" s="448"/>
      <c r="G110" s="448"/>
      <c r="H110" s="320"/>
      <c r="I110" s="320"/>
      <c r="J110" s="121"/>
      <c r="K110" s="222"/>
      <c r="L110" s="450" t="str">
        <f>'テンプレート'!L123</f>
        <v>下Throws</v>
      </c>
      <c r="M110" s="127" t="s">
        <v>90</v>
      </c>
      <c r="N110" s="127">
        <v>19.0</v>
      </c>
      <c r="O110" s="180"/>
      <c r="P110" s="180"/>
      <c r="Q110" s="180"/>
      <c r="R110" s="180"/>
      <c r="S110" s="180"/>
      <c r="T110" s="180"/>
      <c r="U110" s="180"/>
      <c r="V110" s="180"/>
    </row>
    <row r="111" outlineLevel="1">
      <c r="A111" s="207"/>
      <c r="B111" s="447" t="s">
        <v>497</v>
      </c>
      <c r="C111" s="127" t="str">
        <f t="array" ref="C111">INDEX('Ledge  Tech'!$R$3:$S$109, MATCH($A$1,'Ledge  Tech'!$A$3:$A$109,0), MATCH(C103,'Ledge  Tech'!$R$2:$S$2,0))</f>
        <v>1-20</v>
      </c>
      <c r="D111" s="127">
        <f t="array" ref="D111">INDEX('Ledge  Tech'!$R$3:$S$109, MATCH($A$1,'Ledge  Tech'!$A$3:$A$109,0), MATCH(D103,'Ledge  Tech'!$R$2:$S$2,0))</f>
        <v>40</v>
      </c>
      <c r="E111" s="448"/>
      <c r="F111" s="448"/>
      <c r="G111" s="448"/>
      <c r="H111" s="320"/>
      <c r="I111" s="320"/>
      <c r="J111" s="179"/>
      <c r="K111" s="222"/>
      <c r="L111" s="453" t="str">
        <f>'テンプレート'!L124</f>
        <v>ダッシュ</v>
      </c>
      <c r="M111" s="127" t="s">
        <v>66</v>
      </c>
      <c r="N111" s="127">
        <v>37.0</v>
      </c>
      <c r="O111" s="180"/>
      <c r="P111" s="180"/>
      <c r="Q111" s="180"/>
      <c r="R111" s="180"/>
      <c r="S111" s="180"/>
      <c r="T111" s="180"/>
      <c r="U111" s="180"/>
      <c r="V111" s="180"/>
    </row>
    <row r="112" outlineLevel="1">
      <c r="A112" s="446" t="s">
        <v>508</v>
      </c>
      <c r="B112" s="447" t="s">
        <v>509</v>
      </c>
      <c r="C112" s="448"/>
      <c r="D112" s="127" t="str">
        <f t="array" ref="D112">INDEX('Get-Ups'!$C$3:$C103, MATCH($A$1,'Get-Ups'!$A$3:$A$109,0), MATCH(D103,'Get-Ups'!$C$2:$AD$2,0))</f>
        <v>25</v>
      </c>
      <c r="E112" s="448"/>
      <c r="F112" s="448"/>
      <c r="G112" s="448"/>
      <c r="H112" s="320"/>
      <c r="I112" s="320"/>
      <c r="J112" s="121"/>
      <c r="K112" s="207"/>
      <c r="L112" s="453" t="str">
        <f>'テンプレート'!L125</f>
        <v>On-Spot捨て</v>
      </c>
      <c r="M112" s="127" t="s">
        <v>145</v>
      </c>
      <c r="N112" s="127">
        <v>23.0</v>
      </c>
      <c r="O112" s="180"/>
      <c r="P112" s="180"/>
      <c r="Q112" s="180"/>
      <c r="R112" s="180"/>
      <c r="S112" s="180"/>
      <c r="T112" s="180"/>
      <c r="U112" s="180"/>
      <c r="V112" s="180"/>
    </row>
    <row r="113" outlineLevel="1">
      <c r="A113" s="222"/>
      <c r="B113" s="447" t="s">
        <v>455</v>
      </c>
      <c r="C113" s="454" t="str">
        <f t="array" ref="C113">INDEX('Get-Ups'!$D$3:$E103, MATCH($A$1,'Get-Ups'!$A$3:$A$109,0), MATCH(C103,'Get-Ups'!$D$2:$AD$2,0))</f>
        <v>1-22</v>
      </c>
      <c r="D113" s="455">
        <f t="array" ref="D113">INDEX('Get-Ups'!$D$3:$E103, MATCH($A$1,'Get-Ups'!$A$3:$A$109,0), MATCH(D103,'Get-Ups'!$D$2:$AD$2,0))</f>
        <v>29</v>
      </c>
      <c r="E113" s="448"/>
      <c r="F113" s="448"/>
      <c r="G113" s="448"/>
      <c r="H113" s="320"/>
      <c r="I113" s="320"/>
      <c r="J113" s="179"/>
      <c r="K113" s="452" t="str">
        <f>'テンプレート'!K126</f>
        <v>Air投擲</v>
      </c>
      <c r="L113" s="450" t="str">
        <f>'テンプレート'!L126</f>
        <v>前Throws</v>
      </c>
      <c r="M113" s="127" t="s">
        <v>79</v>
      </c>
      <c r="N113" s="127">
        <v>24.0</v>
      </c>
      <c r="O113" s="180"/>
      <c r="P113" s="180"/>
      <c r="Q113" s="180"/>
      <c r="R113" s="180"/>
      <c r="S113" s="180"/>
      <c r="T113" s="180"/>
      <c r="U113" s="180"/>
      <c r="V113" s="180"/>
    </row>
    <row r="114" outlineLevel="1">
      <c r="A114" s="222"/>
      <c r="B114" s="447" t="s">
        <v>496</v>
      </c>
      <c r="C114" s="454" t="str">
        <f t="array" ref="C114">INDEX('Get-Ups'!$F$3:$G$109, MATCH($A$1,'Get-Ups'!$A$3:$A$109,0), MATCH(C103,'Get-Ups'!$F$2:$AD$2,0))</f>
        <v>1-19</v>
      </c>
      <c r="D114" s="455">
        <f t="array" ref="D114">INDEX('Get-Ups'!$F$3:$G$109, MATCH($A$1,'Get-Ups'!$A$3:$A$109,0), MATCH(D103,'Get-Ups'!$F$2:$AD$2,0))</f>
        <v>35</v>
      </c>
      <c r="E114" s="448"/>
      <c r="F114" s="448"/>
      <c r="G114" s="448"/>
      <c r="H114" s="320"/>
      <c r="I114" s="320"/>
      <c r="J114" s="121"/>
      <c r="K114" s="222"/>
      <c r="L114" s="450" t="str">
        <f>'テンプレート'!L127</f>
        <v>後Throws</v>
      </c>
      <c r="M114" s="127" t="s">
        <v>74</v>
      </c>
      <c r="N114" s="127">
        <v>24.0</v>
      </c>
      <c r="O114" s="180"/>
      <c r="P114" s="180"/>
      <c r="Q114" s="180"/>
      <c r="R114" s="180"/>
      <c r="S114" s="180"/>
      <c r="T114" s="180"/>
      <c r="U114" s="180"/>
      <c r="V114" s="180"/>
    </row>
    <row r="115" outlineLevel="1">
      <c r="A115" s="222"/>
      <c r="B115" s="447" t="s">
        <v>497</v>
      </c>
      <c r="C115" s="127" t="str">
        <f t="array" ref="C115">INDEX('Get-Ups'!$H$3:$I$109, MATCH($A$1,'Get-Ups'!$A$3:$A$109,0), MATCH(C103,'Get-Ups'!$H$2:$AD$2,0))</f>
        <v>1-20</v>
      </c>
      <c r="D115" s="127">
        <f t="array" ref="D115">INDEX('Get-Ups'!$H$3:$I$109, MATCH($A$1,'Get-Ups'!$A$3:$A$109,0), MATCH(D103,'Get-Ups'!$H$2:$AD$2,0))</f>
        <v>35</v>
      </c>
      <c r="E115" s="448"/>
      <c r="F115" s="448"/>
      <c r="G115" s="448"/>
      <c r="H115" s="320"/>
      <c r="I115" s="320"/>
      <c r="J115" s="179"/>
      <c r="K115" s="222"/>
      <c r="L115" s="450" t="str">
        <f>'テンプレート'!L128</f>
        <v>上Throws</v>
      </c>
      <c r="M115" s="127" t="s">
        <v>206</v>
      </c>
      <c r="N115" s="127">
        <v>23.0</v>
      </c>
      <c r="O115" s="180"/>
      <c r="P115" s="180"/>
      <c r="Q115" s="180"/>
      <c r="R115" s="180"/>
      <c r="S115" s="180"/>
      <c r="T115" s="180"/>
      <c r="U115" s="180"/>
      <c r="V115" s="180"/>
    </row>
    <row r="116" outlineLevel="1">
      <c r="A116" s="222"/>
      <c r="B116" s="447" t="s">
        <v>510</v>
      </c>
      <c r="C116" s="456" t="str">
        <f t="array" ref="C116">INDEX('Get-Ups'!$J$3:$M$109, MATCH($A$1,'Get-Ups'!$A$3:$A$109,0), MATCH(C103,'Get-Ups'!$J$2:$AD$2,0))</f>
        <v>1-25</v>
      </c>
      <c r="D116" s="457">
        <f t="array" ref="D116">INDEX('Get-Ups'!$J$3:$M$109, MATCH($A$1,'Get-Ups'!$A$3:$A$109,0), MATCH(D103,'Get-Ups'!$J$2:$AD$2,0))</f>
        <v>45</v>
      </c>
      <c r="E116" s="454" t="str">
        <f t="array" ref="E116">INDEX('Get-Ups'!$J$3:$M$109, MATCH($A$1,'Get-Ups'!$A$3:$A$109,0), MATCH(E103,'Get-Ups'!$J$2:$AD$2,0))</f>
        <v>14-15</v>
      </c>
      <c r="F116" s="455">
        <f t="array" ref="F116">INDEX('Get-Ups'!$J$3:$M$109, MATCH($A$1,'Get-Ups'!$A$3:$A$109,0), MATCH(F103,'Get-Ups'!$J$2:$AD$2,0))</f>
        <v>7</v>
      </c>
      <c r="G116" s="127">
        <f t="shared" ref="G116:G117" si="1">F116*1.2</f>
        <v>8.4</v>
      </c>
      <c r="H116" s="320"/>
      <c r="I116" s="320"/>
      <c r="J116" s="121"/>
      <c r="K116" s="207"/>
      <c r="L116" s="450" t="str">
        <f>'テンプレート'!L129</f>
        <v>下Throws</v>
      </c>
      <c r="M116" s="127" t="s">
        <v>90</v>
      </c>
      <c r="N116" s="127">
        <v>19.0</v>
      </c>
      <c r="O116" s="121"/>
      <c r="P116" s="121"/>
      <c r="Q116" s="121"/>
      <c r="R116" s="121"/>
      <c r="S116" s="121"/>
      <c r="T116" s="121"/>
      <c r="U116" s="121"/>
      <c r="V116" s="121"/>
    </row>
    <row r="117" outlineLevel="1">
      <c r="A117" s="207"/>
      <c r="B117" s="458" t="s">
        <v>511</v>
      </c>
      <c r="C117" s="207"/>
      <c r="D117" s="207"/>
      <c r="E117" s="454" t="str">
        <f t="array" ref="E117">INDEX('Get-Ups'!$N$3:$O$109, MATCH($A$1,'Get-Ups'!$A$3:$A$109,0), MATCH(E103,'Get-Ups'!$N$2:$AD$2,0))</f>
        <v>24-25</v>
      </c>
      <c r="F117" s="455">
        <f t="array" ref="F117">INDEX('Get-Ups'!$N$3:$O$109, MATCH($A$1,'Get-Ups'!$A$3:$A$109,0), MATCH(F103,'Get-Ups'!$N$2:$AD$2,0))</f>
        <v>7</v>
      </c>
      <c r="G117" s="127">
        <f t="shared" si="1"/>
        <v>8.4</v>
      </c>
      <c r="H117" s="320"/>
      <c r="I117" s="320"/>
      <c r="J117" s="121"/>
      <c r="K117" s="459" t="str">
        <f>'テンプレート'!K130</f>
        <v>踏み台ジャンプ</v>
      </c>
      <c r="L117" s="224"/>
      <c r="M117" s="445" t="str">
        <f>'テンプレート'!M130</f>
        <v>Duration</v>
      </c>
      <c r="N117" s="138"/>
      <c r="O117" s="121"/>
      <c r="P117" s="121"/>
      <c r="Q117" s="121"/>
      <c r="R117" s="121"/>
      <c r="S117" s="121"/>
      <c r="T117" s="121"/>
      <c r="U117" s="121"/>
      <c r="V117" s="121"/>
    </row>
    <row r="118" outlineLevel="1">
      <c r="A118" s="446" t="s">
        <v>512</v>
      </c>
      <c r="B118" s="447" t="s">
        <v>509</v>
      </c>
      <c r="C118" s="448"/>
      <c r="D118" s="454" t="str">
        <f t="array" ref="D118">INDEX('Get-Ups'!$C$3:$C103, MATCH($A$1,'Get-Ups'!$A$3:$A$109,0), MATCH(D103,'Get-Ups'!$C$2,0))</f>
        <v>25</v>
      </c>
      <c r="E118" s="448"/>
      <c r="F118" s="448"/>
      <c r="G118" s="448"/>
      <c r="H118" s="320"/>
      <c r="I118" s="320"/>
      <c r="J118" s="179"/>
      <c r="K118" s="460" t="str">
        <f>'テンプレート'!K131</f>
        <v>踏み</v>
      </c>
      <c r="L118" s="461" t="str">
        <f>'テンプレート'!L131</f>
        <v>踏み</v>
      </c>
      <c r="M118" s="127">
        <v>8.0</v>
      </c>
      <c r="N118" s="462"/>
      <c r="O118" s="121"/>
      <c r="P118" s="121"/>
      <c r="Q118" s="121"/>
      <c r="R118" s="121"/>
      <c r="S118" s="121"/>
      <c r="T118" s="121"/>
      <c r="U118" s="121"/>
      <c r="V118" s="121"/>
    </row>
    <row r="119" outlineLevel="1">
      <c r="A119" s="222"/>
      <c r="B119" s="447" t="s">
        <v>455</v>
      </c>
      <c r="C119" s="454" t="str">
        <f t="array" ref="C119">INDEX('Get-Ups'!$P$3:$Q$109, MATCH($A$1,'Get-Ups'!$A$3:$A$109,0), MATCH(C103,'Get-Ups'!$P$2:$AD$2,0))</f>
        <v>1-22</v>
      </c>
      <c r="D119" s="455">
        <f t="array" ref="D119">INDEX('Get-Ups'!$P$3:$Q$109, MATCH($A$1,'Get-Ups'!$A$3:$A$109,0), MATCH(D103,'Get-Ups'!$P$2:$AD$2,0))</f>
        <v>29</v>
      </c>
      <c r="E119" s="448"/>
      <c r="F119" s="448"/>
      <c r="G119" s="448"/>
      <c r="H119" s="320"/>
      <c r="I119" s="320"/>
      <c r="J119" s="121"/>
      <c r="K119" s="452" t="str">
        <f>'テンプレート'!K132</f>
        <v>踏まれ</v>
      </c>
      <c r="L119" s="461" t="str">
        <f>'テンプレート'!L132</f>
        <v>Ground踏まれ</v>
      </c>
      <c r="M119" s="127" t="s">
        <v>504</v>
      </c>
      <c r="N119" s="462"/>
      <c r="O119" s="320"/>
      <c r="P119" s="320"/>
      <c r="Q119" s="320"/>
      <c r="R119" s="320"/>
      <c r="S119" s="320"/>
      <c r="T119" s="320"/>
      <c r="U119" s="320"/>
      <c r="V119" s="320"/>
    </row>
    <row r="120" outlineLevel="1">
      <c r="A120" s="222"/>
      <c r="B120" s="447" t="s">
        <v>496</v>
      </c>
      <c r="C120" s="454" t="str">
        <f t="array" ref="C120">INDEX('Get-Ups'!$R$3:$S$109, MATCH($A$1,'Get-Ups'!$A$3:$A$109,0), MATCH(C103,'Get-Ups'!$R$2:$AD$2,0))</f>
        <v>1-19</v>
      </c>
      <c r="D120" s="455">
        <f t="array" ref="D120">INDEX('Get-Ups'!$R$3:$S$109, MATCH($A$1,'Get-Ups'!$A$3:$A$109,0), MATCH(D103,'Get-Ups'!$R$2:$AD$2,0))</f>
        <v>35</v>
      </c>
      <c r="E120" s="448"/>
      <c r="F120" s="448"/>
      <c r="G120" s="448"/>
      <c r="H120" s="320"/>
      <c r="I120" s="320"/>
      <c r="J120" s="179"/>
      <c r="K120" s="222"/>
      <c r="L120" s="461" t="s">
        <v>671</v>
      </c>
      <c r="M120" s="127">
        <v>28.0</v>
      </c>
      <c r="N120" s="108"/>
      <c r="O120" s="180"/>
      <c r="P120" s="180"/>
      <c r="Q120" s="180"/>
      <c r="R120" s="180"/>
      <c r="S120" s="180"/>
      <c r="T120" s="180"/>
      <c r="U120" s="180"/>
      <c r="V120" s="180"/>
    </row>
    <row r="121" outlineLevel="1">
      <c r="A121" s="222"/>
      <c r="B121" s="447" t="s">
        <v>497</v>
      </c>
      <c r="C121" s="454" t="str">
        <f t="array" ref="C121">INDEX('Get-Ups'!$T$3:$U$109, MATCH($A$1,'Get-Ups'!$A$3:$A$109,0), MATCH(C103,'Get-Ups'!$T$2:$AD$2,0))</f>
        <v>1-24</v>
      </c>
      <c r="D121" s="455">
        <f t="array" ref="D121">INDEX('Get-Ups'!$T$3:$U$109, MATCH($A$1,'Get-Ups'!$A$3:$A$109,0), MATCH(D103,'Get-Ups'!$T$2:$AD$2,0))</f>
        <v>35</v>
      </c>
      <c r="E121" s="448"/>
      <c r="F121" s="448"/>
      <c r="G121" s="448"/>
      <c r="H121" s="320"/>
      <c r="I121" s="320"/>
      <c r="J121" s="121"/>
      <c r="K121" s="222"/>
      <c r="L121" s="461" t="str">
        <f>'テンプレート'!L134</f>
        <v>Air踏まれ</v>
      </c>
      <c r="M121" s="127">
        <v>8.0</v>
      </c>
      <c r="N121" s="108"/>
      <c r="O121" s="180"/>
      <c r="P121" s="180"/>
      <c r="Q121" s="180"/>
      <c r="R121" s="180"/>
      <c r="S121" s="180"/>
      <c r="T121" s="180"/>
      <c r="U121" s="180"/>
      <c r="V121" s="180"/>
    </row>
    <row r="122" outlineLevel="1">
      <c r="A122" s="222"/>
      <c r="B122" s="447" t="s">
        <v>510</v>
      </c>
      <c r="C122" s="456" t="str">
        <f t="array" ref="C122">INDEX('Get-Ups'!$V$3:$Y$109, MATCH($A$1,'Get-Ups'!$A$3:$A$109,0), MATCH(C103,'Get-Ups'!$V$2:$AD$2,0))</f>
        <v>1-24</v>
      </c>
      <c r="D122" s="457">
        <f t="array" ref="D122">INDEX('Get-Ups'!$V$3:$Y$109, MATCH($A$1,'Get-Ups'!$A$3:$A$109,0), MATCH(D103,'Get-Ups'!$V$2:$AD$2,0))</f>
        <v>45</v>
      </c>
      <c r="E122" s="454" t="str">
        <f t="array" ref="E122">INDEX('Get-Ups'!$V$3:$Y$109, MATCH($A$1,'Get-Ups'!$A$3:$A$109,0), MATCH(E103,'Get-Ups'!$V$2:$AD$2,0))</f>
        <v>14-15</v>
      </c>
      <c r="F122" s="455">
        <f t="array" ref="F122">INDEX('Get-Ups'!$V$3:$Y$109, MATCH($A$1,'Get-Ups'!$A$3:$A$109,0), MATCH(F103,'Get-Ups'!$V$2:$AD$2,0))</f>
        <v>7</v>
      </c>
      <c r="G122" s="127">
        <f t="shared" ref="G122:G123" si="2">F122*1.2</f>
        <v>8.4</v>
      </c>
      <c r="H122" s="320"/>
      <c r="I122" s="320"/>
      <c r="J122" s="179"/>
      <c r="K122" s="222"/>
      <c r="L122" s="461" t="str">
        <f>'テンプレート'!L135</f>
        <v>Air落下</v>
      </c>
      <c r="M122" s="127">
        <v>33.0</v>
      </c>
      <c r="N122" s="108"/>
      <c r="O122" s="180"/>
      <c r="P122" s="180"/>
      <c r="Q122" s="180"/>
      <c r="R122" s="180"/>
      <c r="S122" s="180"/>
      <c r="T122" s="180"/>
      <c r="U122" s="180"/>
      <c r="V122" s="180"/>
    </row>
    <row r="123" outlineLevel="1">
      <c r="A123" s="207"/>
      <c r="B123" s="458" t="s">
        <v>511</v>
      </c>
      <c r="C123" s="207"/>
      <c r="D123" s="207"/>
      <c r="E123" s="454" t="str">
        <f t="array" ref="E123">INDEX('Get-Ups'!$Z$3:$AA$109, MATCH($A$1,'Get-Ups'!$A$3:$A$109,0), MATCH(E103,'Get-Ups'!$Z$2:$AD$2,0))</f>
        <v>23-24</v>
      </c>
      <c r="F123" s="455">
        <f t="array" ref="F123">INDEX('Get-Ups'!$Z$3:$AA$109, MATCH($A$1,'Get-Ups'!$A$3:$A$109,0), MATCH(F103,'Get-Ups'!$Z$2:$AD$2,0))</f>
        <v>7</v>
      </c>
      <c r="G123" s="127">
        <f t="shared" si="2"/>
        <v>8.4</v>
      </c>
      <c r="H123" s="320"/>
      <c r="I123" s="320"/>
      <c r="J123" s="179"/>
      <c r="K123" s="451" t="str">
        <f>'テンプレート'!K136</f>
        <v>倒れダメージ</v>
      </c>
      <c r="L123" s="120"/>
      <c r="M123" s="445" t="str">
        <f>'テンプレート'!M136</f>
        <v>Duration</v>
      </c>
      <c r="N123" s="108"/>
      <c r="O123" s="180"/>
      <c r="P123" s="180"/>
      <c r="Q123" s="180"/>
      <c r="R123" s="180"/>
      <c r="S123" s="180"/>
      <c r="T123" s="180"/>
      <c r="U123" s="180"/>
      <c r="V123" s="180"/>
    </row>
    <row r="124" outlineLevel="1">
      <c r="A124" s="446" t="s">
        <v>513</v>
      </c>
      <c r="B124" s="447" t="s">
        <v>514</v>
      </c>
      <c r="C124" s="454" t="str">
        <f t="array" ref="C124">INDEX(Tripping!$C$3:$D103, MATCH($A$1,Tripping!$A$3:$A$109,0), MATCH(C103,Tripping!$C$2:$AC$2,0))</f>
        <v>1-5</v>
      </c>
      <c r="D124" s="455">
        <f t="array" ref="D124">INDEX(Tripping!$C$3:$D103, MATCH($A$1,Tripping!$A$3:$A$109,0), MATCH(D103,Tripping!$C$2:$AC$2,0))</f>
        <v>29</v>
      </c>
      <c r="E124" s="448"/>
      <c r="F124" s="448"/>
      <c r="G124" s="448"/>
      <c r="H124" s="320"/>
      <c r="I124" s="320"/>
      <c r="J124" s="121"/>
      <c r="K124" s="460" t="str">
        <f>'テンプレート'!K137</f>
        <v>あお向け倒れ</v>
      </c>
      <c r="L124" s="453" t="str">
        <f>'テンプレート'!L137</f>
        <v>モーション大</v>
      </c>
      <c r="M124" s="127">
        <v>39.0</v>
      </c>
      <c r="N124" s="462"/>
      <c r="O124" s="180"/>
      <c r="P124" s="180"/>
      <c r="Q124" s="180"/>
      <c r="R124" s="180"/>
      <c r="S124" s="180"/>
      <c r="T124" s="180"/>
      <c r="U124" s="180"/>
      <c r="V124" s="180"/>
    </row>
    <row r="125" outlineLevel="1">
      <c r="A125" s="222"/>
      <c r="B125" s="447" t="s">
        <v>515</v>
      </c>
      <c r="C125" s="454" t="str">
        <f t="array" ref="C125">INDEX(Tripping!$E$3:$F103, MATCH($A$1,Tripping!$A$3:$A$109,0), MATCH(C103,Tripping!$E$2:$AC$2,0))</f>
        <v>1-5</v>
      </c>
      <c r="D125" s="455">
        <f t="array" ref="D125">INDEX(Tripping!$E$3:$F103, MATCH($A$1,Tripping!$A$3:$A$109,0), MATCH(D103,Tripping!$E$2:$AC$2,0))</f>
        <v>39</v>
      </c>
      <c r="E125" s="448"/>
      <c r="F125" s="448"/>
      <c r="G125" s="448"/>
      <c r="H125" s="320"/>
      <c r="I125" s="320"/>
      <c r="J125" s="179"/>
      <c r="K125" s="460" t="str">
        <f>'テンプレート'!K138</f>
        <v>うつ伏せ倒れ</v>
      </c>
      <c r="L125" s="453" t="str">
        <f>'テンプレート'!L138</f>
        <v>モーション大</v>
      </c>
      <c r="M125" s="127" t="s">
        <v>165</v>
      </c>
      <c r="N125" s="462"/>
      <c r="O125" s="180"/>
      <c r="P125" s="180"/>
      <c r="Q125" s="180"/>
      <c r="R125" s="180"/>
      <c r="S125" s="180"/>
      <c r="T125" s="180"/>
      <c r="U125" s="180"/>
      <c r="V125" s="180"/>
    </row>
    <row r="126" outlineLevel="1">
      <c r="A126" s="222"/>
      <c r="B126" s="447" t="s">
        <v>455</v>
      </c>
      <c r="C126" s="454" t="str">
        <f t="array" ref="C126">INDEX(Tripping!$G$3:$H$109, MATCH($A$1,Tripping!$A$3:$A$109,0), MATCH(C103,Tripping!$G$2:$AC$2,0))</f>
        <v>1-16</v>
      </c>
      <c r="D126" s="455">
        <f t="array" ref="D126">INDEX(Tripping!$G$3:$H$109, MATCH($A$1,Tripping!$A$3:$A$109,0), MATCH(D103,Tripping!$G$2:$AC$2,0))</f>
        <v>21</v>
      </c>
      <c r="E126" s="448"/>
      <c r="F126" s="448"/>
      <c r="G126" s="448"/>
      <c r="H126" s="320"/>
      <c r="I126" s="320"/>
      <c r="J126" s="121"/>
      <c r="K126" s="451" t="str">
        <f>'テンプレート'!K139</f>
        <v/>
      </c>
      <c r="L126" s="120"/>
      <c r="M126" s="445" t="str">
        <f>'テンプレート'!M139</f>
        <v/>
      </c>
      <c r="N126" s="108"/>
      <c r="O126" s="180"/>
      <c r="P126" s="180"/>
      <c r="Q126" s="180"/>
      <c r="R126" s="180"/>
      <c r="S126" s="180"/>
      <c r="T126" s="180"/>
      <c r="U126" s="180"/>
      <c r="V126" s="180"/>
    </row>
    <row r="127" outlineLevel="1">
      <c r="A127" s="222"/>
      <c r="B127" s="447" t="s">
        <v>496</v>
      </c>
      <c r="C127" s="454" t="str">
        <f t="array" ref="C127">INDEX(Tripping!$I$3:$J$109, MATCH($A$1,Tripping!$A$3:$A$109,0), MATCH(C103,Tripping!$I$2:$AC$2,0))</f>
        <v>1-9</v>
      </c>
      <c r="D127" s="455">
        <f t="array" ref="D127">INDEX(Tripping!$I$3:$J$109, MATCH($A$1,Tripping!$A$3:$A$109,0), MATCH(D103,Tripping!$I$2:$AC$2,0))</f>
        <v>28</v>
      </c>
      <c r="E127" s="448"/>
      <c r="F127" s="448"/>
      <c r="G127" s="448"/>
      <c r="H127" s="320"/>
      <c r="I127" s="320"/>
      <c r="J127" s="320"/>
      <c r="K127" s="463"/>
      <c r="L127" s="464" t="str">
        <f>'テンプレート'!L140</f>
        <v/>
      </c>
      <c r="M127" s="127" t="s">
        <v>504</v>
      </c>
      <c r="N127" s="108"/>
      <c r="O127" s="180"/>
      <c r="P127" s="180"/>
      <c r="Q127" s="180"/>
      <c r="R127" s="180"/>
      <c r="S127" s="180"/>
      <c r="T127" s="180"/>
      <c r="U127" s="180"/>
      <c r="V127" s="180"/>
    </row>
    <row r="128" outlineLevel="1">
      <c r="A128" s="222"/>
      <c r="B128" s="447" t="s">
        <v>497</v>
      </c>
      <c r="C128" s="454" t="str">
        <f t="array" ref="C128">INDEX(Tripping!$K$3:$L$109, MATCH($A$1,Tripping!$A$3:$A$109,0), MATCH(C103,Tripping!$K$2:$AC$2,0))</f>
        <v>1-9</v>
      </c>
      <c r="D128" s="455">
        <f t="array" ref="D128">INDEX(Tripping!$K$3:$L$109, MATCH($A$1,Tripping!$A$3:$A$109,0), MATCH(D103,Tripping!$K$2:$AC$2,0))</f>
        <v>28</v>
      </c>
      <c r="E128" s="448"/>
      <c r="F128" s="448"/>
      <c r="G128" s="448"/>
      <c r="H128" s="320"/>
      <c r="I128" s="320"/>
      <c r="J128" s="320"/>
      <c r="K128" s="465"/>
      <c r="L128" s="180"/>
      <c r="M128" s="180"/>
      <c r="N128" s="108"/>
      <c r="O128" s="180"/>
      <c r="P128" s="180"/>
      <c r="Q128" s="180"/>
      <c r="R128" s="180"/>
      <c r="S128" s="180"/>
      <c r="T128" s="180"/>
      <c r="U128" s="180"/>
      <c r="V128" s="180"/>
    </row>
    <row r="129" outlineLevel="1">
      <c r="A129" s="222"/>
      <c r="B129" s="447" t="s">
        <v>510</v>
      </c>
      <c r="C129" s="456" t="str">
        <f t="array" ref="C129">INDEX(Tripping!$M$3:$P$109, MATCH($A$1,Tripping!$A$3:$A$109,0), MATCH(C103,Tripping!$M$2:$AC$2,0))</f>
        <v>1-7</v>
      </c>
      <c r="D129" s="457">
        <f t="array" ref="D129">INDEX(Tripping!$M$3:$P$109, MATCH($A$1,Tripping!$A$3:$A$109,0), MATCH(D103,Tripping!$M$2:$AC$2,0))</f>
        <v>49</v>
      </c>
      <c r="E129" s="454" t="str">
        <f t="array" ref="E129">INDEX(Tripping!$M$3:$P$109, MATCH($A$1,Tripping!$A$3:$A$109,0), MATCH(E103,Tripping!$M$2:$AC$2,0))</f>
        <v>19-20</v>
      </c>
      <c r="F129" s="455">
        <f t="array" ref="F129">INDEX(Tripping!$M$3:$P$109, MATCH($A$1,Tripping!$A$3:$A$109,0), MATCH(F103,Tripping!$M$2:$AC$2,0))</f>
        <v>5</v>
      </c>
      <c r="G129" s="127">
        <f t="shared" ref="G129:G130" si="3">F129*1.2</f>
        <v>6</v>
      </c>
      <c r="H129" s="320"/>
      <c r="I129" s="320"/>
      <c r="J129" s="320"/>
      <c r="K129" s="180"/>
      <c r="L129" s="180"/>
      <c r="M129" s="180"/>
      <c r="N129" s="108"/>
      <c r="O129" s="108"/>
      <c r="P129" s="108"/>
      <c r="Q129" s="108"/>
      <c r="R129" s="180"/>
      <c r="S129" s="180"/>
      <c r="T129" s="180"/>
      <c r="U129" s="180"/>
      <c r="V129" s="180"/>
    </row>
    <row r="130" outlineLevel="1">
      <c r="A130" s="207"/>
      <c r="B130" s="458" t="s">
        <v>511</v>
      </c>
      <c r="C130" s="207"/>
      <c r="D130" s="207"/>
      <c r="E130" s="454" t="str">
        <f t="array" ref="E130">INDEX(Tripping!$Q$3:$R$109, MATCH($A$1,Tripping!$A$3:$A$109,0), MATCH(E103,Tripping!$Q$2:$AC$2,0))</f>
        <v>25-26</v>
      </c>
      <c r="F130" s="455">
        <f t="array" ref="F130">INDEX(Tripping!$Q$3:$R$109, MATCH($A$1,Tripping!$A$3:$A$109,0), MATCH(F103,Tripping!$Q$2:$AC$2,0))</f>
        <v>5</v>
      </c>
      <c r="G130" s="127">
        <f t="shared" si="3"/>
        <v>6</v>
      </c>
      <c r="H130" s="320"/>
      <c r="I130" s="320"/>
      <c r="J130" s="320"/>
      <c r="K130" s="180"/>
      <c r="L130" s="180"/>
      <c r="M130" s="180"/>
      <c r="N130" s="108"/>
      <c r="O130" s="108"/>
      <c r="P130" s="108"/>
      <c r="Q130" s="108"/>
      <c r="R130" s="180"/>
      <c r="S130" s="180"/>
      <c r="T130" s="180"/>
      <c r="U130" s="180"/>
      <c r="V130" s="180"/>
    </row>
  </sheetData>
  <mergeCells count="138">
    <mergeCell ref="E89:E90"/>
    <mergeCell ref="E91:E92"/>
    <mergeCell ref="K107:K112"/>
    <mergeCell ref="H84:J84"/>
    <mergeCell ref="D116:D117"/>
    <mergeCell ref="C116:C117"/>
    <mergeCell ref="K106:L106"/>
    <mergeCell ref="A61:B61"/>
    <mergeCell ref="A75:B75"/>
    <mergeCell ref="A71:A74"/>
    <mergeCell ref="A91:A92"/>
    <mergeCell ref="A57:A59"/>
    <mergeCell ref="A45:B46"/>
    <mergeCell ref="A51:A53"/>
    <mergeCell ref="D66:D67"/>
    <mergeCell ref="C68:C69"/>
    <mergeCell ref="D68:D69"/>
    <mergeCell ref="C85:C86"/>
    <mergeCell ref="C57:C58"/>
    <mergeCell ref="D54:D55"/>
    <mergeCell ref="D57:D59"/>
    <mergeCell ref="D38:D39"/>
    <mergeCell ref="D31:D32"/>
    <mergeCell ref="D34:D36"/>
    <mergeCell ref="D71:D74"/>
    <mergeCell ref="F57:F58"/>
    <mergeCell ref="G57:G58"/>
    <mergeCell ref="H57:H58"/>
    <mergeCell ref="I57:I59"/>
    <mergeCell ref="J57:J59"/>
    <mergeCell ref="I54:I55"/>
    <mergeCell ref="I51:I53"/>
    <mergeCell ref="H30:J30"/>
    <mergeCell ref="H29:J29"/>
    <mergeCell ref="H34:J36"/>
    <mergeCell ref="H33:J33"/>
    <mergeCell ref="H37:J37"/>
    <mergeCell ref="H38:J39"/>
    <mergeCell ref="H6:H7"/>
    <mergeCell ref="H4:H5"/>
    <mergeCell ref="E16:F16"/>
    <mergeCell ref="C16:D16"/>
    <mergeCell ref="H25:J25"/>
    <mergeCell ref="G16:H16"/>
    <mergeCell ref="H27:J27"/>
    <mergeCell ref="H26:J26"/>
    <mergeCell ref="H85:J86"/>
    <mergeCell ref="K1:M2"/>
    <mergeCell ref="H1:J2"/>
    <mergeCell ref="H10:H11"/>
    <mergeCell ref="K16:N16"/>
    <mergeCell ref="C1:G12"/>
    <mergeCell ref="D40:D42"/>
    <mergeCell ref="I10:I11"/>
    <mergeCell ref="H8:J9"/>
    <mergeCell ref="A24:B25"/>
    <mergeCell ref="A26:A30"/>
    <mergeCell ref="A10:A12"/>
    <mergeCell ref="A15:B16"/>
    <mergeCell ref="A31:A32"/>
    <mergeCell ref="D47:D50"/>
    <mergeCell ref="E57:E58"/>
    <mergeCell ref="D51:D53"/>
    <mergeCell ref="A34:A36"/>
    <mergeCell ref="A40:A42"/>
    <mergeCell ref="A38:A39"/>
    <mergeCell ref="A54:A55"/>
    <mergeCell ref="A47:A50"/>
    <mergeCell ref="I6:I7"/>
    <mergeCell ref="I4:I5"/>
    <mergeCell ref="H40:J42"/>
    <mergeCell ref="H43:J43"/>
    <mergeCell ref="J47:J50"/>
    <mergeCell ref="I47:I50"/>
    <mergeCell ref="J54:J55"/>
    <mergeCell ref="J51:J53"/>
    <mergeCell ref="H28:J28"/>
    <mergeCell ref="H31:J32"/>
    <mergeCell ref="H66:J69"/>
    <mergeCell ref="H65:J65"/>
    <mergeCell ref="H70:J70"/>
    <mergeCell ref="H71:J74"/>
    <mergeCell ref="H75:J75"/>
    <mergeCell ref="H76:J76"/>
    <mergeCell ref="H62:J62"/>
    <mergeCell ref="V63:V64"/>
    <mergeCell ref="R51:V53"/>
    <mergeCell ref="R54:V55"/>
    <mergeCell ref="R47:V50"/>
    <mergeCell ref="R46:V46"/>
    <mergeCell ref="R56:V56"/>
    <mergeCell ref="R57:V59"/>
    <mergeCell ref="H63:J63"/>
    <mergeCell ref="H64:J64"/>
    <mergeCell ref="U66:U69"/>
    <mergeCell ref="U71:U74"/>
    <mergeCell ref="V71:V74"/>
    <mergeCell ref="V66:V69"/>
    <mergeCell ref="U63:U64"/>
    <mergeCell ref="A85:A86"/>
    <mergeCell ref="A87:A88"/>
    <mergeCell ref="A109:A111"/>
    <mergeCell ref="A112:A117"/>
    <mergeCell ref="A118:A123"/>
    <mergeCell ref="A124:A130"/>
    <mergeCell ref="A104:A108"/>
    <mergeCell ref="A89:A90"/>
    <mergeCell ref="C91:C92"/>
    <mergeCell ref="C89:C90"/>
    <mergeCell ref="H89:J90"/>
    <mergeCell ref="H91:J92"/>
    <mergeCell ref="H87:J88"/>
    <mergeCell ref="A78:B79"/>
    <mergeCell ref="A94:B95"/>
    <mergeCell ref="A99:A100"/>
    <mergeCell ref="A102:B103"/>
    <mergeCell ref="A96:A98"/>
    <mergeCell ref="E85:E86"/>
    <mergeCell ref="E87:E88"/>
    <mergeCell ref="C87:C88"/>
    <mergeCell ref="K104:K105"/>
    <mergeCell ref="K103:L103"/>
    <mergeCell ref="K113:K116"/>
    <mergeCell ref="K117:L117"/>
    <mergeCell ref="K119:K122"/>
    <mergeCell ref="K123:L123"/>
    <mergeCell ref="K126:L126"/>
    <mergeCell ref="D122:D123"/>
    <mergeCell ref="C122:C123"/>
    <mergeCell ref="C129:C130"/>
    <mergeCell ref="D129:D130"/>
    <mergeCell ref="A81:A83"/>
    <mergeCell ref="A84:B84"/>
    <mergeCell ref="A62:B62"/>
    <mergeCell ref="A70:B70"/>
    <mergeCell ref="A65:B65"/>
    <mergeCell ref="A66:A67"/>
    <mergeCell ref="A68:A69"/>
  </mergeCells>
  <conditionalFormatting sqref="K1:K15 K17:K76 C28 E28:G28 K79:K127">
    <cfRule type="containsText" dxfId="0" priority="1" operator="containsText" text="361">
      <formula>NOT(ISERROR(SEARCH(("361"),(K1))))</formula>
    </cfRule>
  </conditionalFormatting>
  <conditionalFormatting sqref="K1:K15 K17:K76 C28 E28:G28 K79:K127">
    <cfRule type="containsText" dxfId="1" priority="2" operator="containsText" text="363">
      <formula>NOT(ISERROR(SEARCH(("363"),(K1))))</formula>
    </cfRule>
  </conditionalFormatting>
  <conditionalFormatting sqref="K1:K15 K17:K76 C28 E28:G28 K79:K127">
    <cfRule type="containsText" dxfId="1" priority="3" operator="containsText" text="365">
      <formula>NOT(ISERROR(SEARCH(("365"),(K1))))</formula>
    </cfRule>
  </conditionalFormatting>
  <conditionalFormatting sqref="K1:K15 K17:K76 C28 E28:G28 K79:K127">
    <cfRule type="containsText" dxfId="1" priority="4" operator="containsText" text="366">
      <formula>NOT(ISERROR(SEARCH(("366"),(K1))))</formula>
    </cfRule>
  </conditionalFormatting>
  <conditionalFormatting sqref="K1:K15 K17:K76 C28 E28:G28 K79: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D85:D92">
    <cfRule type="cellIs" dxfId="3" priority="7" operator="equal">
      <formula>"-"</formula>
    </cfRule>
  </conditionalFormatting>
  <conditionalFormatting sqref="O1:O76 O79:O130 P92">
    <cfRule type="cellIs" dxfId="4" priority="8" operator="greaterThan">
      <formula>0</formula>
    </cfRule>
  </conditionalFormatting>
  <conditionalFormatting sqref="P1:Q76 P79:Q130">
    <cfRule type="cellIs" dxfId="5" priority="9" operator="lessThan">
      <formula>1</formula>
    </cfRule>
  </conditionalFormatting>
  <conditionalFormatting sqref="P1:Q76 P79:Q130">
    <cfRule type="cellIs" dxfId="4" priority="10" operator="greaterThan">
      <formula>1</formula>
    </cfRule>
  </conditionalFormatting>
  <conditionalFormatting sqref="N25:N76 N79:N92">
    <cfRule type="cellIs" dxfId="6" priority="11" operator="greaterThan">
      <formula>0</formula>
    </cfRule>
  </conditionalFormatting>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A8C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144">
        <v>21.0</v>
      </c>
      <c r="B1" s="1146"/>
      <c r="C1" s="1149" t="str">
        <f>IMAGE(VLOOKUP($A$1,Fighters!A2:AI107,12,FALSE),1)</f>
        <v/>
      </c>
      <c r="D1" s="1150"/>
      <c r="E1" s="1150"/>
      <c r="F1" s="1150"/>
      <c r="G1" s="1152"/>
      <c r="H1" s="1155"/>
      <c r="I1" s="1150"/>
      <c r="J1" s="1152"/>
      <c r="K1" s="1157"/>
      <c r="L1" s="1150"/>
      <c r="M1" s="1152"/>
      <c r="N1" s="1159"/>
      <c r="O1" s="1159"/>
      <c r="P1" s="1159"/>
      <c r="Q1" s="1159"/>
      <c r="R1" s="1161"/>
      <c r="S1" s="1161"/>
      <c r="T1" s="1161"/>
      <c r="U1" s="1161"/>
      <c r="V1" s="1161"/>
    </row>
    <row r="2">
      <c r="A2" s="1166" t="str">
        <f>VLOOKUP($A$1,Fighters!$A$2:$AI$81,6,FALSE)</f>
        <v>#5da8c8</v>
      </c>
      <c r="B2" s="1146"/>
      <c r="C2" s="1167"/>
      <c r="G2" s="1168"/>
      <c r="H2" s="1169"/>
      <c r="I2" s="1170"/>
      <c r="J2" s="1172"/>
      <c r="K2" s="1169"/>
      <c r="L2" s="1170"/>
      <c r="M2" s="1172"/>
      <c r="N2" s="1159"/>
      <c r="O2" s="1159"/>
      <c r="P2" s="1159"/>
      <c r="Q2" s="1159"/>
      <c r="R2" s="1161"/>
      <c r="S2" s="1161"/>
      <c r="T2" s="1161"/>
      <c r="U2" s="1161"/>
      <c r="V2" s="1161"/>
    </row>
    <row r="3">
      <c r="A3" s="1166" t="str">
        <f>VLOOKUP($A$1,Fighters!$A$2:$AI$81,14,FALSE)</f>
        <v>21. マルス</v>
      </c>
      <c r="B3" s="1146"/>
      <c r="C3" s="1167"/>
      <c r="G3" s="1168"/>
      <c r="H3" s="1175"/>
      <c r="I3" s="1175"/>
      <c r="J3" s="1175"/>
      <c r="K3" s="1176"/>
      <c r="L3" s="1176"/>
      <c r="M3" s="1176"/>
      <c r="N3" s="1159"/>
      <c r="O3" s="1159"/>
      <c r="P3" s="1159"/>
      <c r="Q3" s="1159"/>
      <c r="R3" s="1178"/>
      <c r="S3" s="1161"/>
      <c r="T3" s="1161"/>
      <c r="U3" s="1161"/>
      <c r="V3" s="1161"/>
    </row>
    <row r="4">
      <c r="A4" s="1166" t="str">
        <f>VLOOKUP($A$1,Fighters!$A$2:$AI$81,13,FALSE)</f>
        <v>1</v>
      </c>
      <c r="B4" s="1146"/>
      <c r="C4" s="1167"/>
      <c r="G4" s="1168"/>
      <c r="H4" s="1181"/>
      <c r="I4" s="1181"/>
      <c r="J4" s="1175"/>
      <c r="K4" s="1176"/>
      <c r="L4" s="1176"/>
      <c r="M4" s="1176"/>
      <c r="N4" s="1159"/>
      <c r="O4" s="1159"/>
      <c r="P4" s="1159"/>
      <c r="Q4" s="1159"/>
      <c r="R4" s="1178"/>
      <c r="S4" s="1161"/>
      <c r="T4" s="1161"/>
      <c r="U4" s="1161"/>
      <c r="V4" s="1161"/>
    </row>
    <row r="5" ht="16.5" customHeight="1">
      <c r="A5" s="1144"/>
      <c r="B5" s="1146"/>
      <c r="C5" s="1167"/>
      <c r="G5" s="1168"/>
      <c r="H5" s="1183"/>
      <c r="I5" s="1183"/>
      <c r="J5" s="1185"/>
      <c r="K5" s="1187"/>
      <c r="L5" s="1189"/>
      <c r="M5" s="1189"/>
      <c r="N5" s="1159"/>
      <c r="O5" s="1159"/>
      <c r="P5" s="1159"/>
      <c r="Q5" s="1159"/>
      <c r="R5" s="1178"/>
      <c r="S5" s="1161"/>
      <c r="T5" s="1161"/>
      <c r="U5" s="1161"/>
      <c r="V5" s="1161"/>
    </row>
    <row r="6">
      <c r="A6" s="1146"/>
      <c r="B6" s="1146"/>
      <c r="C6" s="1167"/>
      <c r="G6" s="1168"/>
      <c r="H6" s="1181"/>
      <c r="I6" s="1191" t="s">
        <v>6</v>
      </c>
      <c r="J6" s="1187"/>
      <c r="K6" s="1193"/>
      <c r="L6" s="1189"/>
      <c r="M6" s="1189"/>
      <c r="N6" s="1159"/>
      <c r="O6" s="1159"/>
      <c r="P6" s="1159"/>
      <c r="Q6" s="1159"/>
      <c r="R6" s="1178"/>
      <c r="S6" s="1161"/>
      <c r="T6" s="1161"/>
      <c r="U6" s="1161"/>
      <c r="V6" s="1161"/>
    </row>
    <row r="7">
      <c r="A7" s="1146"/>
      <c r="B7" s="1146"/>
      <c r="C7" s="1167"/>
      <c r="G7" s="1168"/>
      <c r="H7" s="1183"/>
      <c r="I7" s="1183"/>
      <c r="J7" s="1187"/>
      <c r="K7" s="1193"/>
      <c r="L7" s="1189"/>
      <c r="M7" s="1189"/>
      <c r="N7" s="1159"/>
      <c r="O7" s="1159"/>
      <c r="P7" s="1159"/>
      <c r="Q7" s="1159"/>
      <c r="R7" s="1178"/>
      <c r="S7" s="1161"/>
      <c r="T7" s="1161"/>
      <c r="U7" s="1161"/>
      <c r="V7" s="1161"/>
    </row>
    <row r="8">
      <c r="A8" s="1146"/>
      <c r="B8" s="1146"/>
      <c r="C8" s="1167"/>
      <c r="G8" s="1168"/>
      <c r="H8" s="1196">
        <v>43631.94590677084</v>
      </c>
      <c r="I8" s="1150"/>
      <c r="J8" s="1152"/>
      <c r="K8" s="1187"/>
      <c r="L8" s="1189"/>
      <c r="M8" s="1189"/>
      <c r="N8" s="1159"/>
      <c r="O8" s="1159"/>
      <c r="P8" s="1159"/>
      <c r="Q8" s="1159"/>
      <c r="R8" s="1178"/>
      <c r="S8" s="1161"/>
      <c r="T8" s="1161"/>
      <c r="U8" s="1161"/>
      <c r="V8" s="1161"/>
    </row>
    <row r="9">
      <c r="A9" s="1146"/>
      <c r="B9" s="1146"/>
      <c r="C9" s="1167"/>
      <c r="G9" s="1168"/>
      <c r="H9" s="1169"/>
      <c r="I9" s="1170"/>
      <c r="J9" s="1172"/>
      <c r="K9" s="1161"/>
      <c r="L9" s="1159"/>
      <c r="M9" s="1159"/>
      <c r="N9" s="1159"/>
      <c r="O9" s="1159"/>
      <c r="P9" s="1159"/>
      <c r="Q9" s="1159"/>
      <c r="R9" s="1178"/>
      <c r="S9" s="1161"/>
      <c r="T9" s="1161"/>
      <c r="U9" s="1161"/>
      <c r="V9" s="1161"/>
    </row>
    <row r="10">
      <c r="A10" s="1146"/>
      <c r="B10" s="1146"/>
      <c r="C10" s="1167"/>
      <c r="G10" s="1168"/>
      <c r="H10" s="1198"/>
      <c r="I10" s="1198"/>
      <c r="J10" s="1161"/>
      <c r="K10" s="1161"/>
      <c r="L10" s="1159"/>
      <c r="M10" s="1159"/>
      <c r="N10" s="1159"/>
      <c r="O10" s="1159"/>
      <c r="P10" s="1159"/>
      <c r="Q10" s="1159"/>
      <c r="R10" s="1178"/>
      <c r="S10" s="1161"/>
      <c r="T10" s="1161"/>
      <c r="U10" s="1161"/>
      <c r="V10" s="1161"/>
    </row>
    <row r="11">
      <c r="A11" s="1199" t="s">
        <v>11</v>
      </c>
      <c r="B11" s="1152"/>
      <c r="C11" s="1167"/>
      <c r="G11" s="1168"/>
      <c r="H11" s="1183"/>
      <c r="I11" s="1183"/>
      <c r="J11" s="1161"/>
      <c r="K11" s="1161"/>
      <c r="L11" s="1159"/>
      <c r="M11" s="1159"/>
      <c r="N11" s="1159"/>
      <c r="O11" s="1159"/>
      <c r="P11" s="1159"/>
      <c r="Q11" s="1159"/>
      <c r="R11" s="1178"/>
      <c r="S11" s="1161"/>
      <c r="T11" s="1161"/>
      <c r="U11" s="1161"/>
      <c r="V11" s="1161"/>
    </row>
    <row r="12">
      <c r="A12" s="1169"/>
      <c r="B12" s="1172"/>
      <c r="C12" s="1169"/>
      <c r="D12" s="1170"/>
      <c r="E12" s="1170"/>
      <c r="F12" s="1170"/>
      <c r="G12" s="1172"/>
      <c r="H12" s="1200"/>
      <c r="I12" s="1200"/>
      <c r="J12" s="1146"/>
      <c r="K12" s="1146"/>
      <c r="L12" s="1159"/>
      <c r="M12" s="1159"/>
      <c r="N12" s="1159"/>
      <c r="O12" s="1159"/>
      <c r="P12" s="1159"/>
      <c r="Q12" s="1159"/>
      <c r="R12" s="1178"/>
      <c r="S12" s="1161"/>
      <c r="T12" s="1161"/>
      <c r="U12" s="1161"/>
      <c r="V12" s="1161"/>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90 [53rd]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2.255 [5th]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18.513 [32nd]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1.575 [1st]</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0.1342 [57th]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33.66 [33rd]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1.964 [21st]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0.114 [27th]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16.26 [37th]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1.071 [39th]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38F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33.66 [37th]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1.58 [41st]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0.00375 [77th]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2.528 [38th]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0.075 [67th]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56</v>
      </c>
      <c r="D26" s="701" t="s">
        <v>144</v>
      </c>
      <c r="E26" s="201" t="s">
        <v>1587</v>
      </c>
      <c r="F26" s="200" t="s">
        <v>1588</v>
      </c>
      <c r="G26" s="201" t="s">
        <v>1589</v>
      </c>
      <c r="H26" s="1230" t="s">
        <v>1590</v>
      </c>
      <c r="I26" s="120"/>
      <c r="J26" s="117"/>
      <c r="K26" s="200"/>
      <c r="L26" s="203"/>
      <c r="M26" s="204"/>
      <c r="N26" s="204"/>
      <c r="O26" s="205">
        <v>0.0</v>
      </c>
      <c r="P26" s="205">
        <v>1.0</v>
      </c>
      <c r="Q26" s="205">
        <v>1.0</v>
      </c>
      <c r="R26" s="105"/>
      <c r="S26" s="105"/>
      <c r="T26" s="105"/>
      <c r="U26" s="105"/>
      <c r="V26" s="105"/>
    </row>
    <row r="27" outlineLevel="1">
      <c r="A27" s="207"/>
      <c r="B27" s="208" t="s">
        <v>63</v>
      </c>
      <c r="C27" s="210" t="s">
        <v>64</v>
      </c>
      <c r="D27" s="355" t="s">
        <v>612</v>
      </c>
      <c r="E27" s="210" t="s">
        <v>1591</v>
      </c>
      <c r="F27" s="200" t="s">
        <v>1592</v>
      </c>
      <c r="G27" s="201" t="s">
        <v>1593</v>
      </c>
      <c r="H27" s="1231"/>
      <c r="I27" s="120"/>
      <c r="J27" s="117"/>
      <c r="K27" s="203"/>
      <c r="L27" s="203"/>
      <c r="M27" s="204"/>
      <c r="N27" s="204"/>
      <c r="O27" s="205">
        <v>0.0</v>
      </c>
      <c r="P27" s="205">
        <v>1.0</v>
      </c>
      <c r="Q27" s="205">
        <v>1.0</v>
      </c>
      <c r="R27" s="105"/>
      <c r="S27" s="105"/>
      <c r="T27" s="105"/>
      <c r="U27" s="105"/>
      <c r="V27" s="105"/>
    </row>
    <row r="28" outlineLevel="1">
      <c r="A28" s="195" t="s">
        <v>72</v>
      </c>
      <c r="B28" s="214"/>
      <c r="C28" s="355" t="s">
        <v>696</v>
      </c>
      <c r="D28" s="314" t="s">
        <v>121</v>
      </c>
      <c r="E28" s="355" t="s">
        <v>1594</v>
      </c>
      <c r="F28" s="200" t="s">
        <v>1595</v>
      </c>
      <c r="G28" s="242" t="s">
        <v>1596</v>
      </c>
      <c r="H28" s="243" t="s">
        <v>1597</v>
      </c>
      <c r="I28" s="221"/>
      <c r="J28" s="110"/>
      <c r="K28" s="200"/>
      <c r="L28" s="203"/>
      <c r="M28" s="204"/>
      <c r="N28" s="204"/>
      <c r="O28" s="205">
        <v>0.0</v>
      </c>
      <c r="P28" s="205">
        <v>1.0</v>
      </c>
      <c r="Q28" s="205">
        <v>1.0</v>
      </c>
      <c r="R28" s="105"/>
      <c r="S28" s="105"/>
      <c r="T28" s="105"/>
      <c r="U28" s="105"/>
      <c r="V28" s="105"/>
    </row>
    <row r="29" outlineLevel="1">
      <c r="A29" s="207"/>
      <c r="B29" s="208" t="s">
        <v>76</v>
      </c>
      <c r="C29" s="355" t="s">
        <v>225</v>
      </c>
      <c r="D29" s="114"/>
      <c r="E29" s="355" t="s">
        <v>1594</v>
      </c>
      <c r="F29" s="200" t="s">
        <v>1595</v>
      </c>
      <c r="G29" s="242" t="s">
        <v>1598</v>
      </c>
      <c r="H29" s="112"/>
      <c r="I29" s="224"/>
      <c r="J29" s="114"/>
      <c r="K29" s="200"/>
      <c r="L29" s="203"/>
      <c r="M29" s="204"/>
      <c r="N29" s="204"/>
      <c r="O29" s="205"/>
      <c r="P29" s="205"/>
      <c r="Q29" s="205"/>
      <c r="R29" s="105"/>
      <c r="S29" s="105"/>
      <c r="T29" s="105"/>
      <c r="U29" s="105"/>
      <c r="V29" s="105"/>
    </row>
    <row r="30" outlineLevel="1">
      <c r="A30" s="236" t="s">
        <v>82</v>
      </c>
      <c r="B30" s="208"/>
      <c r="C30" s="355" t="s">
        <v>553</v>
      </c>
      <c r="D30" s="355" t="s">
        <v>96</v>
      </c>
      <c r="E30" s="355" t="s">
        <v>1599</v>
      </c>
      <c r="F30" s="200" t="s">
        <v>1600</v>
      </c>
      <c r="G30" s="201" t="s">
        <v>1601</v>
      </c>
      <c r="H30" s="1231"/>
      <c r="I30" s="120"/>
      <c r="J30" s="117"/>
      <c r="K30" s="200"/>
      <c r="L30" s="203"/>
      <c r="M30" s="204"/>
      <c r="N30" s="204"/>
      <c r="O30" s="205">
        <v>0.0</v>
      </c>
      <c r="P30" s="205">
        <v>1.0</v>
      </c>
      <c r="Q30" s="205">
        <v>1.0</v>
      </c>
      <c r="R30" s="105"/>
      <c r="S30" s="105"/>
      <c r="T30" s="105"/>
      <c r="U30" s="105"/>
      <c r="V30" s="105"/>
    </row>
    <row r="31" outlineLevel="1">
      <c r="A31" s="195" t="s">
        <v>93</v>
      </c>
      <c r="B31" s="214"/>
      <c r="C31" s="355" t="s">
        <v>66</v>
      </c>
      <c r="D31" s="314" t="s">
        <v>96</v>
      </c>
      <c r="E31" s="355" t="s">
        <v>1602</v>
      </c>
      <c r="F31" s="200" t="s">
        <v>1603</v>
      </c>
      <c r="G31" s="201" t="s">
        <v>1604</v>
      </c>
      <c r="H31" s="310"/>
      <c r="I31" s="221"/>
      <c r="J31" s="110"/>
      <c r="K31" s="203"/>
      <c r="L31" s="203"/>
      <c r="M31" s="204"/>
      <c r="N31" s="204"/>
      <c r="O31" s="205">
        <v>0.0</v>
      </c>
      <c r="P31" s="205">
        <v>1.0</v>
      </c>
      <c r="Q31" s="205">
        <v>1.0</v>
      </c>
      <c r="R31" s="105"/>
      <c r="S31" s="105"/>
      <c r="T31" s="105"/>
      <c r="U31" s="105"/>
      <c r="V31" s="105"/>
    </row>
    <row r="32" outlineLevel="1">
      <c r="A32" s="222"/>
      <c r="B32" s="208" t="s">
        <v>343</v>
      </c>
      <c r="C32" s="355" t="s">
        <v>261</v>
      </c>
      <c r="D32" s="233"/>
      <c r="E32" s="355" t="s">
        <v>1605</v>
      </c>
      <c r="F32" s="200" t="s">
        <v>1606</v>
      </c>
      <c r="G32" s="201" t="s">
        <v>1607</v>
      </c>
      <c r="H32" s="231"/>
      <c r="J32" s="233"/>
      <c r="K32" s="205"/>
      <c r="L32" s="204"/>
      <c r="M32" s="204"/>
      <c r="N32" s="204"/>
      <c r="O32" s="205"/>
      <c r="P32" s="205"/>
      <c r="Q32" s="205"/>
      <c r="R32" s="105"/>
      <c r="S32" s="105"/>
      <c r="T32" s="105"/>
      <c r="U32" s="105"/>
      <c r="V32" s="105"/>
    </row>
    <row r="33" outlineLevel="1">
      <c r="A33" s="207"/>
      <c r="B33" s="208" t="s">
        <v>352</v>
      </c>
      <c r="C33" s="355" t="s">
        <v>73</v>
      </c>
      <c r="D33" s="114"/>
      <c r="E33" s="355" t="s">
        <v>1605</v>
      </c>
      <c r="F33" s="200" t="s">
        <v>1606</v>
      </c>
      <c r="G33" s="201" t="s">
        <v>1607</v>
      </c>
      <c r="H33" s="112"/>
      <c r="I33" s="224"/>
      <c r="J33" s="114"/>
      <c r="K33" s="205"/>
      <c r="L33" s="204"/>
      <c r="M33" s="204"/>
      <c r="N33" s="204"/>
      <c r="O33" s="205">
        <v>0.0</v>
      </c>
      <c r="P33" s="205">
        <v>1.0</v>
      </c>
      <c r="Q33" s="205">
        <v>1.0</v>
      </c>
      <c r="R33" s="105"/>
      <c r="S33" s="105"/>
      <c r="T33" s="105"/>
      <c r="U33" s="105"/>
      <c r="V33" s="105"/>
    </row>
    <row r="34" outlineLevel="1">
      <c r="A34" s="236" t="s">
        <v>104</v>
      </c>
      <c r="B34" s="214"/>
      <c r="C34" s="355" t="s">
        <v>261</v>
      </c>
      <c r="D34" s="355" t="s">
        <v>299</v>
      </c>
      <c r="E34" s="355" t="s">
        <v>1608</v>
      </c>
      <c r="F34" s="200" t="s">
        <v>1609</v>
      </c>
      <c r="G34" s="201" t="s">
        <v>1610</v>
      </c>
      <c r="H34" s="1231"/>
      <c r="I34" s="120"/>
      <c r="J34" s="117"/>
      <c r="K34" s="205"/>
      <c r="L34" s="204"/>
      <c r="M34" s="204"/>
      <c r="N34" s="204"/>
      <c r="O34" s="205">
        <v>0.0</v>
      </c>
      <c r="P34" s="205">
        <v>1.0</v>
      </c>
      <c r="Q34" s="205">
        <v>1.0</v>
      </c>
      <c r="R34" s="105"/>
      <c r="S34" s="105"/>
      <c r="T34" s="105"/>
      <c r="U34" s="105"/>
      <c r="V34" s="105"/>
    </row>
    <row r="35" outlineLevel="1">
      <c r="A35" s="236" t="s">
        <v>110</v>
      </c>
      <c r="B35" s="208"/>
      <c r="C35" s="355" t="s">
        <v>189</v>
      </c>
      <c r="D35" s="355" t="s">
        <v>309</v>
      </c>
      <c r="E35" s="355" t="s">
        <v>1611</v>
      </c>
      <c r="F35" s="200" t="s">
        <v>1612</v>
      </c>
      <c r="G35" s="201" t="s">
        <v>1613</v>
      </c>
      <c r="H35" s="1232" t="s">
        <v>175</v>
      </c>
      <c r="I35" s="120"/>
      <c r="J35" s="117"/>
      <c r="K35" s="203"/>
      <c r="L35" s="203"/>
      <c r="M35" s="204"/>
      <c r="N35" s="204"/>
      <c r="O35" s="205">
        <v>0.0</v>
      </c>
      <c r="P35" s="205">
        <v>1.0</v>
      </c>
      <c r="Q35" s="205" t="s">
        <v>1614</v>
      </c>
      <c r="R35" s="105"/>
      <c r="S35" s="105"/>
      <c r="T35" s="105"/>
      <c r="U35" s="105"/>
      <c r="V35" s="105"/>
    </row>
    <row r="36" outlineLevel="1">
      <c r="A36" s="195" t="s">
        <v>119</v>
      </c>
      <c r="B36" s="208" t="s">
        <v>643</v>
      </c>
      <c r="C36" s="355" t="s">
        <v>136</v>
      </c>
      <c r="D36" s="314" t="s">
        <v>833</v>
      </c>
      <c r="E36" s="355" t="s">
        <v>194</v>
      </c>
      <c r="F36" s="200" t="s">
        <v>597</v>
      </c>
      <c r="G36" s="201" t="s">
        <v>70</v>
      </c>
      <c r="H36" s="340" t="s">
        <v>1615</v>
      </c>
      <c r="I36" s="221"/>
      <c r="J36" s="110"/>
      <c r="K36" s="204"/>
      <c r="L36" s="204"/>
      <c r="M36" s="204"/>
      <c r="N36" s="204"/>
      <c r="O36" s="205">
        <v>0.0</v>
      </c>
      <c r="P36" s="205">
        <v>1.0</v>
      </c>
      <c r="Q36" s="205">
        <v>1.0</v>
      </c>
      <c r="R36" s="105"/>
      <c r="S36" s="105"/>
      <c r="T36" s="105"/>
      <c r="U36" s="105"/>
      <c r="V36" s="105"/>
    </row>
    <row r="37" outlineLevel="1">
      <c r="A37" s="207"/>
      <c r="B37" s="208" t="s">
        <v>177</v>
      </c>
      <c r="C37" s="210" t="s">
        <v>1616</v>
      </c>
      <c r="D37" s="114"/>
      <c r="E37" s="355" t="s">
        <v>1617</v>
      </c>
      <c r="F37" s="200" t="s">
        <v>1618</v>
      </c>
      <c r="G37" s="201" t="s">
        <v>1619</v>
      </c>
      <c r="H37" s="112"/>
      <c r="I37" s="224"/>
      <c r="J37" s="114"/>
      <c r="K37" s="204"/>
      <c r="L37" s="204"/>
      <c r="M37" s="204"/>
      <c r="N37" s="204"/>
      <c r="O37" s="205">
        <v>0.0</v>
      </c>
      <c r="P37" s="205">
        <v>1.0</v>
      </c>
      <c r="Q37" s="205">
        <v>1.0</v>
      </c>
      <c r="R37" s="105"/>
      <c r="S37" s="105"/>
      <c r="T37" s="105"/>
      <c r="U37" s="105"/>
      <c r="V37" s="105"/>
    </row>
    <row r="38" outlineLevel="1">
      <c r="A38" s="195" t="s">
        <v>128</v>
      </c>
      <c r="B38" s="208" t="s">
        <v>170</v>
      </c>
      <c r="C38" s="210" t="s">
        <v>105</v>
      </c>
      <c r="D38" s="275" t="s">
        <v>131</v>
      </c>
      <c r="E38" s="355" t="s">
        <v>1621</v>
      </c>
      <c r="F38" s="200" t="s">
        <v>1622</v>
      </c>
      <c r="G38" s="201" t="s">
        <v>1623</v>
      </c>
      <c r="H38" s="340" t="s">
        <v>528</v>
      </c>
      <c r="I38" s="221"/>
      <c r="J38" s="110"/>
      <c r="K38" s="203"/>
      <c r="L38" s="203"/>
      <c r="M38" s="204"/>
      <c r="N38" s="204"/>
      <c r="O38" s="205">
        <v>0.0</v>
      </c>
      <c r="P38" s="205">
        <v>1.0</v>
      </c>
      <c r="Q38" s="205">
        <v>1.0</v>
      </c>
      <c r="R38" s="105"/>
      <c r="S38" s="105"/>
      <c r="T38" s="105"/>
      <c r="U38" s="105"/>
      <c r="V38" s="105"/>
    </row>
    <row r="39" outlineLevel="1">
      <c r="A39" s="207"/>
      <c r="B39" s="208" t="s">
        <v>177</v>
      </c>
      <c r="C39" s="210" t="s">
        <v>250</v>
      </c>
      <c r="D39" s="114"/>
      <c r="E39" s="355" t="s">
        <v>1624</v>
      </c>
      <c r="F39" s="200" t="s">
        <v>1625</v>
      </c>
      <c r="G39" s="201" t="s">
        <v>1626</v>
      </c>
      <c r="H39" s="112"/>
      <c r="I39" s="224"/>
      <c r="J39" s="114"/>
      <c r="K39" s="203"/>
      <c r="L39" s="203"/>
      <c r="M39" s="204"/>
      <c r="N39" s="204"/>
      <c r="O39" s="205">
        <v>0.0</v>
      </c>
      <c r="P39" s="205">
        <v>1.0</v>
      </c>
      <c r="Q39" s="205">
        <v>1.0</v>
      </c>
      <c r="R39" s="105"/>
      <c r="S39" s="105"/>
      <c r="T39" s="105"/>
      <c r="U39" s="105"/>
      <c r="V39" s="105"/>
    </row>
    <row r="40">
      <c r="A40" s="180"/>
      <c r="B40" s="246"/>
      <c r="C40" s="180"/>
      <c r="D40" s="180"/>
      <c r="E40" s="180"/>
      <c r="F40" s="248"/>
      <c r="G40" s="248"/>
      <c r="H40" s="180"/>
      <c r="I40" s="180"/>
      <c r="J40" s="180"/>
      <c r="K40" s="180"/>
      <c r="L40" s="180"/>
      <c r="M40" s="180"/>
      <c r="N40" s="180"/>
      <c r="O40" s="180"/>
      <c r="P40" s="180"/>
      <c r="Q40" s="180"/>
      <c r="R40" s="180"/>
      <c r="S40" s="180"/>
      <c r="T40" s="180"/>
      <c r="U40" s="180"/>
      <c r="V40" s="180"/>
    </row>
    <row r="41">
      <c r="A41" s="250" t="s">
        <v>148</v>
      </c>
      <c r="B41" s="110"/>
      <c r="C41" s="251"/>
      <c r="D41" s="251"/>
      <c r="E41" s="251"/>
      <c r="F41" s="253"/>
      <c r="G41" s="251"/>
      <c r="H41" s="253"/>
      <c r="I41" s="253"/>
      <c r="J41" s="254"/>
      <c r="K41" s="253"/>
      <c r="L41" s="253"/>
      <c r="M41" s="253"/>
      <c r="N41" s="253"/>
      <c r="O41" s="253"/>
      <c r="P41" s="253"/>
      <c r="Q41" s="253"/>
      <c r="R41" s="253"/>
      <c r="S41" s="253"/>
      <c r="T41" s="253"/>
      <c r="U41" s="253"/>
      <c r="V41" s="253"/>
    </row>
    <row r="42" outlineLevel="1">
      <c r="A42" s="112"/>
      <c r="B42" s="114"/>
      <c r="C42" s="256" t="s">
        <v>48</v>
      </c>
      <c r="D42" s="257" t="s">
        <v>49</v>
      </c>
      <c r="E42" s="256" t="s">
        <v>50</v>
      </c>
      <c r="F42" s="259" t="s">
        <v>51</v>
      </c>
      <c r="G42" s="259" t="s">
        <v>174</v>
      </c>
      <c r="H42" s="260" t="s">
        <v>52</v>
      </c>
      <c r="I42" s="259" t="str">
        <f>'テンプレート'!I56</f>
        <v>Landing Lag</v>
      </c>
      <c r="J42" s="259" t="s">
        <v>176</v>
      </c>
      <c r="K42" s="259" t="str">
        <f>'テンプレート'!K56</f>
        <v>ベクトル</v>
      </c>
      <c r="L42" s="259" t="str">
        <f>'テンプレート'!L56</f>
        <v>KBG (R.E.)</v>
      </c>
      <c r="M42" s="259" t="str">
        <f>'テンプレート'!M56</f>
        <v>BKB (R.A.)</v>
      </c>
      <c r="N42" s="259" t="str">
        <f>'テンプレート'!N56</f>
        <v>FKB (R.F.)</v>
      </c>
      <c r="O42" s="262" t="str">
        <f>'テンプレート'!O56</f>
        <v>盾削り値</v>
      </c>
      <c r="P42" s="259" t="str">
        <f>'テンプレート'!P56</f>
        <v>ﾋｯﾄｽﾄｯﾌﾟ</v>
      </c>
      <c r="Q42" s="262" t="str">
        <f>'テンプレート'!Q56</f>
        <v>ずらし</v>
      </c>
      <c r="R42" s="263" t="str">
        <f>'テンプレート'!R56</f>
        <v>Comment</v>
      </c>
      <c r="S42" s="120"/>
      <c r="T42" s="120"/>
      <c r="U42" s="120"/>
      <c r="V42" s="120"/>
    </row>
    <row r="43" outlineLevel="1">
      <c r="A43" s="265" t="s">
        <v>187</v>
      </c>
      <c r="B43" s="267" t="s">
        <v>170</v>
      </c>
      <c r="C43" s="199" t="s">
        <v>105</v>
      </c>
      <c r="D43" s="305" t="s">
        <v>121</v>
      </c>
      <c r="E43" s="271" t="s">
        <v>1630</v>
      </c>
      <c r="F43" s="273" t="s">
        <v>1631</v>
      </c>
      <c r="G43" s="1233" t="s">
        <v>1632</v>
      </c>
      <c r="H43" s="200" t="s">
        <v>1633</v>
      </c>
      <c r="I43" s="311" t="str">
        <f t="array" ref="I43">INDEX('Aerial Attacks'!$O$3:$AA$109, MATCH($A$1,'Aerial Attacks'!$A$3:$A$109,0), MATCH(A43,'Aerial Attacks'!$O$2:$S$2,0))</f>
        <v>7</v>
      </c>
      <c r="J43" s="314" t="s">
        <v>1636</v>
      </c>
      <c r="K43" s="278"/>
      <c r="L43" s="284"/>
      <c r="M43" s="825"/>
      <c r="N43" s="825"/>
      <c r="O43" s="282">
        <v>0.0</v>
      </c>
      <c r="P43" s="282">
        <v>1.0</v>
      </c>
      <c r="Q43" s="282">
        <v>1.0</v>
      </c>
      <c r="R43" s="286"/>
      <c r="S43" s="221"/>
      <c r="T43" s="221"/>
      <c r="U43" s="221"/>
      <c r="V43" s="110"/>
    </row>
    <row r="44" outlineLevel="1">
      <c r="A44" s="207"/>
      <c r="B44" s="267" t="s">
        <v>177</v>
      </c>
      <c r="C44" s="199" t="s">
        <v>1640</v>
      </c>
      <c r="D44" s="114"/>
      <c r="E44" s="199" t="s">
        <v>1641</v>
      </c>
      <c r="F44" s="200" t="s">
        <v>1642</v>
      </c>
      <c r="G44" s="1234" t="s">
        <v>1643</v>
      </c>
      <c r="H44" s="200" t="s">
        <v>1342</v>
      </c>
      <c r="I44" s="207"/>
      <c r="J44" s="114"/>
      <c r="K44" s="278"/>
      <c r="L44" s="284"/>
      <c r="M44" s="825"/>
      <c r="N44" s="825"/>
      <c r="O44" s="282">
        <v>0.0</v>
      </c>
      <c r="P44" s="282">
        <v>1.0</v>
      </c>
      <c r="Q44" s="282">
        <v>1.0</v>
      </c>
      <c r="R44" s="112"/>
      <c r="S44" s="224"/>
      <c r="T44" s="224"/>
      <c r="U44" s="224"/>
      <c r="V44" s="114"/>
    </row>
    <row r="45" outlineLevel="1">
      <c r="A45" s="299" t="s">
        <v>219</v>
      </c>
      <c r="B45" s="267"/>
      <c r="C45" s="199" t="s">
        <v>524</v>
      </c>
      <c r="D45" s="820">
        <v>37.0</v>
      </c>
      <c r="E45" s="199" t="s">
        <v>1647</v>
      </c>
      <c r="F45" s="200" t="s">
        <v>1648</v>
      </c>
      <c r="G45" s="1234" t="s">
        <v>1649</v>
      </c>
      <c r="H45" s="200" t="s">
        <v>1650</v>
      </c>
      <c r="I45" s="581" t="str">
        <f t="array" ref="I45">INDEX('Aerial Attacks'!$O$3:$AA$109, MATCH($A$1,'Aerial Attacks'!$A$3:$A$109,0), MATCH(A45,'Aerial Attacks'!$O$2:$S$2,0))</f>
        <v>10</v>
      </c>
      <c r="J45" s="355" t="s">
        <v>1652</v>
      </c>
      <c r="K45" s="278"/>
      <c r="L45" s="284"/>
      <c r="M45" s="825"/>
      <c r="N45" s="825"/>
      <c r="O45" s="282">
        <v>0.0</v>
      </c>
      <c r="P45" s="282">
        <v>1.0</v>
      </c>
      <c r="Q45" s="282">
        <v>1.0</v>
      </c>
      <c r="R45" s="306"/>
      <c r="S45" s="120"/>
      <c r="T45" s="120"/>
      <c r="U45" s="120"/>
      <c r="V45" s="117"/>
    </row>
    <row r="46" outlineLevel="1">
      <c r="A46" s="299" t="s">
        <v>260</v>
      </c>
      <c r="B46" s="267"/>
      <c r="C46" s="199" t="s">
        <v>1382</v>
      </c>
      <c r="D46" s="820">
        <v>39.0</v>
      </c>
      <c r="E46" s="199" t="s">
        <v>1653</v>
      </c>
      <c r="F46" s="200" t="s">
        <v>1654</v>
      </c>
      <c r="G46" s="1234" t="s">
        <v>1655</v>
      </c>
      <c r="H46" s="200" t="s">
        <v>1650</v>
      </c>
      <c r="I46" s="581">
        <f t="array" ref="I46">INDEX('Aerial Attacks'!$O$3:$AA$109, MATCH($A$1,'Aerial Attacks'!$A$3:$A$109,0), MATCH(A46,'Aerial Attacks'!$O$2:$S$2,0))</f>
        <v>10</v>
      </c>
      <c r="J46" s="355" t="s">
        <v>718</v>
      </c>
      <c r="K46" s="278"/>
      <c r="L46" s="284"/>
      <c r="M46" s="825"/>
      <c r="N46" s="825"/>
      <c r="O46" s="282">
        <v>0.0</v>
      </c>
      <c r="P46" s="282">
        <v>1.0</v>
      </c>
      <c r="Q46" s="282">
        <v>1.0</v>
      </c>
      <c r="R46" s="306"/>
      <c r="S46" s="120"/>
      <c r="T46" s="120"/>
      <c r="U46" s="120"/>
      <c r="V46" s="117"/>
    </row>
    <row r="47" outlineLevel="1">
      <c r="A47" s="299" t="s">
        <v>271</v>
      </c>
      <c r="B47" s="267"/>
      <c r="C47" s="199" t="s">
        <v>1540</v>
      </c>
      <c r="D47" s="820" t="s">
        <v>190</v>
      </c>
      <c r="E47" s="199" t="s">
        <v>1658</v>
      </c>
      <c r="F47" s="200" t="s">
        <v>1659</v>
      </c>
      <c r="G47" s="1234" t="s">
        <v>1660</v>
      </c>
      <c r="H47" s="200" t="s">
        <v>1661</v>
      </c>
      <c r="I47" s="581" t="str">
        <f t="array" ref="I47">INDEX('Aerial Attacks'!$O$3:$AA$109, MATCH($A$1,'Aerial Attacks'!$A$3:$A$109,0), MATCH(A47,'Aerial Attacks'!$O$2:$S$2,0))</f>
        <v>8</v>
      </c>
      <c r="J47" s="355" t="s">
        <v>573</v>
      </c>
      <c r="K47" s="284"/>
      <c r="L47" s="284"/>
      <c r="M47" s="825"/>
      <c r="N47" s="825"/>
      <c r="O47" s="282">
        <v>0.0</v>
      </c>
      <c r="P47" s="282">
        <v>1.0</v>
      </c>
      <c r="Q47" s="282">
        <v>1.0</v>
      </c>
      <c r="R47" s="306"/>
      <c r="S47" s="120"/>
      <c r="T47" s="120"/>
      <c r="U47" s="120"/>
      <c r="V47" s="117"/>
    </row>
    <row r="48" outlineLevel="1">
      <c r="A48" s="265" t="s">
        <v>283</v>
      </c>
      <c r="B48" s="267"/>
      <c r="C48" s="199" t="s">
        <v>394</v>
      </c>
      <c r="D48" s="305">
        <v>59.0</v>
      </c>
      <c r="E48" s="199" t="s">
        <v>529</v>
      </c>
      <c r="F48" s="200" t="s">
        <v>530</v>
      </c>
      <c r="G48" s="1234" t="s">
        <v>1665</v>
      </c>
      <c r="H48" s="200" t="s">
        <v>1666</v>
      </c>
      <c r="I48" s="311">
        <f t="array" ref="I48">INDEX('Aerial Attacks'!$O$3:$AA$109, MATCH($A$1,'Aerial Attacks'!$A$3:$A$109,0), MATCH(A48,'Aerial Attacks'!$O$2:$S$2,0))</f>
        <v>14</v>
      </c>
      <c r="J48" s="314" t="s">
        <v>1667</v>
      </c>
      <c r="K48" s="284"/>
      <c r="L48" s="284"/>
      <c r="M48" s="825"/>
      <c r="N48" s="825"/>
      <c r="O48" s="282">
        <v>0.0</v>
      </c>
      <c r="P48" s="282">
        <v>1.0</v>
      </c>
      <c r="Q48" s="282">
        <v>1.0</v>
      </c>
      <c r="R48" s="310"/>
      <c r="S48" s="221"/>
      <c r="T48" s="221"/>
      <c r="U48" s="221"/>
      <c r="V48" s="110"/>
    </row>
    <row r="49" outlineLevel="1">
      <c r="A49" s="207"/>
      <c r="B49" s="267" t="s">
        <v>267</v>
      </c>
      <c r="C49" s="199" t="s">
        <v>191</v>
      </c>
      <c r="D49" s="114"/>
      <c r="E49" s="199" t="s">
        <v>205</v>
      </c>
      <c r="F49" s="200">
        <v>18.0</v>
      </c>
      <c r="G49" s="200">
        <v>15.3</v>
      </c>
      <c r="H49" s="200" t="s">
        <v>59</v>
      </c>
      <c r="I49" s="207"/>
      <c r="J49" s="114"/>
      <c r="K49" s="284"/>
      <c r="L49" s="284"/>
      <c r="M49" s="825"/>
      <c r="N49" s="825"/>
      <c r="O49" s="282">
        <v>0.0</v>
      </c>
      <c r="P49" s="282">
        <v>1.0</v>
      </c>
      <c r="Q49" s="282">
        <v>1.0</v>
      </c>
      <c r="R49" s="112"/>
      <c r="S49" s="224"/>
      <c r="T49" s="224"/>
      <c r="U49" s="224"/>
      <c r="V49" s="114"/>
    </row>
    <row r="50">
      <c r="A50" s="312"/>
      <c r="B50" s="315"/>
      <c r="C50" s="317"/>
      <c r="D50" s="317"/>
      <c r="E50" s="318"/>
      <c r="F50" s="318"/>
      <c r="G50" s="318"/>
      <c r="H50" s="319"/>
      <c r="I50" s="319"/>
      <c r="J50" s="320"/>
      <c r="K50" s="320"/>
      <c r="L50" s="320"/>
      <c r="M50" s="320"/>
      <c r="N50" s="320"/>
      <c r="O50" s="320"/>
      <c r="P50" s="320"/>
      <c r="Q50" s="180"/>
      <c r="R50" s="180"/>
      <c r="S50" s="180"/>
      <c r="T50" s="180"/>
      <c r="U50" s="180"/>
      <c r="V50" s="180"/>
    </row>
    <row r="51">
      <c r="A51" s="322" t="s">
        <v>305</v>
      </c>
      <c r="B51" s="117"/>
      <c r="C51" s="317"/>
      <c r="D51" s="317"/>
      <c r="E51" s="318"/>
      <c r="F51" s="318"/>
      <c r="G51" s="318"/>
      <c r="H51" s="319"/>
      <c r="I51" s="319"/>
      <c r="J51" s="320"/>
      <c r="K51" s="320"/>
      <c r="L51" s="320"/>
      <c r="M51" s="320"/>
      <c r="N51" s="320"/>
      <c r="O51" s="320"/>
      <c r="P51" s="320"/>
      <c r="Q51" s="180"/>
      <c r="R51" s="180"/>
      <c r="S51" s="180"/>
      <c r="T51" s="180"/>
      <c r="U51" s="180"/>
      <c r="V51" s="180"/>
    </row>
    <row r="52" outlineLevel="1">
      <c r="A52" s="324" t="s">
        <v>1668</v>
      </c>
      <c r="B52" s="117"/>
      <c r="C52" s="327" t="s">
        <v>48</v>
      </c>
      <c r="D52" s="327" t="s">
        <v>49</v>
      </c>
      <c r="E52" s="328" t="s">
        <v>50</v>
      </c>
      <c r="F52" s="329" t="s">
        <v>51</v>
      </c>
      <c r="G52" s="328" t="s">
        <v>52</v>
      </c>
      <c r="H52" s="332" t="s">
        <v>53</v>
      </c>
      <c r="I52" s="120"/>
      <c r="J52" s="117"/>
      <c r="K52" s="333" t="s">
        <v>180</v>
      </c>
      <c r="L52" s="333" t="s">
        <v>181</v>
      </c>
      <c r="M52" s="333" t="s">
        <v>182</v>
      </c>
      <c r="N52" s="333" t="s">
        <v>183</v>
      </c>
      <c r="O52" s="334" t="s">
        <v>184</v>
      </c>
      <c r="P52" s="333" t="s">
        <v>185</v>
      </c>
      <c r="Q52" s="334" t="s">
        <v>186</v>
      </c>
      <c r="R52" s="333" t="s">
        <v>317</v>
      </c>
      <c r="S52" s="334" t="s">
        <v>318</v>
      </c>
      <c r="T52" s="334" t="s">
        <v>319</v>
      </c>
      <c r="U52" s="334" t="s">
        <v>320</v>
      </c>
      <c r="V52" s="334" t="s">
        <v>321</v>
      </c>
    </row>
    <row r="53" outlineLevel="1">
      <c r="A53" s="335" t="s">
        <v>324</v>
      </c>
      <c r="B53" s="343" t="s">
        <v>1669</v>
      </c>
      <c r="C53" s="199" t="s">
        <v>122</v>
      </c>
      <c r="D53" s="216" t="s">
        <v>218</v>
      </c>
      <c r="E53" s="199" t="s">
        <v>1670</v>
      </c>
      <c r="F53" s="200" t="s">
        <v>1671</v>
      </c>
      <c r="G53" s="201" t="s">
        <v>1672</v>
      </c>
      <c r="H53" s="340" t="s">
        <v>1673</v>
      </c>
      <c r="I53" s="221"/>
      <c r="J53" s="110"/>
      <c r="K53" s="203"/>
      <c r="L53" s="203"/>
      <c r="M53" s="204"/>
      <c r="N53" s="204"/>
      <c r="O53" s="200">
        <v>25.0</v>
      </c>
      <c r="P53" s="200">
        <v>1.0</v>
      </c>
      <c r="Q53" s="200">
        <v>1.0</v>
      </c>
      <c r="R53" s="205" t="b">
        <v>0</v>
      </c>
      <c r="S53" s="205"/>
      <c r="T53" s="205"/>
      <c r="U53" s="344" t="s">
        <v>340</v>
      </c>
      <c r="V53" s="344" t="b">
        <v>1</v>
      </c>
    </row>
    <row r="54" outlineLevel="1">
      <c r="A54" s="222"/>
      <c r="B54" s="343" t="s">
        <v>142</v>
      </c>
      <c r="C54" s="199" t="s">
        <v>333</v>
      </c>
      <c r="D54" s="207"/>
      <c r="E54" s="199" t="s">
        <v>1674</v>
      </c>
      <c r="F54" s="200" t="s">
        <v>1675</v>
      </c>
      <c r="G54" s="201" t="s">
        <v>1672</v>
      </c>
      <c r="H54" s="231"/>
      <c r="J54" s="233"/>
      <c r="K54" s="203"/>
      <c r="L54" s="203"/>
      <c r="M54" s="204"/>
      <c r="N54" s="204"/>
      <c r="O54" s="200"/>
      <c r="P54" s="200"/>
      <c r="Q54" s="200"/>
      <c r="R54" s="205" t="b">
        <v>0</v>
      </c>
      <c r="S54" s="205" t="b">
        <v>0</v>
      </c>
      <c r="T54" s="205" t="b">
        <v>0</v>
      </c>
      <c r="U54" s="222"/>
      <c r="V54" s="222"/>
    </row>
    <row r="55" outlineLevel="1">
      <c r="A55" s="222"/>
      <c r="B55" s="708" t="s">
        <v>1676</v>
      </c>
      <c r="C55" s="199" t="s">
        <v>986</v>
      </c>
      <c r="D55" s="216" t="s">
        <v>1677</v>
      </c>
      <c r="E55" s="199" t="s">
        <v>1678</v>
      </c>
      <c r="F55" s="200" t="s">
        <v>1679</v>
      </c>
      <c r="G55" s="201" t="s">
        <v>1680</v>
      </c>
      <c r="H55" s="231"/>
      <c r="J55" s="233"/>
      <c r="K55" s="203"/>
      <c r="L55" s="203"/>
      <c r="M55" s="204"/>
      <c r="N55" s="204"/>
      <c r="O55" s="200"/>
      <c r="P55" s="200"/>
      <c r="Q55" s="200"/>
      <c r="R55" s="205" t="b">
        <v>0</v>
      </c>
      <c r="S55" s="205" t="b">
        <v>0</v>
      </c>
      <c r="T55" s="205" t="b">
        <v>0</v>
      </c>
      <c r="U55" s="222"/>
      <c r="V55" s="222"/>
    </row>
    <row r="56" outlineLevel="1">
      <c r="A56" s="222"/>
      <c r="B56" s="708" t="s">
        <v>1681</v>
      </c>
      <c r="C56" s="199" t="s">
        <v>1682</v>
      </c>
      <c r="D56" s="207"/>
      <c r="E56" s="199" t="s">
        <v>1683</v>
      </c>
      <c r="F56" s="200" t="s">
        <v>1684</v>
      </c>
      <c r="G56" s="201" t="s">
        <v>1680</v>
      </c>
      <c r="H56" s="112"/>
      <c r="I56" s="224"/>
      <c r="J56" s="114"/>
      <c r="K56" s="203"/>
      <c r="L56" s="203"/>
      <c r="M56" s="204"/>
      <c r="N56" s="204"/>
      <c r="O56" s="200">
        <v>50.0</v>
      </c>
      <c r="P56" s="200">
        <v>1.0</v>
      </c>
      <c r="Q56" s="200">
        <v>1.0</v>
      </c>
      <c r="R56" s="205" t="b">
        <v>0</v>
      </c>
      <c r="S56" s="205" t="b">
        <v>0</v>
      </c>
      <c r="T56" s="205"/>
      <c r="U56" s="207"/>
      <c r="V56" s="207"/>
    </row>
    <row r="57" outlineLevel="1">
      <c r="A57" s="324" t="s">
        <v>1686</v>
      </c>
      <c r="B57" s="117"/>
      <c r="C57" s="327" t="s">
        <v>48</v>
      </c>
      <c r="D57" s="327" t="s">
        <v>49</v>
      </c>
      <c r="E57" s="328" t="s">
        <v>50</v>
      </c>
      <c r="F57" s="329" t="s">
        <v>51</v>
      </c>
      <c r="G57" s="328" t="s">
        <v>52</v>
      </c>
      <c r="H57" s="332" t="s">
        <v>53</v>
      </c>
      <c r="I57" s="120"/>
      <c r="J57" s="117"/>
      <c r="K57" s="333" t="s">
        <v>180</v>
      </c>
      <c r="L57" s="333" t="s">
        <v>181</v>
      </c>
      <c r="M57" s="333" t="s">
        <v>182</v>
      </c>
      <c r="N57" s="333" t="s">
        <v>183</v>
      </c>
      <c r="O57" s="334" t="s">
        <v>184</v>
      </c>
      <c r="P57" s="333" t="s">
        <v>185</v>
      </c>
      <c r="Q57" s="334" t="s">
        <v>186</v>
      </c>
      <c r="R57" s="333" t="s">
        <v>317</v>
      </c>
      <c r="S57" s="334" t="s">
        <v>318</v>
      </c>
      <c r="T57" s="334" t="s">
        <v>319</v>
      </c>
      <c r="U57" s="334" t="s">
        <v>320</v>
      </c>
      <c r="V57" s="334" t="s">
        <v>321</v>
      </c>
    </row>
    <row r="58" outlineLevel="1">
      <c r="A58" s="335" t="s">
        <v>1687</v>
      </c>
      <c r="B58" s="343" t="s">
        <v>1688</v>
      </c>
      <c r="C58" s="199" t="s">
        <v>794</v>
      </c>
      <c r="D58" s="199" t="s">
        <v>1689</v>
      </c>
      <c r="E58" s="199" t="s">
        <v>1690</v>
      </c>
      <c r="F58" s="200" t="s">
        <v>1691</v>
      </c>
      <c r="G58" s="201" t="s">
        <v>295</v>
      </c>
      <c r="H58" s="283" t="s">
        <v>1692</v>
      </c>
      <c r="I58" s="221"/>
      <c r="J58" s="221"/>
      <c r="K58" s="203"/>
      <c r="L58" s="203"/>
      <c r="M58" s="204"/>
      <c r="N58" s="204"/>
      <c r="O58" s="200">
        <v>0.0</v>
      </c>
      <c r="P58" s="200">
        <v>1.0</v>
      </c>
      <c r="Q58" s="200">
        <v>0.8</v>
      </c>
      <c r="R58" s="205" t="b">
        <v>0</v>
      </c>
      <c r="S58" s="205" t="b">
        <v>0</v>
      </c>
      <c r="T58" s="205"/>
      <c r="U58" s="344" t="s">
        <v>340</v>
      </c>
      <c r="V58" s="344" t="b">
        <v>1</v>
      </c>
    </row>
    <row r="59" outlineLevel="1">
      <c r="A59" s="222"/>
      <c r="B59" s="343" t="s">
        <v>1693</v>
      </c>
      <c r="C59" s="199" t="s">
        <v>278</v>
      </c>
      <c r="D59" s="199" t="s">
        <v>1694</v>
      </c>
      <c r="E59" s="199" t="s">
        <v>1690</v>
      </c>
      <c r="F59" s="200" t="s">
        <v>1691</v>
      </c>
      <c r="G59" s="201" t="s">
        <v>295</v>
      </c>
      <c r="H59" s="283" t="s">
        <v>1695</v>
      </c>
      <c r="I59" s="221"/>
      <c r="J59" s="221"/>
      <c r="K59" s="200"/>
      <c r="L59" s="200"/>
      <c r="M59" s="205"/>
      <c r="N59" s="205"/>
      <c r="O59" s="200">
        <v>0.0</v>
      </c>
      <c r="P59" s="200">
        <v>1.0</v>
      </c>
      <c r="Q59" s="200">
        <v>0.8</v>
      </c>
      <c r="R59" s="205" t="b">
        <v>0</v>
      </c>
      <c r="S59" s="205" t="b">
        <v>0</v>
      </c>
      <c r="T59" s="205"/>
      <c r="U59" s="222"/>
      <c r="V59" s="222"/>
    </row>
    <row r="60" outlineLevel="1">
      <c r="A60" s="222"/>
      <c r="B60" s="343" t="s">
        <v>1696</v>
      </c>
      <c r="C60" s="199" t="s">
        <v>143</v>
      </c>
      <c r="D60" s="199" t="s">
        <v>1694</v>
      </c>
      <c r="E60" s="199" t="s">
        <v>1690</v>
      </c>
      <c r="F60" s="200" t="s">
        <v>1691</v>
      </c>
      <c r="G60" s="201" t="s">
        <v>295</v>
      </c>
      <c r="H60" s="283" t="s">
        <v>1697</v>
      </c>
      <c r="I60" s="221"/>
      <c r="J60" s="221"/>
      <c r="K60" s="200"/>
      <c r="L60" s="200"/>
      <c r="M60" s="205"/>
      <c r="N60" s="205"/>
      <c r="O60" s="200">
        <v>1.0</v>
      </c>
      <c r="P60" s="200">
        <v>1.0</v>
      </c>
      <c r="Q60" s="200">
        <v>0.8</v>
      </c>
      <c r="R60" s="205"/>
      <c r="S60" s="205"/>
      <c r="T60" s="205"/>
      <c r="U60" s="222"/>
      <c r="V60" s="222"/>
    </row>
    <row r="61" outlineLevel="1">
      <c r="A61" s="222"/>
      <c r="B61" s="343" t="s">
        <v>1699</v>
      </c>
      <c r="C61" s="199" t="s">
        <v>143</v>
      </c>
      <c r="D61" s="210" t="s">
        <v>1700</v>
      </c>
      <c r="E61" s="199" t="s">
        <v>1701</v>
      </c>
      <c r="F61" s="200" t="s">
        <v>1702</v>
      </c>
      <c r="G61" s="201" t="s">
        <v>1703</v>
      </c>
      <c r="H61" s="283" t="s">
        <v>1704</v>
      </c>
      <c r="I61" s="221"/>
      <c r="J61" s="221"/>
      <c r="K61" s="200"/>
      <c r="L61" s="200"/>
      <c r="M61" s="205"/>
      <c r="N61" s="205"/>
      <c r="O61" s="200">
        <v>1.0</v>
      </c>
      <c r="P61" s="200">
        <v>1.0</v>
      </c>
      <c r="Q61" s="200">
        <v>0.8</v>
      </c>
      <c r="R61" s="205"/>
      <c r="S61" s="205"/>
      <c r="T61" s="205"/>
      <c r="U61" s="222"/>
      <c r="V61" s="222"/>
    </row>
    <row r="62" outlineLevel="1">
      <c r="A62" s="222"/>
      <c r="B62" s="343" t="s">
        <v>1705</v>
      </c>
      <c r="C62" s="199" t="s">
        <v>415</v>
      </c>
      <c r="D62" s="210" t="s">
        <v>1700</v>
      </c>
      <c r="E62" s="199" t="s">
        <v>1701</v>
      </c>
      <c r="F62" s="200" t="s">
        <v>1702</v>
      </c>
      <c r="G62" s="201" t="s">
        <v>1703</v>
      </c>
      <c r="H62" s="283" t="s">
        <v>1706</v>
      </c>
      <c r="I62" s="221"/>
      <c r="J62" s="221"/>
      <c r="K62" s="200"/>
      <c r="L62" s="200"/>
      <c r="M62" s="205"/>
      <c r="N62" s="205"/>
      <c r="O62" s="200">
        <v>1.0</v>
      </c>
      <c r="P62" s="200">
        <v>1.0</v>
      </c>
      <c r="Q62" s="200">
        <v>0.8</v>
      </c>
      <c r="R62" s="205"/>
      <c r="S62" s="205"/>
      <c r="T62" s="205"/>
      <c r="U62" s="222"/>
      <c r="V62" s="222"/>
    </row>
    <row r="63" outlineLevel="1">
      <c r="A63" s="222"/>
      <c r="B63" s="343" t="s">
        <v>1710</v>
      </c>
      <c r="C63" s="199" t="s">
        <v>143</v>
      </c>
      <c r="D63" s="210" t="s">
        <v>1700</v>
      </c>
      <c r="E63" s="199" t="s">
        <v>1711</v>
      </c>
      <c r="F63" s="200" t="s">
        <v>1712</v>
      </c>
      <c r="G63" s="201" t="s">
        <v>1713</v>
      </c>
      <c r="H63" s="283" t="s">
        <v>1714</v>
      </c>
      <c r="I63" s="221"/>
      <c r="J63" s="221"/>
      <c r="K63" s="200"/>
      <c r="L63" s="200"/>
      <c r="M63" s="205"/>
      <c r="N63" s="205"/>
      <c r="O63" s="200">
        <v>1.0</v>
      </c>
      <c r="P63" s="200">
        <v>1.0</v>
      </c>
      <c r="Q63" s="200">
        <v>0.8</v>
      </c>
      <c r="R63" s="205"/>
      <c r="S63" s="205"/>
      <c r="T63" s="205"/>
      <c r="U63" s="222"/>
      <c r="V63" s="222"/>
    </row>
    <row r="64" outlineLevel="1">
      <c r="A64" s="222"/>
      <c r="B64" s="343" t="s">
        <v>1715</v>
      </c>
      <c r="C64" s="199" t="s">
        <v>272</v>
      </c>
      <c r="D64" s="210" t="s">
        <v>1716</v>
      </c>
      <c r="E64" s="199" t="s">
        <v>1717</v>
      </c>
      <c r="F64" s="200" t="s">
        <v>1718</v>
      </c>
      <c r="G64" s="201" t="s">
        <v>1719</v>
      </c>
      <c r="H64" s="202" t="s">
        <v>214</v>
      </c>
      <c r="I64" s="120"/>
      <c r="J64" s="117"/>
      <c r="K64" s="200"/>
      <c r="L64" s="200"/>
      <c r="M64" s="205"/>
      <c r="N64" s="205"/>
      <c r="O64" s="200">
        <v>1.0</v>
      </c>
      <c r="P64" s="200">
        <v>1.0</v>
      </c>
      <c r="Q64" s="200">
        <v>0.8</v>
      </c>
      <c r="R64" s="205"/>
      <c r="S64" s="205"/>
      <c r="T64" s="205"/>
      <c r="U64" s="222"/>
      <c r="V64" s="222"/>
    </row>
    <row r="65" outlineLevel="1">
      <c r="A65" s="222"/>
      <c r="B65" s="343" t="s">
        <v>1720</v>
      </c>
      <c r="C65" s="199" t="s">
        <v>85</v>
      </c>
      <c r="D65" s="210" t="s">
        <v>1721</v>
      </c>
      <c r="E65" s="199" t="s">
        <v>1722</v>
      </c>
      <c r="F65" s="200" t="s">
        <v>1723</v>
      </c>
      <c r="G65" s="201" t="s">
        <v>1724</v>
      </c>
      <c r="H65" s="202" t="s">
        <v>214</v>
      </c>
      <c r="I65" s="120"/>
      <c r="J65" s="117"/>
      <c r="K65" s="200"/>
      <c r="L65" s="200"/>
      <c r="M65" s="205"/>
      <c r="N65" s="205"/>
      <c r="O65" s="200">
        <v>5.0</v>
      </c>
      <c r="P65" s="200">
        <v>1.0</v>
      </c>
      <c r="Q65" s="200">
        <v>1.0</v>
      </c>
      <c r="R65" s="205"/>
      <c r="S65" s="205"/>
      <c r="T65" s="205"/>
      <c r="U65" s="222"/>
      <c r="V65" s="222"/>
    </row>
    <row r="66" outlineLevel="1">
      <c r="A66" s="222"/>
      <c r="B66" s="343" t="s">
        <v>1725</v>
      </c>
      <c r="C66" s="199" t="s">
        <v>1726</v>
      </c>
      <c r="D66" s="275" t="s">
        <v>1727</v>
      </c>
      <c r="E66" s="199" t="s">
        <v>303</v>
      </c>
      <c r="F66" s="200" t="s">
        <v>1728</v>
      </c>
      <c r="G66" s="201" t="s">
        <v>70</v>
      </c>
      <c r="H66" s="294" t="s">
        <v>214</v>
      </c>
      <c r="I66" s="221"/>
      <c r="J66" s="110"/>
      <c r="K66" s="200"/>
      <c r="L66" s="200"/>
      <c r="M66" s="205"/>
      <c r="N66" s="205"/>
      <c r="O66" s="1236" t="s">
        <v>1729</v>
      </c>
      <c r="P66" s="200">
        <v>1.0</v>
      </c>
      <c r="Q66" s="200">
        <v>1.0</v>
      </c>
      <c r="R66" s="205"/>
      <c r="S66" s="205"/>
      <c r="T66" s="205"/>
      <c r="U66" s="222"/>
      <c r="V66" s="222"/>
    </row>
    <row r="67" outlineLevel="1">
      <c r="A67" s="222"/>
      <c r="B67" s="343" t="s">
        <v>1732</v>
      </c>
      <c r="C67" s="199" t="s">
        <v>444</v>
      </c>
      <c r="D67" s="114"/>
      <c r="E67" s="199" t="s">
        <v>1733</v>
      </c>
      <c r="F67" s="200" t="s">
        <v>1734</v>
      </c>
      <c r="G67" s="201" t="s">
        <v>1724</v>
      </c>
      <c r="H67" s="112"/>
      <c r="I67" s="224"/>
      <c r="J67" s="114"/>
      <c r="K67" s="200"/>
      <c r="L67" s="200"/>
      <c r="M67" s="205"/>
      <c r="N67" s="205"/>
      <c r="O67" s="1236" t="s">
        <v>1735</v>
      </c>
      <c r="P67" s="200">
        <v>1.0</v>
      </c>
      <c r="Q67" s="200">
        <v>1.0</v>
      </c>
      <c r="R67" s="205" t="b">
        <v>0</v>
      </c>
      <c r="S67" s="205" t="b">
        <v>0</v>
      </c>
      <c r="T67" s="205"/>
      <c r="U67" s="207"/>
      <c r="V67" s="207"/>
    </row>
    <row r="68" outlineLevel="1">
      <c r="A68" s="324" t="s">
        <v>1736</v>
      </c>
      <c r="B68" s="117"/>
      <c r="C68" s="327" t="s">
        <v>48</v>
      </c>
      <c r="D68" s="327" t="s">
        <v>49</v>
      </c>
      <c r="E68" s="328" t="s">
        <v>50</v>
      </c>
      <c r="F68" s="329" t="s">
        <v>51</v>
      </c>
      <c r="G68" s="328" t="s">
        <v>52</v>
      </c>
      <c r="H68" s="332"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ht="25.5" customHeight="1" outlineLevel="1">
      <c r="A69" s="358" t="s">
        <v>324</v>
      </c>
      <c r="B69" s="848"/>
      <c r="C69" s="199" t="s">
        <v>229</v>
      </c>
      <c r="D69" s="384"/>
      <c r="E69" s="199" t="s">
        <v>191</v>
      </c>
      <c r="F69" s="200" t="s">
        <v>1737</v>
      </c>
      <c r="G69" s="201" t="s">
        <v>168</v>
      </c>
      <c r="H69" s="421" t="s">
        <v>1738</v>
      </c>
      <c r="I69" s="221"/>
      <c r="J69" s="110"/>
      <c r="K69" s="200"/>
      <c r="L69" s="200"/>
      <c r="M69" s="205"/>
      <c r="N69" s="205"/>
      <c r="O69" s="200">
        <v>0.0</v>
      </c>
      <c r="P69" s="200">
        <v>1.0</v>
      </c>
      <c r="Q69" s="200">
        <v>1.0</v>
      </c>
      <c r="R69" s="205" t="b">
        <v>0</v>
      </c>
      <c r="S69" s="205" t="b">
        <v>0</v>
      </c>
      <c r="T69" s="205"/>
      <c r="U69" s="344" t="s">
        <v>340</v>
      </c>
      <c r="V69" s="344" t="b">
        <v>1</v>
      </c>
    </row>
    <row r="70" ht="25.5" customHeight="1" outlineLevel="1">
      <c r="A70" s="222"/>
      <c r="B70" s="388" t="s">
        <v>343</v>
      </c>
      <c r="C70" s="199" t="s">
        <v>66</v>
      </c>
      <c r="D70" s="222"/>
      <c r="E70" s="199" t="s">
        <v>1739</v>
      </c>
      <c r="F70" s="200" t="s">
        <v>1740</v>
      </c>
      <c r="G70" s="201" t="s">
        <v>1741</v>
      </c>
      <c r="H70" s="231"/>
      <c r="J70" s="233"/>
      <c r="K70" s="200"/>
      <c r="L70" s="200"/>
      <c r="M70" s="205"/>
      <c r="N70" s="205"/>
      <c r="O70" s="200">
        <v>0.0</v>
      </c>
      <c r="P70" s="200">
        <v>1.0</v>
      </c>
      <c r="Q70" s="200">
        <v>1.0</v>
      </c>
      <c r="R70" s="205" t="b">
        <v>0</v>
      </c>
      <c r="S70" s="205" t="b">
        <v>0</v>
      </c>
      <c r="T70" s="205"/>
      <c r="U70" s="222"/>
      <c r="V70" s="222"/>
    </row>
    <row r="71" ht="25.5" customHeight="1" outlineLevel="1">
      <c r="A71" s="207"/>
      <c r="B71" s="388" t="s">
        <v>352</v>
      </c>
      <c r="C71" s="199" t="s">
        <v>1382</v>
      </c>
      <c r="D71" s="207"/>
      <c r="E71" s="199" t="s">
        <v>145</v>
      </c>
      <c r="F71" s="200" t="s">
        <v>107</v>
      </c>
      <c r="G71" s="201" t="s">
        <v>108</v>
      </c>
      <c r="H71" s="112"/>
      <c r="I71" s="224"/>
      <c r="J71" s="114"/>
      <c r="K71" s="200"/>
      <c r="L71" s="200"/>
      <c r="M71" s="205"/>
      <c r="N71" s="205"/>
      <c r="O71" s="200">
        <v>0.0</v>
      </c>
      <c r="P71" s="200">
        <v>1.0</v>
      </c>
      <c r="Q71" s="200">
        <v>1.0</v>
      </c>
      <c r="R71" s="205" t="b">
        <v>0</v>
      </c>
      <c r="S71" s="205" t="b">
        <v>0</v>
      </c>
      <c r="T71" s="205"/>
      <c r="U71" s="207"/>
      <c r="V71" s="207"/>
    </row>
    <row r="72" outlineLevel="1">
      <c r="A72" s="324" t="s">
        <v>1743</v>
      </c>
      <c r="B72" s="117"/>
      <c r="C72" s="327" t="s">
        <v>48</v>
      </c>
      <c r="D72" s="327" t="s">
        <v>49</v>
      </c>
      <c r="E72" s="328" t="s">
        <v>50</v>
      </c>
      <c r="F72" s="329" t="s">
        <v>51</v>
      </c>
      <c r="G72" s="328" t="s">
        <v>52</v>
      </c>
      <c r="H72" s="332"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34" t="s">
        <v>321</v>
      </c>
    </row>
    <row r="73" outlineLevel="1">
      <c r="A73" s="358" t="s">
        <v>324</v>
      </c>
      <c r="B73" s="388" t="s">
        <v>1747</v>
      </c>
      <c r="C73" s="199" t="s">
        <v>1748</v>
      </c>
      <c r="D73" s="199" t="s">
        <v>1749</v>
      </c>
      <c r="E73" s="386"/>
      <c r="F73" s="386"/>
      <c r="G73" s="386"/>
      <c r="H73" s="1232" t="s">
        <v>1750</v>
      </c>
      <c r="I73" s="120"/>
      <c r="J73" s="117"/>
      <c r="K73" s="414"/>
      <c r="L73" s="414"/>
      <c r="M73" s="414"/>
      <c r="N73" s="414"/>
      <c r="O73" s="414"/>
      <c r="P73" s="414"/>
      <c r="Q73" s="414"/>
      <c r="R73" s="414"/>
      <c r="S73" s="414"/>
      <c r="T73" s="414"/>
      <c r="U73" s="344" t="b">
        <v>0</v>
      </c>
      <c r="V73" s="344" t="b">
        <v>0</v>
      </c>
    </row>
    <row r="74" outlineLevel="1">
      <c r="A74" s="207"/>
      <c r="B74" s="388" t="s">
        <v>1176</v>
      </c>
      <c r="C74" s="199" t="s">
        <v>143</v>
      </c>
      <c r="D74" s="199" t="s">
        <v>464</v>
      </c>
      <c r="E74" s="199" t="s">
        <v>1751</v>
      </c>
      <c r="F74" s="200" t="s">
        <v>1752</v>
      </c>
      <c r="G74" s="201"/>
      <c r="H74" s="416" t="s">
        <v>1753</v>
      </c>
      <c r="I74" s="120"/>
      <c r="J74" s="117"/>
      <c r="K74" s="200"/>
      <c r="L74" s="200"/>
      <c r="M74" s="205"/>
      <c r="N74" s="205"/>
      <c r="O74" s="200">
        <v>0.0</v>
      </c>
      <c r="P74" s="200">
        <v>1.0</v>
      </c>
      <c r="Q74" s="200">
        <v>1.0</v>
      </c>
      <c r="R74" s="205" t="b">
        <v>0</v>
      </c>
      <c r="S74" s="205" t="b">
        <v>0</v>
      </c>
      <c r="T74" s="205"/>
      <c r="U74" s="207"/>
      <c r="V74" s="207"/>
    </row>
    <row r="75">
      <c r="A75" s="312"/>
      <c r="B75" s="315"/>
      <c r="C75" s="317"/>
      <c r="D75" s="317"/>
      <c r="E75" s="318"/>
      <c r="F75" s="318"/>
      <c r="G75" s="318"/>
      <c r="H75" s="319"/>
      <c r="I75" s="319"/>
      <c r="J75" s="320"/>
      <c r="K75" s="320"/>
      <c r="L75" s="320"/>
      <c r="M75" s="320"/>
      <c r="N75" s="320"/>
      <c r="O75" s="320"/>
      <c r="P75" s="320"/>
      <c r="Q75" s="180"/>
      <c r="R75" s="180"/>
      <c r="S75" s="180"/>
      <c r="T75" s="180"/>
      <c r="U75" s="180"/>
      <c r="V75" s="180"/>
    </row>
    <row r="76">
      <c r="A76" s="390" t="s">
        <v>442</v>
      </c>
      <c r="B76" s="110"/>
      <c r="C76" s="319"/>
      <c r="D76" s="319"/>
      <c r="E76" s="320"/>
      <c r="F76" s="392"/>
      <c r="G76" s="392"/>
      <c r="H76" s="320"/>
      <c r="I76" s="320"/>
      <c r="J76" s="320"/>
      <c r="K76" s="320"/>
      <c r="L76" s="320"/>
      <c r="M76" s="320"/>
      <c r="N76" s="180"/>
      <c r="O76" s="180"/>
      <c r="P76" s="180"/>
      <c r="Q76" s="320"/>
      <c r="R76" s="320"/>
      <c r="S76" s="320"/>
      <c r="T76" s="320"/>
      <c r="U76" s="320"/>
      <c r="V76" s="320"/>
    </row>
    <row r="77" outlineLevel="1">
      <c r="A77" s="112"/>
      <c r="B77" s="114"/>
      <c r="C77" s="393" t="s">
        <v>48</v>
      </c>
      <c r="D77" s="393" t="s">
        <v>49</v>
      </c>
      <c r="E77" s="393" t="s">
        <v>50</v>
      </c>
      <c r="F77" s="396" t="s">
        <v>51</v>
      </c>
      <c r="G77" s="319"/>
      <c r="H77" s="319"/>
      <c r="I77" s="319"/>
      <c r="J77" s="320"/>
      <c r="K77" s="320"/>
      <c r="L77" s="320"/>
      <c r="M77" s="320"/>
      <c r="N77" s="320"/>
      <c r="O77" s="320"/>
      <c r="P77" s="320"/>
      <c r="Q77" s="320"/>
      <c r="R77" s="320"/>
      <c r="S77" s="320"/>
      <c r="T77" s="320"/>
      <c r="U77" s="320"/>
      <c r="V77" s="320"/>
    </row>
    <row r="78" outlineLevel="1">
      <c r="A78" s="398" t="s">
        <v>449</v>
      </c>
      <c r="B78" s="399" t="s">
        <v>449</v>
      </c>
      <c r="C78" s="199" t="s">
        <v>429</v>
      </c>
      <c r="D78" s="199" t="s">
        <v>66</v>
      </c>
      <c r="E78" s="199" t="s">
        <v>452</v>
      </c>
      <c r="F78" s="200">
        <v>1.56</v>
      </c>
      <c r="G78" s="319"/>
      <c r="H78" s="319"/>
      <c r="I78" s="319"/>
      <c r="J78" s="320"/>
      <c r="K78" s="320"/>
      <c r="L78" s="320"/>
      <c r="M78" s="320"/>
      <c r="N78" s="320"/>
      <c r="O78" s="320"/>
      <c r="P78" s="320"/>
      <c r="Q78" s="320"/>
      <c r="R78" s="320"/>
      <c r="S78" s="320"/>
      <c r="T78" s="320"/>
      <c r="U78" s="320"/>
      <c r="V78" s="320"/>
    </row>
    <row r="79" outlineLevel="1">
      <c r="A79" s="400" t="s">
        <v>454</v>
      </c>
      <c r="B79" s="399" t="s">
        <v>455</v>
      </c>
      <c r="C79" s="199" t="s">
        <v>105</v>
      </c>
      <c r="D79" s="199" t="s">
        <v>65</v>
      </c>
      <c r="E79" s="401"/>
      <c r="F79" s="402"/>
      <c r="G79" s="402"/>
      <c r="H79" s="319"/>
      <c r="I79" s="319"/>
      <c r="J79" s="320"/>
      <c r="K79" s="320"/>
      <c r="L79" s="320"/>
      <c r="M79" s="320"/>
      <c r="N79" s="320"/>
      <c r="O79" s="320"/>
      <c r="P79" s="320"/>
      <c r="Q79" s="320"/>
      <c r="R79" s="320"/>
      <c r="S79" s="320"/>
      <c r="T79" s="320"/>
      <c r="U79" s="320"/>
      <c r="V79" s="320"/>
    </row>
    <row r="80" outlineLevel="1">
      <c r="A80" s="231"/>
      <c r="B80" s="399" t="s">
        <v>456</v>
      </c>
      <c r="C80" s="199" t="s">
        <v>457</v>
      </c>
      <c r="D80" s="199" t="s">
        <v>458</v>
      </c>
      <c r="E80" s="401"/>
      <c r="F80" s="402"/>
      <c r="G80" s="402"/>
      <c r="H80" s="319"/>
      <c r="I80" s="319"/>
      <c r="J80" s="320"/>
      <c r="K80" s="320"/>
      <c r="L80" s="320"/>
      <c r="M80" s="320"/>
      <c r="N80" s="320"/>
      <c r="O80" s="320"/>
      <c r="P80" s="320"/>
      <c r="Q80" s="320"/>
      <c r="R80" s="320"/>
      <c r="S80" s="320"/>
      <c r="T80" s="320"/>
      <c r="U80" s="320"/>
      <c r="V80" s="320"/>
    </row>
    <row r="81" outlineLevel="1">
      <c r="A81" s="112"/>
      <c r="B81" s="399" t="s">
        <v>459</v>
      </c>
      <c r="C81" s="199" t="s">
        <v>212</v>
      </c>
      <c r="D81" s="199" t="s">
        <v>118</v>
      </c>
      <c r="E81" s="319"/>
      <c r="F81" s="402"/>
      <c r="G81" s="402"/>
      <c r="H81" s="319"/>
      <c r="I81" s="319"/>
      <c r="J81" s="320"/>
      <c r="K81" s="320"/>
      <c r="L81" s="320"/>
      <c r="M81" s="320"/>
      <c r="N81" s="320"/>
      <c r="O81" s="320"/>
      <c r="P81" s="320"/>
      <c r="Q81" s="320"/>
      <c r="R81" s="320"/>
      <c r="S81" s="320"/>
      <c r="T81" s="320"/>
      <c r="U81" s="320"/>
      <c r="V81" s="320"/>
    </row>
    <row r="82" outlineLevel="1">
      <c r="A82" s="403" t="s">
        <v>462</v>
      </c>
      <c r="B82" s="117"/>
      <c r="C82" s="393" t="s">
        <v>465</v>
      </c>
      <c r="D82" s="393" t="s">
        <v>48</v>
      </c>
      <c r="E82" s="393" t="s">
        <v>49</v>
      </c>
      <c r="F82" s="393" t="s">
        <v>50</v>
      </c>
      <c r="G82" s="396" t="s">
        <v>51</v>
      </c>
      <c r="H82" s="404" t="s">
        <v>53</v>
      </c>
      <c r="I82" s="120"/>
      <c r="J82" s="117"/>
      <c r="K82" s="405" t="str">
        <f>'テンプレート'!K97</f>
        <v>ベクトル</v>
      </c>
      <c r="L82" s="405" t="str">
        <f>'テンプレート'!L97</f>
        <v>KBG (R.E.)</v>
      </c>
      <c r="M82" s="405" t="str">
        <f>'テンプレート'!M97</f>
        <v>BKB (R.A.)</v>
      </c>
      <c r="N82" s="405" t="str">
        <f>'テンプレート'!N97</f>
        <v>FKB (R.F.)</v>
      </c>
      <c r="O82" s="406" t="str">
        <f>'テンプレート'!O97</f>
        <v>盾削り値</v>
      </c>
      <c r="P82" s="405" t="str">
        <f>'テンプレート'!P97</f>
        <v>ﾋｯﾄｽﾄｯﾌﾟ</v>
      </c>
      <c r="Q82" s="406" t="str">
        <f>'テンプレート'!Q97</f>
        <v>ずらし</v>
      </c>
      <c r="R82" s="408"/>
      <c r="S82" s="408"/>
      <c r="T82" s="408"/>
      <c r="U82" s="408"/>
      <c r="V82" s="408"/>
    </row>
    <row r="83" outlineLevel="1">
      <c r="A83" s="411" t="s">
        <v>467</v>
      </c>
      <c r="B83" s="399" t="s">
        <v>469</v>
      </c>
      <c r="C83" s="424" t="b">
        <v>0</v>
      </c>
      <c r="D83" s="407"/>
      <c r="E83" s="426">
        <v>31.0</v>
      </c>
      <c r="F83" s="407"/>
      <c r="G83" s="407"/>
      <c r="H83" s="421" t="s">
        <v>1764</v>
      </c>
      <c r="I83" s="221"/>
      <c r="J83" s="110"/>
      <c r="K83" s="407"/>
      <c r="L83" s="407"/>
      <c r="M83" s="407"/>
      <c r="N83" s="407"/>
      <c r="O83" s="407"/>
      <c r="P83" s="407"/>
      <c r="Q83" s="407"/>
      <c r="R83" s="408"/>
      <c r="S83" s="320"/>
      <c r="T83" s="320"/>
      <c r="U83" s="320"/>
      <c r="V83" s="320"/>
    </row>
    <row r="84" outlineLevel="1">
      <c r="A84" s="207"/>
      <c r="B84" s="399" t="s">
        <v>462</v>
      </c>
      <c r="C84" s="207"/>
      <c r="D84" s="127">
        <v>15.0</v>
      </c>
      <c r="E84" s="207"/>
      <c r="F84" s="199" t="s">
        <v>58</v>
      </c>
      <c r="G84" s="200">
        <v>4.8</v>
      </c>
      <c r="H84" s="112"/>
      <c r="I84" s="224"/>
      <c r="J84" s="114"/>
      <c r="K84" s="203"/>
      <c r="L84" s="203"/>
      <c r="M84" s="204"/>
      <c r="N84" s="204"/>
      <c r="O84" s="407"/>
      <c r="P84" s="407"/>
      <c r="Q84" s="407"/>
      <c r="R84" s="408"/>
      <c r="S84" s="320"/>
      <c r="T84" s="320"/>
      <c r="U84" s="320"/>
      <c r="V84" s="320"/>
    </row>
    <row r="85" outlineLevel="1">
      <c r="A85" s="411" t="s">
        <v>474</v>
      </c>
      <c r="B85" s="399" t="s">
        <v>469</v>
      </c>
      <c r="C85" s="424" t="b">
        <v>0</v>
      </c>
      <c r="D85" s="407"/>
      <c r="E85" s="426">
        <v>44.0</v>
      </c>
      <c r="F85" s="407"/>
      <c r="G85" s="407"/>
      <c r="H85" s="421" t="s">
        <v>1767</v>
      </c>
      <c r="I85" s="221"/>
      <c r="J85" s="110"/>
      <c r="K85" s="407"/>
      <c r="L85" s="407"/>
      <c r="M85" s="407"/>
      <c r="N85" s="407"/>
      <c r="O85" s="407"/>
      <c r="P85" s="407"/>
      <c r="Q85" s="407"/>
      <c r="R85" s="408"/>
      <c r="S85" s="320"/>
      <c r="T85" s="320"/>
      <c r="U85" s="320"/>
      <c r="V85" s="320"/>
    </row>
    <row r="86" outlineLevel="1">
      <c r="A86" s="207"/>
      <c r="B86" s="399" t="s">
        <v>462</v>
      </c>
      <c r="C86" s="207"/>
      <c r="D86" s="199" t="s">
        <v>225</v>
      </c>
      <c r="E86" s="207"/>
      <c r="F86" s="199" t="s">
        <v>58</v>
      </c>
      <c r="G86" s="200">
        <v>4.8</v>
      </c>
      <c r="H86" s="112"/>
      <c r="I86" s="224"/>
      <c r="J86" s="114"/>
      <c r="K86" s="203"/>
      <c r="L86" s="203"/>
      <c r="M86" s="204"/>
      <c r="N86" s="204"/>
      <c r="O86" s="407"/>
      <c r="P86" s="407"/>
      <c r="Q86" s="407"/>
      <c r="R86" s="408"/>
      <c r="S86" s="320"/>
      <c r="T86" s="320"/>
      <c r="U86" s="320"/>
      <c r="V86" s="320"/>
    </row>
    <row r="87" outlineLevel="1">
      <c r="A87" s="411" t="s">
        <v>477</v>
      </c>
      <c r="B87" s="399" t="s">
        <v>469</v>
      </c>
      <c r="C87" s="424" t="b">
        <v>0</v>
      </c>
      <c r="D87" s="407"/>
      <c r="E87" s="426">
        <v>44.0</v>
      </c>
      <c r="F87" s="407"/>
      <c r="G87" s="407"/>
      <c r="H87" s="417"/>
      <c r="I87" s="221"/>
      <c r="J87" s="110"/>
      <c r="K87" s="407"/>
      <c r="L87" s="407"/>
      <c r="M87" s="407"/>
      <c r="N87" s="407"/>
      <c r="O87" s="407"/>
      <c r="P87" s="407"/>
      <c r="Q87" s="407"/>
      <c r="R87" s="408"/>
      <c r="S87" s="320"/>
      <c r="T87" s="320"/>
      <c r="U87" s="320"/>
      <c r="V87" s="320"/>
    </row>
    <row r="88" outlineLevel="1">
      <c r="A88" s="207"/>
      <c r="B88" s="399" t="s">
        <v>462</v>
      </c>
      <c r="C88" s="207"/>
      <c r="D88" s="127">
        <v>13.0</v>
      </c>
      <c r="E88" s="207"/>
      <c r="F88" s="199" t="s">
        <v>229</v>
      </c>
      <c r="G88" s="200">
        <v>6.0</v>
      </c>
      <c r="H88" s="112"/>
      <c r="I88" s="224"/>
      <c r="J88" s="114"/>
      <c r="K88" s="203"/>
      <c r="L88" s="203"/>
      <c r="M88" s="204"/>
      <c r="N88" s="204"/>
      <c r="O88" s="407"/>
      <c r="P88" s="407"/>
      <c r="Q88" s="407"/>
      <c r="R88" s="408"/>
      <c r="S88" s="179"/>
      <c r="T88" s="179"/>
      <c r="U88" s="179"/>
      <c r="V88" s="179"/>
    </row>
    <row r="89" outlineLevel="1">
      <c r="A89" s="411" t="s">
        <v>482</v>
      </c>
      <c r="B89" s="399" t="s">
        <v>469</v>
      </c>
      <c r="C89" s="424" t="b">
        <v>0</v>
      </c>
      <c r="D89" s="407"/>
      <c r="E89" s="426">
        <v>42.0</v>
      </c>
      <c r="F89" s="407"/>
      <c r="G89" s="407"/>
      <c r="H89" s="421" t="s">
        <v>1770</v>
      </c>
      <c r="I89" s="221"/>
      <c r="J89" s="110"/>
      <c r="K89" s="407"/>
      <c r="L89" s="407"/>
      <c r="M89" s="407"/>
      <c r="N89" s="407"/>
      <c r="O89" s="407"/>
      <c r="P89" s="407"/>
      <c r="Q89" s="407"/>
      <c r="R89" s="408"/>
      <c r="S89" s="179"/>
      <c r="T89" s="179"/>
      <c r="U89" s="179"/>
      <c r="V89" s="179"/>
    </row>
    <row r="90" outlineLevel="1">
      <c r="A90" s="207"/>
      <c r="B90" s="399" t="s">
        <v>462</v>
      </c>
      <c r="C90" s="207"/>
      <c r="D90" s="127">
        <v>16.0</v>
      </c>
      <c r="E90" s="207"/>
      <c r="F90" s="199" t="s">
        <v>58</v>
      </c>
      <c r="G90" s="200">
        <v>4.8</v>
      </c>
      <c r="H90" s="112"/>
      <c r="I90" s="224"/>
      <c r="J90" s="114"/>
      <c r="K90" s="203"/>
      <c r="L90" s="203"/>
      <c r="M90" s="204"/>
      <c r="N90" s="204"/>
      <c r="O90" s="407"/>
      <c r="P90" s="407"/>
      <c r="Q90" s="407"/>
      <c r="R90" s="408"/>
      <c r="S90" s="179"/>
      <c r="T90" s="179"/>
      <c r="U90" s="179"/>
      <c r="V90" s="179"/>
    </row>
    <row r="91">
      <c r="A91" s="312"/>
      <c r="B91" s="315"/>
      <c r="C91" s="317"/>
      <c r="D91" s="317"/>
      <c r="E91" s="319"/>
      <c r="F91" s="248"/>
      <c r="G91" s="248"/>
      <c r="H91" s="319"/>
      <c r="I91" s="319"/>
      <c r="J91" s="320"/>
      <c r="K91" s="320"/>
      <c r="L91" s="121"/>
      <c r="M91" s="121"/>
      <c r="N91" s="121"/>
      <c r="O91" s="179"/>
      <c r="P91" s="179"/>
      <c r="Q91" s="121"/>
      <c r="R91" s="121"/>
      <c r="S91" s="121"/>
      <c r="T91" s="121"/>
      <c r="U91" s="121"/>
      <c r="V91" s="121"/>
    </row>
    <row r="92">
      <c r="A92" s="429" t="s">
        <v>486</v>
      </c>
      <c r="B92" s="110"/>
      <c r="C92" s="392"/>
      <c r="D92" s="121"/>
      <c r="E92" s="121"/>
      <c r="F92" s="121"/>
      <c r="G92" s="121"/>
      <c r="H92" s="121"/>
      <c r="I92" s="121"/>
      <c r="J92" s="180"/>
      <c r="K92" s="121"/>
      <c r="L92" s="121"/>
      <c r="M92" s="121"/>
      <c r="N92" s="121"/>
      <c r="O92" s="121"/>
      <c r="P92" s="121"/>
      <c r="Q92" s="180"/>
      <c r="R92" s="121"/>
      <c r="S92" s="121"/>
      <c r="T92" s="121"/>
      <c r="U92" s="121"/>
      <c r="V92" s="121"/>
    </row>
    <row r="93" outlineLevel="1">
      <c r="A93" s="112"/>
      <c r="B93" s="114"/>
      <c r="C93" s="430" t="s">
        <v>487</v>
      </c>
      <c r="D93" s="430" t="s">
        <v>489</v>
      </c>
      <c r="E93" s="430" t="s">
        <v>49</v>
      </c>
      <c r="F93" s="430" t="s">
        <v>490</v>
      </c>
      <c r="G93" s="431"/>
      <c r="H93" s="319"/>
      <c r="I93" s="319"/>
      <c r="J93" s="320"/>
      <c r="K93" s="320"/>
      <c r="L93" s="121"/>
      <c r="M93" s="121"/>
      <c r="N93" s="121"/>
      <c r="O93" s="121"/>
      <c r="P93" s="121"/>
      <c r="Q93" s="121"/>
      <c r="R93" s="121"/>
      <c r="S93" s="121"/>
      <c r="T93" s="121"/>
      <c r="U93" s="121"/>
      <c r="V93" s="121"/>
    </row>
    <row r="94" outlineLevel="1">
      <c r="A94" s="432" t="s">
        <v>492</v>
      </c>
      <c r="B94" s="433" t="s">
        <v>455</v>
      </c>
      <c r="C94" s="127" t="str">
        <f t="array" ref="C94">INDEX(Dodges!$C$3:$U$84, MATCH($A$1,Dodges!$A$3:$A$85,0), MATCH(C93,Dodges!$C$2:$F$2,0))</f>
        <v>3-17</v>
      </c>
      <c r="D94" s="127" t="str">
        <f t="array" ref="D94">INDEX(Dodges!$C$3:$U$84, MATCH($A$1,Dodges!$A$3:$A$85,0), MATCH(D93,Dodges!$C$2:$F$2,0))</f>
        <v>6-17</v>
      </c>
      <c r="E94" s="127" t="str">
        <f t="array" ref="E94">INDEX(Dodges!$C$3:$U$84, MATCH($A$1,Dodges!$A$3:$A$85,0), MATCH(E93,Dodges!$C$2:$F$2,0))</f>
        <v>25 (20)</v>
      </c>
      <c r="F94" s="127" t="str">
        <f t="array" ref="F94">INDEX(Dodges!$C$3:$U$84, MATCH($A$1,Dodges!$A$3:$A$85,0), MATCH(F93,Dodges!$C$2:$F$2,0))</f>
        <v>33 (27)</v>
      </c>
      <c r="G94" s="402"/>
      <c r="H94" s="319"/>
      <c r="I94" s="319"/>
      <c r="J94" s="320"/>
      <c r="K94" s="320"/>
      <c r="L94" s="320"/>
      <c r="M94" s="121"/>
      <c r="N94" s="121"/>
      <c r="O94" s="121"/>
      <c r="P94" s="121"/>
      <c r="Q94" s="121"/>
      <c r="R94" s="121"/>
      <c r="S94" s="121"/>
      <c r="T94" s="121"/>
      <c r="U94" s="121"/>
      <c r="V94" s="121"/>
    </row>
    <row r="95" outlineLevel="1">
      <c r="A95" s="231"/>
      <c r="B95" s="433" t="s">
        <v>496</v>
      </c>
      <c r="C95" s="127" t="str">
        <f t="array" ref="C95">INDEX(Dodges!$G$3:$U$84, MATCH($A$1,Dodges!$A$3:$A$85,0), MATCH(C93,Dodges!$G$2:$J$2,0))</f>
        <v>4-15</v>
      </c>
      <c r="D95" s="127" t="str">
        <f t="array" ref="D95">INDEX(Dodges!$G$3:$U$84, MATCH($A$1,Dodges!$A$3:$A$85,0), MATCH(D93,Dodges!$G$2:$J$2,0))</f>
        <v>8-14</v>
      </c>
      <c r="E95" s="127" t="str">
        <f t="array" ref="E95">INDEX(Dodges!$G$3:$U$84, MATCH($A$1,Dodges!$A$3:$A$85,0), MATCH(E93,Dodges!$G$2:$J$2,0))</f>
        <v>29</v>
      </c>
      <c r="F95" s="127">
        <f t="array" ref="F95">INDEX(Dodges!$G$3:$U$84, MATCH($A$1,Dodges!$A$3:$A$85,0), MATCH(F93,Dodges!$G$2:$J$2,0))</f>
        <v>38</v>
      </c>
      <c r="G95" s="436"/>
      <c r="H95" s="319"/>
      <c r="I95" s="319"/>
      <c r="J95" s="320"/>
      <c r="K95" s="320"/>
      <c r="L95" s="320"/>
      <c r="M95" s="320"/>
      <c r="N95" s="320"/>
      <c r="O95" s="121"/>
      <c r="P95" s="121"/>
      <c r="Q95" s="121"/>
      <c r="R95" s="121"/>
      <c r="S95" s="121"/>
      <c r="T95" s="121"/>
      <c r="U95" s="121"/>
      <c r="V95" s="121"/>
    </row>
    <row r="96" outlineLevel="1">
      <c r="A96" s="112"/>
      <c r="B96" s="433" t="s">
        <v>497</v>
      </c>
      <c r="C96" s="127" t="str">
        <f t="array" ref="C96">INDEX(Dodges!$K$3:$U$84, MATCH($A$1,Dodges!$A$3:$A$85,0), MATCH(C93,Dodges!$K$2:$N$2,0))</f>
        <v>5-16</v>
      </c>
      <c r="D96" s="127" t="str">
        <f t="array" ref="D96">INDEX(Dodges!$K$3:$U$84, MATCH($A$1,Dodges!$A$3:$A$85,0), MATCH(D93,Dodges!$K$2:$N$2,0))</f>
        <v>9-14</v>
      </c>
      <c r="E96" s="127" t="str">
        <f t="array" ref="E96">INDEX(Dodges!$K$3:$U$84, MATCH($A$1,Dodges!$A$3:$A$85,0), MATCH(E93,Dodges!$K$2:$N$2,0))</f>
        <v>34</v>
      </c>
      <c r="F96" s="127" t="str">
        <f t="array" ref="F96">INDEX(Dodges!$K$3:$U$84, MATCH($A$1,Dodges!$A$3:$A$85,0), MATCH(F93,Dodges!$K$2:$N$2,0))</f>
        <v>51</v>
      </c>
      <c r="G96" s="436"/>
      <c r="H96" s="434"/>
      <c r="I96" s="434"/>
      <c r="J96" s="179"/>
      <c r="K96" s="179"/>
      <c r="L96" s="179"/>
      <c r="M96" s="179"/>
      <c r="N96" s="179"/>
      <c r="O96" s="121"/>
      <c r="P96" s="121"/>
      <c r="Q96" s="121"/>
      <c r="R96" s="121"/>
      <c r="S96" s="121"/>
      <c r="T96" s="121"/>
      <c r="U96" s="121"/>
      <c r="V96" s="121"/>
    </row>
    <row r="97" outlineLevel="1">
      <c r="A97" s="432" t="s">
        <v>498</v>
      </c>
      <c r="B97" s="433" t="s">
        <v>499</v>
      </c>
      <c r="C97" s="127" t="str">
        <f t="array" ref="C97">INDEX(Dodges!$O$3:$U$84, MATCH($A$1,Dodges!$A$3:$A$85,0), MATCH(C93,Dodges!$O$2:$R$2,0))</f>
        <v>3-29</v>
      </c>
      <c r="D97" s="127" t="str">
        <f t="array" ref="D97">INDEX(Dodges!$O$3:$U$84, MATCH($A$1,Dodges!$A$3:$A$85,0), MATCH(D93,Dodges!$O$2:$R$2,0))</f>
        <v>6-27</v>
      </c>
      <c r="E97" s="127" t="str">
        <f t="array" ref="E97">INDEX(Dodges!$O$3:$U$84, MATCH($A$1,Dodges!$A$3:$A$85,0), MATCH(E93,Dodges!$O$2:$R$2,0))</f>
        <v>52</v>
      </c>
      <c r="F97" s="248"/>
      <c r="G97" s="248"/>
      <c r="H97" s="180"/>
      <c r="I97" s="180"/>
      <c r="J97" s="121"/>
      <c r="K97" s="121"/>
      <c r="L97" s="121"/>
      <c r="M97" s="121"/>
      <c r="N97" s="121"/>
      <c r="O97" s="320"/>
      <c r="P97" s="320"/>
      <c r="Q97" s="320"/>
      <c r="R97" s="320"/>
      <c r="S97" s="320"/>
      <c r="T97" s="320"/>
      <c r="U97" s="320"/>
      <c r="V97" s="320"/>
    </row>
    <row r="98" outlineLevel="1">
      <c r="A98" s="112"/>
      <c r="B98" s="433" t="s">
        <v>500</v>
      </c>
      <c r="C98" s="127" t="str">
        <f t="array" ref="C98">INDEX(Dodges!$S$3:$U$84, MATCH($A$1,Dodges!$A$3:$A$85,0), MATCH(C93,Dodges!$S$2:$U$2,0))</f>
        <v>3-21</v>
      </c>
      <c r="D98" s="127" t="str">
        <f t="array" ref="D98">INDEX(Dodges!$S$3:$U$84, MATCH($A$1,Dodges!$A$3:$A$85,0), MATCH(D93,Dodges!$S$2:$U$2,0))</f>
        <v>6-20</v>
      </c>
      <c r="E98" s="127" t="str">
        <f t="array" ref="E98">INDEX(Dodges!$S$3:$U$84, MATCH($A$1,Dodges!$A$3:$A$85,0), MATCH(E93,Dodges!$S$2:$U$2,0))</f>
        <v>真横：85
真上：116
真下：69</v>
      </c>
      <c r="F98" s="436"/>
      <c r="G98" s="436"/>
      <c r="H98" s="180"/>
      <c r="I98" s="180"/>
      <c r="J98" s="179"/>
      <c r="K98" s="179"/>
      <c r="L98" s="179"/>
      <c r="M98" s="179"/>
      <c r="N98" s="121"/>
      <c r="O98" s="180"/>
      <c r="P98" s="180"/>
      <c r="Q98" s="180"/>
      <c r="R98" s="180"/>
      <c r="S98" s="180"/>
      <c r="T98" s="180"/>
      <c r="U98" s="180"/>
      <c r="V98" s="180"/>
    </row>
    <row r="99">
      <c r="A99" s="438"/>
      <c r="B99" s="439"/>
      <c r="C99" s="431"/>
      <c r="D99" s="431"/>
      <c r="E99" s="440"/>
      <c r="F99" s="431"/>
      <c r="G99" s="431"/>
      <c r="H99" s="431"/>
      <c r="I99" s="431"/>
      <c r="J99" s="121"/>
      <c r="K99" s="319"/>
      <c r="L99" s="319"/>
      <c r="M99" s="319"/>
      <c r="N99" s="319"/>
      <c r="O99" s="180"/>
      <c r="P99" s="180"/>
      <c r="Q99" s="180"/>
      <c r="R99" s="180"/>
      <c r="S99" s="180"/>
      <c r="T99" s="180"/>
      <c r="U99" s="180"/>
      <c r="V99" s="180"/>
    </row>
    <row r="100">
      <c r="A100" s="441" t="s">
        <v>501</v>
      </c>
      <c r="B100" s="110"/>
      <c r="C100" s="320"/>
      <c r="D100" s="179"/>
      <c r="E100" s="320"/>
      <c r="F100" s="138"/>
      <c r="G100" s="138"/>
      <c r="H100" s="179"/>
      <c r="I100" s="179"/>
      <c r="J100" s="180"/>
      <c r="K100" s="180"/>
      <c r="L100" s="180"/>
      <c r="M100" s="180"/>
      <c r="N100" s="180"/>
      <c r="O100" s="180"/>
      <c r="P100" s="180"/>
      <c r="Q100" s="180"/>
      <c r="R100" s="180"/>
      <c r="S100" s="180"/>
      <c r="T100" s="180"/>
      <c r="U100" s="180"/>
      <c r="V100" s="180"/>
    </row>
    <row r="101" outlineLevel="1">
      <c r="A101" s="112"/>
      <c r="B101" s="114"/>
      <c r="C101" s="442" t="s">
        <v>487</v>
      </c>
      <c r="D101" s="442" t="s">
        <v>49</v>
      </c>
      <c r="E101" s="442" t="s">
        <v>48</v>
      </c>
      <c r="F101" s="442" t="s">
        <v>50</v>
      </c>
      <c r="G101" s="443" t="s">
        <v>51</v>
      </c>
      <c r="H101" s="320"/>
      <c r="I101" s="320"/>
      <c r="J101" s="179"/>
      <c r="K101" s="444" t="str">
        <f>'テンプレート'!K116</f>
        <v>アイテム取得</v>
      </c>
      <c r="L101" s="117"/>
      <c r="M101" s="445" t="str">
        <f>'テンプレート'!M116</f>
        <v>取得フレーム</v>
      </c>
      <c r="N101" s="445" t="str">
        <f>'テンプレート'!N116</f>
        <v>Duration</v>
      </c>
      <c r="O101" s="180"/>
      <c r="P101" s="180"/>
      <c r="Q101" s="180"/>
      <c r="R101" s="180"/>
      <c r="S101" s="180"/>
      <c r="T101" s="180"/>
      <c r="U101" s="180"/>
      <c r="V101" s="180"/>
    </row>
    <row r="102" outlineLevel="1">
      <c r="A102" s="446" t="s">
        <v>502</v>
      </c>
      <c r="B102" s="447" t="s">
        <v>503</v>
      </c>
      <c r="C102" s="448"/>
      <c r="D102" s="127">
        <f t="array" ref="D102">INDEX('Ledge  Tech'!$C$3:$C98, MATCH($A$1,'Ledge  Tech'!$A$3:$A$109,0), MATCH(D101,'Ledge  Tech'!$C$2,0))</f>
        <v>19</v>
      </c>
      <c r="E102" s="448"/>
      <c r="F102" s="448"/>
      <c r="G102" s="448"/>
      <c r="H102" s="320"/>
      <c r="I102" s="320"/>
      <c r="J102" s="121"/>
      <c r="K102" s="449" t="str">
        <f>'テンプレート'!K117</f>
        <v>小アイテム</v>
      </c>
      <c r="L102" s="450" t="str">
        <f>'テンプレート'!L117</f>
        <v>On-Spot</v>
      </c>
      <c r="M102" s="127" t="s">
        <v>504</v>
      </c>
      <c r="N102" s="127">
        <v>7.0</v>
      </c>
      <c r="O102" s="180"/>
      <c r="P102" s="180"/>
      <c r="Q102" s="180"/>
      <c r="R102" s="180"/>
      <c r="S102" s="180"/>
      <c r="T102" s="180"/>
      <c r="U102" s="180"/>
      <c r="V102" s="180"/>
    </row>
    <row r="103" outlineLevel="1">
      <c r="A103" s="222"/>
      <c r="B103" s="447" t="s">
        <v>455</v>
      </c>
      <c r="C103" s="127" t="str">
        <f t="array" ref="C103">INDEX('Ledge  Tech'!$D$3:$E98, MATCH($A$1,'Ledge  Tech'!$A$3:$A$109,0), MATCH(C101,'Ledge  Tech'!$D$2:$E$2,0))</f>
        <v>1-33</v>
      </c>
      <c r="D103" s="127">
        <f t="array" ref="D103">INDEX('Ledge  Tech'!$D$3:$E98, MATCH($A$1,'Ledge  Tech'!$A$3:$A$109,0), MATCH(D101,'Ledge  Tech'!$D$2:$E$2,0))</f>
        <v>34</v>
      </c>
      <c r="E103" s="448"/>
      <c r="F103" s="448"/>
      <c r="G103" s="448"/>
      <c r="H103" s="320"/>
      <c r="I103" s="320"/>
      <c r="J103" s="179"/>
      <c r="K103" s="207"/>
      <c r="L103" s="450" t="str">
        <f>'テンプレート'!L118</f>
        <v>歩き</v>
      </c>
      <c r="M103" s="127" t="s">
        <v>504</v>
      </c>
      <c r="N103" s="127">
        <v>19.0</v>
      </c>
      <c r="O103" s="180"/>
      <c r="P103" s="180"/>
      <c r="Q103" s="180"/>
      <c r="R103" s="180"/>
      <c r="S103" s="180"/>
      <c r="T103" s="180"/>
      <c r="U103" s="180"/>
      <c r="V103" s="180"/>
    </row>
    <row r="104" outlineLevel="1">
      <c r="A104" s="222"/>
      <c r="B104" s="447" t="s">
        <v>486</v>
      </c>
      <c r="C104" s="127" t="str">
        <f t="array" ref="C104">INDEX('Ledge  Tech'!$F$3:$G$109, MATCH($A$1,'Ledge  Tech'!$A$3:$A$109,0), MATCH(C101,'Ledge  Tech'!$F$2:$G$2,0))</f>
        <v>1-27</v>
      </c>
      <c r="D104" s="127">
        <f t="array" ref="D104">INDEX('Ledge  Tech'!$F$3:$G$109, MATCH($A$1,'Ledge  Tech'!$A$3:$A$109,0), MATCH(D101,'Ledge  Tech'!$F$2:$G$2,0))</f>
        <v>45</v>
      </c>
      <c r="E104" s="448"/>
      <c r="F104" s="448"/>
      <c r="G104" s="448"/>
      <c r="H104" s="320"/>
      <c r="I104" s="320"/>
      <c r="J104" s="121"/>
      <c r="K104" s="451" t="str">
        <f>'テンプレート'!K119</f>
        <v>アイテム投擲</v>
      </c>
      <c r="L104" s="117"/>
      <c r="M104" s="445" t="str">
        <f>'テンプレート'!M119</f>
        <v>投擲フレーム</v>
      </c>
      <c r="N104" s="445" t="str">
        <f>'テンプレート'!N119</f>
        <v>Duration</v>
      </c>
      <c r="O104" s="180"/>
      <c r="P104" s="180"/>
      <c r="Q104" s="180"/>
      <c r="R104" s="180"/>
      <c r="S104" s="180"/>
      <c r="T104" s="180"/>
      <c r="U104" s="180"/>
      <c r="V104" s="180"/>
    </row>
    <row r="105" outlineLevel="1">
      <c r="A105" s="222"/>
      <c r="B105" s="447" t="s">
        <v>505</v>
      </c>
      <c r="C105" s="127" t="str">
        <f t="array" ref="C105">INDEX('Ledge  Tech'!$H$3:$I$109, MATCH($A$1,'Ledge  Tech'!$A$3:$A$109,0), MATCH(C101,'Ledge  Tech'!$H$2:$I$2,0))</f>
        <v>1-12</v>
      </c>
      <c r="D105" s="127">
        <f t="array" ref="D105">INDEX('Ledge  Tech'!$H$3:$I$109, MATCH($A$1,'Ledge  Tech'!$A$3:$A$109,0), MATCH(D101,'Ledge  Tech'!$H$2:$I$2,0))</f>
        <v>14</v>
      </c>
      <c r="E105" s="448"/>
      <c r="F105" s="448"/>
      <c r="G105" s="448"/>
      <c r="H105" s="320"/>
      <c r="I105" s="320"/>
      <c r="J105" s="179"/>
      <c r="K105" s="452" t="str">
        <f>'テンプレート'!K120</f>
        <v>Ground投擲</v>
      </c>
      <c r="L105" s="450" t="str">
        <f>'テンプレート'!L120</f>
        <v>前Throws</v>
      </c>
      <c r="M105" s="127" t="s">
        <v>173</v>
      </c>
      <c r="N105" s="127">
        <v>29.0</v>
      </c>
      <c r="O105" s="121"/>
      <c r="P105" s="121"/>
      <c r="Q105" s="121"/>
      <c r="R105" s="121"/>
      <c r="S105" s="121"/>
      <c r="T105" s="121"/>
      <c r="U105" s="121"/>
      <c r="V105" s="121"/>
    </row>
    <row r="106" outlineLevel="1">
      <c r="A106" s="207"/>
      <c r="B106" s="447" t="s">
        <v>506</v>
      </c>
      <c r="C106" s="127" t="str">
        <f t="array" ref="C106">INDEX('Ledge  Tech'!$J$3:$M$109, MATCH($A$1,'Ledge  Tech'!$A$3:$A$109,0), MATCH(C101,'Ledge  Tech'!$J$2:$M$2,0))</f>
        <v>1-25</v>
      </c>
      <c r="D106" s="127">
        <f t="array" ref="D106">INDEX('Ledge  Tech'!$J$3:$M$109, MATCH($A$1,'Ledge  Tech'!$A$3:$A$109,0), MATCH(D101,'Ledge  Tech'!$J$2:$M$2,0))</f>
        <v>55</v>
      </c>
      <c r="E106" s="127" t="str">
        <f t="array" ref="E106">INDEX('Ledge  Tech'!$J$3:$M$109, MATCH($A$1,'Ledge  Tech'!$A$3:$A$109,0), MATCH(E101,'Ledge  Tech'!$J$2:$M$2,0))</f>
        <v>23-25</v>
      </c>
      <c r="F106" s="127">
        <f t="array" ref="F106">INDEX('Ledge  Tech'!$J$3:$M$109, MATCH($A$1,'Ledge  Tech'!$A$3:$A$109,0), MATCH(F101,'Ledge  Tech'!$J$2:$M$2,0))</f>
        <v>9</v>
      </c>
      <c r="G106" s="127">
        <f>F106*1.2</f>
        <v>10.8</v>
      </c>
      <c r="H106" s="320"/>
      <c r="I106" s="320"/>
      <c r="J106" s="121"/>
      <c r="K106" s="222"/>
      <c r="L106" s="450" t="str">
        <f>'テンプレート'!L121</f>
        <v>後Throws</v>
      </c>
      <c r="M106" s="127" t="s">
        <v>166</v>
      </c>
      <c r="N106" s="127">
        <v>29.0</v>
      </c>
      <c r="O106" s="121"/>
      <c r="P106" s="121"/>
      <c r="Q106" s="121"/>
      <c r="R106" s="121"/>
      <c r="S106" s="121"/>
      <c r="T106" s="121"/>
      <c r="U106" s="121"/>
      <c r="V106" s="121"/>
    </row>
    <row r="107" outlineLevel="1">
      <c r="A107" s="446" t="s">
        <v>507</v>
      </c>
      <c r="B107" s="447" t="s">
        <v>455</v>
      </c>
      <c r="C107" s="127" t="str">
        <f t="array" ref="C107">INDEX('Ledge  Tech'!$N$3:$O$109, MATCH($A$1,'Ledge  Tech'!$A$3:$A$109,0), MATCH(C101,'Ledge  Tech'!$N$2:$O$2,0))</f>
        <v>1-20</v>
      </c>
      <c r="D107" s="127">
        <f t="array" ref="D107">INDEX('Ledge  Tech'!$N$3:$O$109, MATCH($A$1,'Ledge  Tech'!$A$3:$A$109,0), MATCH(D101,'Ledge  Tech'!$N$2:$O$2,0))</f>
        <v>26</v>
      </c>
      <c r="E107" s="448"/>
      <c r="F107" s="448"/>
      <c r="G107" s="448"/>
      <c r="H107" s="320"/>
      <c r="I107" s="320"/>
      <c r="J107" s="179"/>
      <c r="K107" s="222"/>
      <c r="L107" s="450" t="str">
        <f>'テンプレート'!L122</f>
        <v>上Throws</v>
      </c>
      <c r="M107" s="127" t="s">
        <v>205</v>
      </c>
      <c r="N107" s="127">
        <v>29.0</v>
      </c>
      <c r="O107" s="320"/>
      <c r="P107" s="320"/>
      <c r="Q107" s="320"/>
      <c r="R107" s="320"/>
      <c r="S107" s="320"/>
      <c r="T107" s="320"/>
      <c r="U107" s="320"/>
      <c r="V107" s="320"/>
    </row>
    <row r="108" outlineLevel="1">
      <c r="A108" s="222"/>
      <c r="B108" s="447" t="s">
        <v>496</v>
      </c>
      <c r="C108" s="127" t="str">
        <f t="array" ref="C108">INDEX('Ledge  Tech'!$P$3:$Q$109, MATCH($A$1,'Ledge  Tech'!$A$3:$A$109,0), MATCH(C101,'Ledge  Tech'!$P$2:$Q$2,0))</f>
        <v>1-20</v>
      </c>
      <c r="D108" s="127">
        <f t="array" ref="D108">INDEX('Ledge  Tech'!$P$3:$Q$109, MATCH($A$1,'Ledge  Tech'!$A$3:$A$109,0), MATCH(D101,'Ledge  Tech'!$P$2:$Q$2,0))</f>
        <v>40</v>
      </c>
      <c r="E108" s="448"/>
      <c r="F108" s="448"/>
      <c r="G108" s="448"/>
      <c r="H108" s="320"/>
      <c r="I108" s="320"/>
      <c r="J108" s="121"/>
      <c r="K108" s="222"/>
      <c r="L108" s="450" t="str">
        <f>'テンプレート'!L123</f>
        <v>下Throws</v>
      </c>
      <c r="M108" s="127" t="s">
        <v>90</v>
      </c>
      <c r="N108" s="127">
        <v>21.0</v>
      </c>
      <c r="O108" s="180"/>
      <c r="P108" s="180"/>
      <c r="Q108" s="180"/>
      <c r="R108" s="180"/>
      <c r="S108" s="180"/>
      <c r="T108" s="180"/>
      <c r="U108" s="180"/>
      <c r="V108" s="180"/>
    </row>
    <row r="109" outlineLevel="1">
      <c r="A109" s="207"/>
      <c r="B109" s="447" t="s">
        <v>497</v>
      </c>
      <c r="C109" s="127" t="str">
        <f t="array" ref="C109">INDEX('Ledge  Tech'!$R$3:$S$109, MATCH($A$1,'Ledge  Tech'!$A$3:$A$109,0), MATCH(C101,'Ledge  Tech'!$R$2:$S$2,0))</f>
        <v>1-20</v>
      </c>
      <c r="D109" s="127">
        <f t="array" ref="D109">INDEX('Ledge  Tech'!$R$3:$S$109, MATCH($A$1,'Ledge  Tech'!$A$3:$A$109,0), MATCH(D101,'Ledge  Tech'!$R$2:$S$2,0))</f>
        <v>40</v>
      </c>
      <c r="E109" s="448"/>
      <c r="F109" s="448"/>
      <c r="G109" s="448"/>
      <c r="H109" s="320"/>
      <c r="I109" s="320"/>
      <c r="J109" s="179"/>
      <c r="K109" s="222"/>
      <c r="L109" s="453" t="str">
        <f>'テンプレート'!L124</f>
        <v>ダッシュ</v>
      </c>
      <c r="M109" s="127" t="s">
        <v>66</v>
      </c>
      <c r="N109" s="127">
        <v>39.0</v>
      </c>
      <c r="O109" s="180"/>
      <c r="P109" s="180"/>
      <c r="Q109" s="180"/>
      <c r="R109" s="180"/>
      <c r="S109" s="180"/>
      <c r="T109" s="180"/>
      <c r="U109" s="180"/>
      <c r="V109" s="180"/>
    </row>
    <row r="110" outlineLevel="1">
      <c r="A110" s="446" t="s">
        <v>508</v>
      </c>
      <c r="B110" s="447" t="s">
        <v>509</v>
      </c>
      <c r="C110" s="448"/>
      <c r="D110" s="127" t="str">
        <f t="array" ref="D110">INDEX('Get-Ups'!$C$3:$C98, MATCH($A$1,'Get-Ups'!$A$3:$A$109,0), MATCH(D101,'Get-Ups'!$C$2:$AD$2,0))</f>
        <v>25</v>
      </c>
      <c r="E110" s="448"/>
      <c r="F110" s="448"/>
      <c r="G110" s="448"/>
      <c r="H110" s="320"/>
      <c r="I110" s="320"/>
      <c r="J110" s="121"/>
      <c r="K110" s="207"/>
      <c r="L110" s="453" t="str">
        <f>'テンプレート'!L125</f>
        <v>On-Spot捨て</v>
      </c>
      <c r="M110" s="127" t="s">
        <v>145</v>
      </c>
      <c r="N110" s="127">
        <v>23.0</v>
      </c>
      <c r="O110" s="180"/>
      <c r="P110" s="180"/>
      <c r="Q110" s="180"/>
      <c r="R110" s="180"/>
      <c r="S110" s="180"/>
      <c r="T110" s="180"/>
      <c r="U110" s="180"/>
      <c r="V110" s="180"/>
    </row>
    <row r="111" outlineLevel="1">
      <c r="A111" s="222"/>
      <c r="B111" s="447" t="s">
        <v>455</v>
      </c>
      <c r="C111" s="454" t="str">
        <f t="array" ref="C111">INDEX('Get-Ups'!$D$3:$E98, MATCH($A$1,'Get-Ups'!$A$3:$A$109,0), MATCH(C101,'Get-Ups'!$D$2:$AD$2,0))</f>
        <v>1-22</v>
      </c>
      <c r="D111" s="455">
        <f t="array" ref="D111">INDEX('Get-Ups'!$D$3:$E98, MATCH($A$1,'Get-Ups'!$A$3:$A$109,0), MATCH(D101,'Get-Ups'!$D$2:$AD$2,0))</f>
        <v>29</v>
      </c>
      <c r="E111" s="448"/>
      <c r="F111" s="448"/>
      <c r="G111" s="448"/>
      <c r="H111" s="320"/>
      <c r="I111" s="320"/>
      <c r="J111" s="179"/>
      <c r="K111" s="452" t="str">
        <f>'テンプレート'!K126</f>
        <v>Air投擲</v>
      </c>
      <c r="L111" s="450" t="str">
        <f>'テンプレート'!L126</f>
        <v>前Throws</v>
      </c>
      <c r="M111" s="127" t="s">
        <v>173</v>
      </c>
      <c r="N111" s="127">
        <v>29.0</v>
      </c>
      <c r="O111" s="180"/>
      <c r="P111" s="180"/>
      <c r="Q111" s="180"/>
      <c r="R111" s="180"/>
      <c r="S111" s="180"/>
      <c r="T111" s="180"/>
      <c r="U111" s="180"/>
      <c r="V111" s="180"/>
    </row>
    <row r="112" outlineLevel="1">
      <c r="A112" s="222"/>
      <c r="B112" s="447" t="s">
        <v>496</v>
      </c>
      <c r="C112" s="454" t="str">
        <f t="array" ref="C112">INDEX('Get-Ups'!$F$3:$G$109, MATCH($A$1,'Get-Ups'!$A$3:$A$109,0), MATCH(C101,'Get-Ups'!$F$2:$AD$2,0))</f>
        <v>1-19</v>
      </c>
      <c r="D112" s="455">
        <f t="array" ref="D112">INDEX('Get-Ups'!$F$3:$G$109, MATCH($A$1,'Get-Ups'!$A$3:$A$109,0), MATCH(D101,'Get-Ups'!$F$2:$AD$2,0))</f>
        <v>35</v>
      </c>
      <c r="E112" s="448"/>
      <c r="F112" s="448"/>
      <c r="G112" s="448"/>
      <c r="H112" s="320"/>
      <c r="I112" s="320"/>
      <c r="J112" s="121"/>
      <c r="K112" s="222"/>
      <c r="L112" s="450" t="str">
        <f>'テンプレート'!L127</f>
        <v>後Throws</v>
      </c>
      <c r="M112" s="127" t="s">
        <v>166</v>
      </c>
      <c r="N112" s="127">
        <v>29.0</v>
      </c>
      <c r="O112" s="180"/>
      <c r="P112" s="180"/>
      <c r="Q112" s="180"/>
      <c r="R112" s="180"/>
      <c r="S112" s="180"/>
      <c r="T112" s="180"/>
      <c r="U112" s="180"/>
      <c r="V112" s="180"/>
    </row>
    <row r="113" outlineLevel="1">
      <c r="A113" s="222"/>
      <c r="B113" s="447" t="s">
        <v>497</v>
      </c>
      <c r="C113" s="127" t="str">
        <f t="array" ref="C113">INDEX('Get-Ups'!$H$3:$I$109, MATCH($A$1,'Get-Ups'!$A$3:$A$109,0), MATCH(C101,'Get-Ups'!$H$2:$AD$2,0))</f>
        <v>1-19</v>
      </c>
      <c r="D113" s="127">
        <f t="array" ref="D113">INDEX('Get-Ups'!$H$3:$I$109, MATCH($A$1,'Get-Ups'!$A$3:$A$109,0), MATCH(D101,'Get-Ups'!$H$2:$AD$2,0))</f>
        <v>35</v>
      </c>
      <c r="E113" s="448"/>
      <c r="F113" s="448"/>
      <c r="G113" s="448"/>
      <c r="H113" s="320"/>
      <c r="I113" s="320"/>
      <c r="J113" s="179"/>
      <c r="K113" s="222"/>
      <c r="L113" s="450" t="str">
        <f>'テンプレート'!L128</f>
        <v>上Throws</v>
      </c>
      <c r="M113" s="127" t="s">
        <v>205</v>
      </c>
      <c r="N113" s="127">
        <v>29.0</v>
      </c>
      <c r="O113" s="180"/>
      <c r="P113" s="180"/>
      <c r="Q113" s="180"/>
      <c r="R113" s="180"/>
      <c r="S113" s="180"/>
      <c r="T113" s="180"/>
      <c r="U113" s="180"/>
      <c r="V113" s="180"/>
    </row>
    <row r="114" outlineLevel="1">
      <c r="A114" s="222"/>
      <c r="B114" s="447" t="s">
        <v>510</v>
      </c>
      <c r="C114" s="456" t="str">
        <f t="array" ref="C114">INDEX('Get-Ups'!$J$3:$M$109, MATCH($A$1,'Get-Ups'!$A$3:$A$109,0), MATCH(C101,'Get-Ups'!$J$2:$AD$2,0))</f>
        <v>1-24</v>
      </c>
      <c r="D114" s="457">
        <f t="array" ref="D114">INDEX('Get-Ups'!$J$3:$M$109, MATCH($A$1,'Get-Ups'!$A$3:$A$109,0), MATCH(D101,'Get-Ups'!$J$2:$AD$2,0))</f>
        <v>45</v>
      </c>
      <c r="E114" s="454" t="str">
        <f t="array" ref="E114">INDEX('Get-Ups'!$J$3:$M$109, MATCH($A$1,'Get-Ups'!$A$3:$A$109,0), MATCH(E101,'Get-Ups'!$J$2:$AD$2,0))</f>
        <v>16-17</v>
      </c>
      <c r="F114" s="455">
        <f t="array" ref="F114">INDEX('Get-Ups'!$J$3:$M$109, MATCH($A$1,'Get-Ups'!$A$3:$A$109,0), MATCH(F101,'Get-Ups'!$J$2:$AD$2,0))</f>
        <v>7</v>
      </c>
      <c r="G114" s="127">
        <f t="shared" ref="G114:G115" si="1">F114*1.2</f>
        <v>8.4</v>
      </c>
      <c r="H114" s="320"/>
      <c r="I114" s="320"/>
      <c r="J114" s="121"/>
      <c r="K114" s="207"/>
      <c r="L114" s="450" t="str">
        <f>'テンプレート'!L129</f>
        <v>下Throws</v>
      </c>
      <c r="M114" s="127" t="s">
        <v>90</v>
      </c>
      <c r="N114" s="127">
        <v>21.0</v>
      </c>
      <c r="O114" s="121"/>
      <c r="P114" s="121"/>
      <c r="Q114" s="121"/>
      <c r="R114" s="121"/>
      <c r="S114" s="121"/>
      <c r="T114" s="121"/>
      <c r="U114" s="121"/>
      <c r="V114" s="121"/>
    </row>
    <row r="115" outlineLevel="1">
      <c r="A115" s="207"/>
      <c r="B115" s="458" t="s">
        <v>511</v>
      </c>
      <c r="C115" s="207"/>
      <c r="D115" s="207"/>
      <c r="E115" s="454" t="str">
        <f t="array" ref="E115">INDEX('Get-Ups'!$N$3:$O$109, MATCH($A$1,'Get-Ups'!$A$3:$A$109,0), MATCH(E101,'Get-Ups'!$N$2:$AD$2,0))</f>
        <v>23-24</v>
      </c>
      <c r="F115" s="455">
        <f t="array" ref="F115">INDEX('Get-Ups'!$N$3:$O$109, MATCH($A$1,'Get-Ups'!$A$3:$A$109,0), MATCH(F101,'Get-Ups'!$N$2:$AD$2,0))</f>
        <v>7</v>
      </c>
      <c r="G115" s="127">
        <f t="shared" si="1"/>
        <v>8.4</v>
      </c>
      <c r="H115" s="320"/>
      <c r="I115" s="320"/>
      <c r="J115" s="121"/>
      <c r="K115" s="459" t="str">
        <f>'テンプレート'!K130</f>
        <v>踏み台ジャンプ</v>
      </c>
      <c r="L115" s="224"/>
      <c r="M115" s="445" t="str">
        <f>'テンプレート'!M130</f>
        <v>Duration</v>
      </c>
      <c r="N115" s="138"/>
      <c r="O115" s="121"/>
      <c r="P115" s="121"/>
      <c r="Q115" s="121"/>
      <c r="R115" s="121"/>
      <c r="S115" s="121"/>
      <c r="T115" s="121"/>
      <c r="U115" s="121"/>
      <c r="V115" s="121"/>
    </row>
    <row r="116" outlineLevel="1">
      <c r="A116" s="446" t="s">
        <v>512</v>
      </c>
      <c r="B116" s="447" t="s">
        <v>509</v>
      </c>
      <c r="C116" s="448"/>
      <c r="D116" s="454" t="str">
        <f t="array" ref="D116">INDEX('Get-Ups'!$C$3:$C98, MATCH($A$1,'Get-Ups'!$A$3:$A$109,0), MATCH(D101,'Get-Ups'!$C$2,0))</f>
        <v>25</v>
      </c>
      <c r="E116" s="448"/>
      <c r="F116" s="448"/>
      <c r="G116" s="448"/>
      <c r="H116" s="320"/>
      <c r="I116" s="320"/>
      <c r="J116" s="179"/>
      <c r="K116" s="460" t="str">
        <f>'テンプレート'!K131</f>
        <v>踏み</v>
      </c>
      <c r="L116" s="461" t="str">
        <f>'テンプレート'!L131</f>
        <v>踏み</v>
      </c>
      <c r="M116" s="127">
        <v>7.0</v>
      </c>
      <c r="N116" s="462"/>
      <c r="O116" s="121"/>
      <c r="P116" s="121"/>
      <c r="Q116" s="121"/>
      <c r="R116" s="121"/>
      <c r="S116" s="121"/>
      <c r="T116" s="121"/>
      <c r="U116" s="121"/>
      <c r="V116" s="121"/>
    </row>
    <row r="117" outlineLevel="1">
      <c r="A117" s="222"/>
      <c r="B117" s="447" t="s">
        <v>455</v>
      </c>
      <c r="C117" s="454" t="str">
        <f t="array" ref="C117">INDEX('Get-Ups'!$P$3:$Q$109, MATCH($A$1,'Get-Ups'!$A$3:$A$109,0), MATCH(C101,'Get-Ups'!$P$2:$AD$2,0))</f>
        <v>1-22</v>
      </c>
      <c r="D117" s="455">
        <f t="array" ref="D117">INDEX('Get-Ups'!$P$3:$Q$109, MATCH($A$1,'Get-Ups'!$A$3:$A$109,0), MATCH(D101,'Get-Ups'!$P$2:$AD$2,0))</f>
        <v>29</v>
      </c>
      <c r="E117" s="448"/>
      <c r="F117" s="448"/>
      <c r="G117" s="448"/>
      <c r="H117" s="320"/>
      <c r="I117" s="320"/>
      <c r="J117" s="121"/>
      <c r="K117" s="452" t="str">
        <f>'テンプレート'!K132</f>
        <v>踏まれ</v>
      </c>
      <c r="L117" s="461" t="str">
        <f>'テンプレート'!L132</f>
        <v>Ground踏まれ</v>
      </c>
      <c r="M117" s="127" t="s">
        <v>504</v>
      </c>
      <c r="N117" s="462"/>
      <c r="O117" s="320"/>
      <c r="P117" s="320"/>
      <c r="Q117" s="320"/>
      <c r="R117" s="320"/>
      <c r="S117" s="320"/>
      <c r="T117" s="320"/>
      <c r="U117" s="320"/>
      <c r="V117" s="320"/>
    </row>
    <row r="118" outlineLevel="1">
      <c r="A118" s="222"/>
      <c r="B118" s="447" t="s">
        <v>496</v>
      </c>
      <c r="C118" s="454" t="str">
        <f t="array" ref="C118">INDEX('Get-Ups'!$R$3:$S$109, MATCH($A$1,'Get-Ups'!$A$3:$A$109,0), MATCH(C101,'Get-Ups'!$R$2:$AD$2,0))</f>
        <v>1-19</v>
      </c>
      <c r="D118" s="455">
        <f t="array" ref="D118">INDEX('Get-Ups'!$R$3:$S$109, MATCH($A$1,'Get-Ups'!$A$3:$A$109,0), MATCH(D101,'Get-Ups'!$R$2:$AD$2,0))</f>
        <v>35</v>
      </c>
      <c r="E118" s="448"/>
      <c r="F118" s="448"/>
      <c r="G118" s="448"/>
      <c r="H118" s="320"/>
      <c r="I118" s="320"/>
      <c r="J118" s="179"/>
      <c r="K118" s="222"/>
      <c r="L118" s="461" t="s">
        <v>671</v>
      </c>
      <c r="M118" s="127">
        <v>28.0</v>
      </c>
      <c r="N118" s="108"/>
      <c r="O118" s="180"/>
      <c r="P118" s="180"/>
      <c r="Q118" s="180"/>
      <c r="R118" s="180"/>
      <c r="S118" s="180"/>
      <c r="T118" s="180"/>
      <c r="U118" s="180"/>
      <c r="V118" s="180"/>
    </row>
    <row r="119" outlineLevel="1">
      <c r="A119" s="222"/>
      <c r="B119" s="447" t="s">
        <v>497</v>
      </c>
      <c r="C119" s="454" t="str">
        <f t="array" ref="C119">INDEX('Get-Ups'!$T$3:$U$109, MATCH($A$1,'Get-Ups'!$A$3:$A$109,0), MATCH(C101,'Get-Ups'!$T$2:$AD$2,0))</f>
        <v>1-24</v>
      </c>
      <c r="D119" s="455">
        <f t="array" ref="D119">INDEX('Get-Ups'!$T$3:$U$109, MATCH($A$1,'Get-Ups'!$A$3:$A$109,0), MATCH(D101,'Get-Ups'!$T$2:$AD$2,0))</f>
        <v>35</v>
      </c>
      <c r="E119" s="448"/>
      <c r="F119" s="448"/>
      <c r="G119" s="448"/>
      <c r="H119" s="320"/>
      <c r="I119" s="320"/>
      <c r="J119" s="121"/>
      <c r="K119" s="222"/>
      <c r="L119" s="461" t="str">
        <f>'テンプレート'!L134</f>
        <v>Air踏まれ</v>
      </c>
      <c r="M119" s="127">
        <v>12.0</v>
      </c>
      <c r="N119" s="108"/>
      <c r="O119" s="180"/>
      <c r="P119" s="180"/>
      <c r="Q119" s="180"/>
      <c r="R119" s="180"/>
      <c r="S119" s="180"/>
      <c r="T119" s="180"/>
      <c r="U119" s="180"/>
      <c r="V119" s="180"/>
    </row>
    <row r="120" outlineLevel="1">
      <c r="A120" s="222"/>
      <c r="B120" s="447" t="s">
        <v>510</v>
      </c>
      <c r="C120" s="456" t="str">
        <f t="array" ref="C120">INDEX('Get-Ups'!$V$3:$Y$109, MATCH($A$1,'Get-Ups'!$A$3:$A$109,0), MATCH(C101,'Get-Ups'!$V$2:$AD$2,0))</f>
        <v>1-23</v>
      </c>
      <c r="D120" s="457">
        <f t="array" ref="D120">INDEX('Get-Ups'!$V$3:$Y$109, MATCH($A$1,'Get-Ups'!$A$3:$A$109,0), MATCH(D101,'Get-Ups'!$V$2:$AD$2,0))</f>
        <v>45</v>
      </c>
      <c r="E120" s="454" t="str">
        <f t="array" ref="E120">INDEX('Get-Ups'!$V$3:$Y$109, MATCH($A$1,'Get-Ups'!$A$3:$A$109,0), MATCH(E101,'Get-Ups'!$V$2:$AD$2,0))</f>
        <v>16-17</v>
      </c>
      <c r="F120" s="455">
        <f t="array" ref="F120">INDEX('Get-Ups'!$V$3:$Y$109, MATCH($A$1,'Get-Ups'!$A$3:$A$109,0), MATCH(F101,'Get-Ups'!$V$2:$AD$2,0))</f>
        <v>7</v>
      </c>
      <c r="G120" s="127">
        <f t="shared" ref="G120:G121" si="2">F120*1.2</f>
        <v>8.4</v>
      </c>
      <c r="H120" s="320"/>
      <c r="I120" s="320"/>
      <c r="J120" s="179"/>
      <c r="K120" s="222"/>
      <c r="L120" s="461" t="str">
        <f>'テンプレート'!L135</f>
        <v>Air落下</v>
      </c>
      <c r="M120" s="127">
        <v>36.0</v>
      </c>
      <c r="N120" s="108"/>
      <c r="O120" s="180"/>
      <c r="P120" s="180"/>
      <c r="Q120" s="180"/>
      <c r="R120" s="180"/>
      <c r="S120" s="180"/>
      <c r="T120" s="180"/>
      <c r="U120" s="180"/>
      <c r="V120" s="180"/>
    </row>
    <row r="121" outlineLevel="1">
      <c r="A121" s="207"/>
      <c r="B121" s="458" t="s">
        <v>511</v>
      </c>
      <c r="C121" s="207"/>
      <c r="D121" s="207"/>
      <c r="E121" s="454" t="str">
        <f t="array" ref="E121">INDEX('Get-Ups'!$Z$3:$AA$109, MATCH($A$1,'Get-Ups'!$A$3:$A$109,0), MATCH(E101,'Get-Ups'!$Z$2:$AD$2,0))</f>
        <v>22-23</v>
      </c>
      <c r="F121" s="455">
        <f t="array" ref="F121">INDEX('Get-Ups'!$Z$3:$AA$109, MATCH($A$1,'Get-Ups'!$A$3:$A$109,0), MATCH(F101,'Get-Ups'!$Z$2:$AD$2,0))</f>
        <v>7</v>
      </c>
      <c r="G121" s="127">
        <f t="shared" si="2"/>
        <v>8.4</v>
      </c>
      <c r="H121" s="320"/>
      <c r="I121" s="320"/>
      <c r="J121" s="179"/>
      <c r="K121" s="451" t="str">
        <f>'テンプレート'!K136</f>
        <v>倒れダメージ</v>
      </c>
      <c r="L121" s="120"/>
      <c r="M121" s="445" t="str">
        <f>'テンプレート'!M136</f>
        <v>Duration</v>
      </c>
      <c r="N121" s="108"/>
      <c r="O121" s="180"/>
      <c r="P121" s="180"/>
      <c r="Q121" s="180"/>
      <c r="R121" s="180"/>
      <c r="S121" s="180"/>
      <c r="T121" s="180"/>
      <c r="U121" s="180"/>
      <c r="V121" s="180"/>
    </row>
    <row r="122" outlineLevel="1">
      <c r="A122" s="446" t="s">
        <v>513</v>
      </c>
      <c r="B122" s="447" t="s">
        <v>514</v>
      </c>
      <c r="C122" s="454" t="str">
        <f t="array" ref="C122">INDEX(Tripping!$C$3:$D98, MATCH($A$1,Tripping!$A$3:$A$109,0), MATCH(C101,Tripping!$C$2:$AC$2,0))</f>
        <v>1-5</v>
      </c>
      <c r="D122" s="455">
        <f t="array" ref="D122">INDEX(Tripping!$C$3:$D98, MATCH($A$1,Tripping!$A$3:$A$109,0), MATCH(D101,Tripping!$C$2:$AC$2,0))</f>
        <v>29</v>
      </c>
      <c r="E122" s="448"/>
      <c r="F122" s="448"/>
      <c r="G122" s="448"/>
      <c r="H122" s="320"/>
      <c r="I122" s="320"/>
      <c r="J122" s="121"/>
      <c r="K122" s="460" t="str">
        <f>'テンプレート'!K137</f>
        <v>あお向け倒れ</v>
      </c>
      <c r="L122" s="453" t="str">
        <f>'テンプレート'!L137</f>
        <v>モーション大</v>
      </c>
      <c r="M122" s="127">
        <v>39.0</v>
      </c>
      <c r="N122" s="462"/>
      <c r="O122" s="180"/>
      <c r="P122" s="180"/>
      <c r="Q122" s="180"/>
      <c r="R122" s="180"/>
      <c r="S122" s="180"/>
      <c r="T122" s="180"/>
      <c r="U122" s="180"/>
      <c r="V122" s="180"/>
    </row>
    <row r="123" outlineLevel="1">
      <c r="A123" s="222"/>
      <c r="B123" s="447" t="s">
        <v>515</v>
      </c>
      <c r="C123" s="454" t="str">
        <f t="array" ref="C123">INDEX(Tripping!$E$3:$F98, MATCH($A$1,Tripping!$A$3:$A$109,0), MATCH(C101,Tripping!$E$2:$AC$2,0))</f>
        <v>1-5</v>
      </c>
      <c r="D123" s="455">
        <f t="array" ref="D123">INDEX(Tripping!$E$3:$F98, MATCH($A$1,Tripping!$A$3:$A$109,0), MATCH(D101,Tripping!$E$2:$AC$2,0))</f>
        <v>39</v>
      </c>
      <c r="E123" s="448"/>
      <c r="F123" s="448"/>
      <c r="G123" s="448"/>
      <c r="H123" s="320"/>
      <c r="I123" s="320"/>
      <c r="J123" s="179"/>
      <c r="K123" s="460" t="str">
        <f>'テンプレート'!K138</f>
        <v>うつ伏せ倒れ</v>
      </c>
      <c r="L123" s="453" t="str">
        <f>'テンプレート'!L138</f>
        <v>モーション大</v>
      </c>
      <c r="M123" s="127" t="s">
        <v>165</v>
      </c>
      <c r="N123" s="462"/>
      <c r="O123" s="180"/>
      <c r="P123" s="180"/>
      <c r="Q123" s="180"/>
      <c r="R123" s="180"/>
      <c r="S123" s="180"/>
      <c r="T123" s="180"/>
      <c r="U123" s="180"/>
      <c r="V123" s="180"/>
    </row>
    <row r="124" outlineLevel="1">
      <c r="A124" s="222"/>
      <c r="B124" s="447" t="s">
        <v>455</v>
      </c>
      <c r="C124" s="454" t="str">
        <f t="array" ref="C124">INDEX(Tripping!$G$3:$H$109, MATCH($A$1,Tripping!$A$3:$A$109,0), MATCH(C101,Tripping!$G$2:$AC$2,0))</f>
        <v>1-16</v>
      </c>
      <c r="D124" s="455">
        <f t="array" ref="D124">INDEX(Tripping!$G$3:$H$109, MATCH($A$1,Tripping!$A$3:$A$109,0), MATCH(D101,Tripping!$G$2:$AC$2,0))</f>
        <v>21</v>
      </c>
      <c r="E124" s="448"/>
      <c r="F124" s="448"/>
      <c r="G124" s="448"/>
      <c r="H124" s="320"/>
      <c r="I124" s="320"/>
      <c r="J124" s="121"/>
      <c r="K124" s="451" t="str">
        <f>'テンプレート'!K139</f>
        <v/>
      </c>
      <c r="L124" s="120"/>
      <c r="M124" s="445" t="str">
        <f>'テンプレート'!M139</f>
        <v/>
      </c>
      <c r="N124" s="108"/>
      <c r="O124" s="180"/>
      <c r="P124" s="180"/>
      <c r="Q124" s="180"/>
      <c r="R124" s="180"/>
      <c r="S124" s="180"/>
      <c r="T124" s="180"/>
      <c r="U124" s="180"/>
      <c r="V124" s="180"/>
    </row>
    <row r="125" outlineLevel="1">
      <c r="A125" s="222"/>
      <c r="B125" s="447" t="s">
        <v>496</v>
      </c>
      <c r="C125" s="454" t="str">
        <f t="array" ref="C125">INDEX(Tripping!$I$3:$J$109, MATCH($A$1,Tripping!$A$3:$A$109,0), MATCH(C101,Tripping!$I$2:$AC$2,0))</f>
        <v>1-9</v>
      </c>
      <c r="D125" s="455">
        <f t="array" ref="D125">INDEX(Tripping!$I$3:$J$109, MATCH($A$1,Tripping!$A$3:$A$109,0), MATCH(D101,Tripping!$I$2:$AC$2,0))</f>
        <v>28</v>
      </c>
      <c r="E125" s="448"/>
      <c r="F125" s="448"/>
      <c r="G125" s="448"/>
      <c r="H125" s="320"/>
      <c r="I125" s="320"/>
      <c r="J125" s="320"/>
      <c r="K125" s="463"/>
      <c r="L125" s="464" t="str">
        <f>'テンプレート'!L140</f>
        <v/>
      </c>
      <c r="M125" s="127" t="s">
        <v>504</v>
      </c>
      <c r="N125" s="108"/>
      <c r="O125" s="180"/>
      <c r="P125" s="180"/>
      <c r="Q125" s="180"/>
      <c r="R125" s="180"/>
      <c r="S125" s="180"/>
      <c r="T125" s="180"/>
      <c r="U125" s="180"/>
      <c r="V125" s="180"/>
    </row>
    <row r="126" outlineLevel="1">
      <c r="A126" s="222"/>
      <c r="B126" s="447" t="s">
        <v>497</v>
      </c>
      <c r="C126" s="454" t="str">
        <f t="array" ref="C126">INDEX(Tripping!$K$3:$L$109, MATCH($A$1,Tripping!$A$3:$A$109,0), MATCH(C101,Tripping!$K$2:$AC$2,0))</f>
        <v>1-9</v>
      </c>
      <c r="D126" s="455">
        <f t="array" ref="D126">INDEX(Tripping!$K$3:$L$109, MATCH($A$1,Tripping!$A$3:$A$109,0), MATCH(D101,Tripping!$K$2:$AC$2,0))</f>
        <v>28</v>
      </c>
      <c r="E126" s="448"/>
      <c r="F126" s="448"/>
      <c r="G126" s="448"/>
      <c r="H126" s="320"/>
      <c r="I126" s="320"/>
      <c r="J126" s="320"/>
      <c r="K126" s="465"/>
      <c r="L126" s="180"/>
      <c r="M126" s="180"/>
      <c r="N126" s="108"/>
      <c r="O126" s="180"/>
      <c r="P126" s="180"/>
      <c r="Q126" s="180"/>
      <c r="R126" s="180"/>
      <c r="S126" s="180"/>
      <c r="T126" s="180"/>
      <c r="U126" s="180"/>
      <c r="V126" s="180"/>
    </row>
    <row r="127" outlineLevel="1">
      <c r="A127" s="222"/>
      <c r="B127" s="447" t="s">
        <v>510</v>
      </c>
      <c r="C127" s="456" t="str">
        <f t="array" ref="C127">INDEX(Tripping!$M$3:$P$109, MATCH($A$1,Tripping!$A$3:$A$109,0), MATCH(C101,Tripping!$M$2:$AC$2,0))</f>
        <v>1-7</v>
      </c>
      <c r="D127" s="457">
        <f t="array" ref="D127">INDEX(Tripping!$M$3:$P$109, MATCH($A$1,Tripping!$A$3:$A$109,0), MATCH(D101,Tripping!$M$2:$AC$2,0))</f>
        <v>49</v>
      </c>
      <c r="E127" s="454" t="str">
        <f t="array" ref="E127">INDEX(Tripping!$M$3:$P$109, MATCH($A$1,Tripping!$A$3:$A$109,0), MATCH(E101,Tripping!$M$2:$AC$2,0))</f>
        <v>20-21</v>
      </c>
      <c r="F127" s="455">
        <f t="array" ref="F127">INDEX(Tripping!$M$3:$P$109, MATCH($A$1,Tripping!$A$3:$A$109,0), MATCH(F101,Tripping!$M$2:$AC$2,0))</f>
        <v>5</v>
      </c>
      <c r="G127" s="127">
        <f t="shared" ref="G127:G128" si="3">F127*1.2</f>
        <v>6</v>
      </c>
      <c r="H127" s="320"/>
      <c r="I127" s="320"/>
      <c r="J127" s="320"/>
      <c r="K127" s="180"/>
      <c r="L127" s="180"/>
      <c r="M127" s="180"/>
      <c r="N127" s="108"/>
      <c r="O127" s="108"/>
      <c r="P127" s="108"/>
      <c r="Q127" s="108"/>
      <c r="R127" s="180"/>
      <c r="S127" s="180"/>
      <c r="T127" s="180"/>
      <c r="U127" s="180"/>
      <c r="V127" s="180"/>
    </row>
    <row r="128" outlineLevel="1">
      <c r="A128" s="207"/>
      <c r="B128" s="458" t="s">
        <v>511</v>
      </c>
      <c r="C128" s="207"/>
      <c r="D128" s="207"/>
      <c r="E128" s="454" t="str">
        <f t="array" ref="E128">INDEX(Tripping!$Q$3:$R$109, MATCH($A$1,Tripping!$A$3:$A$109,0), MATCH(E101,Tripping!$Q$2:$AC$2,0))</f>
        <v>29-30</v>
      </c>
      <c r="F128" s="455">
        <f t="array" ref="F128">INDEX(Tripping!$Q$3:$R$109, MATCH($A$1,Tripping!$A$3:$A$109,0), MATCH(F101,Tripping!$Q$2:$AC$2,0))</f>
        <v>5</v>
      </c>
      <c r="G128" s="127">
        <f t="shared" si="3"/>
        <v>6</v>
      </c>
      <c r="H128" s="320"/>
      <c r="I128" s="320"/>
      <c r="J128" s="320"/>
      <c r="K128" s="180"/>
      <c r="L128" s="180"/>
      <c r="M128" s="180"/>
      <c r="N128" s="108"/>
      <c r="O128" s="108"/>
      <c r="P128" s="108"/>
      <c r="Q128" s="108"/>
      <c r="R128" s="180"/>
      <c r="S128" s="180"/>
      <c r="T128" s="180"/>
      <c r="U128" s="180"/>
      <c r="V128" s="180"/>
    </row>
  </sheetData>
  <mergeCells count="133">
    <mergeCell ref="I10:I11"/>
    <mergeCell ref="H10:H11"/>
    <mergeCell ref="C1:G12"/>
    <mergeCell ref="C16:D16"/>
    <mergeCell ref="E16:F16"/>
    <mergeCell ref="K1:M2"/>
    <mergeCell ref="H1:J2"/>
    <mergeCell ref="H25:J25"/>
    <mergeCell ref="H26:J26"/>
    <mergeCell ref="H31:J33"/>
    <mergeCell ref="H30:J30"/>
    <mergeCell ref="I6:I7"/>
    <mergeCell ref="H8:J9"/>
    <mergeCell ref="H4:H5"/>
    <mergeCell ref="I4:I5"/>
    <mergeCell ref="H6:H7"/>
    <mergeCell ref="H27:J27"/>
    <mergeCell ref="D31:D33"/>
    <mergeCell ref="H34:J34"/>
    <mergeCell ref="D38:D39"/>
    <mergeCell ref="A38:A39"/>
    <mergeCell ref="H38:J39"/>
    <mergeCell ref="I43:I44"/>
    <mergeCell ref="J43:J44"/>
    <mergeCell ref="I48:I49"/>
    <mergeCell ref="J48:J49"/>
    <mergeCell ref="A28:A29"/>
    <mergeCell ref="A24:B25"/>
    <mergeCell ref="A26:A27"/>
    <mergeCell ref="R48:V49"/>
    <mergeCell ref="R47:V47"/>
    <mergeCell ref="A11:B12"/>
    <mergeCell ref="A48:A49"/>
    <mergeCell ref="A31:A33"/>
    <mergeCell ref="K16:N16"/>
    <mergeCell ref="H35:J35"/>
    <mergeCell ref="H66:J67"/>
    <mergeCell ref="H83:J84"/>
    <mergeCell ref="H73:J73"/>
    <mergeCell ref="H74:J74"/>
    <mergeCell ref="H68:J68"/>
    <mergeCell ref="H72:J72"/>
    <mergeCell ref="H89:J90"/>
    <mergeCell ref="H87:J88"/>
    <mergeCell ref="H65:J65"/>
    <mergeCell ref="K105:K110"/>
    <mergeCell ref="K111:K114"/>
    <mergeCell ref="K104:L104"/>
    <mergeCell ref="K101:L101"/>
    <mergeCell ref="K102:K103"/>
    <mergeCell ref="K115:L115"/>
    <mergeCell ref="V73:V74"/>
    <mergeCell ref="U73:U74"/>
    <mergeCell ref="V69:V71"/>
    <mergeCell ref="R46:V46"/>
    <mergeCell ref="R45:V45"/>
    <mergeCell ref="U53:U56"/>
    <mergeCell ref="V53:V56"/>
    <mergeCell ref="R42:V42"/>
    <mergeCell ref="R43:V44"/>
    <mergeCell ref="A36:A37"/>
    <mergeCell ref="H36:J37"/>
    <mergeCell ref="D36:D37"/>
    <mergeCell ref="H28:J29"/>
    <mergeCell ref="D28:D29"/>
    <mergeCell ref="A15:B16"/>
    <mergeCell ref="G16:H16"/>
    <mergeCell ref="A41:B42"/>
    <mergeCell ref="A43:A44"/>
    <mergeCell ref="A51:B51"/>
    <mergeCell ref="A52:B52"/>
    <mergeCell ref="A73:A74"/>
    <mergeCell ref="D43:D44"/>
    <mergeCell ref="D48:D49"/>
    <mergeCell ref="H52:J52"/>
    <mergeCell ref="E85:E86"/>
    <mergeCell ref="C85:C86"/>
    <mergeCell ref="A85:A86"/>
    <mergeCell ref="A83:A84"/>
    <mergeCell ref="H85:J86"/>
    <mergeCell ref="A82:B82"/>
    <mergeCell ref="A79:A81"/>
    <mergeCell ref="E83:E84"/>
    <mergeCell ref="H82:J82"/>
    <mergeCell ref="C83:C84"/>
    <mergeCell ref="A58:A67"/>
    <mergeCell ref="D66:D67"/>
    <mergeCell ref="C87:C88"/>
    <mergeCell ref="E87:E88"/>
    <mergeCell ref="V58:V67"/>
    <mergeCell ref="U58:U67"/>
    <mergeCell ref="A76:B77"/>
    <mergeCell ref="A87:A88"/>
    <mergeCell ref="A53:A56"/>
    <mergeCell ref="A57:B57"/>
    <mergeCell ref="U69:U71"/>
    <mergeCell ref="A107:A109"/>
    <mergeCell ref="A102:A106"/>
    <mergeCell ref="A69:A71"/>
    <mergeCell ref="A68:B68"/>
    <mergeCell ref="A94:A96"/>
    <mergeCell ref="A100:B101"/>
    <mergeCell ref="A97:A98"/>
    <mergeCell ref="A110:A115"/>
    <mergeCell ref="A92:B93"/>
    <mergeCell ref="H53:J56"/>
    <mergeCell ref="H62:J62"/>
    <mergeCell ref="H59:J59"/>
    <mergeCell ref="H60:J60"/>
    <mergeCell ref="H61:J61"/>
    <mergeCell ref="H58:J58"/>
    <mergeCell ref="H57:J57"/>
    <mergeCell ref="H64:J64"/>
    <mergeCell ref="H63:J63"/>
    <mergeCell ref="A72:B72"/>
    <mergeCell ref="H69:J71"/>
    <mergeCell ref="D69:D71"/>
    <mergeCell ref="D53:D54"/>
    <mergeCell ref="D55:D56"/>
    <mergeCell ref="A89:A90"/>
    <mergeCell ref="C89:C90"/>
    <mergeCell ref="E89:E90"/>
    <mergeCell ref="A122:A128"/>
    <mergeCell ref="A116:A121"/>
    <mergeCell ref="C114:C115"/>
    <mergeCell ref="D114:D115"/>
    <mergeCell ref="C120:C121"/>
    <mergeCell ref="D127:D128"/>
    <mergeCell ref="C127:C128"/>
    <mergeCell ref="K121:L121"/>
    <mergeCell ref="K117:K120"/>
    <mergeCell ref="K124:L124"/>
    <mergeCell ref="D120:D121"/>
  </mergeCells>
  <conditionalFormatting sqref="K1:K15 K17:K72 K74:K125 D83 F83:G83 D85 F85:G85 D87 F87:G87 D89 F89:G89">
    <cfRule type="containsText" dxfId="0" priority="1" operator="containsText" text="361">
      <formula>NOT(ISERROR(SEARCH(("361"),(K1))))</formula>
    </cfRule>
  </conditionalFormatting>
  <conditionalFormatting sqref="K1:K15 K17:K72 K74:K125 D83 F83:G83 D85 F85:G85 D87 F87:G87 D89 F89:G89">
    <cfRule type="containsText" dxfId="1" priority="2" operator="containsText" text="363">
      <formula>NOT(ISERROR(SEARCH(("363"),(K1))))</formula>
    </cfRule>
  </conditionalFormatting>
  <conditionalFormatting sqref="K1:K15 K17:K72 K74:K125 D83 F83:G83 D85 F85:G85 D87 F87:G87 D89 F89:G89">
    <cfRule type="containsText" dxfId="1" priority="3" operator="containsText" text="365">
      <formula>NOT(ISERROR(SEARCH(("365"),(K1))))</formula>
    </cfRule>
  </conditionalFormatting>
  <conditionalFormatting sqref="K1:K15 K17:K72 K74:K125 D83 F83:G83 D85 F85:G85 D87 F87:G87 D89 F89:G89">
    <cfRule type="containsText" dxfId="1" priority="4" operator="containsText" text="366">
      <formula>NOT(ISERROR(SEARCH(("366"),(K1))))</formula>
    </cfRule>
  </conditionalFormatting>
  <conditionalFormatting sqref="K1:K15 K17:K72 K74:K125 D83 F83:G83 D85 F85:G85 D87 F87:G87 D89 F89:G89">
    <cfRule type="containsText" dxfId="1" priority="5" operator="containsText" text="367">
      <formula>NOT(ISERROR(SEARCH(("367"),(K1))))</formula>
    </cfRule>
  </conditionalFormatting>
  <conditionalFormatting sqref="P83:P90">
    <cfRule type="cellIs" dxfId="2" priority="6" operator="equal">
      <formula>"敵のみ"</formula>
    </cfRule>
  </conditionalFormatting>
  <conditionalFormatting sqref="D83:D90">
    <cfRule type="cellIs" dxfId="3" priority="7" operator="equal">
      <formula>"-"</formula>
    </cfRule>
  </conditionalFormatting>
  <conditionalFormatting sqref="O1:O72 O74:O128 D83 F83:G83 K83:N83 P83:Q90 D85 F85:G85 K85:N85 D87 F87:G87 K87:N87 D89 F89:G89 K89:N89">
    <cfRule type="cellIs" dxfId="4" priority="8" operator="greaterThan">
      <formula>0</formula>
    </cfRule>
  </conditionalFormatting>
  <conditionalFormatting sqref="P1:Q72 P74:Q128">
    <cfRule type="cellIs" dxfId="5" priority="9" operator="lessThan">
      <formula>1</formula>
    </cfRule>
  </conditionalFormatting>
  <conditionalFormatting sqref="P1:Q72 P74:Q128">
    <cfRule type="cellIs" dxfId="4" priority="10" operator="greaterThan">
      <formula>1</formula>
    </cfRule>
  </conditionalFormatting>
  <conditionalFormatting sqref="N25:N72 N74:N90">
    <cfRule type="cellIs" dxfId="6" priority="11" operator="greaterThan">
      <formula>0</formula>
    </cfRule>
  </conditionalFormatting>
  <conditionalFormatting sqref="N1:N15 N17:N72 N74:N128">
    <cfRule type="containsText" dxfId="6" priority="12" operator="containsText" text="/">
      <formula>NOT(ISERROR(SEARCH(("/"),(N1))))</formula>
    </cfRule>
  </conditionalFormatting>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EA6C7"/>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01" t="s">
        <v>1586</v>
      </c>
      <c r="B1" s="1202"/>
      <c r="C1" s="1203" t="str">
        <f>IMAGE(VLOOKUP($A$1,Fighters!A2:AI107,12,FALSE),1)</f>
        <v/>
      </c>
      <c r="D1" s="1204"/>
      <c r="E1" s="1204"/>
      <c r="F1" s="1204"/>
      <c r="G1" s="1205"/>
      <c r="H1" s="1206"/>
      <c r="I1" s="1204"/>
      <c r="J1" s="1205"/>
      <c r="K1" s="1207"/>
      <c r="L1" s="1204"/>
      <c r="M1" s="1205"/>
      <c r="N1" s="1208"/>
      <c r="O1" s="1208"/>
      <c r="P1" s="1208"/>
      <c r="Q1" s="1208"/>
      <c r="R1" s="1209"/>
      <c r="S1" s="1209"/>
      <c r="T1" s="1209"/>
      <c r="U1" s="1209"/>
      <c r="V1" s="1209"/>
    </row>
    <row r="2">
      <c r="A2" s="1210" t="str">
        <f>VLOOKUP($A$1,Fighters!$A$2:$AI$81,6,FALSE)</f>
        <v>#7ea6c7</v>
      </c>
      <c r="B2" s="1202"/>
      <c r="C2" s="1211"/>
      <c r="G2" s="1212"/>
      <c r="H2" s="1213"/>
      <c r="I2" s="1214"/>
      <c r="J2" s="1215"/>
      <c r="K2" s="1213"/>
      <c r="L2" s="1214"/>
      <c r="M2" s="1215"/>
      <c r="N2" s="1208"/>
      <c r="O2" s="1208"/>
      <c r="P2" s="1208"/>
      <c r="Q2" s="1208"/>
      <c r="R2" s="1209"/>
      <c r="S2" s="1209"/>
      <c r="T2" s="1209"/>
      <c r="U2" s="1209"/>
      <c r="V2" s="1209"/>
    </row>
    <row r="3">
      <c r="A3" s="1210" t="str">
        <f>VLOOKUP($A$1,Fighters!$A$2:$AI$81,14,FALSE)</f>
        <v>21'. ルキナ</v>
      </c>
      <c r="B3" s="1202"/>
      <c r="C3" s="1211"/>
      <c r="G3" s="1212"/>
      <c r="H3" s="1216"/>
      <c r="I3" s="1216"/>
      <c r="J3" s="1216"/>
      <c r="K3" s="1217"/>
      <c r="L3" s="1217"/>
      <c r="M3" s="1217"/>
      <c r="N3" s="1208"/>
      <c r="O3" s="1208"/>
      <c r="P3" s="1208"/>
      <c r="Q3" s="1208"/>
      <c r="R3" s="1218"/>
      <c r="S3" s="1209"/>
      <c r="T3" s="1209"/>
      <c r="U3" s="1209"/>
      <c r="V3" s="1209"/>
    </row>
    <row r="4">
      <c r="A4" s="1210" t="str">
        <f>VLOOKUP($A$1,Fighters!$A$2:$AI$81,13,FALSE)</f>
        <v>1</v>
      </c>
      <c r="B4" s="1202"/>
      <c r="C4" s="1211"/>
      <c r="G4" s="1212"/>
      <c r="H4" s="1219"/>
      <c r="I4" s="1219"/>
      <c r="J4" s="1216"/>
      <c r="K4" s="1217"/>
      <c r="L4" s="1217"/>
      <c r="M4" s="1217"/>
      <c r="N4" s="1208"/>
      <c r="O4" s="1208"/>
      <c r="P4" s="1208"/>
      <c r="Q4" s="1208"/>
      <c r="R4" s="1218"/>
      <c r="S4" s="1209"/>
      <c r="T4" s="1209"/>
      <c r="U4" s="1209"/>
      <c r="V4" s="1209"/>
    </row>
    <row r="5" ht="16.5" customHeight="1">
      <c r="A5" s="1201"/>
      <c r="B5" s="1202"/>
      <c r="C5" s="1211"/>
      <c r="G5" s="1212"/>
      <c r="H5" s="1220"/>
      <c r="I5" s="1220"/>
      <c r="J5" s="1221"/>
      <c r="K5" s="1222"/>
      <c r="L5" s="1223"/>
      <c r="M5" s="1223"/>
      <c r="N5" s="1208"/>
      <c r="O5" s="1208"/>
      <c r="P5" s="1208"/>
      <c r="Q5" s="1208"/>
      <c r="R5" s="1218"/>
      <c r="S5" s="1209"/>
      <c r="T5" s="1209"/>
      <c r="U5" s="1209"/>
      <c r="V5" s="1209"/>
    </row>
    <row r="6">
      <c r="A6" s="1202"/>
      <c r="B6" s="1202"/>
      <c r="C6" s="1211"/>
      <c r="G6" s="1212"/>
      <c r="H6" s="1219"/>
      <c r="I6" s="1224" t="s">
        <v>6</v>
      </c>
      <c r="J6" s="1222"/>
      <c r="K6" s="1225"/>
      <c r="L6" s="1223"/>
      <c r="M6" s="1223"/>
      <c r="N6" s="1208"/>
      <c r="O6" s="1208"/>
      <c r="P6" s="1208"/>
      <c r="Q6" s="1208"/>
      <c r="R6" s="1218"/>
      <c r="S6" s="1209"/>
      <c r="T6" s="1209"/>
      <c r="U6" s="1209"/>
      <c r="V6" s="1209"/>
    </row>
    <row r="7">
      <c r="A7" s="1202"/>
      <c r="B7" s="1202"/>
      <c r="C7" s="1211"/>
      <c r="G7" s="1212"/>
      <c r="H7" s="1220"/>
      <c r="I7" s="1220"/>
      <c r="J7" s="1222"/>
      <c r="K7" s="1225"/>
      <c r="L7" s="1223"/>
      <c r="M7" s="1223"/>
      <c r="N7" s="1208"/>
      <c r="O7" s="1208"/>
      <c r="P7" s="1208"/>
      <c r="Q7" s="1208"/>
      <c r="R7" s="1218"/>
      <c r="S7" s="1209"/>
      <c r="T7" s="1209"/>
      <c r="U7" s="1209"/>
      <c r="V7" s="1209"/>
    </row>
    <row r="8">
      <c r="A8" s="1202"/>
      <c r="B8" s="1202"/>
      <c r="C8" s="1211"/>
      <c r="G8" s="1212"/>
      <c r="H8" s="1226">
        <v>43612.99402269676</v>
      </c>
      <c r="I8" s="1204"/>
      <c r="J8" s="1205"/>
      <c r="K8" s="1222"/>
      <c r="L8" s="1223"/>
      <c r="M8" s="1223"/>
      <c r="N8" s="1208"/>
      <c r="O8" s="1208"/>
      <c r="P8" s="1208"/>
      <c r="Q8" s="1208"/>
      <c r="R8" s="1218"/>
      <c r="S8" s="1209"/>
      <c r="T8" s="1209"/>
      <c r="U8" s="1209"/>
      <c r="V8" s="1209"/>
    </row>
    <row r="9">
      <c r="A9" s="1202"/>
      <c r="B9" s="1202"/>
      <c r="C9" s="1211"/>
      <c r="G9" s="1212"/>
      <c r="H9" s="1213"/>
      <c r="I9" s="1214"/>
      <c r="J9" s="1215"/>
      <c r="K9" s="1209"/>
      <c r="L9" s="1208"/>
      <c r="M9" s="1208"/>
      <c r="N9" s="1208"/>
      <c r="O9" s="1208"/>
      <c r="P9" s="1208"/>
      <c r="Q9" s="1208"/>
      <c r="R9" s="1218"/>
      <c r="S9" s="1209"/>
      <c r="T9" s="1209"/>
      <c r="U9" s="1209"/>
      <c r="V9" s="1209"/>
    </row>
    <row r="10">
      <c r="A10" s="1202"/>
      <c r="B10" s="1202"/>
      <c r="C10" s="1211"/>
      <c r="G10" s="1212"/>
      <c r="H10" s="1227"/>
      <c r="I10" s="1227"/>
      <c r="J10" s="1209"/>
      <c r="K10" s="1209"/>
      <c r="L10" s="1208"/>
      <c r="M10" s="1208"/>
      <c r="N10" s="1208"/>
      <c r="O10" s="1208"/>
      <c r="P10" s="1208"/>
      <c r="Q10" s="1208"/>
      <c r="R10" s="1218"/>
      <c r="S10" s="1209"/>
      <c r="T10" s="1209"/>
      <c r="U10" s="1209"/>
      <c r="V10" s="1209"/>
    </row>
    <row r="11">
      <c r="A11" s="1228" t="s">
        <v>11</v>
      </c>
      <c r="B11" s="1205"/>
      <c r="C11" s="1211"/>
      <c r="G11" s="1212"/>
      <c r="H11" s="1220"/>
      <c r="I11" s="1220"/>
      <c r="J11" s="1209"/>
      <c r="K11" s="1209"/>
      <c r="L11" s="1208"/>
      <c r="M11" s="1208"/>
      <c r="N11" s="1208"/>
      <c r="O11" s="1208"/>
      <c r="P11" s="1208"/>
      <c r="Q11" s="1208"/>
      <c r="R11" s="1218"/>
      <c r="S11" s="1209"/>
      <c r="T11" s="1209"/>
      <c r="U11" s="1209"/>
      <c r="V11" s="1209"/>
    </row>
    <row r="12">
      <c r="A12" s="1213"/>
      <c r="B12" s="1215"/>
      <c r="C12" s="1213"/>
      <c r="D12" s="1214"/>
      <c r="E12" s="1214"/>
      <c r="F12" s="1214"/>
      <c r="G12" s="1215"/>
      <c r="H12" s="1229"/>
      <c r="I12" s="1229"/>
      <c r="J12" s="1202"/>
      <c r="K12" s="1202"/>
      <c r="L12" s="1208"/>
      <c r="M12" s="1208"/>
      <c r="N12" s="1208"/>
      <c r="O12" s="1208"/>
      <c r="P12" s="1208"/>
      <c r="Q12" s="1208"/>
      <c r="R12" s="1218"/>
      <c r="S12" s="1209"/>
      <c r="T12" s="1209"/>
      <c r="U12" s="1209"/>
      <c r="V12" s="120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90 [53rd]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2.255 [5th]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18.513 [32nd]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1.575 [1st]</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0.1342 [57th]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33.66 [33rd]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1.964 [21st]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0.114 [27th]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16.26 [37th]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1.071 [39th]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38F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33.66 [37th]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1.58 [41st]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0.00375 [77th]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2.528 [38th]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0.075 [67th]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56</v>
      </c>
      <c r="D26" s="701" t="s">
        <v>144</v>
      </c>
      <c r="E26" s="201" t="s">
        <v>1773</v>
      </c>
      <c r="F26" s="200">
        <v>3.99</v>
      </c>
      <c r="G26" s="201" t="s">
        <v>193</v>
      </c>
      <c r="H26" s="1230" t="s">
        <v>1590</v>
      </c>
      <c r="I26" s="120"/>
      <c r="J26" s="117"/>
      <c r="K26" s="200"/>
      <c r="L26" s="203"/>
      <c r="M26" s="204"/>
      <c r="N26" s="204"/>
      <c r="O26" s="205">
        <v>0.0</v>
      </c>
      <c r="P26" s="205">
        <v>1.0</v>
      </c>
      <c r="Q26" s="205">
        <v>1.0</v>
      </c>
      <c r="R26" s="105"/>
      <c r="S26" s="105"/>
      <c r="T26" s="105"/>
      <c r="U26" s="105"/>
      <c r="V26" s="105"/>
    </row>
    <row r="27" outlineLevel="1">
      <c r="A27" s="207"/>
      <c r="B27" s="208" t="s">
        <v>63</v>
      </c>
      <c r="C27" s="210" t="s">
        <v>64</v>
      </c>
      <c r="D27" s="355" t="s">
        <v>612</v>
      </c>
      <c r="E27" s="210" t="s">
        <v>1775</v>
      </c>
      <c r="F27" s="200">
        <v>5.7</v>
      </c>
      <c r="G27" s="201" t="s">
        <v>59</v>
      </c>
      <c r="H27" s="1231"/>
      <c r="I27" s="120"/>
      <c r="J27" s="117"/>
      <c r="K27" s="203"/>
      <c r="L27" s="203"/>
      <c r="M27" s="204"/>
      <c r="N27" s="204"/>
      <c r="O27" s="205">
        <v>0.0</v>
      </c>
      <c r="P27" s="205">
        <v>1.0</v>
      </c>
      <c r="Q27" s="205">
        <v>1.0</v>
      </c>
      <c r="R27" s="105"/>
      <c r="S27" s="105"/>
      <c r="T27" s="105"/>
      <c r="U27" s="105"/>
      <c r="V27" s="105"/>
    </row>
    <row r="28" outlineLevel="1">
      <c r="A28" s="236" t="s">
        <v>72</v>
      </c>
      <c r="B28" s="214"/>
      <c r="C28" s="355" t="s">
        <v>1776</v>
      </c>
      <c r="D28" s="355" t="s">
        <v>121</v>
      </c>
      <c r="E28" s="210" t="s">
        <v>1777</v>
      </c>
      <c r="F28" s="200">
        <v>13.110000000000001</v>
      </c>
      <c r="G28" s="242" t="s">
        <v>1778</v>
      </c>
      <c r="H28" s="1232" t="s">
        <v>1779</v>
      </c>
      <c r="I28" s="120"/>
      <c r="J28" s="117"/>
      <c r="K28" s="200"/>
      <c r="L28" s="203"/>
      <c r="M28" s="204"/>
      <c r="N28" s="204"/>
      <c r="O28" s="205">
        <v>0.0</v>
      </c>
      <c r="P28" s="205">
        <v>1.0</v>
      </c>
      <c r="Q28" s="205">
        <v>1.0</v>
      </c>
      <c r="R28" s="105"/>
      <c r="S28" s="105"/>
      <c r="T28" s="105"/>
      <c r="U28" s="105"/>
      <c r="V28" s="105"/>
    </row>
    <row r="29" outlineLevel="1">
      <c r="A29" s="236" t="s">
        <v>82</v>
      </c>
      <c r="B29" s="208"/>
      <c r="C29" s="355" t="s">
        <v>553</v>
      </c>
      <c r="D29" s="355" t="s">
        <v>96</v>
      </c>
      <c r="E29" s="210" t="s">
        <v>191</v>
      </c>
      <c r="F29" s="200">
        <v>13.2</v>
      </c>
      <c r="G29" s="201" t="s">
        <v>168</v>
      </c>
      <c r="H29" s="1231"/>
      <c r="I29" s="120"/>
      <c r="J29" s="117"/>
      <c r="K29" s="200"/>
      <c r="L29" s="203"/>
      <c r="M29" s="204"/>
      <c r="N29" s="204"/>
      <c r="O29" s="205">
        <v>0.0</v>
      </c>
      <c r="P29" s="205">
        <v>1.0</v>
      </c>
      <c r="Q29" s="205">
        <v>1.0</v>
      </c>
      <c r="R29" s="105"/>
      <c r="S29" s="105"/>
      <c r="T29" s="105"/>
      <c r="U29" s="105"/>
      <c r="V29" s="105"/>
    </row>
    <row r="30" outlineLevel="1">
      <c r="A30" s="195" t="s">
        <v>93</v>
      </c>
      <c r="B30" s="208" t="s">
        <v>129</v>
      </c>
      <c r="C30" s="355" t="s">
        <v>524</v>
      </c>
      <c r="D30" s="314" t="s">
        <v>96</v>
      </c>
      <c r="E30" s="355" t="s">
        <v>1780</v>
      </c>
      <c r="F30" s="200">
        <v>9.12</v>
      </c>
      <c r="G30" s="201" t="s">
        <v>91</v>
      </c>
      <c r="H30" s="310"/>
      <c r="I30" s="221"/>
      <c r="J30" s="110"/>
      <c r="K30" s="203"/>
      <c r="L30" s="203"/>
      <c r="M30" s="204"/>
      <c r="N30" s="204"/>
      <c r="O30" s="205">
        <v>0.0</v>
      </c>
      <c r="P30" s="205">
        <v>1.0</v>
      </c>
      <c r="Q30" s="205">
        <v>1.0</v>
      </c>
      <c r="R30" s="105"/>
      <c r="S30" s="105"/>
      <c r="T30" s="105"/>
      <c r="U30" s="105"/>
      <c r="V30" s="105"/>
    </row>
    <row r="31" outlineLevel="1">
      <c r="A31" s="207"/>
      <c r="B31" s="208"/>
      <c r="C31" s="355" t="s">
        <v>73</v>
      </c>
      <c r="D31" s="114"/>
      <c r="E31" s="355" t="s">
        <v>1781</v>
      </c>
      <c r="F31" s="200">
        <v>9.69</v>
      </c>
      <c r="G31" s="201" t="s">
        <v>91</v>
      </c>
      <c r="H31" s="112"/>
      <c r="I31" s="224"/>
      <c r="J31" s="114"/>
      <c r="K31" s="205"/>
      <c r="L31" s="204"/>
      <c r="M31" s="204"/>
      <c r="N31" s="204"/>
      <c r="O31" s="205">
        <v>0.0</v>
      </c>
      <c r="P31" s="205">
        <v>1.0</v>
      </c>
      <c r="Q31" s="205">
        <v>1.0</v>
      </c>
      <c r="R31" s="105"/>
      <c r="S31" s="105"/>
      <c r="T31" s="105"/>
      <c r="U31" s="105"/>
      <c r="V31" s="105"/>
    </row>
    <row r="32" outlineLevel="1">
      <c r="A32" s="236" t="s">
        <v>104</v>
      </c>
      <c r="B32" s="214"/>
      <c r="C32" s="355" t="s">
        <v>261</v>
      </c>
      <c r="D32" s="355" t="s">
        <v>299</v>
      </c>
      <c r="E32" s="355" t="s">
        <v>1513</v>
      </c>
      <c r="F32" s="200">
        <v>10.2</v>
      </c>
      <c r="G32" s="201" t="s">
        <v>91</v>
      </c>
      <c r="H32" s="1231"/>
      <c r="I32" s="120"/>
      <c r="J32" s="117"/>
      <c r="K32" s="205"/>
      <c r="L32" s="204"/>
      <c r="M32" s="204"/>
      <c r="N32" s="204"/>
      <c r="O32" s="205">
        <v>0.0</v>
      </c>
      <c r="P32" s="205">
        <v>1.0</v>
      </c>
      <c r="Q32" s="205">
        <v>1.0</v>
      </c>
      <c r="R32" s="105"/>
      <c r="S32" s="105"/>
      <c r="T32" s="105"/>
      <c r="U32" s="105"/>
      <c r="V32" s="105"/>
    </row>
    <row r="33" outlineLevel="1">
      <c r="A33" s="236" t="s">
        <v>110</v>
      </c>
      <c r="B33" s="208"/>
      <c r="C33" s="355" t="s">
        <v>189</v>
      </c>
      <c r="D33" s="355" t="s">
        <v>309</v>
      </c>
      <c r="E33" s="355" t="s">
        <v>205</v>
      </c>
      <c r="F33" s="200">
        <v>18.0</v>
      </c>
      <c r="G33" s="201" t="s">
        <v>168</v>
      </c>
      <c r="H33" s="1232" t="s">
        <v>175</v>
      </c>
      <c r="I33" s="120"/>
      <c r="J33" s="117"/>
      <c r="K33" s="203"/>
      <c r="L33" s="203"/>
      <c r="M33" s="204"/>
      <c r="N33" s="204"/>
      <c r="O33" s="205">
        <v>0.0</v>
      </c>
      <c r="P33" s="205">
        <v>1.0</v>
      </c>
      <c r="Q33" s="205">
        <v>1.0</v>
      </c>
      <c r="R33" s="105"/>
      <c r="S33" s="105"/>
      <c r="T33" s="105"/>
      <c r="U33" s="105"/>
      <c r="V33" s="105"/>
    </row>
    <row r="34" outlineLevel="1">
      <c r="A34" s="195" t="s">
        <v>119</v>
      </c>
      <c r="B34" s="208" t="s">
        <v>170</v>
      </c>
      <c r="C34" s="355" t="s">
        <v>136</v>
      </c>
      <c r="D34" s="314" t="s">
        <v>833</v>
      </c>
      <c r="E34" s="355" t="s">
        <v>194</v>
      </c>
      <c r="F34" s="200">
        <v>3.5999999999999996</v>
      </c>
      <c r="G34" s="201" t="s">
        <v>70</v>
      </c>
      <c r="H34" s="340" t="s">
        <v>1782</v>
      </c>
      <c r="I34" s="221"/>
      <c r="J34" s="110"/>
      <c r="K34" s="204"/>
      <c r="L34" s="204"/>
      <c r="M34" s="204"/>
      <c r="N34" s="204"/>
      <c r="O34" s="205">
        <v>0.0</v>
      </c>
      <c r="P34" s="205">
        <v>1.0</v>
      </c>
      <c r="Q34" s="205">
        <v>1.0</v>
      </c>
      <c r="R34" s="105"/>
      <c r="S34" s="105"/>
      <c r="T34" s="105"/>
      <c r="U34" s="105"/>
      <c r="V34" s="105"/>
    </row>
    <row r="35" outlineLevel="1">
      <c r="A35" s="207"/>
      <c r="B35" s="208" t="s">
        <v>177</v>
      </c>
      <c r="C35" s="210" t="s">
        <v>1616</v>
      </c>
      <c r="D35" s="114"/>
      <c r="E35" s="355" t="s">
        <v>1783</v>
      </c>
      <c r="F35" s="200">
        <v>17.099999999999998</v>
      </c>
      <c r="G35" s="201" t="s">
        <v>168</v>
      </c>
      <c r="H35" s="112"/>
      <c r="I35" s="224"/>
      <c r="J35" s="114"/>
      <c r="K35" s="204"/>
      <c r="L35" s="204"/>
      <c r="M35" s="204"/>
      <c r="N35" s="204"/>
      <c r="O35" s="205">
        <v>0.0</v>
      </c>
      <c r="P35" s="205">
        <v>1.0</v>
      </c>
      <c r="Q35" s="205">
        <v>1.0</v>
      </c>
      <c r="R35" s="105"/>
      <c r="S35" s="105"/>
      <c r="T35" s="105"/>
      <c r="U35" s="105"/>
      <c r="V35" s="105"/>
    </row>
    <row r="36" outlineLevel="1">
      <c r="A36" s="195" t="s">
        <v>128</v>
      </c>
      <c r="B36" s="208" t="s">
        <v>170</v>
      </c>
      <c r="C36" s="210" t="s">
        <v>105</v>
      </c>
      <c r="D36" s="275" t="s">
        <v>131</v>
      </c>
      <c r="E36" s="355" t="s">
        <v>1784</v>
      </c>
      <c r="F36" s="200">
        <v>11.4</v>
      </c>
      <c r="G36" s="201" t="s">
        <v>147</v>
      </c>
      <c r="H36" s="340" t="s">
        <v>528</v>
      </c>
      <c r="I36" s="221"/>
      <c r="J36" s="110"/>
      <c r="K36" s="203"/>
      <c r="L36" s="203"/>
      <c r="M36" s="204"/>
      <c r="N36" s="204"/>
      <c r="O36" s="205">
        <v>0.0</v>
      </c>
      <c r="P36" s="205">
        <v>1.0</v>
      </c>
      <c r="Q36" s="205">
        <v>1.0</v>
      </c>
      <c r="R36" s="105"/>
      <c r="S36" s="105"/>
      <c r="T36" s="105"/>
      <c r="U36" s="105"/>
      <c r="V36" s="105"/>
    </row>
    <row r="37" outlineLevel="1">
      <c r="A37" s="207"/>
      <c r="B37" s="208" t="s">
        <v>177</v>
      </c>
      <c r="C37" s="210" t="s">
        <v>250</v>
      </c>
      <c r="D37" s="114"/>
      <c r="E37" s="355" t="s">
        <v>166</v>
      </c>
      <c r="F37" s="200">
        <v>16.8</v>
      </c>
      <c r="G37" s="201" t="s">
        <v>168</v>
      </c>
      <c r="H37" s="112"/>
      <c r="I37" s="224"/>
      <c r="J37" s="114"/>
      <c r="K37" s="203"/>
      <c r="L37" s="203"/>
      <c r="M37" s="204"/>
      <c r="N37" s="204"/>
      <c r="O37" s="205">
        <v>0.0</v>
      </c>
      <c r="P37" s="205">
        <v>1.0</v>
      </c>
      <c r="Q37" s="205">
        <v>1.0</v>
      </c>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tr">
        <f>'テンプレート'!I56</f>
        <v>Landing Lag</v>
      </c>
      <c r="J40" s="259" t="s">
        <v>176</v>
      </c>
      <c r="K40" s="259" t="str">
        <f>'テンプレート'!K56</f>
        <v>ベクトル</v>
      </c>
      <c r="L40" s="259" t="str">
        <f>'テンプレート'!L56</f>
        <v>KBG (R.E.)</v>
      </c>
      <c r="M40" s="259" t="str">
        <f>'テンプレート'!M56</f>
        <v>BKB (R.A.)</v>
      </c>
      <c r="N40" s="259" t="str">
        <f>'テンプレート'!N56</f>
        <v>FKB (R.F.)</v>
      </c>
      <c r="O40" s="262" t="str">
        <f>'テンプレート'!O56</f>
        <v>盾削り値</v>
      </c>
      <c r="P40" s="259" t="str">
        <f>'テンプレート'!P56</f>
        <v>ﾋｯﾄｽﾄｯﾌﾟ</v>
      </c>
      <c r="Q40" s="262" t="str">
        <f>'テンプレート'!Q56</f>
        <v>ずらし</v>
      </c>
      <c r="R40" s="263" t="str">
        <f>'テンプレート'!R56</f>
        <v>Comment</v>
      </c>
      <c r="S40" s="120"/>
      <c r="T40" s="120"/>
      <c r="U40" s="120"/>
      <c r="V40" s="120"/>
    </row>
    <row r="41" outlineLevel="1">
      <c r="A41" s="265" t="s">
        <v>187</v>
      </c>
      <c r="B41" s="267" t="s">
        <v>170</v>
      </c>
      <c r="C41" s="199" t="s">
        <v>105</v>
      </c>
      <c r="D41" s="305" t="s">
        <v>121</v>
      </c>
      <c r="E41" s="271" t="s">
        <v>1785</v>
      </c>
      <c r="F41" s="200">
        <v>5.13</v>
      </c>
      <c r="G41" s="200">
        <v>4.3605</v>
      </c>
      <c r="H41" s="200" t="s">
        <v>70</v>
      </c>
      <c r="I41" s="311" t="str">
        <f t="array" ref="I41">INDEX('Aerial Attacks'!$O$3:$AA$109, MATCH($A$1,'Aerial Attacks'!$A$3:$A$109,0), MATCH(A41,'Aerial Attacks'!$O$2:$S$2,0))</f>
        <v>7</v>
      </c>
      <c r="J41" s="314" t="s">
        <v>1636</v>
      </c>
      <c r="K41" s="278"/>
      <c r="L41" s="284"/>
      <c r="M41" s="825"/>
      <c r="N41" s="825"/>
      <c r="O41" s="282">
        <v>0.0</v>
      </c>
      <c r="P41" s="282">
        <v>1.0</v>
      </c>
      <c r="Q41" s="282">
        <v>1.0</v>
      </c>
      <c r="R41" s="286"/>
      <c r="S41" s="221"/>
      <c r="T41" s="221"/>
      <c r="U41" s="221"/>
      <c r="V41" s="110"/>
    </row>
    <row r="42" outlineLevel="1">
      <c r="A42" s="207"/>
      <c r="B42" s="267" t="s">
        <v>177</v>
      </c>
      <c r="C42" s="199" t="s">
        <v>1640</v>
      </c>
      <c r="D42" s="114"/>
      <c r="E42" s="199" t="s">
        <v>1786</v>
      </c>
      <c r="F42" s="200">
        <v>10.26</v>
      </c>
      <c r="G42" s="200">
        <v>8.721</v>
      </c>
      <c r="H42" s="200" t="s">
        <v>193</v>
      </c>
      <c r="I42" s="207"/>
      <c r="J42" s="114"/>
      <c r="K42" s="278"/>
      <c r="L42" s="284"/>
      <c r="M42" s="825"/>
      <c r="N42" s="825"/>
      <c r="O42" s="282">
        <v>0.0</v>
      </c>
      <c r="P42" s="282">
        <v>1.0</v>
      </c>
      <c r="Q42" s="282">
        <v>1.0</v>
      </c>
      <c r="R42" s="112"/>
      <c r="S42" s="224"/>
      <c r="T42" s="224"/>
      <c r="U42" s="224"/>
      <c r="V42" s="114"/>
    </row>
    <row r="43" outlineLevel="1">
      <c r="A43" s="299" t="s">
        <v>219</v>
      </c>
      <c r="B43" s="267"/>
      <c r="C43" s="199" t="s">
        <v>524</v>
      </c>
      <c r="D43" s="820">
        <v>37.0</v>
      </c>
      <c r="E43" s="199" t="s">
        <v>274</v>
      </c>
      <c r="F43" s="200">
        <v>12.6</v>
      </c>
      <c r="G43" s="200">
        <v>10.71</v>
      </c>
      <c r="H43" s="200" t="s">
        <v>193</v>
      </c>
      <c r="I43" s="581" t="str">
        <f t="array" ref="I43">INDEX('Aerial Attacks'!$O$3:$AA$109, MATCH($A$1,'Aerial Attacks'!$A$3:$A$109,0), MATCH(A43,'Aerial Attacks'!$O$2:$S$2,0))</f>
        <v>10</v>
      </c>
      <c r="J43" s="355" t="s">
        <v>1652</v>
      </c>
      <c r="K43" s="278"/>
      <c r="L43" s="284"/>
      <c r="M43" s="825"/>
      <c r="N43" s="825"/>
      <c r="O43" s="282">
        <v>0.0</v>
      </c>
      <c r="P43" s="282">
        <v>1.0</v>
      </c>
      <c r="Q43" s="282">
        <v>1.0</v>
      </c>
      <c r="R43" s="306"/>
      <c r="S43" s="120"/>
      <c r="T43" s="120"/>
      <c r="U43" s="120"/>
      <c r="V43" s="117"/>
    </row>
    <row r="44" outlineLevel="1">
      <c r="A44" s="299" t="s">
        <v>260</v>
      </c>
      <c r="B44" s="267"/>
      <c r="C44" s="199" t="s">
        <v>1382</v>
      </c>
      <c r="D44" s="820">
        <v>39.0</v>
      </c>
      <c r="E44" s="199" t="s">
        <v>1787</v>
      </c>
      <c r="F44" s="200">
        <v>14.25</v>
      </c>
      <c r="G44" s="200">
        <v>12.1125</v>
      </c>
      <c r="H44" s="200" t="s">
        <v>59</v>
      </c>
      <c r="I44" s="581">
        <f t="array" ref="I44">INDEX('Aerial Attacks'!$O$3:$AA$109, MATCH($A$1,'Aerial Attacks'!$A$3:$A$109,0), MATCH(A44,'Aerial Attacks'!$O$2:$S$2,0))</f>
        <v>10</v>
      </c>
      <c r="J44" s="355" t="s">
        <v>718</v>
      </c>
      <c r="K44" s="278"/>
      <c r="L44" s="284"/>
      <c r="M44" s="825"/>
      <c r="N44" s="825"/>
      <c r="O44" s="282">
        <v>0.0</v>
      </c>
      <c r="P44" s="282">
        <v>1.0</v>
      </c>
      <c r="Q44" s="282">
        <v>1.0</v>
      </c>
      <c r="R44" s="306"/>
      <c r="S44" s="120"/>
      <c r="T44" s="120"/>
      <c r="U44" s="120"/>
      <c r="V44" s="117"/>
    </row>
    <row r="45" outlineLevel="1">
      <c r="A45" s="299" t="s">
        <v>271</v>
      </c>
      <c r="B45" s="267"/>
      <c r="C45" s="199" t="s">
        <v>1540</v>
      </c>
      <c r="D45" s="820" t="s">
        <v>190</v>
      </c>
      <c r="E45" s="199" t="s">
        <v>1788</v>
      </c>
      <c r="F45" s="200">
        <v>13.68</v>
      </c>
      <c r="G45" s="200">
        <v>11.628</v>
      </c>
      <c r="H45" s="200" t="s">
        <v>59</v>
      </c>
      <c r="I45" s="581" t="str">
        <f t="array" ref="I45">INDEX('Aerial Attacks'!$O$3:$AA$109, MATCH($A$1,'Aerial Attacks'!$A$3:$A$109,0), MATCH(A45,'Aerial Attacks'!$O$2:$S$2,0))</f>
        <v>8</v>
      </c>
      <c r="J45" s="355" t="s">
        <v>573</v>
      </c>
      <c r="K45" s="284"/>
      <c r="L45" s="284"/>
      <c r="M45" s="825"/>
      <c r="N45" s="825"/>
      <c r="O45" s="282">
        <v>0.0</v>
      </c>
      <c r="P45" s="282">
        <v>1.0</v>
      </c>
      <c r="Q45" s="282">
        <v>1.0</v>
      </c>
      <c r="R45" s="306"/>
      <c r="S45" s="120"/>
      <c r="T45" s="120"/>
      <c r="U45" s="120"/>
      <c r="V45" s="117"/>
    </row>
    <row r="46" outlineLevel="1">
      <c r="A46" s="265" t="s">
        <v>283</v>
      </c>
      <c r="B46" s="267"/>
      <c r="C46" s="199" t="s">
        <v>394</v>
      </c>
      <c r="D46" s="305">
        <v>59.0</v>
      </c>
      <c r="E46" s="199" t="s">
        <v>1789</v>
      </c>
      <c r="F46" s="200">
        <v>14.819999999999999</v>
      </c>
      <c r="G46" s="200">
        <v>12.597</v>
      </c>
      <c r="H46" s="200" t="s">
        <v>59</v>
      </c>
      <c r="I46" s="311">
        <f t="array" ref="I46">INDEX('Aerial Attacks'!$O$3:$AA$109, MATCH($A$1,'Aerial Attacks'!$A$3:$A$109,0), MATCH(A46,'Aerial Attacks'!$O$2:$S$2,0))</f>
        <v>14</v>
      </c>
      <c r="J46" s="314" t="s">
        <v>1667</v>
      </c>
      <c r="K46" s="284"/>
      <c r="L46" s="284"/>
      <c r="M46" s="825"/>
      <c r="N46" s="825"/>
      <c r="O46" s="282">
        <v>0.0</v>
      </c>
      <c r="P46" s="282">
        <v>1.0</v>
      </c>
      <c r="Q46" s="282">
        <v>1.0</v>
      </c>
      <c r="R46" s="310"/>
      <c r="S46" s="221"/>
      <c r="T46" s="221"/>
      <c r="U46" s="221"/>
      <c r="V46" s="110"/>
    </row>
    <row r="47" outlineLevel="1">
      <c r="A47" s="207"/>
      <c r="B47" s="267" t="s">
        <v>267</v>
      </c>
      <c r="C47" s="199" t="s">
        <v>191</v>
      </c>
      <c r="D47" s="114"/>
      <c r="E47" s="199" t="s">
        <v>1783</v>
      </c>
      <c r="F47" s="200">
        <v>17.099999999999998</v>
      </c>
      <c r="G47" s="200">
        <v>14.535</v>
      </c>
      <c r="H47" s="200" t="s">
        <v>59</v>
      </c>
      <c r="I47" s="207"/>
      <c r="J47" s="114"/>
      <c r="K47" s="284"/>
      <c r="L47" s="284"/>
      <c r="M47" s="825"/>
      <c r="N47" s="825"/>
      <c r="O47" s="282">
        <v>0.0</v>
      </c>
      <c r="P47" s="282">
        <v>1.0</v>
      </c>
      <c r="Q47" s="282">
        <v>1.0</v>
      </c>
      <c r="R47" s="112"/>
      <c r="S47" s="224"/>
      <c r="T47" s="224"/>
      <c r="U47" s="224"/>
      <c r="V47" s="114"/>
    </row>
    <row r="48">
      <c r="A48" s="312"/>
      <c r="B48" s="315"/>
      <c r="C48" s="317"/>
      <c r="D48" s="317"/>
      <c r="E48" s="318"/>
      <c r="F48" s="318"/>
      <c r="G48" s="318"/>
      <c r="H48" s="319"/>
      <c r="I48" s="319"/>
      <c r="J48" s="320"/>
      <c r="K48" s="320"/>
      <c r="L48" s="320"/>
      <c r="M48" s="320"/>
      <c r="N48" s="320"/>
      <c r="O48" s="320"/>
      <c r="P48" s="320"/>
      <c r="Q48" s="180"/>
      <c r="R48" s="180"/>
      <c r="S48" s="180"/>
      <c r="T48" s="180"/>
      <c r="U48" s="180"/>
      <c r="V48" s="180"/>
    </row>
    <row r="49">
      <c r="A49" s="322" t="s">
        <v>305</v>
      </c>
      <c r="B49" s="117"/>
      <c r="C49" s="317"/>
      <c r="D49" s="317"/>
      <c r="E49" s="318"/>
      <c r="F49" s="318"/>
      <c r="G49" s="318"/>
      <c r="H49" s="319"/>
      <c r="I49" s="319"/>
      <c r="J49" s="320"/>
      <c r="K49" s="320"/>
      <c r="L49" s="320"/>
      <c r="M49" s="320"/>
      <c r="N49" s="320"/>
      <c r="O49" s="320"/>
      <c r="P49" s="320"/>
      <c r="Q49" s="180"/>
      <c r="R49" s="180"/>
      <c r="S49" s="180"/>
      <c r="T49" s="180"/>
      <c r="U49" s="180"/>
      <c r="V49" s="180"/>
    </row>
    <row r="50" outlineLevel="1">
      <c r="A50" s="324" t="s">
        <v>1668</v>
      </c>
      <c r="B50" s="117"/>
      <c r="C50" s="327" t="s">
        <v>48</v>
      </c>
      <c r="D50" s="327" t="s">
        <v>49</v>
      </c>
      <c r="E50" s="328" t="s">
        <v>50</v>
      </c>
      <c r="F50" s="329" t="s">
        <v>51</v>
      </c>
      <c r="G50" s="328" t="str">
        <f>'テンプレート'!G72</f>
        <v>ガード硬直</v>
      </c>
      <c r="H50" s="332" t="str">
        <f>'テンプレート'!H72</f>
        <v>Comment</v>
      </c>
      <c r="I50" s="120"/>
      <c r="J50" s="117"/>
      <c r="K50" s="333" t="str">
        <f>'テンプレート'!K72</f>
        <v>ベクトル</v>
      </c>
      <c r="L50" s="333" t="str">
        <f>'テンプレート'!L72</f>
        <v>KBG (R.E.)</v>
      </c>
      <c r="M50" s="333" t="str">
        <f>'テンプレート'!M72</f>
        <v>BKB (R.A.)</v>
      </c>
      <c r="N50" s="333" t="str">
        <f>'テンプレート'!N72</f>
        <v>FKB (R.F.)</v>
      </c>
      <c r="O50" s="334" t="str">
        <f>'テンプレート'!O72</f>
        <v>盾削り値</v>
      </c>
      <c r="P50" s="333" t="str">
        <f>'テンプレート'!P72</f>
        <v>ﾋｯﾄｽﾄｯﾌﾟ</v>
      </c>
      <c r="Q50" s="334" t="str">
        <f>'テンプレート'!Q72</f>
        <v>ずらし</v>
      </c>
      <c r="R50" s="333" t="str">
        <f>'テンプレート'!R72</f>
        <v>相殺</v>
      </c>
      <c r="S50" s="334" t="str">
        <f>'テンプレート'!S72</f>
        <v>相殺ﾓｰｼｮﾝ</v>
      </c>
      <c r="T50" s="334" t="str">
        <f>'テンプレート'!T72</f>
        <v>飛び道具</v>
      </c>
      <c r="U50" s="334" t="str">
        <f>'テンプレート'!U72</f>
        <v>慣性反転</v>
      </c>
      <c r="V50" s="334" t="str">
        <f>'テンプレート'!V72</f>
        <v>向き反転</v>
      </c>
    </row>
    <row r="51" ht="28.5" customHeight="1" outlineLevel="1">
      <c r="A51" s="335" t="s">
        <v>324</v>
      </c>
      <c r="B51" s="343" t="s">
        <v>1669</v>
      </c>
      <c r="C51" s="199" t="s">
        <v>122</v>
      </c>
      <c r="D51" s="216" t="s">
        <v>218</v>
      </c>
      <c r="E51" s="199">
        <v>9.774999999999999</v>
      </c>
      <c r="F51" s="200">
        <v>11.729999999999999</v>
      </c>
      <c r="G51" s="201" t="s">
        <v>91</v>
      </c>
      <c r="H51" s="340" t="s">
        <v>1790</v>
      </c>
      <c r="I51" s="221"/>
      <c r="J51" s="110"/>
      <c r="K51" s="203"/>
      <c r="L51" s="203"/>
      <c r="M51" s="204"/>
      <c r="N51" s="204"/>
      <c r="O51" s="200">
        <v>25.0</v>
      </c>
      <c r="P51" s="200">
        <v>1.0</v>
      </c>
      <c r="Q51" s="200">
        <v>1.0</v>
      </c>
      <c r="R51" s="205" t="b">
        <v>0</v>
      </c>
      <c r="S51" s="205"/>
      <c r="T51" s="205"/>
      <c r="U51" s="344" t="s">
        <v>340</v>
      </c>
      <c r="V51" s="344" t="b">
        <v>1</v>
      </c>
    </row>
    <row r="52" outlineLevel="1">
      <c r="A52" s="222"/>
      <c r="B52" s="343" t="s">
        <v>142</v>
      </c>
      <c r="C52" s="199" t="s">
        <v>333</v>
      </c>
      <c r="D52" s="207"/>
      <c r="E52" s="199" t="s">
        <v>1513</v>
      </c>
      <c r="F52" s="200">
        <v>10.2</v>
      </c>
      <c r="G52" s="201" t="s">
        <v>91</v>
      </c>
      <c r="H52" s="231"/>
      <c r="J52" s="233"/>
      <c r="K52" s="203"/>
      <c r="L52" s="203"/>
      <c r="M52" s="204"/>
      <c r="N52" s="204"/>
      <c r="O52" s="200"/>
      <c r="P52" s="200"/>
      <c r="Q52" s="200"/>
      <c r="R52" s="205" t="b">
        <v>0</v>
      </c>
      <c r="S52" s="205" t="b">
        <v>0</v>
      </c>
      <c r="T52" s="205" t="b">
        <v>0</v>
      </c>
      <c r="U52" s="222"/>
      <c r="V52" s="222"/>
    </row>
    <row r="53" ht="28.5" customHeight="1" outlineLevel="1">
      <c r="A53" s="222"/>
      <c r="B53" s="708" t="s">
        <v>1676</v>
      </c>
      <c r="C53" s="199" t="s">
        <v>986</v>
      </c>
      <c r="D53" s="216" t="s">
        <v>1677</v>
      </c>
      <c r="E53" s="199">
        <v>26.45</v>
      </c>
      <c r="F53" s="200">
        <v>31.74</v>
      </c>
      <c r="G53" s="201" t="s">
        <v>1791</v>
      </c>
      <c r="H53" s="231"/>
      <c r="J53" s="233"/>
      <c r="K53" s="203"/>
      <c r="L53" s="203"/>
      <c r="M53" s="204"/>
      <c r="N53" s="204"/>
      <c r="O53" s="200"/>
      <c r="P53" s="200"/>
      <c r="Q53" s="200"/>
      <c r="R53" s="205" t="b">
        <v>0</v>
      </c>
      <c r="S53" s="205" t="b">
        <v>0</v>
      </c>
      <c r="T53" s="205" t="b">
        <v>0</v>
      </c>
      <c r="U53" s="222"/>
      <c r="V53" s="222"/>
    </row>
    <row r="54" ht="28.5" customHeight="1" outlineLevel="1">
      <c r="A54" s="222"/>
      <c r="B54" s="708" t="s">
        <v>1681</v>
      </c>
      <c r="C54" s="199" t="s">
        <v>1682</v>
      </c>
      <c r="D54" s="207"/>
      <c r="E54" s="199" t="s">
        <v>299</v>
      </c>
      <c r="F54" s="200">
        <v>27.599999999999998</v>
      </c>
      <c r="G54" s="201" t="s">
        <v>1791</v>
      </c>
      <c r="H54" s="112"/>
      <c r="I54" s="224"/>
      <c r="J54" s="114"/>
      <c r="K54" s="203"/>
      <c r="L54" s="203"/>
      <c r="M54" s="204"/>
      <c r="N54" s="204"/>
      <c r="O54" s="200">
        <v>50.0</v>
      </c>
      <c r="P54" s="200">
        <v>1.0</v>
      </c>
      <c r="Q54" s="200">
        <v>1.0</v>
      </c>
      <c r="R54" s="205" t="b">
        <v>0</v>
      </c>
      <c r="S54" s="205" t="b">
        <v>0</v>
      </c>
      <c r="T54" s="205"/>
      <c r="U54" s="207"/>
      <c r="V54" s="207"/>
    </row>
    <row r="55" outlineLevel="1">
      <c r="A55" s="324" t="s">
        <v>1686</v>
      </c>
      <c r="B55" s="117"/>
      <c r="C55" s="327" t="s">
        <v>48</v>
      </c>
      <c r="D55" s="327" t="s">
        <v>49</v>
      </c>
      <c r="E55" s="328" t="s">
        <v>50</v>
      </c>
      <c r="F55" s="329" t="s">
        <v>51</v>
      </c>
      <c r="G55" s="328" t="str">
        <f>'テンプレート'!G75</f>
        <v>ガード硬直</v>
      </c>
      <c r="H55" s="332" t="str">
        <f>'テンプレート'!H75</f>
        <v>Comment</v>
      </c>
      <c r="I55" s="120"/>
      <c r="J55" s="117"/>
      <c r="K55" s="333" t="str">
        <f>'テンプレート'!K75</f>
        <v>ベクトル</v>
      </c>
      <c r="L55" s="333" t="str">
        <f>'テンプレート'!L75</f>
        <v>KBG (R.E.)</v>
      </c>
      <c r="M55" s="333" t="str">
        <f>'テンプレート'!M75</f>
        <v>BKB (R.A.)</v>
      </c>
      <c r="N55" s="333" t="str">
        <f>'テンプレート'!N75</f>
        <v>FKB (R.F.)</v>
      </c>
      <c r="O55" s="334" t="str">
        <f>'テンプレート'!O75</f>
        <v>盾削り値</v>
      </c>
      <c r="P55" s="333" t="str">
        <f>'テンプレート'!P75</f>
        <v>ﾋｯﾄｽﾄｯﾌﾟ</v>
      </c>
      <c r="Q55" s="334" t="str">
        <f>'テンプレート'!Q75</f>
        <v>ずらし</v>
      </c>
      <c r="R55" s="333" t="str">
        <f>'テンプレート'!R75</f>
        <v>相殺</v>
      </c>
      <c r="S55" s="334" t="str">
        <f>'テンプレート'!S75</f>
        <v>相殺ﾓｰｼｮﾝ</v>
      </c>
      <c r="T55" s="334" t="str">
        <f>'テンプレート'!T75</f>
        <v>飛び道具</v>
      </c>
      <c r="U55" s="334" t="str">
        <f>'テンプレート'!U75</f>
        <v>慣性反転</v>
      </c>
      <c r="V55" s="334" t="str">
        <f>'テンプレート'!V75</f>
        <v>向き反転</v>
      </c>
    </row>
    <row r="56" outlineLevel="1">
      <c r="A56" s="335" t="s">
        <v>1687</v>
      </c>
      <c r="B56" s="343" t="s">
        <v>1688</v>
      </c>
      <c r="C56" s="199" t="s">
        <v>794</v>
      </c>
      <c r="D56" s="199" t="s">
        <v>1689</v>
      </c>
      <c r="E56" s="199" t="s">
        <v>1792</v>
      </c>
      <c r="F56" s="200">
        <v>3.42</v>
      </c>
      <c r="G56" s="199" t="s">
        <v>193</v>
      </c>
      <c r="H56" s="283" t="s">
        <v>1692</v>
      </c>
      <c r="I56" s="221"/>
      <c r="J56" s="221"/>
      <c r="K56" s="203"/>
      <c r="L56" s="203"/>
      <c r="M56" s="204"/>
      <c r="N56" s="204"/>
      <c r="O56" s="200">
        <v>0.0</v>
      </c>
      <c r="P56" s="200">
        <v>1.0</v>
      </c>
      <c r="Q56" s="200">
        <v>1.0</v>
      </c>
      <c r="R56" s="205" t="b">
        <v>0</v>
      </c>
      <c r="S56" s="205" t="b">
        <v>0</v>
      </c>
      <c r="T56" s="205"/>
      <c r="U56" s="344" t="s">
        <v>340</v>
      </c>
      <c r="V56" s="344" t="b">
        <v>1</v>
      </c>
    </row>
    <row r="57" outlineLevel="1">
      <c r="A57" s="222"/>
      <c r="B57" s="343" t="s">
        <v>1693</v>
      </c>
      <c r="C57" s="199" t="s">
        <v>278</v>
      </c>
      <c r="D57" s="199" t="s">
        <v>1694</v>
      </c>
      <c r="E57" s="199" t="s">
        <v>1792</v>
      </c>
      <c r="F57" s="200">
        <v>3.42</v>
      </c>
      <c r="G57" s="199" t="s">
        <v>193</v>
      </c>
      <c r="H57" s="283" t="s">
        <v>1793</v>
      </c>
      <c r="I57" s="221"/>
      <c r="J57" s="221"/>
      <c r="K57" s="200"/>
      <c r="L57" s="200"/>
      <c r="M57" s="205"/>
      <c r="N57" s="205"/>
      <c r="O57" s="200">
        <v>0.0</v>
      </c>
      <c r="P57" s="200">
        <v>1.0</v>
      </c>
      <c r="Q57" s="200">
        <v>1.0</v>
      </c>
      <c r="R57" s="205" t="b">
        <v>0</v>
      </c>
      <c r="S57" s="205" t="b">
        <v>0</v>
      </c>
      <c r="T57" s="205"/>
      <c r="U57" s="222"/>
      <c r="V57" s="222"/>
    </row>
    <row r="58" outlineLevel="1">
      <c r="A58" s="222"/>
      <c r="B58" s="343" t="s">
        <v>1696</v>
      </c>
      <c r="C58" s="199" t="s">
        <v>143</v>
      </c>
      <c r="D58" s="199" t="s">
        <v>1694</v>
      </c>
      <c r="E58" s="199" t="s">
        <v>1792</v>
      </c>
      <c r="F58" s="200">
        <v>3.42</v>
      </c>
      <c r="G58" s="199" t="s">
        <v>193</v>
      </c>
      <c r="H58" s="283" t="s">
        <v>1794</v>
      </c>
      <c r="I58" s="221"/>
      <c r="J58" s="221"/>
      <c r="K58" s="200"/>
      <c r="L58" s="200"/>
      <c r="M58" s="205"/>
      <c r="N58" s="205"/>
      <c r="O58" s="200">
        <v>1.0</v>
      </c>
      <c r="P58" s="200">
        <v>1.0</v>
      </c>
      <c r="Q58" s="200">
        <v>1.0</v>
      </c>
      <c r="R58" s="205"/>
      <c r="S58" s="205"/>
      <c r="T58" s="205"/>
      <c r="U58" s="222"/>
      <c r="V58" s="222"/>
    </row>
    <row r="59" outlineLevel="1">
      <c r="A59" s="222"/>
      <c r="B59" s="343" t="s">
        <v>1699</v>
      </c>
      <c r="C59" s="199" t="s">
        <v>143</v>
      </c>
      <c r="D59" s="210" t="s">
        <v>1700</v>
      </c>
      <c r="E59" s="199" t="s">
        <v>1773</v>
      </c>
      <c r="F59" s="200">
        <v>3.99</v>
      </c>
      <c r="G59" s="199" t="s">
        <v>193</v>
      </c>
      <c r="H59" s="283" t="s">
        <v>1795</v>
      </c>
      <c r="I59" s="221"/>
      <c r="J59" s="221"/>
      <c r="K59" s="200"/>
      <c r="L59" s="200"/>
      <c r="M59" s="205"/>
      <c r="N59" s="205"/>
      <c r="O59" s="200">
        <v>1.0</v>
      </c>
      <c r="P59" s="200">
        <v>1.0</v>
      </c>
      <c r="Q59" s="200">
        <v>1.0</v>
      </c>
      <c r="R59" s="205"/>
      <c r="S59" s="205"/>
      <c r="T59" s="205"/>
      <c r="U59" s="222"/>
      <c r="V59" s="222"/>
    </row>
    <row r="60" outlineLevel="1">
      <c r="A60" s="222"/>
      <c r="B60" s="343" t="s">
        <v>1705</v>
      </c>
      <c r="C60" s="199" t="s">
        <v>415</v>
      </c>
      <c r="D60" s="210" t="s">
        <v>1700</v>
      </c>
      <c r="E60" s="199" t="s">
        <v>1773</v>
      </c>
      <c r="F60" s="200">
        <v>3.99</v>
      </c>
      <c r="G60" s="199" t="s">
        <v>193</v>
      </c>
      <c r="H60" s="283" t="s">
        <v>1796</v>
      </c>
      <c r="I60" s="221"/>
      <c r="J60" s="221"/>
      <c r="K60" s="200"/>
      <c r="L60" s="200"/>
      <c r="M60" s="205"/>
      <c r="N60" s="205"/>
      <c r="O60" s="200">
        <v>1.0</v>
      </c>
      <c r="P60" s="200">
        <v>1.0</v>
      </c>
      <c r="Q60" s="200">
        <v>1.0</v>
      </c>
      <c r="R60" s="205"/>
      <c r="S60" s="205"/>
      <c r="T60" s="205"/>
      <c r="U60" s="222"/>
      <c r="V60" s="222"/>
    </row>
    <row r="61" outlineLevel="1">
      <c r="A61" s="222"/>
      <c r="B61" s="343" t="s">
        <v>1710</v>
      </c>
      <c r="C61" s="199" t="s">
        <v>143</v>
      </c>
      <c r="D61" s="210" t="s">
        <v>1700</v>
      </c>
      <c r="E61" s="199" t="s">
        <v>1773</v>
      </c>
      <c r="F61" s="200">
        <v>3.99</v>
      </c>
      <c r="G61" s="199" t="s">
        <v>193</v>
      </c>
      <c r="H61" s="283" t="s">
        <v>1797</v>
      </c>
      <c r="I61" s="221"/>
      <c r="J61" s="221"/>
      <c r="K61" s="200"/>
      <c r="L61" s="200"/>
      <c r="M61" s="205"/>
      <c r="N61" s="205"/>
      <c r="O61" s="200">
        <v>1.0</v>
      </c>
      <c r="P61" s="200">
        <v>1.0</v>
      </c>
      <c r="Q61" s="200">
        <v>1.0</v>
      </c>
      <c r="R61" s="205"/>
      <c r="S61" s="205"/>
      <c r="T61" s="205"/>
      <c r="U61" s="222"/>
      <c r="V61" s="222"/>
    </row>
    <row r="62" outlineLevel="1">
      <c r="A62" s="222"/>
      <c r="B62" s="343" t="s">
        <v>1715</v>
      </c>
      <c r="C62" s="199" t="s">
        <v>272</v>
      </c>
      <c r="D62" s="210" t="s">
        <v>1716</v>
      </c>
      <c r="E62" s="199" t="s">
        <v>1798</v>
      </c>
      <c r="F62" s="200">
        <v>6.84</v>
      </c>
      <c r="G62" s="199" t="s">
        <v>67</v>
      </c>
      <c r="H62" s="202" t="s">
        <v>214</v>
      </c>
      <c r="I62" s="120"/>
      <c r="J62" s="117"/>
      <c r="K62" s="200"/>
      <c r="L62" s="200"/>
      <c r="M62" s="205"/>
      <c r="N62" s="205"/>
      <c r="O62" s="200">
        <v>1.0</v>
      </c>
      <c r="P62" s="200">
        <v>1.0</v>
      </c>
      <c r="Q62" s="200">
        <v>1.0</v>
      </c>
      <c r="R62" s="205"/>
      <c r="S62" s="205"/>
      <c r="T62" s="205"/>
      <c r="U62" s="222"/>
      <c r="V62" s="222"/>
    </row>
    <row r="63" outlineLevel="1">
      <c r="A63" s="222"/>
      <c r="B63" s="343" t="s">
        <v>1720</v>
      </c>
      <c r="C63" s="199" t="s">
        <v>85</v>
      </c>
      <c r="D63" s="210" t="s">
        <v>1721</v>
      </c>
      <c r="E63" s="199" t="s">
        <v>1775</v>
      </c>
      <c r="F63" s="200">
        <v>5.7</v>
      </c>
      <c r="G63" s="199" t="s">
        <v>59</v>
      </c>
      <c r="H63" s="202" t="s">
        <v>214</v>
      </c>
      <c r="I63" s="120"/>
      <c r="J63" s="117"/>
      <c r="K63" s="200"/>
      <c r="L63" s="200"/>
      <c r="M63" s="205"/>
      <c r="N63" s="205"/>
      <c r="O63" s="200">
        <v>5.0</v>
      </c>
      <c r="P63" s="200">
        <v>1.0</v>
      </c>
      <c r="Q63" s="200">
        <v>1.0</v>
      </c>
      <c r="R63" s="205"/>
      <c r="S63" s="205"/>
      <c r="T63" s="205"/>
      <c r="U63" s="222"/>
      <c r="V63" s="222"/>
    </row>
    <row r="64" outlineLevel="1">
      <c r="A64" s="222"/>
      <c r="B64" s="343" t="s">
        <v>1725</v>
      </c>
      <c r="C64" s="199" t="s">
        <v>1799</v>
      </c>
      <c r="D64" s="275" t="s">
        <v>1727</v>
      </c>
      <c r="E64" s="199" t="s">
        <v>303</v>
      </c>
      <c r="F64" s="200">
        <v>2.4</v>
      </c>
      <c r="G64" s="199" t="s">
        <v>70</v>
      </c>
      <c r="H64" s="294" t="s">
        <v>214</v>
      </c>
      <c r="I64" s="221"/>
      <c r="J64" s="110"/>
      <c r="K64" s="200"/>
      <c r="L64" s="200"/>
      <c r="M64" s="205"/>
      <c r="N64" s="205"/>
      <c r="O64" s="1236" t="s">
        <v>1729</v>
      </c>
      <c r="P64" s="200">
        <v>1.0</v>
      </c>
      <c r="Q64" s="200">
        <v>1.0</v>
      </c>
      <c r="R64" s="205"/>
      <c r="S64" s="205"/>
      <c r="T64" s="205"/>
      <c r="U64" s="222"/>
      <c r="V64" s="222"/>
    </row>
    <row r="65" outlineLevel="1">
      <c r="A65" s="222"/>
      <c r="B65" s="343" t="s">
        <v>1732</v>
      </c>
      <c r="C65" s="199" t="s">
        <v>444</v>
      </c>
      <c r="D65" s="114"/>
      <c r="E65" s="199" t="s">
        <v>1785</v>
      </c>
      <c r="F65" s="200">
        <v>5.13</v>
      </c>
      <c r="G65" s="199" t="s">
        <v>59</v>
      </c>
      <c r="H65" s="112"/>
      <c r="I65" s="224"/>
      <c r="J65" s="114"/>
      <c r="K65" s="200"/>
      <c r="L65" s="200"/>
      <c r="M65" s="205"/>
      <c r="N65" s="205"/>
      <c r="O65" s="1236" t="s">
        <v>1735</v>
      </c>
      <c r="P65" s="200">
        <v>1.0</v>
      </c>
      <c r="Q65" s="200">
        <v>1.0</v>
      </c>
      <c r="R65" s="205" t="b">
        <v>0</v>
      </c>
      <c r="S65" s="205" t="b">
        <v>0</v>
      </c>
      <c r="T65" s="205"/>
      <c r="U65" s="207"/>
      <c r="V65" s="207"/>
    </row>
    <row r="66" outlineLevel="1">
      <c r="A66" s="324" t="s">
        <v>1736</v>
      </c>
      <c r="B66" s="117"/>
      <c r="C66" s="327" t="s">
        <v>48</v>
      </c>
      <c r="D66" s="327" t="s">
        <v>49</v>
      </c>
      <c r="E66" s="328" t="s">
        <v>50</v>
      </c>
      <c r="F66" s="329" t="s">
        <v>51</v>
      </c>
      <c r="G66" s="328" t="str">
        <f>'テンプレート'!G80</f>
        <v>ガード硬直</v>
      </c>
      <c r="H66" s="332" t="str">
        <f>'テンプレート'!H80</f>
        <v>Comment</v>
      </c>
      <c r="I66" s="120"/>
      <c r="J66" s="117"/>
      <c r="K66" s="333" t="str">
        <f>'テンプレート'!K80</f>
        <v>ベクトル</v>
      </c>
      <c r="L66" s="333" t="str">
        <f>'テンプレート'!L80</f>
        <v>KBG (R.E.)</v>
      </c>
      <c r="M66" s="333" t="str">
        <f>'テンプレート'!M80</f>
        <v>BKB (R.A.)</v>
      </c>
      <c r="N66" s="333" t="str">
        <f>'テンプレート'!N80</f>
        <v>FKB (R.F.)</v>
      </c>
      <c r="O66" s="334" t="str">
        <f>'テンプレート'!O80</f>
        <v>盾削り値</v>
      </c>
      <c r="P66" s="333" t="str">
        <f>'テンプレート'!P80</f>
        <v>ﾋｯﾄｽﾄｯﾌﾟ</v>
      </c>
      <c r="Q66" s="334" t="str">
        <f>'テンプレート'!Q80</f>
        <v>ずらし</v>
      </c>
      <c r="R66" s="333" t="str">
        <f>'テンプレート'!R80</f>
        <v>相殺</v>
      </c>
      <c r="S66" s="334" t="str">
        <f>'テンプレート'!S80</f>
        <v>相殺ﾓｰｼｮﾝ</v>
      </c>
      <c r="T66" s="334" t="str">
        <f>'テンプレート'!T80</f>
        <v>飛び道具</v>
      </c>
      <c r="U66" s="334" t="str">
        <f>'テンプレート'!U80</f>
        <v>慣性反転</v>
      </c>
      <c r="V66" s="334" t="str">
        <f>'テンプレート'!V80</f>
        <v>向き反転</v>
      </c>
    </row>
    <row r="67" ht="26.25" customHeight="1" outlineLevel="1">
      <c r="A67" s="358" t="s">
        <v>324</v>
      </c>
      <c r="B67" s="848"/>
      <c r="C67" s="199" t="s">
        <v>229</v>
      </c>
      <c r="D67" s="384"/>
      <c r="E67" s="199" t="s">
        <v>191</v>
      </c>
      <c r="F67" s="200">
        <v>13.2</v>
      </c>
      <c r="G67" s="199" t="s">
        <v>168</v>
      </c>
      <c r="H67" s="421" t="s">
        <v>1738</v>
      </c>
      <c r="I67" s="221"/>
      <c r="J67" s="110"/>
      <c r="K67" s="200"/>
      <c r="L67" s="200"/>
      <c r="M67" s="205"/>
      <c r="N67" s="205"/>
      <c r="O67" s="200">
        <v>0.0</v>
      </c>
      <c r="P67" s="200">
        <v>1.0</v>
      </c>
      <c r="Q67" s="200">
        <v>1.0</v>
      </c>
      <c r="R67" s="205" t="b">
        <v>0</v>
      </c>
      <c r="S67" s="205" t="b">
        <v>0</v>
      </c>
      <c r="T67" s="205"/>
      <c r="U67" s="344" t="s">
        <v>340</v>
      </c>
      <c r="V67" s="344" t="b">
        <v>1</v>
      </c>
    </row>
    <row r="68" ht="26.25" customHeight="1" outlineLevel="1">
      <c r="A68" s="222"/>
      <c r="B68" s="388" t="s">
        <v>343</v>
      </c>
      <c r="C68" s="199" t="s">
        <v>66</v>
      </c>
      <c r="D68" s="222"/>
      <c r="E68" s="199" t="s">
        <v>1739</v>
      </c>
      <c r="F68" s="1234" t="s">
        <v>1740</v>
      </c>
      <c r="G68" s="199" t="s">
        <v>1800</v>
      </c>
      <c r="H68" s="231"/>
      <c r="J68" s="233"/>
      <c r="K68" s="200"/>
      <c r="L68" s="200"/>
      <c r="M68" s="205"/>
      <c r="N68" s="205"/>
      <c r="O68" s="200">
        <v>0.0</v>
      </c>
      <c r="P68" s="200">
        <v>1.0</v>
      </c>
      <c r="Q68" s="200">
        <v>1.0</v>
      </c>
      <c r="R68" s="205" t="b">
        <v>0</v>
      </c>
      <c r="S68" s="205" t="b">
        <v>0</v>
      </c>
      <c r="T68" s="205"/>
      <c r="U68" s="222"/>
      <c r="V68" s="222"/>
    </row>
    <row r="69" ht="26.25" customHeight="1" outlineLevel="1">
      <c r="A69" s="207"/>
      <c r="B69" s="388" t="s">
        <v>352</v>
      </c>
      <c r="C69" s="199" t="s">
        <v>1382</v>
      </c>
      <c r="D69" s="207"/>
      <c r="E69" s="199" t="s">
        <v>145</v>
      </c>
      <c r="F69" s="200" t="s">
        <v>107</v>
      </c>
      <c r="G69" s="199" t="s">
        <v>108</v>
      </c>
      <c r="H69" s="112"/>
      <c r="I69" s="224"/>
      <c r="J69" s="114"/>
      <c r="K69" s="200"/>
      <c r="L69" s="200"/>
      <c r="M69" s="205"/>
      <c r="N69" s="205"/>
      <c r="O69" s="200">
        <v>0.0</v>
      </c>
      <c r="P69" s="200">
        <v>1.0</v>
      </c>
      <c r="Q69" s="200">
        <v>1.0</v>
      </c>
      <c r="R69" s="205" t="b">
        <v>0</v>
      </c>
      <c r="S69" s="205" t="b">
        <v>0</v>
      </c>
      <c r="T69" s="205"/>
      <c r="U69" s="207"/>
      <c r="V69" s="207"/>
    </row>
    <row r="70" outlineLevel="1">
      <c r="A70" s="324" t="s">
        <v>1743</v>
      </c>
      <c r="B70" s="117"/>
      <c r="C70" s="327" t="s">
        <v>48</v>
      </c>
      <c r="D70" s="327" t="s">
        <v>49</v>
      </c>
      <c r="E70" s="328" t="s">
        <v>50</v>
      </c>
      <c r="F70" s="329" t="s">
        <v>51</v>
      </c>
      <c r="G70" s="328" t="str">
        <f>'テンプレート'!G85</f>
        <v>ガード硬直</v>
      </c>
      <c r="H70" s="332" t="str">
        <f>'テンプレート'!H85</f>
        <v>Comment</v>
      </c>
      <c r="I70" s="120"/>
      <c r="J70" s="117"/>
      <c r="K70" s="333" t="str">
        <f>'テンプレート'!K85</f>
        <v>ベクトル</v>
      </c>
      <c r="L70" s="333" t="str">
        <f>'テンプレート'!L85</f>
        <v>KBG (R.E.)</v>
      </c>
      <c r="M70" s="333" t="str">
        <f>'テンプレート'!M85</f>
        <v>BKB (R.A.)</v>
      </c>
      <c r="N70" s="333" t="str">
        <f>'テンプレート'!N85</f>
        <v>FKB (R.F.)</v>
      </c>
      <c r="O70" s="334" t="str">
        <f>'テンプレート'!O85</f>
        <v>盾削り値</v>
      </c>
      <c r="P70" s="333" t="str">
        <f>'テンプレート'!P85</f>
        <v>ﾋｯﾄｽﾄｯﾌﾟ</v>
      </c>
      <c r="Q70" s="334" t="str">
        <f>'テンプレート'!Q85</f>
        <v>ずらし</v>
      </c>
      <c r="R70" s="333" t="str">
        <f>'テンプレート'!R85</f>
        <v>相殺</v>
      </c>
      <c r="S70" s="334" t="str">
        <f>'テンプレート'!S85</f>
        <v>相殺ﾓｰｼｮﾝ</v>
      </c>
      <c r="T70" s="334" t="str">
        <f>'テンプレート'!T85</f>
        <v>飛び道具</v>
      </c>
      <c r="U70" s="334" t="str">
        <f>'テンプレート'!U85</f>
        <v>慣性反転</v>
      </c>
      <c r="V70" s="334" t="str">
        <f>'テンプレート'!V85</f>
        <v>向き反転</v>
      </c>
    </row>
    <row r="71" outlineLevel="1">
      <c r="A71" s="358" t="s">
        <v>324</v>
      </c>
      <c r="B71" s="388" t="s">
        <v>1176</v>
      </c>
      <c r="C71" s="197" t="s">
        <v>1748</v>
      </c>
      <c r="D71" s="197" t="s">
        <v>1749</v>
      </c>
      <c r="E71" s="386"/>
      <c r="F71" s="386"/>
      <c r="G71" s="386"/>
      <c r="H71" s="354" t="s">
        <v>1801</v>
      </c>
      <c r="I71" s="120"/>
      <c r="J71" s="117"/>
      <c r="K71" s="414"/>
      <c r="L71" s="414"/>
      <c r="M71" s="414"/>
      <c r="N71" s="414"/>
      <c r="O71" s="414"/>
      <c r="P71" s="414"/>
      <c r="Q71" s="414"/>
      <c r="R71" s="414"/>
      <c r="S71" s="414"/>
      <c r="T71" s="414"/>
      <c r="U71" s="344" t="b">
        <v>0</v>
      </c>
      <c r="V71" s="344" t="b">
        <v>0</v>
      </c>
    </row>
    <row r="72" outlineLevel="1">
      <c r="A72" s="207"/>
      <c r="B72" s="388" t="s">
        <v>506</v>
      </c>
      <c r="C72" s="199" t="s">
        <v>143</v>
      </c>
      <c r="D72" s="199" t="s">
        <v>464</v>
      </c>
      <c r="E72" s="199" t="s">
        <v>1751</v>
      </c>
      <c r="F72" s="200" t="s">
        <v>1752</v>
      </c>
      <c r="G72" s="201"/>
      <c r="H72" s="416" t="s">
        <v>1753</v>
      </c>
      <c r="I72" s="120"/>
      <c r="J72" s="117"/>
      <c r="K72" s="200"/>
      <c r="L72" s="200"/>
      <c r="M72" s="205"/>
      <c r="N72" s="205"/>
      <c r="O72" s="200">
        <v>0.0</v>
      </c>
      <c r="P72" s="200">
        <v>1.0</v>
      </c>
      <c r="Q72" s="200">
        <v>1.0</v>
      </c>
      <c r="R72" s="205" t="b">
        <v>0</v>
      </c>
      <c r="S72" s="205" t="b">
        <v>0</v>
      </c>
      <c r="T72" s="205"/>
      <c r="U72" s="207"/>
      <c r="V72" s="207"/>
    </row>
    <row r="73">
      <c r="A73" s="312"/>
      <c r="B73" s="315"/>
      <c r="C73" s="317"/>
      <c r="D73" s="317"/>
      <c r="E73" s="318"/>
      <c r="F73" s="318"/>
      <c r="G73" s="318"/>
      <c r="H73" s="319"/>
      <c r="I73" s="319"/>
      <c r="J73" s="320"/>
      <c r="K73" s="320"/>
      <c r="L73" s="320"/>
      <c r="M73" s="320"/>
      <c r="N73" s="320"/>
      <c r="O73" s="320"/>
      <c r="P73" s="320"/>
      <c r="Q73" s="180"/>
      <c r="R73" s="180"/>
      <c r="S73" s="180"/>
      <c r="T73" s="180"/>
      <c r="U73" s="180"/>
      <c r="V73" s="180"/>
    </row>
    <row r="74">
      <c r="A74" s="390" t="s">
        <v>442</v>
      </c>
      <c r="B74" s="110"/>
      <c r="C74" s="319"/>
      <c r="D74" s="319"/>
      <c r="E74" s="320"/>
      <c r="F74" s="392"/>
      <c r="G74" s="392"/>
      <c r="H74" s="320"/>
      <c r="I74" s="320"/>
      <c r="J74" s="320"/>
      <c r="K74" s="320"/>
      <c r="L74" s="320"/>
      <c r="M74" s="320"/>
      <c r="N74" s="180"/>
      <c r="O74" s="180"/>
      <c r="P74" s="180"/>
      <c r="Q74" s="320"/>
      <c r="R74" s="320"/>
      <c r="S74" s="320"/>
      <c r="T74" s="320"/>
      <c r="U74" s="320"/>
      <c r="V74" s="320"/>
    </row>
    <row r="75" outlineLevel="1">
      <c r="A75" s="112"/>
      <c r="B75" s="114"/>
      <c r="C75" s="393" t="s">
        <v>48</v>
      </c>
      <c r="D75" s="393" t="s">
        <v>49</v>
      </c>
      <c r="E75" s="393" t="s">
        <v>50</v>
      </c>
      <c r="F75" s="396" t="s">
        <v>51</v>
      </c>
      <c r="G75" s="319"/>
      <c r="H75" s="319"/>
      <c r="I75" s="319"/>
      <c r="J75" s="320"/>
      <c r="K75" s="320"/>
      <c r="L75" s="320"/>
      <c r="M75" s="320"/>
      <c r="N75" s="320"/>
      <c r="O75" s="320"/>
      <c r="P75" s="320"/>
      <c r="Q75" s="320"/>
      <c r="R75" s="320"/>
      <c r="S75" s="320"/>
      <c r="T75" s="320"/>
      <c r="U75" s="320"/>
      <c r="V75" s="320"/>
    </row>
    <row r="76" outlineLevel="1">
      <c r="A76" s="398" t="s">
        <v>449</v>
      </c>
      <c r="B76" s="399" t="s">
        <v>449</v>
      </c>
      <c r="C76" s="199" t="s">
        <v>429</v>
      </c>
      <c r="D76" s="199" t="s">
        <v>66</v>
      </c>
      <c r="E76" s="199" t="s">
        <v>452</v>
      </c>
      <c r="F76" s="200">
        <v>1.56</v>
      </c>
      <c r="G76" s="319"/>
      <c r="H76" s="319"/>
      <c r="I76" s="319"/>
      <c r="J76" s="320"/>
      <c r="K76" s="320"/>
      <c r="L76" s="320"/>
      <c r="M76" s="320"/>
      <c r="N76" s="320"/>
      <c r="O76" s="320"/>
      <c r="P76" s="320"/>
      <c r="Q76" s="320"/>
      <c r="R76" s="320"/>
      <c r="S76" s="320"/>
      <c r="T76" s="320"/>
      <c r="U76" s="320"/>
      <c r="V76" s="320"/>
    </row>
    <row r="77" outlineLevel="1">
      <c r="A77" s="400" t="s">
        <v>454</v>
      </c>
      <c r="B77" s="399" t="s">
        <v>455</v>
      </c>
      <c r="C77" s="199" t="s">
        <v>105</v>
      </c>
      <c r="D77" s="199" t="s">
        <v>65</v>
      </c>
      <c r="E77" s="401"/>
      <c r="F77" s="402"/>
      <c r="G77" s="402"/>
      <c r="H77" s="319"/>
      <c r="I77" s="319"/>
      <c r="J77" s="320"/>
      <c r="K77" s="320"/>
      <c r="L77" s="320"/>
      <c r="M77" s="320"/>
      <c r="N77" s="320"/>
      <c r="O77" s="320"/>
      <c r="P77" s="320"/>
      <c r="Q77" s="320"/>
      <c r="R77" s="320"/>
      <c r="S77" s="320"/>
      <c r="T77" s="320"/>
      <c r="U77" s="320"/>
      <c r="V77" s="320"/>
    </row>
    <row r="78" outlineLevel="1">
      <c r="A78" s="231"/>
      <c r="B78" s="399" t="s">
        <v>456</v>
      </c>
      <c r="C78" s="199" t="s">
        <v>457</v>
      </c>
      <c r="D78" s="199" t="s">
        <v>458</v>
      </c>
      <c r="E78" s="401"/>
      <c r="F78" s="402"/>
      <c r="G78" s="402"/>
      <c r="H78" s="319"/>
      <c r="I78" s="319"/>
      <c r="J78" s="320"/>
      <c r="K78" s="320"/>
      <c r="L78" s="320"/>
      <c r="M78" s="320"/>
      <c r="N78" s="320"/>
      <c r="O78" s="320"/>
      <c r="P78" s="320"/>
      <c r="Q78" s="320"/>
      <c r="R78" s="320"/>
      <c r="S78" s="320"/>
      <c r="T78" s="320"/>
      <c r="U78" s="320"/>
      <c r="V78" s="320"/>
    </row>
    <row r="79" outlineLevel="1">
      <c r="A79" s="112"/>
      <c r="B79" s="399" t="s">
        <v>459</v>
      </c>
      <c r="C79" s="199" t="s">
        <v>212</v>
      </c>
      <c r="D79" s="199" t="s">
        <v>118</v>
      </c>
      <c r="E79" s="319"/>
      <c r="F79" s="402"/>
      <c r="G79" s="402"/>
      <c r="H79" s="319"/>
      <c r="I79" s="319"/>
      <c r="J79" s="320"/>
      <c r="K79" s="320"/>
      <c r="L79" s="320"/>
      <c r="M79" s="320"/>
      <c r="N79" s="320"/>
      <c r="O79" s="320"/>
      <c r="P79" s="320"/>
      <c r="Q79" s="320"/>
      <c r="R79" s="320"/>
      <c r="S79" s="320"/>
      <c r="T79" s="320"/>
      <c r="U79" s="320"/>
      <c r="V79" s="320"/>
    </row>
    <row r="80" outlineLevel="1">
      <c r="A80" s="403" t="s">
        <v>462</v>
      </c>
      <c r="B80" s="117"/>
      <c r="C80" s="393" t="s">
        <v>465</v>
      </c>
      <c r="D80" s="393" t="s">
        <v>48</v>
      </c>
      <c r="E80" s="393" t="s">
        <v>49</v>
      </c>
      <c r="F80" s="393" t="s">
        <v>50</v>
      </c>
      <c r="G80" s="396" t="s">
        <v>51</v>
      </c>
      <c r="H80" s="404" t="s">
        <v>53</v>
      </c>
      <c r="I80" s="120"/>
      <c r="J80" s="117"/>
      <c r="K80" s="405" t="str">
        <f>'テンプレート'!K97</f>
        <v>ベクトル</v>
      </c>
      <c r="L80" s="405" t="str">
        <f>'テンプレート'!L97</f>
        <v>KBG (R.E.)</v>
      </c>
      <c r="M80" s="405" t="str">
        <f>'テンプレート'!M97</f>
        <v>BKB (R.A.)</v>
      </c>
      <c r="N80" s="405" t="str">
        <f>'テンプレート'!N97</f>
        <v>FKB (R.F.)</v>
      </c>
      <c r="O80" s="406" t="str">
        <f>'テンプレート'!O97</f>
        <v>盾削り値</v>
      </c>
      <c r="P80" s="405" t="str">
        <f>'テンプレート'!P97</f>
        <v>ﾋｯﾄｽﾄｯﾌﾟ</v>
      </c>
      <c r="Q80" s="406" t="str">
        <f>'テンプレート'!Q97</f>
        <v>ずらし</v>
      </c>
      <c r="R80" s="408"/>
      <c r="S80" s="408"/>
      <c r="T80" s="408"/>
      <c r="U80" s="408"/>
      <c r="V80" s="408"/>
    </row>
    <row r="81" outlineLevel="1">
      <c r="A81" s="411" t="s">
        <v>467</v>
      </c>
      <c r="B81" s="399" t="s">
        <v>469</v>
      </c>
      <c r="C81" s="424" t="b">
        <v>0</v>
      </c>
      <c r="D81" s="407"/>
      <c r="E81" s="426">
        <v>31.0</v>
      </c>
      <c r="F81" s="407"/>
      <c r="G81" s="407"/>
      <c r="H81" s="421" t="s">
        <v>1764</v>
      </c>
      <c r="I81" s="221"/>
      <c r="J81" s="110"/>
      <c r="K81" s="407"/>
      <c r="L81" s="407"/>
      <c r="M81" s="407"/>
      <c r="N81" s="407"/>
      <c r="O81" s="407"/>
      <c r="P81" s="407"/>
      <c r="Q81" s="407"/>
      <c r="R81" s="408"/>
      <c r="S81" s="320"/>
      <c r="T81" s="320"/>
      <c r="U81" s="320"/>
      <c r="V81" s="320"/>
    </row>
    <row r="82" outlineLevel="1">
      <c r="A82" s="207"/>
      <c r="B82" s="399" t="s">
        <v>462</v>
      </c>
      <c r="C82" s="207"/>
      <c r="D82" s="127">
        <v>15.0</v>
      </c>
      <c r="E82" s="207"/>
      <c r="F82" s="199" t="s">
        <v>58</v>
      </c>
      <c r="G82" s="200">
        <v>4.8</v>
      </c>
      <c r="H82" s="112"/>
      <c r="I82" s="224"/>
      <c r="J82" s="114"/>
      <c r="K82" s="203"/>
      <c r="L82" s="203"/>
      <c r="M82" s="204"/>
      <c r="N82" s="204"/>
      <c r="O82" s="407"/>
      <c r="P82" s="407"/>
      <c r="Q82" s="407"/>
      <c r="R82" s="408"/>
      <c r="S82" s="320"/>
      <c r="T82" s="320"/>
      <c r="U82" s="320"/>
      <c r="V82" s="320"/>
    </row>
    <row r="83" outlineLevel="1">
      <c r="A83" s="411" t="s">
        <v>474</v>
      </c>
      <c r="B83" s="399" t="s">
        <v>469</v>
      </c>
      <c r="C83" s="424" t="b">
        <v>0</v>
      </c>
      <c r="D83" s="407"/>
      <c r="E83" s="426">
        <v>44.0</v>
      </c>
      <c r="F83" s="407"/>
      <c r="G83" s="407"/>
      <c r="H83" s="421" t="s">
        <v>1802</v>
      </c>
      <c r="I83" s="221"/>
      <c r="J83" s="110"/>
      <c r="K83" s="407"/>
      <c r="L83" s="407"/>
      <c r="M83" s="407"/>
      <c r="N83" s="407"/>
      <c r="O83" s="407"/>
      <c r="P83" s="407"/>
      <c r="Q83" s="407"/>
      <c r="R83" s="408"/>
      <c r="S83" s="320"/>
      <c r="T83" s="320"/>
      <c r="U83" s="320"/>
      <c r="V83" s="320"/>
    </row>
    <row r="84" outlineLevel="1">
      <c r="A84" s="207"/>
      <c r="B84" s="399" t="s">
        <v>462</v>
      </c>
      <c r="C84" s="207"/>
      <c r="D84" s="199" t="s">
        <v>225</v>
      </c>
      <c r="E84" s="207"/>
      <c r="F84" s="199" t="s">
        <v>58</v>
      </c>
      <c r="G84" s="200">
        <v>4.8</v>
      </c>
      <c r="H84" s="112"/>
      <c r="I84" s="224"/>
      <c r="J84" s="114"/>
      <c r="K84" s="203"/>
      <c r="L84" s="203"/>
      <c r="M84" s="204"/>
      <c r="N84" s="204"/>
      <c r="O84" s="407"/>
      <c r="P84" s="407"/>
      <c r="Q84" s="407"/>
      <c r="R84" s="408"/>
      <c r="S84" s="320"/>
      <c r="T84" s="320"/>
      <c r="U84" s="320"/>
      <c r="V84" s="320"/>
    </row>
    <row r="85" outlineLevel="1">
      <c r="A85" s="411" t="s">
        <v>477</v>
      </c>
      <c r="B85" s="399" t="s">
        <v>469</v>
      </c>
      <c r="C85" s="424" t="b">
        <v>0</v>
      </c>
      <c r="D85" s="407"/>
      <c r="E85" s="426">
        <v>44.0</v>
      </c>
      <c r="F85" s="407"/>
      <c r="G85" s="407"/>
      <c r="H85" s="417"/>
      <c r="I85" s="221"/>
      <c r="J85" s="110"/>
      <c r="K85" s="407"/>
      <c r="L85" s="407"/>
      <c r="M85" s="407"/>
      <c r="N85" s="407"/>
      <c r="O85" s="407"/>
      <c r="P85" s="407"/>
      <c r="Q85" s="407"/>
      <c r="R85" s="408"/>
      <c r="S85" s="320"/>
      <c r="T85" s="320"/>
      <c r="U85" s="320"/>
      <c r="V85" s="320"/>
    </row>
    <row r="86" outlineLevel="1">
      <c r="A86" s="207"/>
      <c r="B86" s="399" t="s">
        <v>462</v>
      </c>
      <c r="C86" s="207"/>
      <c r="D86" s="127">
        <v>13.0</v>
      </c>
      <c r="E86" s="207"/>
      <c r="F86" s="199" t="s">
        <v>229</v>
      </c>
      <c r="G86" s="200">
        <v>6.0</v>
      </c>
      <c r="H86" s="112"/>
      <c r="I86" s="224"/>
      <c r="J86" s="114"/>
      <c r="K86" s="203"/>
      <c r="L86" s="203"/>
      <c r="M86" s="204"/>
      <c r="N86" s="204"/>
      <c r="O86" s="407"/>
      <c r="P86" s="407"/>
      <c r="Q86" s="407"/>
      <c r="R86" s="408"/>
      <c r="S86" s="179"/>
      <c r="T86" s="179"/>
      <c r="U86" s="179"/>
      <c r="V86" s="179"/>
    </row>
    <row r="87" outlineLevel="1">
      <c r="A87" s="411" t="s">
        <v>482</v>
      </c>
      <c r="B87" s="399" t="s">
        <v>469</v>
      </c>
      <c r="C87" s="424" t="b">
        <v>0</v>
      </c>
      <c r="D87" s="407"/>
      <c r="E87" s="426">
        <v>42.0</v>
      </c>
      <c r="F87" s="407"/>
      <c r="G87" s="407"/>
      <c r="H87" s="421" t="s">
        <v>1803</v>
      </c>
      <c r="I87" s="221"/>
      <c r="J87" s="110"/>
      <c r="K87" s="407"/>
      <c r="L87" s="407"/>
      <c r="M87" s="407"/>
      <c r="N87" s="407"/>
      <c r="O87" s="407"/>
      <c r="P87" s="407"/>
      <c r="Q87" s="407"/>
      <c r="R87" s="408"/>
      <c r="S87" s="179"/>
      <c r="T87" s="179"/>
      <c r="U87" s="179"/>
      <c r="V87" s="179"/>
    </row>
    <row r="88" outlineLevel="1">
      <c r="A88" s="207"/>
      <c r="B88" s="399" t="s">
        <v>462</v>
      </c>
      <c r="C88" s="207"/>
      <c r="D88" s="127">
        <v>16.0</v>
      </c>
      <c r="E88" s="207"/>
      <c r="F88" s="199" t="s">
        <v>58</v>
      </c>
      <c r="G88" s="200">
        <v>4.8</v>
      </c>
      <c r="H88" s="112"/>
      <c r="I88" s="224"/>
      <c r="J88" s="114"/>
      <c r="K88" s="203"/>
      <c r="L88" s="203"/>
      <c r="M88" s="204"/>
      <c r="N88" s="204"/>
      <c r="O88" s="407"/>
      <c r="P88" s="407"/>
      <c r="Q88" s="407"/>
      <c r="R88" s="408"/>
      <c r="S88" s="179"/>
      <c r="T88" s="179"/>
      <c r="U88" s="179"/>
      <c r="V88" s="179"/>
    </row>
    <row r="89">
      <c r="A89" s="312"/>
      <c r="B89" s="315"/>
      <c r="C89" s="317"/>
      <c r="D89" s="317"/>
      <c r="E89" s="319"/>
      <c r="F89" s="248"/>
      <c r="G89" s="248"/>
      <c r="H89" s="319"/>
      <c r="I89" s="319"/>
      <c r="J89" s="320"/>
      <c r="K89" s="320"/>
      <c r="L89" s="121"/>
      <c r="M89" s="121"/>
      <c r="N89" s="121"/>
      <c r="O89" s="179"/>
      <c r="P89" s="179"/>
      <c r="Q89" s="121"/>
      <c r="R89" s="121"/>
      <c r="S89" s="121"/>
      <c r="T89" s="121"/>
      <c r="U89" s="121"/>
      <c r="V89" s="121"/>
    </row>
    <row r="90">
      <c r="A90" s="429" t="s">
        <v>486</v>
      </c>
      <c r="B90" s="110"/>
      <c r="C90" s="392"/>
      <c r="D90" s="121"/>
      <c r="E90" s="121"/>
      <c r="F90" s="121"/>
      <c r="G90" s="121"/>
      <c r="H90" s="121"/>
      <c r="I90" s="121"/>
      <c r="J90" s="180"/>
      <c r="K90" s="121"/>
      <c r="L90" s="121"/>
      <c r="M90" s="121"/>
      <c r="N90" s="121"/>
      <c r="O90" s="121"/>
      <c r="P90" s="121"/>
      <c r="Q90" s="180"/>
      <c r="R90" s="121"/>
      <c r="S90" s="121"/>
      <c r="T90" s="121"/>
      <c r="U90" s="121"/>
      <c r="V90" s="121"/>
    </row>
    <row r="91" outlineLevel="1">
      <c r="A91" s="112"/>
      <c r="B91" s="114"/>
      <c r="C91" s="430" t="s">
        <v>487</v>
      </c>
      <c r="D91" s="430" t="s">
        <v>489</v>
      </c>
      <c r="E91" s="430" t="s">
        <v>49</v>
      </c>
      <c r="F91" s="430" t="s">
        <v>490</v>
      </c>
      <c r="G91" s="431"/>
      <c r="H91" s="319"/>
      <c r="I91" s="319"/>
      <c r="J91" s="320"/>
      <c r="K91" s="320"/>
      <c r="L91" s="121"/>
      <c r="M91" s="121"/>
      <c r="N91" s="121"/>
      <c r="O91" s="121"/>
      <c r="P91" s="121"/>
      <c r="Q91" s="121"/>
      <c r="R91" s="121"/>
      <c r="S91" s="121"/>
      <c r="T91" s="121"/>
      <c r="U91" s="121"/>
      <c r="V91" s="121"/>
    </row>
    <row r="92" outlineLevel="1">
      <c r="A92" s="432" t="s">
        <v>492</v>
      </c>
      <c r="B92" s="433" t="s">
        <v>455</v>
      </c>
      <c r="C92" s="127" t="str">
        <f t="array" ref="C92">INDEX(Dodges!$C$3:$U$84, MATCH($A$1,Dodges!$A$3:$A$85,0), MATCH(C91,Dodges!$C$2:$F$2,0))</f>
        <v>3-17</v>
      </c>
      <c r="D92" s="127" t="str">
        <f t="array" ref="D92">INDEX(Dodges!$C$3:$U$84, MATCH($A$1,Dodges!$A$3:$A$85,0), MATCH(D91,Dodges!$C$2:$F$2,0))</f>
        <v>6-17</v>
      </c>
      <c r="E92" s="127" t="str">
        <f t="array" ref="E92">INDEX(Dodges!$C$3:$U$84, MATCH($A$1,Dodges!$A$3:$A$85,0), MATCH(E91,Dodges!$C$2:$F$2,0))</f>
        <v>25 (20)</v>
      </c>
      <c r="F92" s="127" t="str">
        <f t="array" ref="F92">INDEX(Dodges!$C$3:$U$84, MATCH($A$1,Dodges!$A$3:$A$85,0), MATCH(F91,Dodges!$C$2:$F$2,0))</f>
        <v>33 (27)</v>
      </c>
      <c r="G92" s="402"/>
      <c r="H92" s="319"/>
      <c r="I92" s="319"/>
      <c r="J92" s="320"/>
      <c r="K92" s="320"/>
      <c r="L92" s="320"/>
      <c r="M92" s="121"/>
      <c r="N92" s="121"/>
      <c r="O92" s="121"/>
      <c r="P92" s="121"/>
      <c r="Q92" s="121"/>
      <c r="R92" s="121"/>
      <c r="S92" s="121"/>
      <c r="T92" s="121"/>
      <c r="U92" s="121"/>
      <c r="V92" s="121"/>
    </row>
    <row r="93" outlineLevel="1">
      <c r="A93" s="231"/>
      <c r="B93" s="433" t="s">
        <v>496</v>
      </c>
      <c r="C93" s="127" t="str">
        <f t="array" ref="C93">INDEX(Dodges!$G$3:$U$84, MATCH($A$1,Dodges!$A$3:$A$85,0), MATCH(C91,Dodges!$G$2:$J$2,0))</f>
        <v>4-15</v>
      </c>
      <c r="D93" s="127" t="str">
        <f t="array" ref="D93">INDEX(Dodges!$G$3:$U$84, MATCH($A$1,Dodges!$A$3:$A$85,0), MATCH(D91,Dodges!$G$2:$J$2,0))</f>
        <v>8-14</v>
      </c>
      <c r="E93" s="127" t="str">
        <f t="array" ref="E93">INDEX(Dodges!$G$3:$U$84, MATCH($A$1,Dodges!$A$3:$A$85,0), MATCH(E91,Dodges!$G$2:$J$2,0))</f>
        <v>29</v>
      </c>
      <c r="F93" s="127">
        <f t="array" ref="F93">INDEX(Dodges!$G$3:$U$84, MATCH($A$1,Dodges!$A$3:$A$85,0), MATCH(F91,Dodges!$G$2:$J$2,0))</f>
        <v>38</v>
      </c>
      <c r="G93" s="436"/>
      <c r="H93" s="319"/>
      <c r="I93" s="319"/>
      <c r="J93" s="320"/>
      <c r="K93" s="320"/>
      <c r="L93" s="320"/>
      <c r="M93" s="320"/>
      <c r="N93" s="320"/>
      <c r="O93" s="121"/>
      <c r="P93" s="121"/>
      <c r="Q93" s="121"/>
      <c r="R93" s="121"/>
      <c r="S93" s="121"/>
      <c r="T93" s="121"/>
      <c r="U93" s="121"/>
      <c r="V93" s="121"/>
    </row>
    <row r="94" outlineLevel="1">
      <c r="A94" s="112"/>
      <c r="B94" s="433" t="s">
        <v>497</v>
      </c>
      <c r="C94" s="127" t="str">
        <f t="array" ref="C94">INDEX(Dodges!$K$3:$U$84, MATCH($A$1,Dodges!$A$3:$A$85,0), MATCH(C91,Dodges!$K$2:$N$2,0))</f>
        <v>5-16</v>
      </c>
      <c r="D94" s="127" t="str">
        <f t="array" ref="D94">INDEX(Dodges!$K$3:$U$84, MATCH($A$1,Dodges!$A$3:$A$85,0), MATCH(D91,Dodges!$K$2:$N$2,0))</f>
        <v>9-14</v>
      </c>
      <c r="E94" s="127" t="str">
        <f t="array" ref="E94">INDEX(Dodges!$K$3:$U$84, MATCH($A$1,Dodges!$A$3:$A$85,0), MATCH(E91,Dodges!$K$2:$N$2,0))</f>
        <v>34</v>
      </c>
      <c r="F94" s="127" t="str">
        <f t="array" ref="F94">INDEX(Dodges!$K$3:$U$84, MATCH($A$1,Dodges!$A$3:$A$85,0), MATCH(F91,Dodges!$K$2:$N$2,0))</f>
        <v>51</v>
      </c>
      <c r="G94" s="436"/>
      <c r="H94" s="434"/>
      <c r="I94" s="434"/>
      <c r="J94" s="179"/>
      <c r="K94" s="179"/>
      <c r="L94" s="179"/>
      <c r="M94" s="179"/>
      <c r="N94" s="179"/>
      <c r="O94" s="121"/>
      <c r="P94" s="121"/>
      <c r="Q94" s="121"/>
      <c r="R94" s="121"/>
      <c r="S94" s="121"/>
      <c r="T94" s="121"/>
      <c r="U94" s="121"/>
      <c r="V94" s="121"/>
    </row>
    <row r="95" outlineLevel="1">
      <c r="A95" s="432" t="s">
        <v>498</v>
      </c>
      <c r="B95" s="433" t="s">
        <v>499</v>
      </c>
      <c r="C95" s="127" t="str">
        <f t="array" ref="C95">INDEX(Dodges!$O$3:$U$84, MATCH($A$1,Dodges!$A$3:$A$85,0), MATCH(C91,Dodges!$O$2:$R$2,0))</f>
        <v>3-29</v>
      </c>
      <c r="D95" s="127" t="str">
        <f t="array" ref="D95">INDEX(Dodges!$O$3:$U$84, MATCH($A$1,Dodges!$A$3:$A$85,0), MATCH(D91,Dodges!$O$2:$R$2,0))</f>
        <v>6-27</v>
      </c>
      <c r="E95" s="127" t="str">
        <f t="array" ref="E95">INDEX(Dodges!$O$3:$U$84, MATCH($A$1,Dodges!$A$3:$A$85,0), MATCH(E91,Dodges!$O$2:$R$2,0))</f>
        <v>52</v>
      </c>
      <c r="F95" s="248"/>
      <c r="G95" s="248"/>
      <c r="H95" s="180"/>
      <c r="I95" s="180"/>
      <c r="J95" s="121"/>
      <c r="K95" s="121"/>
      <c r="L95" s="121"/>
      <c r="M95" s="121"/>
      <c r="N95" s="121"/>
      <c r="O95" s="320"/>
      <c r="P95" s="320"/>
      <c r="Q95" s="320"/>
      <c r="R95" s="320"/>
      <c r="S95" s="320"/>
      <c r="T95" s="320"/>
      <c r="U95" s="320"/>
      <c r="V95" s="320"/>
    </row>
    <row r="96" outlineLevel="1">
      <c r="A96" s="112"/>
      <c r="B96" s="433" t="s">
        <v>500</v>
      </c>
      <c r="C96" s="127" t="str">
        <f t="array" ref="C96">INDEX(Dodges!$S$3:$U$84, MATCH($A$1,Dodges!$A$3:$A$85,0), MATCH(C91,Dodges!$S$2:$U$2,0))</f>
        <v>3-21</v>
      </c>
      <c r="D96" s="127" t="str">
        <f t="array" ref="D96">INDEX(Dodges!$S$3:$U$84, MATCH($A$1,Dodges!$A$3:$A$85,0), MATCH(D91,Dodges!$S$2:$U$2,0))</f>
        <v>6-20</v>
      </c>
      <c r="E96" s="127" t="str">
        <f t="array" ref="E96">INDEX(Dodges!$S$3:$U$84, MATCH($A$1,Dodges!$A$3:$A$85,0), MATCH(E91,Dodges!$S$2:$U$2,0))</f>
        <v>真横：85
真上：116
真下：69</v>
      </c>
      <c r="F96" s="436"/>
      <c r="G96" s="436"/>
      <c r="H96" s="180"/>
      <c r="I96" s="180"/>
      <c r="J96" s="179"/>
      <c r="K96" s="179"/>
      <c r="L96" s="179"/>
      <c r="M96" s="179"/>
      <c r="N96" s="121"/>
      <c r="O96" s="180"/>
      <c r="P96" s="180"/>
      <c r="Q96" s="180"/>
      <c r="R96" s="180"/>
      <c r="S96" s="180"/>
      <c r="T96" s="180"/>
      <c r="U96" s="180"/>
      <c r="V96" s="180"/>
    </row>
    <row r="97">
      <c r="A97" s="438"/>
      <c r="B97" s="439"/>
      <c r="C97" s="431"/>
      <c r="D97" s="431"/>
      <c r="E97" s="440"/>
      <c r="F97" s="431"/>
      <c r="G97" s="431"/>
      <c r="H97" s="431"/>
      <c r="I97" s="431"/>
      <c r="J97" s="121"/>
      <c r="K97" s="319"/>
      <c r="L97" s="319"/>
      <c r="M97" s="319"/>
      <c r="N97" s="319"/>
      <c r="O97" s="180"/>
      <c r="P97" s="180"/>
      <c r="Q97" s="180"/>
      <c r="R97" s="180"/>
      <c r="S97" s="180"/>
      <c r="T97" s="180"/>
      <c r="U97" s="180"/>
      <c r="V97" s="180"/>
    </row>
    <row r="98">
      <c r="A98" s="441" t="s">
        <v>501</v>
      </c>
      <c r="B98" s="110"/>
      <c r="C98" s="320"/>
      <c r="D98" s="179"/>
      <c r="E98" s="320"/>
      <c r="F98" s="138"/>
      <c r="G98" s="138"/>
      <c r="H98" s="179"/>
      <c r="I98" s="179"/>
      <c r="J98" s="180"/>
      <c r="K98" s="180"/>
      <c r="L98" s="180"/>
      <c r="M98" s="180"/>
      <c r="N98" s="180"/>
      <c r="O98" s="180"/>
      <c r="P98" s="180"/>
      <c r="Q98" s="180"/>
      <c r="R98" s="180"/>
      <c r="S98" s="180"/>
      <c r="T98" s="180"/>
      <c r="U98" s="180"/>
      <c r="V98" s="180"/>
    </row>
    <row r="99" outlineLevel="1">
      <c r="A99" s="112"/>
      <c r="B99" s="114"/>
      <c r="C99" s="442" t="s">
        <v>487</v>
      </c>
      <c r="D99" s="442" t="s">
        <v>49</v>
      </c>
      <c r="E99" s="442" t="s">
        <v>48</v>
      </c>
      <c r="F99" s="442" t="s">
        <v>50</v>
      </c>
      <c r="G99" s="443" t="s">
        <v>51</v>
      </c>
      <c r="H99" s="320"/>
      <c r="I99" s="320"/>
      <c r="J99" s="179"/>
      <c r="K99" s="444" t="str">
        <f>'テンプレート'!K116</f>
        <v>アイテム取得</v>
      </c>
      <c r="L99" s="117"/>
      <c r="M99" s="445" t="str">
        <f>'テンプレート'!M116</f>
        <v>取得フレーム</v>
      </c>
      <c r="N99" s="445" t="str">
        <f>'テンプレート'!N116</f>
        <v>Duration</v>
      </c>
      <c r="O99" s="180"/>
      <c r="P99" s="180"/>
      <c r="Q99" s="180"/>
      <c r="R99" s="180"/>
      <c r="S99" s="180"/>
      <c r="T99" s="180"/>
      <c r="U99" s="180"/>
      <c r="V99" s="180"/>
    </row>
    <row r="100" outlineLevel="1">
      <c r="A100" s="446" t="s">
        <v>502</v>
      </c>
      <c r="B100" s="447" t="s">
        <v>503</v>
      </c>
      <c r="C100" s="448"/>
      <c r="D100" s="127">
        <f t="array" ref="D100">INDEX('Ledge  Tech'!$C$3:$C97, MATCH($A$1,'Ledge  Tech'!$A$3:$A$109,0), MATCH(D99,'Ledge  Tech'!$C$2,0))</f>
        <v>19</v>
      </c>
      <c r="E100" s="448"/>
      <c r="F100" s="448"/>
      <c r="G100" s="448"/>
      <c r="H100" s="320"/>
      <c r="I100" s="320"/>
      <c r="J100" s="121"/>
      <c r="K100" s="449" t="str">
        <f>'テンプレート'!K117</f>
        <v>小アイテム</v>
      </c>
      <c r="L100" s="450" t="str">
        <f>'テンプレート'!L117</f>
        <v>On-Spot</v>
      </c>
      <c r="M100" s="127" t="s">
        <v>504</v>
      </c>
      <c r="N100" s="127">
        <v>7.0</v>
      </c>
      <c r="O100" s="180"/>
      <c r="P100" s="180"/>
      <c r="Q100" s="180"/>
      <c r="R100" s="180"/>
      <c r="S100" s="180"/>
      <c r="T100" s="180"/>
      <c r="U100" s="180"/>
      <c r="V100" s="180"/>
    </row>
    <row r="101" outlineLevel="1">
      <c r="A101" s="222"/>
      <c r="B101" s="447" t="s">
        <v>455</v>
      </c>
      <c r="C101" s="127" t="str">
        <f t="array" ref="C101">INDEX('Ledge  Tech'!$D$3:$E97, MATCH($A$1,'Ledge  Tech'!$A$3:$A$109,0), MATCH(C99,'Ledge  Tech'!$D$2:$E$2,0))</f>
        <v>1-33</v>
      </c>
      <c r="D101" s="127">
        <f t="array" ref="D101">INDEX('Ledge  Tech'!$D$3:$E97, MATCH($A$1,'Ledge  Tech'!$A$3:$A$109,0), MATCH(D99,'Ledge  Tech'!$D$2:$E$2,0))</f>
        <v>34</v>
      </c>
      <c r="E101" s="448"/>
      <c r="F101" s="448"/>
      <c r="G101" s="448"/>
      <c r="H101" s="320"/>
      <c r="I101" s="320"/>
      <c r="J101" s="179"/>
      <c r="K101" s="207"/>
      <c r="L101" s="450" t="str">
        <f>'テンプレート'!L118</f>
        <v>歩き</v>
      </c>
      <c r="M101" s="127" t="s">
        <v>504</v>
      </c>
      <c r="N101" s="127">
        <v>19.0</v>
      </c>
      <c r="O101" s="180"/>
      <c r="P101" s="180"/>
      <c r="Q101" s="180"/>
      <c r="R101" s="180"/>
      <c r="S101" s="180"/>
      <c r="T101" s="180"/>
      <c r="U101" s="180"/>
      <c r="V101" s="180"/>
    </row>
    <row r="102" outlineLevel="1">
      <c r="A102" s="222"/>
      <c r="B102" s="447" t="s">
        <v>486</v>
      </c>
      <c r="C102" s="127" t="str">
        <f t="array" ref="C102">INDEX('Ledge  Tech'!$F$3:$G$109, MATCH($A$1,'Ledge  Tech'!$A$3:$A$109,0), MATCH(C99,'Ledge  Tech'!$F$2:$G$2,0))</f>
        <v>1-27</v>
      </c>
      <c r="D102" s="127">
        <f t="array" ref="D102">INDEX('Ledge  Tech'!$F$3:$G$109, MATCH($A$1,'Ledge  Tech'!$A$3:$A$109,0), MATCH(D99,'Ledge  Tech'!$F$2:$G$2,0))</f>
        <v>45</v>
      </c>
      <c r="E102" s="448"/>
      <c r="F102" s="448"/>
      <c r="G102" s="448"/>
      <c r="H102" s="320"/>
      <c r="I102" s="320"/>
      <c r="J102" s="121"/>
      <c r="K102" s="451" t="str">
        <f>'テンプレート'!K119</f>
        <v>アイテム投擲</v>
      </c>
      <c r="L102" s="117"/>
      <c r="M102" s="445" t="str">
        <f>'テンプレート'!M119</f>
        <v>投擲フレーム</v>
      </c>
      <c r="N102" s="445" t="str">
        <f>'テンプレート'!N119</f>
        <v>Duration</v>
      </c>
      <c r="O102" s="180"/>
      <c r="P102" s="180"/>
      <c r="Q102" s="180"/>
      <c r="R102" s="180"/>
      <c r="S102" s="180"/>
      <c r="T102" s="180"/>
      <c r="U102" s="180"/>
      <c r="V102" s="180"/>
    </row>
    <row r="103" outlineLevel="1">
      <c r="A103" s="222"/>
      <c r="B103" s="447" t="s">
        <v>505</v>
      </c>
      <c r="C103" s="127" t="str">
        <f t="array" ref="C103">INDEX('Ledge  Tech'!$H$3:$I$109, MATCH($A$1,'Ledge  Tech'!$A$3:$A$109,0), MATCH(C99,'Ledge  Tech'!$H$2:$I$2,0))</f>
        <v>1-12</v>
      </c>
      <c r="D103" s="127">
        <f t="array" ref="D103">INDEX('Ledge  Tech'!$H$3:$I$109, MATCH($A$1,'Ledge  Tech'!$A$3:$A$109,0), MATCH(D99,'Ledge  Tech'!$H$2:$I$2,0))</f>
        <v>14</v>
      </c>
      <c r="E103" s="448"/>
      <c r="F103" s="448"/>
      <c r="G103" s="448"/>
      <c r="H103" s="320"/>
      <c r="I103" s="320"/>
      <c r="J103" s="179"/>
      <c r="K103" s="452" t="str">
        <f>'テンプレート'!K120</f>
        <v>Ground投擲</v>
      </c>
      <c r="L103" s="450" t="str">
        <f>'テンプレート'!L120</f>
        <v>前Throws</v>
      </c>
      <c r="M103" s="127" t="s">
        <v>173</v>
      </c>
      <c r="N103" s="127">
        <v>29.0</v>
      </c>
      <c r="O103" s="121"/>
      <c r="P103" s="121"/>
      <c r="Q103" s="121"/>
      <c r="R103" s="121"/>
      <c r="S103" s="121"/>
      <c r="T103" s="121"/>
      <c r="U103" s="121"/>
      <c r="V103" s="121"/>
    </row>
    <row r="104" outlineLevel="1">
      <c r="A104" s="207"/>
      <c r="B104" s="447" t="s">
        <v>506</v>
      </c>
      <c r="C104" s="127" t="str">
        <f t="array" ref="C104">INDEX('Ledge  Tech'!$J$3:$M$109, MATCH($A$1,'Ledge  Tech'!$A$3:$A$109,0), MATCH(C99,'Ledge  Tech'!$J$2:$M$2,0))</f>
        <v>1-25</v>
      </c>
      <c r="D104" s="127">
        <f t="array" ref="D104">INDEX('Ledge  Tech'!$J$3:$M$109, MATCH($A$1,'Ledge  Tech'!$A$3:$A$109,0), MATCH(D99,'Ledge  Tech'!$J$2:$M$2,0))</f>
        <v>55</v>
      </c>
      <c r="E104" s="127" t="str">
        <f t="array" ref="E104">INDEX('Ledge  Tech'!$J$3:$M$109, MATCH($A$1,'Ledge  Tech'!$A$3:$A$109,0), MATCH(E99,'Ledge  Tech'!$J$2:$M$2,0))</f>
        <v>23-25</v>
      </c>
      <c r="F104" s="127">
        <f t="array" ref="F104">INDEX('Ledge  Tech'!$J$3:$M$109, MATCH($A$1,'Ledge  Tech'!$A$3:$A$109,0), MATCH(F99,'Ledge  Tech'!$J$2:$M$2,0))</f>
        <v>9</v>
      </c>
      <c r="G104" s="127">
        <f>F104*1.2</f>
        <v>10.8</v>
      </c>
      <c r="H104" s="320"/>
      <c r="I104" s="320"/>
      <c r="J104" s="121"/>
      <c r="K104" s="222"/>
      <c r="L104" s="450" t="str">
        <f>'テンプレート'!L121</f>
        <v>後Throws</v>
      </c>
      <c r="M104" s="127" t="s">
        <v>166</v>
      </c>
      <c r="N104" s="127">
        <v>29.0</v>
      </c>
      <c r="O104" s="121"/>
      <c r="P104" s="121"/>
      <c r="Q104" s="121"/>
      <c r="R104" s="121"/>
      <c r="S104" s="121"/>
      <c r="T104" s="121"/>
      <c r="U104" s="121"/>
      <c r="V104" s="121"/>
    </row>
    <row r="105" outlineLevel="1">
      <c r="A105" s="446" t="s">
        <v>507</v>
      </c>
      <c r="B105" s="447" t="s">
        <v>455</v>
      </c>
      <c r="C105" s="127" t="str">
        <f t="array" ref="C105">INDEX('Ledge  Tech'!$N$3:$O$109, MATCH($A$1,'Ledge  Tech'!$A$3:$A$109,0), MATCH(C99,'Ledge  Tech'!$N$2:$O$2,0))</f>
        <v>1-20</v>
      </c>
      <c r="D105" s="127">
        <f t="array" ref="D105">INDEX('Ledge  Tech'!$N$3:$O$109, MATCH($A$1,'Ledge  Tech'!$A$3:$A$109,0), MATCH(D99,'Ledge  Tech'!$N$2:$O$2,0))</f>
        <v>26</v>
      </c>
      <c r="E105" s="448"/>
      <c r="F105" s="448"/>
      <c r="G105" s="448"/>
      <c r="H105" s="320"/>
      <c r="I105" s="320"/>
      <c r="J105" s="179"/>
      <c r="K105" s="222"/>
      <c r="L105" s="450" t="str">
        <f>'テンプレート'!L122</f>
        <v>上Throws</v>
      </c>
      <c r="M105" s="127" t="s">
        <v>205</v>
      </c>
      <c r="N105" s="127">
        <v>29.0</v>
      </c>
      <c r="O105" s="320"/>
      <c r="P105" s="320"/>
      <c r="Q105" s="320"/>
      <c r="R105" s="320"/>
      <c r="S105" s="320"/>
      <c r="T105" s="320"/>
      <c r="U105" s="320"/>
      <c r="V105" s="320"/>
    </row>
    <row r="106" outlineLevel="1">
      <c r="A106" s="222"/>
      <c r="B106" s="447" t="s">
        <v>496</v>
      </c>
      <c r="C106" s="127" t="str">
        <f t="array" ref="C106">INDEX('Ledge  Tech'!$P$3:$Q$109, MATCH($A$1,'Ledge  Tech'!$A$3:$A$109,0), MATCH(C99,'Ledge  Tech'!$P$2:$Q$2,0))</f>
        <v>1-20</v>
      </c>
      <c r="D106" s="127">
        <f t="array" ref="D106">INDEX('Ledge  Tech'!$P$3:$Q$109, MATCH($A$1,'Ledge  Tech'!$A$3:$A$109,0), MATCH(D99,'Ledge  Tech'!$P$2:$Q$2,0))</f>
        <v>40</v>
      </c>
      <c r="E106" s="448"/>
      <c r="F106" s="448"/>
      <c r="G106" s="448"/>
      <c r="H106" s="320"/>
      <c r="I106" s="320"/>
      <c r="J106" s="121"/>
      <c r="K106" s="222"/>
      <c r="L106" s="450" t="str">
        <f>'テンプレート'!L123</f>
        <v>下Throws</v>
      </c>
      <c r="M106" s="127" t="s">
        <v>90</v>
      </c>
      <c r="N106" s="127">
        <v>21.0</v>
      </c>
      <c r="O106" s="180"/>
      <c r="P106" s="180"/>
      <c r="Q106" s="180"/>
      <c r="R106" s="180"/>
      <c r="S106" s="180"/>
      <c r="T106" s="180"/>
      <c r="U106" s="180"/>
      <c r="V106" s="180"/>
    </row>
    <row r="107" outlineLevel="1">
      <c r="A107" s="207"/>
      <c r="B107" s="447" t="s">
        <v>497</v>
      </c>
      <c r="C107" s="127" t="str">
        <f t="array" ref="C107">INDEX('Ledge  Tech'!$R$3:$S$109, MATCH($A$1,'Ledge  Tech'!$A$3:$A$109,0), MATCH(C99,'Ledge  Tech'!$R$2:$S$2,0))</f>
        <v>1-20</v>
      </c>
      <c r="D107" s="127">
        <f t="array" ref="D107">INDEX('Ledge  Tech'!$R$3:$S$109, MATCH($A$1,'Ledge  Tech'!$A$3:$A$109,0), MATCH(D99,'Ledge  Tech'!$R$2:$S$2,0))</f>
        <v>40</v>
      </c>
      <c r="E107" s="448"/>
      <c r="F107" s="448"/>
      <c r="G107" s="448"/>
      <c r="H107" s="320"/>
      <c r="I107" s="320"/>
      <c r="J107" s="179"/>
      <c r="K107" s="222"/>
      <c r="L107" s="453" t="str">
        <f>'テンプレート'!L124</f>
        <v>ダッシュ</v>
      </c>
      <c r="M107" s="127" t="s">
        <v>66</v>
      </c>
      <c r="N107" s="127">
        <v>39.0</v>
      </c>
      <c r="O107" s="180"/>
      <c r="P107" s="180"/>
      <c r="Q107" s="180"/>
      <c r="R107" s="180"/>
      <c r="S107" s="180"/>
      <c r="T107" s="180"/>
      <c r="U107" s="180"/>
      <c r="V107" s="180"/>
    </row>
    <row r="108" outlineLevel="1">
      <c r="A108" s="446" t="s">
        <v>508</v>
      </c>
      <c r="B108" s="447" t="s">
        <v>509</v>
      </c>
      <c r="C108" s="448"/>
      <c r="D108" s="127" t="str">
        <f t="array" ref="D108">INDEX('Get-Ups'!$C$3:$C97, MATCH($A$1,'Get-Ups'!$A$3:$A$109,0), MATCH(D99,'Get-Ups'!$C$2:$AD$2,0))</f>
        <v>25</v>
      </c>
      <c r="E108" s="448"/>
      <c r="F108" s="448"/>
      <c r="G108" s="448"/>
      <c r="H108" s="320"/>
      <c r="I108" s="320"/>
      <c r="J108" s="121"/>
      <c r="K108" s="207"/>
      <c r="L108" s="453" t="str">
        <f>'テンプレート'!L125</f>
        <v>On-Spot捨て</v>
      </c>
      <c r="M108" s="127" t="s">
        <v>145</v>
      </c>
      <c r="N108" s="127">
        <v>23.0</v>
      </c>
      <c r="O108" s="180"/>
      <c r="P108" s="180"/>
      <c r="Q108" s="180"/>
      <c r="R108" s="180"/>
      <c r="S108" s="180"/>
      <c r="T108" s="180"/>
      <c r="U108" s="180"/>
      <c r="V108" s="180"/>
    </row>
    <row r="109" outlineLevel="1">
      <c r="A109" s="222"/>
      <c r="B109" s="447" t="s">
        <v>455</v>
      </c>
      <c r="C109" s="454" t="str">
        <f t="array" ref="C109">INDEX('Get-Ups'!$D$3:$E97, MATCH($A$1,'Get-Ups'!$A$3:$A$109,0), MATCH(C99,'Get-Ups'!$D$2:$AD$2,0))</f>
        <v>1-22</v>
      </c>
      <c r="D109" s="455">
        <f t="array" ref="D109">INDEX('Get-Ups'!$D$3:$E97, MATCH($A$1,'Get-Ups'!$A$3:$A$109,0), MATCH(D99,'Get-Ups'!$D$2:$AD$2,0))</f>
        <v>29</v>
      </c>
      <c r="E109" s="448"/>
      <c r="F109" s="448"/>
      <c r="G109" s="448"/>
      <c r="H109" s="320"/>
      <c r="I109" s="320"/>
      <c r="J109" s="179"/>
      <c r="K109" s="452" t="str">
        <f>'テンプレート'!K126</f>
        <v>Air投擲</v>
      </c>
      <c r="L109" s="450" t="str">
        <f>'テンプレート'!L126</f>
        <v>前Throws</v>
      </c>
      <c r="M109" s="127" t="s">
        <v>173</v>
      </c>
      <c r="N109" s="127">
        <v>29.0</v>
      </c>
      <c r="O109" s="180"/>
      <c r="P109" s="180"/>
      <c r="Q109" s="180"/>
      <c r="R109" s="180"/>
      <c r="S109" s="180"/>
      <c r="T109" s="180"/>
      <c r="U109" s="180"/>
      <c r="V109" s="180"/>
    </row>
    <row r="110" outlineLevel="1">
      <c r="A110" s="222"/>
      <c r="B110" s="447" t="s">
        <v>496</v>
      </c>
      <c r="C110" s="454" t="str">
        <f t="array" ref="C110">INDEX('Get-Ups'!$F$3:$G$109, MATCH($A$1,'Get-Ups'!$A$3:$A$109,0), MATCH(C99,'Get-Ups'!$F$2:$AD$2,0))</f>
        <v>1-19</v>
      </c>
      <c r="D110" s="455">
        <f t="array" ref="D110">INDEX('Get-Ups'!$F$3:$G$109, MATCH($A$1,'Get-Ups'!$A$3:$A$109,0), MATCH(D99,'Get-Ups'!$F$2:$AD$2,0))</f>
        <v>35</v>
      </c>
      <c r="E110" s="448"/>
      <c r="F110" s="448"/>
      <c r="G110" s="448"/>
      <c r="H110" s="320"/>
      <c r="I110" s="320"/>
      <c r="J110" s="121"/>
      <c r="K110" s="222"/>
      <c r="L110" s="450" t="str">
        <f>'テンプレート'!L127</f>
        <v>後Throws</v>
      </c>
      <c r="M110" s="127" t="s">
        <v>166</v>
      </c>
      <c r="N110" s="127">
        <v>29.0</v>
      </c>
      <c r="O110" s="180"/>
      <c r="P110" s="180"/>
      <c r="Q110" s="180"/>
      <c r="R110" s="180"/>
      <c r="S110" s="180"/>
      <c r="T110" s="180"/>
      <c r="U110" s="180"/>
      <c r="V110" s="180"/>
    </row>
    <row r="111" outlineLevel="1">
      <c r="A111" s="222"/>
      <c r="B111" s="447" t="s">
        <v>497</v>
      </c>
      <c r="C111" s="127" t="str">
        <f t="array" ref="C111">INDEX('Get-Ups'!$H$3:$I$109, MATCH($A$1,'Get-Ups'!$A$3:$A$109,0), MATCH(C99,'Get-Ups'!$H$2:$AD$2,0))</f>
        <v>1-19</v>
      </c>
      <c r="D111" s="127">
        <f t="array" ref="D111">INDEX('Get-Ups'!$H$3:$I$109, MATCH($A$1,'Get-Ups'!$A$3:$A$109,0), MATCH(D99,'Get-Ups'!$H$2:$AD$2,0))</f>
        <v>35</v>
      </c>
      <c r="E111" s="448"/>
      <c r="F111" s="448"/>
      <c r="G111" s="448"/>
      <c r="H111" s="320"/>
      <c r="I111" s="320"/>
      <c r="J111" s="179"/>
      <c r="K111" s="222"/>
      <c r="L111" s="450" t="str">
        <f>'テンプレート'!L128</f>
        <v>上Throws</v>
      </c>
      <c r="M111" s="127" t="s">
        <v>205</v>
      </c>
      <c r="N111" s="127">
        <v>29.0</v>
      </c>
      <c r="O111" s="180"/>
      <c r="P111" s="180"/>
      <c r="Q111" s="180"/>
      <c r="R111" s="180"/>
      <c r="S111" s="180"/>
      <c r="T111" s="180"/>
      <c r="U111" s="180"/>
      <c r="V111" s="180"/>
    </row>
    <row r="112" outlineLevel="1">
      <c r="A112" s="222"/>
      <c r="B112" s="447" t="s">
        <v>510</v>
      </c>
      <c r="C112" s="456" t="str">
        <f t="array" ref="C112">INDEX('Get-Ups'!$J$3:$M$109, MATCH($A$1,'Get-Ups'!$A$3:$A$109,0), MATCH(C99,'Get-Ups'!$J$2:$AD$2,0))</f>
        <v>1-24</v>
      </c>
      <c r="D112" s="457">
        <f t="array" ref="D112">INDEX('Get-Ups'!$J$3:$M$109, MATCH($A$1,'Get-Ups'!$A$3:$A$109,0), MATCH(D99,'Get-Ups'!$J$2:$AD$2,0))</f>
        <v>45</v>
      </c>
      <c r="E112" s="454" t="str">
        <f t="array" ref="E112">INDEX('Get-Ups'!$J$3:$M$109, MATCH($A$1,'Get-Ups'!$A$3:$A$109,0), MATCH(E99,'Get-Ups'!$J$2:$AD$2,0))</f>
        <v>16-17</v>
      </c>
      <c r="F112" s="455">
        <f t="array" ref="F112">INDEX('Get-Ups'!$J$3:$M$109, MATCH($A$1,'Get-Ups'!$A$3:$A$109,0), MATCH(F99,'Get-Ups'!$J$2:$AD$2,0))</f>
        <v>7</v>
      </c>
      <c r="G112" s="127">
        <f t="shared" ref="G112:G113" si="1">F112*1.2</f>
        <v>8.4</v>
      </c>
      <c r="H112" s="320"/>
      <c r="I112" s="320"/>
      <c r="J112" s="121"/>
      <c r="K112" s="207"/>
      <c r="L112" s="450" t="str">
        <f>'テンプレート'!L129</f>
        <v>下Throws</v>
      </c>
      <c r="M112" s="127" t="s">
        <v>90</v>
      </c>
      <c r="N112" s="127">
        <v>21.0</v>
      </c>
      <c r="O112" s="121"/>
      <c r="P112" s="121"/>
      <c r="Q112" s="121"/>
      <c r="R112" s="121"/>
      <c r="S112" s="121"/>
      <c r="T112" s="121"/>
      <c r="U112" s="121"/>
      <c r="V112" s="121"/>
    </row>
    <row r="113" outlineLevel="1">
      <c r="A113" s="207"/>
      <c r="B113" s="458" t="s">
        <v>511</v>
      </c>
      <c r="C113" s="207"/>
      <c r="D113" s="207"/>
      <c r="E113" s="454" t="str">
        <f t="array" ref="E113">INDEX('Get-Ups'!$N$3:$O$109, MATCH($A$1,'Get-Ups'!$A$3:$A$109,0), MATCH(E99,'Get-Ups'!$N$2:$AD$2,0))</f>
        <v>23-24</v>
      </c>
      <c r="F113" s="455">
        <f t="array" ref="F113">INDEX('Get-Ups'!$N$3:$O$109, MATCH($A$1,'Get-Ups'!$A$3:$A$109,0), MATCH(F99,'Get-Ups'!$N$2:$AD$2,0))</f>
        <v>7</v>
      </c>
      <c r="G113" s="127">
        <f t="shared" si="1"/>
        <v>8.4</v>
      </c>
      <c r="H113" s="320"/>
      <c r="I113" s="320"/>
      <c r="J113" s="121"/>
      <c r="K113" s="459" t="str">
        <f>'テンプレート'!K130</f>
        <v>踏み台ジャンプ</v>
      </c>
      <c r="L113" s="224"/>
      <c r="M113" s="445" t="str">
        <f>'テンプレート'!M130</f>
        <v>Duration</v>
      </c>
      <c r="N113" s="138"/>
      <c r="O113" s="121"/>
      <c r="P113" s="121"/>
      <c r="Q113" s="121"/>
      <c r="R113" s="121"/>
      <c r="S113" s="121"/>
      <c r="T113" s="121"/>
      <c r="U113" s="121"/>
      <c r="V113" s="121"/>
    </row>
    <row r="114" outlineLevel="1">
      <c r="A114" s="446" t="s">
        <v>512</v>
      </c>
      <c r="B114" s="447" t="s">
        <v>509</v>
      </c>
      <c r="C114" s="448"/>
      <c r="D114" s="454" t="str">
        <f t="array" ref="D114">INDEX('Get-Ups'!$C$3:$C97, MATCH($A$1,'Get-Ups'!$A$3:$A$109,0), MATCH(D99,'Get-Ups'!$C$2,0))</f>
        <v>25</v>
      </c>
      <c r="E114" s="448"/>
      <c r="F114" s="448"/>
      <c r="G114" s="448"/>
      <c r="H114" s="320"/>
      <c r="I114" s="320"/>
      <c r="J114" s="179"/>
      <c r="K114" s="460" t="str">
        <f>'テンプレート'!K131</f>
        <v>踏み</v>
      </c>
      <c r="L114" s="461" t="str">
        <f>'テンプレート'!L131</f>
        <v>踏み</v>
      </c>
      <c r="M114" s="127">
        <v>8.0</v>
      </c>
      <c r="N114" s="462"/>
      <c r="O114" s="121"/>
      <c r="P114" s="121"/>
      <c r="Q114" s="121"/>
      <c r="R114" s="121"/>
      <c r="S114" s="121"/>
      <c r="T114" s="121"/>
      <c r="U114" s="121"/>
      <c r="V114" s="121"/>
    </row>
    <row r="115" outlineLevel="1">
      <c r="A115" s="222"/>
      <c r="B115" s="447" t="s">
        <v>455</v>
      </c>
      <c r="C115" s="454" t="str">
        <f t="array" ref="C115">INDEX('Get-Ups'!$P$3:$Q$109, MATCH($A$1,'Get-Ups'!$A$3:$A$109,0), MATCH(C99,'Get-Ups'!$P$2:$AD$2,0))</f>
        <v>1-22</v>
      </c>
      <c r="D115" s="455">
        <f t="array" ref="D115">INDEX('Get-Ups'!$P$3:$Q$109, MATCH($A$1,'Get-Ups'!$A$3:$A$109,0), MATCH(D99,'Get-Ups'!$P$2:$AD$2,0))</f>
        <v>29</v>
      </c>
      <c r="E115" s="448"/>
      <c r="F115" s="448"/>
      <c r="G115" s="448"/>
      <c r="H115" s="320"/>
      <c r="I115" s="320"/>
      <c r="J115" s="121"/>
      <c r="K115" s="452" t="str">
        <f>'テンプレート'!K132</f>
        <v>踏まれ</v>
      </c>
      <c r="L115" s="461" t="str">
        <f>'テンプレート'!L132</f>
        <v>Ground踏まれ</v>
      </c>
      <c r="M115" s="127" t="s">
        <v>504</v>
      </c>
      <c r="N115" s="462"/>
      <c r="O115" s="320"/>
      <c r="P115" s="320"/>
      <c r="Q115" s="320"/>
      <c r="R115" s="320"/>
      <c r="S115" s="320"/>
      <c r="T115" s="320"/>
      <c r="U115" s="320"/>
      <c r="V115" s="320"/>
    </row>
    <row r="116" outlineLevel="1">
      <c r="A116" s="222"/>
      <c r="B116" s="447" t="s">
        <v>496</v>
      </c>
      <c r="C116" s="454" t="str">
        <f t="array" ref="C116">INDEX('Get-Ups'!$R$3:$S$109, MATCH($A$1,'Get-Ups'!$A$3:$A$109,0), MATCH(C99,'Get-Ups'!$R$2:$AD$2,0))</f>
        <v>1-19</v>
      </c>
      <c r="D116" s="455">
        <f t="array" ref="D116">INDEX('Get-Ups'!$R$3:$S$109, MATCH($A$1,'Get-Ups'!$A$3:$A$109,0), MATCH(D99,'Get-Ups'!$R$2:$AD$2,0))</f>
        <v>35</v>
      </c>
      <c r="E116" s="448"/>
      <c r="F116" s="448"/>
      <c r="G116" s="448"/>
      <c r="H116" s="320"/>
      <c r="I116" s="320"/>
      <c r="J116" s="179"/>
      <c r="K116" s="222"/>
      <c r="L116" s="461" t="s">
        <v>671</v>
      </c>
      <c r="M116" s="127">
        <v>28.0</v>
      </c>
      <c r="N116" s="108"/>
      <c r="O116" s="180"/>
      <c r="P116" s="180"/>
      <c r="Q116" s="180"/>
      <c r="R116" s="180"/>
      <c r="S116" s="180"/>
      <c r="T116" s="180"/>
      <c r="U116" s="180"/>
      <c r="V116" s="180"/>
    </row>
    <row r="117" outlineLevel="1">
      <c r="A117" s="222"/>
      <c r="B117" s="447" t="s">
        <v>497</v>
      </c>
      <c r="C117" s="454" t="str">
        <f t="array" ref="C117">INDEX('Get-Ups'!$T$3:$U$109, MATCH($A$1,'Get-Ups'!$A$3:$A$109,0), MATCH(C99,'Get-Ups'!$T$2:$AD$2,0))</f>
        <v>1-19</v>
      </c>
      <c r="D117" s="455">
        <f t="array" ref="D117">INDEX('Get-Ups'!$T$3:$U$109, MATCH($A$1,'Get-Ups'!$A$3:$A$109,0), MATCH(D99,'Get-Ups'!$T$2:$AD$2,0))</f>
        <v>35</v>
      </c>
      <c r="E117" s="448"/>
      <c r="F117" s="448"/>
      <c r="G117" s="448"/>
      <c r="H117" s="320"/>
      <c r="I117" s="320"/>
      <c r="J117" s="121"/>
      <c r="K117" s="222"/>
      <c r="L117" s="461" t="str">
        <f>'テンプレート'!L134</f>
        <v>Air踏まれ</v>
      </c>
      <c r="M117" s="127">
        <v>12.0</v>
      </c>
      <c r="N117" s="108"/>
      <c r="O117" s="180"/>
      <c r="P117" s="180"/>
      <c r="Q117" s="180"/>
      <c r="R117" s="180"/>
      <c r="S117" s="180"/>
      <c r="T117" s="180"/>
      <c r="U117" s="180"/>
      <c r="V117" s="180"/>
    </row>
    <row r="118" outlineLevel="1">
      <c r="A118" s="222"/>
      <c r="B118" s="447" t="s">
        <v>510</v>
      </c>
      <c r="C118" s="456" t="str">
        <f t="array" ref="C118">INDEX('Get-Ups'!$V$3:$Y$109, MATCH($A$1,'Get-Ups'!$A$3:$A$109,0), MATCH(C99,'Get-Ups'!$V$2:$AD$2,0))</f>
        <v>1-23</v>
      </c>
      <c r="D118" s="457">
        <f t="array" ref="D118">INDEX('Get-Ups'!$V$3:$Y$109, MATCH($A$1,'Get-Ups'!$A$3:$A$109,0), MATCH(D99,'Get-Ups'!$V$2:$AD$2,0))</f>
        <v>45</v>
      </c>
      <c r="E118" s="454" t="str">
        <f t="array" ref="E118">INDEX('Get-Ups'!$V$3:$Y$109, MATCH($A$1,'Get-Ups'!$A$3:$A$109,0), MATCH(E99,'Get-Ups'!$V$2:$AD$2,0))</f>
        <v>16-17</v>
      </c>
      <c r="F118" s="455">
        <f t="array" ref="F118">INDEX('Get-Ups'!$V$3:$Y$109, MATCH($A$1,'Get-Ups'!$A$3:$A$109,0), MATCH(F99,'Get-Ups'!$V$2:$AD$2,0))</f>
        <v>7</v>
      </c>
      <c r="G118" s="127">
        <f t="shared" ref="G118:G119" si="2">F118*1.2</f>
        <v>8.4</v>
      </c>
      <c r="H118" s="320"/>
      <c r="I118" s="320"/>
      <c r="J118" s="179"/>
      <c r="K118" s="222"/>
      <c r="L118" s="461" t="str">
        <f>'テンプレート'!L135</f>
        <v>Air落下</v>
      </c>
      <c r="M118" s="127">
        <v>37.0</v>
      </c>
      <c r="N118" s="108"/>
      <c r="O118" s="180"/>
      <c r="P118" s="180"/>
      <c r="Q118" s="180"/>
      <c r="R118" s="180"/>
      <c r="S118" s="180"/>
      <c r="T118" s="180"/>
      <c r="U118" s="180"/>
      <c r="V118" s="180"/>
    </row>
    <row r="119" outlineLevel="1">
      <c r="A119" s="207"/>
      <c r="B119" s="458" t="s">
        <v>511</v>
      </c>
      <c r="C119" s="207"/>
      <c r="D119" s="207"/>
      <c r="E119" s="454" t="str">
        <f t="array" ref="E119">INDEX('Get-Ups'!$Z$3:$AA$109, MATCH($A$1,'Get-Ups'!$A$3:$A$109,0), MATCH(E99,'Get-Ups'!$Z$2:$AD$2,0))</f>
        <v>22-23</v>
      </c>
      <c r="F119" s="455">
        <f t="array" ref="F119">INDEX('Get-Ups'!$Z$3:$AA$109, MATCH($A$1,'Get-Ups'!$A$3:$A$109,0), MATCH(F99,'Get-Ups'!$Z$2:$AD$2,0))</f>
        <v>7</v>
      </c>
      <c r="G119" s="127">
        <f t="shared" si="2"/>
        <v>8.4</v>
      </c>
      <c r="H119" s="320"/>
      <c r="I119" s="320"/>
      <c r="J119" s="179"/>
      <c r="K119" s="451" t="str">
        <f>'テンプレート'!K136</f>
        <v>倒れダメージ</v>
      </c>
      <c r="L119" s="120"/>
      <c r="M119" s="445" t="str">
        <f>'テンプレート'!M136</f>
        <v>Duration</v>
      </c>
      <c r="N119" s="108"/>
      <c r="O119" s="180"/>
      <c r="P119" s="180"/>
      <c r="Q119" s="180"/>
      <c r="R119" s="180"/>
      <c r="S119" s="180"/>
      <c r="T119" s="180"/>
      <c r="U119" s="180"/>
      <c r="V119" s="180"/>
    </row>
    <row r="120" outlineLevel="1">
      <c r="A120" s="446" t="s">
        <v>513</v>
      </c>
      <c r="B120" s="447" t="s">
        <v>514</v>
      </c>
      <c r="C120" s="454" t="str">
        <f t="array" ref="C120">INDEX(Tripping!$C$3:$D97, MATCH($A$1,Tripping!$A$3:$A$109,0), MATCH(C99,Tripping!$C$2:$AC$2,0))</f>
        <v>1-5</v>
      </c>
      <c r="D120" s="455">
        <f t="array" ref="D120">INDEX(Tripping!$C$3:$D97, MATCH($A$1,Tripping!$A$3:$A$109,0), MATCH(D99,Tripping!$C$2:$AC$2,0))</f>
        <v>29</v>
      </c>
      <c r="E120" s="448"/>
      <c r="F120" s="448"/>
      <c r="G120" s="448"/>
      <c r="H120" s="320"/>
      <c r="I120" s="320"/>
      <c r="J120" s="121"/>
      <c r="K120" s="460" t="str">
        <f>'テンプレート'!K137</f>
        <v>あお向け倒れ</v>
      </c>
      <c r="L120" s="453" t="str">
        <f>'テンプレート'!L137</f>
        <v>モーション大</v>
      </c>
      <c r="M120" s="127">
        <v>39.0</v>
      </c>
      <c r="N120" s="462"/>
      <c r="O120" s="180"/>
      <c r="P120" s="180"/>
      <c r="Q120" s="180"/>
      <c r="R120" s="180"/>
      <c r="S120" s="180"/>
      <c r="T120" s="180"/>
      <c r="U120" s="180"/>
      <c r="V120" s="180"/>
    </row>
    <row r="121" outlineLevel="1">
      <c r="A121" s="222"/>
      <c r="B121" s="447" t="s">
        <v>515</v>
      </c>
      <c r="C121" s="454" t="str">
        <f t="array" ref="C121">INDEX(Tripping!$E$3:$F97, MATCH($A$1,Tripping!$A$3:$A$109,0), MATCH(C99,Tripping!$E$2:$AC$2,0))</f>
        <v>1-5</v>
      </c>
      <c r="D121" s="455">
        <f t="array" ref="D121">INDEX(Tripping!$E$3:$F97, MATCH($A$1,Tripping!$A$3:$A$109,0), MATCH(D99,Tripping!$E$2:$AC$2,0))</f>
        <v>39</v>
      </c>
      <c r="E121" s="448"/>
      <c r="F121" s="448"/>
      <c r="G121" s="448"/>
      <c r="H121" s="320"/>
      <c r="I121" s="320"/>
      <c r="J121" s="179"/>
      <c r="K121" s="460" t="str">
        <f>'テンプレート'!K138</f>
        <v>うつ伏せ倒れ</v>
      </c>
      <c r="L121" s="453" t="str">
        <f>'テンプレート'!L138</f>
        <v>モーション大</v>
      </c>
      <c r="M121" s="127" t="s">
        <v>165</v>
      </c>
      <c r="N121" s="462"/>
      <c r="O121" s="180"/>
      <c r="P121" s="180"/>
      <c r="Q121" s="180"/>
      <c r="R121" s="180"/>
      <c r="S121" s="180"/>
      <c r="T121" s="180"/>
      <c r="U121" s="180"/>
      <c r="V121" s="180"/>
    </row>
    <row r="122" outlineLevel="1">
      <c r="A122" s="222"/>
      <c r="B122" s="447" t="s">
        <v>455</v>
      </c>
      <c r="C122" s="454" t="str">
        <f t="array" ref="C122">INDEX(Tripping!$G$3:$H$109, MATCH($A$1,Tripping!$A$3:$A$109,0), MATCH(C99,Tripping!$G$2:$AC$2,0))</f>
        <v>1-16</v>
      </c>
      <c r="D122" s="455">
        <f t="array" ref="D122">INDEX(Tripping!$G$3:$H$109, MATCH($A$1,Tripping!$A$3:$A$109,0), MATCH(D99,Tripping!$G$2:$AC$2,0))</f>
        <v>21</v>
      </c>
      <c r="E122" s="448"/>
      <c r="F122" s="448"/>
      <c r="G122" s="448"/>
      <c r="H122" s="320"/>
      <c r="I122" s="320"/>
      <c r="J122" s="121"/>
      <c r="K122" s="451" t="str">
        <f>'テンプレート'!K139</f>
        <v/>
      </c>
      <c r="L122" s="120"/>
      <c r="M122" s="445" t="str">
        <f>'テンプレート'!M139</f>
        <v/>
      </c>
      <c r="N122" s="108"/>
      <c r="O122" s="180"/>
      <c r="P122" s="180"/>
      <c r="Q122" s="180"/>
      <c r="R122" s="180"/>
      <c r="S122" s="180"/>
      <c r="T122" s="180"/>
      <c r="U122" s="180"/>
      <c r="V122" s="180"/>
    </row>
    <row r="123" outlineLevel="1">
      <c r="A123" s="222"/>
      <c r="B123" s="447" t="s">
        <v>496</v>
      </c>
      <c r="C123" s="454" t="str">
        <f t="array" ref="C123">INDEX(Tripping!$I$3:$J$109, MATCH($A$1,Tripping!$A$3:$A$109,0), MATCH(C99,Tripping!$I$2:$AC$2,0))</f>
        <v>1-9</v>
      </c>
      <c r="D123" s="455">
        <f t="array" ref="D123">INDEX(Tripping!$I$3:$J$109, MATCH($A$1,Tripping!$A$3:$A$109,0), MATCH(D99,Tripping!$I$2:$AC$2,0))</f>
        <v>28</v>
      </c>
      <c r="E123" s="448"/>
      <c r="F123" s="448"/>
      <c r="G123" s="448"/>
      <c r="H123" s="320"/>
      <c r="I123" s="320"/>
      <c r="J123" s="320"/>
      <c r="K123" s="463"/>
      <c r="L123" s="464" t="str">
        <f>'テンプレート'!L140</f>
        <v/>
      </c>
      <c r="M123" s="127" t="s">
        <v>504</v>
      </c>
      <c r="N123" s="108"/>
      <c r="O123" s="180"/>
      <c r="P123" s="180"/>
      <c r="Q123" s="180"/>
      <c r="R123" s="180"/>
      <c r="S123" s="180"/>
      <c r="T123" s="180"/>
      <c r="U123" s="180"/>
      <c r="V123" s="180"/>
    </row>
    <row r="124" outlineLevel="1">
      <c r="A124" s="222"/>
      <c r="B124" s="447" t="s">
        <v>497</v>
      </c>
      <c r="C124" s="454" t="str">
        <f t="array" ref="C124">INDEX(Tripping!$K$3:$L$109, MATCH($A$1,Tripping!$A$3:$A$109,0), MATCH(C99,Tripping!$K$2:$AC$2,0))</f>
        <v>1-9</v>
      </c>
      <c r="D124" s="455">
        <f t="array" ref="D124">INDEX(Tripping!$K$3:$L$109, MATCH($A$1,Tripping!$A$3:$A$109,0), MATCH(D99,Tripping!$K$2:$AC$2,0))</f>
        <v>28</v>
      </c>
      <c r="E124" s="448"/>
      <c r="F124" s="448"/>
      <c r="G124" s="448"/>
      <c r="H124" s="320"/>
      <c r="I124" s="320"/>
      <c r="J124" s="320"/>
      <c r="K124" s="465"/>
      <c r="L124" s="180"/>
      <c r="M124" s="180"/>
      <c r="N124" s="108"/>
      <c r="O124" s="180"/>
      <c r="P124" s="180"/>
      <c r="Q124" s="180"/>
      <c r="R124" s="180"/>
      <c r="S124" s="180"/>
      <c r="T124" s="180"/>
      <c r="U124" s="180"/>
      <c r="V124" s="180"/>
    </row>
    <row r="125" outlineLevel="1">
      <c r="A125" s="222"/>
      <c r="B125" s="447" t="s">
        <v>510</v>
      </c>
      <c r="C125" s="456" t="str">
        <f t="array" ref="C125">INDEX(Tripping!$M$3:$P$109, MATCH($A$1,Tripping!$A$3:$A$109,0), MATCH(C99,Tripping!$M$2:$AC$2,0))</f>
        <v>1-7</v>
      </c>
      <c r="D125" s="457">
        <f t="array" ref="D125">INDEX(Tripping!$M$3:$P$109, MATCH($A$1,Tripping!$A$3:$A$109,0), MATCH(D99,Tripping!$M$2:$AC$2,0))</f>
        <v>49</v>
      </c>
      <c r="E125" s="454" t="str">
        <f t="array" ref="E125">INDEX(Tripping!$M$3:$P$109, MATCH($A$1,Tripping!$A$3:$A$109,0), MATCH(E99,Tripping!$M$2:$AC$2,0))</f>
        <v>20-21</v>
      </c>
      <c r="F125" s="455">
        <f t="array" ref="F125">INDEX(Tripping!$M$3:$P$109, MATCH($A$1,Tripping!$A$3:$A$109,0), MATCH(F99,Tripping!$M$2:$AC$2,0))</f>
        <v>5</v>
      </c>
      <c r="G125" s="127">
        <f t="shared" ref="G125:G126" si="3">F125*1.2</f>
        <v>6</v>
      </c>
      <c r="H125" s="320"/>
      <c r="I125" s="320"/>
      <c r="J125" s="320"/>
      <c r="K125" s="180"/>
      <c r="L125" s="180"/>
      <c r="M125" s="180"/>
      <c r="N125" s="108"/>
      <c r="O125" s="108"/>
      <c r="P125" s="108"/>
      <c r="Q125" s="108"/>
      <c r="R125" s="180"/>
      <c r="S125" s="180"/>
      <c r="T125" s="180"/>
      <c r="U125" s="180"/>
      <c r="V125" s="180"/>
    </row>
    <row r="126" outlineLevel="1">
      <c r="A126" s="207"/>
      <c r="B126" s="458" t="s">
        <v>511</v>
      </c>
      <c r="C126" s="207"/>
      <c r="D126" s="207"/>
      <c r="E126" s="454" t="str">
        <f t="array" ref="E126">INDEX(Tripping!$Q$3:$R$109, MATCH($A$1,Tripping!$A$3:$A$109,0), MATCH(E99,Tripping!$Q$2:$AC$2,0))</f>
        <v>29-30</v>
      </c>
      <c r="F126" s="455">
        <f t="array" ref="F126">INDEX(Tripping!$Q$3:$R$109, MATCH($A$1,Tripping!$A$3:$A$109,0), MATCH(F99,Tripping!$Q$2:$AC$2,0))</f>
        <v>5</v>
      </c>
      <c r="G126" s="127">
        <f t="shared" si="3"/>
        <v>6</v>
      </c>
      <c r="H126" s="320"/>
      <c r="I126" s="320"/>
      <c r="J126" s="320"/>
      <c r="K126" s="180"/>
      <c r="L126" s="180"/>
      <c r="M126" s="180"/>
      <c r="N126" s="108"/>
      <c r="O126" s="108"/>
      <c r="P126" s="108"/>
      <c r="Q126" s="108"/>
      <c r="R126" s="180"/>
      <c r="S126" s="180"/>
      <c r="T126" s="180"/>
      <c r="U126" s="180"/>
      <c r="V126" s="180"/>
    </row>
  </sheetData>
  <mergeCells count="131">
    <mergeCell ref="A51:A54"/>
    <mergeCell ref="A46:A47"/>
    <mergeCell ref="D51:D52"/>
    <mergeCell ref="H50:J50"/>
    <mergeCell ref="J46:J47"/>
    <mergeCell ref="I46:I47"/>
    <mergeCell ref="H55:J55"/>
    <mergeCell ref="H56:J56"/>
    <mergeCell ref="H58:J58"/>
    <mergeCell ref="H57:J57"/>
    <mergeCell ref="H60:J60"/>
    <mergeCell ref="H61:J61"/>
    <mergeCell ref="H64:J65"/>
    <mergeCell ref="D64:D65"/>
    <mergeCell ref="D53:D54"/>
    <mergeCell ref="D46:D47"/>
    <mergeCell ref="A66:B66"/>
    <mergeCell ref="A55:B55"/>
    <mergeCell ref="A56:A65"/>
    <mergeCell ref="E83:E84"/>
    <mergeCell ref="H83:J84"/>
    <mergeCell ref="H81:J82"/>
    <mergeCell ref="H80:J80"/>
    <mergeCell ref="A80:B80"/>
    <mergeCell ref="A81:A82"/>
    <mergeCell ref="H30:J31"/>
    <mergeCell ref="A30:A31"/>
    <mergeCell ref="D30:D31"/>
    <mergeCell ref="H32:J32"/>
    <mergeCell ref="H33:J33"/>
    <mergeCell ref="D34:D35"/>
    <mergeCell ref="D36:D37"/>
    <mergeCell ref="A36:A37"/>
    <mergeCell ref="D41:D42"/>
    <mergeCell ref="A34:A35"/>
    <mergeCell ref="A95:A96"/>
    <mergeCell ref="A100:A104"/>
    <mergeCell ref="C112:C113"/>
    <mergeCell ref="D112:D113"/>
    <mergeCell ref="C87:C88"/>
    <mergeCell ref="E87:E88"/>
    <mergeCell ref="H87:J88"/>
    <mergeCell ref="C118:C119"/>
    <mergeCell ref="C125:C126"/>
    <mergeCell ref="D125:D126"/>
    <mergeCell ref="D118:D119"/>
    <mergeCell ref="E85:E86"/>
    <mergeCell ref="H85:J86"/>
    <mergeCell ref="H71:J71"/>
    <mergeCell ref="H70:J70"/>
    <mergeCell ref="E81:E82"/>
    <mergeCell ref="C81:C82"/>
    <mergeCell ref="C83:C84"/>
    <mergeCell ref="C85:C86"/>
    <mergeCell ref="H72:J72"/>
    <mergeCell ref="A24:B25"/>
    <mergeCell ref="A26:A27"/>
    <mergeCell ref="H29:J29"/>
    <mergeCell ref="C1:G12"/>
    <mergeCell ref="E16:F16"/>
    <mergeCell ref="C16:D16"/>
    <mergeCell ref="A15:B16"/>
    <mergeCell ref="A11:B12"/>
    <mergeCell ref="G16:H16"/>
    <mergeCell ref="H63:J63"/>
    <mergeCell ref="I6:I7"/>
    <mergeCell ref="H10:H11"/>
    <mergeCell ref="K16:N16"/>
    <mergeCell ref="I4:I5"/>
    <mergeCell ref="H4:H5"/>
    <mergeCell ref="H51:J54"/>
    <mergeCell ref="V51:V54"/>
    <mergeCell ref="U51:U54"/>
    <mergeCell ref="I10:I11"/>
    <mergeCell ref="H28:J28"/>
    <mergeCell ref="H27:J27"/>
    <mergeCell ref="H26:J26"/>
    <mergeCell ref="H25:J25"/>
    <mergeCell ref="R43:V43"/>
    <mergeCell ref="R44:V44"/>
    <mergeCell ref="K1:M2"/>
    <mergeCell ref="H1:J2"/>
    <mergeCell ref="H6:H7"/>
    <mergeCell ref="H8:J9"/>
    <mergeCell ref="J41:J42"/>
    <mergeCell ref="H36:J37"/>
    <mergeCell ref="H62:J62"/>
    <mergeCell ref="H59:J59"/>
    <mergeCell ref="H34:J35"/>
    <mergeCell ref="I41:I42"/>
    <mergeCell ref="H66:J66"/>
    <mergeCell ref="H67:J69"/>
    <mergeCell ref="V67:V69"/>
    <mergeCell ref="V56:V65"/>
    <mergeCell ref="R41:V42"/>
    <mergeCell ref="R40:V40"/>
    <mergeCell ref="U67:U69"/>
    <mergeCell ref="R45:V45"/>
    <mergeCell ref="R46:V47"/>
    <mergeCell ref="U71:U72"/>
    <mergeCell ref="V71:V72"/>
    <mergeCell ref="U56:U65"/>
    <mergeCell ref="A39:B40"/>
    <mergeCell ref="A41:A42"/>
    <mergeCell ref="A50:B50"/>
    <mergeCell ref="A49:B49"/>
    <mergeCell ref="D67:D69"/>
    <mergeCell ref="A67:A69"/>
    <mergeCell ref="A70:B70"/>
    <mergeCell ref="A71:A72"/>
    <mergeCell ref="A74:B75"/>
    <mergeCell ref="A114:A119"/>
    <mergeCell ref="A108:A113"/>
    <mergeCell ref="A87:A88"/>
    <mergeCell ref="A92:A94"/>
    <mergeCell ref="A77:A79"/>
    <mergeCell ref="A90:B91"/>
    <mergeCell ref="A85:A86"/>
    <mergeCell ref="A83:A84"/>
    <mergeCell ref="A120:A126"/>
    <mergeCell ref="A98:B99"/>
    <mergeCell ref="A105:A107"/>
    <mergeCell ref="K119:L119"/>
    <mergeCell ref="K122:L122"/>
    <mergeCell ref="K109:K112"/>
    <mergeCell ref="K103:K108"/>
    <mergeCell ref="K100:K101"/>
    <mergeCell ref="K99:L99"/>
    <mergeCell ref="K102:L102"/>
    <mergeCell ref="K113:L113"/>
    <mergeCell ref="K115:K118"/>
  </mergeCells>
  <conditionalFormatting sqref="K1:K15 K17:K70 K72:K123 D81 F81:G81 D83 F83:G83 D85 F85:G85 D87 F87:G87">
    <cfRule type="containsText" dxfId="0" priority="1" operator="containsText" text="361">
      <formula>NOT(ISERROR(SEARCH(("361"),(K1))))</formula>
    </cfRule>
  </conditionalFormatting>
  <conditionalFormatting sqref="K1:K15 K17:K70 K72:K123 D81 F81:G81 D83 F83:G83 D85 F85:G85 D87 F87:G87">
    <cfRule type="containsText" dxfId="1" priority="2" operator="containsText" text="363">
      <formula>NOT(ISERROR(SEARCH(("363"),(K1))))</formula>
    </cfRule>
  </conditionalFormatting>
  <conditionalFormatting sqref="K1:K15 K17:K70 K72:K123 D81 F81:G81 D83 F83:G83 D85 F85:G85 D87 F87:G87">
    <cfRule type="containsText" dxfId="1" priority="3" operator="containsText" text="365">
      <formula>NOT(ISERROR(SEARCH(("365"),(K1))))</formula>
    </cfRule>
  </conditionalFormatting>
  <conditionalFormatting sqref="K1:K15 K17:K70 K72:K123 D81 F81:G81 D83 F83:G83 D85 F85:G85 D87 F87:G87">
    <cfRule type="containsText" dxfId="1" priority="4" operator="containsText" text="366">
      <formula>NOT(ISERROR(SEARCH(("366"),(K1))))</formula>
    </cfRule>
  </conditionalFormatting>
  <conditionalFormatting sqref="K1:K15 K17:K70 K72:K123 D81 F81:G81 D83 F83:G83 D85 F85:G85 D87 F87:G87">
    <cfRule type="containsText" dxfId="1" priority="5" operator="containsText" text="367">
      <formula>NOT(ISERROR(SEARCH(("367"),(K1))))</formula>
    </cfRule>
  </conditionalFormatting>
  <conditionalFormatting sqref="P81:P88">
    <cfRule type="cellIs" dxfId="2" priority="6" operator="equal">
      <formula>"敵のみ"</formula>
    </cfRule>
  </conditionalFormatting>
  <conditionalFormatting sqref="D81:D88">
    <cfRule type="cellIs" dxfId="3" priority="7" operator="equal">
      <formula>"-"</formula>
    </cfRule>
  </conditionalFormatting>
  <conditionalFormatting sqref="O1:O70 O72:O126 D81 F81:G81 K81:N81 P81:Q88 D83 F83:G83 K83:N83 D85 F85:G85 K85:N85 D87 F87:G87 K87:N87">
    <cfRule type="cellIs" dxfId="4" priority="8" operator="greaterThan">
      <formula>0</formula>
    </cfRule>
  </conditionalFormatting>
  <conditionalFormatting sqref="P1:Q70 P72:Q126">
    <cfRule type="cellIs" dxfId="5" priority="9" operator="lessThan">
      <formula>1</formula>
    </cfRule>
  </conditionalFormatting>
  <conditionalFormatting sqref="P1:Q70 P72:Q126">
    <cfRule type="cellIs" dxfId="4" priority="10" operator="greaterThan">
      <formula>1</formula>
    </cfRule>
  </conditionalFormatting>
  <conditionalFormatting sqref="N25:N70 N72:N88">
    <cfRule type="cellIs" dxfId="6" priority="11" operator="greaterThan">
      <formula>0</formula>
    </cfRule>
  </conditionalFormatting>
  <conditionalFormatting sqref="N1:N15 N17:N70 N72:N126">
    <cfRule type="containsText" dxfId="6" priority="12" operator="containsText" text="/">
      <formula>NOT(ISERROR(SEARCH(("/"),(N1))))</formula>
    </cfRule>
  </conditionalFormatting>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A17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38">
        <v>22.0</v>
      </c>
      <c r="B1" s="1239"/>
      <c r="C1" s="1242" t="str">
        <f>IMAGE(VLOOKUP($A$1,Fighters!A2:AI107,12,FALSE),1)</f>
        <v/>
      </c>
      <c r="D1" s="1243"/>
      <c r="E1" s="1243"/>
      <c r="F1" s="1243"/>
      <c r="G1" s="1244"/>
      <c r="H1" s="1247"/>
      <c r="I1" s="1243"/>
      <c r="J1" s="1244"/>
      <c r="K1" s="1249"/>
      <c r="L1" s="1243"/>
      <c r="M1" s="1244"/>
      <c r="N1" s="1251"/>
      <c r="O1" s="1251"/>
      <c r="P1" s="1251"/>
      <c r="Q1" s="1251"/>
      <c r="R1" s="1253"/>
      <c r="S1" s="1253"/>
      <c r="T1" s="1253"/>
      <c r="U1" s="1253"/>
      <c r="V1" s="1253"/>
    </row>
    <row r="2">
      <c r="A2" s="1256" t="str">
        <f>VLOOKUP($A$1,Fighters!$A$2:$AI$81,6,FALSE)</f>
        <v>#70a174</v>
      </c>
      <c r="B2" s="1239"/>
      <c r="C2" s="1261"/>
      <c r="G2" s="1263"/>
      <c r="H2" s="1265"/>
      <c r="I2" s="1266"/>
      <c r="J2" s="1267"/>
      <c r="K2" s="1265"/>
      <c r="L2" s="1266"/>
      <c r="M2" s="1267"/>
      <c r="N2" s="1251"/>
      <c r="O2" s="1251"/>
      <c r="P2" s="1251"/>
      <c r="Q2" s="1251"/>
      <c r="R2" s="1253"/>
      <c r="S2" s="1253"/>
      <c r="T2" s="1253"/>
      <c r="U2" s="1253"/>
      <c r="V2" s="1253"/>
    </row>
    <row r="3">
      <c r="A3" s="1256" t="str">
        <f>VLOOKUP($A$1,Fighters!$A$2:$AI$81,14,FALSE)</f>
        <v>22. こどもリンク</v>
      </c>
      <c r="B3" s="1239"/>
      <c r="C3" s="1261"/>
      <c r="G3" s="1263"/>
      <c r="H3" s="1269"/>
      <c r="I3" s="1269"/>
      <c r="J3" s="1269"/>
      <c r="K3" s="1271"/>
      <c r="L3" s="1271"/>
      <c r="M3" s="1271"/>
      <c r="N3" s="1251"/>
      <c r="O3" s="1251"/>
      <c r="P3" s="1251"/>
      <c r="Q3" s="1251"/>
      <c r="R3" s="1273"/>
      <c r="S3" s="1253"/>
      <c r="T3" s="1253"/>
      <c r="U3" s="1253"/>
      <c r="V3" s="1253"/>
    </row>
    <row r="4">
      <c r="A4" s="1256" t="str">
        <f>VLOOKUP($A$1,Fighters!$A$2:$AI$81,13,FALSE)</f>
        <v>0</v>
      </c>
      <c r="B4" s="1239"/>
      <c r="C4" s="1261"/>
      <c r="G4" s="1263"/>
      <c r="H4" s="1275"/>
      <c r="I4" s="1275"/>
      <c r="J4" s="1269"/>
      <c r="K4" s="1271"/>
      <c r="L4" s="1271"/>
      <c r="M4" s="1271"/>
      <c r="N4" s="1251"/>
      <c r="O4" s="1251"/>
      <c r="P4" s="1251"/>
      <c r="Q4" s="1251"/>
      <c r="R4" s="1273"/>
      <c r="S4" s="1253"/>
      <c r="T4" s="1253"/>
      <c r="U4" s="1253"/>
      <c r="V4" s="1253"/>
    </row>
    <row r="5" ht="16.5" customHeight="1">
      <c r="A5" s="1238"/>
      <c r="B5" s="1239"/>
      <c r="C5" s="1261"/>
      <c r="G5" s="1263"/>
      <c r="H5" s="1277"/>
      <c r="I5" s="1277"/>
      <c r="J5" s="1279"/>
      <c r="K5" s="1281"/>
      <c r="L5" s="1283"/>
      <c r="M5" s="1283"/>
      <c r="N5" s="1251"/>
      <c r="O5" s="1251"/>
      <c r="P5" s="1251"/>
      <c r="Q5" s="1251"/>
      <c r="R5" s="1273"/>
      <c r="S5" s="1253"/>
      <c r="T5" s="1253"/>
      <c r="U5" s="1253"/>
      <c r="V5" s="1253"/>
    </row>
    <row r="6">
      <c r="A6" s="1239"/>
      <c r="B6" s="1239"/>
      <c r="C6" s="1261"/>
      <c r="G6" s="1263"/>
      <c r="H6" s="1275"/>
      <c r="I6" s="1285" t="s">
        <v>6</v>
      </c>
      <c r="J6" s="1281"/>
      <c r="K6" s="1287"/>
      <c r="L6" s="1283"/>
      <c r="M6" s="1283"/>
      <c r="N6" s="1251"/>
      <c r="O6" s="1251"/>
      <c r="P6" s="1251"/>
      <c r="Q6" s="1251"/>
      <c r="R6" s="1273"/>
      <c r="S6" s="1253"/>
      <c r="T6" s="1253"/>
      <c r="U6" s="1253"/>
      <c r="V6" s="1253"/>
    </row>
    <row r="7">
      <c r="A7" s="1239"/>
      <c r="B7" s="1239"/>
      <c r="C7" s="1261"/>
      <c r="G7" s="1263"/>
      <c r="H7" s="1277"/>
      <c r="I7" s="1277"/>
      <c r="J7" s="1281"/>
      <c r="K7" s="1287"/>
      <c r="L7" s="1283"/>
      <c r="M7" s="1283"/>
      <c r="N7" s="1251"/>
      <c r="O7" s="1251"/>
      <c r="P7" s="1251"/>
      <c r="Q7" s="1251"/>
      <c r="R7" s="1273"/>
      <c r="S7" s="1253"/>
      <c r="T7" s="1253"/>
      <c r="U7" s="1253"/>
      <c r="V7" s="1253"/>
    </row>
    <row r="8">
      <c r="A8" s="1239"/>
      <c r="B8" s="1239"/>
      <c r="C8" s="1261"/>
      <c r="G8" s="1263"/>
      <c r="H8" s="1289">
        <v>43631.946144710644</v>
      </c>
      <c r="I8" s="1243"/>
      <c r="J8" s="1244"/>
      <c r="K8" s="1281"/>
      <c r="L8" s="1283"/>
      <c r="M8" s="1283"/>
      <c r="N8" s="1251"/>
      <c r="O8" s="1251"/>
      <c r="P8" s="1251"/>
      <c r="Q8" s="1251"/>
      <c r="R8" s="1273"/>
      <c r="S8" s="1253"/>
      <c r="T8" s="1253"/>
      <c r="U8" s="1253"/>
      <c r="V8" s="1253"/>
    </row>
    <row r="9">
      <c r="A9" s="1239"/>
      <c r="B9" s="1239"/>
      <c r="C9" s="1261"/>
      <c r="G9" s="1263"/>
      <c r="H9" s="1265"/>
      <c r="I9" s="1266"/>
      <c r="J9" s="1267"/>
      <c r="K9" s="1253"/>
      <c r="L9" s="1251"/>
      <c r="M9" s="1251"/>
      <c r="N9" s="1251"/>
      <c r="O9" s="1251"/>
      <c r="P9" s="1251"/>
      <c r="Q9" s="1251"/>
      <c r="R9" s="1273"/>
      <c r="S9" s="1253"/>
      <c r="T9" s="1253"/>
      <c r="U9" s="1253"/>
      <c r="V9" s="1253"/>
    </row>
    <row r="10">
      <c r="A10" s="1239"/>
      <c r="B10" s="1239"/>
      <c r="C10" s="1261"/>
      <c r="G10" s="1263"/>
      <c r="H10" s="1290"/>
      <c r="I10" s="1290"/>
      <c r="J10" s="1253"/>
      <c r="K10" s="1253"/>
      <c r="L10" s="1251"/>
      <c r="M10" s="1251"/>
      <c r="N10" s="1251"/>
      <c r="O10" s="1251"/>
      <c r="P10" s="1251"/>
      <c r="Q10" s="1251"/>
      <c r="R10" s="1273"/>
      <c r="S10" s="1253"/>
      <c r="T10" s="1253"/>
      <c r="U10" s="1253"/>
      <c r="V10" s="1253"/>
    </row>
    <row r="11">
      <c r="A11" s="1292" t="s">
        <v>11</v>
      </c>
      <c r="B11" s="1244"/>
      <c r="C11" s="1261"/>
      <c r="G11" s="1263"/>
      <c r="H11" s="1277"/>
      <c r="I11" s="1277"/>
      <c r="J11" s="1253"/>
      <c r="K11" s="1253"/>
      <c r="L11" s="1251"/>
      <c r="M11" s="1251"/>
      <c r="N11" s="1251"/>
      <c r="O11" s="1251"/>
      <c r="P11" s="1251"/>
      <c r="Q11" s="1251"/>
      <c r="R11" s="1273"/>
      <c r="S11" s="1253"/>
      <c r="T11" s="1253"/>
      <c r="U11" s="1253"/>
      <c r="V11" s="1253"/>
    </row>
    <row r="12">
      <c r="A12" s="1265"/>
      <c r="B12" s="1267"/>
      <c r="C12" s="1265"/>
      <c r="D12" s="1266"/>
      <c r="E12" s="1266"/>
      <c r="F12" s="1266"/>
      <c r="G12" s="1267"/>
      <c r="H12" s="1294"/>
      <c r="I12" s="1294"/>
      <c r="J12" s="1239"/>
      <c r="K12" s="1239"/>
      <c r="L12" s="1251"/>
      <c r="M12" s="1251"/>
      <c r="N12" s="1251"/>
      <c r="O12" s="1251"/>
      <c r="P12" s="1251"/>
      <c r="Q12" s="1251"/>
      <c r="R12" s="1273"/>
      <c r="S12" s="1253"/>
      <c r="T12" s="1253"/>
      <c r="U12" s="1253"/>
      <c r="V12" s="125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88 [58th]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36F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18.513 [32nd]</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1.26 [17th]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49F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0.1342 [57th]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33.66 [33rd]</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1.749 [38th]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0.105 [49th]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16.26 [37th]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0.966 [62nd]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33.66 [37th]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1</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 [10th]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0.00375 [77th]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2.88 [10th]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0.096 [33rd]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105</v>
      </c>
      <c r="D26" s="701" t="s">
        <v>122</v>
      </c>
      <c r="E26" s="201" t="s">
        <v>303</v>
      </c>
      <c r="F26" s="200">
        <v>2.4</v>
      </c>
      <c r="G26" s="201" t="s">
        <v>70</v>
      </c>
      <c r="H26" s="228" t="s">
        <v>1804</v>
      </c>
      <c r="I26" s="120"/>
      <c r="J26" s="117"/>
      <c r="K26" s="200"/>
      <c r="L26" s="203"/>
      <c r="M26" s="204"/>
      <c r="N26" s="204"/>
      <c r="O26" s="205">
        <v>0.0</v>
      </c>
      <c r="P26" s="205">
        <v>1.0</v>
      </c>
      <c r="Q26" s="205">
        <v>1.0</v>
      </c>
      <c r="R26" s="105"/>
      <c r="S26" s="105"/>
      <c r="T26" s="105"/>
      <c r="U26" s="105"/>
      <c r="V26" s="105"/>
    </row>
    <row r="27" outlineLevel="1">
      <c r="A27" s="222"/>
      <c r="B27" s="208" t="s">
        <v>63</v>
      </c>
      <c r="C27" s="355" t="s">
        <v>105</v>
      </c>
      <c r="D27" s="355" t="s">
        <v>225</v>
      </c>
      <c r="E27" s="210" t="s">
        <v>592</v>
      </c>
      <c r="F27" s="200">
        <v>1.7999999999999998</v>
      </c>
      <c r="G27" s="201" t="s">
        <v>70</v>
      </c>
      <c r="H27" s="228" t="s">
        <v>1805</v>
      </c>
      <c r="I27" s="120"/>
      <c r="J27" s="117"/>
      <c r="K27" s="203"/>
      <c r="L27" s="203"/>
      <c r="M27" s="204"/>
      <c r="N27" s="204"/>
      <c r="O27" s="205">
        <v>0.0</v>
      </c>
      <c r="P27" s="205">
        <v>1.0</v>
      </c>
      <c r="Q27" s="205">
        <v>1.0</v>
      </c>
      <c r="R27" s="105"/>
      <c r="S27" s="105"/>
      <c r="T27" s="105"/>
      <c r="U27" s="105"/>
      <c r="V27" s="105"/>
    </row>
    <row r="28" outlineLevel="1">
      <c r="A28" s="222"/>
      <c r="B28" s="208" t="s">
        <v>94</v>
      </c>
      <c r="C28" s="355" t="s">
        <v>105</v>
      </c>
      <c r="D28" s="355" t="s">
        <v>211</v>
      </c>
      <c r="E28" s="210" t="s">
        <v>587</v>
      </c>
      <c r="F28" s="200">
        <v>4.2</v>
      </c>
      <c r="G28" s="201" t="s">
        <v>193</v>
      </c>
      <c r="H28" s="228"/>
      <c r="I28" s="120"/>
      <c r="J28" s="117"/>
      <c r="K28" s="203"/>
      <c r="L28" s="203"/>
      <c r="M28" s="204"/>
      <c r="N28" s="204"/>
      <c r="O28" s="205">
        <v>0.0</v>
      </c>
      <c r="P28" s="205">
        <v>1.0</v>
      </c>
      <c r="Q28" s="205">
        <v>1.0</v>
      </c>
      <c r="R28" s="105"/>
      <c r="S28" s="105"/>
      <c r="T28" s="105"/>
      <c r="U28" s="105"/>
      <c r="V28" s="105"/>
    </row>
    <row r="29" outlineLevel="1">
      <c r="A29" s="222"/>
      <c r="B29" s="208" t="s">
        <v>680</v>
      </c>
      <c r="C29" s="704"/>
      <c r="D29" s="355" t="s">
        <v>194</v>
      </c>
      <c r="E29" s="704"/>
      <c r="F29" s="703"/>
      <c r="G29" s="704"/>
      <c r="H29" s="228"/>
      <c r="I29" s="120"/>
      <c r="J29" s="117"/>
      <c r="K29" s="407"/>
      <c r="L29" s="407"/>
      <c r="M29" s="407"/>
      <c r="N29" s="407"/>
      <c r="O29" s="407"/>
      <c r="P29" s="407"/>
      <c r="Q29" s="407"/>
      <c r="R29" s="105"/>
      <c r="S29" s="105"/>
      <c r="T29" s="105"/>
      <c r="U29" s="105"/>
      <c r="V29" s="105"/>
    </row>
    <row r="30" outlineLevel="1">
      <c r="A30" s="222"/>
      <c r="B30" s="208" t="s">
        <v>681</v>
      </c>
      <c r="C30" s="355" t="s">
        <v>1628</v>
      </c>
      <c r="D30" s="355" t="s">
        <v>495</v>
      </c>
      <c r="E30" s="355" t="s">
        <v>1281</v>
      </c>
      <c r="F30" s="200">
        <v>0.36</v>
      </c>
      <c r="G30" s="276" t="s">
        <v>70</v>
      </c>
      <c r="H30" s="228" t="s">
        <v>1806</v>
      </c>
      <c r="I30" s="120"/>
      <c r="J30" s="117"/>
      <c r="K30" s="203"/>
      <c r="L30" s="203"/>
      <c r="M30" s="204"/>
      <c r="N30" s="204"/>
      <c r="O30" s="205">
        <v>0.0</v>
      </c>
      <c r="P30" s="205">
        <v>1.0</v>
      </c>
      <c r="Q30" s="205">
        <v>1.0</v>
      </c>
      <c r="R30" s="105"/>
      <c r="S30" s="105"/>
      <c r="T30" s="105"/>
      <c r="U30" s="105"/>
      <c r="V30" s="105"/>
    </row>
    <row r="31" outlineLevel="1">
      <c r="A31" s="207"/>
      <c r="B31" s="208" t="s">
        <v>685</v>
      </c>
      <c r="C31" s="355" t="s">
        <v>64</v>
      </c>
      <c r="D31" s="355" t="s">
        <v>190</v>
      </c>
      <c r="E31" s="355" t="s">
        <v>473</v>
      </c>
      <c r="F31" s="200">
        <v>3.0</v>
      </c>
      <c r="G31" s="355" t="s">
        <v>193</v>
      </c>
      <c r="H31" s="228"/>
      <c r="I31" s="120"/>
      <c r="J31" s="117"/>
      <c r="K31" s="203"/>
      <c r="L31" s="203"/>
      <c r="M31" s="204"/>
      <c r="N31" s="204"/>
      <c r="O31" s="205">
        <v>0.0</v>
      </c>
      <c r="P31" s="205">
        <v>1.0</v>
      </c>
      <c r="Q31" s="205">
        <v>1.0</v>
      </c>
      <c r="R31" s="105"/>
      <c r="S31" s="105"/>
      <c r="T31" s="105"/>
      <c r="U31" s="105"/>
      <c r="V31" s="105"/>
    </row>
    <row r="32" outlineLevel="1">
      <c r="A32" s="236" t="s">
        <v>72</v>
      </c>
      <c r="B32" s="214"/>
      <c r="C32" s="355" t="s">
        <v>276</v>
      </c>
      <c r="D32" s="355" t="s">
        <v>65</v>
      </c>
      <c r="E32" s="355" t="s">
        <v>1807</v>
      </c>
      <c r="F32" s="200" t="s">
        <v>1808</v>
      </c>
      <c r="G32" s="201" t="s">
        <v>700</v>
      </c>
      <c r="H32" s="228" t="s">
        <v>208</v>
      </c>
      <c r="I32" s="120"/>
      <c r="J32" s="117"/>
      <c r="K32" s="200"/>
      <c r="L32" s="203"/>
      <c r="M32" s="204"/>
      <c r="N32" s="204"/>
      <c r="O32" s="205">
        <v>0.0</v>
      </c>
      <c r="P32" s="205">
        <v>1.0</v>
      </c>
      <c r="Q32" s="205">
        <v>1.0</v>
      </c>
      <c r="R32" s="105"/>
      <c r="S32" s="105"/>
      <c r="T32" s="105"/>
      <c r="U32" s="105"/>
      <c r="V32" s="105"/>
    </row>
    <row r="33" outlineLevel="1">
      <c r="A33" s="236" t="s">
        <v>82</v>
      </c>
      <c r="B33" s="208"/>
      <c r="C33" s="355" t="s">
        <v>540</v>
      </c>
      <c r="D33" s="355" t="s">
        <v>96</v>
      </c>
      <c r="E33" s="355" t="s">
        <v>1810</v>
      </c>
      <c r="F33" s="200" t="s">
        <v>1811</v>
      </c>
      <c r="G33" s="201" t="s">
        <v>1812</v>
      </c>
      <c r="H33" s="228" t="s">
        <v>208</v>
      </c>
      <c r="I33" s="120"/>
      <c r="J33" s="117"/>
      <c r="K33" s="200"/>
      <c r="L33" s="203"/>
      <c r="M33" s="204"/>
      <c r="N33" s="204"/>
      <c r="O33" s="205">
        <v>0.0</v>
      </c>
      <c r="P33" s="205">
        <v>1.0</v>
      </c>
      <c r="Q33" s="205">
        <v>1.0</v>
      </c>
      <c r="R33" s="105"/>
      <c r="S33" s="105"/>
      <c r="T33" s="105"/>
      <c r="U33" s="105"/>
      <c r="V33" s="105"/>
    </row>
    <row r="34" outlineLevel="1">
      <c r="A34" s="236" t="s">
        <v>93</v>
      </c>
      <c r="B34" s="214"/>
      <c r="C34" s="355" t="s">
        <v>1813</v>
      </c>
      <c r="D34" s="355" t="s">
        <v>544</v>
      </c>
      <c r="E34" s="355" t="s">
        <v>90</v>
      </c>
      <c r="F34" s="200">
        <v>9.6</v>
      </c>
      <c r="G34" s="201" t="s">
        <v>91</v>
      </c>
      <c r="H34" s="228" t="s">
        <v>208</v>
      </c>
      <c r="I34" s="120"/>
      <c r="J34" s="117"/>
      <c r="K34" s="203"/>
      <c r="L34" s="203"/>
      <c r="M34" s="204"/>
      <c r="N34" s="204"/>
      <c r="O34" s="205">
        <v>0.0</v>
      </c>
      <c r="P34" s="205">
        <v>1.0</v>
      </c>
      <c r="Q34" s="205">
        <v>1.0</v>
      </c>
      <c r="R34" s="105"/>
      <c r="S34" s="105"/>
      <c r="T34" s="105"/>
      <c r="U34" s="105"/>
      <c r="V34" s="105"/>
    </row>
    <row r="35" outlineLevel="1">
      <c r="A35" s="236" t="s">
        <v>104</v>
      </c>
      <c r="B35" s="214"/>
      <c r="C35" s="355" t="s">
        <v>192</v>
      </c>
      <c r="D35" s="355" t="s">
        <v>144</v>
      </c>
      <c r="E35" s="355" t="s">
        <v>1817</v>
      </c>
      <c r="F35" s="200" t="s">
        <v>1818</v>
      </c>
      <c r="G35" s="201" t="s">
        <v>1819</v>
      </c>
      <c r="H35" s="228" t="s">
        <v>208</v>
      </c>
      <c r="I35" s="120"/>
      <c r="J35" s="117"/>
      <c r="K35" s="205"/>
      <c r="L35" s="204"/>
      <c r="M35" s="204"/>
      <c r="N35" s="204"/>
      <c r="O35" s="205">
        <v>0.0</v>
      </c>
      <c r="P35" s="205">
        <v>1.0</v>
      </c>
      <c r="Q35" s="205">
        <v>1.0</v>
      </c>
      <c r="R35" s="105"/>
      <c r="S35" s="105"/>
      <c r="T35" s="105"/>
      <c r="U35" s="105"/>
      <c r="V35" s="105"/>
    </row>
    <row r="36" outlineLevel="1">
      <c r="A36" s="195" t="s">
        <v>110</v>
      </c>
      <c r="B36" s="208" t="s">
        <v>216</v>
      </c>
      <c r="C36" s="355" t="s">
        <v>438</v>
      </c>
      <c r="D36" s="355" t="s">
        <v>159</v>
      </c>
      <c r="E36" s="355" t="s">
        <v>66</v>
      </c>
      <c r="F36" s="200">
        <v>7.199999999999999</v>
      </c>
      <c r="G36" s="201" t="s">
        <v>59</v>
      </c>
      <c r="H36" s="243" t="s">
        <v>1824</v>
      </c>
      <c r="I36" s="221"/>
      <c r="J36" s="110"/>
      <c r="K36" s="203"/>
      <c r="L36" s="203"/>
      <c r="M36" s="204"/>
      <c r="N36" s="204"/>
      <c r="O36" s="205">
        <v>0.0</v>
      </c>
      <c r="P36" s="205">
        <v>1.0</v>
      </c>
      <c r="Q36" s="205">
        <v>1.0</v>
      </c>
      <c r="R36" s="105"/>
      <c r="S36" s="105"/>
      <c r="T36" s="105"/>
      <c r="U36" s="105"/>
      <c r="V36" s="105"/>
    </row>
    <row r="37" outlineLevel="1">
      <c r="A37" s="207"/>
      <c r="B37" s="208" t="s">
        <v>233</v>
      </c>
      <c r="C37" s="355" t="s">
        <v>130</v>
      </c>
      <c r="D37" s="355" t="s">
        <v>121</v>
      </c>
      <c r="E37" s="355" t="s">
        <v>1827</v>
      </c>
      <c r="F37" s="200" t="s">
        <v>1828</v>
      </c>
      <c r="G37" s="201" t="s">
        <v>1829</v>
      </c>
      <c r="H37" s="112"/>
      <c r="I37" s="224"/>
      <c r="J37" s="114"/>
      <c r="K37" s="203"/>
      <c r="L37" s="203"/>
      <c r="M37" s="204"/>
      <c r="N37" s="204"/>
      <c r="O37" s="205">
        <v>0.0</v>
      </c>
      <c r="P37" s="205">
        <v>1.0</v>
      </c>
      <c r="Q37" s="205">
        <v>1.0</v>
      </c>
      <c r="R37" s="105"/>
      <c r="S37" s="105"/>
      <c r="T37" s="105"/>
      <c r="U37" s="105"/>
      <c r="V37" s="105"/>
    </row>
    <row r="38" outlineLevel="1">
      <c r="A38" s="195" t="s">
        <v>119</v>
      </c>
      <c r="B38" s="208" t="s">
        <v>170</v>
      </c>
      <c r="C38" s="355" t="s">
        <v>709</v>
      </c>
      <c r="D38" s="314" t="s">
        <v>761</v>
      </c>
      <c r="E38" s="355" t="s">
        <v>194</v>
      </c>
      <c r="F38" s="200">
        <v>3.5999999999999996</v>
      </c>
      <c r="G38" s="201" t="s">
        <v>70</v>
      </c>
      <c r="H38" s="243" t="s">
        <v>1831</v>
      </c>
      <c r="I38" s="221"/>
      <c r="J38" s="110"/>
      <c r="K38" s="204"/>
      <c r="L38" s="204"/>
      <c r="M38" s="204"/>
      <c r="N38" s="204"/>
      <c r="O38" s="205">
        <v>0.0</v>
      </c>
      <c r="P38" s="205">
        <v>1.0</v>
      </c>
      <c r="Q38" s="205">
        <v>1.0</v>
      </c>
      <c r="R38" s="105"/>
      <c r="S38" s="105"/>
      <c r="T38" s="105"/>
      <c r="U38" s="105"/>
      <c r="V38" s="105"/>
    </row>
    <row r="39" outlineLevel="1">
      <c r="A39" s="222"/>
      <c r="B39" s="208" t="s">
        <v>177</v>
      </c>
      <c r="C39" s="210" t="s">
        <v>1833</v>
      </c>
      <c r="D39" s="233"/>
      <c r="E39" s="355" t="s">
        <v>194</v>
      </c>
      <c r="F39" s="200">
        <v>3.5999999999999996</v>
      </c>
      <c r="G39" s="201" t="s">
        <v>70</v>
      </c>
      <c r="H39" s="231"/>
      <c r="J39" s="233"/>
      <c r="K39" s="204"/>
      <c r="L39" s="204"/>
      <c r="M39" s="204"/>
      <c r="N39" s="204"/>
      <c r="O39" s="205"/>
      <c r="P39" s="205"/>
      <c r="Q39" s="205"/>
      <c r="R39" s="105"/>
      <c r="S39" s="105"/>
      <c r="T39" s="105"/>
      <c r="U39" s="105"/>
      <c r="V39" s="105"/>
    </row>
    <row r="40" outlineLevel="1">
      <c r="A40" s="207"/>
      <c r="B40" s="208" t="s">
        <v>245</v>
      </c>
      <c r="C40" s="210" t="s">
        <v>246</v>
      </c>
      <c r="D40" s="114"/>
      <c r="E40" s="355" t="s">
        <v>1835</v>
      </c>
      <c r="F40" s="200" t="s">
        <v>1836</v>
      </c>
      <c r="G40" s="201" t="s">
        <v>745</v>
      </c>
      <c r="H40" s="112"/>
      <c r="I40" s="224"/>
      <c r="J40" s="114"/>
      <c r="K40" s="204"/>
      <c r="L40" s="204"/>
      <c r="M40" s="204"/>
      <c r="N40" s="204"/>
      <c r="O40" s="205">
        <v>0.0</v>
      </c>
      <c r="P40" s="205">
        <v>1.0</v>
      </c>
      <c r="Q40" s="205">
        <v>1.0</v>
      </c>
      <c r="R40" s="105"/>
      <c r="S40" s="105"/>
      <c r="T40" s="105"/>
      <c r="U40" s="105"/>
      <c r="V40" s="105"/>
    </row>
    <row r="41" outlineLevel="1">
      <c r="A41" s="195" t="s">
        <v>128</v>
      </c>
      <c r="B41" s="208" t="s">
        <v>170</v>
      </c>
      <c r="C41" s="210" t="s">
        <v>457</v>
      </c>
      <c r="D41" s="314" t="s">
        <v>121</v>
      </c>
      <c r="E41" s="355" t="s">
        <v>1842</v>
      </c>
      <c r="F41" s="200" t="s">
        <v>1843</v>
      </c>
      <c r="G41" s="201" t="s">
        <v>1844</v>
      </c>
      <c r="H41" s="243" t="s">
        <v>528</v>
      </c>
      <c r="I41" s="221"/>
      <c r="J41" s="110"/>
      <c r="K41" s="203"/>
      <c r="L41" s="203"/>
      <c r="M41" s="204"/>
      <c r="N41" s="204"/>
      <c r="O41" s="205">
        <v>0.0</v>
      </c>
      <c r="P41" s="205">
        <v>1.0</v>
      </c>
      <c r="Q41" s="205">
        <v>1.0</v>
      </c>
      <c r="R41" s="105"/>
      <c r="S41" s="105"/>
      <c r="T41" s="105"/>
      <c r="U41" s="105"/>
      <c r="V41" s="105"/>
    </row>
    <row r="42" outlineLevel="1">
      <c r="A42" s="207"/>
      <c r="B42" s="208" t="s">
        <v>177</v>
      </c>
      <c r="C42" s="210" t="s">
        <v>788</v>
      </c>
      <c r="D42" s="114"/>
      <c r="E42" s="355" t="s">
        <v>1845</v>
      </c>
      <c r="F42" s="200" t="s">
        <v>1846</v>
      </c>
      <c r="G42" s="201" t="s">
        <v>1829</v>
      </c>
      <c r="H42" s="112"/>
      <c r="I42" s="224"/>
      <c r="J42" s="114"/>
      <c r="K42" s="203"/>
      <c r="L42" s="203"/>
      <c r="M42" s="204"/>
      <c r="N42" s="204"/>
      <c r="O42" s="205">
        <v>0.0</v>
      </c>
      <c r="P42" s="205">
        <v>1.0</v>
      </c>
      <c r="Q42" s="205">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3" t="str">
        <f>'テンプレート'!R56</f>
        <v>Comment</v>
      </c>
      <c r="S45" s="120"/>
      <c r="T45" s="120"/>
      <c r="U45" s="120"/>
      <c r="V45" s="120"/>
    </row>
    <row r="46" outlineLevel="1">
      <c r="A46" s="265" t="s">
        <v>187</v>
      </c>
      <c r="B46" s="267"/>
      <c r="C46" s="199" t="s">
        <v>64</v>
      </c>
      <c r="D46" s="314" t="s">
        <v>211</v>
      </c>
      <c r="E46" s="271" t="s">
        <v>173</v>
      </c>
      <c r="F46" s="273">
        <v>12.0</v>
      </c>
      <c r="G46" s="273">
        <v>10.2</v>
      </c>
      <c r="H46" s="200" t="s">
        <v>193</v>
      </c>
      <c r="I46" s="311" t="str">
        <f t="array" ref="I46">INDEX('Aerial Attacks'!$O$3:$AA$109, MATCH($A$1,'Aerial Attacks'!$A$3:$A$109,0), MATCH(A46,'Aerial Attacks'!$O$2:$S$2,0))</f>
        <v>6</v>
      </c>
      <c r="J46" s="314" t="s">
        <v>777</v>
      </c>
      <c r="K46" s="200"/>
      <c r="L46" s="203"/>
      <c r="M46" s="204"/>
      <c r="N46" s="204"/>
      <c r="O46" s="205">
        <v>0.0</v>
      </c>
      <c r="P46" s="205">
        <v>1.0</v>
      </c>
      <c r="Q46" s="205">
        <v>1.0</v>
      </c>
      <c r="R46" s="243"/>
      <c r="S46" s="221"/>
      <c r="T46" s="221"/>
      <c r="U46" s="221"/>
      <c r="V46" s="110"/>
    </row>
    <row r="47" outlineLevel="1">
      <c r="A47" s="207"/>
      <c r="B47" s="267" t="s">
        <v>76</v>
      </c>
      <c r="C47" s="199" t="s">
        <v>226</v>
      </c>
      <c r="D47" s="114"/>
      <c r="E47" s="199" t="s">
        <v>229</v>
      </c>
      <c r="F47" s="200">
        <v>6.0</v>
      </c>
      <c r="G47" s="200">
        <v>5.1</v>
      </c>
      <c r="H47" s="200" t="s">
        <v>70</v>
      </c>
      <c r="I47" s="207"/>
      <c r="J47" s="114"/>
      <c r="K47" s="200"/>
      <c r="L47" s="203"/>
      <c r="M47" s="204"/>
      <c r="N47" s="204"/>
      <c r="O47" s="205">
        <v>0.0</v>
      </c>
      <c r="P47" s="205">
        <v>1.0</v>
      </c>
      <c r="Q47" s="205">
        <v>1.0</v>
      </c>
      <c r="R47" s="112"/>
      <c r="S47" s="224"/>
      <c r="T47" s="224"/>
      <c r="U47" s="224"/>
      <c r="V47" s="114"/>
    </row>
    <row r="48" outlineLevel="1">
      <c r="A48" s="265" t="s">
        <v>219</v>
      </c>
      <c r="B48" s="267" t="s">
        <v>170</v>
      </c>
      <c r="C48" s="199" t="s">
        <v>120</v>
      </c>
      <c r="D48" s="314" t="s">
        <v>541</v>
      </c>
      <c r="E48" s="199" t="s">
        <v>66</v>
      </c>
      <c r="F48" s="200">
        <v>7.199999999999999</v>
      </c>
      <c r="G48" s="200">
        <v>6.12</v>
      </c>
      <c r="H48" s="200" t="s">
        <v>70</v>
      </c>
      <c r="I48" s="311" t="str">
        <f t="array" ref="I48">INDEX('Aerial Attacks'!$O$3:$AA$109, MATCH($A$1,'Aerial Attacks'!$A$3:$A$109,0), MATCH(A48,'Aerial Attacks'!$O$2:$S$2,0))</f>
        <v>6</v>
      </c>
      <c r="J48" s="314" t="s">
        <v>1851</v>
      </c>
      <c r="K48" s="200"/>
      <c r="L48" s="203"/>
      <c r="M48" s="204"/>
      <c r="N48" s="204"/>
      <c r="O48" s="205">
        <v>0.0</v>
      </c>
      <c r="P48" s="205">
        <v>1.0</v>
      </c>
      <c r="Q48" s="205">
        <v>1.0</v>
      </c>
      <c r="R48" s="243" t="s">
        <v>208</v>
      </c>
      <c r="S48" s="221"/>
      <c r="T48" s="221"/>
      <c r="U48" s="221"/>
      <c r="V48" s="110"/>
    </row>
    <row r="49" outlineLevel="1">
      <c r="A49" s="207"/>
      <c r="B49" s="267" t="s">
        <v>177</v>
      </c>
      <c r="C49" s="199" t="s">
        <v>262</v>
      </c>
      <c r="D49" s="114"/>
      <c r="E49" s="199" t="s">
        <v>691</v>
      </c>
      <c r="F49" s="200" t="s">
        <v>692</v>
      </c>
      <c r="G49" s="200" t="s">
        <v>1853</v>
      </c>
      <c r="H49" s="200" t="s">
        <v>1854</v>
      </c>
      <c r="I49" s="207"/>
      <c r="J49" s="114"/>
      <c r="K49" s="200"/>
      <c r="L49" s="203"/>
      <c r="M49" s="204"/>
      <c r="N49" s="204"/>
      <c r="O49" s="205">
        <v>0.0</v>
      </c>
      <c r="P49" s="205">
        <v>1.0</v>
      </c>
      <c r="Q49" s="205">
        <v>1.0</v>
      </c>
      <c r="R49" s="112"/>
      <c r="S49" s="224"/>
      <c r="T49" s="224"/>
      <c r="U49" s="224"/>
      <c r="V49" s="114"/>
    </row>
    <row r="50" outlineLevel="1">
      <c r="A50" s="265" t="s">
        <v>260</v>
      </c>
      <c r="B50" s="267" t="s">
        <v>170</v>
      </c>
      <c r="C50" s="199" t="s">
        <v>524</v>
      </c>
      <c r="D50" s="314" t="s">
        <v>150</v>
      </c>
      <c r="E50" s="199" t="s">
        <v>229</v>
      </c>
      <c r="F50" s="200">
        <v>6.0</v>
      </c>
      <c r="G50" s="200">
        <v>5.1</v>
      </c>
      <c r="H50" s="200" t="s">
        <v>70</v>
      </c>
      <c r="I50" s="305">
        <f t="array" ref="I50">INDEX('Aerial Attacks'!$O$3:$AB$109, MATCH($A$1,'Aerial Attacks'!$A$3:$A$109,0), MATCH(A50,'Aerial Attacks'!$O$2:$S$2,0))</f>
        <v>6</v>
      </c>
      <c r="J50" s="314" t="s">
        <v>313</v>
      </c>
      <c r="K50" s="200"/>
      <c r="L50" s="203"/>
      <c r="M50" s="204"/>
      <c r="N50" s="204"/>
      <c r="O50" s="205">
        <v>0.0</v>
      </c>
      <c r="P50" s="205">
        <v>1.0</v>
      </c>
      <c r="Q50" s="205">
        <v>1.0</v>
      </c>
      <c r="R50" s="243"/>
      <c r="S50" s="221"/>
      <c r="T50" s="221"/>
      <c r="U50" s="221"/>
      <c r="V50" s="110"/>
    </row>
    <row r="51" outlineLevel="1">
      <c r="A51" s="207"/>
      <c r="B51" s="267" t="s">
        <v>177</v>
      </c>
      <c r="C51" s="199" t="s">
        <v>224</v>
      </c>
      <c r="D51" s="114"/>
      <c r="E51" s="199" t="s">
        <v>145</v>
      </c>
      <c r="F51" s="200">
        <v>8.4</v>
      </c>
      <c r="G51" s="200">
        <v>7.140000000000001</v>
      </c>
      <c r="H51" s="200" t="s">
        <v>70</v>
      </c>
      <c r="I51" s="114"/>
      <c r="J51" s="114"/>
      <c r="K51" s="200"/>
      <c r="L51" s="203"/>
      <c r="M51" s="204"/>
      <c r="N51" s="204"/>
      <c r="O51" s="205">
        <v>0.0</v>
      </c>
      <c r="P51" s="205">
        <v>1.0</v>
      </c>
      <c r="Q51" s="205">
        <v>1.0</v>
      </c>
      <c r="R51" s="112"/>
      <c r="S51" s="224"/>
      <c r="T51" s="224"/>
      <c r="U51" s="224"/>
      <c r="V51" s="114"/>
    </row>
    <row r="52" outlineLevel="1">
      <c r="A52" s="265" t="s">
        <v>271</v>
      </c>
      <c r="B52" s="267"/>
      <c r="C52" s="199" t="s">
        <v>143</v>
      </c>
      <c r="D52" s="314" t="s">
        <v>316</v>
      </c>
      <c r="E52" s="199" t="s">
        <v>205</v>
      </c>
      <c r="F52" s="200">
        <v>18.0</v>
      </c>
      <c r="G52" s="200">
        <v>15.3</v>
      </c>
      <c r="H52" s="200" t="s">
        <v>59</v>
      </c>
      <c r="I52" s="305" t="str">
        <f t="array" ref="I52">INDEX('Aerial Attacks'!$O$3:$AB$109, MATCH($A$1,'Aerial Attacks'!$A$3:$A$109,0), MATCH(A52,'Aerial Attacks'!$O$2:$S$2,0))</f>
        <v>14</v>
      </c>
      <c r="J52" s="314" t="s">
        <v>1866</v>
      </c>
      <c r="K52" s="203"/>
      <c r="L52" s="203"/>
      <c r="M52" s="204"/>
      <c r="N52" s="204"/>
      <c r="O52" s="205">
        <v>0.0</v>
      </c>
      <c r="P52" s="205">
        <v>1.0</v>
      </c>
      <c r="Q52" s="205">
        <v>1.0</v>
      </c>
      <c r="R52" s="243"/>
      <c r="S52" s="221"/>
      <c r="T52" s="221"/>
      <c r="U52" s="221"/>
      <c r="V52" s="110"/>
    </row>
    <row r="53" outlineLevel="1">
      <c r="A53" s="207"/>
      <c r="B53" s="267" t="s">
        <v>76</v>
      </c>
      <c r="C53" s="199" t="s">
        <v>1869</v>
      </c>
      <c r="D53" s="114"/>
      <c r="E53" s="199" t="s">
        <v>74</v>
      </c>
      <c r="F53" s="200">
        <v>14.399999999999999</v>
      </c>
      <c r="G53" s="200">
        <v>12.24</v>
      </c>
      <c r="H53" s="200" t="s">
        <v>59</v>
      </c>
      <c r="I53" s="114"/>
      <c r="J53" s="114"/>
      <c r="K53" s="203"/>
      <c r="L53" s="203"/>
      <c r="M53" s="204"/>
      <c r="N53" s="204"/>
      <c r="O53" s="205">
        <v>0.0</v>
      </c>
      <c r="P53" s="205">
        <v>1.0</v>
      </c>
      <c r="Q53" s="205">
        <v>1.0</v>
      </c>
      <c r="R53" s="112"/>
      <c r="S53" s="224"/>
      <c r="T53" s="224"/>
      <c r="U53" s="224"/>
      <c r="V53" s="114"/>
    </row>
    <row r="54" outlineLevel="1">
      <c r="A54" s="265" t="s">
        <v>283</v>
      </c>
      <c r="B54" s="267"/>
      <c r="C54" s="199" t="s">
        <v>696</v>
      </c>
      <c r="D54" s="426" t="s">
        <v>986</v>
      </c>
      <c r="E54" s="199" t="s">
        <v>327</v>
      </c>
      <c r="F54" s="200">
        <v>21.599999999999998</v>
      </c>
      <c r="G54" s="200">
        <v>18.36</v>
      </c>
      <c r="H54" s="200" t="s">
        <v>67</v>
      </c>
      <c r="I54" s="305">
        <f t="array" ref="I54">INDEX('Aerial Attacks'!$O$3:$AB$109, MATCH($A$1,'Aerial Attacks'!$A$3:$A$109,0), MATCH(A54,'Aerial Attacks'!$O$2:$S$2,0))</f>
        <v>17</v>
      </c>
      <c r="J54" s="314" t="s">
        <v>1875</v>
      </c>
      <c r="K54" s="203"/>
      <c r="L54" s="203"/>
      <c r="M54" s="204"/>
      <c r="N54" s="204"/>
      <c r="O54" s="205">
        <v>0.0</v>
      </c>
      <c r="P54" s="205">
        <v>1.0</v>
      </c>
      <c r="Q54" s="205">
        <v>1.0</v>
      </c>
      <c r="R54" s="243" t="s">
        <v>330</v>
      </c>
      <c r="S54" s="221"/>
      <c r="T54" s="221"/>
      <c r="U54" s="221"/>
      <c r="V54" s="110"/>
    </row>
    <row r="55" outlineLevel="1">
      <c r="A55" s="222"/>
      <c r="B55" s="267" t="s">
        <v>76</v>
      </c>
      <c r="C55" s="199" t="s">
        <v>1879</v>
      </c>
      <c r="D55" s="222"/>
      <c r="E55" s="199" t="s">
        <v>205</v>
      </c>
      <c r="F55" s="200">
        <v>18.0</v>
      </c>
      <c r="G55" s="200">
        <v>15.3</v>
      </c>
      <c r="H55" s="200" t="s">
        <v>59</v>
      </c>
      <c r="I55" s="233"/>
      <c r="J55" s="233"/>
      <c r="K55" s="203"/>
      <c r="L55" s="203"/>
      <c r="M55" s="204"/>
      <c r="N55" s="204"/>
      <c r="O55" s="205">
        <v>0.0</v>
      </c>
      <c r="P55" s="205">
        <v>1.0</v>
      </c>
      <c r="Q55" s="205">
        <v>1.0</v>
      </c>
      <c r="R55" s="231"/>
      <c r="V55" s="233"/>
    </row>
    <row r="56" outlineLevel="1">
      <c r="A56" s="207"/>
      <c r="B56" s="267" t="s">
        <v>332</v>
      </c>
      <c r="C56" s="407"/>
      <c r="D56" s="207"/>
      <c r="E56" s="199" t="s">
        <v>79</v>
      </c>
      <c r="F56" s="200">
        <v>10.799999999999999</v>
      </c>
      <c r="G56" s="200">
        <v>9.18</v>
      </c>
      <c r="H56" s="200" t="s">
        <v>193</v>
      </c>
      <c r="I56" s="114"/>
      <c r="J56" s="114"/>
      <c r="K56" s="203"/>
      <c r="L56" s="203"/>
      <c r="M56" s="204"/>
      <c r="N56" s="204"/>
      <c r="O56" s="205">
        <v>0.0</v>
      </c>
      <c r="P56" s="205">
        <v>1.0</v>
      </c>
      <c r="Q56" s="205">
        <v>1.0</v>
      </c>
      <c r="R56" s="112"/>
      <c r="S56" s="224"/>
      <c r="T56" s="224"/>
      <c r="U56" s="224"/>
      <c r="V56" s="114"/>
    </row>
    <row r="57" outlineLevel="1">
      <c r="A57" s="299" t="s">
        <v>591</v>
      </c>
      <c r="B57" s="267"/>
      <c r="C57" s="199" t="s">
        <v>1880</v>
      </c>
      <c r="D57" s="355" t="s">
        <v>1881</v>
      </c>
      <c r="E57" s="199" t="s">
        <v>58</v>
      </c>
      <c r="F57" s="200">
        <v>4.8</v>
      </c>
      <c r="G57" s="200">
        <v>4.8</v>
      </c>
      <c r="H57" s="200" t="s">
        <v>59</v>
      </c>
      <c r="I57" s="205">
        <v>8.0</v>
      </c>
      <c r="J57" s="387"/>
      <c r="K57" s="203"/>
      <c r="L57" s="203"/>
      <c r="M57" s="204"/>
      <c r="N57" s="204"/>
      <c r="O57" s="205">
        <v>0.0</v>
      </c>
      <c r="P57" s="205">
        <v>1.0</v>
      </c>
      <c r="Q57" s="205">
        <v>1.0</v>
      </c>
      <c r="R57" s="228" t="s">
        <v>1882</v>
      </c>
      <c r="S57" s="120"/>
      <c r="T57" s="120"/>
      <c r="U57" s="120"/>
      <c r="V57" s="117"/>
    </row>
    <row r="58">
      <c r="A58" s="312"/>
      <c r="B58" s="315"/>
      <c r="C58" s="317"/>
      <c r="D58" s="317"/>
      <c r="E58" s="318"/>
      <c r="F58" s="318"/>
      <c r="G58" s="318"/>
      <c r="H58" s="319"/>
      <c r="I58" s="319"/>
      <c r="J58" s="320"/>
      <c r="K58" s="320"/>
      <c r="L58" s="320"/>
      <c r="M58" s="320"/>
      <c r="N58" s="320"/>
      <c r="O58" s="320"/>
      <c r="P58" s="320"/>
      <c r="Q58" s="180"/>
      <c r="R58" s="180"/>
      <c r="S58" s="180"/>
      <c r="T58" s="180"/>
      <c r="U58" s="180"/>
      <c r="V58" s="180"/>
    </row>
    <row r="59">
      <c r="A59" s="322" t="str">
        <f>'テンプレート'!A71</f>
        <v>Special Moves</v>
      </c>
      <c r="B59" s="117"/>
      <c r="C59" s="317"/>
      <c r="D59" s="317"/>
      <c r="E59" s="318"/>
      <c r="F59" s="318"/>
      <c r="G59" s="318"/>
      <c r="H59" s="319"/>
      <c r="I59" s="319"/>
      <c r="J59" s="320"/>
      <c r="K59" s="320"/>
      <c r="L59" s="320"/>
      <c r="M59" s="320"/>
      <c r="N59" s="320"/>
      <c r="O59" s="320"/>
      <c r="P59" s="320"/>
      <c r="Q59" s="180"/>
      <c r="R59" s="180"/>
      <c r="S59" s="180"/>
      <c r="T59" s="180"/>
      <c r="U59" s="180"/>
      <c r="V59" s="180"/>
    </row>
    <row r="60" outlineLevel="1">
      <c r="A60" s="324" t="str">
        <f>"NB ("&amp;VLOOKUP($A$1,Fighters!$A$2:$AI$81,15,FALSE)&amp;")"</f>
        <v>NB (炎の弓矢)</v>
      </c>
      <c r="B60" s="117"/>
      <c r="C60" s="327" t="str">
        <f>'テンプレート'!C72</f>
        <v>Active</v>
      </c>
      <c r="D60" s="327" t="str">
        <f>'テンプレート'!D72</f>
        <v>Duration</v>
      </c>
      <c r="E60" s="328" t="str">
        <f>'テンプレート'!E72</f>
        <v>Base Damage</v>
      </c>
      <c r="F60" s="329" t="str">
        <f>'テンプレート'!F72</f>
        <v>Damage (1v1)</v>
      </c>
      <c r="G60" s="328" t="str">
        <f>'テンプレート'!G72</f>
        <v>ガード硬直</v>
      </c>
      <c r="H60" s="331" t="str">
        <f>'テンプレート'!H72</f>
        <v>Comment</v>
      </c>
      <c r="I60" s="120"/>
      <c r="J60" s="117"/>
      <c r="K60" s="333" t="str">
        <f>'テンプレート'!K72</f>
        <v>ベクトル</v>
      </c>
      <c r="L60" s="333" t="str">
        <f>'テンプレート'!L72</f>
        <v>KBG (R.E.)</v>
      </c>
      <c r="M60" s="333" t="str">
        <f>'テンプレート'!M72</f>
        <v>BKB (R.A.)</v>
      </c>
      <c r="N60" s="333" t="str">
        <f>'テンプレート'!N72</f>
        <v>FKB (R.F.)</v>
      </c>
      <c r="O60" s="334" t="str">
        <f>'テンプレート'!O72</f>
        <v>盾削り値</v>
      </c>
      <c r="P60" s="333" t="str">
        <f>'テンプレート'!P72</f>
        <v>ﾋｯﾄｽﾄｯﾌﾟ</v>
      </c>
      <c r="Q60" s="334" t="str">
        <f>'テンプレート'!Q72</f>
        <v>ずらし</v>
      </c>
      <c r="R60" s="333" t="str">
        <f>'テンプレート'!R72</f>
        <v>相殺</v>
      </c>
      <c r="S60" s="334" t="str">
        <f>'テンプレート'!S72</f>
        <v>相殺ﾓｰｼｮﾝ</v>
      </c>
      <c r="T60" s="334" t="str">
        <f>'テンプレート'!T72</f>
        <v>飛び道具</v>
      </c>
      <c r="U60" s="334" t="str">
        <f>'テンプレート'!U72</f>
        <v>慣性反転</v>
      </c>
      <c r="V60" s="334" t="str">
        <f>'テンプレート'!V72</f>
        <v>向き反転</v>
      </c>
    </row>
    <row r="61" ht="27.75" customHeight="1" outlineLevel="1">
      <c r="A61" s="335" t="s">
        <v>324</v>
      </c>
      <c r="B61" s="343" t="s">
        <v>328</v>
      </c>
      <c r="C61" s="199" t="s">
        <v>729</v>
      </c>
      <c r="D61" s="199" t="s">
        <v>118</v>
      </c>
      <c r="E61" s="199" t="s">
        <v>58</v>
      </c>
      <c r="F61" s="200">
        <f t="shared" ref="F61:F62" si="1">IFERROR(IFS(E61="-","-",LEN(E61)-LEN(SUBSTITUTE(E61,"/",""))=0,MULTIPLY(E61,1.2),LEN(E61)-LEN(SUBSTITUTE(E61,"/",""))=1,MULTIPLY(LEFT(E61,FIND("/",E61)-1),1.2)&amp;"/"&amp;MULTIPLY(MID(E61,FIND("/",E61)+1,10),1.2),LEN(E61)-LEN(SUBSTITUTE(E61,"/",""))=2,MULTIPLY(LEFT(E61,FIND("!",SUBSTITUTE(E61,"/","!",1))-1),1.2)&amp;"/"&amp;MULTIPLY(MID(E61,FIND("!",SUBSTITUTE(E61,"/","!",1))+1,FIND("!",SUBSTITUTE(E61,"/","!",2))-FIND("!",SUBSTITUTE(E61,"/","!",1))-1),1.2)&amp;"/"&amp;MULTIPLY(RIGHT(E61,LEN(E61)-FIND("!",SUBSTITUTE(E61,"/","!",2))),1.2),LEN(E61)-LEN(SUBSTITUTE(E61,"/",""))=3,MULTIPLY(LEFT(E61,FIND("!",SUBSTITUTE(E61,"/","!",1))-1),1.2)&amp;"/"&amp;MULTIPLY(MID(E61,FIND("!",SUBSTITUTE(E61,"/","!",1))+1,FIND("!",SUBSTITUTE(E61,"/","!",2))-FIND("!",SUBSTITUTE(E61,"/","!",1))-1),1.2)&amp;"/"&amp;MULTIPLY(MID(E61,FIND("!",SUBSTITUTE(E61,"/","!",2))+1,FIND("!",SUBSTITUTE(E61,"/","!",3))-FIND("!",SUBSTITUTE(E61,"/","!",2))-1),1.2)&amp;"/"&amp;MULTIPLY(RIGHT(E61,LEN(E61)-FIND("!",SUBSTITUTE(E61,"/","!",3))),1.2),LEN(E61)-LEN(SUBSTITUTE(E61,"/",""))=4,MULTIPLY(LEFT(E61,FIND("!",SUBSTITUTE(E61,"/","!",1))-1),1.2)&amp;"/"&amp;MULTIPLY(MID(E61,FIND("!",SUBSTITUTE(E61,"/","!",1))+1,FIND("!",SUBSTITUTE(E61,"/","!",2))-FIND("!",SUBSTITUTE(E61,"/","!",1))-1),1.2)&amp;"/"&amp;MULTIPLY(MID(E61,FIND("!",SUBSTITUTE(E61,"/","!",2))+1,FIND("!",SUBSTITUTE(E61,"/","!",3))-FIND("!",SUBSTITUTE(E61,"/","!",2))-1),1.2)&amp;"/"&amp;MULTIPLY(MID(E61,FIND("!",SUBSTITUTE(E61,"/","!",3))+1,FIND("!",SUBSTITUTE(E61,"/","!",4))-FIND("!",SUBSTITUTE(E61,"/","!",3))-1),1.2)&amp;"/"&amp;MULTIPLY(RIGHT(E61,LEN(E61)-FIND("!",SUBSTITUTE(E61,"/","!",4))),1.2)),"")</f>
        <v>4.8</v>
      </c>
      <c r="G61" s="201" t="s">
        <v>292</v>
      </c>
      <c r="H61" s="243" t="s">
        <v>1900</v>
      </c>
      <c r="I61" s="221"/>
      <c r="J61" s="110"/>
      <c r="K61" s="203"/>
      <c r="L61" s="203"/>
      <c r="M61" s="204"/>
      <c r="N61" s="204"/>
      <c r="O61" s="200">
        <v>0.0</v>
      </c>
      <c r="P61" s="200">
        <v>1.0</v>
      </c>
      <c r="Q61" s="200">
        <v>1.0</v>
      </c>
      <c r="R61" s="205" t="b">
        <v>1</v>
      </c>
      <c r="S61" s="205" t="b">
        <v>0</v>
      </c>
      <c r="T61" s="205" t="b">
        <v>1</v>
      </c>
      <c r="U61" s="344" t="s">
        <v>340</v>
      </c>
      <c r="V61" s="344" t="b">
        <v>1</v>
      </c>
    </row>
    <row r="62" ht="27.75" customHeight="1" outlineLevel="1">
      <c r="A62" s="222"/>
      <c r="B62" s="708" t="s">
        <v>344</v>
      </c>
      <c r="C62" s="407"/>
      <c r="D62" s="407"/>
      <c r="E62" s="199" t="s">
        <v>74</v>
      </c>
      <c r="F62" s="200">
        <f t="shared" si="1"/>
        <v>14.4</v>
      </c>
      <c r="G62" s="201" t="s">
        <v>193</v>
      </c>
      <c r="H62" s="112"/>
      <c r="I62" s="224"/>
      <c r="J62" s="114"/>
      <c r="K62" s="203"/>
      <c r="L62" s="203"/>
      <c r="M62" s="204"/>
      <c r="N62" s="204"/>
      <c r="O62" s="200">
        <v>0.0</v>
      </c>
      <c r="P62" s="200">
        <v>1.0</v>
      </c>
      <c r="Q62" s="200">
        <v>1.0</v>
      </c>
      <c r="R62" s="205" t="b">
        <v>1</v>
      </c>
      <c r="S62" s="205" t="b">
        <v>0</v>
      </c>
      <c r="T62" s="205" t="b">
        <v>1</v>
      </c>
      <c r="U62" s="207"/>
      <c r="V62" s="207"/>
    </row>
    <row r="63" outlineLevel="1">
      <c r="A63" s="324" t="str">
        <f>"横B ("&amp;VLOOKUP($A$1,Fighters!$A$2:$AI$81,16,FALSE)&amp;")"</f>
        <v>横B (ブーメラン)</v>
      </c>
      <c r="B63" s="117"/>
      <c r="C63" s="327" t="str">
        <f>'テンプレート'!C75</f>
        <v>Active</v>
      </c>
      <c r="D63" s="327" t="str">
        <f>'テンプレート'!D75</f>
        <v>Duration</v>
      </c>
      <c r="E63" s="328" t="str">
        <f>'テンプレート'!E75</f>
        <v>Base Damage</v>
      </c>
      <c r="F63" s="329" t="str">
        <f>'テンプレート'!F75</f>
        <v>Damage (1v1)</v>
      </c>
      <c r="G63" s="328" t="str">
        <f>'テンプレート'!G75</f>
        <v>ガード硬直</v>
      </c>
      <c r="H63" s="331" t="str">
        <f>'テンプレート'!H75</f>
        <v>Comment</v>
      </c>
      <c r="I63" s="120"/>
      <c r="J63" s="117"/>
      <c r="K63" s="333" t="str">
        <f>'テンプレート'!K75</f>
        <v>ベクトル</v>
      </c>
      <c r="L63" s="333" t="str">
        <f>'テンプレート'!L75</f>
        <v>KBG (R.E.)</v>
      </c>
      <c r="M63" s="333" t="str">
        <f>'テンプレート'!M75</f>
        <v>BKB (R.A.)</v>
      </c>
      <c r="N63" s="333" t="str">
        <f>'テンプレート'!N75</f>
        <v>FKB (R.F.)</v>
      </c>
      <c r="O63" s="334" t="str">
        <f>'テンプレート'!O75</f>
        <v>盾削り値</v>
      </c>
      <c r="P63" s="333" t="str">
        <f>'テンプレート'!P75</f>
        <v>ﾋｯﾄｽﾄｯﾌﾟ</v>
      </c>
      <c r="Q63" s="334" t="str">
        <f>'テンプレート'!Q75</f>
        <v>ずらし</v>
      </c>
      <c r="R63" s="333" t="str">
        <f>'テンプレート'!R75</f>
        <v>相殺</v>
      </c>
      <c r="S63" s="334" t="str">
        <f>'テンプレート'!S75</f>
        <v>相殺ﾓｰｼｮﾝ</v>
      </c>
      <c r="T63" s="334" t="str">
        <f>'テンプレート'!T75</f>
        <v>飛び道具</v>
      </c>
      <c r="U63" s="334" t="str">
        <f>'テンプレート'!U75</f>
        <v>慣性反転</v>
      </c>
      <c r="V63" s="334" t="str">
        <f>'テンプレート'!V75</f>
        <v>向き反転</v>
      </c>
    </row>
    <row r="64" outlineLevel="1">
      <c r="A64" s="335" t="s">
        <v>324</v>
      </c>
      <c r="B64" s="343"/>
      <c r="C64" s="199" t="s">
        <v>1113</v>
      </c>
      <c r="D64" s="216" t="s">
        <v>190</v>
      </c>
      <c r="E64" s="199" t="s">
        <v>191</v>
      </c>
      <c r="F64" s="200">
        <f t="shared" ref="F64:F66" si="2">IFERROR(IFS(E64="-","-",LEN(E64)-LEN(SUBSTITUTE(E64,"/",""))=0,MULTIPLY(E64,1.2),LEN(E64)-LEN(SUBSTITUTE(E64,"/",""))=1,MULTIPLY(LEFT(E64,FIND("/",E64)-1),1.2)&amp;"/"&amp;MULTIPLY(MID(E64,FIND("/",E64)+1,10),1.2),LEN(E64)-LEN(SUBSTITUTE(E64,"/",""))=2,MULTIPLY(LEFT(E64,FIND("!",SUBSTITUTE(E64,"/","!",1))-1),1.2)&amp;"/"&amp;MULTIPLY(MID(E64,FIND("!",SUBSTITUTE(E64,"/","!",1))+1,FIND("!",SUBSTITUTE(E64,"/","!",2))-FIND("!",SUBSTITUTE(E64,"/","!",1))-1),1.2)&amp;"/"&amp;MULTIPLY(RIGHT(E64,LEN(E64)-FIND("!",SUBSTITUTE(E64,"/","!",2))),1.2),LEN(E64)-LEN(SUBSTITUTE(E64,"/",""))=3,MULTIPLY(LEFT(E64,FIND("!",SUBSTITUTE(E64,"/","!",1))-1),1.2)&amp;"/"&amp;MULTIPLY(MID(E64,FIND("!",SUBSTITUTE(E64,"/","!",1))+1,FIND("!",SUBSTITUTE(E64,"/","!",2))-FIND("!",SUBSTITUTE(E64,"/","!",1))-1),1.2)&amp;"/"&amp;MULTIPLY(MID(E64,FIND("!",SUBSTITUTE(E64,"/","!",2))+1,FIND("!",SUBSTITUTE(E64,"/","!",3))-FIND("!",SUBSTITUTE(E64,"/","!",2))-1),1.2)&amp;"/"&amp;MULTIPLY(RIGHT(E64,LEN(E64)-FIND("!",SUBSTITUTE(E64,"/","!",3))),1.2),LEN(E64)-LEN(SUBSTITUTE(E64,"/",""))=4,MULTIPLY(LEFT(E64,FIND("!",SUBSTITUTE(E64,"/","!",1))-1),1.2)&amp;"/"&amp;MULTIPLY(MID(E64,FIND("!",SUBSTITUTE(E64,"/","!",1))+1,FIND("!",SUBSTITUTE(E64,"/","!",2))-FIND("!",SUBSTITUTE(E64,"/","!",1))-1),1.2)&amp;"/"&amp;MULTIPLY(MID(E64,FIND("!",SUBSTITUTE(E64,"/","!",2))+1,FIND("!",SUBSTITUTE(E64,"/","!",3))-FIND("!",SUBSTITUTE(E64,"/","!",2))-1),1.2)&amp;"/"&amp;MULTIPLY(MID(E64,FIND("!",SUBSTITUTE(E64,"/","!",3))+1,FIND("!",SUBSTITUTE(E64,"/","!",4))-FIND("!",SUBSTITUTE(E64,"/","!",3))-1),1.2)&amp;"/"&amp;MULTIPLY(RIGHT(E64,LEN(E64)-FIND("!",SUBSTITUTE(E64,"/","!",4))),1.2)),"")</f>
        <v>13.2</v>
      </c>
      <c r="G64" s="201" t="s">
        <v>193</v>
      </c>
      <c r="H64" s="243" t="s">
        <v>1912</v>
      </c>
      <c r="I64" s="221"/>
      <c r="J64" s="110"/>
      <c r="K64" s="203"/>
      <c r="L64" s="203"/>
      <c r="M64" s="204"/>
      <c r="N64" s="204"/>
      <c r="O64" s="200">
        <v>0.0</v>
      </c>
      <c r="P64" s="200">
        <v>1.0</v>
      </c>
      <c r="Q64" s="200">
        <v>1.0</v>
      </c>
      <c r="R64" s="205" t="b">
        <v>1</v>
      </c>
      <c r="S64" s="205" t="b">
        <v>0</v>
      </c>
      <c r="T64" s="205" t="b">
        <v>1</v>
      </c>
      <c r="U64" s="344" t="s">
        <v>340</v>
      </c>
      <c r="V64" s="344" t="b">
        <v>1</v>
      </c>
    </row>
    <row r="65" outlineLevel="1">
      <c r="A65" s="222"/>
      <c r="B65" s="343" t="s">
        <v>343</v>
      </c>
      <c r="C65" s="199" t="s">
        <v>1913</v>
      </c>
      <c r="D65" s="222"/>
      <c r="E65" s="199" t="s">
        <v>145</v>
      </c>
      <c r="F65" s="200">
        <f t="shared" si="2"/>
        <v>8.4</v>
      </c>
      <c r="G65" s="201" t="s">
        <v>70</v>
      </c>
      <c r="H65" s="231"/>
      <c r="J65" s="233"/>
      <c r="K65" s="200"/>
      <c r="L65" s="200"/>
      <c r="M65" s="205"/>
      <c r="N65" s="205"/>
      <c r="O65" s="200">
        <v>0.0</v>
      </c>
      <c r="P65" s="200">
        <v>1.0</v>
      </c>
      <c r="Q65" s="200">
        <v>1.0</v>
      </c>
      <c r="R65" s="205" t="b">
        <v>1</v>
      </c>
      <c r="S65" s="205" t="b">
        <v>0</v>
      </c>
      <c r="T65" s="205" t="b">
        <v>1</v>
      </c>
      <c r="U65" s="222"/>
      <c r="V65" s="222"/>
    </row>
    <row r="66" outlineLevel="1">
      <c r="A66" s="222"/>
      <c r="B66" s="343" t="s">
        <v>352</v>
      </c>
      <c r="C66" s="199" t="s">
        <v>1918</v>
      </c>
      <c r="D66" s="207"/>
      <c r="E66" s="199" t="s">
        <v>303</v>
      </c>
      <c r="F66" s="200">
        <f t="shared" si="2"/>
        <v>2.4</v>
      </c>
      <c r="G66" s="201" t="s">
        <v>292</v>
      </c>
      <c r="H66" s="231"/>
      <c r="J66" s="233"/>
      <c r="K66" s="200"/>
      <c r="L66" s="200"/>
      <c r="M66" s="205"/>
      <c r="N66" s="205"/>
      <c r="O66" s="200"/>
      <c r="P66" s="200"/>
      <c r="Q66" s="200"/>
      <c r="R66" s="205" t="b">
        <v>1</v>
      </c>
      <c r="S66" s="205" t="b">
        <v>0</v>
      </c>
      <c r="T66" s="205" t="b">
        <v>1</v>
      </c>
      <c r="U66" s="222"/>
      <c r="V66" s="222"/>
    </row>
    <row r="67" outlineLevel="1">
      <c r="A67" s="222"/>
      <c r="B67" s="343" t="s">
        <v>374</v>
      </c>
      <c r="C67" s="407"/>
      <c r="D67" s="199" t="s">
        <v>79</v>
      </c>
      <c r="E67" s="407"/>
      <c r="F67" s="407"/>
      <c r="G67" s="407"/>
      <c r="H67" s="112"/>
      <c r="I67" s="224"/>
      <c r="J67" s="114"/>
      <c r="K67" s="407"/>
      <c r="L67" s="407"/>
      <c r="M67" s="407"/>
      <c r="N67" s="407"/>
      <c r="O67" s="407"/>
      <c r="P67" s="407"/>
      <c r="Q67" s="407"/>
      <c r="R67" s="407"/>
      <c r="S67" s="407"/>
      <c r="T67" s="407"/>
      <c r="U67" s="207"/>
      <c r="V67" s="207"/>
    </row>
    <row r="68" outlineLevel="1">
      <c r="A68" s="324" t="str">
        <f>"上B ("&amp;VLOOKUP($A$1,Fighters!$A$2:$AI$81,17,FALSE)&amp;")"</f>
        <v>上B (回転斬り)</v>
      </c>
      <c r="B68" s="117"/>
      <c r="C68" s="327" t="str">
        <f>'テンプレート'!C80</f>
        <v>Active</v>
      </c>
      <c r="D68" s="327" t="str">
        <f>'テンプレート'!D80</f>
        <v>Duration</v>
      </c>
      <c r="E68" s="328" t="str">
        <f>'テンプレート'!E80</f>
        <v>Base Damage</v>
      </c>
      <c r="F68" s="329" t="str">
        <f>'テンプレート'!F80</f>
        <v>Damage (1v1)</v>
      </c>
      <c r="G68" s="328" t="str">
        <f>'テンプレート'!G80</f>
        <v>ガード硬直</v>
      </c>
      <c r="H68" s="331" t="str">
        <f>'テンプレート'!H80</f>
        <v>Comment</v>
      </c>
      <c r="I68" s="120"/>
      <c r="J68" s="117"/>
      <c r="K68" s="333" t="str">
        <f>'テンプレート'!K80</f>
        <v>ベクトル</v>
      </c>
      <c r="L68" s="333" t="str">
        <f>'テンプレート'!L80</f>
        <v>KBG (R.E.)</v>
      </c>
      <c r="M68" s="333" t="str">
        <f>'テンプレート'!M80</f>
        <v>BKB (R.A.)</v>
      </c>
      <c r="N68" s="333" t="str">
        <f>'テンプレート'!N80</f>
        <v>FKB (R.F.)</v>
      </c>
      <c r="O68" s="334" t="str">
        <f>'テンプレート'!O80</f>
        <v>盾削り値</v>
      </c>
      <c r="P68" s="333" t="str">
        <f>'テンプレート'!P80</f>
        <v>ﾋｯﾄｽﾄｯﾌﾟ</v>
      </c>
      <c r="Q68" s="334" t="str">
        <f>'テンプレート'!Q80</f>
        <v>ずらし</v>
      </c>
      <c r="R68" s="333" t="str">
        <f>'テンプレート'!R80</f>
        <v>相殺</v>
      </c>
      <c r="S68" s="334" t="str">
        <f>'テンプレート'!S80</f>
        <v>相殺ﾓｰｼｮﾝ</v>
      </c>
      <c r="T68" s="334" t="str">
        <f>'テンプレート'!T80</f>
        <v>飛び道具</v>
      </c>
      <c r="U68" s="334" t="str">
        <f>'テンプレート'!U80</f>
        <v>慣性反転</v>
      </c>
      <c r="V68" s="334" t="str">
        <f>'テンプレート'!V80</f>
        <v>向き反転</v>
      </c>
    </row>
    <row r="69" ht="33.0" customHeight="1" outlineLevel="1">
      <c r="A69" s="358" t="s">
        <v>322</v>
      </c>
      <c r="B69" s="388" t="s">
        <v>402</v>
      </c>
      <c r="C69" s="199" t="s">
        <v>1934</v>
      </c>
      <c r="D69" s="216" t="s">
        <v>1108</v>
      </c>
      <c r="E69" s="199" t="s">
        <v>429</v>
      </c>
      <c r="F69" s="200">
        <f t="shared" ref="F69:F73" si="3">IFERROR(IFS(E69="-","-",LEN(E69)-LEN(SUBSTITUTE(E69,"/",""))=0,MULTIPLY(E69,1.2),LEN(E69)-LEN(SUBSTITUTE(E69,"/",""))=1,MULTIPLY(LEFT(E69,FIND("/",E69)-1),1.2)&amp;"/"&amp;MULTIPLY(MID(E69,FIND("/",E69)+1,10),1.2),LEN(E69)-LEN(SUBSTITUTE(E69,"/",""))=2,MULTIPLY(LEFT(E69,FIND("!",SUBSTITUTE(E69,"/","!",1))-1),1.2)&amp;"/"&amp;MULTIPLY(MID(E69,FIND("!",SUBSTITUTE(E69,"/","!",1))+1,FIND("!",SUBSTITUTE(E69,"/","!",2))-FIND("!",SUBSTITUTE(E69,"/","!",1))-1),1.2)&amp;"/"&amp;MULTIPLY(RIGHT(E69,LEN(E69)-FIND("!",SUBSTITUTE(E69,"/","!",2))),1.2),LEN(E69)-LEN(SUBSTITUTE(E69,"/",""))=3,MULTIPLY(LEFT(E69,FIND("!",SUBSTITUTE(E69,"/","!",1))-1),1.2)&amp;"/"&amp;MULTIPLY(MID(E69,FIND("!",SUBSTITUTE(E69,"/","!",1))+1,FIND("!",SUBSTITUTE(E69,"/","!",2))-FIND("!",SUBSTITUTE(E69,"/","!",1))-1),1.2)&amp;"/"&amp;MULTIPLY(MID(E69,FIND("!",SUBSTITUTE(E69,"/","!",2))+1,FIND("!",SUBSTITUTE(E69,"/","!",3))-FIND("!",SUBSTITUTE(E69,"/","!",2))-1),1.2)&amp;"/"&amp;MULTIPLY(RIGHT(E69,LEN(E69)-FIND("!",SUBSTITUTE(E69,"/","!",3))),1.2),LEN(E69)-LEN(SUBSTITUTE(E69,"/",""))=4,MULTIPLY(LEFT(E69,FIND("!",SUBSTITUTE(E69,"/","!",1))-1),1.2)&amp;"/"&amp;MULTIPLY(MID(E69,FIND("!",SUBSTITUTE(E69,"/","!",1))+1,FIND("!",SUBSTITUTE(E69,"/","!",2))-FIND("!",SUBSTITUTE(E69,"/","!",1))-1),1.2)&amp;"/"&amp;MULTIPLY(MID(E69,FIND("!",SUBSTITUTE(E69,"/","!",2))+1,FIND("!",SUBSTITUTE(E69,"/","!",3))-FIND("!",SUBSTITUTE(E69,"/","!",2))-1),1.2)&amp;"/"&amp;MULTIPLY(MID(E69,FIND("!",SUBSTITUTE(E69,"/","!",3))+1,FIND("!",SUBSTITUTE(E69,"/","!",4))-FIND("!",SUBSTITUTE(E69,"/","!",3))-1),1.2)&amp;"/"&amp;MULTIPLY(RIGHT(E69,LEN(E69)-FIND("!",SUBSTITUTE(E69,"/","!",4))),1.2)),"")</f>
        <v>1.2</v>
      </c>
      <c r="G69" s="201" t="s">
        <v>292</v>
      </c>
      <c r="H69" s="243" t="s">
        <v>1938</v>
      </c>
      <c r="I69" s="221"/>
      <c r="J69" s="110"/>
      <c r="K69" s="200"/>
      <c r="L69" s="200"/>
      <c r="M69" s="205"/>
      <c r="N69" s="205"/>
      <c r="O69" s="200">
        <v>0.0</v>
      </c>
      <c r="P69" s="200">
        <v>1.0</v>
      </c>
      <c r="Q69" s="200">
        <v>1.0</v>
      </c>
      <c r="R69" s="205" t="b">
        <v>1</v>
      </c>
      <c r="S69" s="205" t="b">
        <v>1</v>
      </c>
      <c r="T69" s="205"/>
      <c r="U69" s="344" t="s">
        <v>340</v>
      </c>
      <c r="V69" s="344" t="b">
        <v>1</v>
      </c>
    </row>
    <row r="70" ht="33.0" customHeight="1" outlineLevel="1">
      <c r="A70" s="207"/>
      <c r="B70" s="388" t="s">
        <v>418</v>
      </c>
      <c r="C70" s="199" t="s">
        <v>121</v>
      </c>
      <c r="D70" s="207"/>
      <c r="E70" s="199" t="s">
        <v>194</v>
      </c>
      <c r="F70" s="200">
        <f t="shared" si="3"/>
        <v>3.6</v>
      </c>
      <c r="G70" s="201" t="s">
        <v>193</v>
      </c>
      <c r="H70" s="112"/>
      <c r="I70" s="224"/>
      <c r="J70" s="114"/>
      <c r="K70" s="200"/>
      <c r="L70" s="200"/>
      <c r="M70" s="205"/>
      <c r="N70" s="205"/>
      <c r="O70" s="200">
        <v>0.0</v>
      </c>
      <c r="P70" s="200">
        <v>1.0</v>
      </c>
      <c r="Q70" s="200">
        <v>1.0</v>
      </c>
      <c r="R70" s="205" t="b">
        <v>1</v>
      </c>
      <c r="S70" s="205" t="b">
        <v>1</v>
      </c>
      <c r="T70" s="205"/>
      <c r="U70" s="222"/>
      <c r="V70" s="222"/>
    </row>
    <row r="71" outlineLevel="1">
      <c r="A71" s="358" t="s">
        <v>359</v>
      </c>
      <c r="B71" s="388" t="s">
        <v>170</v>
      </c>
      <c r="C71" s="199" t="s">
        <v>276</v>
      </c>
      <c r="D71" s="1328"/>
      <c r="E71" s="199" t="s">
        <v>194</v>
      </c>
      <c r="F71" s="200">
        <f t="shared" si="3"/>
        <v>3.6</v>
      </c>
      <c r="G71" s="201" t="s">
        <v>193</v>
      </c>
      <c r="H71" s="243" t="s">
        <v>1940</v>
      </c>
      <c r="I71" s="221"/>
      <c r="J71" s="110"/>
      <c r="K71" s="200"/>
      <c r="L71" s="200"/>
      <c r="M71" s="205"/>
      <c r="N71" s="205"/>
      <c r="O71" s="200">
        <v>0.0</v>
      </c>
      <c r="P71" s="200">
        <v>1.0</v>
      </c>
      <c r="Q71" s="200">
        <v>1.0</v>
      </c>
      <c r="R71" s="205" t="b">
        <v>1</v>
      </c>
      <c r="S71" s="205" t="b">
        <v>1</v>
      </c>
      <c r="T71" s="205"/>
      <c r="U71" s="222"/>
      <c r="V71" s="222"/>
    </row>
    <row r="72" outlineLevel="1">
      <c r="A72" s="222"/>
      <c r="B72" s="388" t="s">
        <v>1945</v>
      </c>
      <c r="C72" s="199" t="s">
        <v>1946</v>
      </c>
      <c r="D72" s="222"/>
      <c r="E72" s="199" t="s">
        <v>303</v>
      </c>
      <c r="F72" s="200">
        <f t="shared" si="3"/>
        <v>2.4</v>
      </c>
      <c r="G72" s="201" t="s">
        <v>70</v>
      </c>
      <c r="H72" s="231"/>
      <c r="J72" s="233"/>
      <c r="K72" s="200"/>
      <c r="L72" s="200"/>
      <c r="M72" s="205"/>
      <c r="N72" s="205"/>
      <c r="O72" s="200"/>
      <c r="P72" s="200"/>
      <c r="Q72" s="200"/>
      <c r="R72" s="205" t="b">
        <v>0</v>
      </c>
      <c r="S72" s="205" t="b">
        <v>0</v>
      </c>
      <c r="T72" s="205" t="b">
        <v>0</v>
      </c>
      <c r="U72" s="222"/>
      <c r="V72" s="222"/>
    </row>
    <row r="73" outlineLevel="1">
      <c r="A73" s="207"/>
      <c r="B73" s="388" t="s">
        <v>423</v>
      </c>
      <c r="C73" s="199" t="s">
        <v>1947</v>
      </c>
      <c r="D73" s="207"/>
      <c r="E73" s="199" t="s">
        <v>194</v>
      </c>
      <c r="F73" s="200">
        <f t="shared" si="3"/>
        <v>3.6</v>
      </c>
      <c r="G73" s="201" t="s">
        <v>193</v>
      </c>
      <c r="H73" s="112"/>
      <c r="I73" s="224"/>
      <c r="J73" s="114"/>
      <c r="K73" s="200"/>
      <c r="L73" s="200"/>
      <c r="M73" s="205"/>
      <c r="N73" s="205"/>
      <c r="O73" s="200"/>
      <c r="P73" s="200"/>
      <c r="Q73" s="200"/>
      <c r="R73" s="205" t="b">
        <v>0</v>
      </c>
      <c r="S73" s="205" t="b">
        <v>0</v>
      </c>
      <c r="T73" s="205" t="b">
        <v>0</v>
      </c>
      <c r="U73" s="207"/>
      <c r="V73" s="207"/>
    </row>
    <row r="74" outlineLevel="1">
      <c r="A74" s="324" t="str">
        <f>"下B ("&amp;VLOOKUP($A$1,Fighters!$A$2:$AI$81,18,FALSE)&amp;")"</f>
        <v>下B (爆弾)</v>
      </c>
      <c r="B74" s="117"/>
      <c r="C74" s="327" t="str">
        <f>'テンプレート'!C85</f>
        <v>Active</v>
      </c>
      <c r="D74" s="327" t="str">
        <f>'テンプレート'!D85</f>
        <v>Duration</v>
      </c>
      <c r="E74" s="328" t="str">
        <f>'テンプレート'!E85</f>
        <v>Base Damage</v>
      </c>
      <c r="F74" s="329" t="str">
        <f>'テンプレート'!F85</f>
        <v>Damage (1v1)</v>
      </c>
      <c r="G74" s="328" t="str">
        <f>'テンプレート'!G85</f>
        <v>ガード硬直</v>
      </c>
      <c r="H74" s="331" t="str">
        <f>'テンプレート'!H85</f>
        <v>Comment</v>
      </c>
      <c r="I74" s="120"/>
      <c r="J74" s="117"/>
      <c r="K74" s="333" t="str">
        <f>'テンプレート'!K85</f>
        <v>ベクトル</v>
      </c>
      <c r="L74" s="333" t="str">
        <f>'テンプレート'!L85</f>
        <v>KBG (R.E.)</v>
      </c>
      <c r="M74" s="333" t="str">
        <f>'テンプレート'!M85</f>
        <v>BKB (R.A.)</v>
      </c>
      <c r="N74" s="333" t="str">
        <f>'テンプレート'!N85</f>
        <v>FKB (R.F.)</v>
      </c>
      <c r="O74" s="334" t="str">
        <f>'テンプレート'!O85</f>
        <v>盾削り値</v>
      </c>
      <c r="P74" s="333" t="str">
        <f>'テンプレート'!P85</f>
        <v>ﾋｯﾄｽﾄｯﾌﾟ</v>
      </c>
      <c r="Q74" s="334" t="str">
        <f>'テンプレート'!Q85</f>
        <v>ずらし</v>
      </c>
      <c r="R74" s="333" t="str">
        <f>'テンプレート'!R85</f>
        <v>相殺</v>
      </c>
      <c r="S74" s="334" t="str">
        <f>'テンプレート'!S85</f>
        <v>相殺ﾓｰｼｮﾝ</v>
      </c>
      <c r="T74" s="334" t="str">
        <f>'テンプレート'!T85</f>
        <v>飛び道具</v>
      </c>
      <c r="U74" s="334" t="str">
        <f>'テンプレート'!U85</f>
        <v>慣性反転</v>
      </c>
      <c r="V74" s="334" t="str">
        <f>'テンプレート'!V85</f>
        <v>向き反転</v>
      </c>
    </row>
    <row r="75" outlineLevel="1">
      <c r="A75" s="358" t="s">
        <v>322</v>
      </c>
      <c r="B75" s="388" t="s">
        <v>430</v>
      </c>
      <c r="C75" s="199" t="s">
        <v>1952</v>
      </c>
      <c r="D75" s="199" t="s">
        <v>165</v>
      </c>
      <c r="E75" s="407"/>
      <c r="F75" s="407"/>
      <c r="G75" s="407"/>
      <c r="H75" s="243" t="s">
        <v>214</v>
      </c>
      <c r="I75" s="221"/>
      <c r="J75" s="110"/>
      <c r="K75" s="407"/>
      <c r="L75" s="407"/>
      <c r="M75" s="407"/>
      <c r="N75" s="407"/>
      <c r="O75" s="407"/>
      <c r="P75" s="407"/>
      <c r="Q75" s="407"/>
      <c r="R75" s="407"/>
      <c r="S75" s="407"/>
      <c r="T75" s="407"/>
      <c r="U75" s="344" t="b">
        <v>0</v>
      </c>
      <c r="V75" s="344" t="b">
        <v>0</v>
      </c>
    </row>
    <row r="76" outlineLevel="1">
      <c r="A76" s="207"/>
      <c r="B76" s="388" t="s">
        <v>1953</v>
      </c>
      <c r="C76" s="199" t="s">
        <v>1954</v>
      </c>
      <c r="D76" s="407"/>
      <c r="E76" s="199" t="s">
        <v>1955</v>
      </c>
      <c r="F76" s="200" t="s">
        <v>1956</v>
      </c>
      <c r="G76" s="201" t="s">
        <v>1957</v>
      </c>
      <c r="H76" s="112"/>
      <c r="I76" s="224"/>
      <c r="J76" s="114"/>
      <c r="K76" s="200"/>
      <c r="L76" s="200"/>
      <c r="M76" s="205"/>
      <c r="N76" s="205"/>
      <c r="O76" s="200">
        <v>0.0</v>
      </c>
      <c r="P76" s="200">
        <v>1.0</v>
      </c>
      <c r="Q76" s="200">
        <v>1.0</v>
      </c>
      <c r="R76" s="205" t="b">
        <v>1</v>
      </c>
      <c r="S76" s="205" t="b">
        <v>0</v>
      </c>
      <c r="T76" s="205" t="b">
        <v>1</v>
      </c>
      <c r="U76" s="207"/>
      <c r="V76" s="207"/>
    </row>
    <row r="77">
      <c r="A77" s="312"/>
      <c r="B77" s="315"/>
      <c r="C77" s="317"/>
      <c r="D77" s="317"/>
      <c r="E77" s="318"/>
      <c r="F77" s="318"/>
      <c r="G77" s="318"/>
      <c r="H77" s="319"/>
      <c r="I77" s="319"/>
      <c r="J77" s="320"/>
      <c r="K77" s="320"/>
      <c r="L77" s="320"/>
      <c r="M77" s="320"/>
      <c r="N77" s="320"/>
      <c r="O77" s="320"/>
      <c r="P77" s="320"/>
      <c r="Q77" s="180"/>
      <c r="R77" s="180"/>
      <c r="S77" s="180"/>
      <c r="T77" s="180"/>
      <c r="U77" s="180"/>
      <c r="V77" s="180"/>
    </row>
    <row r="78">
      <c r="A78" s="390" t="str">
        <f>'テンプレート'!A91</f>
        <v>Grabs and Throws</v>
      </c>
      <c r="B78" s="110"/>
      <c r="C78" s="319"/>
      <c r="D78" s="319"/>
      <c r="E78" s="320"/>
      <c r="F78" s="392"/>
      <c r="G78" s="392"/>
      <c r="H78" s="320"/>
      <c r="I78" s="320"/>
      <c r="J78" s="320"/>
      <c r="K78" s="320"/>
      <c r="L78" s="320"/>
      <c r="M78" s="320"/>
      <c r="N78" s="180"/>
      <c r="O78" s="180"/>
      <c r="P78" s="180"/>
      <c r="Q78" s="320"/>
      <c r="R78" s="320"/>
      <c r="S78" s="320"/>
      <c r="T78" s="320"/>
      <c r="U78" s="320"/>
      <c r="V78" s="320"/>
    </row>
    <row r="79" outlineLevel="1">
      <c r="A79" s="112"/>
      <c r="B79" s="114"/>
      <c r="C79" s="393" t="str">
        <f>'テンプレート'!C92</f>
        <v>Active</v>
      </c>
      <c r="D79" s="393" t="str">
        <f>'テンプレート'!D92</f>
        <v>Duration</v>
      </c>
      <c r="E79" s="393" t="str">
        <f>'テンプレート'!E92</f>
        <v>Base Damage</v>
      </c>
      <c r="F79" s="396" t="str">
        <f>'テンプレート'!F92</f>
        <v>Damage (1v1)</v>
      </c>
      <c r="G79" s="319"/>
      <c r="H79" s="319"/>
      <c r="I79" s="319"/>
      <c r="J79" s="320"/>
      <c r="K79" s="320"/>
      <c r="L79" s="320"/>
      <c r="M79" s="320"/>
      <c r="N79" s="320"/>
      <c r="O79" s="320"/>
      <c r="P79" s="320"/>
      <c r="Q79" s="320"/>
      <c r="R79" s="320"/>
      <c r="S79" s="320"/>
      <c r="T79" s="320"/>
      <c r="U79" s="320"/>
      <c r="V79" s="320"/>
    </row>
    <row r="80" outlineLevel="1">
      <c r="A80" s="398" t="str">
        <f>'テンプレート'!A93</f>
        <v>Grabs攻撃</v>
      </c>
      <c r="B80" s="399" t="str">
        <f>'テンプレート'!B93</f>
        <v>Grabs攻撃</v>
      </c>
      <c r="C80" s="127" t="s">
        <v>429</v>
      </c>
      <c r="D80" s="127" t="s">
        <v>66</v>
      </c>
      <c r="E80" s="127" t="s">
        <v>429</v>
      </c>
      <c r="F80" s="200">
        <f>E80*1.2</f>
        <v>1.2</v>
      </c>
      <c r="G80" s="319"/>
      <c r="H80" s="319"/>
      <c r="I80" s="319"/>
      <c r="J80" s="320"/>
      <c r="K80" s="320"/>
      <c r="L80" s="320"/>
      <c r="M80" s="320"/>
      <c r="N80" s="320"/>
      <c r="O80" s="320"/>
      <c r="P80" s="320"/>
      <c r="Q80" s="320"/>
      <c r="R80" s="320"/>
      <c r="S80" s="320"/>
      <c r="T80" s="320"/>
      <c r="U80" s="320"/>
      <c r="V80" s="320"/>
    </row>
    <row r="81" outlineLevel="1">
      <c r="A81" s="400" t="str">
        <f>'テンプレート'!A94</f>
        <v>Grabs</v>
      </c>
      <c r="B81" s="399" t="str">
        <f>'テンプレート'!B94</f>
        <v>On-Spot</v>
      </c>
      <c r="C81" s="127" t="s">
        <v>1959</v>
      </c>
      <c r="D81" s="127" t="s">
        <v>548</v>
      </c>
      <c r="E81" s="401"/>
      <c r="F81" s="402"/>
      <c r="G81" s="402"/>
      <c r="H81" s="319"/>
      <c r="I81" s="319"/>
      <c r="J81" s="320"/>
      <c r="K81" s="320"/>
      <c r="L81" s="320"/>
      <c r="M81" s="320"/>
      <c r="N81" s="320"/>
      <c r="O81" s="320"/>
      <c r="P81" s="320"/>
      <c r="Q81" s="320"/>
      <c r="R81" s="320"/>
      <c r="S81" s="320"/>
      <c r="T81" s="320"/>
      <c r="U81" s="320"/>
      <c r="V81" s="320"/>
    </row>
    <row r="82" outlineLevel="1">
      <c r="A82" s="231"/>
      <c r="B82" s="399" t="str">
        <f>'テンプレート'!B95</f>
        <v>ダッシュ</v>
      </c>
      <c r="C82" s="127" t="s">
        <v>1033</v>
      </c>
      <c r="D82" s="127" t="s">
        <v>234</v>
      </c>
      <c r="E82" s="401"/>
      <c r="F82" s="402"/>
      <c r="G82" s="402"/>
      <c r="H82" s="319"/>
      <c r="I82" s="319"/>
      <c r="J82" s="320"/>
      <c r="K82" s="320"/>
      <c r="L82" s="320"/>
      <c r="M82" s="320"/>
      <c r="N82" s="320"/>
      <c r="O82" s="320"/>
      <c r="P82" s="320"/>
      <c r="Q82" s="320"/>
      <c r="R82" s="320"/>
      <c r="S82" s="320"/>
      <c r="T82" s="320"/>
      <c r="U82" s="320"/>
      <c r="V82" s="320"/>
    </row>
    <row r="83" outlineLevel="1">
      <c r="A83" s="112"/>
      <c r="B83" s="399" t="str">
        <f>'テンプレート'!B96</f>
        <v>ふりむき</v>
      </c>
      <c r="C83" s="127" t="s">
        <v>1960</v>
      </c>
      <c r="D83" s="127" t="s">
        <v>131</v>
      </c>
      <c r="E83" s="319"/>
      <c r="F83" s="402"/>
      <c r="G83" s="402"/>
      <c r="H83" s="319"/>
      <c r="I83" s="319"/>
      <c r="J83" s="320"/>
      <c r="K83" s="320"/>
      <c r="L83" s="320"/>
      <c r="M83" s="320"/>
      <c r="N83" s="320"/>
      <c r="O83" s="320"/>
      <c r="P83" s="320"/>
      <c r="Q83" s="320"/>
      <c r="R83" s="320"/>
      <c r="S83" s="320"/>
      <c r="T83" s="320"/>
      <c r="U83" s="320"/>
      <c r="V83" s="320"/>
    </row>
    <row r="84" outlineLevel="1">
      <c r="A84" s="403" t="str">
        <f>'テンプレート'!A97</f>
        <v>Throws</v>
      </c>
      <c r="B84" s="117"/>
      <c r="C84" s="393" t="str">
        <f>'テンプレート'!C97</f>
        <v>Active</v>
      </c>
      <c r="D84" s="393" t="str">
        <f>'テンプレート'!D97</f>
        <v>Duration</v>
      </c>
      <c r="E84" s="393" t="str">
        <f>'テンプレート'!E97</f>
        <v>Base Damage</v>
      </c>
      <c r="F84" s="393" t="str">
        <f>'テンプレート'!F97</f>
        <v>Damage (1v1)</v>
      </c>
      <c r="G84" s="712" t="str">
        <f>'テンプレート'!G97</f>
        <v>Comment</v>
      </c>
      <c r="H84" s="1036" t="str">
        <f>'テンプレート'!H97</f>
        <v/>
      </c>
      <c r="I84" s="120"/>
      <c r="J84" s="117"/>
      <c r="K84" s="405" t="str">
        <f>'テンプレート'!K97</f>
        <v>ベクトル</v>
      </c>
      <c r="L84" s="405" t="str">
        <f>'テンプレート'!L97</f>
        <v>KBG (R.E.)</v>
      </c>
      <c r="M84" s="405" t="str">
        <f>'テンプレート'!M97</f>
        <v>BKB (R.A.)</v>
      </c>
      <c r="N84" s="405" t="str">
        <f>'テンプレート'!N97</f>
        <v>FKB (R.F.)</v>
      </c>
      <c r="O84" s="406" t="str">
        <f>'テンプレート'!O97</f>
        <v>盾削り値</v>
      </c>
      <c r="P84" s="405" t="str">
        <f>'テンプレート'!P97</f>
        <v>ﾋｯﾄｽﾄｯﾌﾟ</v>
      </c>
      <c r="Q84" s="406" t="str">
        <f>'テンプレート'!Q97</f>
        <v>ずらし</v>
      </c>
      <c r="R84" s="408"/>
      <c r="S84" s="408"/>
      <c r="T84" s="408"/>
      <c r="U84" s="408"/>
      <c r="V84" s="408"/>
    </row>
    <row r="85" outlineLevel="1">
      <c r="A85" s="411" t="str">
        <f>'テンプレート'!A98</f>
        <v>前Throws</v>
      </c>
      <c r="B85" s="399" t="str">
        <f>'テンプレート'!B98</f>
        <v>打撃</v>
      </c>
      <c r="C85" s="426"/>
      <c r="D85" s="127" t="s">
        <v>130</v>
      </c>
      <c r="E85" s="426" t="s">
        <v>165</v>
      </c>
      <c r="F85" s="199" t="s">
        <v>194</v>
      </c>
      <c r="G85" s="200">
        <f t="shared" ref="G85:G92" si="4">IFERROR(F85*1.2, "-")</f>
        <v>3.6</v>
      </c>
      <c r="H85" s="1141"/>
      <c r="I85" s="221"/>
      <c r="J85" s="110"/>
      <c r="K85" s="203"/>
      <c r="L85" s="203"/>
      <c r="M85" s="204"/>
      <c r="N85" s="204"/>
      <c r="O85" s="205">
        <v>0.0</v>
      </c>
      <c r="P85" s="205">
        <v>1.0</v>
      </c>
      <c r="Q85" s="205">
        <v>1.0</v>
      </c>
      <c r="R85" s="408"/>
      <c r="S85" s="320"/>
      <c r="T85" s="320"/>
      <c r="U85" s="320"/>
      <c r="V85" s="320"/>
    </row>
    <row r="86" outlineLevel="1">
      <c r="A86" s="207"/>
      <c r="B86" s="399" t="str">
        <f>'テンプレート'!B99</f>
        <v>Throws</v>
      </c>
      <c r="C86" s="207"/>
      <c r="D86" s="127" t="s">
        <v>206</v>
      </c>
      <c r="E86" s="207"/>
      <c r="F86" s="199" t="s">
        <v>194</v>
      </c>
      <c r="G86" s="200">
        <f t="shared" si="4"/>
        <v>3.6</v>
      </c>
      <c r="H86" s="112"/>
      <c r="I86" s="224"/>
      <c r="J86" s="114"/>
      <c r="K86" s="203"/>
      <c r="L86" s="203"/>
      <c r="M86" s="204"/>
      <c r="N86" s="204"/>
      <c r="O86" s="407"/>
      <c r="P86" s="407"/>
      <c r="Q86" s="407"/>
      <c r="R86" s="408"/>
      <c r="S86" s="320"/>
      <c r="T86" s="320"/>
      <c r="U86" s="320"/>
      <c r="V86" s="320"/>
    </row>
    <row r="87" outlineLevel="1">
      <c r="A87" s="411" t="str">
        <f>'テンプレート'!A100</f>
        <v>後Throws</v>
      </c>
      <c r="B87" s="399" t="str">
        <f>'テンプレート'!B100</f>
        <v>打撃</v>
      </c>
      <c r="C87" s="426"/>
      <c r="D87" s="127" t="s">
        <v>130</v>
      </c>
      <c r="E87" s="426" t="s">
        <v>165</v>
      </c>
      <c r="F87" s="199" t="s">
        <v>194</v>
      </c>
      <c r="G87" s="200">
        <f t="shared" si="4"/>
        <v>3.6</v>
      </c>
      <c r="H87" s="1141"/>
      <c r="I87" s="221"/>
      <c r="J87" s="110"/>
      <c r="K87" s="203"/>
      <c r="L87" s="203"/>
      <c r="M87" s="204"/>
      <c r="N87" s="204"/>
      <c r="O87" s="205">
        <v>0.0</v>
      </c>
      <c r="P87" s="205">
        <v>1.0</v>
      </c>
      <c r="Q87" s="205">
        <v>1.0</v>
      </c>
      <c r="R87" s="408"/>
      <c r="S87" s="320"/>
      <c r="T87" s="320"/>
      <c r="U87" s="320"/>
      <c r="V87" s="320"/>
    </row>
    <row r="88" outlineLevel="1">
      <c r="A88" s="207"/>
      <c r="B88" s="399" t="str">
        <f>'テンプレート'!B101</f>
        <v>Throws</v>
      </c>
      <c r="C88" s="207"/>
      <c r="D88" s="127" t="s">
        <v>206</v>
      </c>
      <c r="E88" s="207"/>
      <c r="F88" s="199" t="s">
        <v>194</v>
      </c>
      <c r="G88" s="200">
        <f t="shared" si="4"/>
        <v>3.6</v>
      </c>
      <c r="H88" s="112"/>
      <c r="I88" s="224"/>
      <c r="J88" s="114"/>
      <c r="K88" s="203"/>
      <c r="L88" s="203"/>
      <c r="M88" s="204"/>
      <c r="N88" s="204"/>
      <c r="O88" s="407"/>
      <c r="P88" s="407"/>
      <c r="Q88" s="407"/>
      <c r="R88" s="408"/>
      <c r="S88" s="320"/>
      <c r="T88" s="320"/>
      <c r="U88" s="320"/>
      <c r="V88" s="320"/>
    </row>
    <row r="89" outlineLevel="1">
      <c r="A89" s="411" t="str">
        <f>'テンプレート'!A102</f>
        <v>上Throws</v>
      </c>
      <c r="B89" s="399" t="str">
        <f>'テンプレート'!B102</f>
        <v>打撃</v>
      </c>
      <c r="C89" s="426"/>
      <c r="D89" s="127" t="s">
        <v>419</v>
      </c>
      <c r="E89" s="426" t="s">
        <v>121</v>
      </c>
      <c r="F89" s="199" t="s">
        <v>58</v>
      </c>
      <c r="G89" s="200">
        <f t="shared" si="4"/>
        <v>4.8</v>
      </c>
      <c r="H89" s="1141"/>
      <c r="I89" s="221"/>
      <c r="J89" s="110"/>
      <c r="K89" s="203"/>
      <c r="L89" s="203"/>
      <c r="M89" s="204"/>
      <c r="N89" s="204"/>
      <c r="O89" s="205">
        <v>0.0</v>
      </c>
      <c r="P89" s="205">
        <v>1.0</v>
      </c>
      <c r="Q89" s="205">
        <v>1.0</v>
      </c>
      <c r="R89" s="408"/>
      <c r="S89" s="320"/>
      <c r="T89" s="320"/>
      <c r="U89" s="320"/>
      <c r="V89" s="320"/>
    </row>
    <row r="90" outlineLevel="1">
      <c r="A90" s="207"/>
      <c r="B90" s="399" t="str">
        <f>'テンプレート'!B103</f>
        <v>Throws</v>
      </c>
      <c r="C90" s="207"/>
      <c r="D90" s="127" t="s">
        <v>150</v>
      </c>
      <c r="E90" s="207"/>
      <c r="F90" s="199" t="s">
        <v>303</v>
      </c>
      <c r="G90" s="200">
        <f t="shared" si="4"/>
        <v>2.4</v>
      </c>
      <c r="H90" s="112"/>
      <c r="I90" s="224"/>
      <c r="J90" s="114"/>
      <c r="K90" s="203"/>
      <c r="L90" s="203"/>
      <c r="M90" s="204"/>
      <c r="N90" s="204"/>
      <c r="O90" s="407"/>
      <c r="P90" s="407"/>
      <c r="Q90" s="407"/>
      <c r="R90" s="408"/>
      <c r="S90" s="179"/>
      <c r="T90" s="179"/>
      <c r="U90" s="179"/>
      <c r="V90" s="179"/>
    </row>
    <row r="91" outlineLevel="1">
      <c r="A91" s="411" t="str">
        <f>'テンプレート'!A104</f>
        <v>下Throws</v>
      </c>
      <c r="B91" s="399" t="str">
        <f>'テンプレート'!B104</f>
        <v>打撃</v>
      </c>
      <c r="C91" s="426"/>
      <c r="D91" s="127" t="s">
        <v>111</v>
      </c>
      <c r="E91" s="426" t="s">
        <v>121</v>
      </c>
      <c r="F91" s="199" t="s">
        <v>194</v>
      </c>
      <c r="G91" s="200">
        <f t="shared" si="4"/>
        <v>3.6</v>
      </c>
      <c r="H91" s="1141"/>
      <c r="I91" s="221"/>
      <c r="J91" s="110"/>
      <c r="K91" s="203"/>
      <c r="L91" s="203"/>
      <c r="M91" s="204"/>
      <c r="N91" s="204"/>
      <c r="O91" s="205">
        <v>0.0</v>
      </c>
      <c r="P91" s="205">
        <v>1.0</v>
      </c>
      <c r="Q91" s="205">
        <v>1.0</v>
      </c>
      <c r="R91" s="408"/>
      <c r="S91" s="179"/>
      <c r="T91" s="179"/>
      <c r="U91" s="179"/>
      <c r="V91" s="179"/>
    </row>
    <row r="92" outlineLevel="1">
      <c r="A92" s="207"/>
      <c r="B92" s="399" t="str">
        <f>'テンプレート'!B105</f>
        <v>Throws</v>
      </c>
      <c r="C92" s="207"/>
      <c r="D92" s="127" t="s">
        <v>612</v>
      </c>
      <c r="E92" s="207"/>
      <c r="F92" s="199" t="s">
        <v>194</v>
      </c>
      <c r="G92" s="200">
        <f t="shared" si="4"/>
        <v>3.6</v>
      </c>
      <c r="H92" s="112"/>
      <c r="I92" s="224"/>
      <c r="J92" s="114"/>
      <c r="K92" s="203"/>
      <c r="L92" s="203"/>
      <c r="M92" s="204"/>
      <c r="N92" s="204"/>
      <c r="O92" s="407"/>
      <c r="P92" s="407"/>
      <c r="Q92" s="407"/>
      <c r="R92" s="408"/>
      <c r="S92" s="179"/>
      <c r="T92" s="179"/>
      <c r="U92" s="179"/>
      <c r="V92" s="179"/>
    </row>
    <row r="93">
      <c r="A93" s="312"/>
      <c r="B93" s="315"/>
      <c r="C93" s="317"/>
      <c r="D93" s="317"/>
      <c r="E93" s="319"/>
      <c r="F93" s="248"/>
      <c r="G93" s="248"/>
      <c r="H93" s="319"/>
      <c r="I93" s="319"/>
      <c r="J93" s="320"/>
      <c r="K93" s="320"/>
      <c r="L93" s="121"/>
      <c r="M93" s="121"/>
      <c r="N93" s="121"/>
      <c r="O93" s="179"/>
      <c r="P93" s="179"/>
      <c r="Q93" s="121"/>
      <c r="R93" s="121"/>
      <c r="S93" s="121"/>
      <c r="T93" s="121"/>
      <c r="U93" s="121"/>
      <c r="V93" s="121"/>
    </row>
    <row r="94">
      <c r="A94" s="429" t="str">
        <f>'テンプレート'!A107</f>
        <v>Dodges</v>
      </c>
      <c r="B94" s="110"/>
      <c r="C94" s="392"/>
      <c r="D94" s="121"/>
      <c r="E94" s="121"/>
      <c r="F94" s="121"/>
      <c r="G94" s="121"/>
      <c r="H94" s="121"/>
      <c r="I94" s="121"/>
      <c r="J94" s="180"/>
      <c r="K94" s="121"/>
      <c r="L94" s="121"/>
      <c r="M94" s="121"/>
      <c r="N94" s="121"/>
      <c r="O94" s="121"/>
      <c r="P94" s="121"/>
      <c r="Q94" s="180"/>
      <c r="R94" s="121"/>
      <c r="S94" s="121"/>
      <c r="T94" s="121"/>
      <c r="U94" s="121"/>
      <c r="V94" s="121"/>
    </row>
    <row r="95" outlineLevel="1">
      <c r="A95" s="112"/>
      <c r="B95" s="114"/>
      <c r="C95" s="430" t="s">
        <v>487</v>
      </c>
      <c r="D95" s="430" t="s">
        <v>489</v>
      </c>
      <c r="E95" s="430" t="s">
        <v>49</v>
      </c>
      <c r="F95" s="430" t="s">
        <v>490</v>
      </c>
      <c r="G95" s="431"/>
      <c r="H95" s="319"/>
      <c r="I95" s="319"/>
      <c r="J95" s="320"/>
      <c r="K95" s="320"/>
      <c r="L95" s="121"/>
      <c r="M95" s="121"/>
      <c r="N95" s="121"/>
      <c r="O95" s="121"/>
      <c r="P95" s="121"/>
      <c r="Q95" s="121"/>
      <c r="R95" s="121"/>
      <c r="S95" s="121"/>
      <c r="T95" s="121"/>
      <c r="U95" s="121"/>
      <c r="V95" s="121"/>
    </row>
    <row r="96" outlineLevel="1">
      <c r="A96" s="432" t="str">
        <f>'テンプレート'!A109</f>
        <v>Ground Dodges</v>
      </c>
      <c r="B96" s="433" t="str">
        <f>'テンプレート'!B109</f>
        <v>On-Spot</v>
      </c>
      <c r="C96" s="127" t="str">
        <f t="array" ref="C96">INDEX(Dodges!$C$3:$U$84, MATCH($A$1,Dodges!$A$3:$A$85,0), MATCH(C95,Dodges!$C$2:$F$2,0))</f>
        <v>3-16</v>
      </c>
      <c r="D96" s="127" t="str">
        <f t="array" ref="D96">INDEX(Dodges!$C$3:$U$84, MATCH($A$1,Dodges!$A$3:$A$85,0), MATCH(D95,Dodges!$C$2:$F$2,0))</f>
        <v>6-16</v>
      </c>
      <c r="E96" s="127" t="str">
        <f t="array" ref="E96">INDEX(Dodges!$C$3:$U$84, MATCH($A$1,Dodges!$A$3:$A$85,0), MATCH(E95,Dodges!$C$2:$F$2,0))</f>
        <v>24 (19)</v>
      </c>
      <c r="F96" s="127" t="str">
        <f t="array" ref="F96">INDEX(Dodges!$C$3:$U$84, MATCH($A$1,Dodges!$A$3:$A$85,0), MATCH(F95,Dodges!$C$2:$F$2,0))</f>
        <v>32 (25)</v>
      </c>
      <c r="G96" s="402"/>
      <c r="H96" s="319"/>
      <c r="I96" s="319"/>
      <c r="J96" s="320"/>
      <c r="K96" s="320"/>
      <c r="L96" s="320"/>
      <c r="M96" s="121"/>
      <c r="N96" s="121"/>
      <c r="O96" s="121"/>
      <c r="P96" s="121"/>
      <c r="Q96" s="121"/>
      <c r="R96" s="121"/>
      <c r="S96" s="121"/>
      <c r="T96" s="121"/>
      <c r="U96" s="121"/>
      <c r="V96" s="121"/>
    </row>
    <row r="97" outlineLevel="1">
      <c r="A97" s="231"/>
      <c r="B97" s="433" t="str">
        <f>'テンプレート'!B110</f>
        <v>Forward</v>
      </c>
      <c r="C97" s="127" t="str">
        <f t="array" ref="C97">INDEX(Dodges!$G$3:$U$84, MATCH($A$1,Dodges!$A$3:$A$85,0), MATCH(C95,Dodges!$G$2:$J$2,0))</f>
        <v>4-14</v>
      </c>
      <c r="D97" s="127" t="str">
        <f t="array" ref="D97">INDEX(Dodges!$G$3:$U$84, MATCH($A$1,Dodges!$A$3:$A$85,0), MATCH(D95,Dodges!$G$2:$J$2,0))</f>
        <v>8-14</v>
      </c>
      <c r="E97" s="127" t="str">
        <f t="array" ref="E97">INDEX(Dodges!$G$3:$U$84, MATCH($A$1,Dodges!$A$3:$A$85,0), MATCH(E95,Dodges!$G$2:$J$2,0))</f>
        <v>28</v>
      </c>
      <c r="F97" s="127">
        <f t="array" ref="F97">INDEX(Dodges!$G$3:$U$84, MATCH($A$1,Dodges!$A$3:$A$85,0), MATCH(F95,Dodges!$G$2:$J$2,0))</f>
        <v>37</v>
      </c>
      <c r="G97" s="436"/>
      <c r="H97" s="319"/>
      <c r="I97" s="319"/>
      <c r="J97" s="320"/>
      <c r="K97" s="320"/>
      <c r="L97" s="320"/>
      <c r="M97" s="320"/>
      <c r="N97" s="320"/>
      <c r="O97" s="121"/>
      <c r="P97" s="121"/>
      <c r="Q97" s="121"/>
      <c r="R97" s="121"/>
      <c r="S97" s="121"/>
      <c r="T97" s="121"/>
      <c r="U97" s="121"/>
      <c r="V97" s="121"/>
    </row>
    <row r="98" outlineLevel="1">
      <c r="A98" s="112"/>
      <c r="B98" s="433" t="str">
        <f>'テンプレート'!B111</f>
        <v>Backward</v>
      </c>
      <c r="C98" s="127" t="str">
        <f t="array" ref="C98">INDEX(Dodges!$K$3:$U$84, MATCH($A$1,Dodges!$A$3:$A$85,0), MATCH(C95,Dodges!$K$2:$N$2,0))</f>
        <v>4-15</v>
      </c>
      <c r="D98" s="127" t="str">
        <f t="array" ref="D98">INDEX(Dodges!$K$3:$U$84, MATCH($A$1,Dodges!$A$3:$A$85,0), MATCH(D95,Dodges!$K$2:$N$2,0))</f>
        <v>8-13</v>
      </c>
      <c r="E98" s="127" t="str">
        <f t="array" ref="E98">INDEX(Dodges!$K$3:$U$84, MATCH($A$1,Dodges!$A$3:$A$85,0), MATCH(E95,Dodges!$K$2:$N$2,0))</f>
        <v>33</v>
      </c>
      <c r="F98" s="127" t="str">
        <f t="array" ref="F98">INDEX(Dodges!$K$3:$U$84, MATCH($A$1,Dodges!$A$3:$A$85,0), MATCH(F95,Dodges!$K$2:$N$2,0))</f>
        <v>50</v>
      </c>
      <c r="G98" s="436"/>
      <c r="H98" s="434"/>
      <c r="I98" s="434"/>
      <c r="J98" s="179"/>
      <c r="K98" s="179"/>
      <c r="L98" s="179"/>
      <c r="M98" s="179"/>
      <c r="N98" s="179"/>
      <c r="O98" s="121"/>
      <c r="P98" s="121"/>
      <c r="Q98" s="121"/>
      <c r="R98" s="121"/>
      <c r="S98" s="121"/>
      <c r="T98" s="121"/>
      <c r="U98" s="121"/>
      <c r="V98" s="121"/>
    </row>
    <row r="99" outlineLevel="1">
      <c r="A99" s="432" t="str">
        <f>'テンプレート'!A112</f>
        <v>AirDodges</v>
      </c>
      <c r="B99" s="433" t="str">
        <f>'テンプレート'!B112</f>
        <v>Neutral</v>
      </c>
      <c r="C99" s="127" t="str">
        <f t="array" ref="C99">INDEX(Dodges!$O$3:$U$84, MATCH($A$1,Dodges!$A$3:$A$85,0), MATCH(C95,Dodges!$O$2:$R$2,0))</f>
        <v>2-26</v>
      </c>
      <c r="D99" s="127" t="str">
        <f t="array" ref="D99">INDEX(Dodges!$O$3:$U$84, MATCH($A$1,Dodges!$A$3:$A$85,0), MATCH(D95,Dodges!$O$2:$R$2,0))</f>
        <v>5-24</v>
      </c>
      <c r="E99" s="127" t="str">
        <f t="array" ref="E99">INDEX(Dodges!$O$3:$U$84, MATCH($A$1,Dodges!$A$3:$A$85,0), MATCH(E95,Dodges!$O$2:$R$2,0))</f>
        <v>45</v>
      </c>
      <c r="F99" s="248"/>
      <c r="G99" s="248"/>
      <c r="H99" s="180"/>
      <c r="I99" s="180"/>
      <c r="J99" s="121"/>
      <c r="K99" s="121"/>
      <c r="L99" s="121"/>
      <c r="M99" s="121"/>
      <c r="N99" s="121"/>
      <c r="O99" s="320"/>
      <c r="P99" s="320"/>
      <c r="Q99" s="320"/>
      <c r="R99" s="320"/>
      <c r="S99" s="320"/>
      <c r="T99" s="320"/>
      <c r="U99" s="320"/>
      <c r="V99" s="320"/>
    </row>
    <row r="100" outlineLevel="1">
      <c r="A100" s="112"/>
      <c r="B100" s="433" t="str">
        <f>'テンプレート'!B113</f>
        <v>Directional</v>
      </c>
      <c r="C100" s="127" t="str">
        <f t="array" ref="C100">INDEX(Dodges!$S$3:$U$84, MATCH($A$1,Dodges!$A$3:$A$85,0), MATCH(C95,Dodges!$S$2:$U$2,0))</f>
        <v>2-19</v>
      </c>
      <c r="D100" s="127" t="str">
        <f t="array" ref="D100">INDEX(Dodges!$S$3:$U$84, MATCH($A$1,Dodges!$A$3:$A$85,0), MATCH(D95,Dodges!$S$2:$U$2,0))</f>
        <v>5-18</v>
      </c>
      <c r="E100" s="127" t="str">
        <f t="array" ref="E100">INDEX(Dodges!$S$3:$U$84, MATCH($A$1,Dodges!$A$3:$A$85,0), MATCH(E95,Dodges!$S$2:$U$2,0))</f>
        <v>真横：76
真上：100
真下：63</v>
      </c>
      <c r="F100" s="436"/>
      <c r="G100" s="436"/>
      <c r="H100" s="180"/>
      <c r="I100" s="180"/>
      <c r="J100" s="179"/>
      <c r="K100" s="179"/>
      <c r="L100" s="179"/>
      <c r="M100" s="179"/>
      <c r="N100" s="121"/>
      <c r="O100" s="180"/>
      <c r="P100" s="180"/>
      <c r="Q100" s="180"/>
      <c r="R100" s="180"/>
      <c r="S100" s="180"/>
      <c r="T100" s="180"/>
      <c r="U100" s="180"/>
      <c r="V100" s="180"/>
    </row>
    <row r="101">
      <c r="A101" s="438"/>
      <c r="B101" s="439"/>
      <c r="C101" s="431"/>
      <c r="D101" s="431"/>
      <c r="E101" s="440"/>
      <c r="F101" s="431"/>
      <c r="G101" s="431"/>
      <c r="H101" s="431"/>
      <c r="I101" s="431"/>
      <c r="J101" s="121"/>
      <c r="K101" s="319"/>
      <c r="L101" s="319"/>
      <c r="M101" s="319"/>
      <c r="N101" s="319"/>
      <c r="O101" s="180"/>
      <c r="P101" s="180"/>
      <c r="Q101" s="180"/>
      <c r="R101" s="180"/>
      <c r="S101" s="180"/>
      <c r="T101" s="180"/>
      <c r="U101" s="180"/>
      <c r="V101" s="180"/>
    </row>
    <row r="102">
      <c r="A102" s="441" t="s">
        <v>501</v>
      </c>
      <c r="B102" s="110"/>
      <c r="C102" s="320"/>
      <c r="D102" s="179"/>
      <c r="E102" s="320"/>
      <c r="F102" s="138"/>
      <c r="G102" s="138"/>
      <c r="H102" s="179"/>
      <c r="I102" s="179"/>
      <c r="J102" s="180"/>
      <c r="K102" s="180"/>
      <c r="L102" s="180"/>
      <c r="M102" s="180"/>
      <c r="N102" s="180"/>
      <c r="O102" s="180"/>
      <c r="P102" s="180"/>
      <c r="Q102" s="180"/>
      <c r="R102" s="180"/>
      <c r="S102" s="180"/>
      <c r="T102" s="180"/>
      <c r="U102" s="180"/>
      <c r="V102" s="180"/>
    </row>
    <row r="103" outlineLevel="1">
      <c r="A103" s="112"/>
      <c r="B103" s="114"/>
      <c r="C103" s="442" t="s">
        <v>487</v>
      </c>
      <c r="D103" s="442" t="s">
        <v>49</v>
      </c>
      <c r="E103" s="442" t="s">
        <v>48</v>
      </c>
      <c r="F103" s="442" t="s">
        <v>50</v>
      </c>
      <c r="G103" s="443" t="s">
        <v>51</v>
      </c>
      <c r="H103" s="320"/>
      <c r="I103" s="320"/>
      <c r="J103" s="179"/>
      <c r="K103" s="444" t="str">
        <f>'テンプレート'!K116</f>
        <v>アイテム取得</v>
      </c>
      <c r="L103" s="117"/>
      <c r="M103" s="445" t="str">
        <f>'テンプレート'!M116</f>
        <v>取得フレーム</v>
      </c>
      <c r="N103" s="445" t="str">
        <f>'テンプレート'!N116</f>
        <v>Duration</v>
      </c>
      <c r="O103" s="180"/>
      <c r="P103" s="180"/>
      <c r="Q103" s="180"/>
      <c r="R103" s="180"/>
      <c r="S103" s="180"/>
      <c r="T103" s="180"/>
      <c r="U103" s="180"/>
      <c r="V103" s="180"/>
    </row>
    <row r="104" outlineLevel="1">
      <c r="A104" s="446" t="s">
        <v>502</v>
      </c>
      <c r="B104" s="447" t="s">
        <v>503</v>
      </c>
      <c r="C104" s="448"/>
      <c r="D104" s="127">
        <f t="array" ref="D104">INDEX('Ledge  Tech'!$C$3:$C103, MATCH($A$1,'Ledge  Tech'!$A$3:$A$109,0), MATCH(D103,'Ledge  Tech'!$C$2,0))</f>
        <v>19</v>
      </c>
      <c r="E104" s="448"/>
      <c r="F104" s="448"/>
      <c r="G104" s="448"/>
      <c r="H104" s="320"/>
      <c r="I104" s="320"/>
      <c r="J104" s="121"/>
      <c r="K104" s="449" t="str">
        <f>'テンプレート'!K117</f>
        <v>小アイテム</v>
      </c>
      <c r="L104" s="450" t="str">
        <f>'テンプレート'!L117</f>
        <v>On-Spot</v>
      </c>
      <c r="M104" s="127" t="str">
        <f t="array" ref="M104">INDEX('Item Throws'!$C$3:$D$109, MATCH($A$1,'Item Throws'!$A$3:$A$109,0), MATCH(M$103,'Item Throws'!$C$2:$AA$2,0))</f>
        <v>-</v>
      </c>
      <c r="N104" s="127">
        <f t="array" ref="N104">INDEX('Item Throws'!$C$3:$D$109, MATCH($A$1,'Item Throws'!$A$3:$A$109,0), MATCH(N$103,'Item Throws'!$C$2:$AA$2,0))</f>
        <v>7</v>
      </c>
      <c r="O104" s="180"/>
      <c r="P104" s="180"/>
      <c r="Q104" s="180"/>
      <c r="R104" s="180"/>
      <c r="S104" s="180"/>
      <c r="T104" s="180"/>
      <c r="U104" s="180"/>
      <c r="V104" s="180"/>
    </row>
    <row r="105" outlineLevel="1">
      <c r="A105" s="222"/>
      <c r="B105" s="447" t="s">
        <v>455</v>
      </c>
      <c r="C105" s="127" t="str">
        <f t="array" ref="C105">INDEX('Ledge  Tech'!$D$3:$E103, MATCH($A$1,'Ledge  Tech'!$A$3:$A$109,0), MATCH(C103,'Ledge  Tech'!$D$2:$E$2,0))</f>
        <v>1-32</v>
      </c>
      <c r="D105" s="127">
        <f t="array" ref="D105">INDEX('Ledge  Tech'!$D$3:$E103, MATCH($A$1,'Ledge  Tech'!$A$3:$A$109,0), MATCH(D103,'Ledge  Tech'!$D$2:$E$2,0))</f>
        <v>33</v>
      </c>
      <c r="E105" s="448"/>
      <c r="F105" s="448"/>
      <c r="G105" s="448"/>
      <c r="H105" s="320"/>
      <c r="I105" s="320"/>
      <c r="J105" s="179"/>
      <c r="K105" s="207"/>
      <c r="L105" s="450" t="str">
        <f>'テンプレート'!L118</f>
        <v>歩き</v>
      </c>
      <c r="M105" s="127" t="str">
        <f t="array" ref="M105">INDEX('Item Throws'!$E$3:$F$109, MATCH($A$1,'Item Throws'!$A$3:$A$109,0), MATCH(M$103,'Item Throws'!$E$2:$AA$2,0))</f>
        <v>-</v>
      </c>
      <c r="N105" s="127">
        <f t="array" ref="N105">INDEX('Item Throws'!$E$3:$F$109, MATCH($A$1,'Item Throws'!$A$3:$A$109,0), MATCH(N$103,'Item Throws'!$E$2:$AA$2,0))</f>
        <v>19</v>
      </c>
      <c r="O105" s="180"/>
      <c r="P105" s="180"/>
      <c r="Q105" s="180"/>
      <c r="R105" s="180"/>
      <c r="S105" s="180"/>
      <c r="T105" s="180"/>
      <c r="U105" s="180"/>
      <c r="V105" s="180"/>
    </row>
    <row r="106" outlineLevel="1">
      <c r="A106" s="222"/>
      <c r="B106" s="447" t="s">
        <v>486</v>
      </c>
      <c r="C106" s="127" t="str">
        <f t="array" ref="C106">INDEX('Ledge  Tech'!$F$3:$G$109, MATCH($A$1,'Ledge  Tech'!$A$3:$A$109,0), MATCH(C103,'Ledge  Tech'!$F$2:$G$2,0))</f>
        <v>1-22</v>
      </c>
      <c r="D106" s="127">
        <f t="array" ref="D106">INDEX('Ledge  Tech'!$F$3:$G$109, MATCH($A$1,'Ledge  Tech'!$A$3:$A$109,0), MATCH(D103,'Ledge  Tech'!$F$2:$G$2,0))</f>
        <v>45</v>
      </c>
      <c r="E106" s="448"/>
      <c r="F106" s="448"/>
      <c r="G106" s="448"/>
      <c r="H106" s="320"/>
      <c r="I106" s="320"/>
      <c r="J106" s="121"/>
      <c r="K106" s="451" t="str">
        <f>'テンプレート'!K119</f>
        <v>アイテム投擲</v>
      </c>
      <c r="L106" s="117"/>
      <c r="M106" s="445" t="str">
        <f>'テンプレート'!M119</f>
        <v>投擲フレーム</v>
      </c>
      <c r="N106" s="445" t="str">
        <f>'テンプレート'!N119</f>
        <v>Duration</v>
      </c>
      <c r="O106" s="180"/>
      <c r="P106" s="180"/>
      <c r="Q106" s="180"/>
      <c r="R106" s="180"/>
      <c r="S106" s="180"/>
      <c r="T106" s="180"/>
      <c r="U106" s="180"/>
      <c r="V106" s="180"/>
    </row>
    <row r="107" outlineLevel="1">
      <c r="A107" s="222"/>
      <c r="B107" s="447" t="s">
        <v>505</v>
      </c>
      <c r="C107" s="127" t="str">
        <f t="array" ref="C107">INDEX('Ledge  Tech'!$H$3:$I$109, MATCH($A$1,'Ledge  Tech'!$A$3:$A$109,0), MATCH(C103,'Ledge  Tech'!$H$2:$I$2,0))</f>
        <v>1-12</v>
      </c>
      <c r="D107" s="127">
        <f t="array" ref="D107">INDEX('Ledge  Tech'!$H$3:$I$109, MATCH($A$1,'Ledge  Tech'!$A$3:$A$109,0), MATCH(D103,'Ledge  Tech'!$H$2:$I$2,0))</f>
        <v>14</v>
      </c>
      <c r="E107" s="448"/>
      <c r="F107" s="448"/>
      <c r="G107" s="448"/>
      <c r="H107" s="320"/>
      <c r="I107" s="320"/>
      <c r="J107" s="179"/>
      <c r="K107" s="1066" t="str">
        <f>'テンプレート'!K120</f>
        <v>Ground投擲</v>
      </c>
      <c r="L107" s="450" t="str">
        <f>'テンプレート'!L120</f>
        <v>前Throws</v>
      </c>
      <c r="M107" s="127" t="str">
        <f t="array" ref="M107">INDEX('Item Throws'!$G$3:$H$109, MATCH($A$1,'Item Throws'!$A$3:$A$109,0), MATCH(M$106,'Item Throws'!$G$2:$AA$2,0))</f>
        <v>8</v>
      </c>
      <c r="N107" s="127">
        <f t="array" ref="N107">INDEX('Item Throws'!$G$3:$H$109, MATCH($A$1,'Item Throws'!$A$3:$A$109,0), MATCH(N$106,'Item Throws'!$G$2:$AA$2,0))</f>
        <v>24</v>
      </c>
      <c r="O107" s="121"/>
      <c r="P107" s="121"/>
      <c r="Q107" s="121"/>
      <c r="R107" s="121"/>
      <c r="S107" s="121"/>
      <c r="T107" s="121"/>
      <c r="U107" s="121"/>
      <c r="V107" s="121"/>
    </row>
    <row r="108" outlineLevel="1">
      <c r="A108" s="207"/>
      <c r="B108" s="447" t="s">
        <v>506</v>
      </c>
      <c r="C108" s="127" t="str">
        <f t="array" ref="C108">INDEX('Ledge  Tech'!$J$3:$M$109, MATCH($A$1,'Ledge  Tech'!$A$3:$A$109,0), MATCH(C103,'Ledge  Tech'!$J$2:$M$2,0))</f>
        <v>1-22</v>
      </c>
      <c r="D108" s="127">
        <f t="array" ref="D108">INDEX('Ledge  Tech'!$J$3:$M$109, MATCH($A$1,'Ledge  Tech'!$A$3:$A$109,0), MATCH(D103,'Ledge  Tech'!$J$2:$M$2,0))</f>
        <v>55</v>
      </c>
      <c r="E108" s="127" t="str">
        <f t="array" ref="E108">INDEX('Ledge  Tech'!$J$3:$M$109, MATCH($A$1,'Ledge  Tech'!$A$3:$A$109,0), MATCH(E103,'Ledge  Tech'!$J$2:$M$2,0))</f>
        <v>20-22</v>
      </c>
      <c r="F108" s="127">
        <f t="array" ref="F108">INDEX('Ledge  Tech'!$J$3:$M$109, MATCH($A$1,'Ledge  Tech'!$A$3:$A$109,0), MATCH(F103,'Ledge  Tech'!$J$2:$M$2,0))</f>
        <v>9</v>
      </c>
      <c r="G108" s="127">
        <f>F108*1.2</f>
        <v>10.8</v>
      </c>
      <c r="H108" s="320"/>
      <c r="I108" s="320"/>
      <c r="J108" s="121"/>
      <c r="K108" s="222"/>
      <c r="L108" s="450" t="str">
        <f>'テンプレート'!L121</f>
        <v>後Throws</v>
      </c>
      <c r="M108" s="127" t="str">
        <f t="array" ref="M108">INDEX('Item Throws'!$I$3:$J$109, MATCH($A$1,'Item Throws'!$A$3:$A$109,0), MATCH(M$106,'Item Throws'!$I$2:$AA$2,0))</f>
        <v>10</v>
      </c>
      <c r="N108" s="127">
        <f t="array" ref="N108">INDEX('Item Throws'!$I$3:$J$109, MATCH($A$1,'Item Throws'!$A$3:$A$109,0), MATCH(N$106,'Item Throws'!$I$2:$AA$2,0))</f>
        <v>24</v>
      </c>
      <c r="O108" s="121"/>
      <c r="P108" s="121"/>
      <c r="Q108" s="121"/>
      <c r="R108" s="121"/>
      <c r="S108" s="121"/>
      <c r="T108" s="121"/>
      <c r="U108" s="121"/>
      <c r="V108" s="121"/>
    </row>
    <row r="109" outlineLevel="1">
      <c r="A109" s="446" t="s">
        <v>507</v>
      </c>
      <c r="B109" s="447" t="s">
        <v>455</v>
      </c>
      <c r="C109" s="127" t="str">
        <f t="array" ref="C109">INDEX('Ledge  Tech'!$N$3:$O$109, MATCH($A$1,'Ledge  Tech'!$A$3:$A$109,0), MATCH(C103,'Ledge  Tech'!$N$2:$O$2,0))</f>
        <v>1-20</v>
      </c>
      <c r="D109" s="127">
        <f t="array" ref="D109">INDEX('Ledge  Tech'!$N$3:$O$109, MATCH($A$1,'Ledge  Tech'!$A$3:$A$109,0), MATCH(D103,'Ledge  Tech'!$N$2:$O$2,0))</f>
        <v>26</v>
      </c>
      <c r="E109" s="448"/>
      <c r="F109" s="448"/>
      <c r="G109" s="448"/>
      <c r="H109" s="320"/>
      <c r="I109" s="320"/>
      <c r="J109" s="179"/>
      <c r="K109" s="222"/>
      <c r="L109" s="450" t="str">
        <f>'テンプレート'!L122</f>
        <v>上Throws</v>
      </c>
      <c r="M109" s="127" t="str">
        <f t="array" ref="M109">INDEX('Item Throws'!$K$3:$L$109, MATCH($A$1,'Item Throws'!$A$3:$A$109,0), MATCH(M$106,'Item Throws'!$K$2:$AA$2,0))</f>
        <v>12</v>
      </c>
      <c r="N109" s="127">
        <f t="array" ref="N109">INDEX('Item Throws'!$K$3:$L$109, MATCH($A$1,'Item Throws'!$A$3:$A$109,0), MATCH(N$106,'Item Throws'!$K$2:$AA$2,0))</f>
        <v>23</v>
      </c>
      <c r="O109" s="320"/>
      <c r="P109" s="320"/>
      <c r="Q109" s="320"/>
      <c r="R109" s="320"/>
      <c r="S109" s="320"/>
      <c r="T109" s="320"/>
      <c r="U109" s="320"/>
      <c r="V109" s="320"/>
    </row>
    <row r="110" outlineLevel="1">
      <c r="A110" s="222"/>
      <c r="B110" s="447" t="s">
        <v>496</v>
      </c>
      <c r="C110" s="127" t="str">
        <f t="array" ref="C110">INDEX('Ledge  Tech'!$P$3:$Q$109, MATCH($A$1,'Ledge  Tech'!$A$3:$A$109,0), MATCH(C103,'Ledge  Tech'!$P$2:$Q$2,0))</f>
        <v>1-20</v>
      </c>
      <c r="D110" s="127">
        <f t="array" ref="D110">INDEX('Ledge  Tech'!$P$3:$Q$109, MATCH($A$1,'Ledge  Tech'!$A$3:$A$109,0), MATCH(D103,'Ledge  Tech'!$P$2:$Q$2,0))</f>
        <v>40</v>
      </c>
      <c r="E110" s="448"/>
      <c r="F110" s="448"/>
      <c r="G110" s="448"/>
      <c r="H110" s="320"/>
      <c r="I110" s="320"/>
      <c r="J110" s="121"/>
      <c r="K110" s="222"/>
      <c r="L110" s="450" t="str">
        <f>'テンプレート'!L123</f>
        <v>下Throws</v>
      </c>
      <c r="M110" s="127" t="str">
        <f t="array" ref="M110">INDEX('Item Throws'!$M$3:$N$109, MATCH($A$1,'Item Throws'!$A$3:$A$109,0), MATCH(M$106,'Item Throws'!$M$2:$AA$2,0))</f>
        <v>6</v>
      </c>
      <c r="N110" s="127">
        <f t="array" ref="N110">INDEX('Item Throws'!$M$3:$N$109, MATCH($A$1,'Item Throws'!$A$3:$A$109,0), MATCH(N$106,'Item Throws'!$M$2:$AA$2,0))</f>
        <v>19</v>
      </c>
      <c r="O110" s="180"/>
      <c r="P110" s="180"/>
      <c r="Q110" s="180"/>
      <c r="R110" s="180"/>
      <c r="S110" s="180"/>
      <c r="T110" s="180"/>
      <c r="U110" s="180"/>
      <c r="V110" s="180"/>
    </row>
    <row r="111" outlineLevel="1">
      <c r="A111" s="207"/>
      <c r="B111" s="447" t="s">
        <v>497</v>
      </c>
      <c r="C111" s="127" t="str">
        <f t="array" ref="C111">INDEX('Ledge  Tech'!$R$3:$S$109, MATCH($A$1,'Ledge  Tech'!$A$3:$A$109,0), MATCH(C103,'Ledge  Tech'!$R$2:$S$2,0))</f>
        <v>1-20</v>
      </c>
      <c r="D111" s="127">
        <f t="array" ref="D111">INDEX('Ledge  Tech'!$R$3:$S$109, MATCH($A$1,'Ledge  Tech'!$A$3:$A$109,0), MATCH(D103,'Ledge  Tech'!$R$2:$S$2,0))</f>
        <v>40</v>
      </c>
      <c r="E111" s="448"/>
      <c r="F111" s="448"/>
      <c r="G111" s="448"/>
      <c r="H111" s="320"/>
      <c r="I111" s="320"/>
      <c r="J111" s="179"/>
      <c r="K111" s="222"/>
      <c r="L111" s="453" t="str">
        <f>'テンプレート'!L124</f>
        <v>ダッシュ</v>
      </c>
      <c r="M111" s="127" t="str">
        <f t="array" ref="M111">INDEX('Item Throws'!$O$3:$P$109, MATCH($A$1,'Item Throws'!$A$3:$A$109,0), MATCH(M$106,'Item Throws'!$O$2:$AA$2,0))</f>
        <v>5</v>
      </c>
      <c r="N111" s="127">
        <f t="array" ref="N111">INDEX('Item Throws'!$O$3:$P$109, MATCH($A$1,'Item Throws'!$A$3:$A$109,0), MATCH(N$106,'Item Throws'!$O$2:$AA$2,0))</f>
        <v>29</v>
      </c>
      <c r="O111" s="180"/>
      <c r="P111" s="180"/>
      <c r="Q111" s="180"/>
      <c r="R111" s="180"/>
      <c r="S111" s="180"/>
      <c r="T111" s="180"/>
      <c r="U111" s="180"/>
      <c r="V111" s="180"/>
    </row>
    <row r="112" outlineLevel="1">
      <c r="A112" s="446" t="s">
        <v>508</v>
      </c>
      <c r="B112" s="447" t="s">
        <v>509</v>
      </c>
      <c r="C112" s="448"/>
      <c r="D112" s="127" t="str">
        <f t="array" ref="D112">INDEX('Get-Ups'!$C$3:$C103, MATCH($A$1,'Get-Ups'!$A$3:$A$109,0), MATCH(D103,'Get-Ups'!$C$2:$AD$2,0))</f>
        <v>25</v>
      </c>
      <c r="E112" s="448"/>
      <c r="F112" s="448"/>
      <c r="G112" s="448"/>
      <c r="H112" s="320"/>
      <c r="I112" s="320"/>
      <c r="J112" s="121"/>
      <c r="K112" s="207"/>
      <c r="L112" s="453" t="str">
        <f>'テンプレート'!L125</f>
        <v>On-Spot捨て</v>
      </c>
      <c r="M112" s="127" t="str">
        <f t="array" ref="M112">INDEX('Item Throws'!$Q$3:$R$109, MATCH($A$1,'Item Throws'!$A$3:$A$109,0), MATCH(M$106,'Item Throws'!$Q$2:$AA$2,0))</f>
        <v>6</v>
      </c>
      <c r="N112" s="127">
        <f t="array" ref="N112">INDEX('Item Throws'!$Q$3:$R$109, MATCH($A$1,'Item Throws'!$A$3:$A$109,0), MATCH(N$106,'Item Throws'!$Q$2:$AA$2,0))</f>
        <v>23</v>
      </c>
      <c r="O112" s="180"/>
      <c r="P112" s="180"/>
      <c r="Q112" s="180"/>
      <c r="R112" s="180"/>
      <c r="S112" s="180"/>
      <c r="T112" s="180"/>
      <c r="U112" s="180"/>
      <c r="V112" s="180"/>
    </row>
    <row r="113" outlineLevel="1">
      <c r="A113" s="222"/>
      <c r="B113" s="447" t="s">
        <v>455</v>
      </c>
      <c r="C113" s="454" t="str">
        <f t="array" ref="C113">INDEX('Get-Ups'!$D$3:$E103, MATCH($A$1,'Get-Ups'!$A$3:$A$109,0), MATCH(C103,'Get-Ups'!$D$2:$AD$2,0))</f>
        <v>1-22</v>
      </c>
      <c r="D113" s="455">
        <f t="array" ref="D113">INDEX('Get-Ups'!$D$3:$E103, MATCH($A$1,'Get-Ups'!$A$3:$A$109,0), MATCH(D103,'Get-Ups'!$D$2:$AD$2,0))</f>
        <v>29</v>
      </c>
      <c r="E113" s="448"/>
      <c r="F113" s="448"/>
      <c r="G113" s="448"/>
      <c r="H113" s="320"/>
      <c r="I113" s="320"/>
      <c r="J113" s="179"/>
      <c r="K113" s="1066" t="str">
        <f>'テンプレート'!K126</f>
        <v>Air投擲</v>
      </c>
      <c r="L113" s="450" t="str">
        <f>'テンプレート'!L126</f>
        <v>前Throws</v>
      </c>
      <c r="M113" s="127" t="str">
        <f t="array" ref="M113">INDEX('Item Throws'!$S$3:$T$109, MATCH($A$1,'Item Throws'!$A$3:$A$109,0), MATCH(M$106,'Item Throws'!$S$2:$AA$2,0))</f>
        <v>8</v>
      </c>
      <c r="N113" s="127">
        <f t="array" ref="N113">INDEX('Item Throws'!$S$3:$T$109, MATCH($A$1,'Item Throws'!$A$3:$A$109,0), MATCH(N$106,'Item Throws'!$S$2:$AA$2,0))</f>
        <v>24</v>
      </c>
      <c r="O113" s="180"/>
      <c r="P113" s="180"/>
      <c r="Q113" s="180"/>
      <c r="R113" s="180"/>
      <c r="S113" s="180"/>
      <c r="T113" s="180"/>
      <c r="U113" s="180"/>
      <c r="V113" s="180"/>
    </row>
    <row r="114" outlineLevel="1">
      <c r="A114" s="222"/>
      <c r="B114" s="447" t="s">
        <v>496</v>
      </c>
      <c r="C114" s="454" t="str">
        <f t="array" ref="C114">INDEX('Get-Ups'!$F$3:$G$109, MATCH($A$1,'Get-Ups'!$A$3:$A$109,0), MATCH(C103,'Get-Ups'!$F$2:$AD$2,0))</f>
        <v>1-24</v>
      </c>
      <c r="D114" s="455">
        <f t="array" ref="D114">INDEX('Get-Ups'!$F$3:$G$109, MATCH($A$1,'Get-Ups'!$A$3:$A$109,0), MATCH(D103,'Get-Ups'!$F$2:$AD$2,0))</f>
        <v>35</v>
      </c>
      <c r="E114" s="448"/>
      <c r="F114" s="448"/>
      <c r="G114" s="448"/>
      <c r="H114" s="320"/>
      <c r="I114" s="320"/>
      <c r="J114" s="121"/>
      <c r="K114" s="222"/>
      <c r="L114" s="450" t="str">
        <f>'テンプレート'!L127</f>
        <v>後Throws</v>
      </c>
      <c r="M114" s="127" t="str">
        <f t="array" ref="M114">INDEX('Item Throws'!$U$3:$V$109, MATCH($A$1,'Item Throws'!$A$3:$A$109,0), MATCH(M$106,'Item Throws'!$U$2:$AA$2,0))</f>
        <v>10</v>
      </c>
      <c r="N114" s="127">
        <f t="array" ref="N114">INDEX('Item Throws'!$U$3:$V$109, MATCH($A$1,'Item Throws'!$A$3:$A$109,0), MATCH(N$106,'Item Throws'!$U$2:$AA$2,0))</f>
        <v>24</v>
      </c>
      <c r="O114" s="180"/>
      <c r="P114" s="180"/>
      <c r="Q114" s="180"/>
      <c r="R114" s="180"/>
      <c r="S114" s="180"/>
      <c r="T114" s="180"/>
      <c r="U114" s="180"/>
      <c r="V114" s="180"/>
    </row>
    <row r="115" outlineLevel="1">
      <c r="A115" s="222"/>
      <c r="B115" s="447" t="s">
        <v>497</v>
      </c>
      <c r="C115" s="127" t="str">
        <f t="array" ref="C115">INDEX('Get-Ups'!$H$3:$I$109, MATCH($A$1,'Get-Ups'!$A$3:$A$109,0), MATCH(C103,'Get-Ups'!$H$2:$AD$2,0))</f>
        <v>1-31</v>
      </c>
      <c r="D115" s="127">
        <f t="array" ref="D115">INDEX('Get-Ups'!$H$3:$I$109, MATCH($A$1,'Get-Ups'!$A$3:$A$109,0), MATCH(D103,'Get-Ups'!$H$2:$AD$2,0))</f>
        <v>35</v>
      </c>
      <c r="E115" s="448"/>
      <c r="F115" s="448"/>
      <c r="G115" s="448"/>
      <c r="H115" s="320"/>
      <c r="I115" s="320"/>
      <c r="J115" s="179"/>
      <c r="K115" s="222"/>
      <c r="L115" s="450" t="str">
        <f>'テンプレート'!L128</f>
        <v>上Throws</v>
      </c>
      <c r="M115" s="127" t="str">
        <f t="array" ref="M115">INDEX('Item Throws'!$W$3:$X$109, MATCH($A$1,'Item Throws'!$A$3:$A$109,0), MATCH(M$106,'Item Throws'!$W$2:$AA$2,0))</f>
        <v>12</v>
      </c>
      <c r="N115" s="127">
        <f t="array" ref="N115">INDEX('Item Throws'!$W$3:$X$109, MATCH($A$1,'Item Throws'!$A$3:$A$109,0), MATCH(N$106,'Item Throws'!$W$2:$AA$2,0))</f>
        <v>23</v>
      </c>
      <c r="O115" s="180"/>
      <c r="P115" s="180"/>
      <c r="Q115" s="180"/>
      <c r="R115" s="180"/>
      <c r="S115" s="180"/>
      <c r="T115" s="180"/>
      <c r="U115" s="180"/>
      <c r="V115" s="180"/>
    </row>
    <row r="116" outlineLevel="1">
      <c r="A116" s="222"/>
      <c r="B116" s="447" t="s">
        <v>510</v>
      </c>
      <c r="C116" s="456" t="str">
        <f t="array" ref="C116">INDEX('Get-Ups'!$J$3:$M$109, MATCH($A$1,'Get-Ups'!$A$3:$A$109,0), MATCH(C103,'Get-Ups'!$J$2:$AD$2,0))</f>
        <v>1-21</v>
      </c>
      <c r="D116" s="457">
        <f t="array" ref="D116">INDEX('Get-Ups'!$J$3:$M$109, MATCH($A$1,'Get-Ups'!$A$3:$A$109,0), MATCH(D103,'Get-Ups'!$J$2:$AD$2,0))</f>
        <v>45</v>
      </c>
      <c r="E116" s="454" t="str">
        <f t="array" ref="E116">INDEX('Get-Ups'!$J$3:$M$109, MATCH($A$1,'Get-Ups'!$A$3:$A$109,0), MATCH(E103,'Get-Ups'!$J$2:$AD$2,0))</f>
        <v>17-18</v>
      </c>
      <c r="F116" s="455">
        <f t="array" ref="F116">INDEX('Get-Ups'!$J$3:$M$109, MATCH($A$1,'Get-Ups'!$A$3:$A$109,0), MATCH(F103,'Get-Ups'!$J$2:$AD$2,0))</f>
        <v>7</v>
      </c>
      <c r="G116" s="127">
        <f t="shared" ref="G116:G117" si="5">F116*1.2</f>
        <v>8.4</v>
      </c>
      <c r="H116" s="320"/>
      <c r="I116" s="320"/>
      <c r="J116" s="121"/>
      <c r="K116" s="207"/>
      <c r="L116" s="450" t="str">
        <f>'テンプレート'!L129</f>
        <v>下Throws</v>
      </c>
      <c r="M116" s="127" t="str">
        <f t="array" ref="M116">INDEX('Item Throws'!$Y$3:$Z$109, MATCH($A$1,'Item Throws'!$A$3:$A$109,0), MATCH(M$106,'Item Throws'!$Y$2:$AA$2,0))</f>
        <v>6</v>
      </c>
      <c r="N116" s="127">
        <f t="array" ref="N116">INDEX('Item Throws'!$Y$3:$Z$109, MATCH($A$1,'Item Throws'!$A$3:$A$109,0), MATCH(N$106,'Item Throws'!$Y$2:$AA$2,0))</f>
        <v>19</v>
      </c>
      <c r="O116" s="121"/>
      <c r="P116" s="121"/>
      <c r="Q116" s="121"/>
      <c r="R116" s="121"/>
      <c r="S116" s="121"/>
      <c r="T116" s="121"/>
      <c r="U116" s="121"/>
      <c r="V116" s="121"/>
    </row>
    <row r="117" outlineLevel="1">
      <c r="A117" s="207"/>
      <c r="B117" s="458" t="s">
        <v>511</v>
      </c>
      <c r="C117" s="207"/>
      <c r="D117" s="207"/>
      <c r="E117" s="454" t="str">
        <f t="array" ref="E117">INDEX('Get-Ups'!$N$3:$O$109, MATCH($A$1,'Get-Ups'!$A$3:$A$109,0), MATCH(E103,'Get-Ups'!$N$2:$AD$2,0))</f>
        <v>20-21</v>
      </c>
      <c r="F117" s="455">
        <f t="array" ref="F117">INDEX('Get-Ups'!$N$3:$O$109, MATCH($A$1,'Get-Ups'!$A$3:$A$109,0), MATCH(F103,'Get-Ups'!$N$2:$AD$2,0))</f>
        <v>7</v>
      </c>
      <c r="G117" s="127">
        <f t="shared" si="5"/>
        <v>8.4</v>
      </c>
      <c r="H117" s="320"/>
      <c r="I117" s="320"/>
      <c r="J117" s="121"/>
      <c r="K117" s="459" t="str">
        <f>'テンプレート'!K130</f>
        <v>踏み台ジャンプ</v>
      </c>
      <c r="L117" s="224"/>
      <c r="M117" s="445" t="str">
        <f>'テンプレート'!M130</f>
        <v>Duration</v>
      </c>
      <c r="N117" s="138"/>
      <c r="O117" s="121"/>
      <c r="P117" s="121"/>
      <c r="Q117" s="121"/>
      <c r="R117" s="121"/>
      <c r="S117" s="121"/>
      <c r="T117" s="121"/>
      <c r="U117" s="121"/>
      <c r="V117" s="121"/>
    </row>
    <row r="118" outlineLevel="1">
      <c r="A118" s="446" t="s">
        <v>512</v>
      </c>
      <c r="B118" s="447" t="s">
        <v>509</v>
      </c>
      <c r="C118" s="448"/>
      <c r="D118" s="454" t="str">
        <f t="array" ref="D118">INDEX('Get-Ups'!$C$3:$C103, MATCH($A$1,'Get-Ups'!$A$3:$A$109,0), MATCH(D103,'Get-Ups'!$C$2,0))</f>
        <v>25</v>
      </c>
      <c r="E118" s="448"/>
      <c r="F118" s="448"/>
      <c r="G118" s="448"/>
      <c r="H118" s="320"/>
      <c r="I118" s="320"/>
      <c r="J118" s="179"/>
      <c r="K118" s="460" t="str">
        <f>'テンプレート'!K131</f>
        <v>踏み</v>
      </c>
      <c r="L118" s="461" t="str">
        <f>'テンプレート'!L131</f>
        <v>踏み</v>
      </c>
      <c r="M118" s="127" t="str">
        <f t="array" ref="M118">INDEX('共通動作その他'!$C$3:$C$102, MATCH($A$1,'共通動作その他'!$A$3:$A$102,0), MATCH(M$117,'共通動作その他'!$C$2:$AA$2,0))</f>
        <v>-</v>
      </c>
      <c r="N118" s="462"/>
      <c r="O118" s="121"/>
      <c r="P118" s="121"/>
      <c r="Q118" s="121"/>
      <c r="R118" s="121"/>
      <c r="S118" s="121"/>
      <c r="T118" s="121"/>
      <c r="U118" s="121"/>
      <c r="V118" s="121"/>
    </row>
    <row r="119" outlineLevel="1">
      <c r="A119" s="222"/>
      <c r="B119" s="447" t="s">
        <v>455</v>
      </c>
      <c r="C119" s="454" t="str">
        <f t="array" ref="C119">INDEX('Get-Ups'!$P$3:$Q$109, MATCH($A$1,'Get-Ups'!$A$3:$A$109,0), MATCH(C103,'Get-Ups'!$P$2:$AD$2,0))</f>
        <v>1-22</v>
      </c>
      <c r="D119" s="455">
        <f t="array" ref="D119">INDEX('Get-Ups'!$P$3:$Q$109, MATCH($A$1,'Get-Ups'!$A$3:$A$109,0), MATCH(D103,'Get-Ups'!$P$2:$AD$2,0))</f>
        <v>29</v>
      </c>
      <c r="E119" s="448"/>
      <c r="F119" s="448"/>
      <c r="G119" s="448"/>
      <c r="H119" s="320"/>
      <c r="I119" s="320"/>
      <c r="J119" s="121"/>
      <c r="K119" s="452" t="str">
        <f>'テンプレート'!K132</f>
        <v>踏まれ</v>
      </c>
      <c r="L119" s="461" t="str">
        <f>'テンプレート'!L132</f>
        <v>Ground踏まれ</v>
      </c>
      <c r="M119" s="127" t="str">
        <f t="array" ref="M119">INDEX('共通動作その他'!$D$3:$D$102, MATCH($A$1,'共通動作その他'!$A$3:$A$102,0), MATCH(M$117,'共通動作その他'!$D$2:$AA$2,0))</f>
        <v>-</v>
      </c>
      <c r="N119" s="462"/>
      <c r="O119" s="320"/>
      <c r="P119" s="320"/>
      <c r="Q119" s="320"/>
      <c r="R119" s="320"/>
      <c r="S119" s="320"/>
      <c r="T119" s="320"/>
      <c r="U119" s="320"/>
      <c r="V119" s="320"/>
    </row>
    <row r="120" outlineLevel="1">
      <c r="A120" s="222"/>
      <c r="B120" s="447" t="s">
        <v>496</v>
      </c>
      <c r="C120" s="454" t="str">
        <f t="array" ref="C120">INDEX('Get-Ups'!$R$3:$S$109, MATCH($A$1,'Get-Ups'!$A$3:$A$109,0), MATCH(C103,'Get-Ups'!$R$2:$AD$2,0))</f>
        <v>1-19</v>
      </c>
      <c r="D120" s="455">
        <f t="array" ref="D120">INDEX('Get-Ups'!$R$3:$S$109, MATCH($A$1,'Get-Ups'!$A$3:$A$109,0), MATCH(D103,'Get-Ups'!$R$2:$AD$2,0))</f>
        <v>35</v>
      </c>
      <c r="E120" s="448"/>
      <c r="F120" s="448"/>
      <c r="G120" s="448"/>
      <c r="H120" s="320"/>
      <c r="I120" s="320"/>
      <c r="J120" s="179"/>
      <c r="K120" s="222"/>
      <c r="L120" s="461" t="str">
        <f>'テンプレート'!L133</f>
        <v>Ground硬直</v>
      </c>
      <c r="M120" s="127" t="str">
        <f t="array" ref="M120">INDEX('共通動作その他'!$E$3:$E$102, MATCH($A$1,'共通動作その他'!$A$3:$A$102,0), MATCH(M$117,'共通動作その他'!$E$2:$AA$2,0))</f>
        <v>-</v>
      </c>
      <c r="N120" s="108"/>
      <c r="O120" s="180"/>
      <c r="P120" s="180"/>
      <c r="Q120" s="180"/>
      <c r="R120" s="180"/>
      <c r="S120" s="180"/>
      <c r="T120" s="180"/>
      <c r="U120" s="180"/>
      <c r="V120" s="180"/>
    </row>
    <row r="121" outlineLevel="1">
      <c r="A121" s="222"/>
      <c r="B121" s="447" t="s">
        <v>497</v>
      </c>
      <c r="C121" s="454" t="str">
        <f t="array" ref="C121">INDEX('Get-Ups'!$T$3:$U$109, MATCH($A$1,'Get-Ups'!$A$3:$A$109,0), MATCH(C103,'Get-Ups'!$T$2:$AD$2,0))</f>
        <v>1-20</v>
      </c>
      <c r="D121" s="455">
        <f t="array" ref="D121">INDEX('Get-Ups'!$T$3:$U$109, MATCH($A$1,'Get-Ups'!$A$3:$A$109,0), MATCH(D103,'Get-Ups'!$T$2:$AD$2,0))</f>
        <v>35</v>
      </c>
      <c r="E121" s="448"/>
      <c r="F121" s="448"/>
      <c r="G121" s="448"/>
      <c r="H121" s="320"/>
      <c r="I121" s="320"/>
      <c r="J121" s="121"/>
      <c r="K121" s="222"/>
      <c r="L121" s="461" t="str">
        <f>'テンプレート'!L134</f>
        <v>Air踏まれ</v>
      </c>
      <c r="M121" s="127" t="str">
        <f t="array" ref="M121">INDEX('共通動作その他'!$F$3:$F$102, MATCH($A$1,'共通動作その他'!$A$3:$A$102,0), MATCH(M$117,'共通動作その他'!$F$2:$AA$2,0))</f>
        <v>-</v>
      </c>
      <c r="N121" s="108"/>
      <c r="O121" s="180"/>
      <c r="P121" s="180"/>
      <c r="Q121" s="180"/>
      <c r="R121" s="180"/>
      <c r="S121" s="180"/>
      <c r="T121" s="180"/>
      <c r="U121" s="180"/>
      <c r="V121" s="180"/>
    </row>
    <row r="122" outlineLevel="1">
      <c r="A122" s="222"/>
      <c r="B122" s="447" t="s">
        <v>510</v>
      </c>
      <c r="C122" s="456" t="str">
        <f t="array" ref="C122">INDEX('Get-Ups'!$V$3:$Y$109, MATCH($A$1,'Get-Ups'!$A$3:$A$109,0), MATCH(C103,'Get-Ups'!$V$2:$AD$2,0))</f>
        <v>1-21</v>
      </c>
      <c r="D122" s="457">
        <f t="array" ref="D122">INDEX('Get-Ups'!$V$3:$Y$109, MATCH($A$1,'Get-Ups'!$A$3:$A$109,0), MATCH(D103,'Get-Ups'!$V$2:$AD$2,0))</f>
        <v>45</v>
      </c>
      <c r="E122" s="454" t="str">
        <f t="array" ref="E122">INDEX('Get-Ups'!$V$3:$Y$109, MATCH($A$1,'Get-Ups'!$A$3:$A$109,0), MATCH(E103,'Get-Ups'!$V$2:$AD$2,0))</f>
        <v>17-18</v>
      </c>
      <c r="F122" s="455">
        <f t="array" ref="F122">INDEX('Get-Ups'!$V$3:$Y$109, MATCH($A$1,'Get-Ups'!$A$3:$A$109,0), MATCH(F103,'Get-Ups'!$V$2:$AD$2,0))</f>
        <v>7</v>
      </c>
      <c r="G122" s="127">
        <f t="shared" ref="G122:G123" si="6">F122*1.2</f>
        <v>8.4</v>
      </c>
      <c r="H122" s="320"/>
      <c r="I122" s="320"/>
      <c r="J122" s="179"/>
      <c r="K122" s="222"/>
      <c r="L122" s="461" t="str">
        <f>'テンプレート'!L135</f>
        <v>Air落下</v>
      </c>
      <c r="M122" s="127" t="str">
        <f t="array" ref="M122">INDEX('共通動作その他'!$G$3:$G$102, MATCH($A$1,'共通動作その他'!$A$3:$A$102,0), MATCH(M$117,'共通動作その他'!$G$2:$AA$2,0))</f>
        <v>-</v>
      </c>
      <c r="N122" s="108"/>
      <c r="O122" s="180"/>
      <c r="P122" s="180"/>
      <c r="Q122" s="180"/>
      <c r="R122" s="180"/>
      <c r="S122" s="180"/>
      <c r="T122" s="180"/>
      <c r="U122" s="180"/>
      <c r="V122" s="180"/>
    </row>
    <row r="123" outlineLevel="1">
      <c r="A123" s="207"/>
      <c r="B123" s="458" t="s">
        <v>511</v>
      </c>
      <c r="C123" s="207"/>
      <c r="D123" s="207"/>
      <c r="E123" s="454" t="str">
        <f t="array" ref="E123">INDEX('Get-Ups'!$Z$3:$AA$109, MATCH($A$1,'Get-Ups'!$A$3:$A$109,0), MATCH(E103,'Get-Ups'!$Z$2:$AD$2,0))</f>
        <v>20-21</v>
      </c>
      <c r="F123" s="455">
        <f t="array" ref="F123">INDEX('Get-Ups'!$Z$3:$AA$109, MATCH($A$1,'Get-Ups'!$A$3:$A$109,0), MATCH(F103,'Get-Ups'!$Z$2:$AD$2,0))</f>
        <v>7</v>
      </c>
      <c r="G123" s="127">
        <f t="shared" si="6"/>
        <v>8.4</v>
      </c>
      <c r="H123" s="320"/>
      <c r="I123" s="320"/>
      <c r="J123" s="179"/>
      <c r="K123" s="451" t="str">
        <f>'テンプレート'!K136</f>
        <v>倒れダメージ</v>
      </c>
      <c r="L123" s="120"/>
      <c r="M123" s="445" t="str">
        <f>'テンプレート'!M136</f>
        <v>Duration</v>
      </c>
      <c r="N123" s="108"/>
      <c r="O123" s="180"/>
      <c r="P123" s="180"/>
      <c r="Q123" s="180"/>
      <c r="R123" s="180"/>
      <c r="S123" s="180"/>
      <c r="T123" s="180"/>
      <c r="U123" s="180"/>
      <c r="V123" s="180"/>
    </row>
    <row r="124" outlineLevel="1">
      <c r="A124" s="446" t="s">
        <v>513</v>
      </c>
      <c r="B124" s="447" t="s">
        <v>514</v>
      </c>
      <c r="C124" s="454" t="str">
        <f t="array" ref="C124">INDEX(Tripping!$C$3:$D103, MATCH($A$1,Tripping!$A$3:$A$109,0), MATCH(C103,Tripping!$C$2:$AC$2,0))</f>
        <v>1-5</v>
      </c>
      <c r="D124" s="455">
        <f t="array" ref="D124">INDEX(Tripping!$C$3:$D103, MATCH($A$1,Tripping!$A$3:$A$109,0), MATCH(D103,Tripping!$C$2:$AC$2,0))</f>
        <v>29</v>
      </c>
      <c r="E124" s="448"/>
      <c r="F124" s="448"/>
      <c r="G124" s="448"/>
      <c r="H124" s="320"/>
      <c r="I124" s="320"/>
      <c r="J124" s="121"/>
      <c r="K124" s="460" t="str">
        <f>'テンプレート'!K137</f>
        <v>あお向け倒れ</v>
      </c>
      <c r="L124" s="453" t="str">
        <f>'テンプレート'!L137</f>
        <v>モーション大</v>
      </c>
      <c r="M124" s="127" t="str">
        <f t="array" ref="M124">INDEX('共通動作その他'!$H$3:$H$102, MATCH($A$1,'共通動作その他'!$A$3:$A$102,0), MATCH(M$123,'共通動作その他'!$H$2:$AA$2,0))</f>
        <v>-</v>
      </c>
      <c r="N124" s="462"/>
      <c r="O124" s="180"/>
      <c r="P124" s="180"/>
      <c r="Q124" s="180"/>
      <c r="R124" s="180"/>
      <c r="S124" s="180"/>
      <c r="T124" s="180"/>
      <c r="U124" s="180"/>
      <c r="V124" s="180"/>
    </row>
    <row r="125" outlineLevel="1">
      <c r="A125" s="222"/>
      <c r="B125" s="447" t="s">
        <v>515</v>
      </c>
      <c r="C125" s="454" t="str">
        <f t="array" ref="C125">INDEX(Tripping!$E$3:$F103, MATCH($A$1,Tripping!$A$3:$A$109,0), MATCH(C103,Tripping!$E$2:$AC$2,0))</f>
        <v>1-5</v>
      </c>
      <c r="D125" s="455">
        <f t="array" ref="D125">INDEX(Tripping!$E$3:$F103, MATCH($A$1,Tripping!$A$3:$A$109,0), MATCH(D103,Tripping!$E$2:$AC$2,0))</f>
        <v>39</v>
      </c>
      <c r="E125" s="448"/>
      <c r="F125" s="448"/>
      <c r="G125" s="448"/>
      <c r="H125" s="320"/>
      <c r="I125" s="320"/>
      <c r="J125" s="179"/>
      <c r="K125" s="460" t="str">
        <f>'テンプレート'!K138</f>
        <v>うつ伏せ倒れ</v>
      </c>
      <c r="L125" s="453" t="str">
        <f>'テンプレート'!L138</f>
        <v>モーション大</v>
      </c>
      <c r="M125" s="127" t="str">
        <f t="array" ref="M125">INDEX('共通動作その他'!$I$3:$I$102, MATCH($A$1,'共通動作その他'!$A$3:$A$102,0), MATCH(M$123,'共通動作その他'!$I$2:$AA$2,0))</f>
        <v>-</v>
      </c>
      <c r="N125" s="462"/>
      <c r="O125" s="180"/>
      <c r="P125" s="180"/>
      <c r="Q125" s="180"/>
      <c r="R125" s="180"/>
      <c r="S125" s="180"/>
      <c r="T125" s="180"/>
      <c r="U125" s="180"/>
      <c r="V125" s="180"/>
    </row>
    <row r="126" outlineLevel="1">
      <c r="A126" s="222"/>
      <c r="B126" s="447" t="s">
        <v>455</v>
      </c>
      <c r="C126" s="454" t="str">
        <f t="array" ref="C126">INDEX(Tripping!$G$3:$H$109, MATCH($A$1,Tripping!$A$3:$A$109,0), MATCH(C103,Tripping!$G$2:$AC$2,0))</f>
        <v>1-16</v>
      </c>
      <c r="D126" s="455">
        <f t="array" ref="D126">INDEX(Tripping!$G$3:$H$109, MATCH($A$1,Tripping!$A$3:$A$109,0), MATCH(D103,Tripping!$G$2:$AC$2,0))</f>
        <v>21</v>
      </c>
      <c r="E126" s="448"/>
      <c r="F126" s="448"/>
      <c r="G126" s="448"/>
      <c r="H126" s="320"/>
      <c r="I126" s="320"/>
      <c r="J126" s="121"/>
      <c r="K126" s="451" t="str">
        <f>'テンプレート'!K139</f>
        <v/>
      </c>
      <c r="L126" s="120"/>
      <c r="M126" s="445" t="str">
        <f>'テンプレート'!M139</f>
        <v/>
      </c>
      <c r="N126" s="108"/>
      <c r="O126" s="180"/>
      <c r="P126" s="180"/>
      <c r="Q126" s="180"/>
      <c r="R126" s="180"/>
      <c r="S126" s="180"/>
      <c r="T126" s="180"/>
      <c r="U126" s="180"/>
      <c r="V126" s="180"/>
    </row>
    <row r="127" outlineLevel="1">
      <c r="A127" s="222"/>
      <c r="B127" s="447" t="s">
        <v>496</v>
      </c>
      <c r="C127" s="454" t="str">
        <f t="array" ref="C127">INDEX(Tripping!$I$3:$J$109, MATCH($A$1,Tripping!$A$3:$A$109,0), MATCH(C103,Tripping!$I$2:$AC$2,0))</f>
        <v>1-9</v>
      </c>
      <c r="D127" s="455">
        <f t="array" ref="D127">INDEX(Tripping!$I$3:$J$109, MATCH($A$1,Tripping!$A$3:$A$109,0), MATCH(D103,Tripping!$I$2:$AC$2,0))</f>
        <v>28</v>
      </c>
      <c r="E127" s="448"/>
      <c r="F127" s="448"/>
      <c r="G127" s="448"/>
      <c r="H127" s="320"/>
      <c r="I127" s="320"/>
      <c r="J127" s="320"/>
      <c r="K127" s="463" t="str">
        <f>'テンプレート'!K140</f>
        <v/>
      </c>
      <c r="L127" s="464" t="str">
        <f>'テンプレート'!L140</f>
        <v/>
      </c>
      <c r="M127" s="127" t="str">
        <f t="array" ref="M127">INDEX('共通動作その他'!$J$3:$J$102, MATCH($A$1,'共通動作その他'!$A$3:$A$102,0), MATCH(M$126,'共通動作その他'!$J$2:$AA$2,0))</f>
        <v>#N/A</v>
      </c>
      <c r="N127" s="108"/>
      <c r="O127" s="180"/>
      <c r="P127" s="180"/>
      <c r="Q127" s="180"/>
      <c r="R127" s="180"/>
      <c r="S127" s="180"/>
      <c r="T127" s="180"/>
      <c r="U127" s="180"/>
      <c r="V127" s="180"/>
    </row>
    <row r="128" outlineLevel="1">
      <c r="A128" s="222"/>
      <c r="B128" s="447" t="s">
        <v>497</v>
      </c>
      <c r="C128" s="454" t="str">
        <f t="array" ref="C128">INDEX(Tripping!$K$3:$L$109, MATCH($A$1,Tripping!$A$3:$A$109,0), MATCH(C103,Tripping!$K$2:$AC$2,0))</f>
        <v>1-9</v>
      </c>
      <c r="D128" s="455">
        <f t="array" ref="D128">INDEX(Tripping!$K$3:$L$109, MATCH($A$1,Tripping!$A$3:$A$109,0), MATCH(D103,Tripping!$K$2:$AC$2,0))</f>
        <v>28</v>
      </c>
      <c r="E128" s="448"/>
      <c r="F128" s="448"/>
      <c r="G128" s="448"/>
      <c r="H128" s="320"/>
      <c r="I128" s="320"/>
      <c r="J128" s="320"/>
      <c r="K128" s="108"/>
      <c r="L128" s="180"/>
      <c r="M128" s="180"/>
      <c r="N128" s="108"/>
      <c r="O128" s="180"/>
      <c r="P128" s="180"/>
      <c r="Q128" s="180"/>
      <c r="R128" s="180"/>
      <c r="S128" s="180"/>
      <c r="T128" s="180"/>
      <c r="U128" s="180"/>
      <c r="V128" s="180"/>
    </row>
    <row r="129" outlineLevel="1">
      <c r="A129" s="222"/>
      <c r="B129" s="447" t="s">
        <v>510</v>
      </c>
      <c r="C129" s="456" t="str">
        <f t="array" ref="C129">INDEX(Tripping!$M$3:$P$109, MATCH($A$1,Tripping!$A$3:$A$109,0), MATCH(C103,Tripping!$M$2:$AC$2,0))</f>
        <v>1-7</v>
      </c>
      <c r="D129" s="457">
        <f t="array" ref="D129">INDEX(Tripping!$M$3:$P$109, MATCH($A$1,Tripping!$A$3:$A$109,0), MATCH(D103,Tripping!$M$2:$AC$2,0))</f>
        <v>49</v>
      </c>
      <c r="E129" s="454" t="str">
        <f t="array" ref="E129">INDEX(Tripping!$M$3:$P$109, MATCH($A$1,Tripping!$A$3:$A$109,0), MATCH(E103,Tripping!$M$2:$AC$2,0))</f>
        <v>19-20</v>
      </c>
      <c r="F129" s="455">
        <f t="array" ref="F129">INDEX(Tripping!$M$3:$P$109, MATCH($A$1,Tripping!$A$3:$A$109,0), MATCH(F103,Tripping!$M$2:$AC$2,0))</f>
        <v>5</v>
      </c>
      <c r="G129" s="127">
        <f t="shared" ref="G129:G130" si="7">F129*1.2</f>
        <v>6</v>
      </c>
      <c r="H129" s="320"/>
      <c r="I129" s="320"/>
      <c r="J129" s="320"/>
      <c r="K129" s="180"/>
      <c r="L129" s="180"/>
      <c r="M129" s="180"/>
      <c r="N129" s="108"/>
      <c r="O129" s="108"/>
      <c r="P129" s="108"/>
      <c r="Q129" s="108"/>
      <c r="R129" s="180"/>
      <c r="S129" s="180"/>
      <c r="T129" s="180"/>
      <c r="U129" s="180"/>
      <c r="V129" s="180"/>
    </row>
    <row r="130" outlineLevel="1">
      <c r="A130" s="207"/>
      <c r="B130" s="458" t="s">
        <v>511</v>
      </c>
      <c r="C130" s="207"/>
      <c r="D130" s="207"/>
      <c r="E130" s="454" t="str">
        <f t="array" ref="E130">INDEX(Tripping!$Q$3:$R$109, MATCH($A$1,Tripping!$A$3:$A$109,0), MATCH(E103,Tripping!$Q$2:$AC$2,0))</f>
        <v>28-29</v>
      </c>
      <c r="F130" s="455">
        <f t="array" ref="F130">INDEX(Tripping!$Q$3:$R$109, MATCH($A$1,Tripping!$A$3:$A$109,0), MATCH(F103,Tripping!$Q$2:$AC$2,0))</f>
        <v>5</v>
      </c>
      <c r="G130" s="127">
        <f t="shared" si="7"/>
        <v>6</v>
      </c>
      <c r="H130" s="320"/>
      <c r="I130" s="320"/>
      <c r="J130" s="320"/>
      <c r="K130" s="180"/>
      <c r="L130" s="180"/>
      <c r="M130" s="180"/>
      <c r="N130" s="108"/>
      <c r="O130" s="108"/>
      <c r="P130" s="108"/>
      <c r="Q130" s="108"/>
      <c r="R130" s="180"/>
      <c r="S130" s="180"/>
      <c r="T130" s="180"/>
      <c r="U130" s="180"/>
      <c r="V130" s="180"/>
    </row>
  </sheetData>
  <mergeCells count="139">
    <mergeCell ref="R54:V56"/>
    <mergeCell ref="R57:V57"/>
    <mergeCell ref="U64:U67"/>
    <mergeCell ref="U61:U62"/>
    <mergeCell ref="V61:V62"/>
    <mergeCell ref="R48:V49"/>
    <mergeCell ref="R50:V51"/>
    <mergeCell ref="R46:V47"/>
    <mergeCell ref="R52:V53"/>
    <mergeCell ref="H61:J62"/>
    <mergeCell ref="H60:J60"/>
    <mergeCell ref="I54:I56"/>
    <mergeCell ref="J52:J53"/>
    <mergeCell ref="I52:I53"/>
    <mergeCell ref="J54:J56"/>
    <mergeCell ref="I50:I51"/>
    <mergeCell ref="J50:J51"/>
    <mergeCell ref="H38:J40"/>
    <mergeCell ref="H68:J68"/>
    <mergeCell ref="H69:J70"/>
    <mergeCell ref="H74:J74"/>
    <mergeCell ref="H71:J73"/>
    <mergeCell ref="H87:J88"/>
    <mergeCell ref="H75:J76"/>
    <mergeCell ref="H33:J33"/>
    <mergeCell ref="H34:J34"/>
    <mergeCell ref="H32:J32"/>
    <mergeCell ref="H31:J31"/>
    <mergeCell ref="H35:J35"/>
    <mergeCell ref="H36:J37"/>
    <mergeCell ref="H30:J30"/>
    <mergeCell ref="R45:V45"/>
    <mergeCell ref="K113:K116"/>
    <mergeCell ref="K107:K112"/>
    <mergeCell ref="K126:L126"/>
    <mergeCell ref="K123:L123"/>
    <mergeCell ref="K104:K105"/>
    <mergeCell ref="K106:L106"/>
    <mergeCell ref="K103:L103"/>
    <mergeCell ref="K119:K122"/>
    <mergeCell ref="K117:L117"/>
    <mergeCell ref="H91:J92"/>
    <mergeCell ref="H89:J90"/>
    <mergeCell ref="H10:H11"/>
    <mergeCell ref="I10:I11"/>
    <mergeCell ref="K16:N16"/>
    <mergeCell ref="H64:J67"/>
    <mergeCell ref="H63:J63"/>
    <mergeCell ref="V69:V73"/>
    <mergeCell ref="V75:V76"/>
    <mergeCell ref="U75:U76"/>
    <mergeCell ref="U69:U73"/>
    <mergeCell ref="V64:V67"/>
    <mergeCell ref="H85:J86"/>
    <mergeCell ref="H84:J84"/>
    <mergeCell ref="C87:C88"/>
    <mergeCell ref="E87:E88"/>
    <mergeCell ref="E85:E86"/>
    <mergeCell ref="E91:E92"/>
    <mergeCell ref="E89:E90"/>
    <mergeCell ref="C85:C86"/>
    <mergeCell ref="A87:A88"/>
    <mergeCell ref="A85:A86"/>
    <mergeCell ref="A75:A76"/>
    <mergeCell ref="A81:A83"/>
    <mergeCell ref="A84:B84"/>
    <mergeCell ref="A78:B79"/>
    <mergeCell ref="I46:I47"/>
    <mergeCell ref="H41:J42"/>
    <mergeCell ref="A38:A40"/>
    <mergeCell ref="A36:A37"/>
    <mergeCell ref="E16:F16"/>
    <mergeCell ref="G16:H16"/>
    <mergeCell ref="D46:D47"/>
    <mergeCell ref="D48:D49"/>
    <mergeCell ref="I48:I49"/>
    <mergeCell ref="J48:J49"/>
    <mergeCell ref="J46:J47"/>
    <mergeCell ref="I4:I5"/>
    <mergeCell ref="H4:H5"/>
    <mergeCell ref="H25:J25"/>
    <mergeCell ref="H26:J26"/>
    <mergeCell ref="I6:I7"/>
    <mergeCell ref="H6:H7"/>
    <mergeCell ref="H8:J9"/>
    <mergeCell ref="K1:M2"/>
    <mergeCell ref="H1:J2"/>
    <mergeCell ref="A60:B60"/>
    <mergeCell ref="A59:B59"/>
    <mergeCell ref="A26:A31"/>
    <mergeCell ref="A24:B25"/>
    <mergeCell ref="H28:J28"/>
    <mergeCell ref="H29:J29"/>
    <mergeCell ref="H27:J27"/>
    <mergeCell ref="C16:D16"/>
    <mergeCell ref="A15:B16"/>
    <mergeCell ref="A11:B12"/>
    <mergeCell ref="C1:G12"/>
    <mergeCell ref="A89:A90"/>
    <mergeCell ref="A94:B95"/>
    <mergeCell ref="A112:A117"/>
    <mergeCell ref="A118:A123"/>
    <mergeCell ref="A124:A130"/>
    <mergeCell ref="D122:D123"/>
    <mergeCell ref="D116:D117"/>
    <mergeCell ref="C122:C123"/>
    <mergeCell ref="D129:D130"/>
    <mergeCell ref="C129:C130"/>
    <mergeCell ref="A99:A100"/>
    <mergeCell ref="A102:B103"/>
    <mergeCell ref="A69:A70"/>
    <mergeCell ref="A71:A73"/>
    <mergeCell ref="C116:C117"/>
    <mergeCell ref="A74:B74"/>
    <mergeCell ref="A104:A108"/>
    <mergeCell ref="A96:A98"/>
    <mergeCell ref="A109:A111"/>
    <mergeCell ref="D50:D51"/>
    <mergeCell ref="A50:A51"/>
    <mergeCell ref="A61:A62"/>
    <mergeCell ref="A63:B63"/>
    <mergeCell ref="D69:D70"/>
    <mergeCell ref="A68:B68"/>
    <mergeCell ref="A48:A49"/>
    <mergeCell ref="A54:A56"/>
    <mergeCell ref="A52:A53"/>
    <mergeCell ref="A44:B45"/>
    <mergeCell ref="A64:A67"/>
    <mergeCell ref="A46:A47"/>
    <mergeCell ref="A41:A42"/>
    <mergeCell ref="D41:D42"/>
    <mergeCell ref="D38:D40"/>
    <mergeCell ref="D52:D53"/>
    <mergeCell ref="D64:D66"/>
    <mergeCell ref="D71:D73"/>
    <mergeCell ref="C89:C90"/>
    <mergeCell ref="D54:D56"/>
    <mergeCell ref="C91:C92"/>
    <mergeCell ref="A91:A92"/>
  </mergeCells>
  <conditionalFormatting sqref="K1:K15 K17:K127">
    <cfRule type="containsText" dxfId="0" priority="1" operator="containsText" text="361">
      <formula>NOT(ISERROR(SEARCH(("361"),(K1))))</formula>
    </cfRule>
  </conditionalFormatting>
  <conditionalFormatting sqref="K1:K15 K17:K127">
    <cfRule type="containsText" dxfId="1" priority="2" operator="containsText" text="363">
      <formula>NOT(ISERROR(SEARCH(("363"),(K1))))</formula>
    </cfRule>
  </conditionalFormatting>
  <conditionalFormatting sqref="K1:K15 K17:K127">
    <cfRule type="containsText" dxfId="1" priority="3" operator="containsText" text="365">
      <formula>NOT(ISERROR(SEARCH(("365"),(K1))))</formula>
    </cfRule>
  </conditionalFormatting>
  <conditionalFormatting sqref="K1:K15 K17:K127">
    <cfRule type="containsText" dxfId="1" priority="4" operator="containsText" text="366">
      <formula>NOT(ISERROR(SEARCH(("366"),(K1))))</formula>
    </cfRule>
  </conditionalFormatting>
  <conditionalFormatting sqref="K1:K15 K17: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D85:D92">
    <cfRule type="cellIs" dxfId="3" priority="7" operator="equal">
      <formula>"-"</formula>
    </cfRule>
  </conditionalFormatting>
  <conditionalFormatting sqref="O1:O130 C56 C62:D62 C67 E67:G67 K67:N67 P67:T67 E75:G75 K75:N75 P75:T75 D76 P92">
    <cfRule type="cellIs" dxfId="4" priority="8" operator="greaterThan">
      <formula>0</formula>
    </cfRule>
  </conditionalFormatting>
  <conditionalFormatting sqref="P1:Q130">
    <cfRule type="cellIs" dxfId="5" priority="9" operator="lessThan">
      <formula>1</formula>
    </cfRule>
  </conditionalFormatting>
  <conditionalFormatting sqref="P1:Q130">
    <cfRule type="cellIs" dxfId="4" priority="10" operator="greaterThan">
      <formula>1</formula>
    </cfRule>
  </conditionalFormatting>
  <conditionalFormatting sqref="N25:N92">
    <cfRule type="cellIs" dxfId="6" priority="11" operator="greaterThan">
      <formula>0</formula>
    </cfRule>
  </conditionalFormatting>
  <conditionalFormatting sqref="N1:N15 N17:N130">
    <cfRule type="containsText" dxfId="6" priority="12" operator="containsText" text="/">
      <formula>NOT(ISERROR(SEARCH(("/"),(N1))))</formula>
    </cfRule>
  </conditionalFormatting>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F0F0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40">
        <v>23.0</v>
      </c>
      <c r="B1" s="1241"/>
      <c r="C1" s="1245" t="str">
        <f>IMAGE(VLOOKUP($A$1,Fighters!A2:AI107,12,FALSE),1)</f>
        <v/>
      </c>
      <c r="D1" s="1246"/>
      <c r="E1" s="1246"/>
      <c r="F1" s="1246"/>
      <c r="G1" s="1248"/>
      <c r="H1" s="1250"/>
      <c r="I1" s="1246"/>
      <c r="J1" s="1248"/>
      <c r="K1" s="1252"/>
      <c r="L1" s="1246"/>
      <c r="M1" s="1248"/>
      <c r="N1" s="1254"/>
      <c r="O1" s="1254"/>
      <c r="P1" s="1254"/>
      <c r="Q1" s="1254"/>
      <c r="R1" s="1255"/>
      <c r="S1" s="1255"/>
      <c r="T1" s="1255"/>
      <c r="U1" s="1255"/>
      <c r="V1" s="1255"/>
    </row>
    <row r="2">
      <c r="A2" s="1257" t="str">
        <f>VLOOKUP($A$1,Fighters!$A$2:$AI$81,6,FALSE)</f>
        <v>#4f0f0f</v>
      </c>
      <c r="B2" s="1241"/>
      <c r="C2" s="1258"/>
      <c r="G2" s="1259"/>
      <c r="H2" s="1260"/>
      <c r="I2" s="1262"/>
      <c r="J2" s="1264"/>
      <c r="K2" s="1260"/>
      <c r="L2" s="1262"/>
      <c r="M2" s="1264"/>
      <c r="N2" s="1254"/>
      <c r="O2" s="1254"/>
      <c r="P2" s="1254"/>
      <c r="Q2" s="1254"/>
      <c r="R2" s="1255"/>
      <c r="S2" s="1255"/>
      <c r="T2" s="1255"/>
      <c r="U2" s="1255"/>
      <c r="V2" s="1255"/>
    </row>
    <row r="3">
      <c r="A3" s="1257" t="str">
        <f>VLOOKUP($A$1,Fighters!$A$2:$AI$81,14,FALSE)</f>
        <v>23. ガノンドロフ</v>
      </c>
      <c r="B3" s="1241"/>
      <c r="C3" s="1258"/>
      <c r="G3" s="1259"/>
      <c r="H3" s="1268"/>
      <c r="I3" s="1268"/>
      <c r="J3" s="1268"/>
      <c r="K3" s="1270"/>
      <c r="L3" s="1270"/>
      <c r="M3" s="1270"/>
      <c r="N3" s="1254"/>
      <c r="O3" s="1254"/>
      <c r="P3" s="1254"/>
      <c r="Q3" s="1254"/>
      <c r="R3" s="1272"/>
      <c r="S3" s="1255"/>
      <c r="T3" s="1255"/>
      <c r="U3" s="1255"/>
      <c r="V3" s="1255"/>
    </row>
    <row r="4">
      <c r="A4" s="1257" t="str">
        <f>VLOOKUP($A$1,Fighters!$A$2:$AI$81,13,FALSE)</f>
        <v>1</v>
      </c>
      <c r="B4" s="1241"/>
      <c r="C4" s="1258"/>
      <c r="G4" s="1259"/>
      <c r="H4" s="1274"/>
      <c r="I4" s="1274"/>
      <c r="J4" s="1268"/>
      <c r="K4" s="1270"/>
      <c r="L4" s="1270"/>
      <c r="M4" s="1270"/>
      <c r="N4" s="1254"/>
      <c r="O4" s="1254"/>
      <c r="P4" s="1254"/>
      <c r="Q4" s="1254"/>
      <c r="R4" s="1272"/>
      <c r="S4" s="1255"/>
      <c r="T4" s="1255"/>
      <c r="U4" s="1255"/>
      <c r="V4" s="1255"/>
    </row>
    <row r="5" ht="16.5" customHeight="1">
      <c r="A5" s="1240"/>
      <c r="B5" s="1241"/>
      <c r="C5" s="1258"/>
      <c r="G5" s="1259"/>
      <c r="H5" s="1276"/>
      <c r="I5" s="1276"/>
      <c r="J5" s="1278"/>
      <c r="K5" s="1280"/>
      <c r="L5" s="1282"/>
      <c r="M5" s="1282"/>
      <c r="N5" s="1254"/>
      <c r="O5" s="1254"/>
      <c r="P5" s="1254"/>
      <c r="Q5" s="1254"/>
      <c r="R5" s="1272"/>
      <c r="S5" s="1255"/>
      <c r="T5" s="1255"/>
      <c r="U5" s="1255"/>
      <c r="V5" s="1255"/>
    </row>
    <row r="6">
      <c r="A6" s="1241"/>
      <c r="B6" s="1241"/>
      <c r="C6" s="1258"/>
      <c r="G6" s="1259"/>
      <c r="H6" s="1274"/>
      <c r="I6" s="1284" t="s">
        <v>6</v>
      </c>
      <c r="J6" s="1280"/>
      <c r="K6" s="1286"/>
      <c r="L6" s="1282"/>
      <c r="M6" s="1282"/>
      <c r="N6" s="1254"/>
      <c r="O6" s="1254"/>
      <c r="P6" s="1254"/>
      <c r="Q6" s="1254"/>
      <c r="R6" s="1272"/>
      <c r="S6" s="1255"/>
      <c r="T6" s="1255"/>
      <c r="U6" s="1255"/>
      <c r="V6" s="1255"/>
    </row>
    <row r="7">
      <c r="A7" s="1241"/>
      <c r="B7" s="1241"/>
      <c r="C7" s="1258"/>
      <c r="G7" s="1259"/>
      <c r="H7" s="1276"/>
      <c r="I7" s="1276"/>
      <c r="J7" s="1280"/>
      <c r="K7" s="1286"/>
      <c r="L7" s="1282"/>
      <c r="M7" s="1282"/>
      <c r="N7" s="1254"/>
      <c r="O7" s="1254"/>
      <c r="P7" s="1254"/>
      <c r="Q7" s="1254"/>
      <c r="R7" s="1272"/>
      <c r="S7" s="1255"/>
      <c r="T7" s="1255"/>
      <c r="U7" s="1255"/>
      <c r="V7" s="1255"/>
    </row>
    <row r="8">
      <c r="A8" s="1241"/>
      <c r="B8" s="1241"/>
      <c r="C8" s="1258"/>
      <c r="G8" s="1259"/>
      <c r="H8" s="1288">
        <v>43612.99508570602</v>
      </c>
      <c r="I8" s="1246"/>
      <c r="J8" s="1248"/>
      <c r="K8" s="1280"/>
      <c r="L8" s="1282"/>
      <c r="M8" s="1282"/>
      <c r="N8" s="1254"/>
      <c r="O8" s="1254"/>
      <c r="P8" s="1254"/>
      <c r="Q8" s="1254"/>
      <c r="R8" s="1272"/>
      <c r="S8" s="1255"/>
      <c r="T8" s="1255"/>
      <c r="U8" s="1255"/>
      <c r="V8" s="1255"/>
    </row>
    <row r="9">
      <c r="A9" s="1241"/>
      <c r="B9" s="1241"/>
      <c r="C9" s="1258"/>
      <c r="G9" s="1259"/>
      <c r="H9" s="1260"/>
      <c r="I9" s="1262"/>
      <c r="J9" s="1264"/>
      <c r="K9" s="1255"/>
      <c r="L9" s="1254"/>
      <c r="M9" s="1254"/>
      <c r="N9" s="1254"/>
      <c r="O9" s="1254"/>
      <c r="P9" s="1254"/>
      <c r="Q9" s="1254"/>
      <c r="R9" s="1272"/>
      <c r="S9" s="1255"/>
      <c r="T9" s="1255"/>
      <c r="U9" s="1255"/>
      <c r="V9" s="1255"/>
    </row>
    <row r="10">
      <c r="A10" s="1241"/>
      <c r="B10" s="1241"/>
      <c r="C10" s="1258"/>
      <c r="G10" s="1259"/>
      <c r="H10" s="1291"/>
      <c r="I10" s="1291"/>
      <c r="J10" s="1255"/>
      <c r="K10" s="1255"/>
      <c r="L10" s="1254"/>
      <c r="M10" s="1254"/>
      <c r="N10" s="1254"/>
      <c r="O10" s="1254"/>
      <c r="P10" s="1254"/>
      <c r="Q10" s="1254"/>
      <c r="R10" s="1272"/>
      <c r="S10" s="1255"/>
      <c r="T10" s="1255"/>
      <c r="U10" s="1255"/>
      <c r="V10" s="1255"/>
    </row>
    <row r="11">
      <c r="A11" s="1293" t="s">
        <v>11</v>
      </c>
      <c r="B11" s="1248"/>
      <c r="C11" s="1258"/>
      <c r="G11" s="1259"/>
      <c r="H11" s="1276"/>
      <c r="I11" s="1276"/>
      <c r="J11" s="1255"/>
      <c r="K11" s="1255"/>
      <c r="L11" s="1254"/>
      <c r="M11" s="1254"/>
      <c r="N11" s="1254"/>
      <c r="O11" s="1254"/>
      <c r="P11" s="1254"/>
      <c r="Q11" s="1254"/>
      <c r="R11" s="1272"/>
      <c r="S11" s="1255"/>
      <c r="T11" s="1255"/>
      <c r="U11" s="1255"/>
      <c r="V11" s="1255"/>
    </row>
    <row r="12">
      <c r="A12" s="1260"/>
      <c r="B12" s="1264"/>
      <c r="C12" s="1260"/>
      <c r="D12" s="1262"/>
      <c r="E12" s="1262"/>
      <c r="F12" s="1262"/>
      <c r="G12" s="1264"/>
      <c r="H12" s="1295"/>
      <c r="I12" s="1295"/>
      <c r="J12" s="1241"/>
      <c r="K12" s="1241"/>
      <c r="L12" s="1254"/>
      <c r="M12" s="1254"/>
      <c r="N12" s="1254"/>
      <c r="O12" s="1254"/>
      <c r="P12" s="1254"/>
      <c r="Q12" s="1254"/>
      <c r="R12" s="1272"/>
      <c r="S12" s="1255"/>
      <c r="T12" s="1255"/>
      <c r="U12" s="1255"/>
      <c r="V12" s="125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118 [5th]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1.87 [48th]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14.0195 [73rd]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0.767 [73rd]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0.13893 [53rd]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25.49 [76th]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1.34 [76th]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20F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0.125 [13th]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12.24 [76th]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0.83 [76th]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29F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0.04 [73rd]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26 [72nd]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1.65 [28th]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2.64 [29th]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0.108 [24th]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6" t="s">
        <v>54</v>
      </c>
      <c r="B26" s="196" t="s">
        <v>55</v>
      </c>
      <c r="C26" s="201" t="s">
        <v>261</v>
      </c>
      <c r="D26" s="201" t="s">
        <v>835</v>
      </c>
      <c r="E26" s="201" t="s">
        <v>191</v>
      </c>
      <c r="F26" s="200">
        <v>13.2</v>
      </c>
      <c r="G26" s="201" t="s">
        <v>168</v>
      </c>
      <c r="H26" s="240"/>
      <c r="I26" s="120"/>
      <c r="J26" s="117"/>
      <c r="K26" s="200"/>
      <c r="L26" s="203"/>
      <c r="M26" s="204"/>
      <c r="N26" s="204"/>
      <c r="O26" s="205">
        <v>0.0</v>
      </c>
      <c r="P26" s="205">
        <v>1.0</v>
      </c>
      <c r="Q26" s="205">
        <v>1.0</v>
      </c>
      <c r="R26" s="105"/>
      <c r="S26" s="105"/>
      <c r="T26" s="105"/>
      <c r="U26" s="105"/>
      <c r="V26" s="105"/>
    </row>
    <row r="27" outlineLevel="1">
      <c r="A27" s="195" t="s">
        <v>72</v>
      </c>
      <c r="B27" s="214"/>
      <c r="C27" s="210" t="s">
        <v>540</v>
      </c>
      <c r="D27" s="275" t="s">
        <v>118</v>
      </c>
      <c r="E27" s="210" t="s">
        <v>205</v>
      </c>
      <c r="F27" s="200">
        <v>18.0</v>
      </c>
      <c r="G27" s="201" t="s">
        <v>124</v>
      </c>
      <c r="H27" s="243" t="s">
        <v>1809</v>
      </c>
      <c r="I27" s="221"/>
      <c r="J27" s="110"/>
      <c r="K27" s="200"/>
      <c r="L27" s="203"/>
      <c r="M27" s="204"/>
      <c r="N27" s="204"/>
      <c r="O27" s="205">
        <v>1.0</v>
      </c>
      <c r="P27" s="205">
        <v>1.0</v>
      </c>
      <c r="Q27" s="205">
        <v>1.0</v>
      </c>
      <c r="R27" s="105"/>
      <c r="S27" s="105"/>
      <c r="T27" s="105"/>
      <c r="U27" s="105"/>
      <c r="V27" s="105"/>
    </row>
    <row r="28" outlineLevel="1">
      <c r="A28" s="207"/>
      <c r="B28" s="208" t="s">
        <v>76</v>
      </c>
      <c r="C28" s="210" t="s">
        <v>801</v>
      </c>
      <c r="D28" s="114"/>
      <c r="E28" s="210" t="s">
        <v>191</v>
      </c>
      <c r="F28" s="200">
        <v>13.2</v>
      </c>
      <c r="G28" s="242" t="s">
        <v>125</v>
      </c>
      <c r="H28" s="112"/>
      <c r="I28" s="224"/>
      <c r="J28" s="114"/>
      <c r="K28" s="203"/>
      <c r="L28" s="203"/>
      <c r="M28" s="204"/>
      <c r="N28" s="204"/>
      <c r="O28" s="205">
        <v>1.0</v>
      </c>
      <c r="P28" s="205">
        <v>1.0</v>
      </c>
      <c r="Q28" s="205">
        <v>1.0</v>
      </c>
      <c r="R28" s="105"/>
      <c r="S28" s="105"/>
      <c r="T28" s="105"/>
      <c r="U28" s="105"/>
      <c r="V28" s="105"/>
    </row>
    <row r="29" outlineLevel="1">
      <c r="A29" s="236" t="s">
        <v>82</v>
      </c>
      <c r="B29" s="208"/>
      <c r="C29" s="210" t="s">
        <v>540</v>
      </c>
      <c r="D29" s="210" t="s">
        <v>165</v>
      </c>
      <c r="E29" s="210" t="s">
        <v>1814</v>
      </c>
      <c r="F29" s="200" t="s">
        <v>1815</v>
      </c>
      <c r="G29" s="201" t="s">
        <v>1816</v>
      </c>
      <c r="H29" s="240"/>
      <c r="I29" s="120"/>
      <c r="J29" s="117"/>
      <c r="K29" s="200"/>
      <c r="L29" s="203"/>
      <c r="M29" s="204"/>
      <c r="N29" s="204"/>
      <c r="O29" s="205">
        <v>0.0</v>
      </c>
      <c r="P29" s="205">
        <v>1.0</v>
      </c>
      <c r="Q29" s="205">
        <v>1.0</v>
      </c>
      <c r="R29" s="105"/>
      <c r="S29" s="105"/>
      <c r="T29" s="105"/>
      <c r="U29" s="105"/>
      <c r="V29" s="105"/>
    </row>
    <row r="30" outlineLevel="1">
      <c r="A30" s="195" t="s">
        <v>93</v>
      </c>
      <c r="B30" s="208" t="s">
        <v>1820</v>
      </c>
      <c r="C30" s="210" t="s">
        <v>1821</v>
      </c>
      <c r="D30" s="275" t="s">
        <v>1822</v>
      </c>
      <c r="E30" s="210" t="s">
        <v>451</v>
      </c>
      <c r="F30" s="200">
        <v>0.0</v>
      </c>
      <c r="G30" s="386"/>
      <c r="H30" s="243" t="s">
        <v>1823</v>
      </c>
      <c r="I30" s="221"/>
      <c r="J30" s="110"/>
      <c r="K30" s="203"/>
      <c r="L30" s="203"/>
      <c r="M30" s="204"/>
      <c r="N30" s="204"/>
      <c r="O30" s="205">
        <v>0.0</v>
      </c>
      <c r="P30" s="205">
        <v>0.0</v>
      </c>
      <c r="Q30" s="205">
        <v>0.0</v>
      </c>
      <c r="R30" s="105"/>
      <c r="S30" s="105"/>
      <c r="T30" s="105"/>
      <c r="U30" s="105"/>
      <c r="V30" s="105"/>
    </row>
    <row r="31" outlineLevel="1">
      <c r="A31" s="222"/>
      <c r="B31" s="208"/>
      <c r="C31" s="210" t="s">
        <v>1825</v>
      </c>
      <c r="D31" s="233"/>
      <c r="E31" s="210" t="s">
        <v>57</v>
      </c>
      <c r="F31" s="200">
        <v>28.799999999999997</v>
      </c>
      <c r="G31" s="201" t="s">
        <v>1826</v>
      </c>
      <c r="H31" s="231"/>
      <c r="J31" s="233"/>
      <c r="K31" s="205"/>
      <c r="L31" s="204"/>
      <c r="M31" s="204"/>
      <c r="N31" s="204"/>
      <c r="O31" s="205"/>
      <c r="P31" s="205"/>
      <c r="Q31" s="205"/>
      <c r="R31" s="105"/>
      <c r="S31" s="105"/>
      <c r="T31" s="105"/>
      <c r="U31" s="105"/>
      <c r="V31" s="105"/>
    </row>
    <row r="32" outlineLevel="1">
      <c r="A32" s="207"/>
      <c r="B32" s="208" t="s">
        <v>76</v>
      </c>
      <c r="C32" s="210" t="s">
        <v>1830</v>
      </c>
      <c r="D32" s="114"/>
      <c r="E32" s="210" t="s">
        <v>206</v>
      </c>
      <c r="F32" s="200">
        <v>15.6</v>
      </c>
      <c r="G32" s="201" t="s">
        <v>207</v>
      </c>
      <c r="H32" s="112"/>
      <c r="I32" s="224"/>
      <c r="J32" s="114"/>
      <c r="K32" s="205"/>
      <c r="L32" s="204"/>
      <c r="M32" s="204"/>
      <c r="N32" s="204"/>
      <c r="O32" s="205">
        <v>20.0</v>
      </c>
      <c r="P32" s="205">
        <v>1.0</v>
      </c>
      <c r="Q32" s="205">
        <v>1.0</v>
      </c>
      <c r="R32" s="105"/>
      <c r="S32" s="105"/>
      <c r="T32" s="105"/>
      <c r="U32" s="105"/>
      <c r="V32" s="105"/>
    </row>
    <row r="33" outlineLevel="1">
      <c r="A33" s="236" t="s">
        <v>104</v>
      </c>
      <c r="B33" s="214"/>
      <c r="C33" s="210" t="s">
        <v>540</v>
      </c>
      <c r="D33" s="210" t="s">
        <v>211</v>
      </c>
      <c r="E33" s="210" t="s">
        <v>166</v>
      </c>
      <c r="F33" s="200">
        <v>16.8</v>
      </c>
      <c r="G33" s="201" t="s">
        <v>125</v>
      </c>
      <c r="H33" s="240"/>
      <c r="I33" s="120"/>
      <c r="J33" s="117"/>
      <c r="K33" s="205"/>
      <c r="L33" s="204"/>
      <c r="M33" s="204"/>
      <c r="N33" s="204"/>
      <c r="O33" s="205">
        <v>0.0</v>
      </c>
      <c r="P33" s="205">
        <v>1.0</v>
      </c>
      <c r="Q33" s="205">
        <v>1.0</v>
      </c>
      <c r="R33" s="105"/>
      <c r="S33" s="105"/>
      <c r="T33" s="105"/>
      <c r="U33" s="105"/>
      <c r="V33" s="105"/>
    </row>
    <row r="34" outlineLevel="1">
      <c r="A34" s="236" t="s">
        <v>110</v>
      </c>
      <c r="B34" s="208"/>
      <c r="C34" s="210" t="s">
        <v>1832</v>
      </c>
      <c r="D34" s="210" t="s">
        <v>761</v>
      </c>
      <c r="E34" s="210" t="s">
        <v>57</v>
      </c>
      <c r="F34" s="200">
        <v>28.799999999999997</v>
      </c>
      <c r="G34" s="201" t="s">
        <v>1778</v>
      </c>
      <c r="H34" s="213" t="s">
        <v>1834</v>
      </c>
      <c r="I34" s="120"/>
      <c r="J34" s="117"/>
      <c r="K34" s="203"/>
      <c r="L34" s="203"/>
      <c r="M34" s="204"/>
      <c r="N34" s="204"/>
      <c r="O34" s="205">
        <v>0.0</v>
      </c>
      <c r="P34" s="205">
        <v>1.0</v>
      </c>
      <c r="Q34" s="205">
        <v>1.0</v>
      </c>
      <c r="R34" s="105"/>
      <c r="S34" s="105"/>
      <c r="T34" s="105"/>
      <c r="U34" s="105"/>
      <c r="V34" s="105"/>
    </row>
    <row r="35" outlineLevel="1">
      <c r="A35" s="236" t="s">
        <v>119</v>
      </c>
      <c r="B35" s="214"/>
      <c r="C35" s="210" t="s">
        <v>1837</v>
      </c>
      <c r="D35" s="210" t="s">
        <v>625</v>
      </c>
      <c r="E35" s="210" t="s">
        <v>1838</v>
      </c>
      <c r="F35" s="200" t="s">
        <v>1839</v>
      </c>
      <c r="G35" s="201" t="s">
        <v>1840</v>
      </c>
      <c r="H35" s="228" t="s">
        <v>1841</v>
      </c>
      <c r="I35" s="120"/>
      <c r="J35" s="117"/>
      <c r="K35" s="204"/>
      <c r="L35" s="204"/>
      <c r="M35" s="204"/>
      <c r="N35" s="204"/>
      <c r="O35" s="205">
        <v>0.0</v>
      </c>
      <c r="P35" s="205">
        <v>1.0</v>
      </c>
      <c r="Q35" s="205">
        <v>1.0</v>
      </c>
      <c r="R35" s="105"/>
      <c r="S35" s="105"/>
      <c r="T35" s="105"/>
      <c r="U35" s="105"/>
      <c r="V35" s="105"/>
    </row>
    <row r="36" outlineLevel="1">
      <c r="A36" s="195" t="s">
        <v>128</v>
      </c>
      <c r="B36" s="208" t="s">
        <v>170</v>
      </c>
      <c r="C36" s="210" t="s">
        <v>523</v>
      </c>
      <c r="D36" s="275" t="s">
        <v>316</v>
      </c>
      <c r="E36" s="210" t="s">
        <v>229</v>
      </c>
      <c r="F36" s="200">
        <v>6.0</v>
      </c>
      <c r="G36" s="201" t="s">
        <v>193</v>
      </c>
      <c r="H36" s="243" t="s">
        <v>1847</v>
      </c>
      <c r="I36" s="221"/>
      <c r="J36" s="110"/>
      <c r="K36" s="203"/>
      <c r="L36" s="203"/>
      <c r="M36" s="204"/>
      <c r="N36" s="204"/>
      <c r="O36" s="205">
        <v>0.0</v>
      </c>
      <c r="P36" s="205">
        <v>1.0</v>
      </c>
      <c r="Q36" s="205">
        <v>0.0</v>
      </c>
      <c r="R36" s="105"/>
      <c r="S36" s="105"/>
      <c r="T36" s="105"/>
      <c r="U36" s="105"/>
      <c r="V36" s="105"/>
    </row>
    <row r="37" outlineLevel="1">
      <c r="A37" s="207"/>
      <c r="B37" s="208" t="s">
        <v>177</v>
      </c>
      <c r="C37" s="210" t="s">
        <v>1848</v>
      </c>
      <c r="D37" s="114"/>
      <c r="E37" s="210" t="s">
        <v>205</v>
      </c>
      <c r="F37" s="200">
        <v>18.0</v>
      </c>
      <c r="G37" s="201" t="s">
        <v>168</v>
      </c>
      <c r="H37" s="112"/>
      <c r="I37" s="224"/>
      <c r="J37" s="114"/>
      <c r="K37" s="203"/>
      <c r="L37" s="203"/>
      <c r="M37" s="204"/>
      <c r="N37" s="204"/>
      <c r="O37" s="205">
        <v>0.0</v>
      </c>
      <c r="P37" s="205">
        <v>1.0</v>
      </c>
      <c r="Q37" s="205">
        <v>1.0</v>
      </c>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tr">
        <f>'テンプレート'!I56</f>
        <v>Landing Lag</v>
      </c>
      <c r="J40" s="259" t="s">
        <v>176</v>
      </c>
      <c r="K40" s="259" t="str">
        <f>'テンプレート'!K56</f>
        <v>ベクトル</v>
      </c>
      <c r="L40" s="259" t="str">
        <f>'テンプレート'!L56</f>
        <v>KBG (R.E.)</v>
      </c>
      <c r="M40" s="259" t="str">
        <f>'テンプレート'!M56</f>
        <v>BKB (R.A.)</v>
      </c>
      <c r="N40" s="259" t="str">
        <f>'テンプレート'!N56</f>
        <v>FKB (R.F.)</v>
      </c>
      <c r="O40" s="262" t="str">
        <f>'テンプレート'!O56</f>
        <v>盾削り値</v>
      </c>
      <c r="P40" s="259" t="str">
        <f>'テンプレート'!P56</f>
        <v>ﾋｯﾄｽﾄｯﾌﾟ</v>
      </c>
      <c r="Q40" s="262" t="str">
        <f>'テンプレート'!Q56</f>
        <v>ずらし</v>
      </c>
      <c r="R40" s="263" t="str">
        <f>'テンプレート'!R56</f>
        <v>Comment</v>
      </c>
      <c r="S40" s="120"/>
      <c r="T40" s="120"/>
      <c r="U40" s="120"/>
      <c r="V40" s="120"/>
    </row>
    <row r="41" outlineLevel="1">
      <c r="A41" s="265" t="s">
        <v>187</v>
      </c>
      <c r="B41" s="267" t="s">
        <v>170</v>
      </c>
      <c r="C41" s="199" t="s">
        <v>261</v>
      </c>
      <c r="D41" s="275" t="s">
        <v>541</v>
      </c>
      <c r="E41" s="271" t="s">
        <v>145</v>
      </c>
      <c r="F41" s="273">
        <v>8.4</v>
      </c>
      <c r="G41" s="273">
        <v>7.140000000000001</v>
      </c>
      <c r="H41" s="200" t="s">
        <v>70</v>
      </c>
      <c r="I41" s="311" t="str">
        <f t="array" ref="I41">INDEX('Aerial Attacks'!$O$3:$AA$109, MATCH($A$1,'Aerial Attacks'!$A$3:$A$109,0), MATCH(A41,'Aerial Attacks'!$O$2:$S$2,0))</f>
        <v>10</v>
      </c>
      <c r="J41" s="275" t="s">
        <v>1849</v>
      </c>
      <c r="K41" s="278"/>
      <c r="L41" s="284"/>
      <c r="M41" s="825"/>
      <c r="N41" s="825"/>
      <c r="O41" s="282">
        <v>0.0</v>
      </c>
      <c r="P41" s="282">
        <v>1.0</v>
      </c>
      <c r="Q41" s="282">
        <v>1.0</v>
      </c>
      <c r="R41" s="1128"/>
      <c r="S41" s="221"/>
      <c r="T41" s="221"/>
      <c r="U41" s="221"/>
      <c r="V41" s="110"/>
    </row>
    <row r="42" outlineLevel="1">
      <c r="A42" s="222"/>
      <c r="B42" s="267" t="s">
        <v>241</v>
      </c>
      <c r="C42" s="199" t="s">
        <v>73</v>
      </c>
      <c r="D42" s="233"/>
      <c r="E42" s="271" t="s">
        <v>1850</v>
      </c>
      <c r="F42" s="273">
        <v>6.3</v>
      </c>
      <c r="G42" s="273">
        <v>5.355</v>
      </c>
      <c r="H42" s="200" t="s">
        <v>292</v>
      </c>
      <c r="I42" s="222"/>
      <c r="J42" s="233"/>
      <c r="K42" s="278"/>
      <c r="L42" s="284"/>
      <c r="M42" s="825"/>
      <c r="N42" s="825"/>
      <c r="O42" s="282">
        <v>0.0</v>
      </c>
      <c r="P42" s="282">
        <v>1.0</v>
      </c>
      <c r="Q42" s="282">
        <v>1.0</v>
      </c>
      <c r="R42" s="231"/>
      <c r="V42" s="233"/>
    </row>
    <row r="43" outlineLevel="1">
      <c r="A43" s="222"/>
      <c r="B43" s="267" t="s">
        <v>177</v>
      </c>
      <c r="C43" s="199" t="s">
        <v>217</v>
      </c>
      <c r="D43" s="233"/>
      <c r="E43" s="271" t="s">
        <v>74</v>
      </c>
      <c r="F43" s="273">
        <v>14.399999999999999</v>
      </c>
      <c r="G43" s="273">
        <v>12.24</v>
      </c>
      <c r="H43" s="200" t="s">
        <v>59</v>
      </c>
      <c r="I43" s="222"/>
      <c r="J43" s="233"/>
      <c r="K43" s="278"/>
      <c r="L43" s="284"/>
      <c r="M43" s="825"/>
      <c r="N43" s="825"/>
      <c r="O43" s="282">
        <v>0.0</v>
      </c>
      <c r="P43" s="282">
        <v>1.0</v>
      </c>
      <c r="Q43" s="282">
        <v>1.0</v>
      </c>
      <c r="R43" s="231"/>
      <c r="V43" s="233"/>
    </row>
    <row r="44" outlineLevel="1">
      <c r="A44" s="207"/>
      <c r="B44" s="267" t="s">
        <v>243</v>
      </c>
      <c r="C44" s="199" t="s">
        <v>1852</v>
      </c>
      <c r="D44" s="114"/>
      <c r="E44" s="199" t="s">
        <v>79</v>
      </c>
      <c r="F44" s="273">
        <v>10.799999999999999</v>
      </c>
      <c r="G44" s="273">
        <v>9.18</v>
      </c>
      <c r="H44" s="200" t="s">
        <v>193</v>
      </c>
      <c r="I44" s="207"/>
      <c r="J44" s="114"/>
      <c r="K44" s="278"/>
      <c r="L44" s="284"/>
      <c r="M44" s="825"/>
      <c r="N44" s="825"/>
      <c r="O44" s="282">
        <v>0.0</v>
      </c>
      <c r="P44" s="282">
        <v>1.0</v>
      </c>
      <c r="Q44" s="282">
        <v>1.0</v>
      </c>
      <c r="R44" s="112"/>
      <c r="S44" s="224"/>
      <c r="T44" s="224"/>
      <c r="U44" s="224"/>
      <c r="V44" s="114"/>
    </row>
    <row r="45" outlineLevel="1">
      <c r="A45" s="299" t="s">
        <v>219</v>
      </c>
      <c r="B45" s="267"/>
      <c r="C45" s="199" t="s">
        <v>326</v>
      </c>
      <c r="D45" s="301">
        <v>44.0</v>
      </c>
      <c r="E45" s="199" t="s">
        <v>1855</v>
      </c>
      <c r="F45" s="273" t="s">
        <v>1856</v>
      </c>
      <c r="G45" s="273" t="s">
        <v>1857</v>
      </c>
      <c r="H45" s="200" t="s">
        <v>1858</v>
      </c>
      <c r="I45" s="581" t="str">
        <f t="array" ref="I45">INDEX('Aerial Attacks'!$O$3:$AA$109, MATCH($A$1,'Aerial Attacks'!$A$3:$A$109,0), MATCH(A45,'Aerial Attacks'!$O$2:$S$2,0))</f>
        <v>13</v>
      </c>
      <c r="J45" s="276" t="s">
        <v>1859</v>
      </c>
      <c r="K45" s="278"/>
      <c r="L45" s="284"/>
      <c r="M45" s="825"/>
      <c r="N45" s="825"/>
      <c r="O45" s="282">
        <v>0.0</v>
      </c>
      <c r="P45" s="282">
        <v>1.0</v>
      </c>
      <c r="Q45" s="282">
        <v>1.0</v>
      </c>
      <c r="R45" s="1130"/>
      <c r="S45" s="120"/>
      <c r="T45" s="120"/>
      <c r="U45" s="120"/>
      <c r="V45" s="117"/>
    </row>
    <row r="46" outlineLevel="1">
      <c r="A46" s="299" t="s">
        <v>260</v>
      </c>
      <c r="B46" s="267"/>
      <c r="C46" s="199" t="s">
        <v>540</v>
      </c>
      <c r="D46" s="301">
        <v>35.0</v>
      </c>
      <c r="E46" s="199" t="s">
        <v>1860</v>
      </c>
      <c r="F46" s="273" t="s">
        <v>1861</v>
      </c>
      <c r="G46" s="273" t="s">
        <v>1862</v>
      </c>
      <c r="H46" s="200" t="s">
        <v>1863</v>
      </c>
      <c r="I46" s="581">
        <f t="array" ref="I46">INDEX('Aerial Attacks'!$O$3:$AA$109, MATCH($A$1,'Aerial Attacks'!$A$3:$A$109,0), MATCH(A46,'Aerial Attacks'!$O$2:$S$2,0))</f>
        <v>11</v>
      </c>
      <c r="J46" s="355" t="s">
        <v>1864</v>
      </c>
      <c r="K46" s="278"/>
      <c r="L46" s="284"/>
      <c r="M46" s="825"/>
      <c r="N46" s="825"/>
      <c r="O46" s="282">
        <v>0.0</v>
      </c>
      <c r="P46" s="282">
        <v>1.0</v>
      </c>
      <c r="Q46" s="282">
        <v>1.0</v>
      </c>
      <c r="R46" s="1130"/>
      <c r="S46" s="120"/>
      <c r="T46" s="120"/>
      <c r="U46" s="120"/>
      <c r="V46" s="117"/>
    </row>
    <row r="47" outlineLevel="1">
      <c r="A47" s="265" t="s">
        <v>271</v>
      </c>
      <c r="B47" s="267"/>
      <c r="C47" s="199" t="s">
        <v>276</v>
      </c>
      <c r="D47" s="269" t="s">
        <v>96</v>
      </c>
      <c r="E47" s="199" t="s">
        <v>1865</v>
      </c>
      <c r="F47" s="273" t="s">
        <v>1867</v>
      </c>
      <c r="G47" s="273" t="s">
        <v>1868</v>
      </c>
      <c r="H47" s="200" t="s">
        <v>254</v>
      </c>
      <c r="I47" s="311" t="str">
        <f t="array" ref="I47">INDEX('Aerial Attacks'!$O$3:$AA$109, MATCH($A$1,'Aerial Attacks'!$A$3:$A$109,0), MATCH(A47,'Aerial Attacks'!$O$2:$S$2,0))</f>
        <v>11</v>
      </c>
      <c r="J47" s="314" t="s">
        <v>914</v>
      </c>
      <c r="K47" s="284"/>
      <c r="L47" s="284"/>
      <c r="M47" s="825"/>
      <c r="N47" s="825"/>
      <c r="O47" s="282">
        <v>0.0</v>
      </c>
      <c r="P47" s="282">
        <v>1.0</v>
      </c>
      <c r="Q47" s="282">
        <v>1.0</v>
      </c>
      <c r="R47" s="1128"/>
      <c r="S47" s="221"/>
      <c r="T47" s="221"/>
      <c r="U47" s="221"/>
      <c r="V47" s="110"/>
    </row>
    <row r="48" outlineLevel="1">
      <c r="A48" s="222"/>
      <c r="B48" s="267" t="s">
        <v>343</v>
      </c>
      <c r="C48" s="199" t="s">
        <v>460</v>
      </c>
      <c r="D48" s="233"/>
      <c r="E48" s="199" t="s">
        <v>556</v>
      </c>
      <c r="F48" s="273" t="s">
        <v>557</v>
      </c>
      <c r="G48" s="273" t="s">
        <v>1870</v>
      </c>
      <c r="H48" s="200" t="s">
        <v>937</v>
      </c>
      <c r="I48" s="222"/>
      <c r="J48" s="233"/>
      <c r="K48" s="284"/>
      <c r="L48" s="284"/>
      <c r="M48" s="825"/>
      <c r="N48" s="825"/>
      <c r="O48" s="282">
        <v>0.0</v>
      </c>
      <c r="P48" s="282">
        <v>1.0</v>
      </c>
      <c r="Q48" s="282">
        <v>1.0</v>
      </c>
      <c r="R48" s="231"/>
      <c r="V48" s="233"/>
    </row>
    <row r="49" outlineLevel="1">
      <c r="A49" s="207"/>
      <c r="B49" s="267" t="s">
        <v>352</v>
      </c>
      <c r="C49" s="199" t="s">
        <v>285</v>
      </c>
      <c r="D49" s="114"/>
      <c r="E49" s="199" t="s">
        <v>1871</v>
      </c>
      <c r="F49" s="273" t="s">
        <v>1872</v>
      </c>
      <c r="G49" s="273" t="s">
        <v>1873</v>
      </c>
      <c r="H49" s="200" t="s">
        <v>1874</v>
      </c>
      <c r="I49" s="207"/>
      <c r="J49" s="114"/>
      <c r="K49" s="284"/>
      <c r="L49" s="284"/>
      <c r="M49" s="825"/>
      <c r="N49" s="825"/>
      <c r="O49" s="282">
        <v>0.0</v>
      </c>
      <c r="P49" s="282">
        <v>1.0</v>
      </c>
      <c r="Q49" s="282">
        <v>1.0</v>
      </c>
      <c r="R49" s="112"/>
      <c r="S49" s="224"/>
      <c r="T49" s="224"/>
      <c r="U49" s="224"/>
      <c r="V49" s="114"/>
    </row>
    <row r="50" outlineLevel="1">
      <c r="A50" s="299" t="s">
        <v>283</v>
      </c>
      <c r="B50" s="267"/>
      <c r="C50" s="199" t="s">
        <v>1087</v>
      </c>
      <c r="D50" s="210" t="s">
        <v>345</v>
      </c>
      <c r="E50" s="199" t="s">
        <v>1876</v>
      </c>
      <c r="F50" s="273" t="s">
        <v>1877</v>
      </c>
      <c r="G50" s="273" t="s">
        <v>1878</v>
      </c>
      <c r="H50" s="200" t="s">
        <v>157</v>
      </c>
      <c r="I50" s="581">
        <f t="array" ref="I50">INDEX('Aerial Attacks'!$O$3:$AA$109, MATCH($A$1,'Aerial Attacks'!$A$3:$A$109,0), MATCH(A50,'Aerial Attacks'!$O$2:$S$2,0))</f>
        <v>16</v>
      </c>
      <c r="J50" s="355" t="s">
        <v>777</v>
      </c>
      <c r="K50" s="284"/>
      <c r="L50" s="284"/>
      <c r="M50" s="825"/>
      <c r="N50" s="825"/>
      <c r="O50" s="282">
        <v>0.0</v>
      </c>
      <c r="P50" s="282">
        <v>1.0</v>
      </c>
      <c r="Q50" s="282">
        <v>1.0</v>
      </c>
      <c r="R50" s="228" t="s">
        <v>214</v>
      </c>
      <c r="S50" s="120"/>
      <c r="T50" s="120"/>
      <c r="U50" s="120"/>
      <c r="V50" s="117"/>
    </row>
    <row r="51">
      <c r="A51" s="312"/>
      <c r="B51" s="315"/>
      <c r="C51" s="317"/>
      <c r="D51" s="317"/>
      <c r="E51" s="318"/>
      <c r="F51" s="318"/>
      <c r="G51" s="318"/>
      <c r="H51" s="319"/>
      <c r="I51" s="319"/>
      <c r="J51" s="320"/>
      <c r="K51" s="320"/>
      <c r="L51" s="320"/>
      <c r="M51" s="320"/>
      <c r="N51" s="320"/>
      <c r="O51" s="320"/>
      <c r="P51" s="320"/>
      <c r="Q51" s="180"/>
      <c r="R51" s="180"/>
      <c r="S51" s="180"/>
      <c r="T51" s="180"/>
      <c r="U51" s="180"/>
      <c r="V51" s="180"/>
    </row>
    <row r="52">
      <c r="A52" s="322" t="s">
        <v>305</v>
      </c>
      <c r="B52" s="117"/>
      <c r="C52" s="317"/>
      <c r="D52" s="317"/>
      <c r="E52" s="318"/>
      <c r="F52" s="318"/>
      <c r="G52" s="318"/>
      <c r="H52" s="319"/>
      <c r="I52" s="319"/>
      <c r="J52" s="320"/>
      <c r="K52" s="320"/>
      <c r="L52" s="320"/>
      <c r="M52" s="320"/>
      <c r="N52" s="320"/>
      <c r="O52" s="320"/>
      <c r="P52" s="320"/>
      <c r="Q52" s="180"/>
      <c r="R52" s="180"/>
      <c r="S52" s="180"/>
      <c r="T52" s="180"/>
      <c r="U52" s="180"/>
      <c r="V52" s="180"/>
    </row>
    <row r="53" outlineLevel="1">
      <c r="A53" s="324" t="s">
        <v>1883</v>
      </c>
      <c r="B53" s="117"/>
      <c r="C53" s="327" t="s">
        <v>48</v>
      </c>
      <c r="D53" s="327" t="s">
        <v>49</v>
      </c>
      <c r="E53" s="328" t="s">
        <v>50</v>
      </c>
      <c r="F53" s="329" t="s">
        <v>51</v>
      </c>
      <c r="G53" s="328" t="s">
        <v>52</v>
      </c>
      <c r="H53" s="331" t="s">
        <v>53</v>
      </c>
      <c r="I53" s="120"/>
      <c r="J53" s="117"/>
      <c r="K53" s="333" t="s">
        <v>180</v>
      </c>
      <c r="L53" s="333" t="s">
        <v>181</v>
      </c>
      <c r="M53" s="333" t="s">
        <v>182</v>
      </c>
      <c r="N53" s="333" t="s">
        <v>183</v>
      </c>
      <c r="O53" s="334" t="s">
        <v>184</v>
      </c>
      <c r="P53" s="333" t="s">
        <v>185</v>
      </c>
      <c r="Q53" s="334" t="s">
        <v>186</v>
      </c>
      <c r="R53" s="333" t="s">
        <v>317</v>
      </c>
      <c r="S53" s="334" t="s">
        <v>318</v>
      </c>
      <c r="T53" s="334" t="s">
        <v>319</v>
      </c>
      <c r="U53" s="334" t="s">
        <v>320</v>
      </c>
      <c r="V53" s="334" t="s">
        <v>321</v>
      </c>
    </row>
    <row r="54" outlineLevel="1">
      <c r="A54" s="335" t="s">
        <v>322</v>
      </c>
      <c r="B54" s="343"/>
      <c r="C54" s="199" t="s">
        <v>1485</v>
      </c>
      <c r="D54" s="199" t="s">
        <v>1094</v>
      </c>
      <c r="E54" s="199" t="s">
        <v>213</v>
      </c>
      <c r="F54" s="200">
        <v>36.0</v>
      </c>
      <c r="G54" s="201" t="s">
        <v>675</v>
      </c>
      <c r="H54" s="261" t="s">
        <v>1884</v>
      </c>
      <c r="I54" s="221"/>
      <c r="J54" s="110"/>
      <c r="K54" s="203"/>
      <c r="L54" s="203"/>
      <c r="M54" s="204"/>
      <c r="N54" s="204"/>
      <c r="O54" s="200">
        <v>0.0</v>
      </c>
      <c r="P54" s="200">
        <v>1.0</v>
      </c>
      <c r="Q54" s="200">
        <v>1.0</v>
      </c>
      <c r="R54" s="205" t="b">
        <v>1</v>
      </c>
      <c r="S54" s="205" t="b">
        <v>1</v>
      </c>
      <c r="T54" s="205" t="b">
        <v>0</v>
      </c>
      <c r="U54" s="344" t="b">
        <v>0</v>
      </c>
      <c r="V54" s="344" t="b">
        <v>0</v>
      </c>
    </row>
    <row r="55" outlineLevel="1">
      <c r="A55" s="222"/>
      <c r="B55" s="708" t="s">
        <v>1092</v>
      </c>
      <c r="C55" s="199" t="s">
        <v>1885</v>
      </c>
      <c r="D55" s="199" t="s">
        <v>1886</v>
      </c>
      <c r="E55" s="199" t="s">
        <v>118</v>
      </c>
      <c r="F55" s="200">
        <v>44.4</v>
      </c>
      <c r="G55" s="201" t="s">
        <v>1887</v>
      </c>
      <c r="H55" s="231"/>
      <c r="J55" s="233"/>
      <c r="K55" s="203"/>
      <c r="L55" s="203"/>
      <c r="M55" s="204"/>
      <c r="N55" s="204"/>
      <c r="O55" s="200">
        <v>0.0</v>
      </c>
      <c r="P55" s="200">
        <v>1.0</v>
      </c>
      <c r="Q55" s="200">
        <v>1.0</v>
      </c>
      <c r="R55" s="205" t="b">
        <v>1</v>
      </c>
      <c r="S55" s="205" t="b">
        <v>1</v>
      </c>
      <c r="T55" s="205" t="b">
        <v>0</v>
      </c>
      <c r="U55" s="222"/>
      <c r="V55" s="222"/>
    </row>
    <row r="56" outlineLevel="1">
      <c r="A56" s="335" t="s">
        <v>359</v>
      </c>
      <c r="B56" s="708"/>
      <c r="C56" s="199" t="s">
        <v>1485</v>
      </c>
      <c r="D56" s="199" t="s">
        <v>1094</v>
      </c>
      <c r="E56" s="199" t="s">
        <v>98</v>
      </c>
      <c r="F56" s="200">
        <v>45.6</v>
      </c>
      <c r="G56" s="201" t="s">
        <v>1888</v>
      </c>
      <c r="H56" s="231"/>
      <c r="J56" s="233"/>
      <c r="K56" s="203"/>
      <c r="L56" s="203"/>
      <c r="M56" s="204"/>
      <c r="N56" s="204"/>
      <c r="O56" s="200">
        <v>0.0</v>
      </c>
      <c r="P56" s="200">
        <v>1.0</v>
      </c>
      <c r="Q56" s="200">
        <v>1.0</v>
      </c>
      <c r="R56" s="205" t="b">
        <v>1</v>
      </c>
      <c r="S56" s="205" t="b">
        <v>0</v>
      </c>
      <c r="T56" s="205" t="b">
        <v>0</v>
      </c>
      <c r="U56" s="222"/>
      <c r="V56" s="222"/>
    </row>
    <row r="57" outlineLevel="1">
      <c r="A57" s="222"/>
      <c r="B57" s="708" t="s">
        <v>1092</v>
      </c>
      <c r="C57" s="199" t="s">
        <v>1885</v>
      </c>
      <c r="D57" s="199" t="s">
        <v>1886</v>
      </c>
      <c r="E57" s="199" t="s">
        <v>541</v>
      </c>
      <c r="F57" s="200">
        <v>48.0</v>
      </c>
      <c r="G57" s="201" t="s">
        <v>1889</v>
      </c>
      <c r="H57" s="112"/>
      <c r="I57" s="224"/>
      <c r="J57" s="114"/>
      <c r="K57" s="203"/>
      <c r="L57" s="203"/>
      <c r="M57" s="204"/>
      <c r="N57" s="204"/>
      <c r="O57" s="200">
        <v>0.0</v>
      </c>
      <c r="P57" s="200">
        <v>1.0</v>
      </c>
      <c r="Q57" s="200">
        <v>1.0</v>
      </c>
      <c r="R57" s="205" t="b">
        <v>1</v>
      </c>
      <c r="S57" s="205" t="b">
        <v>0</v>
      </c>
      <c r="T57" s="205" t="b">
        <v>0</v>
      </c>
      <c r="U57" s="207"/>
      <c r="V57" s="207"/>
    </row>
    <row r="58" outlineLevel="1">
      <c r="A58" s="324" t="s">
        <v>1890</v>
      </c>
      <c r="B58" s="117"/>
      <c r="C58" s="327" t="s">
        <v>48</v>
      </c>
      <c r="D58" s="327" t="s">
        <v>49</v>
      </c>
      <c r="E58" s="328" t="s">
        <v>50</v>
      </c>
      <c r="F58" s="329" t="s">
        <v>51</v>
      </c>
      <c r="G58" s="328"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outlineLevel="1">
      <c r="A59" s="335" t="s">
        <v>322</v>
      </c>
      <c r="B59" s="343"/>
      <c r="C59" s="199" t="s">
        <v>1891</v>
      </c>
      <c r="D59" s="199" t="s">
        <v>316</v>
      </c>
      <c r="E59" s="386"/>
      <c r="F59" s="386"/>
      <c r="G59" s="386"/>
      <c r="H59" s="243" t="s">
        <v>1892</v>
      </c>
      <c r="I59" s="221"/>
      <c r="J59" s="221"/>
      <c r="K59" s="414"/>
      <c r="L59" s="414"/>
      <c r="M59" s="414"/>
      <c r="N59" s="414"/>
      <c r="O59" s="414"/>
      <c r="P59" s="414"/>
      <c r="Q59" s="414"/>
      <c r="R59" s="414"/>
      <c r="S59" s="414"/>
      <c r="T59" s="414"/>
      <c r="U59" s="344" t="s">
        <v>340</v>
      </c>
      <c r="V59" s="344" t="b">
        <v>1</v>
      </c>
    </row>
    <row r="60" outlineLevel="1">
      <c r="A60" s="222"/>
      <c r="B60" s="343" t="s">
        <v>1893</v>
      </c>
      <c r="C60" s="199" t="s">
        <v>924</v>
      </c>
      <c r="D60" s="199" t="s">
        <v>622</v>
      </c>
      <c r="E60" s="199" t="s">
        <v>74</v>
      </c>
      <c r="F60" s="200">
        <v>14.399999999999999</v>
      </c>
      <c r="G60" s="1325"/>
      <c r="H60" s="231"/>
      <c r="K60" s="200"/>
      <c r="L60" s="200"/>
      <c r="M60" s="205"/>
      <c r="N60" s="205"/>
      <c r="O60" s="200">
        <v>0.0</v>
      </c>
      <c r="P60" s="200">
        <v>1.0</v>
      </c>
      <c r="Q60" s="200">
        <v>1.0</v>
      </c>
      <c r="R60" s="205" t="b">
        <v>0</v>
      </c>
      <c r="S60" s="205" t="b">
        <v>0</v>
      </c>
      <c r="T60" s="205"/>
      <c r="U60" s="222"/>
      <c r="V60" s="222"/>
    </row>
    <row r="61" outlineLevel="1">
      <c r="A61" s="335" t="s">
        <v>359</v>
      </c>
      <c r="B61" s="343"/>
      <c r="C61" s="199" t="s">
        <v>1894</v>
      </c>
      <c r="D61" s="386"/>
      <c r="E61" s="414"/>
      <c r="F61" s="414"/>
      <c r="G61" s="1325"/>
      <c r="H61" s="243" t="s">
        <v>1895</v>
      </c>
      <c r="I61" s="221"/>
      <c r="J61" s="221"/>
      <c r="K61" s="414"/>
      <c r="L61" s="414"/>
      <c r="M61" s="414"/>
      <c r="N61" s="414"/>
      <c r="O61" s="414"/>
      <c r="P61" s="414"/>
      <c r="Q61" s="414"/>
      <c r="R61" s="414"/>
      <c r="S61" s="414"/>
      <c r="T61" s="414"/>
      <c r="U61" s="222"/>
      <c r="V61" s="222"/>
    </row>
    <row r="62" outlineLevel="1">
      <c r="A62" s="222"/>
      <c r="B62" s="343" t="s">
        <v>1893</v>
      </c>
      <c r="C62" s="197" t="s">
        <v>429</v>
      </c>
      <c r="D62" s="199" t="s">
        <v>118</v>
      </c>
      <c r="E62" s="199" t="s">
        <v>205</v>
      </c>
      <c r="F62" s="200">
        <v>18.0</v>
      </c>
      <c r="G62" s="1325"/>
      <c r="H62" s="231"/>
      <c r="K62" s="200"/>
      <c r="L62" s="200"/>
      <c r="M62" s="205"/>
      <c r="N62" s="205"/>
      <c r="O62" s="200">
        <v>0.0</v>
      </c>
      <c r="P62" s="200">
        <v>1.0</v>
      </c>
      <c r="Q62" s="200">
        <v>1.0</v>
      </c>
      <c r="R62" s="205" t="b">
        <v>0</v>
      </c>
      <c r="S62" s="205" t="b">
        <v>0</v>
      </c>
      <c r="T62" s="205"/>
      <c r="U62" s="207"/>
      <c r="V62" s="207"/>
    </row>
    <row r="63" outlineLevel="1">
      <c r="A63" s="324" t="s">
        <v>1896</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58" t="s">
        <v>324</v>
      </c>
      <c r="B64" s="388" t="s">
        <v>1101</v>
      </c>
      <c r="C64" s="199" t="s">
        <v>1897</v>
      </c>
      <c r="D64" s="386"/>
      <c r="E64" s="1325"/>
      <c r="F64" s="1325"/>
      <c r="G64" s="1325"/>
      <c r="H64" s="243" t="s">
        <v>1898</v>
      </c>
      <c r="I64" s="221"/>
      <c r="J64" s="110"/>
      <c r="K64" s="414"/>
      <c r="L64" s="414"/>
      <c r="M64" s="414"/>
      <c r="N64" s="414"/>
      <c r="O64" s="414"/>
      <c r="P64" s="414"/>
      <c r="Q64" s="414"/>
      <c r="R64" s="414"/>
      <c r="S64" s="414"/>
      <c r="T64" s="414"/>
      <c r="U64" s="344" t="s">
        <v>340</v>
      </c>
      <c r="V64" s="344" t="b">
        <v>1</v>
      </c>
    </row>
    <row r="65" outlineLevel="1">
      <c r="A65" s="222"/>
      <c r="B65" s="388" t="s">
        <v>506</v>
      </c>
      <c r="C65" s="199" t="s">
        <v>1899</v>
      </c>
      <c r="D65" s="386"/>
      <c r="E65" s="199" t="s">
        <v>145</v>
      </c>
      <c r="F65" s="200">
        <v>8.4</v>
      </c>
      <c r="G65" s="1325"/>
      <c r="H65" s="231"/>
      <c r="J65" s="233"/>
      <c r="K65" s="200"/>
      <c r="L65" s="200"/>
      <c r="M65" s="205"/>
      <c r="N65" s="205"/>
      <c r="O65" s="200">
        <v>0.0</v>
      </c>
      <c r="P65" s="200">
        <v>1.0</v>
      </c>
      <c r="Q65" s="200">
        <v>1.0</v>
      </c>
      <c r="R65" s="205" t="b">
        <v>1</v>
      </c>
      <c r="S65" s="205" t="b">
        <v>0</v>
      </c>
      <c r="T65" s="205"/>
      <c r="U65" s="222"/>
      <c r="V65" s="222"/>
    </row>
    <row r="66" outlineLevel="1">
      <c r="A66" s="222"/>
      <c r="B66" s="388" t="s">
        <v>1105</v>
      </c>
      <c r="C66" s="199" t="s">
        <v>923</v>
      </c>
      <c r="D66" s="1326" t="s">
        <v>1529</v>
      </c>
      <c r="E66" s="199" t="s">
        <v>605</v>
      </c>
      <c r="F66" s="200">
        <v>2.28</v>
      </c>
      <c r="G66" s="386"/>
      <c r="H66" s="231"/>
      <c r="J66" s="233"/>
      <c r="K66" s="200"/>
      <c r="L66" s="200"/>
      <c r="M66" s="205"/>
      <c r="N66" s="205"/>
      <c r="O66" s="200">
        <v>0.0</v>
      </c>
      <c r="P66" s="200">
        <v>1.0</v>
      </c>
      <c r="Q66" s="200">
        <v>1.0</v>
      </c>
      <c r="R66" s="205" t="b">
        <v>1</v>
      </c>
      <c r="S66" s="205" t="b">
        <v>0</v>
      </c>
      <c r="T66" s="205"/>
      <c r="U66" s="222"/>
      <c r="V66" s="222"/>
    </row>
    <row r="67" outlineLevel="1">
      <c r="A67" s="207"/>
      <c r="B67" s="388" t="s">
        <v>1106</v>
      </c>
      <c r="C67" s="199" t="s">
        <v>495</v>
      </c>
      <c r="D67" s="222"/>
      <c r="E67" s="199" t="s">
        <v>79</v>
      </c>
      <c r="F67" s="200">
        <v>10.799999999999999</v>
      </c>
      <c r="G67" s="386"/>
      <c r="H67" s="112"/>
      <c r="I67" s="224"/>
      <c r="J67" s="114"/>
      <c r="K67" s="200"/>
      <c r="L67" s="200"/>
      <c r="M67" s="205"/>
      <c r="N67" s="205"/>
      <c r="O67" s="200">
        <v>0.0</v>
      </c>
      <c r="P67" s="200">
        <v>1.0</v>
      </c>
      <c r="Q67" s="200">
        <v>1.0</v>
      </c>
      <c r="R67" s="205" t="b">
        <v>0</v>
      </c>
      <c r="S67" s="205" t="b">
        <v>0</v>
      </c>
      <c r="T67" s="205"/>
      <c r="U67" s="207"/>
      <c r="V67" s="207"/>
    </row>
    <row r="68" outlineLevel="1">
      <c r="A68" s="324" t="s">
        <v>1901</v>
      </c>
      <c r="B68" s="117"/>
      <c r="C68" s="327" t="s">
        <v>48</v>
      </c>
      <c r="D68" s="327" t="s">
        <v>49</v>
      </c>
      <c r="E68" s="328" t="s">
        <v>50</v>
      </c>
      <c r="F68" s="329" t="s">
        <v>51</v>
      </c>
      <c r="G68" s="328" t="s">
        <v>52</v>
      </c>
      <c r="H68" s="331"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outlineLevel="1">
      <c r="A69" s="1237" t="s">
        <v>322</v>
      </c>
      <c r="B69" s="848"/>
      <c r="C69" s="199" t="s">
        <v>1902</v>
      </c>
      <c r="D69" s="210" t="s">
        <v>1903</v>
      </c>
      <c r="E69" s="199" t="s">
        <v>1904</v>
      </c>
      <c r="F69" s="200" t="s">
        <v>1905</v>
      </c>
      <c r="G69" s="201" t="s">
        <v>1906</v>
      </c>
      <c r="H69" s="243" t="s">
        <v>1907</v>
      </c>
      <c r="I69" s="221"/>
      <c r="J69" s="110"/>
      <c r="K69" s="200"/>
      <c r="L69" s="200"/>
      <c r="M69" s="205"/>
      <c r="N69" s="205"/>
      <c r="O69" s="200">
        <v>4.0</v>
      </c>
      <c r="P69" s="200">
        <v>1.0</v>
      </c>
      <c r="Q69" s="200">
        <v>1.0</v>
      </c>
      <c r="R69" s="205" t="b">
        <v>1</v>
      </c>
      <c r="S69" s="205" t="b">
        <v>1</v>
      </c>
      <c r="T69" s="205"/>
      <c r="U69" s="344" t="b">
        <v>0</v>
      </c>
      <c r="V69" s="344" t="b">
        <v>0</v>
      </c>
    </row>
    <row r="70" outlineLevel="1">
      <c r="A70" s="358" t="s">
        <v>359</v>
      </c>
      <c r="B70" s="848"/>
      <c r="C70" s="199" t="s">
        <v>1087</v>
      </c>
      <c r="D70" s="314" t="s">
        <v>622</v>
      </c>
      <c r="E70" s="199" t="s">
        <v>205</v>
      </c>
      <c r="F70" s="200">
        <v>18.0</v>
      </c>
      <c r="G70" s="201" t="s">
        <v>124</v>
      </c>
      <c r="H70" s="231"/>
      <c r="J70" s="233"/>
      <c r="K70" s="200"/>
      <c r="L70" s="200"/>
      <c r="M70" s="205"/>
      <c r="N70" s="205"/>
      <c r="O70" s="200">
        <v>10.0</v>
      </c>
      <c r="P70" s="200">
        <v>1.0</v>
      </c>
      <c r="Q70" s="200">
        <v>1.0</v>
      </c>
      <c r="R70" s="205" t="b">
        <v>1</v>
      </c>
      <c r="S70" s="205" t="b">
        <v>0</v>
      </c>
      <c r="T70" s="205"/>
      <c r="U70" s="222"/>
      <c r="V70" s="222"/>
    </row>
    <row r="71" outlineLevel="1">
      <c r="A71" s="222"/>
      <c r="B71" s="388" t="s">
        <v>76</v>
      </c>
      <c r="C71" s="199" t="s">
        <v>1908</v>
      </c>
      <c r="D71" s="233"/>
      <c r="E71" s="199" t="s">
        <v>166</v>
      </c>
      <c r="F71" s="200">
        <v>16.8</v>
      </c>
      <c r="G71" s="201" t="s">
        <v>125</v>
      </c>
      <c r="H71" s="231"/>
      <c r="J71" s="233"/>
      <c r="K71" s="200"/>
      <c r="L71" s="203"/>
      <c r="M71" s="204"/>
      <c r="N71" s="204"/>
      <c r="O71" s="200">
        <v>10.0</v>
      </c>
      <c r="P71" s="200">
        <v>1.0</v>
      </c>
      <c r="Q71" s="200">
        <v>1.0</v>
      </c>
      <c r="R71" s="205" t="b">
        <v>1</v>
      </c>
      <c r="S71" s="205" t="b">
        <v>0</v>
      </c>
      <c r="T71" s="205"/>
      <c r="U71" s="222"/>
      <c r="V71" s="222"/>
    </row>
    <row r="72" outlineLevel="1">
      <c r="A72" s="207"/>
      <c r="B72" s="388" t="s">
        <v>608</v>
      </c>
      <c r="C72" s="199" t="s">
        <v>77</v>
      </c>
      <c r="D72" s="199" t="s">
        <v>345</v>
      </c>
      <c r="E72" s="199" t="s">
        <v>90</v>
      </c>
      <c r="F72" s="200">
        <v>9.6</v>
      </c>
      <c r="G72" s="201" t="s">
        <v>91</v>
      </c>
      <c r="H72" s="112"/>
      <c r="I72" s="224"/>
      <c r="J72" s="114"/>
      <c r="K72" s="200"/>
      <c r="L72" s="203"/>
      <c r="M72" s="204"/>
      <c r="N72" s="204"/>
      <c r="O72" s="200">
        <v>0.0</v>
      </c>
      <c r="P72" s="200">
        <v>1.0</v>
      </c>
      <c r="Q72" s="200">
        <v>1.0</v>
      </c>
      <c r="R72" s="205" t="b">
        <v>0</v>
      </c>
      <c r="S72" s="205" t="b">
        <v>0</v>
      </c>
      <c r="T72" s="205"/>
      <c r="U72" s="207"/>
      <c r="V72" s="207"/>
    </row>
    <row r="73">
      <c r="A73" s="312"/>
      <c r="B73" s="315"/>
      <c r="C73" s="317"/>
      <c r="D73" s="317"/>
      <c r="E73" s="318"/>
      <c r="F73" s="318"/>
      <c r="G73" s="318"/>
      <c r="H73" s="319"/>
      <c r="I73" s="319"/>
      <c r="J73" s="320"/>
      <c r="K73" s="320"/>
      <c r="L73" s="320"/>
      <c r="M73" s="320"/>
      <c r="N73" s="320"/>
      <c r="O73" s="320"/>
      <c r="P73" s="320"/>
      <c r="Q73" s="180"/>
      <c r="R73" s="180"/>
      <c r="S73" s="180"/>
      <c r="T73" s="180"/>
      <c r="U73" s="180"/>
      <c r="V73" s="180"/>
    </row>
    <row r="74">
      <c r="A74" s="390" t="s">
        <v>442</v>
      </c>
      <c r="B74" s="110"/>
      <c r="C74" s="319"/>
      <c r="D74" s="319"/>
      <c r="E74" s="320"/>
      <c r="F74" s="392"/>
      <c r="G74" s="392"/>
      <c r="H74" s="320"/>
      <c r="I74" s="320"/>
      <c r="J74" s="320"/>
      <c r="K74" s="320"/>
      <c r="L74" s="320"/>
      <c r="M74" s="320"/>
      <c r="N74" s="180"/>
      <c r="O74" s="180"/>
      <c r="P74" s="180"/>
      <c r="Q74" s="320"/>
      <c r="R74" s="320"/>
      <c r="S74" s="320"/>
      <c r="T74" s="320"/>
      <c r="U74" s="320"/>
      <c r="V74" s="320"/>
    </row>
    <row r="75" outlineLevel="1">
      <c r="A75" s="112"/>
      <c r="B75" s="114"/>
      <c r="C75" s="393" t="s">
        <v>48</v>
      </c>
      <c r="D75" s="393" t="s">
        <v>49</v>
      </c>
      <c r="E75" s="393" t="s">
        <v>50</v>
      </c>
      <c r="F75" s="396" t="s">
        <v>51</v>
      </c>
      <c r="G75" s="319"/>
      <c r="H75" s="319"/>
      <c r="I75" s="319"/>
      <c r="J75" s="320"/>
      <c r="K75" s="320"/>
      <c r="L75" s="320"/>
      <c r="M75" s="320"/>
      <c r="N75" s="320"/>
      <c r="O75" s="320"/>
      <c r="P75" s="320"/>
      <c r="Q75" s="320"/>
      <c r="R75" s="320"/>
      <c r="S75" s="320"/>
      <c r="T75" s="320"/>
      <c r="U75" s="320"/>
      <c r="V75" s="320"/>
    </row>
    <row r="76" outlineLevel="1">
      <c r="A76" s="398" t="s">
        <v>449</v>
      </c>
      <c r="B76" s="399" t="s">
        <v>449</v>
      </c>
      <c r="C76" s="199" t="s">
        <v>303</v>
      </c>
      <c r="D76" s="199" t="s">
        <v>145</v>
      </c>
      <c r="E76" s="199" t="s">
        <v>453</v>
      </c>
      <c r="F76" s="200">
        <v>1.92</v>
      </c>
      <c r="G76" s="319"/>
      <c r="H76" s="319"/>
      <c r="I76" s="319"/>
      <c r="J76" s="320"/>
      <c r="K76" s="320"/>
      <c r="L76" s="320"/>
      <c r="M76" s="320"/>
      <c r="N76" s="320"/>
      <c r="O76" s="320"/>
      <c r="P76" s="320"/>
      <c r="Q76" s="320"/>
      <c r="R76" s="320"/>
      <c r="S76" s="320"/>
      <c r="T76" s="320"/>
      <c r="U76" s="320"/>
      <c r="V76" s="320"/>
    </row>
    <row r="77" outlineLevel="1">
      <c r="A77" s="400" t="s">
        <v>454</v>
      </c>
      <c r="B77" s="399" t="s">
        <v>455</v>
      </c>
      <c r="C77" s="199" t="s">
        <v>276</v>
      </c>
      <c r="D77" s="199" t="s">
        <v>98</v>
      </c>
      <c r="E77" s="401"/>
      <c r="F77" s="402"/>
      <c r="G77" s="402"/>
      <c r="H77" s="319"/>
      <c r="I77" s="319"/>
      <c r="J77" s="320"/>
      <c r="K77" s="320"/>
      <c r="L77" s="320"/>
      <c r="M77" s="320"/>
      <c r="N77" s="320"/>
      <c r="O77" s="320"/>
      <c r="P77" s="320"/>
      <c r="Q77" s="320"/>
      <c r="R77" s="320"/>
      <c r="S77" s="320"/>
      <c r="T77" s="320"/>
      <c r="U77" s="320"/>
      <c r="V77" s="320"/>
    </row>
    <row r="78" outlineLevel="1">
      <c r="A78" s="231"/>
      <c r="B78" s="399" t="s">
        <v>456</v>
      </c>
      <c r="C78" s="199" t="s">
        <v>460</v>
      </c>
      <c r="D78" s="199" t="s">
        <v>461</v>
      </c>
      <c r="E78" s="401"/>
      <c r="F78" s="402"/>
      <c r="G78" s="402"/>
      <c r="H78" s="319"/>
      <c r="I78" s="319"/>
      <c r="J78" s="320"/>
      <c r="K78" s="320"/>
      <c r="L78" s="320"/>
      <c r="M78" s="320"/>
      <c r="N78" s="320"/>
      <c r="O78" s="320"/>
      <c r="P78" s="320"/>
      <c r="Q78" s="320"/>
      <c r="R78" s="320"/>
      <c r="S78" s="320"/>
      <c r="T78" s="320"/>
      <c r="U78" s="320"/>
      <c r="V78" s="320"/>
    </row>
    <row r="79" outlineLevel="1">
      <c r="A79" s="112"/>
      <c r="B79" s="399" t="s">
        <v>459</v>
      </c>
      <c r="C79" s="199" t="s">
        <v>463</v>
      </c>
      <c r="D79" s="199">
        <v>41.0</v>
      </c>
      <c r="E79" s="319"/>
      <c r="F79" s="402"/>
      <c r="G79" s="402"/>
      <c r="H79" s="319"/>
      <c r="I79" s="319"/>
      <c r="J79" s="320"/>
      <c r="K79" s="320"/>
      <c r="L79" s="320"/>
      <c r="M79" s="320"/>
      <c r="N79" s="320"/>
      <c r="O79" s="320"/>
      <c r="P79" s="320"/>
      <c r="Q79" s="320"/>
      <c r="R79" s="320"/>
      <c r="S79" s="320"/>
      <c r="T79" s="320"/>
      <c r="U79" s="320"/>
      <c r="V79" s="320"/>
    </row>
    <row r="80" outlineLevel="1">
      <c r="A80" s="403" t="s">
        <v>462</v>
      </c>
      <c r="B80" s="117"/>
      <c r="C80" s="393" t="s">
        <v>465</v>
      </c>
      <c r="D80" s="393" t="s">
        <v>48</v>
      </c>
      <c r="E80" s="393" t="s">
        <v>49</v>
      </c>
      <c r="F80" s="393" t="s">
        <v>50</v>
      </c>
      <c r="G80" s="396" t="s">
        <v>51</v>
      </c>
      <c r="H80" s="1036" t="s">
        <v>53</v>
      </c>
      <c r="I80" s="120"/>
      <c r="J80" s="117"/>
      <c r="K80" s="405" t="str">
        <f>'テンプレート'!K97</f>
        <v>ベクトル</v>
      </c>
      <c r="L80" s="405" t="str">
        <f>'テンプレート'!L97</f>
        <v>KBG (R.E.)</v>
      </c>
      <c r="M80" s="405" t="str">
        <f>'テンプレート'!M97</f>
        <v>BKB (R.A.)</v>
      </c>
      <c r="N80" s="405" t="str">
        <f>'テンプレート'!N97</f>
        <v>FKB (R.F.)</v>
      </c>
      <c r="O80" s="406" t="str">
        <f>'テンプレート'!O97</f>
        <v>盾削り値</v>
      </c>
      <c r="P80" s="405" t="str">
        <f>'テンプレート'!P97</f>
        <v>ﾋｯﾄｽﾄｯﾌﾟ</v>
      </c>
      <c r="Q80" s="406" t="str">
        <f>'テンプレート'!Q97</f>
        <v>ずらし</v>
      </c>
      <c r="R80" s="408"/>
      <c r="S80" s="408"/>
      <c r="T80" s="408"/>
      <c r="U80" s="408"/>
      <c r="V80" s="408"/>
    </row>
    <row r="81" outlineLevel="1">
      <c r="A81" s="411" t="s">
        <v>467</v>
      </c>
      <c r="B81" s="399" t="s">
        <v>469</v>
      </c>
      <c r="C81" s="415" t="b">
        <v>0</v>
      </c>
      <c r="D81" s="127" t="s">
        <v>130</v>
      </c>
      <c r="E81" s="426">
        <v>39.0</v>
      </c>
      <c r="F81" s="199" t="s">
        <v>229</v>
      </c>
      <c r="G81" s="200">
        <v>6.0</v>
      </c>
      <c r="H81" s="1141"/>
      <c r="I81" s="221"/>
      <c r="J81" s="110"/>
      <c r="K81" s="203"/>
      <c r="L81" s="203"/>
      <c r="M81" s="204"/>
      <c r="N81" s="204"/>
      <c r="O81" s="205">
        <v>0.0</v>
      </c>
      <c r="P81" s="205">
        <v>1.5</v>
      </c>
      <c r="Q81" s="205">
        <v>0.0</v>
      </c>
      <c r="R81" s="408"/>
      <c r="S81" s="320"/>
      <c r="T81" s="320"/>
      <c r="U81" s="320"/>
      <c r="V81" s="320"/>
    </row>
    <row r="82" outlineLevel="1">
      <c r="A82" s="207"/>
      <c r="B82" s="399" t="s">
        <v>462</v>
      </c>
      <c r="C82" s="207"/>
      <c r="D82" s="127">
        <v>13.0</v>
      </c>
      <c r="E82" s="207"/>
      <c r="F82" s="199" t="s">
        <v>90</v>
      </c>
      <c r="G82" s="200">
        <v>9.6</v>
      </c>
      <c r="H82" s="112"/>
      <c r="I82" s="224"/>
      <c r="J82" s="114"/>
      <c r="K82" s="203"/>
      <c r="L82" s="203"/>
      <c r="M82" s="204"/>
      <c r="N82" s="204"/>
      <c r="O82" s="407"/>
      <c r="P82" s="407"/>
      <c r="Q82" s="407"/>
      <c r="R82" s="408"/>
      <c r="S82" s="320"/>
      <c r="T82" s="320"/>
      <c r="U82" s="320"/>
      <c r="V82" s="320"/>
    </row>
    <row r="83" outlineLevel="1">
      <c r="A83" s="411" t="s">
        <v>474</v>
      </c>
      <c r="B83" s="399" t="s">
        <v>469</v>
      </c>
      <c r="C83" s="415" t="b">
        <v>0</v>
      </c>
      <c r="D83" s="127" t="s">
        <v>255</v>
      </c>
      <c r="E83" s="426">
        <v>49.0</v>
      </c>
      <c r="F83" s="199" t="s">
        <v>229</v>
      </c>
      <c r="G83" s="200">
        <v>6.0</v>
      </c>
      <c r="H83" s="1141"/>
      <c r="I83" s="221"/>
      <c r="J83" s="110"/>
      <c r="K83" s="203"/>
      <c r="L83" s="203"/>
      <c r="M83" s="204"/>
      <c r="N83" s="204"/>
      <c r="O83" s="205">
        <v>0.0</v>
      </c>
      <c r="P83" s="205">
        <v>1.5</v>
      </c>
      <c r="Q83" s="205">
        <v>0.0</v>
      </c>
      <c r="R83" s="408"/>
      <c r="S83" s="320"/>
      <c r="T83" s="320"/>
      <c r="U83" s="320"/>
      <c r="V83" s="320"/>
    </row>
    <row r="84" outlineLevel="1">
      <c r="A84" s="207"/>
      <c r="B84" s="399" t="s">
        <v>462</v>
      </c>
      <c r="C84" s="207"/>
      <c r="D84" s="127">
        <v>14.0</v>
      </c>
      <c r="E84" s="207"/>
      <c r="F84" s="199" t="s">
        <v>229</v>
      </c>
      <c r="G84" s="200">
        <v>6.0</v>
      </c>
      <c r="H84" s="112"/>
      <c r="I84" s="224"/>
      <c r="J84" s="114"/>
      <c r="K84" s="203"/>
      <c r="L84" s="203"/>
      <c r="M84" s="204"/>
      <c r="N84" s="204"/>
      <c r="O84" s="407"/>
      <c r="P84" s="407"/>
      <c r="Q84" s="407"/>
      <c r="R84" s="408"/>
      <c r="S84" s="320"/>
      <c r="T84" s="320"/>
      <c r="U84" s="320"/>
      <c r="V84" s="320"/>
    </row>
    <row r="85" outlineLevel="1">
      <c r="A85" s="411" t="s">
        <v>477</v>
      </c>
      <c r="B85" s="399" t="s">
        <v>469</v>
      </c>
      <c r="C85" s="415" t="b">
        <v>0</v>
      </c>
      <c r="D85" s="127" t="s">
        <v>130</v>
      </c>
      <c r="E85" s="426">
        <v>43.0</v>
      </c>
      <c r="F85" s="199" t="s">
        <v>173</v>
      </c>
      <c r="G85" s="200">
        <v>12.0</v>
      </c>
      <c r="H85" s="1141"/>
      <c r="I85" s="221"/>
      <c r="J85" s="110"/>
      <c r="K85" s="203"/>
      <c r="L85" s="203"/>
      <c r="M85" s="204"/>
      <c r="N85" s="204"/>
      <c r="O85" s="205">
        <v>0.0</v>
      </c>
      <c r="P85" s="205">
        <v>1.6</v>
      </c>
      <c r="Q85" s="205">
        <v>0.0</v>
      </c>
      <c r="R85" s="408"/>
      <c r="S85" s="320"/>
      <c r="T85" s="320"/>
      <c r="U85" s="320"/>
      <c r="V85" s="320"/>
    </row>
    <row r="86" outlineLevel="1">
      <c r="A86" s="207"/>
      <c r="B86" s="399" t="s">
        <v>462</v>
      </c>
      <c r="C86" s="207"/>
      <c r="D86" s="127">
        <v>13.0</v>
      </c>
      <c r="E86" s="207"/>
      <c r="F86" s="199" t="s">
        <v>194</v>
      </c>
      <c r="G86" s="200">
        <v>3.5999999999999996</v>
      </c>
      <c r="H86" s="112"/>
      <c r="I86" s="224"/>
      <c r="J86" s="114"/>
      <c r="K86" s="203"/>
      <c r="L86" s="203"/>
      <c r="M86" s="204"/>
      <c r="N86" s="204"/>
      <c r="O86" s="407"/>
      <c r="P86" s="407"/>
      <c r="Q86" s="407"/>
      <c r="R86" s="408"/>
      <c r="S86" s="179"/>
      <c r="T86" s="179"/>
      <c r="U86" s="179"/>
      <c r="V86" s="179"/>
    </row>
    <row r="87" outlineLevel="1">
      <c r="A87" s="411" t="s">
        <v>482</v>
      </c>
      <c r="B87" s="399" t="s">
        <v>469</v>
      </c>
      <c r="C87" s="424" t="b">
        <v>0</v>
      </c>
      <c r="D87" s="414"/>
      <c r="E87" s="426">
        <v>39.0</v>
      </c>
      <c r="F87" s="414"/>
      <c r="G87" s="414"/>
      <c r="H87" s="1141"/>
      <c r="I87" s="221"/>
      <c r="J87" s="110"/>
      <c r="K87" s="414"/>
      <c r="L87" s="414"/>
      <c r="M87" s="414"/>
      <c r="N87" s="414"/>
      <c r="O87" s="414"/>
      <c r="P87" s="414"/>
      <c r="Q87" s="414"/>
      <c r="R87" s="408"/>
      <c r="S87" s="179"/>
      <c r="T87" s="179"/>
      <c r="U87" s="179"/>
      <c r="V87" s="179"/>
    </row>
    <row r="88" outlineLevel="1">
      <c r="A88" s="207"/>
      <c r="B88" s="399" t="s">
        <v>462</v>
      </c>
      <c r="C88" s="207"/>
      <c r="D88" s="127">
        <v>23.0</v>
      </c>
      <c r="E88" s="207"/>
      <c r="F88" s="199" t="s">
        <v>145</v>
      </c>
      <c r="G88" s="200">
        <v>8.4</v>
      </c>
      <c r="H88" s="112"/>
      <c r="I88" s="224"/>
      <c r="J88" s="114"/>
      <c r="K88" s="203"/>
      <c r="L88" s="203"/>
      <c r="M88" s="204"/>
      <c r="N88" s="204"/>
      <c r="O88" s="414"/>
      <c r="P88" s="414"/>
      <c r="Q88" s="414"/>
      <c r="R88" s="408"/>
      <c r="S88" s="179"/>
      <c r="T88" s="179"/>
      <c r="U88" s="179"/>
      <c r="V88" s="179"/>
    </row>
    <row r="89">
      <c r="A89" s="312"/>
      <c r="B89" s="315"/>
      <c r="C89" s="317"/>
      <c r="D89" s="317"/>
      <c r="E89" s="319"/>
      <c r="F89" s="248"/>
      <c r="G89" s="248"/>
      <c r="H89" s="319"/>
      <c r="I89" s="319"/>
      <c r="J89" s="320"/>
      <c r="K89" s="320"/>
      <c r="L89" s="121"/>
      <c r="M89" s="121"/>
      <c r="N89" s="121"/>
      <c r="O89" s="179"/>
      <c r="P89" s="179"/>
      <c r="Q89" s="121"/>
      <c r="R89" s="121"/>
      <c r="S89" s="121"/>
      <c r="T89" s="121"/>
      <c r="U89" s="121"/>
      <c r="V89" s="121"/>
    </row>
    <row r="90">
      <c r="A90" s="429" t="s">
        <v>486</v>
      </c>
      <c r="B90" s="110"/>
      <c r="C90" s="392"/>
      <c r="D90" s="121"/>
      <c r="E90" s="121"/>
      <c r="F90" s="121"/>
      <c r="G90" s="121"/>
      <c r="H90" s="121"/>
      <c r="I90" s="121"/>
      <c r="J90" s="180"/>
      <c r="K90" s="121"/>
      <c r="L90" s="121"/>
      <c r="M90" s="121"/>
      <c r="N90" s="121"/>
      <c r="O90" s="121"/>
      <c r="P90" s="121"/>
      <c r="Q90" s="180"/>
      <c r="R90" s="121"/>
      <c r="S90" s="121"/>
      <c r="T90" s="121"/>
      <c r="U90" s="121"/>
      <c r="V90" s="121"/>
    </row>
    <row r="91" outlineLevel="1">
      <c r="A91" s="112"/>
      <c r="B91" s="114"/>
      <c r="C91" s="430" t="s">
        <v>487</v>
      </c>
      <c r="D91" s="430" t="s">
        <v>489</v>
      </c>
      <c r="E91" s="430" t="s">
        <v>49</v>
      </c>
      <c r="F91" s="430" t="s">
        <v>490</v>
      </c>
      <c r="G91" s="431"/>
      <c r="H91" s="319"/>
      <c r="I91" s="319"/>
      <c r="J91" s="320"/>
      <c r="K91" s="320"/>
      <c r="L91" s="121"/>
      <c r="M91" s="121"/>
      <c r="N91" s="121"/>
      <c r="O91" s="121"/>
      <c r="P91" s="121"/>
      <c r="Q91" s="121"/>
      <c r="R91" s="121"/>
      <c r="S91" s="121"/>
      <c r="T91" s="121"/>
      <c r="U91" s="121"/>
      <c r="V91" s="121"/>
    </row>
    <row r="92" outlineLevel="1">
      <c r="A92" s="432" t="s">
        <v>492</v>
      </c>
      <c r="B92" s="433" t="s">
        <v>455</v>
      </c>
      <c r="C92" s="127" t="str">
        <f t="array" ref="C92">INDEX(Dodges!$C$3:$U$84, MATCH($A$1,Dodges!$A$3:$A$85,0), MATCH(C91,Dodges!$C$2:$F$2,0))</f>
        <v>3-18</v>
      </c>
      <c r="D92" s="127" t="str">
        <f t="array" ref="D92">INDEX(Dodges!$C$3:$U$84, MATCH($A$1,Dodges!$A$3:$A$85,0), MATCH(D91,Dodges!$C$2:$F$2,0))</f>
        <v>6-18</v>
      </c>
      <c r="E92" s="127" t="str">
        <f t="array" ref="E92">INDEX(Dodges!$C$3:$U$84, MATCH($A$1,Dodges!$A$3:$A$85,0), MATCH(E91,Dodges!$C$2:$F$2,0))</f>
        <v>28 (23)</v>
      </c>
      <c r="F92" s="127" t="str">
        <f t="array" ref="F92">INDEX(Dodges!$C$3:$U$84, MATCH($A$1,Dodges!$A$3:$A$85,0), MATCH(F91,Dodges!$C$2:$F$2,0))</f>
        <v>37 (31)</v>
      </c>
      <c r="G92" s="402"/>
      <c r="H92" s="319"/>
      <c r="I92" s="319"/>
      <c r="J92" s="320"/>
      <c r="K92" s="320"/>
      <c r="L92" s="320"/>
      <c r="M92" s="121"/>
      <c r="N92" s="121"/>
      <c r="O92" s="121"/>
      <c r="P92" s="121"/>
      <c r="Q92" s="121"/>
      <c r="R92" s="121"/>
      <c r="S92" s="121"/>
      <c r="T92" s="121"/>
      <c r="U92" s="121"/>
      <c r="V92" s="121"/>
    </row>
    <row r="93" outlineLevel="1">
      <c r="A93" s="231"/>
      <c r="B93" s="433" t="s">
        <v>496</v>
      </c>
      <c r="C93" s="127" t="str">
        <f t="array" ref="C93">INDEX(Dodges!$G$3:$U$84, MATCH($A$1,Dodges!$A$3:$A$85,0), MATCH(C91,Dodges!$G$2:$J$2,0))</f>
        <v>4-16</v>
      </c>
      <c r="D93" s="127" t="str">
        <f t="array" ref="D93">INDEX(Dodges!$G$3:$U$84, MATCH($A$1,Dodges!$A$3:$A$85,0), MATCH(D91,Dodges!$G$2:$J$2,0))</f>
        <v>8-15</v>
      </c>
      <c r="E93" s="127" t="str">
        <f t="array" ref="E93">INDEX(Dodges!$G$3:$U$84, MATCH($A$1,Dodges!$A$3:$A$85,0), MATCH(E91,Dodges!$G$2:$J$2,0))</f>
        <v>32</v>
      </c>
      <c r="F93" s="127">
        <f t="array" ref="F93">INDEX(Dodges!$G$3:$U$84, MATCH($A$1,Dodges!$A$3:$A$85,0), MATCH(F91,Dodges!$G$2:$J$2,0))</f>
        <v>42</v>
      </c>
      <c r="G93" s="436"/>
      <c r="H93" s="319"/>
      <c r="I93" s="319"/>
      <c r="J93" s="320"/>
      <c r="K93" s="320"/>
      <c r="L93" s="320"/>
      <c r="M93" s="320"/>
      <c r="N93" s="320"/>
      <c r="O93" s="121"/>
      <c r="P93" s="121"/>
      <c r="Q93" s="121"/>
      <c r="R93" s="121"/>
      <c r="S93" s="121"/>
      <c r="T93" s="121"/>
      <c r="U93" s="121"/>
      <c r="V93" s="121"/>
    </row>
    <row r="94" outlineLevel="1">
      <c r="A94" s="112"/>
      <c r="B94" s="433" t="s">
        <v>497</v>
      </c>
      <c r="C94" s="127" t="str">
        <f t="array" ref="C94">INDEX(Dodges!$K$3:$U$84, MATCH($A$1,Dodges!$A$3:$A$85,0), MATCH(C91,Dodges!$K$2:$N$2,0))</f>
        <v>5-17</v>
      </c>
      <c r="D94" s="127" t="str">
        <f t="array" ref="D94">INDEX(Dodges!$K$3:$U$84, MATCH($A$1,Dodges!$A$3:$A$85,0), MATCH(D91,Dodges!$K$2:$N$2,0))</f>
        <v>9-15</v>
      </c>
      <c r="E94" s="127" t="str">
        <f t="array" ref="E94">INDEX(Dodges!$K$3:$U$84, MATCH($A$1,Dodges!$A$3:$A$85,0), MATCH(E91,Dodges!$K$2:$N$2,0))</f>
        <v>37</v>
      </c>
      <c r="F94" s="127" t="str">
        <f t="array" ref="F94">INDEX(Dodges!$K$3:$U$84, MATCH($A$1,Dodges!$A$3:$A$85,0), MATCH(F91,Dodges!$K$2:$N$2,0))</f>
        <v>56</v>
      </c>
      <c r="G94" s="436"/>
      <c r="H94" s="434"/>
      <c r="I94" s="434"/>
      <c r="J94" s="179"/>
      <c r="K94" s="179"/>
      <c r="L94" s="179"/>
      <c r="M94" s="179"/>
      <c r="N94" s="179"/>
      <c r="O94" s="121"/>
      <c r="P94" s="121"/>
      <c r="Q94" s="121"/>
      <c r="R94" s="121"/>
      <c r="S94" s="121"/>
      <c r="T94" s="121"/>
      <c r="U94" s="121"/>
      <c r="V94" s="121"/>
    </row>
    <row r="95" outlineLevel="1">
      <c r="A95" s="432" t="s">
        <v>498</v>
      </c>
      <c r="B95" s="433" t="s">
        <v>499</v>
      </c>
      <c r="C95" s="127" t="str">
        <f t="array" ref="C95">INDEX(Dodges!$O$3:$U$84, MATCH($A$1,Dodges!$A$3:$A$85,0), MATCH(C91,Dodges!$O$2:$R$2,0))</f>
        <v>4-32</v>
      </c>
      <c r="D95" s="127" t="str">
        <f t="array" ref="D95">INDEX(Dodges!$O$3:$U$84, MATCH($A$1,Dodges!$A$3:$A$85,0), MATCH(D91,Dodges!$O$2:$R$2,0))</f>
        <v>7-29</v>
      </c>
      <c r="E95" s="127" t="str">
        <f t="array" ref="E95">INDEX(Dodges!$O$3:$U$84, MATCH($A$1,Dodges!$A$3:$A$85,0), MATCH(E91,Dodges!$O$2:$R$2,0))</f>
        <v>46</v>
      </c>
      <c r="F95" s="127" t="str">
        <f t="array" ref="F95">INDEX(Dodges!$O$3:$U$84, MATCH($A$1,Dodges!$A$3:$A$85,0), MATCH(F91,Dodges!$O$2:$R$2,0))</f>
        <v/>
      </c>
      <c r="G95" s="248"/>
      <c r="H95" s="180"/>
      <c r="I95" s="180"/>
      <c r="J95" s="121"/>
      <c r="K95" s="121"/>
      <c r="L95" s="121"/>
      <c r="M95" s="121"/>
      <c r="N95" s="121"/>
      <c r="O95" s="320"/>
      <c r="P95" s="320"/>
      <c r="Q95" s="320"/>
      <c r="R95" s="320"/>
      <c r="S95" s="320"/>
      <c r="T95" s="320"/>
      <c r="U95" s="320"/>
      <c r="V95" s="320"/>
    </row>
    <row r="96" outlineLevel="1">
      <c r="A96" s="112"/>
      <c r="B96" s="433" t="s">
        <v>500</v>
      </c>
      <c r="C96" s="127" t="str">
        <f t="array" ref="C96">INDEX(Dodges!$S$3:$U$84, MATCH($A$1,Dodges!$A$3:$A$85,0), MATCH(C91,Dodges!$S$2:$U$2,0))</f>
        <v>4-22</v>
      </c>
      <c r="D96" s="127" t="str">
        <f t="array" ref="D96">INDEX(Dodges!$S$3:$U$84, MATCH($A$1,Dodges!$A$3:$A$85,0), MATCH(D91,Dodges!$S$2:$U$2,0))</f>
        <v>7-21</v>
      </c>
      <c r="E96" s="127" t="str">
        <f t="array" ref="E96">INDEX(Dodges!$S$3:$U$84, MATCH($A$1,Dodges!$A$3:$A$85,0), MATCH(E91,Dodges!$S$2:$U$2,0))</f>
        <v>真横：79
真上：103
真下：66</v>
      </c>
      <c r="F96" s="436"/>
      <c r="G96" s="436"/>
      <c r="H96" s="180"/>
      <c r="I96" s="180"/>
      <c r="J96" s="179"/>
      <c r="K96" s="179"/>
      <c r="L96" s="179"/>
      <c r="M96" s="179"/>
      <c r="N96" s="121"/>
      <c r="O96" s="180"/>
      <c r="P96" s="180"/>
      <c r="Q96" s="180"/>
      <c r="R96" s="180"/>
      <c r="S96" s="180"/>
      <c r="T96" s="180"/>
      <c r="U96" s="180"/>
      <c r="V96" s="180"/>
    </row>
    <row r="97">
      <c r="A97" s="438"/>
      <c r="B97" s="439"/>
      <c r="C97" s="431"/>
      <c r="D97" s="431"/>
      <c r="E97" s="440"/>
      <c r="F97" s="431"/>
      <c r="G97" s="431"/>
      <c r="H97" s="431"/>
      <c r="I97" s="431"/>
      <c r="J97" s="121"/>
      <c r="K97" s="319"/>
      <c r="L97" s="319"/>
      <c r="M97" s="319"/>
      <c r="N97" s="319"/>
      <c r="O97" s="180"/>
      <c r="P97" s="180"/>
      <c r="Q97" s="180"/>
      <c r="R97" s="180"/>
      <c r="S97" s="180"/>
      <c r="T97" s="180"/>
      <c r="U97" s="180"/>
      <c r="V97" s="180"/>
    </row>
    <row r="98">
      <c r="A98" s="441" t="s">
        <v>501</v>
      </c>
      <c r="B98" s="110"/>
      <c r="C98" s="320"/>
      <c r="D98" s="179"/>
      <c r="E98" s="320"/>
      <c r="F98" s="138"/>
      <c r="G98" s="138"/>
      <c r="H98" s="179"/>
      <c r="I98" s="179"/>
      <c r="J98" s="180"/>
      <c r="K98" s="180"/>
      <c r="L98" s="180"/>
      <c r="M98" s="180"/>
      <c r="N98" s="180"/>
      <c r="O98" s="180"/>
      <c r="P98" s="180"/>
      <c r="Q98" s="180"/>
      <c r="R98" s="180"/>
      <c r="S98" s="180"/>
      <c r="T98" s="180"/>
      <c r="U98" s="180"/>
      <c r="V98" s="180"/>
    </row>
    <row r="99" outlineLevel="1">
      <c r="A99" s="112"/>
      <c r="B99" s="114"/>
      <c r="C99" s="442" t="s">
        <v>487</v>
      </c>
      <c r="D99" s="442" t="s">
        <v>49</v>
      </c>
      <c r="E99" s="442" t="s">
        <v>48</v>
      </c>
      <c r="F99" s="442" t="s">
        <v>50</v>
      </c>
      <c r="G99" s="443" t="s">
        <v>51</v>
      </c>
      <c r="H99" s="320"/>
      <c r="I99" s="320"/>
      <c r="J99" s="179"/>
      <c r="K99" s="444" t="str">
        <f>'テンプレート'!K116</f>
        <v>アイテム取得</v>
      </c>
      <c r="L99" s="117"/>
      <c r="M99" s="445" t="str">
        <f>'テンプレート'!M116</f>
        <v>取得フレーム</v>
      </c>
      <c r="N99" s="445" t="str">
        <f>'テンプレート'!N116</f>
        <v>Duration</v>
      </c>
      <c r="O99" s="180"/>
      <c r="P99" s="180"/>
      <c r="Q99" s="180"/>
      <c r="R99" s="180"/>
      <c r="S99" s="180"/>
      <c r="T99" s="180"/>
      <c r="U99" s="180"/>
      <c r="V99" s="180"/>
    </row>
    <row r="100" outlineLevel="1">
      <c r="A100" s="446" t="s">
        <v>502</v>
      </c>
      <c r="B100" s="447" t="s">
        <v>503</v>
      </c>
      <c r="C100" s="448"/>
      <c r="D100" s="127">
        <f t="array" ref="D100">INDEX('Ledge  Tech'!$C$3:$C99, MATCH($A$1,'Ledge  Tech'!$A$3:$A$109,0), MATCH(D99,'Ledge  Tech'!$C$2,0))</f>
        <v>19</v>
      </c>
      <c r="E100" s="448"/>
      <c r="F100" s="448"/>
      <c r="G100" s="448"/>
      <c r="H100" s="320"/>
      <c r="I100" s="320"/>
      <c r="J100" s="121"/>
      <c r="K100" s="449" t="str">
        <f>'テンプレート'!K117</f>
        <v>小アイテム</v>
      </c>
      <c r="L100" s="450" t="str">
        <f>'テンプレート'!L117</f>
        <v>On-Spot</v>
      </c>
      <c r="M100" s="127" t="s">
        <v>504</v>
      </c>
      <c r="N100" s="127">
        <v>7.0</v>
      </c>
      <c r="O100" s="180"/>
      <c r="P100" s="180"/>
      <c r="Q100" s="180"/>
      <c r="R100" s="180"/>
      <c r="S100" s="180"/>
      <c r="T100" s="180"/>
      <c r="U100" s="180"/>
      <c r="V100" s="180"/>
    </row>
    <row r="101" outlineLevel="1">
      <c r="A101" s="222"/>
      <c r="B101" s="447" t="s">
        <v>455</v>
      </c>
      <c r="C101" s="127" t="str">
        <f t="array" ref="C101">INDEX('Ledge  Tech'!$D$3:$E99, MATCH($A$1,'Ledge  Tech'!$A$3:$A$109,0), MATCH(C99,'Ledge  Tech'!$D$2:$E$2,0))</f>
        <v>1-32</v>
      </c>
      <c r="D101" s="127">
        <f t="array" ref="D101">INDEX('Ledge  Tech'!$D$3:$E99, MATCH($A$1,'Ledge  Tech'!$A$3:$A$109,0), MATCH(D99,'Ledge  Tech'!$D$2:$E$2,0))</f>
        <v>33</v>
      </c>
      <c r="E101" s="448"/>
      <c r="F101" s="448"/>
      <c r="G101" s="448"/>
      <c r="H101" s="320"/>
      <c r="I101" s="320"/>
      <c r="J101" s="179"/>
      <c r="K101" s="207"/>
      <c r="L101" s="450" t="str">
        <f>'テンプレート'!L118</f>
        <v>歩き</v>
      </c>
      <c r="M101" s="127" t="s">
        <v>504</v>
      </c>
      <c r="N101" s="127">
        <v>23.0</v>
      </c>
      <c r="O101" s="180"/>
      <c r="P101" s="180"/>
      <c r="Q101" s="180"/>
      <c r="R101" s="180"/>
      <c r="S101" s="180"/>
      <c r="T101" s="180"/>
      <c r="U101" s="180"/>
      <c r="V101" s="180"/>
    </row>
    <row r="102" outlineLevel="1">
      <c r="A102" s="222"/>
      <c r="B102" s="447" t="s">
        <v>486</v>
      </c>
      <c r="C102" s="127" t="str">
        <f t="array" ref="C102">INDEX('Ledge  Tech'!$F$3:$G$109, MATCH($A$1,'Ledge  Tech'!$A$3:$A$109,0), MATCH(C99,'Ledge  Tech'!$F$2:$G$2,0))</f>
        <v>1-24</v>
      </c>
      <c r="D102" s="127">
        <f t="array" ref="D102">INDEX('Ledge  Tech'!$F$3:$G$109, MATCH($A$1,'Ledge  Tech'!$A$3:$A$109,0), MATCH(D99,'Ledge  Tech'!$F$2:$G$2,0))</f>
        <v>45</v>
      </c>
      <c r="E102" s="448"/>
      <c r="F102" s="448"/>
      <c r="G102" s="448"/>
      <c r="H102" s="320"/>
      <c r="I102" s="320"/>
      <c r="J102" s="121"/>
      <c r="K102" s="451" t="str">
        <f>'テンプレート'!K119</f>
        <v>アイテム投擲</v>
      </c>
      <c r="L102" s="117"/>
      <c r="M102" s="445" t="str">
        <f>'テンプレート'!M119</f>
        <v>投擲フレーム</v>
      </c>
      <c r="N102" s="445" t="str">
        <f>'テンプレート'!N119</f>
        <v>Duration</v>
      </c>
      <c r="O102" s="180"/>
      <c r="P102" s="180"/>
      <c r="Q102" s="180"/>
      <c r="R102" s="180"/>
      <c r="S102" s="180"/>
      <c r="T102" s="180"/>
      <c r="U102" s="180"/>
      <c r="V102" s="180"/>
    </row>
    <row r="103" outlineLevel="1">
      <c r="A103" s="222"/>
      <c r="B103" s="447" t="s">
        <v>505</v>
      </c>
      <c r="C103" s="127" t="str">
        <f t="array" ref="C103">INDEX('Ledge  Tech'!$H$3:$I$109, MATCH($A$1,'Ledge  Tech'!$A$3:$A$109,0), MATCH(C99,'Ledge  Tech'!$H$2:$I$2,0))</f>
        <v>1-12</v>
      </c>
      <c r="D103" s="127">
        <f t="array" ref="D103">INDEX('Ledge  Tech'!$H$3:$I$109, MATCH($A$1,'Ledge  Tech'!$A$3:$A$109,0), MATCH(D99,'Ledge  Tech'!$H$2:$I$2,0))</f>
        <v>14</v>
      </c>
      <c r="E103" s="448"/>
      <c r="F103" s="448"/>
      <c r="G103" s="448"/>
      <c r="H103" s="320"/>
      <c r="I103" s="320"/>
      <c r="J103" s="179"/>
      <c r="K103" s="452" t="str">
        <f>'テンプレート'!K120</f>
        <v>Ground投擲</v>
      </c>
      <c r="L103" s="450" t="str">
        <f>'テンプレート'!L120</f>
        <v>前Throws</v>
      </c>
      <c r="M103" s="127" t="s">
        <v>79</v>
      </c>
      <c r="N103" s="127">
        <v>25.0</v>
      </c>
      <c r="O103" s="121"/>
      <c r="P103" s="121"/>
      <c r="Q103" s="121"/>
      <c r="R103" s="121"/>
      <c r="S103" s="121"/>
      <c r="T103" s="121"/>
      <c r="U103" s="121"/>
      <c r="V103" s="121"/>
    </row>
    <row r="104" outlineLevel="1">
      <c r="A104" s="207"/>
      <c r="B104" s="447" t="s">
        <v>506</v>
      </c>
      <c r="C104" s="127" t="str">
        <f t="array" ref="C104">INDEX('Ledge  Tech'!$J$3:$M$109, MATCH($A$1,'Ledge  Tech'!$A$3:$A$109,0), MATCH(C99,'Ledge  Tech'!$J$2:$M$2,0))</f>
        <v>1-26</v>
      </c>
      <c r="D104" s="127">
        <f t="array" ref="D104">INDEX('Ledge  Tech'!$J$3:$M$109, MATCH($A$1,'Ledge  Tech'!$A$3:$A$109,0), MATCH(D99,'Ledge  Tech'!$J$2:$M$2,0))</f>
        <v>55</v>
      </c>
      <c r="E104" s="127" t="str">
        <f t="array" ref="E104">INDEX('Ledge  Tech'!$J$3:$M$109, MATCH($A$1,'Ledge  Tech'!$A$3:$A$109,0), MATCH(E99,'Ledge  Tech'!$J$2:$M$2,0))</f>
        <v>24-26</v>
      </c>
      <c r="F104" s="127">
        <f t="array" ref="F104">INDEX('Ledge  Tech'!$J$3:$M$109, MATCH($A$1,'Ledge  Tech'!$A$3:$A$109,0), MATCH(F99,'Ledge  Tech'!$J$2:$M$2,0))</f>
        <v>10</v>
      </c>
      <c r="G104" s="127">
        <f>F104*1.2</f>
        <v>12</v>
      </c>
      <c r="H104" s="320"/>
      <c r="I104" s="320"/>
      <c r="J104" s="121"/>
      <c r="K104" s="222"/>
      <c r="L104" s="450" t="str">
        <f>'テンプレート'!L121</f>
        <v>後Throws</v>
      </c>
      <c r="M104" s="127" t="s">
        <v>90</v>
      </c>
      <c r="N104" s="127">
        <v>23.0</v>
      </c>
      <c r="O104" s="121"/>
      <c r="P104" s="121"/>
      <c r="Q104" s="121"/>
      <c r="R104" s="121"/>
      <c r="S104" s="121"/>
      <c r="T104" s="121"/>
      <c r="U104" s="121"/>
      <c r="V104" s="121"/>
    </row>
    <row r="105" outlineLevel="1">
      <c r="A105" s="446" t="s">
        <v>507</v>
      </c>
      <c r="B105" s="447" t="s">
        <v>455</v>
      </c>
      <c r="C105" s="127" t="str">
        <f t="array" ref="C105">INDEX('Ledge  Tech'!$N$3:$O$109, MATCH($A$1,'Ledge  Tech'!$A$3:$A$109,0), MATCH(C99,'Ledge  Tech'!$N$2:$O$2,0))</f>
        <v>1-20</v>
      </c>
      <c r="D105" s="127">
        <f t="array" ref="D105">INDEX('Ledge  Tech'!$N$3:$O$109, MATCH($A$1,'Ledge  Tech'!$A$3:$A$109,0), MATCH(D99,'Ledge  Tech'!$N$2:$O$2,0))</f>
        <v>26</v>
      </c>
      <c r="E105" s="448"/>
      <c r="F105" s="448"/>
      <c r="G105" s="448"/>
      <c r="H105" s="320"/>
      <c r="I105" s="320"/>
      <c r="J105" s="179"/>
      <c r="K105" s="222"/>
      <c r="L105" s="450" t="str">
        <f>'テンプレート'!L122</f>
        <v>上Throws</v>
      </c>
      <c r="M105" s="127" t="s">
        <v>90</v>
      </c>
      <c r="N105" s="127">
        <v>26.0</v>
      </c>
      <c r="O105" s="320"/>
      <c r="P105" s="320"/>
      <c r="Q105" s="320"/>
      <c r="R105" s="320"/>
      <c r="S105" s="320"/>
      <c r="T105" s="320"/>
      <c r="U105" s="320"/>
      <c r="V105" s="320"/>
    </row>
    <row r="106" outlineLevel="1">
      <c r="A106" s="222"/>
      <c r="B106" s="447" t="s">
        <v>496</v>
      </c>
      <c r="C106" s="127" t="str">
        <f t="array" ref="C106">INDEX('Ledge  Tech'!$P$3:$Q$109, MATCH($A$1,'Ledge  Tech'!$A$3:$A$109,0), MATCH(C99,'Ledge  Tech'!$P$2:$Q$2,0))</f>
        <v>1-20</v>
      </c>
      <c r="D106" s="127">
        <f t="array" ref="D106">INDEX('Ledge  Tech'!$P$3:$Q$109, MATCH($A$1,'Ledge  Tech'!$A$3:$A$109,0), MATCH(D99,'Ledge  Tech'!$P$2:$Q$2,0))</f>
        <v>40</v>
      </c>
      <c r="E106" s="448"/>
      <c r="F106" s="448"/>
      <c r="G106" s="448"/>
      <c r="H106" s="320"/>
      <c r="I106" s="320"/>
      <c r="J106" s="121"/>
      <c r="K106" s="222"/>
      <c r="L106" s="450" t="str">
        <f>'テンプレート'!L123</f>
        <v>下Throws</v>
      </c>
      <c r="M106" s="127" t="s">
        <v>90</v>
      </c>
      <c r="N106" s="127">
        <v>23.0</v>
      </c>
      <c r="O106" s="180"/>
      <c r="P106" s="180"/>
      <c r="Q106" s="180"/>
      <c r="R106" s="180"/>
      <c r="S106" s="180"/>
      <c r="T106" s="180"/>
      <c r="U106" s="180"/>
      <c r="V106" s="180"/>
    </row>
    <row r="107" outlineLevel="1">
      <c r="A107" s="207"/>
      <c r="B107" s="447" t="s">
        <v>497</v>
      </c>
      <c r="C107" s="127" t="str">
        <f t="array" ref="C107">INDEX('Ledge  Tech'!$R$3:$S$109, MATCH($A$1,'Ledge  Tech'!$A$3:$A$109,0), MATCH(C99,'Ledge  Tech'!$R$2:$S$2,0))</f>
        <v>1-20</v>
      </c>
      <c r="D107" s="127">
        <f t="array" ref="D107">INDEX('Ledge  Tech'!$R$3:$S$109, MATCH($A$1,'Ledge  Tech'!$A$3:$A$109,0), MATCH(D99,'Ledge  Tech'!$R$2:$S$2,0))</f>
        <v>40</v>
      </c>
      <c r="E107" s="448"/>
      <c r="F107" s="448"/>
      <c r="G107" s="448"/>
      <c r="H107" s="320"/>
      <c r="I107" s="320"/>
      <c r="J107" s="179"/>
      <c r="K107" s="222"/>
      <c r="L107" s="453" t="str">
        <f>'テンプレート'!L124</f>
        <v>ダッシュ</v>
      </c>
      <c r="M107" s="127" t="s">
        <v>229</v>
      </c>
      <c r="N107" s="127">
        <v>39.0</v>
      </c>
      <c r="O107" s="180"/>
      <c r="P107" s="180"/>
      <c r="Q107" s="180"/>
      <c r="R107" s="180"/>
      <c r="S107" s="180"/>
      <c r="T107" s="180"/>
      <c r="U107" s="180"/>
      <c r="V107" s="180"/>
    </row>
    <row r="108" outlineLevel="1">
      <c r="A108" s="446" t="s">
        <v>508</v>
      </c>
      <c r="B108" s="447" t="s">
        <v>509</v>
      </c>
      <c r="C108" s="448"/>
      <c r="D108" s="127" t="str">
        <f t="array" ref="D108">INDEX('Get-Ups'!$C$3:$C99, MATCH($A$1,'Get-Ups'!$A$3:$A$109,0), MATCH(D99,'Get-Ups'!$C$2:$AD$2,0))</f>
        <v>25</v>
      </c>
      <c r="E108" s="448"/>
      <c r="F108" s="448"/>
      <c r="G108" s="448"/>
      <c r="H108" s="320"/>
      <c r="I108" s="320"/>
      <c r="J108" s="121"/>
      <c r="K108" s="207"/>
      <c r="L108" s="453" t="str">
        <f>'テンプレート'!L125</f>
        <v>On-Spot捨て</v>
      </c>
      <c r="M108" s="127" t="s">
        <v>90</v>
      </c>
      <c r="N108" s="127">
        <v>23.0</v>
      </c>
      <c r="O108" s="180"/>
      <c r="P108" s="180"/>
      <c r="Q108" s="180"/>
      <c r="R108" s="180"/>
      <c r="S108" s="180"/>
      <c r="T108" s="180"/>
      <c r="U108" s="180"/>
      <c r="V108" s="180"/>
    </row>
    <row r="109" outlineLevel="1">
      <c r="A109" s="222"/>
      <c r="B109" s="447" t="s">
        <v>455</v>
      </c>
      <c r="C109" s="454" t="str">
        <f t="array" ref="C109">INDEX('Get-Ups'!$D$3:$E99, MATCH($A$1,'Get-Ups'!$A$3:$A$109,0), MATCH(C99,'Get-Ups'!$D$2:$AD$2,0))</f>
        <v>1-22</v>
      </c>
      <c r="D109" s="455">
        <f t="array" ref="D109">INDEX('Get-Ups'!$D$3:$E99, MATCH($A$1,'Get-Ups'!$A$3:$A$109,0), MATCH(D99,'Get-Ups'!$D$2:$AD$2,0))</f>
        <v>29</v>
      </c>
      <c r="E109" s="448"/>
      <c r="F109" s="448"/>
      <c r="G109" s="448"/>
      <c r="H109" s="320"/>
      <c r="I109" s="320"/>
      <c r="J109" s="179"/>
      <c r="K109" s="452" t="str">
        <f>'テンプレート'!K126</f>
        <v>Air投擲</v>
      </c>
      <c r="L109" s="450" t="str">
        <f>'テンプレート'!L126</f>
        <v>前Throws</v>
      </c>
      <c r="M109" s="127" t="s">
        <v>66</v>
      </c>
      <c r="N109" s="127">
        <v>21.0</v>
      </c>
      <c r="O109" s="180"/>
      <c r="P109" s="180"/>
      <c r="Q109" s="180"/>
      <c r="R109" s="180"/>
      <c r="S109" s="180"/>
      <c r="T109" s="180"/>
      <c r="U109" s="180"/>
      <c r="V109" s="180"/>
    </row>
    <row r="110" outlineLevel="1">
      <c r="A110" s="222"/>
      <c r="B110" s="447" t="s">
        <v>496</v>
      </c>
      <c r="C110" s="454" t="str">
        <f t="array" ref="C110">INDEX('Get-Ups'!$F$3:$G$109, MATCH($A$1,'Get-Ups'!$A$3:$A$109,0), MATCH(C99,'Get-Ups'!$F$2:$AD$2,0))</f>
        <v>1-23</v>
      </c>
      <c r="D110" s="455">
        <f t="array" ref="D110">INDEX('Get-Ups'!$F$3:$G$109, MATCH($A$1,'Get-Ups'!$A$3:$A$109,0), MATCH(D99,'Get-Ups'!$F$2:$AD$2,0))</f>
        <v>35</v>
      </c>
      <c r="E110" s="448"/>
      <c r="F110" s="448"/>
      <c r="G110" s="448"/>
      <c r="H110" s="320"/>
      <c r="I110" s="320"/>
      <c r="J110" s="121"/>
      <c r="K110" s="222"/>
      <c r="L110" s="450" t="str">
        <f>'テンプレート'!L127</f>
        <v>後Throws</v>
      </c>
      <c r="M110" s="127" t="s">
        <v>145</v>
      </c>
      <c r="N110" s="127">
        <v>23.0</v>
      </c>
      <c r="O110" s="180"/>
      <c r="P110" s="180"/>
      <c r="Q110" s="180"/>
      <c r="R110" s="180"/>
      <c r="S110" s="180"/>
      <c r="T110" s="180"/>
      <c r="U110" s="180"/>
      <c r="V110" s="180"/>
    </row>
    <row r="111" outlineLevel="1">
      <c r="A111" s="222"/>
      <c r="B111" s="447" t="s">
        <v>497</v>
      </c>
      <c r="C111" s="127" t="str">
        <f t="array" ref="C111">INDEX('Get-Ups'!$H$3:$I$109, MATCH($A$1,'Get-Ups'!$A$3:$A$109,0), MATCH(C99,'Get-Ups'!$H$2:$AD$2,0))</f>
        <v>1-19</v>
      </c>
      <c r="D111" s="127">
        <f t="array" ref="D111">INDEX('Get-Ups'!$H$3:$I$109, MATCH($A$1,'Get-Ups'!$A$3:$A$109,0), MATCH(D99,'Get-Ups'!$H$2:$AD$2,0))</f>
        <v>35</v>
      </c>
      <c r="E111" s="448"/>
      <c r="F111" s="448"/>
      <c r="G111" s="448"/>
      <c r="H111" s="320"/>
      <c r="I111" s="320"/>
      <c r="J111" s="179"/>
      <c r="K111" s="222"/>
      <c r="L111" s="450" t="str">
        <f>'テンプレート'!L128</f>
        <v>上Throws</v>
      </c>
      <c r="M111" s="127" t="s">
        <v>66</v>
      </c>
      <c r="N111" s="127">
        <v>23.0</v>
      </c>
      <c r="O111" s="180"/>
      <c r="P111" s="180"/>
      <c r="Q111" s="180"/>
      <c r="R111" s="180"/>
      <c r="S111" s="180"/>
      <c r="T111" s="180"/>
      <c r="U111" s="180"/>
      <c r="V111" s="180"/>
    </row>
    <row r="112" outlineLevel="1">
      <c r="A112" s="222"/>
      <c r="B112" s="447" t="s">
        <v>510</v>
      </c>
      <c r="C112" s="456" t="str">
        <f t="array" ref="C112">INDEX('Get-Ups'!$J$3:$M$109, MATCH($A$1,'Get-Ups'!$A$3:$A$109,0), MATCH(C99,'Get-Ups'!$J$2:$AD$2,0))</f>
        <v>1-22</v>
      </c>
      <c r="D112" s="457">
        <f t="array" ref="D112">INDEX('Get-Ups'!$J$3:$M$109, MATCH($A$1,'Get-Ups'!$A$3:$A$109,0), MATCH(D99,'Get-Ups'!$J$2:$AD$2,0))</f>
        <v>45</v>
      </c>
      <c r="E112" s="454" t="str">
        <f t="array" ref="E112">INDEX('Get-Ups'!$J$3:$M$109, MATCH($A$1,'Get-Ups'!$A$3:$A$109,0), MATCH(E99,'Get-Ups'!$J$2:$AD$2,0))</f>
        <v>17-18</v>
      </c>
      <c r="F112" s="455">
        <f t="array" ref="F112">INDEX('Get-Ups'!$J$3:$M$109, MATCH($A$1,'Get-Ups'!$A$3:$A$109,0), MATCH(F99,'Get-Ups'!$J$2:$AD$2,0))</f>
        <v>7</v>
      </c>
      <c r="G112" s="127">
        <f t="shared" ref="G112:G113" si="1">F112*1.2</f>
        <v>8.4</v>
      </c>
      <c r="H112" s="320"/>
      <c r="I112" s="320"/>
      <c r="J112" s="121"/>
      <c r="K112" s="207"/>
      <c r="L112" s="450" t="str">
        <f>'テンプレート'!L129</f>
        <v>下Throws</v>
      </c>
      <c r="M112" s="127" t="s">
        <v>66</v>
      </c>
      <c r="N112" s="127">
        <v>23.0</v>
      </c>
      <c r="O112" s="121"/>
      <c r="P112" s="121"/>
      <c r="Q112" s="121"/>
      <c r="R112" s="121"/>
      <c r="S112" s="121"/>
      <c r="T112" s="121"/>
      <c r="U112" s="121"/>
      <c r="V112" s="121"/>
    </row>
    <row r="113" outlineLevel="1">
      <c r="A113" s="207"/>
      <c r="B113" s="458" t="s">
        <v>511</v>
      </c>
      <c r="C113" s="207"/>
      <c r="D113" s="207"/>
      <c r="E113" s="454" t="str">
        <f t="array" ref="E113">INDEX('Get-Ups'!$N$3:$O$109, MATCH($A$1,'Get-Ups'!$A$3:$A$109,0), MATCH(E99,'Get-Ups'!$N$2:$AD$2,0))</f>
        <v>21-22</v>
      </c>
      <c r="F113" s="455">
        <f t="array" ref="F113">INDEX('Get-Ups'!$N$3:$O$109, MATCH($A$1,'Get-Ups'!$A$3:$A$109,0), MATCH(F99,'Get-Ups'!$N$2:$AD$2,0))</f>
        <v>7</v>
      </c>
      <c r="G113" s="127">
        <f t="shared" si="1"/>
        <v>8.4</v>
      </c>
      <c r="H113" s="320"/>
      <c r="I113" s="320"/>
      <c r="J113" s="121"/>
      <c r="K113" s="459" t="str">
        <f>'テンプレート'!K130</f>
        <v>踏み台ジャンプ</v>
      </c>
      <c r="L113" s="224"/>
      <c r="M113" s="445" t="str">
        <f>'テンプレート'!M130</f>
        <v>Duration</v>
      </c>
      <c r="N113" s="138"/>
      <c r="O113" s="121"/>
      <c r="P113" s="121"/>
      <c r="Q113" s="121"/>
      <c r="R113" s="121"/>
      <c r="S113" s="121"/>
      <c r="T113" s="121"/>
      <c r="U113" s="121"/>
      <c r="V113" s="121"/>
    </row>
    <row r="114" outlineLevel="1">
      <c r="A114" s="446" t="s">
        <v>512</v>
      </c>
      <c r="B114" s="447" t="s">
        <v>509</v>
      </c>
      <c r="C114" s="448"/>
      <c r="D114" s="454" t="str">
        <f t="array" ref="D114">INDEX('Get-Ups'!$C$3:$C99, MATCH($A$1,'Get-Ups'!$A$3:$A$109,0), MATCH(D99,'Get-Ups'!$C$2,0))</f>
        <v>25</v>
      </c>
      <c r="E114" s="448"/>
      <c r="F114" s="448"/>
      <c r="G114" s="448"/>
      <c r="H114" s="320"/>
      <c r="I114" s="320"/>
      <c r="J114" s="179"/>
      <c r="K114" s="460" t="str">
        <f>'テンプレート'!K131</f>
        <v>踏み</v>
      </c>
      <c r="L114" s="461" t="str">
        <f>'テンプレート'!L131</f>
        <v>踏み</v>
      </c>
      <c r="M114" s="127">
        <v>8.0</v>
      </c>
      <c r="N114" s="462"/>
      <c r="O114" s="121"/>
      <c r="P114" s="121"/>
      <c r="Q114" s="121"/>
      <c r="R114" s="121"/>
      <c r="S114" s="121"/>
      <c r="T114" s="121"/>
      <c r="U114" s="121"/>
      <c r="V114" s="121"/>
    </row>
    <row r="115" outlineLevel="1">
      <c r="A115" s="222"/>
      <c r="B115" s="447" t="s">
        <v>455</v>
      </c>
      <c r="C115" s="454" t="str">
        <f t="array" ref="C115">INDEX('Get-Ups'!$P$3:$Q$109, MATCH($A$1,'Get-Ups'!$A$3:$A$109,0), MATCH(C99,'Get-Ups'!$P$2:$AD$2,0))</f>
        <v>1-22</v>
      </c>
      <c r="D115" s="455">
        <f t="array" ref="D115">INDEX('Get-Ups'!$P$3:$Q$109, MATCH($A$1,'Get-Ups'!$A$3:$A$109,0), MATCH(D99,'Get-Ups'!$P$2:$AD$2,0))</f>
        <v>29</v>
      </c>
      <c r="E115" s="448"/>
      <c r="F115" s="448"/>
      <c r="G115" s="448"/>
      <c r="H115" s="320"/>
      <c r="I115" s="320"/>
      <c r="J115" s="121"/>
      <c r="K115" s="452" t="str">
        <f>'テンプレート'!K132</f>
        <v>踏まれ</v>
      </c>
      <c r="L115" s="461" t="str">
        <f>'テンプレート'!L132</f>
        <v>Ground踏まれ</v>
      </c>
      <c r="M115" s="127" t="s">
        <v>504</v>
      </c>
      <c r="N115" s="462"/>
      <c r="O115" s="320"/>
      <c r="P115" s="320"/>
      <c r="Q115" s="320"/>
      <c r="R115" s="320"/>
      <c r="S115" s="320"/>
      <c r="T115" s="320"/>
      <c r="U115" s="320"/>
      <c r="V115" s="320"/>
    </row>
    <row r="116" outlineLevel="1">
      <c r="A116" s="222"/>
      <c r="B116" s="447" t="s">
        <v>496</v>
      </c>
      <c r="C116" s="454" t="str">
        <f t="array" ref="C116">INDEX('Get-Ups'!$R$3:$S$109, MATCH($A$1,'Get-Ups'!$A$3:$A$109,0), MATCH(C99,'Get-Ups'!$R$2:$AD$2,0))</f>
        <v>1-19</v>
      </c>
      <c r="D116" s="455">
        <f t="array" ref="D116">INDEX('Get-Ups'!$R$3:$S$109, MATCH($A$1,'Get-Ups'!$A$3:$A$109,0), MATCH(D99,'Get-Ups'!$R$2:$AD$2,0))</f>
        <v>35</v>
      </c>
      <c r="E116" s="448"/>
      <c r="F116" s="448"/>
      <c r="G116" s="448"/>
      <c r="H116" s="320"/>
      <c r="I116" s="320"/>
      <c r="J116" s="179"/>
      <c r="K116" s="222"/>
      <c r="L116" s="461" t="s">
        <v>671</v>
      </c>
      <c r="M116" s="127">
        <v>28.0</v>
      </c>
      <c r="N116" s="108"/>
      <c r="O116" s="180"/>
      <c r="P116" s="180"/>
      <c r="Q116" s="180"/>
      <c r="R116" s="180"/>
      <c r="S116" s="180"/>
      <c r="T116" s="180"/>
      <c r="U116" s="180"/>
      <c r="V116" s="180"/>
    </row>
    <row r="117" outlineLevel="1">
      <c r="A117" s="222"/>
      <c r="B117" s="447" t="s">
        <v>497</v>
      </c>
      <c r="C117" s="454" t="str">
        <f t="array" ref="C117">INDEX('Get-Ups'!$T$3:$U$109, MATCH($A$1,'Get-Ups'!$A$3:$A$109,0), MATCH(C99,'Get-Ups'!$T$2:$AD$2,0))</f>
        <v>1-25</v>
      </c>
      <c r="D117" s="455">
        <f t="array" ref="D117">INDEX('Get-Ups'!$T$3:$U$109, MATCH($A$1,'Get-Ups'!$A$3:$A$109,0), MATCH(D99,'Get-Ups'!$T$2:$AD$2,0))</f>
        <v>35</v>
      </c>
      <c r="E117" s="448"/>
      <c r="F117" s="448"/>
      <c r="G117" s="448"/>
      <c r="H117" s="320"/>
      <c r="I117" s="320"/>
      <c r="J117" s="121"/>
      <c r="K117" s="222"/>
      <c r="L117" s="461" t="str">
        <f>'テンプレート'!L134</f>
        <v>Air踏まれ</v>
      </c>
      <c r="M117" s="127">
        <v>11.0</v>
      </c>
      <c r="N117" s="108"/>
      <c r="O117" s="180"/>
      <c r="P117" s="180"/>
      <c r="Q117" s="180"/>
      <c r="R117" s="180"/>
      <c r="S117" s="180"/>
      <c r="T117" s="180"/>
      <c r="U117" s="180"/>
      <c r="V117" s="180"/>
    </row>
    <row r="118" outlineLevel="1">
      <c r="A118" s="222"/>
      <c r="B118" s="447" t="s">
        <v>510</v>
      </c>
      <c r="C118" s="456" t="str">
        <f t="array" ref="C118">INDEX('Get-Ups'!$V$3:$Y$109, MATCH($A$1,'Get-Ups'!$A$3:$A$109,0), MATCH(C99,'Get-Ups'!$V$2:$AD$2,0))</f>
        <v>1-24</v>
      </c>
      <c r="D118" s="457">
        <f t="array" ref="D118">INDEX('Get-Ups'!$V$3:$Y$109, MATCH($A$1,'Get-Ups'!$A$3:$A$109,0), MATCH(D99,'Get-Ups'!$V$2:$AD$2,0))</f>
        <v>45</v>
      </c>
      <c r="E118" s="454" t="str">
        <f t="array" ref="E118">INDEX('Get-Ups'!$V$3:$Y$109, MATCH($A$1,'Get-Ups'!$A$3:$A$109,0), MATCH(E99,'Get-Ups'!$V$2:$AD$2,0))</f>
        <v>16-17</v>
      </c>
      <c r="F118" s="455">
        <f t="array" ref="F118">INDEX('Get-Ups'!$V$3:$Y$109, MATCH($A$1,'Get-Ups'!$A$3:$A$109,0), MATCH(F99,'Get-Ups'!$V$2:$AD$2,0))</f>
        <v>7</v>
      </c>
      <c r="G118" s="127">
        <f t="shared" ref="G118:G119" si="2">F118*1.2</f>
        <v>8.4</v>
      </c>
      <c r="H118" s="320"/>
      <c r="I118" s="320"/>
      <c r="J118" s="179"/>
      <c r="K118" s="222"/>
      <c r="L118" s="461" t="str">
        <f>'テンプレート'!L135</f>
        <v>Air落下</v>
      </c>
      <c r="M118" s="127">
        <v>35.0</v>
      </c>
      <c r="N118" s="108"/>
      <c r="O118" s="180"/>
      <c r="P118" s="180"/>
      <c r="Q118" s="180"/>
      <c r="R118" s="180"/>
      <c r="S118" s="180"/>
      <c r="T118" s="180"/>
      <c r="U118" s="180"/>
      <c r="V118" s="180"/>
    </row>
    <row r="119" outlineLevel="1">
      <c r="A119" s="207"/>
      <c r="B119" s="458" t="s">
        <v>511</v>
      </c>
      <c r="C119" s="207"/>
      <c r="D119" s="207"/>
      <c r="E119" s="454" t="str">
        <f t="array" ref="E119">INDEX('Get-Ups'!$Z$3:$AA$109, MATCH($A$1,'Get-Ups'!$A$3:$A$109,0), MATCH(E99,'Get-Ups'!$Z$2:$AD$2,0))</f>
        <v>23-24</v>
      </c>
      <c r="F119" s="455">
        <f t="array" ref="F119">INDEX('Get-Ups'!$Z$3:$AA$109, MATCH($A$1,'Get-Ups'!$A$3:$A$109,0), MATCH(F99,'Get-Ups'!$Z$2:$AD$2,0))</f>
        <v>7</v>
      </c>
      <c r="G119" s="127">
        <f t="shared" si="2"/>
        <v>8.4</v>
      </c>
      <c r="H119" s="320"/>
      <c r="I119" s="320"/>
      <c r="J119" s="179"/>
      <c r="K119" s="451" t="str">
        <f>'テンプレート'!K136</f>
        <v>倒れダメージ</v>
      </c>
      <c r="L119" s="120"/>
      <c r="M119" s="445" t="str">
        <f>'テンプレート'!M136</f>
        <v>Duration</v>
      </c>
      <c r="N119" s="108"/>
      <c r="O119" s="180"/>
      <c r="P119" s="180"/>
      <c r="Q119" s="180"/>
      <c r="R119" s="180"/>
      <c r="S119" s="180"/>
      <c r="T119" s="180"/>
      <c r="U119" s="180"/>
      <c r="V119" s="180"/>
    </row>
    <row r="120" outlineLevel="1">
      <c r="A120" s="446" t="s">
        <v>513</v>
      </c>
      <c r="B120" s="447" t="s">
        <v>514</v>
      </c>
      <c r="C120" s="454" t="str">
        <f t="array" ref="C120">INDEX(Tripping!$C$3:$D99, MATCH($A$1,Tripping!$A$3:$A$109,0), MATCH(C99,Tripping!$C$2:$AC$2,0))</f>
        <v>1-5</v>
      </c>
      <c r="D120" s="455">
        <f t="array" ref="D120">INDEX(Tripping!$C$3:$D99, MATCH($A$1,Tripping!$A$3:$A$109,0), MATCH(D99,Tripping!$C$2:$AC$2,0))</f>
        <v>29</v>
      </c>
      <c r="E120" s="448"/>
      <c r="F120" s="448"/>
      <c r="G120" s="448"/>
      <c r="H120" s="320"/>
      <c r="I120" s="320"/>
      <c r="J120" s="121"/>
      <c r="K120" s="460" t="str">
        <f>'テンプレート'!K137</f>
        <v>あお向け倒れ</v>
      </c>
      <c r="L120" s="453" t="str">
        <f>'テンプレート'!L137</f>
        <v>モーション大</v>
      </c>
      <c r="M120" s="127">
        <v>39.0</v>
      </c>
      <c r="N120" s="462"/>
      <c r="O120" s="180"/>
      <c r="P120" s="180"/>
      <c r="Q120" s="180"/>
      <c r="R120" s="180"/>
      <c r="S120" s="180"/>
      <c r="T120" s="180"/>
      <c r="U120" s="180"/>
      <c r="V120" s="180"/>
    </row>
    <row r="121" outlineLevel="1">
      <c r="A121" s="222"/>
      <c r="B121" s="447" t="s">
        <v>515</v>
      </c>
      <c r="C121" s="454" t="str">
        <f t="array" ref="C121">INDEX(Tripping!$E$3:$F99, MATCH($A$1,Tripping!$A$3:$A$109,0), MATCH(C99,Tripping!$E$2:$AC$2,0))</f>
        <v>1-5</v>
      </c>
      <c r="D121" s="455">
        <f t="array" ref="D121">INDEX(Tripping!$E$3:$F99, MATCH($A$1,Tripping!$A$3:$A$109,0), MATCH(D99,Tripping!$E$2:$AC$2,0))</f>
        <v>39</v>
      </c>
      <c r="E121" s="448"/>
      <c r="F121" s="448"/>
      <c r="G121" s="448"/>
      <c r="H121" s="320"/>
      <c r="I121" s="320"/>
      <c r="J121" s="179"/>
      <c r="K121" s="460" t="str">
        <f>'テンプレート'!K138</f>
        <v>うつ伏せ倒れ</v>
      </c>
      <c r="L121" s="453" t="str">
        <f>'テンプレート'!L138</f>
        <v>モーション大</v>
      </c>
      <c r="M121" s="127" t="s">
        <v>165</v>
      </c>
      <c r="N121" s="462"/>
      <c r="O121" s="180"/>
      <c r="P121" s="180"/>
      <c r="Q121" s="180"/>
      <c r="R121" s="180"/>
      <c r="S121" s="180"/>
      <c r="T121" s="180"/>
      <c r="U121" s="180"/>
      <c r="V121" s="180"/>
    </row>
    <row r="122" outlineLevel="1">
      <c r="A122" s="222"/>
      <c r="B122" s="447" t="s">
        <v>455</v>
      </c>
      <c r="C122" s="454" t="str">
        <f t="array" ref="C122">INDEX(Tripping!$G$3:$H$109, MATCH($A$1,Tripping!$A$3:$A$109,0), MATCH(C99,Tripping!$G$2:$AC$2,0))</f>
        <v>1-16</v>
      </c>
      <c r="D122" s="455">
        <f t="array" ref="D122">INDEX(Tripping!$G$3:$H$109, MATCH($A$1,Tripping!$A$3:$A$109,0), MATCH(D99,Tripping!$G$2:$AC$2,0))</f>
        <v>21</v>
      </c>
      <c r="E122" s="448"/>
      <c r="F122" s="448"/>
      <c r="G122" s="448"/>
      <c r="H122" s="320"/>
      <c r="I122" s="320"/>
      <c r="J122" s="121"/>
      <c r="K122" s="451" t="str">
        <f>'テンプレート'!K139</f>
        <v/>
      </c>
      <c r="L122" s="120"/>
      <c r="M122" s="445" t="str">
        <f>'テンプレート'!M139</f>
        <v/>
      </c>
      <c r="N122" s="108"/>
      <c r="O122" s="180"/>
      <c r="P122" s="180"/>
      <c r="Q122" s="180"/>
      <c r="R122" s="180"/>
      <c r="S122" s="180"/>
      <c r="T122" s="180"/>
      <c r="U122" s="180"/>
      <c r="V122" s="180"/>
    </row>
    <row r="123" outlineLevel="1">
      <c r="A123" s="222"/>
      <c r="B123" s="447" t="s">
        <v>496</v>
      </c>
      <c r="C123" s="454" t="str">
        <f t="array" ref="C123">INDEX(Tripping!$I$3:$J$109, MATCH($A$1,Tripping!$A$3:$A$109,0), MATCH(C99,Tripping!$I$2:$AC$2,0))</f>
        <v>1-9</v>
      </c>
      <c r="D123" s="455">
        <f t="array" ref="D123">INDEX(Tripping!$I$3:$J$109, MATCH($A$1,Tripping!$A$3:$A$109,0), MATCH(D99,Tripping!$I$2:$AC$2,0))</f>
        <v>28</v>
      </c>
      <c r="E123" s="448"/>
      <c r="F123" s="448"/>
      <c r="G123" s="448"/>
      <c r="H123" s="320"/>
      <c r="I123" s="320"/>
      <c r="J123" s="320"/>
      <c r="K123" s="463"/>
      <c r="L123" s="464" t="str">
        <f>'テンプレート'!L140</f>
        <v/>
      </c>
      <c r="M123" s="127" t="s">
        <v>504</v>
      </c>
      <c r="N123" s="108"/>
      <c r="O123" s="180"/>
      <c r="P123" s="180"/>
      <c r="Q123" s="180"/>
      <c r="R123" s="180"/>
      <c r="S123" s="180"/>
      <c r="T123" s="180"/>
      <c r="U123" s="180"/>
      <c r="V123" s="180"/>
    </row>
    <row r="124" outlineLevel="1">
      <c r="A124" s="222"/>
      <c r="B124" s="447" t="s">
        <v>497</v>
      </c>
      <c r="C124" s="454" t="str">
        <f t="array" ref="C124">INDEX(Tripping!$K$3:$L$109, MATCH($A$1,Tripping!$A$3:$A$109,0), MATCH(C99,Tripping!$K$2:$AC$2,0))</f>
        <v>1-9</v>
      </c>
      <c r="D124" s="455">
        <f t="array" ref="D124">INDEX(Tripping!$K$3:$L$109, MATCH($A$1,Tripping!$A$3:$A$109,0), MATCH(D99,Tripping!$K$2:$AC$2,0))</f>
        <v>28</v>
      </c>
      <c r="E124" s="448"/>
      <c r="F124" s="448"/>
      <c r="G124" s="448"/>
      <c r="H124" s="320"/>
      <c r="I124" s="320"/>
      <c r="J124" s="320"/>
      <c r="K124" s="465"/>
      <c r="L124" s="180"/>
      <c r="M124" s="180"/>
      <c r="N124" s="108"/>
      <c r="O124" s="180"/>
      <c r="P124" s="180"/>
      <c r="Q124" s="180"/>
      <c r="R124" s="180"/>
      <c r="S124" s="180"/>
      <c r="T124" s="180"/>
      <c r="U124" s="180"/>
      <c r="V124" s="180"/>
    </row>
    <row r="125" outlineLevel="1">
      <c r="A125" s="222"/>
      <c r="B125" s="447" t="s">
        <v>510</v>
      </c>
      <c r="C125" s="456" t="str">
        <f t="array" ref="C125">INDEX(Tripping!$M$3:$P$109, MATCH($A$1,Tripping!$A$3:$A$109,0), MATCH(C99,Tripping!$M$2:$AC$2,0))</f>
        <v>1-7</v>
      </c>
      <c r="D125" s="457">
        <f t="array" ref="D125">INDEX(Tripping!$M$3:$P$109, MATCH($A$1,Tripping!$A$3:$A$109,0), MATCH(D99,Tripping!$M$2:$AC$2,0))</f>
        <v>49</v>
      </c>
      <c r="E125" s="454" t="str">
        <f t="array" ref="E125">INDEX(Tripping!$M$3:$P$109, MATCH($A$1,Tripping!$A$3:$A$109,0), MATCH(E99,Tripping!$M$2:$AC$2,0))</f>
        <v>19-20</v>
      </c>
      <c r="F125" s="455">
        <f t="array" ref="F125">INDEX(Tripping!$M$3:$P$109, MATCH($A$1,Tripping!$A$3:$A$109,0), MATCH(F99,Tripping!$M$2:$AC$2,0))</f>
        <v>5</v>
      </c>
      <c r="G125" s="127">
        <f t="shared" ref="G125:G126" si="3">F125*1.2</f>
        <v>6</v>
      </c>
      <c r="H125" s="320"/>
      <c r="I125" s="320"/>
      <c r="J125" s="320"/>
      <c r="K125" s="180"/>
      <c r="L125" s="180"/>
      <c r="M125" s="180"/>
      <c r="N125" s="108"/>
      <c r="O125" s="108"/>
      <c r="P125" s="108"/>
      <c r="Q125" s="108"/>
      <c r="R125" s="180"/>
      <c r="S125" s="180"/>
      <c r="T125" s="180"/>
      <c r="U125" s="180"/>
      <c r="V125" s="180"/>
    </row>
    <row r="126" outlineLevel="1">
      <c r="A126" s="207"/>
      <c r="B126" s="458" t="s">
        <v>511</v>
      </c>
      <c r="C126" s="207"/>
      <c r="D126" s="207"/>
      <c r="E126" s="454" t="str">
        <f t="array" ref="E126">INDEX(Tripping!$Q$3:$R$109, MATCH($A$1,Tripping!$A$3:$A$109,0), MATCH(E99,Tripping!$Q$2:$AC$2,0))</f>
        <v>25-26</v>
      </c>
      <c r="F126" s="455">
        <f t="array" ref="F126">INDEX(Tripping!$Q$3:$R$109, MATCH($A$1,Tripping!$A$3:$A$109,0), MATCH(F99,Tripping!$Q$2:$AC$2,0))</f>
        <v>5</v>
      </c>
      <c r="G126" s="127">
        <f t="shared" si="3"/>
        <v>6</v>
      </c>
      <c r="H126" s="320"/>
      <c r="I126" s="320"/>
      <c r="J126" s="320"/>
      <c r="K126" s="180"/>
      <c r="L126" s="180"/>
      <c r="M126" s="180"/>
      <c r="N126" s="108"/>
      <c r="O126" s="108"/>
      <c r="P126" s="108"/>
      <c r="Q126" s="108"/>
      <c r="R126" s="180"/>
      <c r="S126" s="180"/>
      <c r="T126" s="180"/>
      <c r="U126" s="180"/>
      <c r="V126" s="180"/>
    </row>
  </sheetData>
  <mergeCells count="121">
    <mergeCell ref="A77:A79"/>
    <mergeCell ref="A63:B63"/>
    <mergeCell ref="A74:B75"/>
    <mergeCell ref="H68:J68"/>
    <mergeCell ref="H64:J67"/>
    <mergeCell ref="U59:U62"/>
    <mergeCell ref="U64:U67"/>
    <mergeCell ref="V64:V67"/>
    <mergeCell ref="V69:V72"/>
    <mergeCell ref="U69:U72"/>
    <mergeCell ref="V59:V62"/>
    <mergeCell ref="A81:A82"/>
    <mergeCell ref="A108:A113"/>
    <mergeCell ref="A100:A104"/>
    <mergeCell ref="A95:A96"/>
    <mergeCell ref="A87:A88"/>
    <mergeCell ref="H61:J62"/>
    <mergeCell ref="H59:J60"/>
    <mergeCell ref="K100:K101"/>
    <mergeCell ref="K102:L102"/>
    <mergeCell ref="K103:K108"/>
    <mergeCell ref="K109:K112"/>
    <mergeCell ref="K113:L113"/>
    <mergeCell ref="D70:D71"/>
    <mergeCell ref="D66:D67"/>
    <mergeCell ref="C83:C84"/>
    <mergeCell ref="C81:C82"/>
    <mergeCell ref="E81:E82"/>
    <mergeCell ref="E83:E84"/>
    <mergeCell ref="E85:E86"/>
    <mergeCell ref="C87:C88"/>
    <mergeCell ref="H87:J88"/>
    <mergeCell ref="E87:E88"/>
    <mergeCell ref="K99:L99"/>
    <mergeCell ref="A61:A62"/>
    <mergeCell ref="A59:A60"/>
    <mergeCell ref="H63:J63"/>
    <mergeCell ref="H69:J72"/>
    <mergeCell ref="H54:J57"/>
    <mergeCell ref="H58:J58"/>
    <mergeCell ref="H53:J53"/>
    <mergeCell ref="J41:J44"/>
    <mergeCell ref="J47:J49"/>
    <mergeCell ref="H83:J84"/>
    <mergeCell ref="H85:J86"/>
    <mergeCell ref="R41:V44"/>
    <mergeCell ref="R40:V40"/>
    <mergeCell ref="R45:V45"/>
    <mergeCell ref="R50:V50"/>
    <mergeCell ref="R47:V49"/>
    <mergeCell ref="R46:V46"/>
    <mergeCell ref="U54:U57"/>
    <mergeCell ref="V54:V57"/>
    <mergeCell ref="A114:A119"/>
    <mergeCell ref="C125:C126"/>
    <mergeCell ref="C118:C119"/>
    <mergeCell ref="D118:D119"/>
    <mergeCell ref="D125:D126"/>
    <mergeCell ref="A120:A126"/>
    <mergeCell ref="A92:A94"/>
    <mergeCell ref="A90:B91"/>
    <mergeCell ref="C85:C86"/>
    <mergeCell ref="A105:A107"/>
    <mergeCell ref="A98:B99"/>
    <mergeCell ref="C112:C113"/>
    <mergeCell ref="D112:D113"/>
    <mergeCell ref="K115:K118"/>
    <mergeCell ref="K119:L119"/>
    <mergeCell ref="K122:L122"/>
    <mergeCell ref="A83:A84"/>
    <mergeCell ref="A80:B80"/>
    <mergeCell ref="A70:A72"/>
    <mergeCell ref="A64:A67"/>
    <mergeCell ref="A68:B68"/>
    <mergeCell ref="A85:A86"/>
    <mergeCell ref="H81:J82"/>
    <mergeCell ref="H80:J80"/>
    <mergeCell ref="H4:H5"/>
    <mergeCell ref="H6:H7"/>
    <mergeCell ref="H25:J25"/>
    <mergeCell ref="K1:M2"/>
    <mergeCell ref="H1:J2"/>
    <mergeCell ref="H10:H11"/>
    <mergeCell ref="H8:J9"/>
    <mergeCell ref="K16:N16"/>
    <mergeCell ref="I10:I11"/>
    <mergeCell ref="A41:A44"/>
    <mergeCell ref="A47:A49"/>
    <mergeCell ref="A24:B25"/>
    <mergeCell ref="A27:A28"/>
    <mergeCell ref="A36:A37"/>
    <mergeCell ref="A30:A32"/>
    <mergeCell ref="A53:B53"/>
    <mergeCell ref="A52:B52"/>
    <mergeCell ref="H30:J32"/>
    <mergeCell ref="D30:D32"/>
    <mergeCell ref="D27:D28"/>
    <mergeCell ref="D36:D37"/>
    <mergeCell ref="A39:B40"/>
    <mergeCell ref="C16:D16"/>
    <mergeCell ref="A15:B16"/>
    <mergeCell ref="A11:B12"/>
    <mergeCell ref="A54:A55"/>
    <mergeCell ref="A58:B58"/>
    <mergeCell ref="A56:A57"/>
    <mergeCell ref="I41:I44"/>
    <mergeCell ref="I47:I49"/>
    <mergeCell ref="D41:D44"/>
    <mergeCell ref="D47:D49"/>
    <mergeCell ref="H33:J33"/>
    <mergeCell ref="H26:J26"/>
    <mergeCell ref="H27:J28"/>
    <mergeCell ref="H29:J29"/>
    <mergeCell ref="H34:J34"/>
    <mergeCell ref="H35:J35"/>
    <mergeCell ref="H36:J37"/>
    <mergeCell ref="I4:I5"/>
    <mergeCell ref="I6:I7"/>
    <mergeCell ref="C1:G12"/>
    <mergeCell ref="E16:F16"/>
    <mergeCell ref="G16:H16"/>
  </mergeCells>
  <conditionalFormatting sqref="K1:K15 K17:K58 K60 K62:K63 K65:K86 K88:K123">
    <cfRule type="containsText" dxfId="0" priority="1" operator="containsText" text="361">
      <formula>NOT(ISERROR(SEARCH(("361"),(K1))))</formula>
    </cfRule>
  </conditionalFormatting>
  <conditionalFormatting sqref="K1:K15 K17:K58 K60 K62:K63 K65:K86 K88:K123">
    <cfRule type="containsText" dxfId="1" priority="2" operator="containsText" text="363">
      <formula>NOT(ISERROR(SEARCH(("363"),(K1))))</formula>
    </cfRule>
  </conditionalFormatting>
  <conditionalFormatting sqref="K1:K15 K17:K58 K60 K62:K63 K65:K86 K88:K123">
    <cfRule type="containsText" dxfId="1" priority="3" operator="containsText" text="365">
      <formula>NOT(ISERROR(SEARCH(("365"),(K1))))</formula>
    </cfRule>
  </conditionalFormatting>
  <conditionalFormatting sqref="K1:K15 K17:K58 K60 K62:K63 K65:K86 K88:K123">
    <cfRule type="containsText" dxfId="1" priority="4" operator="containsText" text="366">
      <formula>NOT(ISERROR(SEARCH(("366"),(K1))))</formula>
    </cfRule>
  </conditionalFormatting>
  <conditionalFormatting sqref="K1:K15 K17:K58 K60 K62:K63 K65:K86 K88:K123">
    <cfRule type="containsText" dxfId="1" priority="5" operator="containsText" text="367">
      <formula>NOT(ISERROR(SEARCH(("367"),(K1))))</formula>
    </cfRule>
  </conditionalFormatting>
  <conditionalFormatting sqref="P81:P86">
    <cfRule type="cellIs" dxfId="2" priority="6" operator="equal">
      <formula>"敵のみ"</formula>
    </cfRule>
  </conditionalFormatting>
  <conditionalFormatting sqref="D81:D86 D88">
    <cfRule type="cellIs" dxfId="3" priority="7" operator="equal">
      <formula>"-"</formula>
    </cfRule>
  </conditionalFormatting>
  <conditionalFormatting sqref="O1:O58 O60 O62:O63 O65:O86 O89:O126">
    <cfRule type="cellIs" dxfId="4" priority="8" operator="greaterThan">
      <formula>0</formula>
    </cfRule>
  </conditionalFormatting>
  <conditionalFormatting sqref="P1:Q58 P60:Q60 P62:Q63 P65:Q86 P89:Q126">
    <cfRule type="cellIs" dxfId="5" priority="9" operator="lessThan">
      <formula>1</formula>
    </cfRule>
  </conditionalFormatting>
  <conditionalFormatting sqref="P1:Q58 P60:Q60 P62:Q63 P65:Q86 P89:Q126">
    <cfRule type="cellIs" dxfId="4" priority="10" operator="greaterThan">
      <formula>1</formula>
    </cfRule>
  </conditionalFormatting>
  <conditionalFormatting sqref="N25:N58 N60 N62:N63 N65:N86 N88">
    <cfRule type="cellIs" dxfId="6" priority="11" operator="greaterThan">
      <formula>0</formula>
    </cfRule>
  </conditionalFormatting>
  <conditionalFormatting sqref="N1:N15 N17:N58 N60 N62:N63 N65:N86 N88:N126">
    <cfRule type="containsText" dxfId="6" priority="12" operator="containsText" text="/">
      <formula>NOT(ISERROR(SEARCH(("/"),(N1))))</formula>
    </cfRule>
  </conditionalFormatting>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974A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296">
        <v>24.0</v>
      </c>
      <c r="B1" s="1297"/>
      <c r="C1" s="1298" t="str">
        <f>IMAGE(VLOOKUP($A$1,Fighters!A2:AI107,12,FALSE),1)</f>
        <v/>
      </c>
      <c r="D1" s="1299"/>
      <c r="E1" s="1299"/>
      <c r="F1" s="1299"/>
      <c r="G1" s="1300"/>
      <c r="H1" s="1301"/>
      <c r="I1" s="1299"/>
      <c r="J1" s="1300"/>
      <c r="K1" s="1302"/>
      <c r="L1" s="1299"/>
      <c r="M1" s="1300"/>
      <c r="N1" s="1303"/>
      <c r="O1" s="1303"/>
      <c r="P1" s="1303"/>
      <c r="Q1" s="1303"/>
      <c r="R1" s="1304"/>
      <c r="S1" s="1304"/>
      <c r="T1" s="1304"/>
      <c r="U1" s="1304"/>
      <c r="V1" s="1304"/>
    </row>
    <row r="2">
      <c r="A2" s="1305" t="str">
        <f>VLOOKUP($A$1,Fighters!$A$2:$AI$81,6,FALSE)</f>
        <v>#7974a4</v>
      </c>
      <c r="B2" s="1297"/>
      <c r="C2" s="1306"/>
      <c r="G2" s="1307"/>
      <c r="H2" s="1308"/>
      <c r="I2" s="1309"/>
      <c r="J2" s="1310"/>
      <c r="K2" s="1308"/>
      <c r="L2" s="1309"/>
      <c r="M2" s="1310"/>
      <c r="N2" s="1303"/>
      <c r="O2" s="1303"/>
      <c r="P2" s="1303"/>
      <c r="Q2" s="1303"/>
      <c r="R2" s="1304"/>
      <c r="S2" s="1304"/>
      <c r="T2" s="1304"/>
      <c r="U2" s="1304"/>
      <c r="V2" s="1304"/>
    </row>
    <row r="3">
      <c r="A3" s="1305" t="str">
        <f>VLOOKUP($A$1,Fighters!$A$2:$AI$81,14,FALSE)</f>
        <v>24. ミュウツー</v>
      </c>
      <c r="B3" s="1297"/>
      <c r="C3" s="1306"/>
      <c r="G3" s="1307"/>
      <c r="H3" s="1311"/>
      <c r="I3" s="1311"/>
      <c r="J3" s="1311"/>
      <c r="K3" s="1312"/>
      <c r="L3" s="1312"/>
      <c r="M3" s="1312"/>
      <c r="N3" s="1303"/>
      <c r="O3" s="1303"/>
      <c r="P3" s="1303"/>
      <c r="Q3" s="1303"/>
      <c r="R3" s="1313"/>
      <c r="S3" s="1304"/>
      <c r="T3" s="1304"/>
      <c r="U3" s="1304"/>
      <c r="V3" s="1304"/>
    </row>
    <row r="4">
      <c r="A4" s="1305" t="str">
        <f>VLOOKUP($A$1,Fighters!$A$2:$AI$81,13,FALSE)</f>
        <v>1</v>
      </c>
      <c r="B4" s="1297"/>
      <c r="C4" s="1306"/>
      <c r="G4" s="1307"/>
      <c r="H4" s="1314"/>
      <c r="I4" s="1314"/>
      <c r="J4" s="1311"/>
      <c r="K4" s="1312"/>
      <c r="L4" s="1312"/>
      <c r="M4" s="1312"/>
      <c r="N4" s="1303"/>
      <c r="O4" s="1303"/>
      <c r="P4" s="1303"/>
      <c r="Q4" s="1303"/>
      <c r="R4" s="1313"/>
      <c r="S4" s="1304"/>
      <c r="T4" s="1304"/>
      <c r="U4" s="1304"/>
      <c r="V4" s="1304"/>
    </row>
    <row r="5" ht="16.5" customHeight="1">
      <c r="A5" s="1296"/>
      <c r="B5" s="1297"/>
      <c r="C5" s="1306"/>
      <c r="G5" s="1307"/>
      <c r="H5" s="1315"/>
      <c r="I5" s="1315"/>
      <c r="J5" s="1316"/>
      <c r="K5" s="1317"/>
      <c r="L5" s="1318"/>
      <c r="M5" s="1318"/>
      <c r="N5" s="1303"/>
      <c r="O5" s="1303"/>
      <c r="P5" s="1303"/>
      <c r="Q5" s="1303"/>
      <c r="R5" s="1313"/>
      <c r="S5" s="1304"/>
      <c r="T5" s="1304"/>
      <c r="U5" s="1304"/>
      <c r="V5" s="1304"/>
    </row>
    <row r="6">
      <c r="A6" s="1297"/>
      <c r="B6" s="1297"/>
      <c r="C6" s="1306"/>
      <c r="G6" s="1307"/>
      <c r="H6" s="1314"/>
      <c r="I6" s="1319" t="s">
        <v>6</v>
      </c>
      <c r="J6" s="1317"/>
      <c r="K6" s="1320"/>
      <c r="L6" s="1318"/>
      <c r="M6" s="1318"/>
      <c r="N6" s="1303"/>
      <c r="O6" s="1303"/>
      <c r="P6" s="1303"/>
      <c r="Q6" s="1303"/>
      <c r="R6" s="1313"/>
      <c r="S6" s="1304"/>
      <c r="T6" s="1304"/>
      <c r="U6" s="1304"/>
      <c r="V6" s="1304"/>
    </row>
    <row r="7">
      <c r="A7" s="1297"/>
      <c r="B7" s="1297"/>
      <c r="C7" s="1306"/>
      <c r="G7" s="1307"/>
      <c r="H7" s="1315"/>
      <c r="I7" s="1315"/>
      <c r="J7" s="1317"/>
      <c r="K7" s="1320"/>
      <c r="L7" s="1318"/>
      <c r="M7" s="1318"/>
      <c r="N7" s="1303"/>
      <c r="O7" s="1303"/>
      <c r="P7" s="1303"/>
      <c r="Q7" s="1303"/>
      <c r="R7" s="1313"/>
      <c r="S7" s="1304"/>
      <c r="T7" s="1304"/>
      <c r="U7" s="1304"/>
      <c r="V7" s="1304"/>
    </row>
    <row r="8">
      <c r="A8" s="1297"/>
      <c r="B8" s="1297"/>
      <c r="C8" s="1306"/>
      <c r="G8" s="1307"/>
      <c r="H8" s="1321">
        <v>43677.71780804398</v>
      </c>
      <c r="I8" s="1299"/>
      <c r="J8" s="1300"/>
      <c r="K8" s="1317"/>
      <c r="L8" s="1318"/>
      <c r="M8" s="1318"/>
      <c r="N8" s="1303"/>
      <c r="O8" s="1303"/>
      <c r="P8" s="1303"/>
      <c r="Q8" s="1303"/>
      <c r="R8" s="1313"/>
      <c r="S8" s="1304"/>
      <c r="T8" s="1304"/>
      <c r="U8" s="1304"/>
      <c r="V8" s="1304"/>
    </row>
    <row r="9">
      <c r="A9" s="1297"/>
      <c r="B9" s="1297"/>
      <c r="C9" s="1306"/>
      <c r="G9" s="1307"/>
      <c r="H9" s="1308"/>
      <c r="I9" s="1309"/>
      <c r="J9" s="1310"/>
      <c r="K9" s="1304"/>
      <c r="L9" s="1303"/>
      <c r="M9" s="1303"/>
      <c r="N9" s="1303"/>
      <c r="O9" s="1303"/>
      <c r="P9" s="1303"/>
      <c r="Q9" s="1303"/>
      <c r="R9" s="1313"/>
      <c r="S9" s="1304"/>
      <c r="T9" s="1304"/>
      <c r="U9" s="1304"/>
      <c r="V9" s="1304"/>
    </row>
    <row r="10">
      <c r="A10" s="1297"/>
      <c r="B10" s="1297"/>
      <c r="C10" s="1306"/>
      <c r="G10" s="1307"/>
      <c r="H10" s="1322"/>
      <c r="I10" s="1322"/>
      <c r="J10" s="1304"/>
      <c r="K10" s="1304"/>
      <c r="L10" s="1303"/>
      <c r="M10" s="1303"/>
      <c r="N10" s="1303"/>
      <c r="O10" s="1303"/>
      <c r="P10" s="1303"/>
      <c r="Q10" s="1303"/>
      <c r="R10" s="1313"/>
      <c r="S10" s="1304"/>
      <c r="T10" s="1304"/>
      <c r="U10" s="1304"/>
      <c r="V10" s="1304"/>
    </row>
    <row r="11">
      <c r="A11" s="1323" t="s">
        <v>11</v>
      </c>
      <c r="B11" s="1300"/>
      <c r="C11" s="1306"/>
      <c r="G11" s="1307"/>
      <c r="H11" s="1315"/>
      <c r="I11" s="1315"/>
      <c r="J11" s="1304"/>
      <c r="K11" s="1304"/>
      <c r="L11" s="1303"/>
      <c r="M11" s="1303"/>
      <c r="N11" s="1303"/>
      <c r="O11" s="1303"/>
      <c r="P11" s="1303"/>
      <c r="Q11" s="1303"/>
      <c r="R11" s="1313"/>
      <c r="S11" s="1304"/>
      <c r="T11" s="1304"/>
      <c r="U11" s="1304"/>
      <c r="V11" s="1304"/>
    </row>
    <row r="12">
      <c r="A12" s="1308"/>
      <c r="B12" s="1310"/>
      <c r="C12" s="1308"/>
      <c r="D12" s="1309"/>
      <c r="E12" s="1309"/>
      <c r="F12" s="1309"/>
      <c r="G12" s="1310"/>
      <c r="H12" s="1324"/>
      <c r="I12" s="1324"/>
      <c r="J12" s="1297"/>
      <c r="K12" s="1297"/>
      <c r="L12" s="1303"/>
      <c r="M12" s="1303"/>
      <c r="N12" s="1303"/>
      <c r="O12" s="1303"/>
      <c r="P12" s="1303"/>
      <c r="Q12" s="1303"/>
      <c r="R12" s="1313"/>
      <c r="S12" s="1304"/>
      <c r="T12" s="1304"/>
      <c r="U12" s="1304"/>
      <c r="V12" s="130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79 [70th]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2.255 [5th]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17.1105 [55th]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1.26 [17th]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31.11 [55th]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2.255 [8th]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17.5 [17th]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1.313 [3rd]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 [46th]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57.35 [1st]</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1.55 [46th]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0.016 [8th]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2.48 [44th]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0.082 [55th]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1327" t="s">
        <v>56</v>
      </c>
      <c r="D26" s="242" t="s">
        <v>81</v>
      </c>
      <c r="E26" s="201" t="s">
        <v>194</v>
      </c>
      <c r="F26" s="200">
        <v>3.5999999999999996</v>
      </c>
      <c r="G26" s="201" t="s">
        <v>193</v>
      </c>
      <c r="H26" s="202" t="s">
        <v>1909</v>
      </c>
      <c r="I26" s="120"/>
      <c r="J26" s="117"/>
      <c r="K26" s="200"/>
      <c r="L26" s="203"/>
      <c r="M26" s="204"/>
      <c r="N26" s="204"/>
      <c r="O26" s="205">
        <v>0.0</v>
      </c>
      <c r="P26" s="205">
        <v>1.0</v>
      </c>
      <c r="Q26" s="205">
        <v>1.0</v>
      </c>
      <c r="R26" s="105"/>
      <c r="S26" s="105"/>
      <c r="T26" s="105"/>
      <c r="U26" s="105"/>
      <c r="V26" s="105"/>
    </row>
    <row r="27" outlineLevel="1">
      <c r="A27" s="222"/>
      <c r="B27" s="208" t="s">
        <v>680</v>
      </c>
      <c r="C27" s="702"/>
      <c r="D27" s="292" t="s">
        <v>303</v>
      </c>
      <c r="E27" s="704"/>
      <c r="F27" s="703"/>
      <c r="G27" s="704"/>
      <c r="H27" s="240"/>
      <c r="I27" s="120"/>
      <c r="J27" s="117"/>
      <c r="K27" s="407"/>
      <c r="L27" s="407"/>
      <c r="M27" s="407"/>
      <c r="N27" s="407"/>
      <c r="O27" s="407"/>
      <c r="P27" s="407"/>
      <c r="Q27" s="407"/>
      <c r="R27" s="105"/>
      <c r="S27" s="105"/>
      <c r="T27" s="105"/>
      <c r="U27" s="105"/>
      <c r="V27" s="105"/>
    </row>
    <row r="28" outlineLevel="1">
      <c r="A28" s="222"/>
      <c r="B28" s="208" t="s">
        <v>681</v>
      </c>
      <c r="C28" s="292" t="s">
        <v>1910</v>
      </c>
      <c r="D28" s="292" t="s">
        <v>1066</v>
      </c>
      <c r="E28" s="355" t="s">
        <v>1309</v>
      </c>
      <c r="F28" s="200">
        <v>0.96</v>
      </c>
      <c r="G28" s="276" t="s">
        <v>193</v>
      </c>
      <c r="H28" s="213" t="s">
        <v>1911</v>
      </c>
      <c r="I28" s="120"/>
      <c r="J28" s="117"/>
      <c r="K28" s="203"/>
      <c r="L28" s="203"/>
      <c r="M28" s="204"/>
      <c r="N28" s="204"/>
      <c r="O28" s="205">
        <v>0.0</v>
      </c>
      <c r="P28" s="205">
        <v>1.0</v>
      </c>
      <c r="Q28" s="205">
        <v>1.0</v>
      </c>
      <c r="R28" s="105"/>
      <c r="S28" s="105"/>
      <c r="T28" s="105"/>
      <c r="U28" s="105"/>
      <c r="V28" s="105"/>
    </row>
    <row r="29" outlineLevel="1">
      <c r="A29" s="207"/>
      <c r="B29" s="208" t="s">
        <v>685</v>
      </c>
      <c r="C29" s="570" t="s">
        <v>105</v>
      </c>
      <c r="D29" s="210" t="s">
        <v>541</v>
      </c>
      <c r="E29" s="210" t="s">
        <v>473</v>
      </c>
      <c r="F29" s="200">
        <v>3.0</v>
      </c>
      <c r="G29" s="355" t="s">
        <v>193</v>
      </c>
      <c r="H29" s="213" t="s">
        <v>214</v>
      </c>
      <c r="I29" s="120"/>
      <c r="J29" s="117"/>
      <c r="K29" s="203"/>
      <c r="L29" s="203"/>
      <c r="M29" s="204"/>
      <c r="N29" s="204"/>
      <c r="O29" s="205">
        <v>0.0</v>
      </c>
      <c r="P29" s="205">
        <v>1.0</v>
      </c>
      <c r="Q29" s="205">
        <v>1.0</v>
      </c>
      <c r="R29" s="105"/>
      <c r="S29" s="105"/>
      <c r="T29" s="105"/>
      <c r="U29" s="105"/>
      <c r="V29" s="105"/>
    </row>
    <row r="30" outlineLevel="1">
      <c r="A30" s="195" t="s">
        <v>72</v>
      </c>
      <c r="B30" s="214"/>
      <c r="C30" s="355" t="s">
        <v>212</v>
      </c>
      <c r="D30" s="314" t="s">
        <v>98</v>
      </c>
      <c r="E30" s="210" t="s">
        <v>1441</v>
      </c>
      <c r="F30" s="200" t="s">
        <v>1442</v>
      </c>
      <c r="G30" s="242" t="s">
        <v>1914</v>
      </c>
      <c r="H30" s="844" t="s">
        <v>1915</v>
      </c>
      <c r="I30" s="221"/>
      <c r="J30" s="110"/>
      <c r="K30" s="200"/>
      <c r="L30" s="203"/>
      <c r="M30" s="204"/>
      <c r="N30" s="204"/>
      <c r="O30" s="205">
        <v>1.0</v>
      </c>
      <c r="P30" s="205">
        <v>1.0</v>
      </c>
      <c r="Q30" s="205">
        <v>1.0</v>
      </c>
      <c r="R30" s="105"/>
      <c r="S30" s="105"/>
      <c r="T30" s="105"/>
      <c r="U30" s="105"/>
      <c r="V30" s="105"/>
    </row>
    <row r="31" outlineLevel="1">
      <c r="A31" s="207"/>
      <c r="B31" s="208" t="s">
        <v>76</v>
      </c>
      <c r="C31" s="355" t="s">
        <v>1916</v>
      </c>
      <c r="D31" s="114"/>
      <c r="E31" s="210" t="s">
        <v>1917</v>
      </c>
      <c r="F31" s="200" t="s">
        <v>1919</v>
      </c>
      <c r="G31" s="242" t="s">
        <v>1466</v>
      </c>
      <c r="H31" s="112"/>
      <c r="I31" s="224"/>
      <c r="J31" s="114"/>
      <c r="K31" s="203"/>
      <c r="L31" s="203"/>
      <c r="M31" s="204"/>
      <c r="N31" s="204"/>
      <c r="O31" s="205">
        <v>1.0</v>
      </c>
      <c r="P31" s="205">
        <v>1.0</v>
      </c>
      <c r="Q31" s="205">
        <v>1.0</v>
      </c>
      <c r="R31" s="105"/>
      <c r="S31" s="105"/>
      <c r="T31" s="105"/>
      <c r="U31" s="105"/>
      <c r="V31" s="105"/>
    </row>
    <row r="32" outlineLevel="1">
      <c r="A32" s="236" t="s">
        <v>82</v>
      </c>
      <c r="B32" s="208" t="s">
        <v>142</v>
      </c>
      <c r="C32" s="355" t="s">
        <v>212</v>
      </c>
      <c r="D32" s="355" t="s">
        <v>211</v>
      </c>
      <c r="E32" s="276" t="s">
        <v>1920</v>
      </c>
      <c r="F32" s="200" t="s">
        <v>1921</v>
      </c>
      <c r="G32" s="201" t="s">
        <v>705</v>
      </c>
      <c r="H32" s="240"/>
      <c r="I32" s="120"/>
      <c r="J32" s="117"/>
      <c r="K32" s="200"/>
      <c r="L32" s="203"/>
      <c r="M32" s="204"/>
      <c r="N32" s="204"/>
      <c r="O32" s="205">
        <v>0.0</v>
      </c>
      <c r="P32" s="205">
        <v>1.0</v>
      </c>
      <c r="Q32" s="205">
        <v>1.0</v>
      </c>
      <c r="R32" s="105"/>
      <c r="S32" s="105"/>
      <c r="T32" s="105"/>
      <c r="U32" s="105"/>
      <c r="V32" s="105"/>
    </row>
    <row r="33" outlineLevel="1">
      <c r="A33" s="195" t="s">
        <v>93</v>
      </c>
      <c r="B33" s="214"/>
      <c r="C33" s="355" t="s">
        <v>90</v>
      </c>
      <c r="D33" s="314" t="s">
        <v>150</v>
      </c>
      <c r="E33" s="276" t="s">
        <v>1922</v>
      </c>
      <c r="F33" s="200" t="s">
        <v>1923</v>
      </c>
      <c r="G33" s="201" t="s">
        <v>1924</v>
      </c>
      <c r="H33" s="316"/>
      <c r="I33" s="221"/>
      <c r="J33" s="110"/>
      <c r="K33" s="203"/>
      <c r="L33" s="203"/>
      <c r="M33" s="204"/>
      <c r="N33" s="204"/>
      <c r="O33" s="205">
        <v>0.0</v>
      </c>
      <c r="P33" s="205">
        <v>1.0</v>
      </c>
      <c r="Q33" s="205">
        <v>1.0</v>
      </c>
      <c r="R33" s="105"/>
      <c r="S33" s="105"/>
      <c r="T33" s="105"/>
      <c r="U33" s="105"/>
      <c r="V33" s="105"/>
    </row>
    <row r="34" outlineLevel="1">
      <c r="A34" s="207"/>
      <c r="B34" s="208" t="s">
        <v>76</v>
      </c>
      <c r="C34" s="355" t="s">
        <v>394</v>
      </c>
      <c r="D34" s="114"/>
      <c r="E34" s="276" t="s">
        <v>1925</v>
      </c>
      <c r="F34" s="200" t="s">
        <v>1926</v>
      </c>
      <c r="G34" s="201" t="s">
        <v>1927</v>
      </c>
      <c r="H34" s="112"/>
      <c r="I34" s="224"/>
      <c r="J34" s="114"/>
      <c r="K34" s="205"/>
      <c r="L34" s="204"/>
      <c r="M34" s="204"/>
      <c r="N34" s="204"/>
      <c r="O34" s="205">
        <v>0.0</v>
      </c>
      <c r="P34" s="205">
        <v>1.0</v>
      </c>
      <c r="Q34" s="205">
        <v>1.0</v>
      </c>
      <c r="R34" s="105"/>
      <c r="S34" s="105"/>
      <c r="T34" s="105"/>
      <c r="U34" s="105"/>
      <c r="V34" s="105"/>
    </row>
    <row r="35" outlineLevel="1">
      <c r="A35" s="236" t="s">
        <v>104</v>
      </c>
      <c r="B35" s="214"/>
      <c r="C35" s="355" t="s">
        <v>105</v>
      </c>
      <c r="D35" s="210" t="s">
        <v>299</v>
      </c>
      <c r="E35" s="355" t="s">
        <v>545</v>
      </c>
      <c r="F35" s="200" t="s">
        <v>546</v>
      </c>
      <c r="G35" s="201" t="s">
        <v>547</v>
      </c>
      <c r="H35" s="240"/>
      <c r="I35" s="120"/>
      <c r="J35" s="117"/>
      <c r="K35" s="205"/>
      <c r="L35" s="204"/>
      <c r="M35" s="204"/>
      <c r="N35" s="204"/>
      <c r="O35" s="205">
        <v>0.0</v>
      </c>
      <c r="P35" s="205">
        <v>1.0</v>
      </c>
      <c r="Q35" s="205">
        <v>1.0</v>
      </c>
      <c r="R35" s="105"/>
      <c r="S35" s="105"/>
      <c r="T35" s="105"/>
      <c r="U35" s="105"/>
      <c r="V35" s="105"/>
    </row>
    <row r="36" outlineLevel="1">
      <c r="A36" s="236" t="s">
        <v>110</v>
      </c>
      <c r="B36" s="208" t="s">
        <v>142</v>
      </c>
      <c r="C36" s="210" t="s">
        <v>615</v>
      </c>
      <c r="D36" s="355" t="s">
        <v>548</v>
      </c>
      <c r="E36" s="210" t="s">
        <v>1928</v>
      </c>
      <c r="F36" s="200" t="s">
        <v>1929</v>
      </c>
      <c r="G36" s="201" t="s">
        <v>1930</v>
      </c>
      <c r="H36" s="213" t="s">
        <v>1931</v>
      </c>
      <c r="I36" s="120"/>
      <c r="J36" s="117"/>
      <c r="K36" s="203"/>
      <c r="L36" s="203"/>
      <c r="M36" s="204"/>
      <c r="N36" s="204"/>
      <c r="O36" s="205">
        <v>0.0</v>
      </c>
      <c r="P36" s="205">
        <v>1.0</v>
      </c>
      <c r="Q36" s="205">
        <v>1.0</v>
      </c>
      <c r="R36" s="105"/>
      <c r="S36" s="105"/>
      <c r="T36" s="105"/>
      <c r="U36" s="105"/>
      <c r="V36" s="105"/>
    </row>
    <row r="37" outlineLevel="1">
      <c r="A37" s="195" t="s">
        <v>119</v>
      </c>
      <c r="B37" s="208" t="s">
        <v>170</v>
      </c>
      <c r="C37" s="355" t="s">
        <v>79</v>
      </c>
      <c r="D37" s="314" t="s">
        <v>1932</v>
      </c>
      <c r="E37" s="210" t="s">
        <v>303</v>
      </c>
      <c r="F37" s="200">
        <v>2.4</v>
      </c>
      <c r="G37" s="201" t="s">
        <v>70</v>
      </c>
      <c r="H37" s="283" t="s">
        <v>1933</v>
      </c>
      <c r="I37" s="221"/>
      <c r="J37" s="110"/>
      <c r="K37" s="204"/>
      <c r="L37" s="204"/>
      <c r="M37" s="204"/>
      <c r="N37" s="204"/>
      <c r="O37" s="205">
        <v>0.0</v>
      </c>
      <c r="P37" s="205">
        <v>1.0</v>
      </c>
      <c r="Q37" s="205">
        <v>1.0</v>
      </c>
      <c r="R37" s="105"/>
      <c r="S37" s="105"/>
      <c r="T37" s="105"/>
      <c r="U37" s="105"/>
      <c r="V37" s="105"/>
    </row>
    <row r="38" outlineLevel="1">
      <c r="A38" s="222"/>
      <c r="B38" s="208" t="s">
        <v>241</v>
      </c>
      <c r="C38" s="292" t="s">
        <v>212</v>
      </c>
      <c r="D38" s="233"/>
      <c r="E38" s="210" t="s">
        <v>303</v>
      </c>
      <c r="F38" s="200">
        <v>2.4</v>
      </c>
      <c r="G38" s="201" t="s">
        <v>70</v>
      </c>
      <c r="H38" s="231"/>
      <c r="J38" s="233"/>
      <c r="K38" s="204"/>
      <c r="L38" s="204"/>
      <c r="M38" s="204"/>
      <c r="N38" s="204"/>
      <c r="O38" s="205">
        <v>0.0</v>
      </c>
      <c r="P38" s="205">
        <v>1.0</v>
      </c>
      <c r="Q38" s="205">
        <v>1.0</v>
      </c>
      <c r="R38" s="105"/>
      <c r="S38" s="105"/>
      <c r="T38" s="105"/>
      <c r="U38" s="105"/>
      <c r="V38" s="105"/>
    </row>
    <row r="39" outlineLevel="1">
      <c r="A39" s="222"/>
      <c r="B39" s="208" t="s">
        <v>177</v>
      </c>
      <c r="C39" s="210" t="s">
        <v>120</v>
      </c>
      <c r="D39" s="233"/>
      <c r="E39" s="210" t="s">
        <v>303</v>
      </c>
      <c r="F39" s="200">
        <v>2.4</v>
      </c>
      <c r="G39" s="201" t="s">
        <v>70</v>
      </c>
      <c r="H39" s="231"/>
      <c r="J39" s="233"/>
      <c r="K39" s="204"/>
      <c r="L39" s="204"/>
      <c r="M39" s="204"/>
      <c r="N39" s="204"/>
      <c r="O39" s="205">
        <v>0.0</v>
      </c>
      <c r="P39" s="205">
        <v>1.0</v>
      </c>
      <c r="Q39" s="205">
        <v>1.0</v>
      </c>
      <c r="R39" s="105"/>
      <c r="S39" s="105"/>
      <c r="T39" s="105"/>
      <c r="U39" s="105"/>
      <c r="V39" s="105"/>
    </row>
    <row r="40" outlineLevel="1">
      <c r="A40" s="222"/>
      <c r="B40" s="208" t="s">
        <v>245</v>
      </c>
      <c r="C40" s="210" t="s">
        <v>594</v>
      </c>
      <c r="D40" s="233"/>
      <c r="E40" s="210" t="s">
        <v>303</v>
      </c>
      <c r="F40" s="200">
        <v>2.4</v>
      </c>
      <c r="G40" s="201" t="s">
        <v>70</v>
      </c>
      <c r="H40" s="231"/>
      <c r="J40" s="233"/>
      <c r="K40" s="204"/>
      <c r="L40" s="204"/>
      <c r="M40" s="204"/>
      <c r="N40" s="204"/>
      <c r="O40" s="205"/>
      <c r="P40" s="205"/>
      <c r="Q40" s="205"/>
      <c r="R40" s="105"/>
      <c r="S40" s="105"/>
      <c r="T40" s="105"/>
      <c r="U40" s="105"/>
      <c r="V40" s="105"/>
    </row>
    <row r="41" outlineLevel="1">
      <c r="A41" s="207"/>
      <c r="B41" s="208" t="s">
        <v>416</v>
      </c>
      <c r="C41" s="276" t="s">
        <v>1935</v>
      </c>
      <c r="D41" s="114"/>
      <c r="E41" s="210" t="s">
        <v>173</v>
      </c>
      <c r="F41" s="200">
        <v>12.0</v>
      </c>
      <c r="G41" s="201" t="s">
        <v>147</v>
      </c>
      <c r="H41" s="112"/>
      <c r="I41" s="224"/>
      <c r="J41" s="114"/>
      <c r="K41" s="204"/>
      <c r="L41" s="204"/>
      <c r="M41" s="204"/>
      <c r="N41" s="204"/>
      <c r="O41" s="205">
        <v>0.0</v>
      </c>
      <c r="P41" s="205">
        <v>1.0</v>
      </c>
      <c r="Q41" s="205">
        <v>1.0</v>
      </c>
      <c r="R41" s="105"/>
      <c r="S41" s="105"/>
      <c r="T41" s="105"/>
      <c r="U41" s="105"/>
      <c r="V41" s="105"/>
    </row>
    <row r="42" outlineLevel="1">
      <c r="A42" s="236" t="s">
        <v>128</v>
      </c>
      <c r="B42" s="208"/>
      <c r="C42" s="210" t="s">
        <v>250</v>
      </c>
      <c r="D42" s="276" t="s">
        <v>541</v>
      </c>
      <c r="E42" s="210" t="s">
        <v>225</v>
      </c>
      <c r="F42" s="200">
        <v>19.2</v>
      </c>
      <c r="G42" s="201" t="s">
        <v>75</v>
      </c>
      <c r="H42" s="213" t="s">
        <v>1936</v>
      </c>
      <c r="I42" s="120"/>
      <c r="J42" s="117"/>
      <c r="K42" s="203"/>
      <c r="L42" s="203"/>
      <c r="M42" s="204"/>
      <c r="N42" s="204"/>
      <c r="O42" s="205">
        <v>0.0</v>
      </c>
      <c r="P42" s="205">
        <v>1.0</v>
      </c>
      <c r="Q42" s="205">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3" t="str">
        <f>'テンプレート'!R56</f>
        <v>Comment</v>
      </c>
      <c r="S45" s="120"/>
      <c r="T45" s="120"/>
      <c r="U45" s="120"/>
      <c r="V45" s="120"/>
    </row>
    <row r="46" outlineLevel="1">
      <c r="A46" s="265" t="s">
        <v>187</v>
      </c>
      <c r="B46" s="267" t="s">
        <v>284</v>
      </c>
      <c r="C46" s="199" t="s">
        <v>1937</v>
      </c>
      <c r="D46" s="275" t="s">
        <v>121</v>
      </c>
      <c r="E46" s="271" t="s">
        <v>453</v>
      </c>
      <c r="F46" s="273">
        <v>1.92</v>
      </c>
      <c r="G46" s="273">
        <v>1.6320000000000001</v>
      </c>
      <c r="H46" s="200" t="s">
        <v>292</v>
      </c>
      <c r="I46" s="311" t="str">
        <f t="array" ref="I46">INDEX('Aerial Attacks'!$O$3:$AA$109, MATCH($A$1,'Aerial Attacks'!$A$3:$A$109,0), MATCH(A46,'Aerial Attacks'!$O$2:$S$2,0))</f>
        <v>10</v>
      </c>
      <c r="J46" s="314" t="s">
        <v>1939</v>
      </c>
      <c r="K46" s="278"/>
      <c r="L46" s="284"/>
      <c r="M46" s="825"/>
      <c r="N46" s="825"/>
      <c r="O46" s="282">
        <v>0.0</v>
      </c>
      <c r="P46" s="282">
        <v>1.0</v>
      </c>
      <c r="Q46" s="282">
        <v>1.0</v>
      </c>
      <c r="R46" s="1128"/>
      <c r="S46" s="221"/>
      <c r="T46" s="221"/>
      <c r="U46" s="221"/>
      <c r="V46" s="110"/>
    </row>
    <row r="47" outlineLevel="1">
      <c r="A47" s="207"/>
      <c r="B47" s="267" t="s">
        <v>298</v>
      </c>
      <c r="C47" s="199" t="s">
        <v>538</v>
      </c>
      <c r="D47" s="114"/>
      <c r="E47" s="199" t="s">
        <v>58</v>
      </c>
      <c r="F47" s="273">
        <v>4.8</v>
      </c>
      <c r="G47" s="273">
        <v>4.08</v>
      </c>
      <c r="H47" s="200" t="s">
        <v>70</v>
      </c>
      <c r="I47" s="207"/>
      <c r="J47" s="114"/>
      <c r="K47" s="278"/>
      <c r="L47" s="284"/>
      <c r="M47" s="825"/>
      <c r="N47" s="825"/>
      <c r="O47" s="282">
        <v>0.0</v>
      </c>
      <c r="P47" s="282">
        <v>1.0</v>
      </c>
      <c r="Q47" s="282">
        <v>1.0</v>
      </c>
      <c r="R47" s="112"/>
      <c r="S47" s="224"/>
      <c r="T47" s="224"/>
      <c r="U47" s="224"/>
      <c r="V47" s="114"/>
    </row>
    <row r="48" outlineLevel="1">
      <c r="A48" s="299" t="s">
        <v>219</v>
      </c>
      <c r="B48" s="267"/>
      <c r="C48" s="199" t="s">
        <v>85</v>
      </c>
      <c r="D48" s="210" t="s">
        <v>165</v>
      </c>
      <c r="E48" s="199" t="s">
        <v>206</v>
      </c>
      <c r="F48" s="273">
        <v>15.6</v>
      </c>
      <c r="G48" s="273">
        <v>13.26</v>
      </c>
      <c r="H48" s="200" t="s">
        <v>59</v>
      </c>
      <c r="I48" s="581" t="str">
        <f t="array" ref="I48">INDEX('Aerial Attacks'!$O$3:$AA$109, MATCH($A$1,'Aerial Attacks'!$A$3:$A$109,0), MATCH(A48,'Aerial Attacks'!$O$2:$S$2,0))</f>
        <v>8</v>
      </c>
      <c r="J48" s="210" t="s">
        <v>854</v>
      </c>
      <c r="K48" s="278"/>
      <c r="L48" s="284"/>
      <c r="M48" s="825"/>
      <c r="N48" s="825"/>
      <c r="O48" s="282">
        <v>0.0</v>
      </c>
      <c r="P48" s="282">
        <v>1.0</v>
      </c>
      <c r="Q48" s="282">
        <v>1.0</v>
      </c>
      <c r="R48" s="1130"/>
      <c r="S48" s="120"/>
      <c r="T48" s="120"/>
      <c r="U48" s="120"/>
      <c r="V48" s="117"/>
    </row>
    <row r="49" outlineLevel="1">
      <c r="A49" s="299" t="s">
        <v>260</v>
      </c>
      <c r="B49" s="267"/>
      <c r="C49" s="199" t="s">
        <v>1616</v>
      </c>
      <c r="D49" s="301">
        <v>39.0</v>
      </c>
      <c r="E49" s="199" t="s">
        <v>1941</v>
      </c>
      <c r="F49" s="273" t="s">
        <v>1942</v>
      </c>
      <c r="G49" s="273" t="s">
        <v>1943</v>
      </c>
      <c r="H49" s="200" t="s">
        <v>1944</v>
      </c>
      <c r="I49" s="581">
        <f t="array" ref="I49">INDEX('Aerial Attacks'!$O$3:$AA$109, MATCH($A$1,'Aerial Attacks'!$A$3:$A$109,0), MATCH(A49,'Aerial Attacks'!$O$2:$S$2,0))</f>
        <v>10</v>
      </c>
      <c r="J49" s="355" t="s">
        <v>573</v>
      </c>
      <c r="K49" s="278"/>
      <c r="L49" s="284"/>
      <c r="M49" s="825"/>
      <c r="N49" s="825"/>
      <c r="O49" s="282">
        <v>0.0</v>
      </c>
      <c r="P49" s="282">
        <v>1.0</v>
      </c>
      <c r="Q49" s="282">
        <v>1.0</v>
      </c>
      <c r="R49" s="1130"/>
      <c r="S49" s="120"/>
      <c r="T49" s="120"/>
      <c r="U49" s="120"/>
      <c r="V49" s="117"/>
    </row>
    <row r="50" outlineLevel="1">
      <c r="A50" s="299" t="s">
        <v>271</v>
      </c>
      <c r="B50" s="267"/>
      <c r="C50" s="199" t="s">
        <v>709</v>
      </c>
      <c r="D50" s="301" t="s">
        <v>165</v>
      </c>
      <c r="E50" s="345" t="s">
        <v>1948</v>
      </c>
      <c r="F50" s="273" t="s">
        <v>1949</v>
      </c>
      <c r="G50" s="273" t="s">
        <v>1950</v>
      </c>
      <c r="H50" s="200" t="s">
        <v>1944</v>
      </c>
      <c r="I50" s="581" t="str">
        <f t="array" ref="I50">INDEX('Aerial Attacks'!$O$3:$AA$109, MATCH($A$1,'Aerial Attacks'!$A$3:$A$109,0), MATCH(A50,'Aerial Attacks'!$O$2:$S$2,0))</f>
        <v>8</v>
      </c>
      <c r="J50" s="355" t="s">
        <v>939</v>
      </c>
      <c r="K50" s="284"/>
      <c r="L50" s="284"/>
      <c r="M50" s="825"/>
      <c r="N50" s="825"/>
      <c r="O50" s="282">
        <v>0.0</v>
      </c>
      <c r="P50" s="282">
        <v>1.0</v>
      </c>
      <c r="Q50" s="282">
        <v>1.0</v>
      </c>
      <c r="R50" s="1130"/>
      <c r="S50" s="120"/>
      <c r="T50" s="120"/>
      <c r="U50" s="120"/>
      <c r="V50" s="117"/>
    </row>
    <row r="51" outlineLevel="1">
      <c r="A51" s="265" t="s">
        <v>283</v>
      </c>
      <c r="B51" s="267" t="s">
        <v>378</v>
      </c>
      <c r="C51" s="216" t="s">
        <v>523</v>
      </c>
      <c r="D51" s="275" t="s">
        <v>159</v>
      </c>
      <c r="E51" s="200">
        <v>14.0</v>
      </c>
      <c r="F51" s="273">
        <v>16.8</v>
      </c>
      <c r="G51" s="273">
        <v>14.280000000000001</v>
      </c>
      <c r="H51" s="200" t="s">
        <v>59</v>
      </c>
      <c r="I51" s="311">
        <f t="array" ref="I51">INDEX('Aerial Attacks'!$O$3:$AA$109, MATCH($A$1,'Aerial Attacks'!$A$3:$A$109,0), MATCH(A51,'Aerial Attacks'!$O$2:$S$2,0))</f>
        <v>11</v>
      </c>
      <c r="J51" s="314" t="s">
        <v>1951</v>
      </c>
      <c r="K51" s="284"/>
      <c r="L51" s="284"/>
      <c r="M51" s="825"/>
      <c r="N51" s="825"/>
      <c r="O51" s="282">
        <v>0.0</v>
      </c>
      <c r="P51" s="282">
        <v>1.0</v>
      </c>
      <c r="Q51" s="282">
        <v>1.0</v>
      </c>
      <c r="R51" s="316"/>
      <c r="S51" s="221"/>
      <c r="T51" s="221"/>
      <c r="U51" s="221"/>
      <c r="V51" s="110"/>
    </row>
    <row r="52" outlineLevel="1">
      <c r="A52" s="207"/>
      <c r="B52" s="267" t="s">
        <v>392</v>
      </c>
      <c r="C52" s="207"/>
      <c r="D52" s="114"/>
      <c r="E52" s="200" t="s">
        <v>578</v>
      </c>
      <c r="F52" s="273" t="s">
        <v>579</v>
      </c>
      <c r="G52" s="273" t="s">
        <v>580</v>
      </c>
      <c r="H52" s="200" t="s">
        <v>254</v>
      </c>
      <c r="I52" s="207"/>
      <c r="J52" s="114"/>
      <c r="K52" s="1329"/>
      <c r="L52" s="1329"/>
      <c r="M52" s="1330"/>
      <c r="N52" s="1330"/>
      <c r="O52" s="1331"/>
      <c r="P52" s="1331"/>
      <c r="Q52" s="1331"/>
      <c r="R52" s="112"/>
      <c r="S52" s="224"/>
      <c r="T52" s="224"/>
      <c r="U52" s="224"/>
      <c r="V52" s="114"/>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tr">
        <f>'テンプレート'!A71</f>
        <v>Special Moves</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
        <v>1958</v>
      </c>
      <c r="B55" s="117"/>
      <c r="C55" s="327" t="s">
        <v>48</v>
      </c>
      <c r="D55" s="327" t="s">
        <v>49</v>
      </c>
      <c r="E55" s="328" t="s">
        <v>50</v>
      </c>
      <c r="F55" s="329" t="s">
        <v>51</v>
      </c>
      <c r="G55" s="328" t="s">
        <v>52</v>
      </c>
      <c r="H55" s="331" t="str">
        <f>'テンプレート'!H72</f>
        <v>Comment</v>
      </c>
      <c r="I55" s="120"/>
      <c r="J55" s="117"/>
      <c r="K55" s="333" t="str">
        <f>'テンプレート'!K72</f>
        <v>ベクトル</v>
      </c>
      <c r="L55" s="333" t="str">
        <f>'テンプレート'!L72</f>
        <v>KBG (R.E.)</v>
      </c>
      <c r="M55" s="333" t="str">
        <f>'テンプレート'!M72</f>
        <v>BKB (R.A.)</v>
      </c>
      <c r="N55" s="333" t="str">
        <f>'テンプレート'!N72</f>
        <v>FKB (R.F.)</v>
      </c>
      <c r="O55" s="334" t="str">
        <f>'テンプレート'!O72</f>
        <v>盾削り値</v>
      </c>
      <c r="P55" s="333" t="str">
        <f>'テンプレート'!P72</f>
        <v>ﾋｯﾄｽﾄｯﾌﾟ</v>
      </c>
      <c r="Q55" s="334" t="str">
        <f>'テンプレート'!Q72</f>
        <v>ずらし</v>
      </c>
      <c r="R55" s="333" t="str">
        <f>'テンプレート'!R72</f>
        <v>相殺</v>
      </c>
      <c r="S55" s="334" t="str">
        <f>'テンプレート'!S72</f>
        <v>相殺ﾓｰｼｮﾝ</v>
      </c>
      <c r="T55" s="334" t="str">
        <f>'テンプレート'!T72</f>
        <v>飛び道具</v>
      </c>
      <c r="U55" s="334" t="str">
        <f>'テンプレート'!U72</f>
        <v>慣性反転</v>
      </c>
      <c r="V55" s="334" t="str">
        <f>'テンプレート'!V72</f>
        <v>向き反転</v>
      </c>
    </row>
    <row r="56" ht="21.75" customHeight="1" outlineLevel="1">
      <c r="A56" s="335" t="s">
        <v>324</v>
      </c>
      <c r="B56" s="343" t="s">
        <v>341</v>
      </c>
      <c r="C56" s="216" t="s">
        <v>1961</v>
      </c>
      <c r="D56" s="216" t="s">
        <v>172</v>
      </c>
      <c r="E56" s="199" t="s">
        <v>473</v>
      </c>
      <c r="F56" s="200">
        <v>3.0</v>
      </c>
      <c r="G56" s="199" t="s">
        <v>292</v>
      </c>
      <c r="H56" s="261" t="s">
        <v>1962</v>
      </c>
      <c r="I56" s="221"/>
      <c r="J56" s="110"/>
      <c r="K56" s="203"/>
      <c r="L56" s="203"/>
      <c r="M56" s="204"/>
      <c r="N56" s="204"/>
      <c r="O56" s="200">
        <v>0.0</v>
      </c>
      <c r="P56" s="200">
        <v>1.0</v>
      </c>
      <c r="Q56" s="200">
        <v>1.0</v>
      </c>
      <c r="R56" s="205" t="b">
        <v>1</v>
      </c>
      <c r="S56" s="205" t="b">
        <v>0</v>
      </c>
      <c r="T56" s="205" t="b">
        <v>1</v>
      </c>
      <c r="U56" s="344" t="s">
        <v>340</v>
      </c>
      <c r="V56" s="344" t="b">
        <v>1</v>
      </c>
    </row>
    <row r="57" ht="21.75" customHeight="1" outlineLevel="1">
      <c r="A57" s="222"/>
      <c r="B57" s="708" t="s">
        <v>344</v>
      </c>
      <c r="C57" s="222"/>
      <c r="D57" s="222"/>
      <c r="E57" s="199" t="s">
        <v>144</v>
      </c>
      <c r="F57" s="200">
        <v>30.0</v>
      </c>
      <c r="G57" s="199" t="s">
        <v>147</v>
      </c>
      <c r="H57" s="231"/>
      <c r="J57" s="233"/>
      <c r="K57" s="203"/>
      <c r="L57" s="203"/>
      <c r="M57" s="204"/>
      <c r="N57" s="204"/>
      <c r="O57" s="200"/>
      <c r="P57" s="200"/>
      <c r="Q57" s="200"/>
      <c r="R57" s="205" t="b">
        <v>0</v>
      </c>
      <c r="S57" s="205" t="b">
        <v>0</v>
      </c>
      <c r="T57" s="205" t="b">
        <v>0</v>
      </c>
      <c r="U57" s="222"/>
      <c r="V57" s="222"/>
    </row>
    <row r="58" ht="21.75" customHeight="1" outlineLevel="1">
      <c r="A58" s="222"/>
      <c r="B58" s="708" t="s">
        <v>1963</v>
      </c>
      <c r="C58" s="610"/>
      <c r="D58" s="200">
        <v>31.0</v>
      </c>
      <c r="E58" s="610"/>
      <c r="F58" s="610"/>
      <c r="G58" s="610"/>
      <c r="H58" s="112"/>
      <c r="I58" s="224"/>
      <c r="J58" s="114"/>
      <c r="K58" s="203"/>
      <c r="L58" s="203"/>
      <c r="M58" s="204"/>
      <c r="N58" s="204"/>
      <c r="O58" s="200">
        <v>0.0</v>
      </c>
      <c r="P58" s="200">
        <v>1.0</v>
      </c>
      <c r="Q58" s="200">
        <v>1.0</v>
      </c>
      <c r="R58" s="205" t="b">
        <v>1</v>
      </c>
      <c r="S58" s="205" t="b">
        <v>0</v>
      </c>
      <c r="T58" s="205" t="b">
        <v>1</v>
      </c>
      <c r="U58" s="207"/>
      <c r="V58" s="207"/>
    </row>
    <row r="59" outlineLevel="1">
      <c r="A59" s="324" t="s">
        <v>1964</v>
      </c>
      <c r="B59" s="117"/>
      <c r="C59" s="327" t="s">
        <v>48</v>
      </c>
      <c r="D59" s="327" t="s">
        <v>49</v>
      </c>
      <c r="E59" s="328" t="s">
        <v>50</v>
      </c>
      <c r="F59" s="329" t="s">
        <v>51</v>
      </c>
      <c r="G59" s="328" t="s">
        <v>52</v>
      </c>
      <c r="H59" s="331" t="str">
        <f>'テンプレート'!H75</f>
        <v>Comment</v>
      </c>
      <c r="I59" s="120"/>
      <c r="J59" s="117"/>
      <c r="K59" s="333" t="str">
        <f>'テンプレート'!K75</f>
        <v>ベクトル</v>
      </c>
      <c r="L59" s="333" t="str">
        <f>'テンプレート'!L75</f>
        <v>KBG (R.E.)</v>
      </c>
      <c r="M59" s="333" t="str">
        <f>'テンプレート'!M75</f>
        <v>BKB (R.A.)</v>
      </c>
      <c r="N59" s="333" t="str">
        <f>'テンプレート'!N75</f>
        <v>FKB (R.F.)</v>
      </c>
      <c r="O59" s="334" t="str">
        <f>'テンプレート'!O75</f>
        <v>盾削り値</v>
      </c>
      <c r="P59" s="333" t="str">
        <f>'テンプレート'!P75</f>
        <v>ﾋｯﾄｽﾄｯﾌﾟ</v>
      </c>
      <c r="Q59" s="334" t="str">
        <f>'テンプレート'!Q75</f>
        <v>ずらし</v>
      </c>
      <c r="R59" s="333" t="str">
        <f>'テンプレート'!R75</f>
        <v>相殺</v>
      </c>
      <c r="S59" s="334" t="str">
        <f>'テンプレート'!S75</f>
        <v>相殺ﾓｰｼｮﾝ</v>
      </c>
      <c r="T59" s="334" t="str">
        <f>'テンプレート'!T75</f>
        <v>飛び道具</v>
      </c>
      <c r="U59" s="334" t="str">
        <f>'テンプレート'!U75</f>
        <v>慣性反転</v>
      </c>
      <c r="V59" s="334" t="str">
        <f>'テンプレート'!V75</f>
        <v>向き反転</v>
      </c>
    </row>
    <row r="60" outlineLevel="1">
      <c r="A60" s="335" t="s">
        <v>324</v>
      </c>
      <c r="B60" s="343" t="s">
        <v>1101</v>
      </c>
      <c r="C60" s="345" t="s">
        <v>1965</v>
      </c>
      <c r="D60" s="345" t="s">
        <v>458</v>
      </c>
      <c r="E60" s="610"/>
      <c r="F60" s="610"/>
      <c r="G60" s="610"/>
      <c r="H60" s="1332" t="s">
        <v>1966</v>
      </c>
      <c r="I60" s="120"/>
      <c r="J60" s="117"/>
      <c r="K60" s="407"/>
      <c r="L60" s="407"/>
      <c r="M60" s="407"/>
      <c r="N60" s="407"/>
      <c r="O60" s="407"/>
      <c r="P60" s="407"/>
      <c r="Q60" s="407"/>
      <c r="R60" s="407"/>
      <c r="S60" s="407"/>
      <c r="T60" s="407"/>
      <c r="U60" s="344" t="s">
        <v>340</v>
      </c>
      <c r="V60" s="344" t="b">
        <v>1</v>
      </c>
    </row>
    <row r="61" outlineLevel="1">
      <c r="A61" s="222"/>
      <c r="B61" s="343" t="s">
        <v>1967</v>
      </c>
      <c r="C61" s="199" t="s">
        <v>1968</v>
      </c>
      <c r="D61" s="426" t="s">
        <v>541</v>
      </c>
      <c r="E61" s="199" t="s">
        <v>1969</v>
      </c>
      <c r="F61" s="200">
        <v>1.38</v>
      </c>
      <c r="G61" s="610"/>
      <c r="H61" s="243" t="s">
        <v>1970</v>
      </c>
      <c r="I61" s="221"/>
      <c r="J61" s="110"/>
      <c r="K61" s="1333"/>
      <c r="L61" s="1333"/>
      <c r="M61" s="1333"/>
      <c r="N61" s="1333"/>
      <c r="O61" s="1334"/>
      <c r="P61" s="1333"/>
      <c r="Q61" s="1334"/>
      <c r="R61" s="1333"/>
      <c r="S61" s="1334"/>
      <c r="T61" s="1334"/>
      <c r="U61" s="222"/>
      <c r="V61" s="222"/>
    </row>
    <row r="62" outlineLevel="1">
      <c r="A62" s="222"/>
      <c r="B62" s="343" t="s">
        <v>1106</v>
      </c>
      <c r="C62" s="199" t="s">
        <v>541</v>
      </c>
      <c r="D62" s="207"/>
      <c r="E62" s="199" t="s">
        <v>429</v>
      </c>
      <c r="F62" s="200">
        <v>1.2</v>
      </c>
      <c r="G62" s="610"/>
      <c r="H62" s="112"/>
      <c r="I62" s="224"/>
      <c r="J62" s="114"/>
      <c r="K62" s="1333"/>
      <c r="L62" s="1333"/>
      <c r="M62" s="1333"/>
      <c r="N62" s="1333"/>
      <c r="O62" s="1334"/>
      <c r="P62" s="1333"/>
      <c r="Q62" s="1334"/>
      <c r="R62" s="1333"/>
      <c r="S62" s="1334"/>
      <c r="T62" s="1334"/>
      <c r="U62" s="207"/>
      <c r="V62" s="207"/>
    </row>
    <row r="63" outlineLevel="1">
      <c r="A63" s="324" t="s">
        <v>1971</v>
      </c>
      <c r="B63" s="117"/>
      <c r="C63" s="327" t="s">
        <v>48</v>
      </c>
      <c r="D63" s="327" t="s">
        <v>49</v>
      </c>
      <c r="E63" s="328" t="s">
        <v>50</v>
      </c>
      <c r="F63" s="329" t="s">
        <v>51</v>
      </c>
      <c r="G63" s="328" t="s">
        <v>52</v>
      </c>
      <c r="H63" s="331" t="str">
        <f>'テンプレート'!H80</f>
        <v>Comment</v>
      </c>
      <c r="I63" s="120"/>
      <c r="J63" s="117"/>
      <c r="K63" s="333" t="str">
        <f>'テンプレート'!K80</f>
        <v>ベクトル</v>
      </c>
      <c r="L63" s="333" t="str">
        <f>'テンプレート'!L80</f>
        <v>KBG (R.E.)</v>
      </c>
      <c r="M63" s="333" t="str">
        <f>'テンプレート'!M80</f>
        <v>BKB (R.A.)</v>
      </c>
      <c r="N63" s="333" t="str">
        <f>'テンプレート'!N80</f>
        <v>FKB (R.F.)</v>
      </c>
      <c r="O63" s="334" t="str">
        <f>'テンプレート'!O80</f>
        <v>盾削り値</v>
      </c>
      <c r="P63" s="333" t="str">
        <f>'テンプレート'!P80</f>
        <v>ﾋｯﾄｽﾄｯﾌﾟ</v>
      </c>
      <c r="Q63" s="334" t="str">
        <f>'テンプレート'!Q80</f>
        <v>ずらし</v>
      </c>
      <c r="R63" s="333" t="str">
        <f>'テンプレート'!R80</f>
        <v>相殺</v>
      </c>
      <c r="S63" s="334" t="str">
        <f>'テンプレート'!S80</f>
        <v>相殺ﾓｰｼｮﾝ</v>
      </c>
      <c r="T63" s="334" t="str">
        <f>'テンプレート'!T80</f>
        <v>飛び道具</v>
      </c>
      <c r="U63" s="334" t="str">
        <f>'テンプレート'!U80</f>
        <v>慣性反転</v>
      </c>
      <c r="V63" s="334" t="str">
        <f>'テンプレート'!V80</f>
        <v>向き反転</v>
      </c>
    </row>
    <row r="64" outlineLevel="1">
      <c r="A64" s="335" t="s">
        <v>324</v>
      </c>
      <c r="B64" s="848"/>
      <c r="C64" s="610"/>
      <c r="D64" s="199" t="s">
        <v>1972</v>
      </c>
      <c r="E64" s="610"/>
      <c r="F64" s="610"/>
      <c r="G64" s="610"/>
      <c r="H64" s="228" t="s">
        <v>1973</v>
      </c>
      <c r="I64" s="120"/>
      <c r="J64" s="117"/>
      <c r="K64" s="407"/>
      <c r="L64" s="407"/>
      <c r="M64" s="407"/>
      <c r="N64" s="407"/>
      <c r="O64" s="407"/>
      <c r="P64" s="407"/>
      <c r="Q64" s="407"/>
      <c r="R64" s="407"/>
      <c r="S64" s="407"/>
      <c r="T64" s="407"/>
      <c r="U64" s="205" t="b">
        <v>0</v>
      </c>
      <c r="V64" s="205" t="b">
        <v>0</v>
      </c>
    </row>
    <row r="65" outlineLevel="1">
      <c r="A65" s="324" t="s">
        <v>1974</v>
      </c>
      <c r="B65" s="117"/>
      <c r="C65" s="327" t="s">
        <v>48</v>
      </c>
      <c r="D65" s="327" t="s">
        <v>49</v>
      </c>
      <c r="E65" s="328" t="s">
        <v>50</v>
      </c>
      <c r="F65" s="329" t="s">
        <v>51</v>
      </c>
      <c r="G65" s="328" t="s">
        <v>52</v>
      </c>
      <c r="H65" s="331" t="str">
        <f>'テンプレート'!H85</f>
        <v>Comment</v>
      </c>
      <c r="I65" s="120"/>
      <c r="J65" s="117"/>
      <c r="K65" s="333" t="str">
        <f>'テンプレート'!K85</f>
        <v>ベクトル</v>
      </c>
      <c r="L65" s="333" t="str">
        <f>'テンプレート'!L85</f>
        <v>KBG (R.E.)</v>
      </c>
      <c r="M65" s="333" t="str">
        <f>'テンプレート'!M85</f>
        <v>BKB (R.A.)</v>
      </c>
      <c r="N65" s="333" t="str">
        <f>'テンプレート'!N85</f>
        <v>FKB (R.F.)</v>
      </c>
      <c r="O65" s="334" t="str">
        <f>'テンプレート'!O85</f>
        <v>盾削り値</v>
      </c>
      <c r="P65" s="333" t="str">
        <f>'テンプレート'!P85</f>
        <v>ﾋｯﾄｽﾄｯﾌﾟ</v>
      </c>
      <c r="Q65" s="334" t="str">
        <f>'テンプレート'!Q85</f>
        <v>ずらし</v>
      </c>
      <c r="R65" s="333" t="str">
        <f>'テンプレート'!R85</f>
        <v>相殺</v>
      </c>
      <c r="S65" s="334" t="str">
        <f>'テンプレート'!S85</f>
        <v>相殺ﾓｰｼｮﾝ</v>
      </c>
      <c r="T65" s="334" t="str">
        <f>'テンプレート'!T85</f>
        <v>飛び道具</v>
      </c>
      <c r="U65" s="334" t="str">
        <f>'テンプレート'!U85</f>
        <v>慣性反転</v>
      </c>
      <c r="V65" s="334" t="str">
        <f>'テンプレート'!V85</f>
        <v>向き反転</v>
      </c>
    </row>
    <row r="66" outlineLevel="1">
      <c r="A66" s="394" t="s">
        <v>324</v>
      </c>
      <c r="B66" s="601"/>
      <c r="C66" s="199" t="s">
        <v>1250</v>
      </c>
      <c r="D66" s="210" t="s">
        <v>548</v>
      </c>
      <c r="E66" s="199" t="s">
        <v>429</v>
      </c>
      <c r="F66" s="200">
        <v>1.2</v>
      </c>
      <c r="G66" s="199" t="s">
        <v>292</v>
      </c>
      <c r="H66" s="213" t="s">
        <v>1975</v>
      </c>
      <c r="I66" s="120"/>
      <c r="J66" s="117"/>
      <c r="K66" s="200"/>
      <c r="L66" s="200"/>
      <c r="M66" s="205"/>
      <c r="N66" s="205"/>
      <c r="O66" s="200">
        <v>0.0</v>
      </c>
      <c r="P66" s="200">
        <v>1.0</v>
      </c>
      <c r="Q66" s="200">
        <v>1.0</v>
      </c>
      <c r="R66" s="205" t="b">
        <v>0</v>
      </c>
      <c r="S66" s="205" t="b">
        <v>0</v>
      </c>
      <c r="T66" s="205" t="b">
        <v>1</v>
      </c>
      <c r="U66" s="205" t="b">
        <v>0</v>
      </c>
      <c r="V66" s="205" t="b">
        <v>0</v>
      </c>
    </row>
    <row r="67">
      <c r="A67" s="312"/>
      <c r="B67" s="315"/>
      <c r="C67" s="317"/>
      <c r="D67" s="317"/>
      <c r="E67" s="318"/>
      <c r="F67" s="318"/>
      <c r="G67" s="318"/>
      <c r="H67" s="319"/>
      <c r="I67" s="319"/>
      <c r="J67" s="320"/>
      <c r="K67" s="320"/>
      <c r="L67" s="320"/>
      <c r="M67" s="320"/>
      <c r="N67" s="320"/>
      <c r="O67" s="320"/>
      <c r="P67" s="320"/>
      <c r="Q67" s="180"/>
      <c r="R67" s="180"/>
      <c r="S67" s="180"/>
      <c r="T67" s="180"/>
      <c r="U67" s="180"/>
      <c r="V67" s="180"/>
    </row>
    <row r="68">
      <c r="A68" s="390" t="s">
        <v>442</v>
      </c>
      <c r="B68" s="110"/>
      <c r="C68" s="319"/>
      <c r="D68" s="319"/>
      <c r="E68" s="320"/>
      <c r="F68" s="392"/>
      <c r="G68" s="392"/>
      <c r="H68" s="320"/>
      <c r="I68" s="320"/>
      <c r="J68" s="320"/>
      <c r="K68" s="320"/>
      <c r="L68" s="320"/>
      <c r="M68" s="320"/>
      <c r="N68" s="180"/>
      <c r="O68" s="180"/>
      <c r="P68" s="180"/>
      <c r="Q68" s="320"/>
      <c r="R68" s="320"/>
      <c r="S68" s="320"/>
      <c r="T68" s="320"/>
      <c r="U68" s="320"/>
      <c r="V68" s="320"/>
    </row>
    <row r="69" outlineLevel="1">
      <c r="A69" s="112"/>
      <c r="B69" s="114"/>
      <c r="C69" s="393" t="s">
        <v>48</v>
      </c>
      <c r="D69" s="393" t="s">
        <v>49</v>
      </c>
      <c r="E69" s="393" t="s">
        <v>50</v>
      </c>
      <c r="F69" s="396" t="s">
        <v>51</v>
      </c>
      <c r="G69" s="319"/>
      <c r="H69" s="319"/>
      <c r="I69" s="319"/>
      <c r="J69" s="320"/>
      <c r="K69" s="320"/>
      <c r="L69" s="320"/>
      <c r="M69" s="320"/>
      <c r="N69" s="320"/>
      <c r="O69" s="320"/>
      <c r="P69" s="320"/>
      <c r="Q69" s="320"/>
      <c r="R69" s="320"/>
      <c r="S69" s="320"/>
      <c r="T69" s="320"/>
      <c r="U69" s="320"/>
      <c r="V69" s="320"/>
    </row>
    <row r="70" outlineLevel="1">
      <c r="A70" s="398" t="s">
        <v>449</v>
      </c>
      <c r="B70" s="399" t="s">
        <v>449</v>
      </c>
      <c r="C70" s="199" t="s">
        <v>429</v>
      </c>
      <c r="D70" s="199" t="s">
        <v>66</v>
      </c>
      <c r="E70" s="199" t="s">
        <v>452</v>
      </c>
      <c r="F70" s="200">
        <v>1.56</v>
      </c>
      <c r="G70" s="319"/>
      <c r="H70" s="319"/>
      <c r="I70" s="319"/>
      <c r="J70" s="320"/>
      <c r="K70" s="320"/>
      <c r="L70" s="320"/>
      <c r="M70" s="320"/>
      <c r="N70" s="320"/>
      <c r="O70" s="320"/>
      <c r="P70" s="320"/>
      <c r="Q70" s="320"/>
      <c r="R70" s="320"/>
      <c r="S70" s="320"/>
      <c r="T70" s="320"/>
      <c r="U70" s="320"/>
      <c r="V70" s="320"/>
    </row>
    <row r="71" outlineLevel="1">
      <c r="A71" s="400" t="s">
        <v>454</v>
      </c>
      <c r="B71" s="399" t="s">
        <v>455</v>
      </c>
      <c r="C71" s="199" t="s">
        <v>261</v>
      </c>
      <c r="D71" s="199" t="s">
        <v>165</v>
      </c>
      <c r="E71" s="401"/>
      <c r="F71" s="402"/>
      <c r="G71" s="402"/>
      <c r="H71" s="319"/>
      <c r="I71" s="319"/>
      <c r="J71" s="320"/>
      <c r="K71" s="320"/>
      <c r="L71" s="320"/>
      <c r="M71" s="320"/>
      <c r="N71" s="320"/>
      <c r="O71" s="320"/>
      <c r="P71" s="320"/>
      <c r="Q71" s="320"/>
      <c r="R71" s="320"/>
      <c r="S71" s="320"/>
      <c r="T71" s="320"/>
      <c r="U71" s="320"/>
      <c r="V71" s="320"/>
    </row>
    <row r="72" outlineLevel="1">
      <c r="A72" s="231"/>
      <c r="B72" s="399" t="s">
        <v>456</v>
      </c>
      <c r="C72" s="199" t="s">
        <v>212</v>
      </c>
      <c r="D72" s="199" t="s">
        <v>159</v>
      </c>
      <c r="E72" s="401"/>
      <c r="F72" s="402"/>
      <c r="G72" s="402"/>
      <c r="H72" s="319"/>
      <c r="I72" s="319"/>
      <c r="J72" s="320"/>
      <c r="K72" s="320"/>
      <c r="L72" s="320"/>
      <c r="M72" s="320"/>
      <c r="N72" s="320"/>
      <c r="O72" s="320"/>
      <c r="P72" s="320"/>
      <c r="Q72" s="320"/>
      <c r="R72" s="320"/>
      <c r="S72" s="320"/>
      <c r="T72" s="320"/>
      <c r="U72" s="320"/>
      <c r="V72" s="320"/>
    </row>
    <row r="73" outlineLevel="1">
      <c r="A73" s="112"/>
      <c r="B73" s="399" t="s">
        <v>459</v>
      </c>
      <c r="C73" s="199" t="s">
        <v>130</v>
      </c>
      <c r="D73" s="199" t="s">
        <v>458</v>
      </c>
      <c r="E73" s="319"/>
      <c r="F73" s="402"/>
      <c r="G73" s="402"/>
      <c r="H73" s="319"/>
      <c r="I73" s="319"/>
      <c r="J73" s="320"/>
      <c r="K73" s="320"/>
      <c r="L73" s="320"/>
      <c r="M73" s="320"/>
      <c r="N73" s="320"/>
      <c r="O73" s="320"/>
      <c r="P73" s="320"/>
      <c r="Q73" s="320"/>
      <c r="R73" s="320"/>
      <c r="S73" s="320"/>
      <c r="T73" s="320"/>
      <c r="U73" s="320"/>
      <c r="V73" s="320"/>
    </row>
    <row r="74" outlineLevel="1">
      <c r="A74" s="403" t="s">
        <v>462</v>
      </c>
      <c r="B74" s="117"/>
      <c r="C74" s="393" t="s">
        <v>465</v>
      </c>
      <c r="D74" s="393" t="s">
        <v>48</v>
      </c>
      <c r="E74" s="393" t="s">
        <v>49</v>
      </c>
      <c r="F74" s="393" t="s">
        <v>50</v>
      </c>
      <c r="G74" s="396" t="s">
        <v>51</v>
      </c>
      <c r="H74" s="1036" t="s">
        <v>53</v>
      </c>
      <c r="I74" s="120"/>
      <c r="J74" s="117"/>
      <c r="K74" s="405" t="str">
        <f>'テンプレート'!K97</f>
        <v>ベクトル</v>
      </c>
      <c r="L74" s="405" t="str">
        <f>'テンプレート'!L97</f>
        <v>KBG (R.E.)</v>
      </c>
      <c r="M74" s="405" t="str">
        <f>'テンプレート'!M97</f>
        <v>BKB (R.A.)</v>
      </c>
      <c r="N74" s="405" t="str">
        <f>'テンプレート'!N97</f>
        <v>FKB (R.F.)</v>
      </c>
      <c r="O74" s="406" t="str">
        <f>'テンプレート'!O97</f>
        <v>盾削り値</v>
      </c>
      <c r="P74" s="405" t="str">
        <f>'テンプレート'!P97</f>
        <v>ﾋｯﾄｽﾄｯﾌﾟ</v>
      </c>
      <c r="Q74" s="406" t="str">
        <f>'テンプレート'!Q97</f>
        <v>ずらし</v>
      </c>
      <c r="R74" s="408"/>
      <c r="S74" s="408"/>
      <c r="T74" s="408"/>
      <c r="U74" s="408"/>
      <c r="V74" s="408"/>
    </row>
    <row r="75" outlineLevel="1">
      <c r="A75" s="411" t="s">
        <v>467</v>
      </c>
      <c r="B75" s="399" t="s">
        <v>1976</v>
      </c>
      <c r="C75" s="424" t="b">
        <v>0</v>
      </c>
      <c r="D75" s="127" t="s">
        <v>1977</v>
      </c>
      <c r="E75" s="426">
        <v>81.0</v>
      </c>
      <c r="F75" s="199" t="s">
        <v>303</v>
      </c>
      <c r="G75" s="200">
        <v>2.4</v>
      </c>
      <c r="H75" s="1141"/>
      <c r="I75" s="221"/>
      <c r="J75" s="110"/>
      <c r="K75" s="203"/>
      <c r="L75" s="203"/>
      <c r="M75" s="204"/>
      <c r="N75" s="204"/>
      <c r="O75" s="205">
        <v>0.0</v>
      </c>
      <c r="P75" s="205">
        <v>1.0</v>
      </c>
      <c r="Q75" s="205">
        <v>1.0</v>
      </c>
      <c r="R75" s="408"/>
      <c r="S75" s="320"/>
      <c r="T75" s="320"/>
      <c r="U75" s="320"/>
      <c r="V75" s="320"/>
    </row>
    <row r="76" outlineLevel="1">
      <c r="A76" s="207"/>
      <c r="B76" s="399" t="s">
        <v>462</v>
      </c>
      <c r="C76" s="207"/>
      <c r="D76" s="127">
        <v>19.0</v>
      </c>
      <c r="E76" s="207"/>
      <c r="F76" s="199" t="s">
        <v>194</v>
      </c>
      <c r="G76" s="200">
        <v>3.5999999999999996</v>
      </c>
      <c r="H76" s="112"/>
      <c r="I76" s="224"/>
      <c r="J76" s="114"/>
      <c r="K76" s="203"/>
      <c r="L76" s="203"/>
      <c r="M76" s="204"/>
      <c r="N76" s="204"/>
      <c r="O76" s="407"/>
      <c r="P76" s="407"/>
      <c r="Q76" s="407"/>
      <c r="R76" s="408"/>
      <c r="S76" s="320"/>
      <c r="T76" s="320"/>
      <c r="U76" s="320"/>
      <c r="V76" s="320"/>
    </row>
    <row r="77" outlineLevel="1">
      <c r="A77" s="411" t="s">
        <v>474</v>
      </c>
      <c r="B77" s="399" t="s">
        <v>469</v>
      </c>
      <c r="C77" s="424" t="b">
        <v>0</v>
      </c>
      <c r="D77" s="610"/>
      <c r="E77" s="426">
        <v>54.0</v>
      </c>
      <c r="F77" s="407"/>
      <c r="G77" s="407"/>
      <c r="H77" s="1141"/>
      <c r="I77" s="221"/>
      <c r="J77" s="110"/>
      <c r="K77" s="407"/>
      <c r="L77" s="407"/>
      <c r="M77" s="407"/>
      <c r="N77" s="407"/>
      <c r="O77" s="407"/>
      <c r="P77" s="407"/>
      <c r="Q77" s="407"/>
      <c r="R77" s="408"/>
      <c r="S77" s="320"/>
      <c r="T77" s="320"/>
      <c r="U77" s="320"/>
      <c r="V77" s="320"/>
    </row>
    <row r="78" outlineLevel="1">
      <c r="A78" s="207"/>
      <c r="B78" s="399" t="s">
        <v>462</v>
      </c>
      <c r="C78" s="207"/>
      <c r="D78" s="1132" t="s">
        <v>213</v>
      </c>
      <c r="E78" s="207"/>
      <c r="F78" s="345" t="s">
        <v>191</v>
      </c>
      <c r="G78" s="200">
        <v>13.2</v>
      </c>
      <c r="H78" s="112"/>
      <c r="I78" s="224"/>
      <c r="J78" s="114"/>
      <c r="K78" s="203"/>
      <c r="L78" s="203"/>
      <c r="M78" s="204"/>
      <c r="N78" s="204"/>
      <c r="O78" s="407"/>
      <c r="P78" s="407"/>
      <c r="Q78" s="407"/>
      <c r="R78" s="408"/>
      <c r="S78" s="320"/>
      <c r="T78" s="320"/>
      <c r="U78" s="320"/>
      <c r="V78" s="320"/>
    </row>
    <row r="79" outlineLevel="1">
      <c r="A79" s="411" t="s">
        <v>477</v>
      </c>
      <c r="B79" s="399" t="s">
        <v>469</v>
      </c>
      <c r="C79" s="424" t="b">
        <v>0</v>
      </c>
      <c r="D79" s="610"/>
      <c r="E79" s="426">
        <v>79.0</v>
      </c>
      <c r="F79" s="407"/>
      <c r="G79" s="407"/>
      <c r="H79" s="1141"/>
      <c r="I79" s="221"/>
      <c r="J79" s="110"/>
      <c r="K79" s="407"/>
      <c r="L79" s="407"/>
      <c r="M79" s="407"/>
      <c r="N79" s="407"/>
      <c r="O79" s="407"/>
      <c r="P79" s="407"/>
      <c r="Q79" s="407"/>
      <c r="R79" s="408"/>
      <c r="S79" s="320"/>
      <c r="T79" s="320"/>
      <c r="U79" s="320"/>
      <c r="V79" s="320"/>
    </row>
    <row r="80" outlineLevel="1">
      <c r="A80" s="207"/>
      <c r="B80" s="399" t="s">
        <v>462</v>
      </c>
      <c r="C80" s="207"/>
      <c r="D80" s="127">
        <v>43.0</v>
      </c>
      <c r="E80" s="207"/>
      <c r="F80" s="199" t="s">
        <v>74</v>
      </c>
      <c r="G80" s="200">
        <v>14.399999999999999</v>
      </c>
      <c r="H80" s="112"/>
      <c r="I80" s="224"/>
      <c r="J80" s="114"/>
      <c r="K80" s="203"/>
      <c r="L80" s="203"/>
      <c r="M80" s="204"/>
      <c r="N80" s="204"/>
      <c r="O80" s="407"/>
      <c r="P80" s="407"/>
      <c r="Q80" s="407"/>
      <c r="R80" s="408"/>
      <c r="S80" s="179"/>
      <c r="T80" s="179"/>
      <c r="U80" s="179"/>
      <c r="V80" s="179"/>
    </row>
    <row r="81" outlineLevel="1">
      <c r="A81" s="411" t="s">
        <v>482</v>
      </c>
      <c r="B81" s="399" t="s">
        <v>469</v>
      </c>
      <c r="C81" s="415" t="b">
        <v>0</v>
      </c>
      <c r="D81" s="127" t="s">
        <v>308</v>
      </c>
      <c r="E81" s="426">
        <v>45.0</v>
      </c>
      <c r="F81" s="199" t="s">
        <v>58</v>
      </c>
      <c r="G81" s="200">
        <v>4.8</v>
      </c>
      <c r="H81" s="1141"/>
      <c r="I81" s="221"/>
      <c r="J81" s="110"/>
      <c r="K81" s="203"/>
      <c r="L81" s="203"/>
      <c r="M81" s="204"/>
      <c r="N81" s="204"/>
      <c r="O81" s="205">
        <v>0.0</v>
      </c>
      <c r="P81" s="205">
        <v>1.0</v>
      </c>
      <c r="Q81" s="205">
        <v>1.0</v>
      </c>
      <c r="R81" s="408"/>
      <c r="S81" s="179"/>
      <c r="T81" s="179"/>
      <c r="U81" s="179"/>
      <c r="V81" s="179"/>
    </row>
    <row r="82" outlineLevel="1">
      <c r="A82" s="207"/>
      <c r="B82" s="399" t="s">
        <v>462</v>
      </c>
      <c r="C82" s="207"/>
      <c r="D82" s="127">
        <v>18.0</v>
      </c>
      <c r="E82" s="207"/>
      <c r="F82" s="199" t="s">
        <v>229</v>
      </c>
      <c r="G82" s="200">
        <v>6.0</v>
      </c>
      <c r="H82" s="112"/>
      <c r="I82" s="224"/>
      <c r="J82" s="114"/>
      <c r="K82" s="203"/>
      <c r="L82" s="203"/>
      <c r="M82" s="204"/>
      <c r="N82" s="204"/>
      <c r="O82" s="407"/>
      <c r="P82" s="407"/>
      <c r="Q82" s="407"/>
      <c r="R82" s="408"/>
      <c r="S82" s="179"/>
      <c r="T82" s="179"/>
      <c r="U82" s="179"/>
      <c r="V82" s="179"/>
    </row>
    <row r="83">
      <c r="A83" s="312"/>
      <c r="B83" s="315"/>
      <c r="C83" s="317"/>
      <c r="D83" s="317"/>
      <c r="E83" s="319"/>
      <c r="F83" s="248"/>
      <c r="G83" s="248"/>
      <c r="H83" s="319"/>
      <c r="I83" s="319"/>
      <c r="J83" s="320"/>
      <c r="K83" s="320"/>
      <c r="L83" s="121"/>
      <c r="M83" s="121"/>
      <c r="N83" s="121"/>
      <c r="O83" s="179"/>
      <c r="P83" s="179"/>
      <c r="Q83" s="121"/>
      <c r="R83" s="121"/>
      <c r="S83" s="121"/>
      <c r="T83" s="121"/>
      <c r="U83" s="121"/>
      <c r="V83" s="121"/>
    </row>
    <row r="84">
      <c r="A84" s="429" t="s">
        <v>486</v>
      </c>
      <c r="B84" s="110"/>
      <c r="C84" s="392"/>
      <c r="D84" s="121"/>
      <c r="E84" s="121"/>
      <c r="F84" s="121"/>
      <c r="G84" s="121"/>
      <c r="H84" s="121"/>
      <c r="I84" s="121"/>
      <c r="J84" s="180"/>
      <c r="K84" s="121"/>
      <c r="L84" s="121"/>
      <c r="M84" s="121"/>
      <c r="N84" s="121"/>
      <c r="O84" s="121"/>
      <c r="P84" s="121"/>
      <c r="Q84" s="180"/>
      <c r="R84" s="121"/>
      <c r="S84" s="121"/>
      <c r="T84" s="121"/>
      <c r="U84" s="121"/>
      <c r="V84" s="121"/>
    </row>
    <row r="85" outlineLevel="1">
      <c r="A85" s="112"/>
      <c r="B85" s="114"/>
      <c r="C85" s="430" t="s">
        <v>487</v>
      </c>
      <c r="D85" s="430" t="s">
        <v>489</v>
      </c>
      <c r="E85" s="430" t="s">
        <v>49</v>
      </c>
      <c r="F85" s="430" t="s">
        <v>490</v>
      </c>
      <c r="G85" s="431"/>
      <c r="H85" s="319"/>
      <c r="I85" s="319"/>
      <c r="J85" s="320"/>
      <c r="K85" s="320"/>
      <c r="L85" s="121"/>
      <c r="M85" s="121"/>
      <c r="N85" s="121"/>
      <c r="O85" s="121"/>
      <c r="P85" s="121"/>
      <c r="Q85" s="121"/>
      <c r="R85" s="121"/>
      <c r="S85" s="121"/>
      <c r="T85" s="121"/>
      <c r="U85" s="121"/>
      <c r="V85" s="121"/>
    </row>
    <row r="86" outlineLevel="1">
      <c r="A86" s="432" t="s">
        <v>492</v>
      </c>
      <c r="B86" s="433" t="s">
        <v>455</v>
      </c>
      <c r="C86" s="127" t="str">
        <f t="array" ref="C86">INDEX(Dodges!$C$3:$U$84, MATCH($A$1,Dodges!$A$3:$A$85,0), MATCH(C85,Dodges!$C$2:$F$2,0))</f>
        <v>3-17</v>
      </c>
      <c r="D86" s="127" t="str">
        <f t="array" ref="D86">INDEX(Dodges!$C$3:$U$84, MATCH($A$1,Dodges!$A$3:$A$85,0), MATCH(D85,Dodges!$C$2:$F$2,0))</f>
        <v>6-17</v>
      </c>
      <c r="E86" s="127" t="str">
        <f t="array" ref="E86">INDEX(Dodges!$C$3:$U$84, MATCH($A$1,Dodges!$A$3:$A$85,0), MATCH(E85,Dodges!$C$2:$F$2,0))</f>
        <v>25 (20)</v>
      </c>
      <c r="F86" s="127" t="str">
        <f t="array" ref="F86">INDEX(Dodges!$C$3:$U$84, MATCH($A$1,Dodges!$A$3:$A$85,0), MATCH(F85,Dodges!$C$2:$F$2,0))</f>
        <v>33 (27)</v>
      </c>
      <c r="G86" s="402"/>
      <c r="H86" s="319"/>
      <c r="I86" s="319"/>
      <c r="J86" s="320"/>
      <c r="K86" s="320"/>
      <c r="L86" s="320"/>
      <c r="M86" s="121"/>
      <c r="N86" s="121"/>
      <c r="O86" s="121"/>
      <c r="P86" s="121"/>
      <c r="Q86" s="121"/>
      <c r="R86" s="121"/>
      <c r="S86" s="121"/>
      <c r="T86" s="121"/>
      <c r="U86" s="121"/>
      <c r="V86" s="121"/>
    </row>
    <row r="87" outlineLevel="1">
      <c r="A87" s="231"/>
      <c r="B87" s="433" t="s">
        <v>496</v>
      </c>
      <c r="C87" s="127" t="str">
        <f t="array" ref="C87">INDEX(Dodges!$G$3:$U$84, MATCH($A$1,Dodges!$A$3:$A$85,0), MATCH(C85,Dodges!$G$2:$J$2,0))</f>
        <v>4-15</v>
      </c>
      <c r="D87" s="127" t="str">
        <f t="array" ref="D87">INDEX(Dodges!$G$3:$U$84, MATCH($A$1,Dodges!$A$3:$A$85,0), MATCH(D85,Dodges!$G$2:$J$2,0))</f>
        <v>8-14</v>
      </c>
      <c r="E87" s="127" t="str">
        <f t="array" ref="E87">INDEX(Dodges!$G$3:$U$84, MATCH($A$1,Dodges!$A$3:$A$85,0), MATCH(E85,Dodges!$G$2:$J$2,0))</f>
        <v>29</v>
      </c>
      <c r="F87" s="127">
        <f t="array" ref="F87">INDEX(Dodges!$G$3:$U$84, MATCH($A$1,Dodges!$A$3:$A$85,0), MATCH(F85,Dodges!$G$2:$J$2,0))</f>
        <v>38</v>
      </c>
      <c r="G87" s="436"/>
      <c r="H87" s="319"/>
      <c r="I87" s="319"/>
      <c r="J87" s="320"/>
      <c r="K87" s="320"/>
      <c r="L87" s="320"/>
      <c r="M87" s="320"/>
      <c r="N87" s="320"/>
      <c r="O87" s="121"/>
      <c r="P87" s="121"/>
      <c r="Q87" s="121"/>
      <c r="R87" s="121"/>
      <c r="S87" s="121"/>
      <c r="T87" s="121"/>
      <c r="U87" s="121"/>
      <c r="V87" s="121"/>
    </row>
    <row r="88" outlineLevel="1">
      <c r="A88" s="112"/>
      <c r="B88" s="433" t="s">
        <v>497</v>
      </c>
      <c r="C88" s="127" t="str">
        <f t="array" ref="C88">INDEX(Dodges!$K$3:$U$84, MATCH($A$1,Dodges!$A$3:$A$85,0), MATCH(C85,Dodges!$K$2:$N$2,0))</f>
        <v>5-16</v>
      </c>
      <c r="D88" s="127" t="str">
        <f t="array" ref="D88">INDEX(Dodges!$K$3:$U$84, MATCH($A$1,Dodges!$A$3:$A$85,0), MATCH(D85,Dodges!$K$2:$N$2,0))</f>
        <v>9-14</v>
      </c>
      <c r="E88" s="127" t="str">
        <f t="array" ref="E88">INDEX(Dodges!$K$3:$U$84, MATCH($A$1,Dodges!$A$3:$A$85,0), MATCH(E85,Dodges!$K$2:$N$2,0))</f>
        <v>34</v>
      </c>
      <c r="F88" s="127" t="str">
        <f t="array" ref="F88">INDEX(Dodges!$K$3:$U$84, MATCH($A$1,Dodges!$A$3:$A$85,0), MATCH(F85,Dodges!$K$2:$N$2,0))</f>
        <v>51</v>
      </c>
      <c r="G88" s="436"/>
      <c r="H88" s="434"/>
      <c r="I88" s="434"/>
      <c r="J88" s="179"/>
      <c r="K88" s="179"/>
      <c r="L88" s="179"/>
      <c r="M88" s="179"/>
      <c r="N88" s="179"/>
      <c r="O88" s="121"/>
      <c r="P88" s="121"/>
      <c r="Q88" s="121"/>
      <c r="R88" s="121"/>
      <c r="S88" s="121"/>
      <c r="T88" s="121"/>
      <c r="U88" s="121"/>
      <c r="V88" s="121"/>
    </row>
    <row r="89" outlineLevel="1">
      <c r="A89" s="432" t="s">
        <v>498</v>
      </c>
      <c r="B89" s="433" t="s">
        <v>499</v>
      </c>
      <c r="C89" s="127" t="str">
        <f t="array" ref="C89">INDEX(Dodges!$O$3:$U$84, MATCH($A$1,Dodges!$A$3:$A$85,0), MATCH(C85,Dodges!$O$2:$R$2,0))</f>
        <v>3-26</v>
      </c>
      <c r="D89" s="127" t="str">
        <f t="array" ref="D89">INDEX(Dodges!$O$3:$U$84, MATCH($A$1,Dodges!$A$3:$A$85,0), MATCH(D85,Dodges!$O$2:$R$2,0))</f>
        <v>6-24</v>
      </c>
      <c r="E89" s="127" t="str">
        <f t="array" ref="E89">INDEX(Dodges!$O$3:$U$84, MATCH($A$1,Dodges!$A$3:$A$85,0), MATCH(E85,Dodges!$O$2:$R$2,0))</f>
        <v>51</v>
      </c>
      <c r="F89" s="248"/>
      <c r="G89" s="248"/>
      <c r="H89" s="180"/>
      <c r="I89" s="180"/>
      <c r="J89" s="121"/>
      <c r="K89" s="121"/>
      <c r="L89" s="121"/>
      <c r="M89" s="121"/>
      <c r="N89" s="121"/>
      <c r="O89" s="320"/>
      <c r="P89" s="320"/>
      <c r="Q89" s="320"/>
      <c r="R89" s="320"/>
      <c r="S89" s="320"/>
      <c r="T89" s="320"/>
      <c r="U89" s="320"/>
      <c r="V89" s="320"/>
    </row>
    <row r="90" outlineLevel="1">
      <c r="A90" s="112"/>
      <c r="B90" s="433" t="s">
        <v>500</v>
      </c>
      <c r="C90" s="127" t="str">
        <f t="array" ref="C90">INDEX(Dodges!$S$3:$U$84, MATCH($A$1,Dodges!$A$3:$A$85,0), MATCH(C85,Dodges!$S$2:$U$2,0))</f>
        <v>3-21</v>
      </c>
      <c r="D90" s="127" t="str">
        <f t="array" ref="D90">INDEX(Dodges!$S$3:$U$84, MATCH($A$1,Dodges!$A$3:$A$85,0), MATCH(D85,Dodges!$S$2:$U$2,0))</f>
        <v>6-20</v>
      </c>
      <c r="E90" s="127" t="str">
        <f t="array" ref="E90">INDEX(Dodges!$S$3:$U$84, MATCH($A$1,Dodges!$A$3:$A$85,0), MATCH(E85,Dodges!$S$2:$U$2,0))</f>
        <v>真横：85
真上：114
真下：70</v>
      </c>
      <c r="F90" s="436"/>
      <c r="G90" s="436"/>
      <c r="H90" s="180"/>
      <c r="I90" s="180"/>
      <c r="J90" s="179"/>
      <c r="K90" s="179"/>
      <c r="L90" s="179"/>
      <c r="M90" s="179"/>
      <c r="N90" s="121"/>
      <c r="O90" s="180"/>
      <c r="P90" s="180"/>
      <c r="Q90" s="180"/>
      <c r="R90" s="180"/>
      <c r="S90" s="180"/>
      <c r="T90" s="180"/>
      <c r="U90" s="180"/>
      <c r="V90" s="180"/>
    </row>
    <row r="91">
      <c r="A91" s="438"/>
      <c r="B91" s="439"/>
      <c r="C91" s="431"/>
      <c r="D91" s="431"/>
      <c r="E91" s="440"/>
      <c r="F91" s="431"/>
      <c r="G91" s="431"/>
      <c r="H91" s="431"/>
      <c r="I91" s="431"/>
      <c r="J91" s="121"/>
      <c r="K91" s="319"/>
      <c r="L91" s="319"/>
      <c r="M91" s="319"/>
      <c r="N91" s="319"/>
      <c r="O91" s="180"/>
      <c r="P91" s="180"/>
      <c r="Q91" s="180"/>
      <c r="R91" s="180"/>
      <c r="S91" s="180"/>
      <c r="T91" s="180"/>
      <c r="U91" s="180"/>
      <c r="V91" s="180"/>
    </row>
    <row r="92">
      <c r="A92" s="441" t="s">
        <v>501</v>
      </c>
      <c r="B92" s="110"/>
      <c r="C92" s="320"/>
      <c r="D92" s="179"/>
      <c r="E92" s="320"/>
      <c r="F92" s="138"/>
      <c r="G92" s="138"/>
      <c r="H92" s="179"/>
      <c r="I92" s="179"/>
      <c r="J92" s="180"/>
      <c r="K92" s="180"/>
      <c r="L92" s="180"/>
      <c r="M92" s="180"/>
      <c r="N92" s="180"/>
      <c r="O92" s="180"/>
      <c r="P92" s="180"/>
      <c r="Q92" s="180"/>
      <c r="R92" s="180"/>
      <c r="S92" s="180"/>
      <c r="T92" s="180"/>
      <c r="U92" s="180"/>
      <c r="V92" s="180"/>
    </row>
    <row r="93" outlineLevel="1">
      <c r="A93" s="112"/>
      <c r="B93" s="114"/>
      <c r="C93" s="442" t="s">
        <v>487</v>
      </c>
      <c r="D93" s="442" t="s">
        <v>49</v>
      </c>
      <c r="E93" s="442" t="s">
        <v>48</v>
      </c>
      <c r="F93" s="442" t="s">
        <v>50</v>
      </c>
      <c r="G93" s="443" t="s">
        <v>51</v>
      </c>
      <c r="H93" s="320"/>
      <c r="I93" s="320"/>
      <c r="J93" s="179"/>
      <c r="K93" s="444" t="str">
        <f>'テンプレート'!K116</f>
        <v>アイテム取得</v>
      </c>
      <c r="L93" s="117"/>
      <c r="M93" s="445" t="str">
        <f>'テンプレート'!M116</f>
        <v>取得フレーム</v>
      </c>
      <c r="N93" s="445" t="str">
        <f>'テンプレート'!N116</f>
        <v>Duration</v>
      </c>
      <c r="O93" s="180"/>
      <c r="P93" s="180"/>
      <c r="Q93" s="180"/>
      <c r="R93" s="180"/>
      <c r="S93" s="180"/>
      <c r="T93" s="180"/>
      <c r="U93" s="180"/>
      <c r="V93" s="180"/>
    </row>
    <row r="94" outlineLevel="1">
      <c r="A94" s="446" t="s">
        <v>502</v>
      </c>
      <c r="B94" s="447" t="s">
        <v>503</v>
      </c>
      <c r="C94" s="448"/>
      <c r="D94" s="127">
        <f t="array" ref="D94">INDEX('Ledge  Tech'!$C$3:$C92, MATCH($A$1,'Ledge  Tech'!$A$3:$A$109,0), MATCH(D93,'Ledge  Tech'!$C$2,0))</f>
        <v>19</v>
      </c>
      <c r="E94" s="448"/>
      <c r="F94" s="448"/>
      <c r="G94" s="448"/>
      <c r="H94" s="320"/>
      <c r="I94" s="320"/>
      <c r="J94" s="121"/>
      <c r="K94" s="449" t="str">
        <f>'テンプレート'!K117</f>
        <v>小アイテム</v>
      </c>
      <c r="L94" s="450" t="str">
        <f>'テンプレート'!L117</f>
        <v>On-Spot</v>
      </c>
      <c r="M94" s="127" t="s">
        <v>504</v>
      </c>
      <c r="N94" s="127">
        <v>7.0</v>
      </c>
      <c r="O94" s="180"/>
      <c r="P94" s="180"/>
      <c r="Q94" s="180"/>
      <c r="R94" s="180"/>
      <c r="S94" s="180"/>
      <c r="T94" s="180"/>
      <c r="U94" s="180"/>
      <c r="V94" s="180"/>
    </row>
    <row r="95" outlineLevel="1">
      <c r="A95" s="222"/>
      <c r="B95" s="447" t="s">
        <v>455</v>
      </c>
      <c r="C95" s="127" t="str">
        <f t="array" ref="C95">INDEX('Ledge  Tech'!$D$3:$E92, MATCH($A$1,'Ledge  Tech'!$A$3:$A$109,0), MATCH(C93,'Ledge  Tech'!$D$2:$E$2,0))</f>
        <v>1-33</v>
      </c>
      <c r="D95" s="127">
        <f t="array" ref="D95">INDEX('Ledge  Tech'!$D$3:$E92, MATCH($A$1,'Ledge  Tech'!$A$3:$A$109,0), MATCH(D93,'Ledge  Tech'!$D$2:$E$2,0))</f>
        <v>34</v>
      </c>
      <c r="E95" s="448"/>
      <c r="F95" s="448"/>
      <c r="G95" s="448"/>
      <c r="H95" s="320"/>
      <c r="I95" s="320"/>
      <c r="J95" s="179"/>
      <c r="K95" s="207"/>
      <c r="L95" s="450" t="str">
        <f>'テンプレート'!L118</f>
        <v>歩き</v>
      </c>
      <c r="M95" s="127" t="s">
        <v>504</v>
      </c>
      <c r="N95" s="127">
        <v>19.0</v>
      </c>
      <c r="O95" s="180"/>
      <c r="P95" s="180"/>
      <c r="Q95" s="180"/>
      <c r="R95" s="180"/>
      <c r="S95" s="180"/>
      <c r="T95" s="180"/>
      <c r="U95" s="180"/>
      <c r="V95" s="180"/>
    </row>
    <row r="96" outlineLevel="1">
      <c r="A96" s="222"/>
      <c r="B96" s="447" t="s">
        <v>486</v>
      </c>
      <c r="C96" s="345" t="str">
        <f t="array" ref="C96">INDEX('Ledge  Tech'!$F$3:$G$109, MATCH($A$1,'Ledge  Tech'!$A$3:$A$109,0), MATCH(C93,'Ledge  Tech'!$F$2:$G$2,0))</f>
        <v>1-27</v>
      </c>
      <c r="D96" s="127">
        <f t="array" ref="D96">INDEX('Ledge  Tech'!$F$3:$G$109, MATCH($A$1,'Ledge  Tech'!$A$3:$A$109,0), MATCH(D93,'Ledge  Tech'!$F$2:$G$2,0))</f>
        <v>45</v>
      </c>
      <c r="E96" s="448"/>
      <c r="F96" s="448"/>
      <c r="G96" s="448"/>
      <c r="H96" s="320"/>
      <c r="I96" s="320"/>
      <c r="J96" s="121"/>
      <c r="K96" s="451" t="str">
        <f>'テンプレート'!K119</f>
        <v>アイテム投擲</v>
      </c>
      <c r="L96" s="117"/>
      <c r="M96" s="445" t="str">
        <f>'テンプレート'!M119</f>
        <v>投擲フレーム</v>
      </c>
      <c r="N96" s="445" t="str">
        <f>'テンプレート'!N119</f>
        <v>Duration</v>
      </c>
      <c r="O96" s="180"/>
      <c r="P96" s="180"/>
      <c r="Q96" s="180"/>
      <c r="R96" s="180"/>
      <c r="S96" s="180"/>
      <c r="T96" s="180"/>
      <c r="U96" s="180"/>
      <c r="V96" s="180"/>
    </row>
    <row r="97" outlineLevel="1">
      <c r="A97" s="222"/>
      <c r="B97" s="447" t="s">
        <v>505</v>
      </c>
      <c r="C97" s="127" t="str">
        <f t="array" ref="C97">INDEX('Ledge  Tech'!$H$3:$I$109, MATCH($A$1,'Ledge  Tech'!$A$3:$A$109,0), MATCH(C93,'Ledge  Tech'!$H$2:$I$2,0))</f>
        <v>1-12</v>
      </c>
      <c r="D97" s="127">
        <f t="array" ref="D97">INDEX('Ledge  Tech'!$H$3:$I$109, MATCH($A$1,'Ledge  Tech'!$A$3:$A$109,0), MATCH(D93,'Ledge  Tech'!$H$2:$I$2,0))</f>
        <v>14</v>
      </c>
      <c r="E97" s="448"/>
      <c r="F97" s="448"/>
      <c r="G97" s="448"/>
      <c r="H97" s="320"/>
      <c r="I97" s="320"/>
      <c r="J97" s="179"/>
      <c r="K97" s="452" t="str">
        <f>'テンプレート'!K120</f>
        <v>Ground投擲</v>
      </c>
      <c r="L97" s="450" t="str">
        <f>'テンプレート'!L120</f>
        <v>前Throws</v>
      </c>
      <c r="M97" s="127" t="s">
        <v>90</v>
      </c>
      <c r="N97" s="127">
        <v>24.0</v>
      </c>
      <c r="O97" s="121"/>
      <c r="P97" s="121"/>
      <c r="Q97" s="121"/>
      <c r="R97" s="121"/>
      <c r="S97" s="121"/>
      <c r="T97" s="121"/>
      <c r="U97" s="121"/>
      <c r="V97" s="121"/>
    </row>
    <row r="98" outlineLevel="1">
      <c r="A98" s="207"/>
      <c r="B98" s="447" t="s">
        <v>506</v>
      </c>
      <c r="C98" s="127" t="str">
        <f t="array" ref="C98">INDEX('Ledge  Tech'!$J$3:$M$109, MATCH($A$1,'Ledge  Tech'!$A$3:$A$109,0), MATCH(C93,'Ledge  Tech'!$J$2:$M$2,0))</f>
        <v>1-23</v>
      </c>
      <c r="D98" s="127">
        <f t="array" ref="D98">INDEX('Ledge  Tech'!$J$3:$M$109, MATCH($A$1,'Ledge  Tech'!$A$3:$A$109,0), MATCH(D93,'Ledge  Tech'!$J$2:$M$2,0))</f>
        <v>55</v>
      </c>
      <c r="E98" s="127" t="str">
        <f t="array" ref="E98">INDEX('Ledge  Tech'!$J$3:$M$109, MATCH($A$1,'Ledge  Tech'!$A$3:$A$109,0), MATCH(E93,'Ledge  Tech'!$J$2:$M$2,0))</f>
        <v>21-23</v>
      </c>
      <c r="F98" s="127">
        <f t="array" ref="F98">INDEX('Ledge  Tech'!$J$3:$M$109, MATCH($A$1,'Ledge  Tech'!$A$3:$A$109,0), MATCH(F93,'Ledge  Tech'!$J$2:$M$2,0))</f>
        <v>9</v>
      </c>
      <c r="G98" s="127">
        <f>F98*1.2</f>
        <v>10.8</v>
      </c>
      <c r="H98" s="320"/>
      <c r="I98" s="320"/>
      <c r="J98" s="121"/>
      <c r="K98" s="222"/>
      <c r="L98" s="450" t="str">
        <f>'テンプレート'!L121</f>
        <v>後Throws</v>
      </c>
      <c r="M98" s="127" t="s">
        <v>191</v>
      </c>
      <c r="N98" s="127">
        <v>24.0</v>
      </c>
      <c r="O98" s="121"/>
      <c r="P98" s="121"/>
      <c r="Q98" s="121"/>
      <c r="R98" s="121"/>
      <c r="S98" s="121"/>
      <c r="T98" s="121"/>
      <c r="U98" s="121"/>
      <c r="V98" s="121"/>
    </row>
    <row r="99" outlineLevel="1">
      <c r="A99" s="446" t="s">
        <v>507</v>
      </c>
      <c r="B99" s="447" t="s">
        <v>455</v>
      </c>
      <c r="C99" s="127" t="str">
        <f t="array" ref="C99">INDEX('Ledge  Tech'!$N$3:$O$109, MATCH($A$1,'Ledge  Tech'!$A$3:$A$109,0), MATCH(C93,'Ledge  Tech'!$N$2:$O$2,0))</f>
        <v>1-20</v>
      </c>
      <c r="D99" s="127">
        <f t="array" ref="D99">INDEX('Ledge  Tech'!$N$3:$O$109, MATCH($A$1,'Ledge  Tech'!$A$3:$A$109,0), MATCH(D93,'Ledge  Tech'!$N$2:$O$2,0))</f>
        <v>26</v>
      </c>
      <c r="E99" s="448"/>
      <c r="F99" s="448"/>
      <c r="G99" s="448"/>
      <c r="H99" s="320"/>
      <c r="I99" s="320"/>
      <c r="J99" s="179"/>
      <c r="K99" s="222"/>
      <c r="L99" s="450" t="str">
        <f>'テンプレート'!L122</f>
        <v>上Throws</v>
      </c>
      <c r="M99" s="127" t="s">
        <v>74</v>
      </c>
      <c r="N99" s="127">
        <v>23.0</v>
      </c>
      <c r="O99" s="320"/>
      <c r="P99" s="320"/>
      <c r="Q99" s="320"/>
      <c r="R99" s="320"/>
      <c r="S99" s="320"/>
      <c r="T99" s="320"/>
      <c r="U99" s="320"/>
      <c r="V99" s="320"/>
    </row>
    <row r="100" outlineLevel="1">
      <c r="A100" s="222"/>
      <c r="B100" s="447" t="s">
        <v>496</v>
      </c>
      <c r="C100" s="127" t="str">
        <f t="array" ref="C100">INDEX('Ledge  Tech'!$P$3:$Q$109, MATCH($A$1,'Ledge  Tech'!$A$3:$A$109,0), MATCH(C93,'Ledge  Tech'!$P$2:$Q$2,0))</f>
        <v>1-20</v>
      </c>
      <c r="D100" s="127">
        <f t="array" ref="D100">INDEX('Ledge  Tech'!$P$3:$Q$109, MATCH($A$1,'Ledge  Tech'!$A$3:$A$109,0), MATCH(D93,'Ledge  Tech'!$P$2:$Q$2,0))</f>
        <v>40</v>
      </c>
      <c r="E100" s="448"/>
      <c r="F100" s="448"/>
      <c r="G100" s="448"/>
      <c r="H100" s="320"/>
      <c r="I100" s="320"/>
      <c r="J100" s="121"/>
      <c r="K100" s="222"/>
      <c r="L100" s="450" t="str">
        <f>'テンプレート'!L123</f>
        <v>下Throws</v>
      </c>
      <c r="M100" s="127" t="s">
        <v>79</v>
      </c>
      <c r="N100" s="127">
        <v>19.0</v>
      </c>
      <c r="O100" s="180"/>
      <c r="P100" s="180"/>
      <c r="Q100" s="180"/>
      <c r="R100" s="180"/>
      <c r="S100" s="180"/>
      <c r="T100" s="180"/>
      <c r="U100" s="180"/>
      <c r="V100" s="180"/>
    </row>
    <row r="101" outlineLevel="1">
      <c r="A101" s="207"/>
      <c r="B101" s="447" t="s">
        <v>497</v>
      </c>
      <c r="C101" s="127" t="str">
        <f t="array" ref="C101">INDEX('Ledge  Tech'!$R$3:$S$109, MATCH($A$1,'Ledge  Tech'!$A$3:$A$109,0), MATCH(C93,'Ledge  Tech'!$R$2:$S$2,0))</f>
        <v>1-20</v>
      </c>
      <c r="D101" s="127">
        <f t="array" ref="D101">INDEX('Ledge  Tech'!$R$3:$S$109, MATCH($A$1,'Ledge  Tech'!$A$3:$A$109,0), MATCH(D93,'Ledge  Tech'!$R$2:$S$2,0))</f>
        <v>40</v>
      </c>
      <c r="E101" s="448"/>
      <c r="F101" s="448"/>
      <c r="G101" s="448"/>
      <c r="H101" s="320"/>
      <c r="I101" s="320"/>
      <c r="J101" s="179"/>
      <c r="K101" s="222"/>
      <c r="L101" s="453" t="str">
        <f>'テンプレート'!L124</f>
        <v>ダッシュ</v>
      </c>
      <c r="M101" s="127" t="s">
        <v>145</v>
      </c>
      <c r="N101" s="127">
        <v>37.0</v>
      </c>
      <c r="O101" s="180"/>
      <c r="P101" s="180"/>
      <c r="Q101" s="180"/>
      <c r="R101" s="180"/>
      <c r="S101" s="180"/>
      <c r="T101" s="180"/>
      <c r="U101" s="180"/>
      <c r="V101" s="180"/>
    </row>
    <row r="102" outlineLevel="1">
      <c r="A102" s="446" t="s">
        <v>508</v>
      </c>
      <c r="B102" s="447" t="s">
        <v>509</v>
      </c>
      <c r="C102" s="448"/>
      <c r="D102" s="127" t="str">
        <f t="array" ref="D102">INDEX('Get-Ups'!$C$3:$C92, MATCH($A$1,'Get-Ups'!$A$3:$A$109,0), MATCH(D93,'Get-Ups'!$C$2:$AD$2,0))</f>
        <v>25</v>
      </c>
      <c r="E102" s="448"/>
      <c r="F102" s="448"/>
      <c r="G102" s="448"/>
      <c r="H102" s="320"/>
      <c r="I102" s="320"/>
      <c r="J102" s="121"/>
      <c r="K102" s="207"/>
      <c r="L102" s="453" t="str">
        <f>'テンプレート'!L125</f>
        <v>On-Spot捨て</v>
      </c>
      <c r="M102" s="127" t="s">
        <v>145</v>
      </c>
      <c r="N102" s="127">
        <v>23.0</v>
      </c>
      <c r="O102" s="180"/>
      <c r="P102" s="180"/>
      <c r="Q102" s="180"/>
      <c r="R102" s="180"/>
      <c r="S102" s="180"/>
      <c r="T102" s="180"/>
      <c r="U102" s="180"/>
      <c r="V102" s="180"/>
    </row>
    <row r="103" outlineLevel="1">
      <c r="A103" s="222"/>
      <c r="B103" s="447" t="s">
        <v>455</v>
      </c>
      <c r="C103" s="454" t="str">
        <f t="array" ref="C103">INDEX('Get-Ups'!$D$3:$E92, MATCH($A$1,'Get-Ups'!$A$3:$A$109,0), MATCH(C93,'Get-Ups'!$D$2:$AD$2,0))</f>
        <v>1-22</v>
      </c>
      <c r="D103" s="455">
        <f t="array" ref="D103">INDEX('Get-Ups'!$D$3:$E92, MATCH($A$1,'Get-Ups'!$A$3:$A$109,0), MATCH(D93,'Get-Ups'!$D$2:$AD$2,0))</f>
        <v>29</v>
      </c>
      <c r="E103" s="448"/>
      <c r="F103" s="448"/>
      <c r="G103" s="448"/>
      <c r="H103" s="320"/>
      <c r="I103" s="320"/>
      <c r="J103" s="179"/>
      <c r="K103" s="452" t="str">
        <f>'テンプレート'!K126</f>
        <v>Air投擲</v>
      </c>
      <c r="L103" s="450" t="str">
        <f>'テンプレート'!L126</f>
        <v>前Throws</v>
      </c>
      <c r="M103" s="127" t="s">
        <v>79</v>
      </c>
      <c r="N103" s="127">
        <v>24.0</v>
      </c>
      <c r="O103" s="180"/>
      <c r="P103" s="180"/>
      <c r="Q103" s="180"/>
      <c r="R103" s="180"/>
      <c r="S103" s="180"/>
      <c r="T103" s="180"/>
      <c r="U103" s="180"/>
      <c r="V103" s="180"/>
    </row>
    <row r="104" outlineLevel="1">
      <c r="A104" s="222"/>
      <c r="B104" s="447" t="s">
        <v>496</v>
      </c>
      <c r="C104" s="454" t="str">
        <f t="array" ref="C104">INDEX('Get-Ups'!$F$3:$G$109, MATCH($A$1,'Get-Ups'!$A$3:$A$109,0), MATCH(C93,'Get-Ups'!$F$2:$AD$2,0))</f>
        <v>1-22</v>
      </c>
      <c r="D104" s="455">
        <f t="array" ref="D104">INDEX('Get-Ups'!$F$3:$G$109, MATCH($A$1,'Get-Ups'!$A$3:$A$109,0), MATCH(D93,'Get-Ups'!$F$2:$AD$2,0))</f>
        <v>35</v>
      </c>
      <c r="E104" s="448"/>
      <c r="F104" s="448"/>
      <c r="G104" s="448"/>
      <c r="H104" s="320"/>
      <c r="I104" s="320"/>
      <c r="J104" s="121"/>
      <c r="K104" s="222"/>
      <c r="L104" s="450" t="str">
        <f>'テンプレート'!L127</f>
        <v>後Throws</v>
      </c>
      <c r="M104" s="127" t="s">
        <v>191</v>
      </c>
      <c r="N104" s="127">
        <v>24.0</v>
      </c>
      <c r="O104" s="180"/>
      <c r="P104" s="180"/>
      <c r="Q104" s="180"/>
      <c r="R104" s="180"/>
      <c r="S104" s="180"/>
      <c r="T104" s="180"/>
      <c r="U104" s="180"/>
      <c r="V104" s="180"/>
    </row>
    <row r="105" outlineLevel="1">
      <c r="A105" s="222"/>
      <c r="B105" s="447" t="s">
        <v>497</v>
      </c>
      <c r="C105" s="127" t="str">
        <f t="array" ref="C105">INDEX('Get-Ups'!$H$3:$I$109, MATCH($A$1,'Get-Ups'!$A$3:$A$109,0), MATCH(C93,'Get-Ups'!$H$2:$AD$2,0))</f>
        <v>1-22</v>
      </c>
      <c r="D105" s="127">
        <f t="array" ref="D105">INDEX('Get-Ups'!$H$3:$I$109, MATCH($A$1,'Get-Ups'!$A$3:$A$109,0), MATCH(D93,'Get-Ups'!$H$2:$AD$2,0))</f>
        <v>35</v>
      </c>
      <c r="E105" s="448"/>
      <c r="F105" s="448"/>
      <c r="G105" s="448"/>
      <c r="H105" s="320"/>
      <c r="I105" s="320"/>
      <c r="J105" s="179"/>
      <c r="K105" s="222"/>
      <c r="L105" s="450" t="str">
        <f>'テンプレート'!L128</f>
        <v>上Throws</v>
      </c>
      <c r="M105" s="127" t="s">
        <v>74</v>
      </c>
      <c r="N105" s="127">
        <v>23.0</v>
      </c>
      <c r="O105" s="180"/>
      <c r="P105" s="180"/>
      <c r="Q105" s="180"/>
      <c r="R105" s="180"/>
      <c r="S105" s="180"/>
      <c r="T105" s="180"/>
      <c r="U105" s="180"/>
      <c r="V105" s="180"/>
    </row>
    <row r="106" outlineLevel="1">
      <c r="A106" s="222"/>
      <c r="B106" s="447" t="s">
        <v>510</v>
      </c>
      <c r="C106" s="456" t="str">
        <f t="array" ref="C106">INDEX('Get-Ups'!$J$3:$M$109, MATCH($A$1,'Get-Ups'!$A$3:$A$109,0), MATCH(C93,'Get-Ups'!$J$2:$AD$2,0))</f>
        <v>1-25</v>
      </c>
      <c r="D106" s="457">
        <f t="array" ref="D106">INDEX('Get-Ups'!$J$3:$M$109, MATCH($A$1,'Get-Ups'!$A$3:$A$109,0), MATCH(D93,'Get-Ups'!$J$2:$AD$2,0))</f>
        <v>45</v>
      </c>
      <c r="E106" s="454" t="str">
        <f t="array" ref="E106">INDEX('Get-Ups'!$J$3:$M$109, MATCH($A$1,'Get-Ups'!$A$3:$A$109,0), MATCH(E93,'Get-Ups'!$J$2:$AD$2,0))</f>
        <v>19-20</v>
      </c>
      <c r="F106" s="455">
        <f t="array" ref="F106">INDEX('Get-Ups'!$J$3:$M$109, MATCH($A$1,'Get-Ups'!$A$3:$A$109,0), MATCH(F93,'Get-Ups'!$J$2:$AD$2,0))</f>
        <v>7</v>
      </c>
      <c r="G106" s="127">
        <f t="shared" ref="G106:G107" si="1">F106*1.2</f>
        <v>8.4</v>
      </c>
      <c r="H106" s="320"/>
      <c r="I106" s="320"/>
      <c r="J106" s="121"/>
      <c r="K106" s="207"/>
      <c r="L106" s="450" t="str">
        <f>'テンプレート'!L129</f>
        <v>下Throws</v>
      </c>
      <c r="M106" s="127" t="s">
        <v>79</v>
      </c>
      <c r="N106" s="127">
        <v>19.0</v>
      </c>
      <c r="O106" s="121"/>
      <c r="P106" s="121"/>
      <c r="Q106" s="121"/>
      <c r="R106" s="121"/>
      <c r="S106" s="121"/>
      <c r="T106" s="121"/>
      <c r="U106" s="121"/>
      <c r="V106" s="121"/>
    </row>
    <row r="107" outlineLevel="1">
      <c r="A107" s="207"/>
      <c r="B107" s="458" t="s">
        <v>511</v>
      </c>
      <c r="C107" s="207"/>
      <c r="D107" s="207"/>
      <c r="E107" s="454" t="str">
        <f t="array" ref="E107">INDEX('Get-Ups'!$N$3:$O$109, MATCH($A$1,'Get-Ups'!$A$3:$A$109,0), MATCH(E93,'Get-Ups'!$N$2:$AD$2,0))</f>
        <v>24-25</v>
      </c>
      <c r="F107" s="455">
        <f t="array" ref="F107">INDEX('Get-Ups'!$N$3:$O$109, MATCH($A$1,'Get-Ups'!$A$3:$A$109,0), MATCH(F93,'Get-Ups'!$N$2:$AD$2,0))</f>
        <v>7</v>
      </c>
      <c r="G107" s="127">
        <f t="shared" si="1"/>
        <v>8.4</v>
      </c>
      <c r="H107" s="320"/>
      <c r="I107" s="320"/>
      <c r="J107" s="121"/>
      <c r="K107" s="459" t="str">
        <f>'テンプレート'!K130</f>
        <v>踏み台ジャンプ</v>
      </c>
      <c r="L107" s="224"/>
      <c r="M107" s="445" t="str">
        <f>'テンプレート'!M130</f>
        <v>Duration</v>
      </c>
      <c r="N107" s="138"/>
      <c r="O107" s="121"/>
      <c r="P107" s="121"/>
      <c r="Q107" s="121"/>
      <c r="R107" s="121"/>
      <c r="S107" s="121"/>
      <c r="T107" s="121"/>
      <c r="U107" s="121"/>
      <c r="V107" s="121"/>
    </row>
    <row r="108" outlineLevel="1">
      <c r="A108" s="446" t="s">
        <v>512</v>
      </c>
      <c r="B108" s="447" t="s">
        <v>509</v>
      </c>
      <c r="C108" s="448"/>
      <c r="D108" s="454" t="str">
        <f t="array" ref="D108">INDEX('Get-Ups'!$C$3:$C92, MATCH($A$1,'Get-Ups'!$A$3:$A$109,0), MATCH(D93,'Get-Ups'!$C$2,0))</f>
        <v>25</v>
      </c>
      <c r="E108" s="448"/>
      <c r="F108" s="448"/>
      <c r="G108" s="448"/>
      <c r="H108" s="320"/>
      <c r="I108" s="320"/>
      <c r="J108" s="179"/>
      <c r="K108" s="460" t="str">
        <f>'テンプレート'!K131</f>
        <v>踏み</v>
      </c>
      <c r="L108" s="461" t="str">
        <f>'テンプレート'!L131</f>
        <v>踏み</v>
      </c>
      <c r="M108" s="127">
        <v>8.0</v>
      </c>
      <c r="N108" s="462"/>
      <c r="O108" s="121"/>
      <c r="P108" s="121"/>
      <c r="Q108" s="121"/>
      <c r="R108" s="121"/>
      <c r="S108" s="121"/>
      <c r="T108" s="121"/>
      <c r="U108" s="121"/>
      <c r="V108" s="121"/>
    </row>
    <row r="109" outlineLevel="1">
      <c r="A109" s="222"/>
      <c r="B109" s="447" t="s">
        <v>455</v>
      </c>
      <c r="C109" s="454" t="str">
        <f t="array" ref="C109">INDEX('Get-Ups'!$P$3:$Q$109, MATCH($A$1,'Get-Ups'!$A$3:$A$109,0), MATCH(C93,'Get-Ups'!$P$2:$AD$2,0))</f>
        <v>1-22</v>
      </c>
      <c r="D109" s="455">
        <f t="array" ref="D109">INDEX('Get-Ups'!$P$3:$Q$109, MATCH($A$1,'Get-Ups'!$A$3:$A$109,0), MATCH(D93,'Get-Ups'!$P$2:$AD$2,0))</f>
        <v>29</v>
      </c>
      <c r="E109" s="448"/>
      <c r="F109" s="448"/>
      <c r="G109" s="448"/>
      <c r="H109" s="320"/>
      <c r="I109" s="320"/>
      <c r="J109" s="121"/>
      <c r="K109" s="452" t="str">
        <f>'テンプレート'!K132</f>
        <v>踏まれ</v>
      </c>
      <c r="L109" s="461" t="str">
        <f>'テンプレート'!L132</f>
        <v>Ground踏まれ</v>
      </c>
      <c r="M109" s="127" t="s">
        <v>504</v>
      </c>
      <c r="N109" s="462"/>
      <c r="O109" s="320"/>
      <c r="P109" s="320"/>
      <c r="Q109" s="320"/>
      <c r="R109" s="320"/>
      <c r="S109" s="320"/>
      <c r="T109" s="320"/>
      <c r="U109" s="320"/>
      <c r="V109" s="320"/>
    </row>
    <row r="110" outlineLevel="1">
      <c r="A110" s="222"/>
      <c r="B110" s="447" t="s">
        <v>496</v>
      </c>
      <c r="C110" s="454" t="str">
        <f t="array" ref="C110">INDEX('Get-Ups'!$R$3:$S$109, MATCH($A$1,'Get-Ups'!$A$3:$A$109,0), MATCH(C93,'Get-Ups'!$R$2:$AD$2,0))</f>
        <v>1-22</v>
      </c>
      <c r="D110" s="455">
        <f t="array" ref="D110">INDEX('Get-Ups'!$R$3:$S$109, MATCH($A$1,'Get-Ups'!$A$3:$A$109,0), MATCH(D93,'Get-Ups'!$R$2:$AD$2,0))</f>
        <v>35</v>
      </c>
      <c r="E110" s="448"/>
      <c r="F110" s="448"/>
      <c r="G110" s="448"/>
      <c r="H110" s="320"/>
      <c r="I110" s="320"/>
      <c r="J110" s="179"/>
      <c r="K110" s="222"/>
      <c r="L110" s="461" t="s">
        <v>671</v>
      </c>
      <c r="M110" s="127">
        <v>28.0</v>
      </c>
      <c r="N110" s="108"/>
      <c r="O110" s="180"/>
      <c r="P110" s="180"/>
      <c r="Q110" s="180"/>
      <c r="R110" s="180"/>
      <c r="S110" s="180"/>
      <c r="T110" s="180"/>
      <c r="U110" s="180"/>
      <c r="V110" s="180"/>
    </row>
    <row r="111" outlineLevel="1">
      <c r="A111" s="222"/>
      <c r="B111" s="447" t="s">
        <v>497</v>
      </c>
      <c r="C111" s="454" t="str">
        <f t="array" ref="C111">INDEX('Get-Ups'!$T$3:$U$109, MATCH($A$1,'Get-Ups'!$A$3:$A$109,0), MATCH(C93,'Get-Ups'!$T$2:$AD$2,0))</f>
        <v>1-22</v>
      </c>
      <c r="D111" s="455">
        <f t="array" ref="D111">INDEX('Get-Ups'!$T$3:$U$109, MATCH($A$1,'Get-Ups'!$A$3:$A$109,0), MATCH(D93,'Get-Ups'!$T$2:$AD$2,0))</f>
        <v>35</v>
      </c>
      <c r="E111" s="448"/>
      <c r="F111" s="448"/>
      <c r="G111" s="448"/>
      <c r="H111" s="320"/>
      <c r="I111" s="320"/>
      <c r="J111" s="121"/>
      <c r="K111" s="222"/>
      <c r="L111" s="461" t="str">
        <f>'テンプレート'!L134</f>
        <v>Air踏まれ</v>
      </c>
      <c r="M111" s="127">
        <v>8.0</v>
      </c>
      <c r="N111" s="108"/>
      <c r="O111" s="180"/>
      <c r="P111" s="180"/>
      <c r="Q111" s="180"/>
      <c r="R111" s="180"/>
      <c r="S111" s="180"/>
      <c r="T111" s="180"/>
      <c r="U111" s="180"/>
      <c r="V111" s="180"/>
    </row>
    <row r="112" outlineLevel="1">
      <c r="A112" s="222"/>
      <c r="B112" s="447" t="s">
        <v>510</v>
      </c>
      <c r="C112" s="456" t="str">
        <f t="array" ref="C112">INDEX('Get-Ups'!$V$3:$Y$109, MATCH($A$1,'Get-Ups'!$A$3:$A$109,0), MATCH(C93,'Get-Ups'!$V$2:$AD$2,0))</f>
        <v>1-25</v>
      </c>
      <c r="D112" s="457">
        <f t="array" ref="D112">INDEX('Get-Ups'!$V$3:$Y$109, MATCH($A$1,'Get-Ups'!$A$3:$A$109,0), MATCH(D93,'Get-Ups'!$V$2:$AD$2,0))</f>
        <v>45</v>
      </c>
      <c r="E112" s="454" t="str">
        <f t="array" ref="E112">INDEX('Get-Ups'!$V$3:$Y$109, MATCH($A$1,'Get-Ups'!$A$3:$A$109,0), MATCH(E93,'Get-Ups'!$V$2:$AD$2,0))</f>
        <v>19-20</v>
      </c>
      <c r="F112" s="455">
        <f t="array" ref="F112">INDEX('Get-Ups'!$V$3:$Y$109, MATCH($A$1,'Get-Ups'!$A$3:$A$109,0), MATCH(F93,'Get-Ups'!$V$2:$AD$2,0))</f>
        <v>7</v>
      </c>
      <c r="G112" s="127">
        <f t="shared" ref="G112:G113" si="2">F112*1.2</f>
        <v>8.4</v>
      </c>
      <c r="H112" s="320"/>
      <c r="I112" s="320"/>
      <c r="J112" s="179"/>
      <c r="K112" s="222"/>
      <c r="L112" s="461" t="str">
        <f>'テンプレート'!L135</f>
        <v>Air落下</v>
      </c>
      <c r="M112" s="127">
        <v>37.0</v>
      </c>
      <c r="N112" s="108"/>
      <c r="O112" s="180"/>
      <c r="P112" s="180"/>
      <c r="Q112" s="180"/>
      <c r="R112" s="180"/>
      <c r="S112" s="180"/>
      <c r="T112" s="180"/>
      <c r="U112" s="180"/>
      <c r="V112" s="180"/>
    </row>
    <row r="113" outlineLevel="1">
      <c r="A113" s="207"/>
      <c r="B113" s="458" t="s">
        <v>511</v>
      </c>
      <c r="C113" s="207"/>
      <c r="D113" s="207"/>
      <c r="E113" s="454" t="str">
        <f t="array" ref="E113">INDEX('Get-Ups'!$Z$3:$AA$109, MATCH($A$1,'Get-Ups'!$A$3:$A$109,0), MATCH(E93,'Get-Ups'!$Z$2:$AD$2,0))</f>
        <v>24-25</v>
      </c>
      <c r="F113" s="455">
        <f t="array" ref="F113">INDEX('Get-Ups'!$Z$3:$AA$109, MATCH($A$1,'Get-Ups'!$A$3:$A$109,0), MATCH(F93,'Get-Ups'!$Z$2:$AD$2,0))</f>
        <v>7</v>
      </c>
      <c r="G113" s="127">
        <f t="shared" si="2"/>
        <v>8.4</v>
      </c>
      <c r="H113" s="320"/>
      <c r="I113" s="320"/>
      <c r="J113" s="179"/>
      <c r="K113" s="451" t="str">
        <f>'テンプレート'!K136</f>
        <v>倒れダメージ</v>
      </c>
      <c r="L113" s="120"/>
      <c r="M113" s="445" t="str">
        <f>'テンプレート'!M136</f>
        <v>Duration</v>
      </c>
      <c r="N113" s="108"/>
      <c r="O113" s="180"/>
      <c r="P113" s="180"/>
      <c r="Q113" s="180"/>
      <c r="R113" s="180"/>
      <c r="S113" s="180"/>
      <c r="T113" s="180"/>
      <c r="U113" s="180"/>
      <c r="V113" s="180"/>
    </row>
    <row r="114" outlineLevel="1">
      <c r="A114" s="446" t="s">
        <v>513</v>
      </c>
      <c r="B114" s="447" t="s">
        <v>514</v>
      </c>
      <c r="C114" s="454" t="str">
        <f t="array" ref="C114">INDEX(Tripping!$C$3:$D92, MATCH($A$1,Tripping!$A$3:$A$109,0), MATCH(C93,Tripping!$C$2:$AC$2,0))</f>
        <v>1-5</v>
      </c>
      <c r="D114" s="455">
        <f t="array" ref="D114">INDEX(Tripping!$C$3:$D92, MATCH($A$1,Tripping!$A$3:$A$109,0), MATCH(D93,Tripping!$C$2:$AC$2,0))</f>
        <v>29</v>
      </c>
      <c r="E114" s="448"/>
      <c r="F114" s="448"/>
      <c r="G114" s="448"/>
      <c r="H114" s="320"/>
      <c r="I114" s="320"/>
      <c r="J114" s="121"/>
      <c r="K114" s="460" t="str">
        <f>'テンプレート'!K137</f>
        <v>あお向け倒れ</v>
      </c>
      <c r="L114" s="453" t="str">
        <f>'テンプレート'!L137</f>
        <v>モーション大</v>
      </c>
      <c r="M114" s="127">
        <v>39.0</v>
      </c>
      <c r="N114" s="462"/>
      <c r="O114" s="180"/>
      <c r="P114" s="180"/>
      <c r="Q114" s="180"/>
      <c r="R114" s="180"/>
      <c r="S114" s="180"/>
      <c r="T114" s="180"/>
      <c r="U114" s="180"/>
      <c r="V114" s="180"/>
    </row>
    <row r="115" outlineLevel="1">
      <c r="A115" s="222"/>
      <c r="B115" s="447" t="s">
        <v>515</v>
      </c>
      <c r="C115" s="454" t="str">
        <f t="array" ref="C115">INDEX(Tripping!$E$3:$F92, MATCH($A$1,Tripping!$A$3:$A$109,0), MATCH(C93,Tripping!$E$2:$AC$2,0))</f>
        <v>1-5</v>
      </c>
      <c r="D115" s="455">
        <f t="array" ref="D115">INDEX(Tripping!$E$3:$F92, MATCH($A$1,Tripping!$A$3:$A$109,0), MATCH(D93,Tripping!$E$2:$AC$2,0))</f>
        <v>39</v>
      </c>
      <c r="E115" s="448"/>
      <c r="F115" s="448"/>
      <c r="G115" s="448"/>
      <c r="H115" s="320"/>
      <c r="I115" s="320"/>
      <c r="J115" s="179"/>
      <c r="K115" s="460" t="str">
        <f>'テンプレート'!K138</f>
        <v>うつ伏せ倒れ</v>
      </c>
      <c r="L115" s="453" t="str">
        <f>'テンプレート'!L138</f>
        <v>モーション大</v>
      </c>
      <c r="M115" s="127" t="s">
        <v>165</v>
      </c>
      <c r="N115" s="462"/>
      <c r="O115" s="180"/>
      <c r="P115" s="180"/>
      <c r="Q115" s="180"/>
      <c r="R115" s="180"/>
      <c r="S115" s="180"/>
      <c r="T115" s="180"/>
      <c r="U115" s="180"/>
      <c r="V115" s="180"/>
    </row>
    <row r="116" outlineLevel="1">
      <c r="A116" s="222"/>
      <c r="B116" s="447" t="s">
        <v>455</v>
      </c>
      <c r="C116" s="454" t="str">
        <f t="array" ref="C116">INDEX(Tripping!$G$3:$H$109, MATCH($A$1,Tripping!$A$3:$A$109,0), MATCH(C93,Tripping!$G$2:$AC$2,0))</f>
        <v>1-16</v>
      </c>
      <c r="D116" s="455">
        <f t="array" ref="D116">INDEX(Tripping!$G$3:$H$109, MATCH($A$1,Tripping!$A$3:$A$109,0), MATCH(D93,Tripping!$G$2:$AC$2,0))</f>
        <v>21</v>
      </c>
      <c r="E116" s="448"/>
      <c r="F116" s="448"/>
      <c r="G116" s="448"/>
      <c r="H116" s="320"/>
      <c r="I116" s="320"/>
      <c r="J116" s="121"/>
      <c r="K116" s="451" t="str">
        <f>'テンプレート'!K139</f>
        <v/>
      </c>
      <c r="L116" s="120"/>
      <c r="M116" s="445" t="str">
        <f>'テンプレート'!M139</f>
        <v/>
      </c>
      <c r="N116" s="108"/>
      <c r="O116" s="180"/>
      <c r="P116" s="180"/>
      <c r="Q116" s="180"/>
      <c r="R116" s="180"/>
      <c r="S116" s="180"/>
      <c r="T116" s="180"/>
      <c r="U116" s="180"/>
      <c r="V116" s="180"/>
    </row>
    <row r="117" outlineLevel="1">
      <c r="A117" s="222"/>
      <c r="B117" s="447" t="s">
        <v>496</v>
      </c>
      <c r="C117" s="454" t="str">
        <f t="array" ref="C117">INDEX(Tripping!$I$3:$J$109, MATCH($A$1,Tripping!$A$3:$A$109,0), MATCH(C93,Tripping!$I$2:$AC$2,0))</f>
        <v>1-9</v>
      </c>
      <c r="D117" s="455">
        <f t="array" ref="D117">INDEX(Tripping!$I$3:$J$109, MATCH($A$1,Tripping!$A$3:$A$109,0), MATCH(D93,Tripping!$I$2:$AC$2,0))</f>
        <v>28</v>
      </c>
      <c r="E117" s="448"/>
      <c r="F117" s="448"/>
      <c r="G117" s="448"/>
      <c r="H117" s="320"/>
      <c r="I117" s="320"/>
      <c r="J117" s="320"/>
      <c r="K117" s="463"/>
      <c r="L117" s="464" t="str">
        <f>'テンプレート'!L140</f>
        <v/>
      </c>
      <c r="M117" s="127" t="s">
        <v>504</v>
      </c>
      <c r="N117" s="108"/>
      <c r="O117" s="180"/>
      <c r="P117" s="180"/>
      <c r="Q117" s="180"/>
      <c r="R117" s="180"/>
      <c r="S117" s="180"/>
      <c r="T117" s="180"/>
      <c r="U117" s="180"/>
      <c r="V117" s="180"/>
    </row>
    <row r="118" outlineLevel="1">
      <c r="A118" s="222"/>
      <c r="B118" s="447" t="s">
        <v>497</v>
      </c>
      <c r="C118" s="454" t="str">
        <f t="array" ref="C118">INDEX(Tripping!$K$3:$L$109, MATCH($A$1,Tripping!$A$3:$A$109,0), MATCH(C93,Tripping!$K$2:$AC$2,0))</f>
        <v>1-9</v>
      </c>
      <c r="D118" s="455">
        <f t="array" ref="D118">INDEX(Tripping!$K$3:$L$109, MATCH($A$1,Tripping!$A$3:$A$109,0), MATCH(D93,Tripping!$K$2:$AC$2,0))</f>
        <v>28</v>
      </c>
      <c r="E118" s="448"/>
      <c r="F118" s="448"/>
      <c r="G118" s="448"/>
      <c r="H118" s="320"/>
      <c r="I118" s="320"/>
      <c r="J118" s="320"/>
      <c r="K118" s="465"/>
      <c r="L118" s="180"/>
      <c r="M118" s="180"/>
      <c r="N118" s="108"/>
      <c r="O118" s="180"/>
      <c r="P118" s="180"/>
      <c r="Q118" s="180"/>
      <c r="R118" s="180"/>
      <c r="S118" s="180"/>
      <c r="T118" s="180"/>
      <c r="U118" s="180"/>
      <c r="V118" s="180"/>
    </row>
    <row r="119" outlineLevel="1">
      <c r="A119" s="222"/>
      <c r="B119" s="447" t="s">
        <v>510</v>
      </c>
      <c r="C119" s="456" t="str">
        <f t="array" ref="C119">INDEX(Tripping!$M$3:$P$109, MATCH($A$1,Tripping!$A$3:$A$109,0), MATCH(C93,Tripping!$M$2:$AC$2,0))</f>
        <v>1-7</v>
      </c>
      <c r="D119" s="457">
        <f t="array" ref="D119">INDEX(Tripping!$M$3:$P$109, MATCH($A$1,Tripping!$A$3:$A$109,0), MATCH(D93,Tripping!$M$2:$AC$2,0))</f>
        <v>49</v>
      </c>
      <c r="E119" s="454" t="str">
        <f t="array" ref="E119">INDEX(Tripping!$M$3:$P$109, MATCH($A$1,Tripping!$A$3:$A$109,0), MATCH(E93,Tripping!$M$2:$AC$2,0))</f>
        <v>19-20</v>
      </c>
      <c r="F119" s="455">
        <f t="array" ref="F119">INDEX(Tripping!$M$3:$P$109, MATCH($A$1,Tripping!$A$3:$A$109,0), MATCH(F93,Tripping!$M$2:$AC$2,0))</f>
        <v>5</v>
      </c>
      <c r="G119" s="127">
        <f t="shared" ref="G119:G120" si="3">F119*1.2</f>
        <v>6</v>
      </c>
      <c r="H119" s="320"/>
      <c r="I119" s="320"/>
      <c r="J119" s="320"/>
      <c r="K119" s="180"/>
      <c r="L119" s="180"/>
      <c r="M119" s="180"/>
      <c r="N119" s="108"/>
      <c r="O119" s="108"/>
      <c r="P119" s="108"/>
      <c r="Q119" s="108"/>
      <c r="R119" s="180"/>
      <c r="S119" s="180"/>
      <c r="T119" s="180"/>
      <c r="U119" s="180"/>
      <c r="V119" s="180"/>
    </row>
    <row r="120" outlineLevel="1">
      <c r="A120" s="207"/>
      <c r="B120" s="458" t="s">
        <v>511</v>
      </c>
      <c r="C120" s="207"/>
      <c r="D120" s="207"/>
      <c r="E120" s="454" t="str">
        <f t="array" ref="E120">INDEX(Tripping!$Q$3:$R$109, MATCH($A$1,Tripping!$A$3:$A$109,0), MATCH(E93,Tripping!$Q$2:$AC$2,0))</f>
        <v>31-32</v>
      </c>
      <c r="F120" s="455">
        <f t="array" ref="F120">INDEX(Tripping!$Q$3:$R$109, MATCH($A$1,Tripping!$A$3:$A$109,0), MATCH(F93,Tripping!$Q$2:$AC$2,0))</f>
        <v>5</v>
      </c>
      <c r="G120" s="127">
        <f t="shared" si="3"/>
        <v>6</v>
      </c>
      <c r="H120" s="320"/>
      <c r="I120" s="320"/>
      <c r="J120" s="320"/>
      <c r="K120" s="180"/>
      <c r="L120" s="180"/>
      <c r="M120" s="180"/>
      <c r="N120" s="108"/>
      <c r="O120" s="108"/>
      <c r="P120" s="108"/>
      <c r="Q120" s="108"/>
      <c r="R120" s="180"/>
      <c r="S120" s="180"/>
      <c r="T120" s="180"/>
      <c r="U120" s="180"/>
      <c r="V120" s="180"/>
    </row>
  </sheetData>
  <mergeCells count="119">
    <mergeCell ref="R46:V47"/>
    <mergeCell ref="R45:V45"/>
    <mergeCell ref="H59:J59"/>
    <mergeCell ref="H60:J60"/>
    <mergeCell ref="V60:V62"/>
    <mergeCell ref="H61:J62"/>
    <mergeCell ref="H56:J58"/>
    <mergeCell ref="H55:J55"/>
    <mergeCell ref="I46:I47"/>
    <mergeCell ref="H42:J42"/>
    <mergeCell ref="V56:V58"/>
    <mergeCell ref="U56:U58"/>
    <mergeCell ref="R49:V49"/>
    <mergeCell ref="R48:V48"/>
    <mergeCell ref="J46:J47"/>
    <mergeCell ref="H63:J63"/>
    <mergeCell ref="H66:J66"/>
    <mergeCell ref="H65:J65"/>
    <mergeCell ref="H64:J64"/>
    <mergeCell ref="U60:U62"/>
    <mergeCell ref="A68:B69"/>
    <mergeCell ref="A63:B63"/>
    <mergeCell ref="A65:B65"/>
    <mergeCell ref="A60:A62"/>
    <mergeCell ref="A59:B59"/>
    <mergeCell ref="A56:A58"/>
    <mergeCell ref="D61:D62"/>
    <mergeCell ref="A24:B25"/>
    <mergeCell ref="A26:A29"/>
    <mergeCell ref="A54:B54"/>
    <mergeCell ref="A55:B55"/>
    <mergeCell ref="A37:A41"/>
    <mergeCell ref="A15:B16"/>
    <mergeCell ref="A11:B12"/>
    <mergeCell ref="A46:A47"/>
    <mergeCell ref="A44:B45"/>
    <mergeCell ref="A51:A52"/>
    <mergeCell ref="I10:I11"/>
    <mergeCell ref="H28:J28"/>
    <mergeCell ref="H27:J27"/>
    <mergeCell ref="H25:J25"/>
    <mergeCell ref="H26:J26"/>
    <mergeCell ref="H10:H11"/>
    <mergeCell ref="I6:I7"/>
    <mergeCell ref="H1:J2"/>
    <mergeCell ref="I4:I5"/>
    <mergeCell ref="K1:M2"/>
    <mergeCell ref="H8:J9"/>
    <mergeCell ref="K16:N16"/>
    <mergeCell ref="H35:J35"/>
    <mergeCell ref="H32:J32"/>
    <mergeCell ref="H33:J34"/>
    <mergeCell ref="H37:J41"/>
    <mergeCell ref="H36:J36"/>
    <mergeCell ref="R51:V52"/>
    <mergeCell ref="R50:V50"/>
    <mergeCell ref="J51:J52"/>
    <mergeCell ref="I51:I52"/>
    <mergeCell ref="D51:D52"/>
    <mergeCell ref="C56:C57"/>
    <mergeCell ref="D56:D57"/>
    <mergeCell ref="D46:D47"/>
    <mergeCell ref="D37:D41"/>
    <mergeCell ref="D33:D34"/>
    <mergeCell ref="C16:D16"/>
    <mergeCell ref="C51:C52"/>
    <mergeCell ref="A33:A34"/>
    <mergeCell ref="A30:A31"/>
    <mergeCell ref="H29:J29"/>
    <mergeCell ref="H30:J31"/>
    <mergeCell ref="D30:D31"/>
    <mergeCell ref="H6:H7"/>
    <mergeCell ref="H4:H5"/>
    <mergeCell ref="G16:H16"/>
    <mergeCell ref="E16:F16"/>
    <mergeCell ref="C1:G12"/>
    <mergeCell ref="K94:K95"/>
    <mergeCell ref="K93:L93"/>
    <mergeCell ref="H75:J76"/>
    <mergeCell ref="H74:J74"/>
    <mergeCell ref="H81:J82"/>
    <mergeCell ref="K97:K102"/>
    <mergeCell ref="K103:K106"/>
    <mergeCell ref="K109:K112"/>
    <mergeCell ref="K107:L107"/>
    <mergeCell ref="K96:L96"/>
    <mergeCell ref="C77:C78"/>
    <mergeCell ref="C75:C76"/>
    <mergeCell ref="C79:C80"/>
    <mergeCell ref="C81:C82"/>
    <mergeCell ref="A77:A78"/>
    <mergeCell ref="A79:A80"/>
    <mergeCell ref="A84:B85"/>
    <mergeCell ref="E79:E80"/>
    <mergeCell ref="E81:E82"/>
    <mergeCell ref="A75:A76"/>
    <mergeCell ref="A74:B74"/>
    <mergeCell ref="A71:A73"/>
    <mergeCell ref="E75:E76"/>
    <mergeCell ref="E77:E78"/>
    <mergeCell ref="H77:J78"/>
    <mergeCell ref="H79:J80"/>
    <mergeCell ref="A102:A107"/>
    <mergeCell ref="A99:A101"/>
    <mergeCell ref="A114:A120"/>
    <mergeCell ref="A108:A113"/>
    <mergeCell ref="K116:L116"/>
    <mergeCell ref="K113:L113"/>
    <mergeCell ref="D119:D120"/>
    <mergeCell ref="C119:C120"/>
    <mergeCell ref="C112:C113"/>
    <mergeCell ref="D112:D113"/>
    <mergeCell ref="A81:A82"/>
    <mergeCell ref="A86:A88"/>
    <mergeCell ref="A89:A90"/>
    <mergeCell ref="A94:A98"/>
    <mergeCell ref="A92:B93"/>
    <mergeCell ref="C106:C107"/>
    <mergeCell ref="D106:D107"/>
  </mergeCells>
  <conditionalFormatting sqref="K1:K15 K17:K117">
    <cfRule type="containsText" dxfId="0" priority="1" operator="containsText" text="361">
      <formula>NOT(ISERROR(SEARCH(("361"),(K1))))</formula>
    </cfRule>
  </conditionalFormatting>
  <conditionalFormatting sqref="K1:K15 K17:K117">
    <cfRule type="containsText" dxfId="1" priority="2" operator="containsText" text="363">
      <formula>NOT(ISERROR(SEARCH(("363"),(K1))))</formula>
    </cfRule>
  </conditionalFormatting>
  <conditionalFormatting sqref="K1:K15 K17:K117">
    <cfRule type="containsText" dxfId="1" priority="3" operator="containsText" text="365">
      <formula>NOT(ISERROR(SEARCH(("365"),(K1))))</formula>
    </cfRule>
  </conditionalFormatting>
  <conditionalFormatting sqref="K1:K15 K17:K117">
    <cfRule type="containsText" dxfId="1" priority="4" operator="containsText" text="366">
      <formula>NOT(ISERROR(SEARCH(("366"),(K1))))</formula>
    </cfRule>
  </conditionalFormatting>
  <conditionalFormatting sqref="K1:K15 K17:K117">
    <cfRule type="containsText" dxfId="1" priority="5" operator="containsText" text="367">
      <formula>NOT(ISERROR(SEARCH(("367"),(K1))))</formula>
    </cfRule>
  </conditionalFormatting>
  <conditionalFormatting sqref="P75:P82">
    <cfRule type="cellIs" dxfId="2" priority="6" operator="equal">
      <formula>"敵のみ"</formula>
    </cfRule>
  </conditionalFormatting>
  <conditionalFormatting sqref="D75:D82">
    <cfRule type="cellIs" dxfId="3" priority="7" operator="equal">
      <formula>"-"</formula>
    </cfRule>
  </conditionalFormatting>
  <conditionalFormatting sqref="O1:O120 C58 E58:G58 E60:F60 G60:G62 K60:N60 P60:T60 C64 E64:G64 K64:N64 P64:T64 D77 F77:G77 K77:N77 P77:Q77 D79 F79:G79 K79:N79 P79:Q79 P82:Q82">
    <cfRule type="cellIs" dxfId="4" priority="8" operator="greaterThan">
      <formula>0</formula>
    </cfRule>
  </conditionalFormatting>
  <conditionalFormatting sqref="P1:Q120">
    <cfRule type="cellIs" dxfId="5" priority="9" operator="lessThan">
      <formula>1</formula>
    </cfRule>
  </conditionalFormatting>
  <conditionalFormatting sqref="P1:Q120">
    <cfRule type="cellIs" dxfId="4" priority="10" operator="greaterThan">
      <formula>1</formula>
    </cfRule>
  </conditionalFormatting>
  <conditionalFormatting sqref="N25:N82">
    <cfRule type="cellIs" dxfId="6" priority="11" operator="greaterThan">
      <formula>0</formula>
    </cfRule>
  </conditionalFormatting>
  <conditionalFormatting sqref="N1:N15 N17:N120">
    <cfRule type="containsText" dxfId="6" priority="12" operator="containsText" text="/">
      <formula>NOT(ISERROR(SEARCH(("/"),(N1))))</formula>
    </cfRule>
  </conditionalFormatting>
  <drawing r:id="rId2"/>
  <legacyDrawing r:id="rId3"/>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5292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335">
        <v>25.0</v>
      </c>
      <c r="B1" s="1336"/>
      <c r="C1" s="1337" t="str">
        <f>IMAGE(VLOOKUP($A$1,Fighters!A2:AI107,12,FALSE),1)</f>
        <v/>
      </c>
      <c r="D1" s="1338"/>
      <c r="E1" s="1338"/>
      <c r="F1" s="1338"/>
      <c r="G1" s="1339"/>
      <c r="H1" s="1340"/>
      <c r="I1" s="1338"/>
      <c r="J1" s="1339"/>
      <c r="K1" s="1341"/>
      <c r="L1" s="1338"/>
      <c r="M1" s="1339"/>
      <c r="N1" s="1342"/>
      <c r="O1" s="1342"/>
      <c r="P1" s="1342"/>
      <c r="Q1" s="1342"/>
      <c r="R1" s="1343"/>
      <c r="S1" s="1343"/>
      <c r="T1" s="1343"/>
      <c r="U1" s="1343"/>
      <c r="V1" s="1343"/>
    </row>
    <row r="2">
      <c r="A2" s="1344" t="str">
        <f>VLOOKUP($A$1,Fighters!$A$2:$AI$81,6,FALSE)</f>
        <v>#852924</v>
      </c>
      <c r="B2" s="1336"/>
      <c r="C2" s="1345"/>
      <c r="G2" s="1346"/>
      <c r="H2" s="1347"/>
      <c r="I2" s="1348"/>
      <c r="J2" s="1349"/>
      <c r="K2" s="1347"/>
      <c r="L2" s="1348"/>
      <c r="M2" s="1349"/>
      <c r="N2" s="1342"/>
      <c r="O2" s="1342"/>
      <c r="P2" s="1342"/>
      <c r="Q2" s="1342"/>
      <c r="R2" s="1343"/>
      <c r="S2" s="1343"/>
      <c r="T2" s="1343"/>
      <c r="U2" s="1343"/>
      <c r="V2" s="1343"/>
    </row>
    <row r="3">
      <c r="A3" s="1344" t="str">
        <f>VLOOKUP($A$1,Fighters!$A$2:$AI$81,14,FALSE)</f>
        <v>25. ロイ</v>
      </c>
      <c r="B3" s="1336"/>
      <c r="C3" s="1345"/>
      <c r="G3" s="1346"/>
      <c r="H3" s="1350"/>
      <c r="I3" s="1350"/>
      <c r="J3" s="1350"/>
      <c r="K3" s="1351"/>
      <c r="L3" s="1351"/>
      <c r="M3" s="1351"/>
      <c r="N3" s="1342"/>
      <c r="O3" s="1342"/>
      <c r="P3" s="1342"/>
      <c r="Q3" s="1342"/>
      <c r="R3" s="1352"/>
      <c r="S3" s="1343"/>
      <c r="T3" s="1343"/>
      <c r="U3" s="1343"/>
      <c r="V3" s="1343"/>
    </row>
    <row r="4">
      <c r="A4" s="1344" t="str">
        <f>VLOOKUP($A$1,Fighters!$A$2:$AI$81,13,FALSE)</f>
        <v>1</v>
      </c>
      <c r="B4" s="1336"/>
      <c r="C4" s="1345"/>
      <c r="G4" s="1346"/>
      <c r="H4" s="1353"/>
      <c r="I4" s="1353"/>
      <c r="J4" s="1350"/>
      <c r="K4" s="1351"/>
      <c r="L4" s="1351"/>
      <c r="M4" s="1351"/>
      <c r="N4" s="1342"/>
      <c r="O4" s="1342"/>
      <c r="P4" s="1342"/>
      <c r="Q4" s="1342"/>
      <c r="R4" s="1352"/>
      <c r="S4" s="1343"/>
      <c r="T4" s="1343"/>
      <c r="U4" s="1343"/>
      <c r="V4" s="1343"/>
    </row>
    <row r="5" ht="16.5" customHeight="1">
      <c r="A5" s="1335"/>
      <c r="B5" s="1336"/>
      <c r="C5" s="1345"/>
      <c r="G5" s="1346"/>
      <c r="H5" s="1354"/>
      <c r="I5" s="1354"/>
      <c r="J5" s="1355"/>
      <c r="K5" s="1356"/>
      <c r="L5" s="1357"/>
      <c r="M5" s="1357"/>
      <c r="N5" s="1342"/>
      <c r="O5" s="1342"/>
      <c r="P5" s="1342"/>
      <c r="Q5" s="1342"/>
      <c r="R5" s="1352"/>
      <c r="S5" s="1343"/>
      <c r="T5" s="1343"/>
      <c r="U5" s="1343"/>
      <c r="V5" s="1343"/>
    </row>
    <row r="6">
      <c r="A6" s="1336"/>
      <c r="B6" s="1336"/>
      <c r="C6" s="1345"/>
      <c r="G6" s="1346"/>
      <c r="H6" s="1353"/>
      <c r="I6" s="1358" t="s">
        <v>6</v>
      </c>
      <c r="J6" s="1356"/>
      <c r="K6" s="1359"/>
      <c r="L6" s="1357"/>
      <c r="M6" s="1357"/>
      <c r="N6" s="1342"/>
      <c r="O6" s="1342"/>
      <c r="P6" s="1342"/>
      <c r="Q6" s="1342"/>
      <c r="R6" s="1352"/>
      <c r="S6" s="1343"/>
      <c r="T6" s="1343"/>
      <c r="U6" s="1343"/>
      <c r="V6" s="1343"/>
    </row>
    <row r="7">
      <c r="A7" s="1336"/>
      <c r="B7" s="1336"/>
      <c r="C7" s="1345"/>
      <c r="G7" s="1346"/>
      <c r="H7" s="1354"/>
      <c r="I7" s="1354"/>
      <c r="J7" s="1356"/>
      <c r="K7" s="1359"/>
      <c r="L7" s="1357"/>
      <c r="M7" s="1357"/>
      <c r="N7" s="1342"/>
      <c r="O7" s="1342"/>
      <c r="P7" s="1342"/>
      <c r="Q7" s="1342"/>
      <c r="R7" s="1352"/>
      <c r="S7" s="1343"/>
      <c r="T7" s="1343"/>
      <c r="U7" s="1343"/>
      <c r="V7" s="1343"/>
    </row>
    <row r="8">
      <c r="A8" s="1336"/>
      <c r="B8" s="1336"/>
      <c r="C8" s="1345"/>
      <c r="G8" s="1346"/>
      <c r="H8" s="1360">
        <v>43631.94774809028</v>
      </c>
      <c r="I8" s="1338"/>
      <c r="J8" s="1339"/>
      <c r="K8" s="1356"/>
      <c r="L8" s="1357"/>
      <c r="M8" s="1357"/>
      <c r="N8" s="1342"/>
      <c r="O8" s="1342"/>
      <c r="P8" s="1342"/>
      <c r="Q8" s="1342"/>
      <c r="R8" s="1352"/>
      <c r="S8" s="1343"/>
      <c r="T8" s="1343"/>
      <c r="U8" s="1343"/>
      <c r="V8" s="1343"/>
    </row>
    <row r="9">
      <c r="A9" s="1336"/>
      <c r="B9" s="1336"/>
      <c r="C9" s="1345"/>
      <c r="G9" s="1346"/>
      <c r="H9" s="1347"/>
      <c r="I9" s="1348"/>
      <c r="J9" s="1349"/>
      <c r="K9" s="1343"/>
      <c r="L9" s="1342"/>
      <c r="M9" s="1342"/>
      <c r="N9" s="1342"/>
      <c r="O9" s="1342"/>
      <c r="P9" s="1342"/>
      <c r="Q9" s="1342"/>
      <c r="R9" s="1352"/>
      <c r="S9" s="1343"/>
      <c r="T9" s="1343"/>
      <c r="U9" s="1343"/>
      <c r="V9" s="1343"/>
    </row>
    <row r="10">
      <c r="A10" s="1336"/>
      <c r="B10" s="1336"/>
      <c r="C10" s="1345"/>
      <c r="G10" s="1346"/>
      <c r="H10" s="1361"/>
      <c r="I10" s="1361"/>
      <c r="J10" s="1343"/>
      <c r="K10" s="1343"/>
      <c r="L10" s="1342"/>
      <c r="M10" s="1342"/>
      <c r="N10" s="1342"/>
      <c r="O10" s="1342"/>
      <c r="P10" s="1342"/>
      <c r="Q10" s="1342"/>
      <c r="R10" s="1352"/>
      <c r="S10" s="1343"/>
      <c r="T10" s="1343"/>
      <c r="U10" s="1343"/>
      <c r="V10" s="1343"/>
    </row>
    <row r="11">
      <c r="A11" s="1362" t="s">
        <v>11</v>
      </c>
      <c r="B11" s="1339"/>
      <c r="C11" s="1345"/>
      <c r="G11" s="1346"/>
      <c r="H11" s="1354"/>
      <c r="I11" s="1354"/>
      <c r="J11" s="1343"/>
      <c r="K11" s="1343"/>
      <c r="L11" s="1342"/>
      <c r="M11" s="1342"/>
      <c r="N11" s="1342"/>
      <c r="O11" s="1342"/>
      <c r="P11" s="1342"/>
      <c r="Q11" s="1342"/>
      <c r="R11" s="1352"/>
      <c r="S11" s="1343"/>
      <c r="T11" s="1343"/>
      <c r="U11" s="1343"/>
      <c r="V11" s="1343"/>
    </row>
    <row r="12">
      <c r="A12" s="1347"/>
      <c r="B12" s="1349"/>
      <c r="C12" s="1347"/>
      <c r="D12" s="1348"/>
      <c r="E12" s="1348"/>
      <c r="F12" s="1348"/>
      <c r="G12" s="1349"/>
      <c r="H12" s="1363"/>
      <c r="I12" s="1363"/>
      <c r="J12" s="1336"/>
      <c r="K12" s="1336"/>
      <c r="L12" s="1342"/>
      <c r="M12" s="1342"/>
      <c r="N12" s="1342"/>
      <c r="O12" s="1342"/>
      <c r="P12" s="1342"/>
      <c r="Q12" s="1342"/>
      <c r="R12" s="1352"/>
      <c r="S12" s="1343"/>
      <c r="T12" s="1343"/>
      <c r="U12" s="1343"/>
      <c r="V12" s="134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95 [38th]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 [11th]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17.0335 [57th]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1.208 [26th]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44F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30.97 [58th]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2.145 [12th]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20F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0.107 [42nd]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 [71st]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1.302 [4th]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28 [68th]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 [10th]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0.005 [69th]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2.88 [10th]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0.114 [20th]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6" t="s">
        <v>54</v>
      </c>
      <c r="B26" s="196" t="s">
        <v>55</v>
      </c>
      <c r="C26" s="1417" t="s">
        <v>143</v>
      </c>
      <c r="D26" s="1417" t="s">
        <v>1066</v>
      </c>
      <c r="E26" s="570" t="s">
        <v>1979</v>
      </c>
      <c r="F26" s="200" t="s">
        <v>1980</v>
      </c>
      <c r="G26" s="201" t="s">
        <v>1981</v>
      </c>
      <c r="H26" s="1231"/>
      <c r="I26" s="120"/>
      <c r="J26" s="117"/>
      <c r="K26" s="200"/>
      <c r="L26" s="203"/>
      <c r="M26" s="204"/>
      <c r="N26" s="204"/>
      <c r="O26" s="205">
        <v>0.0</v>
      </c>
      <c r="P26" s="205">
        <v>1.0</v>
      </c>
      <c r="Q26" s="205">
        <v>1.0</v>
      </c>
      <c r="R26" s="105"/>
      <c r="S26" s="105"/>
      <c r="T26" s="105"/>
      <c r="U26" s="105"/>
      <c r="V26" s="105"/>
    </row>
    <row r="27" outlineLevel="1">
      <c r="A27" s="236" t="s">
        <v>72</v>
      </c>
      <c r="B27" s="214"/>
      <c r="C27" s="292" t="s">
        <v>1776</v>
      </c>
      <c r="D27" s="292" t="s">
        <v>190</v>
      </c>
      <c r="E27" s="292" t="s">
        <v>1982</v>
      </c>
      <c r="F27" s="200" t="s">
        <v>1983</v>
      </c>
      <c r="G27" s="242" t="s">
        <v>1984</v>
      </c>
      <c r="H27" s="1232" t="s">
        <v>1985</v>
      </c>
      <c r="I27" s="120"/>
      <c r="J27" s="117"/>
      <c r="K27" s="200"/>
      <c r="L27" s="203"/>
      <c r="M27" s="204"/>
      <c r="N27" s="204"/>
      <c r="O27" s="205">
        <v>0.0</v>
      </c>
      <c r="P27" s="205">
        <v>1.0</v>
      </c>
      <c r="Q27" s="205">
        <v>1.0</v>
      </c>
      <c r="R27" s="105"/>
      <c r="S27" s="105"/>
      <c r="T27" s="105"/>
      <c r="U27" s="105"/>
      <c r="V27" s="105"/>
    </row>
    <row r="28" outlineLevel="1">
      <c r="A28" s="236" t="s">
        <v>82</v>
      </c>
      <c r="B28" s="208"/>
      <c r="C28" s="292" t="s">
        <v>276</v>
      </c>
      <c r="D28" s="292" t="s">
        <v>96</v>
      </c>
      <c r="E28" s="292" t="s">
        <v>1986</v>
      </c>
      <c r="F28" s="200" t="s">
        <v>1987</v>
      </c>
      <c r="G28" s="201" t="s">
        <v>1988</v>
      </c>
      <c r="H28" s="1231"/>
      <c r="I28" s="120"/>
      <c r="J28" s="117"/>
      <c r="K28" s="200"/>
      <c r="L28" s="203"/>
      <c r="M28" s="204"/>
      <c r="N28" s="204"/>
      <c r="O28" s="205">
        <v>0.0</v>
      </c>
      <c r="P28" s="205">
        <v>1.0</v>
      </c>
      <c r="Q28" s="205">
        <v>1.0</v>
      </c>
      <c r="R28" s="105"/>
      <c r="S28" s="105"/>
      <c r="T28" s="105"/>
      <c r="U28" s="105"/>
      <c r="V28" s="105"/>
    </row>
    <row r="29" outlineLevel="1">
      <c r="A29" s="195" t="s">
        <v>93</v>
      </c>
      <c r="B29" s="214"/>
      <c r="C29" s="292" t="s">
        <v>66</v>
      </c>
      <c r="D29" s="270" t="s">
        <v>98</v>
      </c>
      <c r="E29" s="292" t="s">
        <v>1989</v>
      </c>
      <c r="F29" s="200" t="s">
        <v>1990</v>
      </c>
      <c r="G29" s="201" t="s">
        <v>1991</v>
      </c>
      <c r="H29" s="310"/>
      <c r="I29" s="221"/>
      <c r="J29" s="110"/>
      <c r="K29" s="203"/>
      <c r="L29" s="203"/>
      <c r="M29" s="204"/>
      <c r="N29" s="204"/>
      <c r="O29" s="205">
        <v>0.0</v>
      </c>
      <c r="P29" s="205">
        <v>1.0</v>
      </c>
      <c r="Q29" s="205">
        <v>1.0</v>
      </c>
      <c r="R29" s="105"/>
      <c r="S29" s="105"/>
      <c r="T29" s="105"/>
      <c r="U29" s="105"/>
      <c r="V29" s="105"/>
    </row>
    <row r="30" outlineLevel="1">
      <c r="A30" s="222"/>
      <c r="B30" s="208" t="s">
        <v>343</v>
      </c>
      <c r="C30" s="292" t="s">
        <v>261</v>
      </c>
      <c r="D30" s="233"/>
      <c r="E30" s="292" t="s">
        <v>1992</v>
      </c>
      <c r="F30" s="200" t="s">
        <v>1993</v>
      </c>
      <c r="G30" s="201" t="s">
        <v>1994</v>
      </c>
      <c r="H30" s="231"/>
      <c r="J30" s="233"/>
      <c r="K30" s="205"/>
      <c r="L30" s="204"/>
      <c r="M30" s="204"/>
      <c r="N30" s="204"/>
      <c r="O30" s="205">
        <v>0.0</v>
      </c>
      <c r="P30" s="205">
        <v>1.0</v>
      </c>
      <c r="Q30" s="205">
        <v>1.0</v>
      </c>
      <c r="R30" s="105"/>
      <c r="S30" s="105"/>
      <c r="T30" s="105"/>
      <c r="U30" s="105"/>
      <c r="V30" s="105"/>
    </row>
    <row r="31" outlineLevel="1">
      <c r="A31" s="207"/>
      <c r="B31" s="208" t="s">
        <v>352</v>
      </c>
      <c r="C31" s="292" t="s">
        <v>794</v>
      </c>
      <c r="D31" s="114"/>
      <c r="E31" s="292" t="s">
        <v>1995</v>
      </c>
      <c r="F31" s="200" t="s">
        <v>1996</v>
      </c>
      <c r="G31" s="201" t="s">
        <v>1997</v>
      </c>
      <c r="H31" s="112"/>
      <c r="I31" s="224"/>
      <c r="J31" s="114"/>
      <c r="K31" s="205"/>
      <c r="L31" s="204"/>
      <c r="M31" s="204"/>
      <c r="N31" s="204"/>
      <c r="O31" s="205">
        <v>0.0</v>
      </c>
      <c r="P31" s="205">
        <v>1.0</v>
      </c>
      <c r="Q31" s="205">
        <v>1.0</v>
      </c>
      <c r="R31" s="105"/>
      <c r="S31" s="105"/>
      <c r="T31" s="105"/>
      <c r="U31" s="105"/>
      <c r="V31" s="105"/>
    </row>
    <row r="32" outlineLevel="1">
      <c r="A32" s="236" t="s">
        <v>104</v>
      </c>
      <c r="B32" s="214"/>
      <c r="C32" s="292" t="s">
        <v>261</v>
      </c>
      <c r="D32" s="292" t="s">
        <v>81</v>
      </c>
      <c r="E32" s="292" t="s">
        <v>1998</v>
      </c>
      <c r="F32" s="200" t="s">
        <v>1999</v>
      </c>
      <c r="G32" s="201" t="s">
        <v>1497</v>
      </c>
      <c r="H32" s="1231"/>
      <c r="I32" s="120"/>
      <c r="J32" s="117"/>
      <c r="K32" s="205"/>
      <c r="L32" s="204"/>
      <c r="M32" s="204"/>
      <c r="N32" s="204"/>
      <c r="O32" s="205">
        <v>0.0</v>
      </c>
      <c r="P32" s="205">
        <v>1.0</v>
      </c>
      <c r="Q32" s="205">
        <v>1.0</v>
      </c>
      <c r="R32" s="105"/>
      <c r="S32" s="105"/>
      <c r="T32" s="105"/>
      <c r="U32" s="105"/>
      <c r="V32" s="105"/>
    </row>
    <row r="33" outlineLevel="1">
      <c r="A33" s="236" t="s">
        <v>110</v>
      </c>
      <c r="B33" s="208"/>
      <c r="C33" s="292" t="s">
        <v>136</v>
      </c>
      <c r="D33" s="292" t="s">
        <v>710</v>
      </c>
      <c r="E33" s="292" t="s">
        <v>2000</v>
      </c>
      <c r="F33" s="349" t="s">
        <v>2001</v>
      </c>
      <c r="G33" s="201" t="s">
        <v>2002</v>
      </c>
      <c r="H33" s="354" t="s">
        <v>536</v>
      </c>
      <c r="I33" s="120"/>
      <c r="J33" s="117"/>
      <c r="K33" s="203"/>
      <c r="L33" s="203"/>
      <c r="M33" s="204"/>
      <c r="N33" s="204"/>
      <c r="O33" s="205">
        <v>0.0</v>
      </c>
      <c r="P33" s="205">
        <v>1.0</v>
      </c>
      <c r="Q33" s="205">
        <v>1.0</v>
      </c>
      <c r="R33" s="105"/>
      <c r="S33" s="105"/>
      <c r="T33" s="105"/>
      <c r="U33" s="105"/>
      <c r="V33" s="105"/>
    </row>
    <row r="34" outlineLevel="1">
      <c r="A34" s="195" t="s">
        <v>119</v>
      </c>
      <c r="B34" s="208" t="s">
        <v>170</v>
      </c>
      <c r="C34" s="352" t="s">
        <v>74</v>
      </c>
      <c r="D34" s="822" t="s">
        <v>833</v>
      </c>
      <c r="E34" s="352" t="s">
        <v>429</v>
      </c>
      <c r="F34" s="349">
        <v>1.2</v>
      </c>
      <c r="G34" s="201" t="s">
        <v>292</v>
      </c>
      <c r="H34" s="709" t="s">
        <v>2003</v>
      </c>
      <c r="I34" s="221"/>
      <c r="J34" s="110"/>
      <c r="K34" s="204"/>
      <c r="L34" s="204"/>
      <c r="M34" s="204"/>
      <c r="N34" s="204"/>
      <c r="O34" s="205">
        <v>0.0</v>
      </c>
      <c r="P34" s="205">
        <v>1.0</v>
      </c>
      <c r="Q34" s="205">
        <v>1.0</v>
      </c>
      <c r="R34" s="105"/>
      <c r="S34" s="105"/>
      <c r="T34" s="105"/>
      <c r="U34" s="105"/>
      <c r="V34" s="105"/>
    </row>
    <row r="35" outlineLevel="1">
      <c r="A35" s="222"/>
      <c r="B35" s="208" t="s">
        <v>241</v>
      </c>
      <c r="C35" s="292" t="s">
        <v>206</v>
      </c>
      <c r="D35" s="233"/>
      <c r="E35" s="352" t="s">
        <v>303</v>
      </c>
      <c r="F35" s="349">
        <v>2.4</v>
      </c>
      <c r="G35" s="201" t="s">
        <v>70</v>
      </c>
      <c r="H35" s="231"/>
      <c r="J35" s="233"/>
      <c r="K35" s="204"/>
      <c r="L35" s="204"/>
      <c r="M35" s="204"/>
      <c r="N35" s="204"/>
      <c r="O35" s="205">
        <v>0.0</v>
      </c>
      <c r="P35" s="205">
        <v>1.0</v>
      </c>
      <c r="Q35" s="205">
        <v>1.0</v>
      </c>
      <c r="R35" s="105"/>
      <c r="S35" s="105"/>
      <c r="T35" s="105"/>
      <c r="U35" s="105"/>
      <c r="V35" s="105"/>
    </row>
    <row r="36" outlineLevel="1">
      <c r="A36" s="222"/>
      <c r="B36" s="208" t="s">
        <v>565</v>
      </c>
      <c r="C36" s="292" t="s">
        <v>2004</v>
      </c>
      <c r="D36" s="233"/>
      <c r="E36" s="352" t="s">
        <v>303</v>
      </c>
      <c r="F36" s="349">
        <v>2.4</v>
      </c>
      <c r="G36" s="201" t="s">
        <v>70</v>
      </c>
      <c r="H36" s="231"/>
      <c r="J36" s="233"/>
      <c r="K36" s="204"/>
      <c r="L36" s="204"/>
      <c r="M36" s="204"/>
      <c r="N36" s="204"/>
      <c r="O36" s="205">
        <v>0.0</v>
      </c>
      <c r="P36" s="205">
        <v>1.0</v>
      </c>
      <c r="Q36" s="205">
        <v>1.0</v>
      </c>
      <c r="R36" s="105"/>
      <c r="S36" s="105"/>
      <c r="T36" s="105"/>
      <c r="U36" s="105"/>
      <c r="V36" s="105"/>
    </row>
    <row r="37" outlineLevel="1">
      <c r="A37" s="207"/>
      <c r="B37" s="208" t="s">
        <v>417</v>
      </c>
      <c r="C37" s="292" t="s">
        <v>111</v>
      </c>
      <c r="D37" s="114"/>
      <c r="E37" s="352" t="s">
        <v>173</v>
      </c>
      <c r="F37" s="349">
        <v>12.0</v>
      </c>
      <c r="G37" s="201" t="s">
        <v>147</v>
      </c>
      <c r="H37" s="112"/>
      <c r="I37" s="224"/>
      <c r="J37" s="114"/>
      <c r="K37" s="204"/>
      <c r="L37" s="204"/>
      <c r="M37" s="204"/>
      <c r="N37" s="204"/>
      <c r="O37" s="205">
        <v>0.0</v>
      </c>
      <c r="P37" s="205">
        <v>1.0</v>
      </c>
      <c r="Q37" s="205">
        <v>1.0</v>
      </c>
      <c r="R37" s="105"/>
      <c r="S37" s="105"/>
      <c r="T37" s="105"/>
      <c r="U37" s="105"/>
      <c r="V37" s="105"/>
    </row>
    <row r="38" outlineLevel="1">
      <c r="A38" s="195" t="s">
        <v>128</v>
      </c>
      <c r="B38" s="208" t="s">
        <v>170</v>
      </c>
      <c r="C38" s="292" t="s">
        <v>105</v>
      </c>
      <c r="D38" s="822" t="s">
        <v>334</v>
      </c>
      <c r="E38" s="352" t="s">
        <v>2005</v>
      </c>
      <c r="F38" s="349" t="s">
        <v>2006</v>
      </c>
      <c r="G38" s="201" t="s">
        <v>2007</v>
      </c>
      <c r="H38" s="709" t="s">
        <v>528</v>
      </c>
      <c r="I38" s="221"/>
      <c r="J38" s="110"/>
      <c r="K38" s="203"/>
      <c r="L38" s="203"/>
      <c r="M38" s="204"/>
      <c r="N38" s="204"/>
      <c r="O38" s="205">
        <v>0.0</v>
      </c>
      <c r="P38" s="205">
        <v>1.0</v>
      </c>
      <c r="Q38" s="205">
        <v>1.0</v>
      </c>
      <c r="R38" s="105"/>
      <c r="S38" s="105"/>
      <c r="T38" s="105"/>
      <c r="U38" s="105"/>
      <c r="V38" s="105"/>
    </row>
    <row r="39" outlineLevel="1">
      <c r="A39" s="207"/>
      <c r="B39" s="208" t="s">
        <v>177</v>
      </c>
      <c r="C39" s="292" t="s">
        <v>788</v>
      </c>
      <c r="D39" s="114"/>
      <c r="E39" s="352" t="s">
        <v>2008</v>
      </c>
      <c r="F39" s="349" t="s">
        <v>2009</v>
      </c>
      <c r="G39" s="201" t="s">
        <v>2010</v>
      </c>
      <c r="H39" s="112"/>
      <c r="I39" s="224"/>
      <c r="J39" s="114"/>
      <c r="K39" s="203"/>
      <c r="L39" s="203"/>
      <c r="M39" s="204"/>
      <c r="N39" s="204"/>
      <c r="O39" s="205">
        <v>0.0</v>
      </c>
      <c r="P39" s="205">
        <v>1.0</v>
      </c>
      <c r="Q39" s="205">
        <v>1.0</v>
      </c>
      <c r="R39" s="105"/>
      <c r="S39" s="105"/>
      <c r="T39" s="105"/>
      <c r="U39" s="105"/>
      <c r="V39" s="105"/>
    </row>
    <row r="40">
      <c r="A40" s="180"/>
      <c r="B40" s="246"/>
      <c r="C40" s="180"/>
      <c r="D40" s="180"/>
      <c r="E40" s="180"/>
      <c r="F40" s="248"/>
      <c r="G40" s="248"/>
      <c r="H40" s="180"/>
      <c r="I40" s="180"/>
      <c r="J40" s="180"/>
      <c r="K40" s="180"/>
      <c r="L40" s="180"/>
      <c r="M40" s="180"/>
      <c r="N40" s="180"/>
      <c r="O40" s="180"/>
      <c r="P40" s="180"/>
      <c r="Q40" s="180"/>
      <c r="R40" s="180"/>
      <c r="S40" s="180"/>
      <c r="T40" s="180"/>
      <c r="U40" s="180"/>
      <c r="V40" s="180"/>
    </row>
    <row r="41">
      <c r="A41" s="250" t="s">
        <v>148</v>
      </c>
      <c r="B41" s="110"/>
      <c r="C41" s="251"/>
      <c r="D41" s="251"/>
      <c r="E41" s="251"/>
      <c r="F41" s="253"/>
      <c r="G41" s="251"/>
      <c r="H41" s="253"/>
      <c r="I41" s="253"/>
      <c r="J41" s="254"/>
      <c r="K41" s="253"/>
      <c r="L41" s="253"/>
      <c r="M41" s="253"/>
      <c r="N41" s="253"/>
      <c r="O41" s="253"/>
      <c r="P41" s="253"/>
      <c r="Q41" s="253"/>
      <c r="R41" s="253"/>
      <c r="S41" s="253"/>
      <c r="T41" s="253"/>
      <c r="U41" s="253"/>
      <c r="V41" s="253"/>
    </row>
    <row r="42" outlineLevel="1">
      <c r="A42" s="112"/>
      <c r="B42" s="114"/>
      <c r="C42" s="256" t="s">
        <v>48</v>
      </c>
      <c r="D42" s="257" t="s">
        <v>49</v>
      </c>
      <c r="E42" s="256" t="s">
        <v>50</v>
      </c>
      <c r="F42" s="259" t="s">
        <v>51</v>
      </c>
      <c r="G42" s="259" t="s">
        <v>174</v>
      </c>
      <c r="H42" s="260" t="str">
        <f>'テンプレート'!H56</f>
        <v>ガード硬直</v>
      </c>
      <c r="I42" s="259" t="str">
        <f>'テンプレート'!I56</f>
        <v>Landing Lag</v>
      </c>
      <c r="J42" s="259" t="s">
        <v>176</v>
      </c>
      <c r="K42" s="259" t="str">
        <f>'テンプレート'!K56</f>
        <v>ベクトル</v>
      </c>
      <c r="L42" s="259" t="str">
        <f>'テンプレート'!L56</f>
        <v>KBG (R.E.)</v>
      </c>
      <c r="M42" s="259" t="str">
        <f>'テンプレート'!M56</f>
        <v>BKB (R.A.)</v>
      </c>
      <c r="N42" s="259" t="str">
        <f>'テンプレート'!N56</f>
        <v>FKB (R.F.)</v>
      </c>
      <c r="O42" s="262" t="str">
        <f>'テンプレート'!O56</f>
        <v>盾削り値</v>
      </c>
      <c r="P42" s="259" t="str">
        <f>'テンプレート'!P56</f>
        <v>ﾋｯﾄｽﾄｯﾌﾟ</v>
      </c>
      <c r="Q42" s="262" t="str">
        <f>'テンプレート'!Q56</f>
        <v>ずらし</v>
      </c>
      <c r="R42" s="263" t="str">
        <f>'テンプレート'!R56</f>
        <v>Comment</v>
      </c>
      <c r="S42" s="120"/>
      <c r="T42" s="120"/>
      <c r="U42" s="120"/>
      <c r="V42" s="120"/>
    </row>
    <row r="43" outlineLevel="1">
      <c r="A43" s="265" t="s">
        <v>187</v>
      </c>
      <c r="B43" s="267" t="s">
        <v>170</v>
      </c>
      <c r="C43" s="197" t="s">
        <v>105</v>
      </c>
      <c r="D43" s="824" t="s">
        <v>190</v>
      </c>
      <c r="E43" s="576" t="s">
        <v>2011</v>
      </c>
      <c r="F43" s="578" t="s">
        <v>2012</v>
      </c>
      <c r="G43" s="578" t="s">
        <v>2013</v>
      </c>
      <c r="H43" s="349" t="s">
        <v>864</v>
      </c>
      <c r="I43" s="1423" t="str">
        <f t="array" ref="I43">INDEX('Aerial Attacks'!$O$3:$AA$109, MATCH($A$1,'Aerial Attacks'!$A$3:$A$109,0), MATCH(A43,'Aerial Attacks'!$O$2:$S$2,0))</f>
        <v>9</v>
      </c>
      <c r="J43" s="822" t="s">
        <v>1636</v>
      </c>
      <c r="K43" s="200"/>
      <c r="L43" s="203"/>
      <c r="M43" s="204"/>
      <c r="N43" s="204"/>
      <c r="O43" s="205">
        <v>0.0</v>
      </c>
      <c r="P43" s="205">
        <v>1.0</v>
      </c>
      <c r="Q43" s="205">
        <v>1.0</v>
      </c>
      <c r="R43" s="705"/>
      <c r="S43" s="221"/>
      <c r="T43" s="221"/>
      <c r="U43" s="221"/>
      <c r="V43" s="110"/>
    </row>
    <row r="44" outlineLevel="1">
      <c r="A44" s="207"/>
      <c r="B44" s="267" t="s">
        <v>177</v>
      </c>
      <c r="C44" s="197" t="s">
        <v>1640</v>
      </c>
      <c r="D44" s="114"/>
      <c r="E44" s="197" t="s">
        <v>2014</v>
      </c>
      <c r="F44" s="349" t="s">
        <v>2015</v>
      </c>
      <c r="G44" s="349" t="s">
        <v>2016</v>
      </c>
      <c r="H44" s="349" t="s">
        <v>1854</v>
      </c>
      <c r="I44" s="207"/>
      <c r="J44" s="114"/>
      <c r="K44" s="200"/>
      <c r="L44" s="203"/>
      <c r="M44" s="204"/>
      <c r="N44" s="204"/>
      <c r="O44" s="205">
        <v>0.0</v>
      </c>
      <c r="P44" s="205">
        <v>1.0</v>
      </c>
      <c r="Q44" s="205">
        <v>1.0</v>
      </c>
      <c r="R44" s="112"/>
      <c r="S44" s="224"/>
      <c r="T44" s="224"/>
      <c r="U44" s="224"/>
      <c r="V44" s="114"/>
    </row>
    <row r="45" outlineLevel="1">
      <c r="A45" s="299" t="s">
        <v>219</v>
      </c>
      <c r="B45" s="267"/>
      <c r="C45" s="197" t="s">
        <v>540</v>
      </c>
      <c r="D45" s="1424">
        <v>29.0</v>
      </c>
      <c r="E45" s="197" t="s">
        <v>2017</v>
      </c>
      <c r="F45" s="349" t="s">
        <v>2018</v>
      </c>
      <c r="G45" s="349" t="s">
        <v>2019</v>
      </c>
      <c r="H45" s="349" t="s">
        <v>2020</v>
      </c>
      <c r="I45" s="1425" t="str">
        <f t="array" ref="I45">INDEX('Aerial Attacks'!$O$3:$AA$109, MATCH($A$1,'Aerial Attacks'!$A$3:$A$109,0), MATCH(A45,'Aerial Attacks'!$O$2:$S$2,0))</f>
        <v>8</v>
      </c>
      <c r="J45" s="292" t="s">
        <v>2021</v>
      </c>
      <c r="K45" s="200"/>
      <c r="L45" s="203"/>
      <c r="M45" s="204"/>
      <c r="N45" s="204"/>
      <c r="O45" s="205">
        <v>0.0</v>
      </c>
      <c r="P45" s="205">
        <v>1.0</v>
      </c>
      <c r="Q45" s="205">
        <v>1.0</v>
      </c>
      <c r="R45" s="706"/>
      <c r="S45" s="120"/>
      <c r="T45" s="120"/>
      <c r="U45" s="120"/>
      <c r="V45" s="117"/>
    </row>
    <row r="46" outlineLevel="1">
      <c r="A46" s="299" t="s">
        <v>260</v>
      </c>
      <c r="B46" s="267"/>
      <c r="C46" s="197" t="s">
        <v>276</v>
      </c>
      <c r="D46" s="1424">
        <v>35.0</v>
      </c>
      <c r="E46" s="197" t="s">
        <v>2022</v>
      </c>
      <c r="F46" s="349" t="s">
        <v>2023</v>
      </c>
      <c r="G46" s="349" t="s">
        <v>2024</v>
      </c>
      <c r="H46" s="349" t="s">
        <v>1278</v>
      </c>
      <c r="I46" s="1425">
        <f t="array" ref="I46">INDEX('Aerial Attacks'!$O$3:$AA$109, MATCH($A$1,'Aerial Attacks'!$A$3:$A$109,0), MATCH(A46,'Aerial Attacks'!$O$2:$S$2,0))</f>
        <v>10</v>
      </c>
      <c r="J46" s="352" t="s">
        <v>718</v>
      </c>
      <c r="K46" s="200"/>
      <c r="L46" s="203"/>
      <c r="M46" s="204"/>
      <c r="N46" s="204"/>
      <c r="O46" s="205">
        <v>0.0</v>
      </c>
      <c r="P46" s="205">
        <v>1.0</v>
      </c>
      <c r="Q46" s="205">
        <v>1.0</v>
      </c>
      <c r="R46" s="706"/>
      <c r="S46" s="120"/>
      <c r="T46" s="120"/>
      <c r="U46" s="120"/>
      <c r="V46" s="117"/>
    </row>
    <row r="47" outlineLevel="1">
      <c r="A47" s="299" t="s">
        <v>271</v>
      </c>
      <c r="B47" s="267"/>
      <c r="C47" s="197" t="s">
        <v>977</v>
      </c>
      <c r="D47" s="1424" t="s">
        <v>464</v>
      </c>
      <c r="E47" s="197" t="s">
        <v>2025</v>
      </c>
      <c r="F47" s="349" t="s">
        <v>2026</v>
      </c>
      <c r="G47" s="349" t="s">
        <v>2027</v>
      </c>
      <c r="H47" s="349" t="s">
        <v>2020</v>
      </c>
      <c r="I47" s="1425" t="str">
        <f t="array" ref="I47">INDEX('Aerial Attacks'!$O$3:$AA$109, MATCH($A$1,'Aerial Attacks'!$A$3:$A$109,0), MATCH(A47,'Aerial Attacks'!$O$2:$S$2,0))</f>
        <v>8</v>
      </c>
      <c r="J47" s="352" t="s">
        <v>573</v>
      </c>
      <c r="K47" s="203"/>
      <c r="L47" s="203"/>
      <c r="M47" s="204"/>
      <c r="N47" s="204"/>
      <c r="O47" s="205">
        <v>0.0</v>
      </c>
      <c r="P47" s="205">
        <v>1.0</v>
      </c>
      <c r="Q47" s="205">
        <v>1.0</v>
      </c>
      <c r="R47" s="706"/>
      <c r="S47" s="120"/>
      <c r="T47" s="120"/>
      <c r="U47" s="120"/>
      <c r="V47" s="117"/>
    </row>
    <row r="48" outlineLevel="1">
      <c r="A48" s="299" t="s">
        <v>283</v>
      </c>
      <c r="B48" s="267"/>
      <c r="C48" s="197" t="s">
        <v>308</v>
      </c>
      <c r="D48" s="1424">
        <v>51.0</v>
      </c>
      <c r="E48" s="197" t="s">
        <v>2028</v>
      </c>
      <c r="F48" s="349" t="s">
        <v>2029</v>
      </c>
      <c r="G48" s="349" t="s">
        <v>2030</v>
      </c>
      <c r="H48" s="349" t="s">
        <v>1278</v>
      </c>
      <c r="I48" s="1425">
        <f t="array" ref="I48">INDEX('Aerial Attacks'!$O$3:$AA$109, MATCH($A$1,'Aerial Attacks'!$A$3:$A$109,0), MATCH(A48,'Aerial Attacks'!$O$2:$S$2,0))</f>
        <v>14</v>
      </c>
      <c r="J48" s="829" t="s">
        <v>2031</v>
      </c>
      <c r="K48" s="203"/>
      <c r="L48" s="203"/>
      <c r="M48" s="204"/>
      <c r="N48" s="204"/>
      <c r="O48" s="205">
        <v>0.0</v>
      </c>
      <c r="P48" s="205">
        <v>1.0</v>
      </c>
      <c r="Q48" s="205">
        <v>1.0</v>
      </c>
      <c r="R48" s="1232"/>
      <c r="S48" s="120"/>
      <c r="T48" s="120"/>
      <c r="U48" s="120"/>
      <c r="V48" s="117"/>
    </row>
    <row r="49">
      <c r="A49" s="312"/>
      <c r="B49" s="315"/>
      <c r="C49" s="317"/>
      <c r="D49" s="317"/>
      <c r="E49" s="318"/>
      <c r="F49" s="318"/>
      <c r="G49" s="318"/>
      <c r="H49" s="319"/>
      <c r="I49" s="319"/>
      <c r="J49" s="320"/>
      <c r="K49" s="320"/>
      <c r="L49" s="320"/>
      <c r="M49" s="320"/>
      <c r="N49" s="320"/>
      <c r="O49" s="320"/>
      <c r="P49" s="320"/>
      <c r="Q49" s="180"/>
      <c r="R49" s="180"/>
      <c r="S49" s="180"/>
      <c r="T49" s="180"/>
      <c r="U49" s="180"/>
      <c r="V49" s="180"/>
    </row>
    <row r="50">
      <c r="A50" s="322" t="s">
        <v>305</v>
      </c>
      <c r="B50" s="117"/>
      <c r="C50" s="317"/>
      <c r="D50" s="317"/>
      <c r="E50" s="318"/>
      <c r="F50" s="318"/>
      <c r="G50" s="318"/>
      <c r="H50" s="319"/>
      <c r="I50" s="319"/>
      <c r="J50" s="320"/>
      <c r="K50" s="320"/>
      <c r="L50" s="320"/>
      <c r="M50" s="320"/>
      <c r="N50" s="320"/>
      <c r="O50" s="320"/>
      <c r="P50" s="320"/>
      <c r="Q50" s="180"/>
      <c r="R50" s="180"/>
      <c r="S50" s="180"/>
      <c r="T50" s="180"/>
      <c r="U50" s="180"/>
      <c r="V50" s="180"/>
    </row>
    <row r="51" outlineLevel="1">
      <c r="A51" s="324" t="s">
        <v>2032</v>
      </c>
      <c r="B51" s="117"/>
      <c r="C51" s="327" t="s">
        <v>48</v>
      </c>
      <c r="D51" s="327" t="s">
        <v>49</v>
      </c>
      <c r="E51" s="328" t="s">
        <v>50</v>
      </c>
      <c r="F51" s="329" t="s">
        <v>51</v>
      </c>
      <c r="G51" s="328" t="s">
        <v>52</v>
      </c>
      <c r="H51" s="332" t="s">
        <v>53</v>
      </c>
      <c r="I51" s="120"/>
      <c r="J51" s="117"/>
      <c r="K51" s="333" t="s">
        <v>180</v>
      </c>
      <c r="L51" s="333" t="s">
        <v>181</v>
      </c>
      <c r="M51" s="333" t="s">
        <v>182</v>
      </c>
      <c r="N51" s="333" t="s">
        <v>183</v>
      </c>
      <c r="O51" s="334" t="s">
        <v>184</v>
      </c>
      <c r="P51" s="333" t="s">
        <v>185</v>
      </c>
      <c r="Q51" s="334" t="s">
        <v>186</v>
      </c>
      <c r="R51" s="333" t="s">
        <v>317</v>
      </c>
      <c r="S51" s="334" t="s">
        <v>318</v>
      </c>
      <c r="T51" s="334" t="s">
        <v>319</v>
      </c>
      <c r="U51" s="334" t="s">
        <v>320</v>
      </c>
      <c r="V51" s="334" t="s">
        <v>321</v>
      </c>
    </row>
    <row r="52" ht="27.0" customHeight="1" outlineLevel="1">
      <c r="A52" s="335" t="s">
        <v>324</v>
      </c>
      <c r="B52" s="343" t="s">
        <v>341</v>
      </c>
      <c r="C52" s="197" t="s">
        <v>1757</v>
      </c>
      <c r="D52" s="197" t="s">
        <v>345</v>
      </c>
      <c r="E52" s="197" t="s">
        <v>1751</v>
      </c>
      <c r="F52" s="349" t="s">
        <v>1752</v>
      </c>
      <c r="G52" s="201" t="s">
        <v>2033</v>
      </c>
      <c r="H52" s="340" t="s">
        <v>2034</v>
      </c>
      <c r="I52" s="221"/>
      <c r="J52" s="110"/>
      <c r="K52" s="203"/>
      <c r="L52" s="203"/>
      <c r="M52" s="204"/>
      <c r="N52" s="204"/>
      <c r="O52" s="200">
        <v>0.0</v>
      </c>
      <c r="P52" s="200">
        <v>1.0</v>
      </c>
      <c r="Q52" s="200">
        <v>1.0</v>
      </c>
      <c r="R52" s="205" t="b">
        <v>0</v>
      </c>
      <c r="S52" s="205"/>
      <c r="T52" s="205"/>
      <c r="U52" s="344" t="s">
        <v>340</v>
      </c>
      <c r="V52" s="344" t="b">
        <v>0</v>
      </c>
    </row>
    <row r="53" ht="27.0" customHeight="1" outlineLevel="1">
      <c r="A53" s="222"/>
      <c r="B53" s="708" t="s">
        <v>344</v>
      </c>
      <c r="C53" s="199" t="s">
        <v>2035</v>
      </c>
      <c r="D53" s="199" t="s">
        <v>2036</v>
      </c>
      <c r="E53" s="199" t="s">
        <v>2037</v>
      </c>
      <c r="F53" s="200" t="s">
        <v>2038</v>
      </c>
      <c r="G53" s="201" t="s">
        <v>2039</v>
      </c>
      <c r="H53" s="231"/>
      <c r="J53" s="233"/>
      <c r="K53" s="203"/>
      <c r="L53" s="203"/>
      <c r="M53" s="204"/>
      <c r="N53" s="204"/>
      <c r="O53" s="200">
        <v>30.0</v>
      </c>
      <c r="P53" s="200">
        <v>1.0</v>
      </c>
      <c r="Q53" s="200">
        <v>1.0</v>
      </c>
      <c r="R53" s="205" t="b">
        <v>0</v>
      </c>
      <c r="S53" s="205" t="b">
        <v>0</v>
      </c>
      <c r="T53" s="205"/>
      <c r="U53" s="222"/>
      <c r="V53" s="222"/>
    </row>
    <row r="54" ht="27.0" customHeight="1" outlineLevel="1">
      <c r="A54" s="222"/>
      <c r="B54" s="708" t="s">
        <v>459</v>
      </c>
      <c r="C54" s="1426"/>
      <c r="D54" s="199" t="s">
        <v>122</v>
      </c>
      <c r="E54" s="1426"/>
      <c r="F54" s="1426"/>
      <c r="G54" s="1426"/>
      <c r="H54" s="112"/>
      <c r="I54" s="224"/>
      <c r="J54" s="114"/>
      <c r="K54" s="1426"/>
      <c r="L54" s="1426"/>
      <c r="M54" s="1426"/>
      <c r="N54" s="1426"/>
      <c r="O54" s="1426"/>
      <c r="P54" s="1426"/>
      <c r="Q54" s="1426"/>
      <c r="R54" s="1426"/>
      <c r="S54" s="1426"/>
      <c r="T54" s="1426"/>
      <c r="U54" s="207"/>
      <c r="V54" s="207"/>
    </row>
    <row r="55" outlineLevel="1">
      <c r="A55" s="324" t="s">
        <v>1686</v>
      </c>
      <c r="B55" s="117"/>
      <c r="C55" s="327" t="s">
        <v>48</v>
      </c>
      <c r="D55" s="327" t="s">
        <v>49</v>
      </c>
      <c r="E55" s="328" t="s">
        <v>50</v>
      </c>
      <c r="F55" s="329" t="s">
        <v>51</v>
      </c>
      <c r="G55" s="328" t="s">
        <v>52</v>
      </c>
      <c r="H55" s="332" t="s">
        <v>53</v>
      </c>
      <c r="I55" s="120"/>
      <c r="J55" s="117"/>
      <c r="K55" s="333" t="s">
        <v>180</v>
      </c>
      <c r="L55" s="333" t="s">
        <v>181</v>
      </c>
      <c r="M55" s="333" t="s">
        <v>182</v>
      </c>
      <c r="N55" s="333" t="s">
        <v>183</v>
      </c>
      <c r="O55" s="334" t="s">
        <v>184</v>
      </c>
      <c r="P55" s="333" t="s">
        <v>185</v>
      </c>
      <c r="Q55" s="334" t="s">
        <v>186</v>
      </c>
      <c r="R55" s="333" t="s">
        <v>317</v>
      </c>
      <c r="S55" s="334" t="s">
        <v>318</v>
      </c>
      <c r="T55" s="334" t="s">
        <v>319</v>
      </c>
      <c r="U55" s="334" t="s">
        <v>320</v>
      </c>
      <c r="V55" s="334" t="s">
        <v>321</v>
      </c>
    </row>
    <row r="56" outlineLevel="1">
      <c r="A56" s="335" t="s">
        <v>1687</v>
      </c>
      <c r="B56" s="343" t="s">
        <v>1688</v>
      </c>
      <c r="C56" s="272" t="s">
        <v>794</v>
      </c>
      <c r="D56" s="197" t="s">
        <v>1689</v>
      </c>
      <c r="E56" s="197" t="s">
        <v>2040</v>
      </c>
      <c r="F56" s="349" t="s">
        <v>2041</v>
      </c>
      <c r="G56" s="201" t="s">
        <v>2042</v>
      </c>
      <c r="H56" s="283" t="s">
        <v>2043</v>
      </c>
      <c r="I56" s="221"/>
      <c r="J56" s="221"/>
      <c r="K56" s="203"/>
      <c r="L56" s="203"/>
      <c r="M56" s="204"/>
      <c r="N56" s="204"/>
      <c r="O56" s="200">
        <v>0.0</v>
      </c>
      <c r="P56" s="200">
        <v>1.0</v>
      </c>
      <c r="Q56" s="200">
        <v>1.0</v>
      </c>
      <c r="R56" s="205" t="b">
        <v>0</v>
      </c>
      <c r="S56" s="205" t="b">
        <v>0</v>
      </c>
      <c r="T56" s="205"/>
      <c r="U56" s="344" t="s">
        <v>340</v>
      </c>
      <c r="V56" s="344" t="b">
        <v>1</v>
      </c>
    </row>
    <row r="57" outlineLevel="1">
      <c r="A57" s="222"/>
      <c r="B57" s="343" t="s">
        <v>1693</v>
      </c>
      <c r="C57" s="245" t="s">
        <v>278</v>
      </c>
      <c r="D57" s="197" t="s">
        <v>1694</v>
      </c>
      <c r="E57" s="197" t="s">
        <v>2040</v>
      </c>
      <c r="F57" s="349" t="s">
        <v>2041</v>
      </c>
      <c r="G57" s="201" t="s">
        <v>2042</v>
      </c>
      <c r="H57" s="283" t="s">
        <v>2044</v>
      </c>
      <c r="I57" s="221"/>
      <c r="J57" s="221"/>
      <c r="K57" s="200"/>
      <c r="L57" s="200"/>
      <c r="M57" s="205"/>
      <c r="N57" s="205"/>
      <c r="O57" s="200">
        <v>0.0</v>
      </c>
      <c r="P57" s="200">
        <v>1.0</v>
      </c>
      <c r="Q57" s="200">
        <v>1.0</v>
      </c>
      <c r="R57" s="205" t="b">
        <v>0</v>
      </c>
      <c r="S57" s="205" t="b">
        <v>0</v>
      </c>
      <c r="T57" s="205"/>
      <c r="U57" s="222"/>
      <c r="V57" s="222"/>
    </row>
    <row r="58" outlineLevel="1">
      <c r="A58" s="222"/>
      <c r="B58" s="343" t="s">
        <v>1696</v>
      </c>
      <c r="C58" s="245" t="s">
        <v>143</v>
      </c>
      <c r="D58" s="197" t="s">
        <v>1694</v>
      </c>
      <c r="E58" s="197" t="s">
        <v>2040</v>
      </c>
      <c r="F58" s="349" t="s">
        <v>2041</v>
      </c>
      <c r="G58" s="201" t="s">
        <v>2042</v>
      </c>
      <c r="H58" s="283" t="s">
        <v>2045</v>
      </c>
      <c r="I58" s="221"/>
      <c r="J58" s="221"/>
      <c r="K58" s="200"/>
      <c r="L58" s="200"/>
      <c r="M58" s="205"/>
      <c r="N58" s="205"/>
      <c r="O58" s="200">
        <v>0.0</v>
      </c>
      <c r="P58" s="200">
        <v>1.0</v>
      </c>
      <c r="Q58" s="200">
        <v>1.0</v>
      </c>
      <c r="R58" s="205"/>
      <c r="S58" s="205"/>
      <c r="T58" s="205"/>
      <c r="U58" s="222"/>
      <c r="V58" s="222"/>
    </row>
    <row r="59" outlineLevel="1">
      <c r="A59" s="222"/>
      <c r="B59" s="343" t="s">
        <v>1699</v>
      </c>
      <c r="C59" s="223" t="s">
        <v>143</v>
      </c>
      <c r="D59" s="292" t="s">
        <v>1700</v>
      </c>
      <c r="E59" s="197" t="s">
        <v>2046</v>
      </c>
      <c r="F59" s="349" t="s">
        <v>2047</v>
      </c>
      <c r="G59" s="201" t="s">
        <v>1944</v>
      </c>
      <c r="H59" s="283" t="s">
        <v>2048</v>
      </c>
      <c r="I59" s="221"/>
      <c r="J59" s="221"/>
      <c r="K59" s="200"/>
      <c r="L59" s="200"/>
      <c r="M59" s="205"/>
      <c r="N59" s="205"/>
      <c r="O59" s="200">
        <v>0.0</v>
      </c>
      <c r="P59" s="200">
        <v>1.0</v>
      </c>
      <c r="Q59" s="200">
        <v>1.0</v>
      </c>
      <c r="R59" s="205"/>
      <c r="S59" s="205"/>
      <c r="T59" s="205"/>
      <c r="U59" s="222"/>
      <c r="V59" s="222"/>
    </row>
    <row r="60" outlineLevel="1">
      <c r="A60" s="222"/>
      <c r="B60" s="343" t="s">
        <v>1705</v>
      </c>
      <c r="C60" s="245" t="s">
        <v>415</v>
      </c>
      <c r="D60" s="292" t="s">
        <v>1700</v>
      </c>
      <c r="E60" s="197" t="s">
        <v>2046</v>
      </c>
      <c r="F60" s="349" t="s">
        <v>2047</v>
      </c>
      <c r="G60" s="201" t="s">
        <v>1944</v>
      </c>
      <c r="H60" s="283" t="s">
        <v>2049</v>
      </c>
      <c r="I60" s="221"/>
      <c r="J60" s="221"/>
      <c r="K60" s="200"/>
      <c r="L60" s="200"/>
      <c r="M60" s="205"/>
      <c r="N60" s="205"/>
      <c r="O60" s="200">
        <v>0.0</v>
      </c>
      <c r="P60" s="200">
        <v>1.0</v>
      </c>
      <c r="Q60" s="200">
        <v>1.0</v>
      </c>
      <c r="R60" s="205"/>
      <c r="S60" s="205"/>
      <c r="T60" s="205"/>
      <c r="U60" s="222"/>
      <c r="V60" s="222"/>
    </row>
    <row r="61" outlineLevel="1">
      <c r="A61" s="222"/>
      <c r="B61" s="343" t="s">
        <v>1710</v>
      </c>
      <c r="C61" s="245" t="s">
        <v>143</v>
      </c>
      <c r="D61" s="292" t="s">
        <v>1700</v>
      </c>
      <c r="E61" s="197" t="s">
        <v>879</v>
      </c>
      <c r="F61" s="349" t="s">
        <v>880</v>
      </c>
      <c r="G61" s="201" t="s">
        <v>937</v>
      </c>
      <c r="H61" s="283" t="s">
        <v>2050</v>
      </c>
      <c r="I61" s="221"/>
      <c r="J61" s="221"/>
      <c r="K61" s="200"/>
      <c r="L61" s="200"/>
      <c r="M61" s="205"/>
      <c r="N61" s="205"/>
      <c r="O61" s="200">
        <v>0.0</v>
      </c>
      <c r="P61" s="200">
        <v>1.0</v>
      </c>
      <c r="Q61" s="200">
        <v>1.0</v>
      </c>
      <c r="R61" s="205"/>
      <c r="S61" s="205"/>
      <c r="T61" s="205"/>
      <c r="U61" s="222"/>
      <c r="V61" s="222"/>
    </row>
    <row r="62" outlineLevel="1">
      <c r="A62" s="222"/>
      <c r="B62" s="343" t="s">
        <v>1715</v>
      </c>
      <c r="C62" s="245" t="s">
        <v>272</v>
      </c>
      <c r="D62" s="292" t="s">
        <v>1716</v>
      </c>
      <c r="E62" s="197" t="s">
        <v>2051</v>
      </c>
      <c r="F62" s="349" t="s">
        <v>2052</v>
      </c>
      <c r="G62" s="201" t="s">
        <v>2053</v>
      </c>
      <c r="H62" s="255" t="s">
        <v>214</v>
      </c>
      <c r="I62" s="120"/>
      <c r="J62" s="117"/>
      <c r="K62" s="200"/>
      <c r="L62" s="200"/>
      <c r="M62" s="205"/>
      <c r="N62" s="205"/>
      <c r="O62" s="200">
        <v>0.0</v>
      </c>
      <c r="P62" s="200">
        <v>1.0</v>
      </c>
      <c r="Q62" s="200">
        <v>1.0</v>
      </c>
      <c r="R62" s="205"/>
      <c r="S62" s="205"/>
      <c r="T62" s="205"/>
      <c r="U62" s="222"/>
      <c r="V62" s="222"/>
    </row>
    <row r="63" outlineLevel="1">
      <c r="A63" s="222"/>
      <c r="B63" s="343" t="s">
        <v>1720</v>
      </c>
      <c r="C63" s="245" t="s">
        <v>85</v>
      </c>
      <c r="D63" s="292" t="s">
        <v>2054</v>
      </c>
      <c r="E63" s="197" t="s">
        <v>2055</v>
      </c>
      <c r="F63" s="349" t="s">
        <v>2056</v>
      </c>
      <c r="G63" s="201" t="s">
        <v>547</v>
      </c>
      <c r="H63" s="255" t="s">
        <v>214</v>
      </c>
      <c r="I63" s="120"/>
      <c r="J63" s="117"/>
      <c r="K63" s="200"/>
      <c r="L63" s="200"/>
      <c r="M63" s="205"/>
      <c r="N63" s="205"/>
      <c r="O63" s="200">
        <v>0.0</v>
      </c>
      <c r="P63" s="200">
        <v>1.0</v>
      </c>
      <c r="Q63" s="200">
        <v>1.0</v>
      </c>
      <c r="R63" s="205"/>
      <c r="S63" s="205"/>
      <c r="T63" s="205"/>
      <c r="U63" s="222"/>
      <c r="V63" s="222"/>
    </row>
    <row r="64" outlineLevel="1">
      <c r="A64" s="222"/>
      <c r="B64" s="343" t="s">
        <v>1725</v>
      </c>
      <c r="C64" s="226" t="s">
        <v>1726</v>
      </c>
      <c r="D64" s="270" t="s">
        <v>2057</v>
      </c>
      <c r="E64" s="197" t="s">
        <v>303</v>
      </c>
      <c r="F64" s="349">
        <v>2.4</v>
      </c>
      <c r="G64" s="201" t="s">
        <v>70</v>
      </c>
      <c r="H64" s="261" t="s">
        <v>214</v>
      </c>
      <c r="I64" s="221"/>
      <c r="J64" s="110"/>
      <c r="K64" s="200"/>
      <c r="L64" s="200"/>
      <c r="M64" s="205"/>
      <c r="N64" s="205"/>
      <c r="O64" s="200">
        <v>0.0</v>
      </c>
      <c r="P64" s="200">
        <v>1.0</v>
      </c>
      <c r="Q64" s="200">
        <v>1.0</v>
      </c>
      <c r="R64" s="205"/>
      <c r="S64" s="205"/>
      <c r="T64" s="205"/>
      <c r="U64" s="222"/>
      <c r="V64" s="222"/>
    </row>
    <row r="65" outlineLevel="1">
      <c r="A65" s="222"/>
      <c r="B65" s="343" t="s">
        <v>1732</v>
      </c>
      <c r="C65" s="245" t="s">
        <v>444</v>
      </c>
      <c r="D65" s="114"/>
      <c r="E65" s="197" t="s">
        <v>2058</v>
      </c>
      <c r="F65" s="349" t="s">
        <v>2059</v>
      </c>
      <c r="G65" s="201" t="s">
        <v>2060</v>
      </c>
      <c r="H65" s="112"/>
      <c r="I65" s="224"/>
      <c r="J65" s="114"/>
      <c r="K65" s="200"/>
      <c r="L65" s="200"/>
      <c r="M65" s="205"/>
      <c r="N65" s="205"/>
      <c r="O65" s="200">
        <v>0.0</v>
      </c>
      <c r="P65" s="200">
        <v>1.0</v>
      </c>
      <c r="Q65" s="200">
        <v>1.0</v>
      </c>
      <c r="R65" s="205" t="b">
        <v>0</v>
      </c>
      <c r="S65" s="205" t="b">
        <v>0</v>
      </c>
      <c r="T65" s="205"/>
      <c r="U65" s="207"/>
      <c r="V65" s="207"/>
    </row>
    <row r="66" outlineLevel="1">
      <c r="A66" s="324" t="s">
        <v>2061</v>
      </c>
      <c r="B66" s="117"/>
      <c r="C66" s="327" t="s">
        <v>48</v>
      </c>
      <c r="D66" s="327" t="s">
        <v>49</v>
      </c>
      <c r="E66" s="328" t="s">
        <v>50</v>
      </c>
      <c r="F66" s="329" t="s">
        <v>51</v>
      </c>
      <c r="G66" s="328" t="s">
        <v>52</v>
      </c>
      <c r="H66" s="332"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outlineLevel="1">
      <c r="A67" s="335" t="s">
        <v>322</v>
      </c>
      <c r="B67" s="597" t="s">
        <v>129</v>
      </c>
      <c r="C67" s="197" t="s">
        <v>79</v>
      </c>
      <c r="D67" s="835"/>
      <c r="E67" s="197" t="s">
        <v>151</v>
      </c>
      <c r="F67" s="349">
        <v>6.6</v>
      </c>
      <c r="G67" s="201" t="s">
        <v>67</v>
      </c>
      <c r="H67" s="709" t="s">
        <v>2062</v>
      </c>
      <c r="I67" s="221"/>
      <c r="J67" s="110"/>
      <c r="K67" s="200"/>
      <c r="L67" s="200"/>
      <c r="M67" s="205"/>
      <c r="N67" s="205"/>
      <c r="O67" s="200">
        <v>0.0</v>
      </c>
      <c r="P67" s="200">
        <v>1.0</v>
      </c>
      <c r="Q67" s="200">
        <v>1.0</v>
      </c>
      <c r="R67" s="205" t="b">
        <v>0</v>
      </c>
      <c r="S67" s="205" t="b">
        <v>0</v>
      </c>
      <c r="T67" s="205"/>
      <c r="U67" s="344" t="s">
        <v>340</v>
      </c>
      <c r="V67" s="344" t="b">
        <v>0</v>
      </c>
    </row>
    <row r="68" outlineLevel="1">
      <c r="A68" s="222"/>
      <c r="B68" s="597" t="s">
        <v>402</v>
      </c>
      <c r="C68" s="197" t="s">
        <v>2063</v>
      </c>
      <c r="D68" s="222"/>
      <c r="E68" s="197" t="s">
        <v>2064</v>
      </c>
      <c r="F68" s="349">
        <v>1.32</v>
      </c>
      <c r="G68" s="201" t="s">
        <v>292</v>
      </c>
      <c r="H68" s="231"/>
      <c r="J68" s="233"/>
      <c r="K68" s="200"/>
      <c r="L68" s="200"/>
      <c r="M68" s="205"/>
      <c r="N68" s="205"/>
      <c r="O68" s="200">
        <v>0.0</v>
      </c>
      <c r="P68" s="200">
        <v>1.0</v>
      </c>
      <c r="Q68" s="200">
        <v>1.0</v>
      </c>
      <c r="R68" s="205" t="b">
        <v>0</v>
      </c>
      <c r="S68" s="205" t="b">
        <v>0</v>
      </c>
      <c r="T68" s="205"/>
      <c r="U68" s="222"/>
      <c r="V68" s="222"/>
    </row>
    <row r="69" outlineLevel="1">
      <c r="A69" s="207"/>
      <c r="B69" s="597" t="s">
        <v>418</v>
      </c>
      <c r="C69" s="197" t="s">
        <v>379</v>
      </c>
      <c r="D69" s="222"/>
      <c r="E69" s="197" t="s">
        <v>90</v>
      </c>
      <c r="F69" s="349">
        <v>9.6</v>
      </c>
      <c r="G69" s="201" t="s">
        <v>91</v>
      </c>
      <c r="H69" s="231"/>
      <c r="J69" s="233"/>
      <c r="K69" s="200"/>
      <c r="L69" s="200"/>
      <c r="M69" s="205"/>
      <c r="N69" s="205"/>
      <c r="O69" s="200">
        <v>0.0</v>
      </c>
      <c r="P69" s="200">
        <v>1.0</v>
      </c>
      <c r="Q69" s="200">
        <v>1.0</v>
      </c>
      <c r="R69" s="205" t="b">
        <v>0</v>
      </c>
      <c r="S69" s="205" t="b">
        <v>0</v>
      </c>
      <c r="T69" s="205"/>
      <c r="U69" s="222"/>
      <c r="V69" s="222"/>
    </row>
    <row r="70" outlineLevel="1">
      <c r="A70" s="335" t="s">
        <v>359</v>
      </c>
      <c r="B70" s="597" t="s">
        <v>129</v>
      </c>
      <c r="C70" s="197" t="s">
        <v>79</v>
      </c>
      <c r="D70" s="222"/>
      <c r="E70" s="197" t="s">
        <v>1294</v>
      </c>
      <c r="F70" s="349">
        <v>5.3999999999999995</v>
      </c>
      <c r="G70" s="201" t="s">
        <v>59</v>
      </c>
      <c r="H70" s="231"/>
      <c r="J70" s="233"/>
      <c r="K70" s="200"/>
      <c r="L70" s="200"/>
      <c r="M70" s="205"/>
      <c r="N70" s="205"/>
      <c r="O70" s="200">
        <v>0.0</v>
      </c>
      <c r="P70" s="200">
        <v>1.0</v>
      </c>
      <c r="Q70" s="200">
        <v>1.0</v>
      </c>
      <c r="R70" s="205" t="b">
        <v>0</v>
      </c>
      <c r="S70" s="205" t="b">
        <v>0</v>
      </c>
      <c r="T70" s="205"/>
      <c r="U70" s="222"/>
      <c r="V70" s="222"/>
    </row>
    <row r="71" outlineLevel="1">
      <c r="A71" s="222"/>
      <c r="B71" s="597" t="s">
        <v>402</v>
      </c>
      <c r="C71" s="197" t="s">
        <v>2063</v>
      </c>
      <c r="D71" s="222"/>
      <c r="E71" s="197" t="s">
        <v>429</v>
      </c>
      <c r="F71" s="349">
        <v>1.2</v>
      </c>
      <c r="G71" s="201" t="s">
        <v>292</v>
      </c>
      <c r="H71" s="231"/>
      <c r="J71" s="233"/>
      <c r="K71" s="200"/>
      <c r="L71" s="200"/>
      <c r="M71" s="205"/>
      <c r="N71" s="205"/>
      <c r="O71" s="200">
        <v>0.0</v>
      </c>
      <c r="P71" s="200">
        <v>1.0</v>
      </c>
      <c r="Q71" s="200">
        <v>1.0</v>
      </c>
      <c r="R71" s="205" t="b">
        <v>0</v>
      </c>
      <c r="S71" s="205" t="b">
        <v>0</v>
      </c>
      <c r="T71" s="205"/>
      <c r="U71" s="222"/>
      <c r="V71" s="222"/>
    </row>
    <row r="72" outlineLevel="1">
      <c r="A72" s="207"/>
      <c r="B72" s="597" t="s">
        <v>418</v>
      </c>
      <c r="C72" s="197" t="s">
        <v>379</v>
      </c>
      <c r="D72" s="207"/>
      <c r="E72" s="197" t="s">
        <v>66</v>
      </c>
      <c r="F72" s="349">
        <v>7.199999999999999</v>
      </c>
      <c r="G72" s="201" t="s">
        <v>67</v>
      </c>
      <c r="H72" s="112"/>
      <c r="I72" s="224"/>
      <c r="J72" s="114"/>
      <c r="K72" s="200"/>
      <c r="L72" s="200"/>
      <c r="M72" s="205"/>
      <c r="N72" s="205"/>
      <c r="O72" s="200">
        <v>0.0</v>
      </c>
      <c r="P72" s="200">
        <v>1.0</v>
      </c>
      <c r="Q72" s="200">
        <v>1.0</v>
      </c>
      <c r="R72" s="205" t="b">
        <v>0</v>
      </c>
      <c r="S72" s="205" t="b">
        <v>0</v>
      </c>
      <c r="T72" s="205"/>
      <c r="U72" s="207"/>
      <c r="V72" s="207"/>
    </row>
    <row r="73" outlineLevel="1">
      <c r="A73" s="324" t="s">
        <v>1743</v>
      </c>
      <c r="B73" s="117"/>
      <c r="C73" s="327" t="s">
        <v>48</v>
      </c>
      <c r="D73" s="327" t="s">
        <v>49</v>
      </c>
      <c r="E73" s="328" t="s">
        <v>50</v>
      </c>
      <c r="F73" s="329" t="s">
        <v>51</v>
      </c>
      <c r="G73" s="328" t="s">
        <v>52</v>
      </c>
      <c r="H73" s="332"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outlineLevel="1">
      <c r="A74" s="358" t="s">
        <v>324</v>
      </c>
      <c r="B74" s="388" t="s">
        <v>1747</v>
      </c>
      <c r="C74" s="197" t="s">
        <v>2065</v>
      </c>
      <c r="D74" s="197" t="s">
        <v>450</v>
      </c>
      <c r="E74" s="1426"/>
      <c r="F74" s="1426"/>
      <c r="G74" s="1426"/>
      <c r="H74" s="416" t="s">
        <v>2066</v>
      </c>
      <c r="I74" s="120"/>
      <c r="J74" s="117"/>
      <c r="K74" s="414"/>
      <c r="L74" s="414"/>
      <c r="M74" s="414"/>
      <c r="N74" s="414"/>
      <c r="O74" s="414"/>
      <c r="P74" s="414"/>
      <c r="Q74" s="414"/>
      <c r="R74" s="414"/>
      <c r="S74" s="414"/>
      <c r="T74" s="414"/>
      <c r="U74" s="344" t="b">
        <v>0</v>
      </c>
      <c r="V74" s="344" t="b">
        <v>0</v>
      </c>
    </row>
    <row r="75" outlineLevel="1">
      <c r="A75" s="207"/>
      <c r="B75" s="388" t="s">
        <v>1176</v>
      </c>
      <c r="C75" s="197" t="s">
        <v>56</v>
      </c>
      <c r="D75" s="197" t="s">
        <v>464</v>
      </c>
      <c r="E75" s="197" t="s">
        <v>1751</v>
      </c>
      <c r="F75" s="349" t="s">
        <v>1752</v>
      </c>
      <c r="G75" s="197" t="s">
        <v>2033</v>
      </c>
      <c r="H75" s="416" t="s">
        <v>2067</v>
      </c>
      <c r="I75" s="120"/>
      <c r="J75" s="117"/>
      <c r="K75" s="200"/>
      <c r="L75" s="200"/>
      <c r="M75" s="205"/>
      <c r="N75" s="205"/>
      <c r="O75" s="200">
        <v>0.0</v>
      </c>
      <c r="P75" s="200">
        <v>1.0</v>
      </c>
      <c r="Q75" s="200">
        <v>1.0</v>
      </c>
      <c r="R75" s="205" t="b">
        <v>0</v>
      </c>
      <c r="S75" s="205" t="b">
        <v>0</v>
      </c>
      <c r="T75" s="205"/>
      <c r="U75" s="207"/>
      <c r="V75" s="207"/>
    </row>
    <row r="76">
      <c r="A76" s="312"/>
      <c r="B76" s="315"/>
      <c r="C76" s="317"/>
      <c r="D76" s="317"/>
      <c r="E76" s="318"/>
      <c r="F76" s="318"/>
      <c r="G76" s="318"/>
      <c r="H76" s="319"/>
      <c r="I76" s="319"/>
      <c r="J76" s="320"/>
      <c r="K76" s="320"/>
      <c r="L76" s="320"/>
      <c r="M76" s="320"/>
      <c r="N76" s="320"/>
      <c r="O76" s="320"/>
      <c r="P76" s="320"/>
      <c r="Q76" s="180"/>
      <c r="R76" s="180"/>
      <c r="S76" s="180"/>
      <c r="T76" s="180"/>
      <c r="U76" s="180"/>
      <c r="V76" s="180"/>
    </row>
    <row r="77">
      <c r="A77" s="390" t="s">
        <v>442</v>
      </c>
      <c r="B77" s="110"/>
      <c r="C77" s="319"/>
      <c r="D77" s="319"/>
      <c r="E77" s="320"/>
      <c r="F77" s="392"/>
      <c r="G77" s="392"/>
      <c r="H77" s="320"/>
      <c r="I77" s="320"/>
      <c r="J77" s="320"/>
      <c r="K77" s="320"/>
      <c r="L77" s="320"/>
      <c r="M77" s="320"/>
      <c r="N77" s="180"/>
      <c r="O77" s="180"/>
      <c r="P77" s="180"/>
      <c r="Q77" s="320"/>
      <c r="R77" s="320"/>
      <c r="S77" s="320"/>
      <c r="T77" s="320"/>
      <c r="U77" s="320"/>
      <c r="V77" s="320"/>
    </row>
    <row r="78" outlineLevel="1">
      <c r="A78" s="112"/>
      <c r="B78" s="114"/>
      <c r="C78" s="393" t="s">
        <v>48</v>
      </c>
      <c r="D78" s="393" t="s">
        <v>49</v>
      </c>
      <c r="E78" s="393" t="s">
        <v>50</v>
      </c>
      <c r="F78" s="396" t="s">
        <v>51</v>
      </c>
      <c r="G78" s="319"/>
      <c r="H78" s="319"/>
      <c r="I78" s="319"/>
      <c r="J78" s="320"/>
      <c r="K78" s="320"/>
      <c r="L78" s="320"/>
      <c r="M78" s="320"/>
      <c r="N78" s="320"/>
      <c r="O78" s="320"/>
      <c r="P78" s="320"/>
      <c r="Q78" s="320"/>
      <c r="R78" s="320"/>
      <c r="S78" s="320"/>
      <c r="T78" s="320"/>
      <c r="U78" s="320"/>
      <c r="V78" s="320"/>
    </row>
    <row r="79" outlineLevel="1">
      <c r="A79" s="398" t="s">
        <v>449</v>
      </c>
      <c r="B79" s="399" t="s">
        <v>449</v>
      </c>
      <c r="C79" s="197" t="s">
        <v>429</v>
      </c>
      <c r="D79" s="197" t="s">
        <v>66</v>
      </c>
      <c r="E79" s="199" t="s">
        <v>452</v>
      </c>
      <c r="F79" s="200">
        <v>1.56</v>
      </c>
      <c r="G79" s="319"/>
      <c r="H79" s="319"/>
      <c r="I79" s="319"/>
      <c r="J79" s="320"/>
      <c r="K79" s="320"/>
      <c r="L79" s="320"/>
      <c r="M79" s="320"/>
      <c r="N79" s="320"/>
      <c r="O79" s="320"/>
      <c r="P79" s="320"/>
      <c r="Q79" s="320"/>
      <c r="R79" s="320"/>
      <c r="S79" s="320"/>
      <c r="T79" s="320"/>
      <c r="U79" s="320"/>
      <c r="V79" s="320"/>
    </row>
    <row r="80" outlineLevel="1">
      <c r="A80" s="400" t="s">
        <v>454</v>
      </c>
      <c r="B80" s="399" t="s">
        <v>455</v>
      </c>
      <c r="C80" s="197" t="s">
        <v>261</v>
      </c>
      <c r="D80" s="197" t="s">
        <v>476</v>
      </c>
      <c r="E80" s="401"/>
      <c r="F80" s="402"/>
      <c r="G80" s="402"/>
      <c r="H80" s="319"/>
      <c r="I80" s="319"/>
      <c r="J80" s="320"/>
      <c r="K80" s="320"/>
      <c r="L80" s="320"/>
      <c r="M80" s="320"/>
      <c r="N80" s="320"/>
      <c r="O80" s="320"/>
      <c r="P80" s="320"/>
      <c r="Q80" s="320"/>
      <c r="R80" s="320"/>
      <c r="S80" s="320"/>
      <c r="T80" s="320"/>
      <c r="U80" s="320"/>
      <c r="V80" s="320"/>
    </row>
    <row r="81" outlineLevel="1">
      <c r="A81" s="231"/>
      <c r="B81" s="399" t="s">
        <v>456</v>
      </c>
      <c r="C81" s="197" t="s">
        <v>212</v>
      </c>
      <c r="D81" s="197" t="s">
        <v>345</v>
      </c>
      <c r="E81" s="401"/>
      <c r="F81" s="402"/>
      <c r="G81" s="402"/>
      <c r="H81" s="319"/>
      <c r="I81" s="319"/>
      <c r="J81" s="320"/>
      <c r="K81" s="320"/>
      <c r="L81" s="320"/>
      <c r="M81" s="320"/>
      <c r="N81" s="320"/>
      <c r="O81" s="320"/>
      <c r="P81" s="320"/>
      <c r="Q81" s="320"/>
      <c r="R81" s="320"/>
      <c r="S81" s="320"/>
      <c r="T81" s="320"/>
      <c r="U81" s="320"/>
      <c r="V81" s="320"/>
    </row>
    <row r="82" outlineLevel="1">
      <c r="A82" s="112"/>
      <c r="B82" s="399" t="s">
        <v>459</v>
      </c>
      <c r="C82" s="197" t="s">
        <v>130</v>
      </c>
      <c r="D82" s="197" t="s">
        <v>165</v>
      </c>
      <c r="E82" s="319"/>
      <c r="F82" s="402"/>
      <c r="G82" s="402"/>
      <c r="H82" s="319"/>
      <c r="I82" s="319"/>
      <c r="J82" s="320"/>
      <c r="K82" s="320"/>
      <c r="L82" s="320"/>
      <c r="M82" s="320"/>
      <c r="N82" s="320"/>
      <c r="O82" s="320"/>
      <c r="P82" s="320"/>
      <c r="Q82" s="320"/>
      <c r="R82" s="320"/>
      <c r="S82" s="320"/>
      <c r="T82" s="320"/>
      <c r="U82" s="320"/>
      <c r="V82" s="320"/>
    </row>
    <row r="83" outlineLevel="1">
      <c r="A83" s="403" t="s">
        <v>462</v>
      </c>
      <c r="B83" s="117"/>
      <c r="C83" s="393" t="s">
        <v>465</v>
      </c>
      <c r="D83" s="393" t="s">
        <v>48</v>
      </c>
      <c r="E83" s="393" t="s">
        <v>49</v>
      </c>
      <c r="F83" s="393" t="s">
        <v>50</v>
      </c>
      <c r="G83" s="396" t="s">
        <v>51</v>
      </c>
      <c r="H83" s="404" t="s">
        <v>53</v>
      </c>
      <c r="I83" s="120"/>
      <c r="J83" s="117"/>
      <c r="K83" s="405" t="str">
        <f>'テンプレート'!K97</f>
        <v>ベクトル</v>
      </c>
      <c r="L83" s="405" t="str">
        <f>'テンプレート'!L97</f>
        <v>KBG (R.E.)</v>
      </c>
      <c r="M83" s="405" t="str">
        <f>'テンプレート'!M97</f>
        <v>BKB (R.A.)</v>
      </c>
      <c r="N83" s="405" t="str">
        <f>'テンプレート'!N97</f>
        <v>FKB (R.F.)</v>
      </c>
      <c r="O83" s="406" t="str">
        <f>'テンプレート'!O97</f>
        <v>盾削り値</v>
      </c>
      <c r="P83" s="405" t="str">
        <f>'テンプレート'!P97</f>
        <v>ﾋｯﾄｽﾄｯﾌﾟ</v>
      </c>
      <c r="Q83" s="406" t="str">
        <f>'テンプレート'!Q97</f>
        <v>ずらし</v>
      </c>
      <c r="R83" s="408"/>
      <c r="S83" s="408"/>
      <c r="T83" s="408"/>
      <c r="U83" s="408"/>
      <c r="V83" s="408"/>
    </row>
    <row r="84" outlineLevel="1">
      <c r="A84" s="411" t="s">
        <v>467</v>
      </c>
      <c r="B84" s="399" t="s">
        <v>469</v>
      </c>
      <c r="C84" s="424" t="b">
        <v>0</v>
      </c>
      <c r="D84" s="821"/>
      <c r="E84" s="1427">
        <v>31.0</v>
      </c>
      <c r="F84" s="821"/>
      <c r="G84" s="821"/>
      <c r="H84" s="417"/>
      <c r="I84" s="221"/>
      <c r="J84" s="110"/>
      <c r="K84" s="407"/>
      <c r="L84" s="407"/>
      <c r="M84" s="407"/>
      <c r="N84" s="407"/>
      <c r="O84" s="407"/>
      <c r="P84" s="407"/>
      <c r="Q84" s="407"/>
      <c r="R84" s="408"/>
      <c r="S84" s="320"/>
      <c r="T84" s="320"/>
      <c r="U84" s="320"/>
      <c r="V84" s="320"/>
    </row>
    <row r="85" outlineLevel="1">
      <c r="A85" s="207"/>
      <c r="B85" s="399" t="s">
        <v>462</v>
      </c>
      <c r="C85" s="207"/>
      <c r="D85" s="1132">
        <v>15.0</v>
      </c>
      <c r="E85" s="207"/>
      <c r="F85" s="197" t="s">
        <v>229</v>
      </c>
      <c r="G85" s="349">
        <v>6.0</v>
      </c>
      <c r="H85" s="112"/>
      <c r="I85" s="224"/>
      <c r="J85" s="114"/>
      <c r="K85" s="203"/>
      <c r="L85" s="203"/>
      <c r="M85" s="204"/>
      <c r="N85" s="204"/>
      <c r="O85" s="407"/>
      <c r="P85" s="407"/>
      <c r="Q85" s="407"/>
      <c r="R85" s="408"/>
      <c r="S85" s="320"/>
      <c r="T85" s="320"/>
      <c r="U85" s="320"/>
      <c r="V85" s="320"/>
    </row>
    <row r="86" outlineLevel="1">
      <c r="A86" s="411" t="s">
        <v>474</v>
      </c>
      <c r="B86" s="399" t="s">
        <v>469</v>
      </c>
      <c r="C86" s="424" t="b">
        <v>0</v>
      </c>
      <c r="D86" s="821"/>
      <c r="E86" s="1427">
        <v>44.0</v>
      </c>
      <c r="F86" s="821"/>
      <c r="G86" s="821"/>
      <c r="H86" s="417"/>
      <c r="I86" s="221"/>
      <c r="J86" s="110"/>
      <c r="K86" s="407"/>
      <c r="L86" s="407"/>
      <c r="M86" s="407"/>
      <c r="N86" s="407"/>
      <c r="O86" s="407"/>
      <c r="P86" s="407"/>
      <c r="Q86" s="407"/>
      <c r="R86" s="408"/>
      <c r="S86" s="320"/>
      <c r="T86" s="320"/>
      <c r="U86" s="320"/>
      <c r="V86" s="320"/>
    </row>
    <row r="87" outlineLevel="1">
      <c r="A87" s="207"/>
      <c r="B87" s="399" t="s">
        <v>462</v>
      </c>
      <c r="C87" s="207"/>
      <c r="D87" s="1132">
        <v>8.0</v>
      </c>
      <c r="E87" s="207"/>
      <c r="F87" s="197" t="s">
        <v>229</v>
      </c>
      <c r="G87" s="349">
        <v>6.0</v>
      </c>
      <c r="H87" s="112"/>
      <c r="I87" s="224"/>
      <c r="J87" s="114"/>
      <c r="K87" s="203"/>
      <c r="L87" s="203"/>
      <c r="M87" s="204"/>
      <c r="N87" s="204"/>
      <c r="O87" s="407"/>
      <c r="P87" s="407"/>
      <c r="Q87" s="407"/>
      <c r="R87" s="408"/>
      <c r="S87" s="320"/>
      <c r="T87" s="320"/>
      <c r="U87" s="320"/>
      <c r="V87" s="320"/>
    </row>
    <row r="88" outlineLevel="1">
      <c r="A88" s="411" t="s">
        <v>477</v>
      </c>
      <c r="B88" s="399" t="s">
        <v>469</v>
      </c>
      <c r="C88" s="424" t="b">
        <v>0</v>
      </c>
      <c r="D88" s="821"/>
      <c r="E88" s="1427">
        <v>44.0</v>
      </c>
      <c r="F88" s="821"/>
      <c r="G88" s="821"/>
      <c r="H88" s="417"/>
      <c r="I88" s="221"/>
      <c r="J88" s="110"/>
      <c r="K88" s="407"/>
      <c r="L88" s="407"/>
      <c r="M88" s="407"/>
      <c r="N88" s="407"/>
      <c r="O88" s="407"/>
      <c r="P88" s="407"/>
      <c r="Q88" s="407"/>
      <c r="R88" s="408"/>
      <c r="S88" s="320"/>
      <c r="T88" s="320"/>
      <c r="U88" s="320"/>
      <c r="V88" s="320"/>
    </row>
    <row r="89" outlineLevel="1">
      <c r="A89" s="207"/>
      <c r="B89" s="399" t="s">
        <v>462</v>
      </c>
      <c r="C89" s="207"/>
      <c r="D89" s="1132">
        <v>13.0</v>
      </c>
      <c r="E89" s="207"/>
      <c r="F89" s="197" t="s">
        <v>66</v>
      </c>
      <c r="G89" s="349">
        <v>7.199999999999999</v>
      </c>
      <c r="H89" s="112"/>
      <c r="I89" s="224"/>
      <c r="J89" s="114"/>
      <c r="K89" s="203"/>
      <c r="L89" s="203"/>
      <c r="M89" s="204"/>
      <c r="N89" s="204"/>
      <c r="O89" s="407"/>
      <c r="P89" s="407"/>
      <c r="Q89" s="407"/>
      <c r="R89" s="408"/>
      <c r="S89" s="179"/>
      <c r="T89" s="179"/>
      <c r="U89" s="179"/>
      <c r="V89" s="179"/>
    </row>
    <row r="90" outlineLevel="1">
      <c r="A90" s="411" t="s">
        <v>482</v>
      </c>
      <c r="B90" s="399" t="s">
        <v>469</v>
      </c>
      <c r="C90" s="424" t="b">
        <v>0</v>
      </c>
      <c r="D90" s="821"/>
      <c r="E90" s="1427" t="s">
        <v>464</v>
      </c>
      <c r="F90" s="821"/>
      <c r="G90" s="821"/>
      <c r="H90" s="417"/>
      <c r="I90" s="221"/>
      <c r="J90" s="110"/>
      <c r="K90" s="407"/>
      <c r="L90" s="407"/>
      <c r="M90" s="407"/>
      <c r="N90" s="407"/>
      <c r="O90" s="407"/>
      <c r="P90" s="407"/>
      <c r="Q90" s="407"/>
      <c r="R90" s="408"/>
      <c r="S90" s="179"/>
      <c r="T90" s="179"/>
      <c r="U90" s="179"/>
      <c r="V90" s="179"/>
    </row>
    <row r="91" outlineLevel="1">
      <c r="A91" s="207"/>
      <c r="B91" s="399" t="s">
        <v>462</v>
      </c>
      <c r="C91" s="207"/>
      <c r="D91" s="1132">
        <v>16.0</v>
      </c>
      <c r="E91" s="207"/>
      <c r="F91" s="197" t="s">
        <v>229</v>
      </c>
      <c r="G91" s="349">
        <v>6.0</v>
      </c>
      <c r="H91" s="112"/>
      <c r="I91" s="224"/>
      <c r="J91" s="114"/>
      <c r="K91" s="203"/>
      <c r="L91" s="203"/>
      <c r="M91" s="204"/>
      <c r="N91" s="204"/>
      <c r="O91" s="407"/>
      <c r="P91" s="407"/>
      <c r="Q91" s="407"/>
      <c r="R91" s="408"/>
      <c r="S91" s="179"/>
      <c r="T91" s="179"/>
      <c r="U91" s="179"/>
      <c r="V91" s="179"/>
    </row>
    <row r="92">
      <c r="A92" s="312"/>
      <c r="B92" s="315"/>
      <c r="C92" s="317"/>
      <c r="D92" s="317"/>
      <c r="E92" s="319"/>
      <c r="F92" s="248"/>
      <c r="G92" s="248"/>
      <c r="H92" s="319"/>
      <c r="I92" s="319"/>
      <c r="J92" s="320"/>
      <c r="K92" s="320"/>
      <c r="L92" s="121"/>
      <c r="M92" s="121"/>
      <c r="N92" s="121"/>
      <c r="O92" s="179"/>
      <c r="P92" s="179"/>
      <c r="Q92" s="121"/>
      <c r="R92" s="121"/>
      <c r="S92" s="121"/>
      <c r="T92" s="121"/>
      <c r="U92" s="121"/>
      <c r="V92" s="121"/>
    </row>
    <row r="93">
      <c r="A93" s="429" t="s">
        <v>486</v>
      </c>
      <c r="B93" s="110"/>
      <c r="C93" s="392"/>
      <c r="D93" s="121"/>
      <c r="E93" s="121"/>
      <c r="F93" s="121"/>
      <c r="G93" s="121"/>
      <c r="H93" s="121"/>
      <c r="I93" s="121"/>
      <c r="J93" s="180"/>
      <c r="K93" s="121"/>
      <c r="L93" s="121"/>
      <c r="M93" s="121"/>
      <c r="N93" s="121"/>
      <c r="O93" s="121"/>
      <c r="P93" s="121"/>
      <c r="Q93" s="180"/>
      <c r="R93" s="121"/>
      <c r="S93" s="121"/>
      <c r="T93" s="121"/>
      <c r="U93" s="121"/>
      <c r="V93" s="121"/>
    </row>
    <row r="94" outlineLevel="1">
      <c r="A94" s="112"/>
      <c r="B94" s="114"/>
      <c r="C94" s="430" t="s">
        <v>487</v>
      </c>
      <c r="D94" s="430" t="s">
        <v>489</v>
      </c>
      <c r="E94" s="430" t="s">
        <v>49</v>
      </c>
      <c r="F94" s="430" t="s">
        <v>490</v>
      </c>
      <c r="G94" s="431"/>
      <c r="H94" s="319"/>
      <c r="I94" s="319"/>
      <c r="J94" s="320"/>
      <c r="K94" s="320"/>
      <c r="L94" s="121"/>
      <c r="M94" s="121"/>
      <c r="N94" s="121"/>
      <c r="O94" s="121"/>
      <c r="P94" s="121"/>
      <c r="Q94" s="121"/>
      <c r="R94" s="121"/>
      <c r="S94" s="121"/>
      <c r="T94" s="121"/>
      <c r="U94" s="121"/>
      <c r="V94" s="121"/>
    </row>
    <row r="95" outlineLevel="1">
      <c r="A95" s="432" t="s">
        <v>492</v>
      </c>
      <c r="B95" s="433" t="s">
        <v>455</v>
      </c>
      <c r="C95" s="127" t="str">
        <f t="array" ref="C95">INDEX(Dodges!$C$3:$U$84, MATCH($A$1,Dodges!$A$3:$A$85,0), MATCH(C94,Dodges!$C$2:$F$2,0))</f>
        <v>3-17</v>
      </c>
      <c r="D95" s="127" t="str">
        <f t="array" ref="D95">INDEX(Dodges!$C$3:$U$84, MATCH($A$1,Dodges!$A$3:$A$85,0), MATCH(D94,Dodges!$C$2:$F$2,0))</f>
        <v>6-17</v>
      </c>
      <c r="E95" s="127" t="str">
        <f t="array" ref="E95">INDEX(Dodges!$C$3:$U$84, MATCH($A$1,Dodges!$A$3:$A$85,0), MATCH(E94,Dodges!$C$2:$F$2,0))</f>
        <v>25 (20)</v>
      </c>
      <c r="F95" s="127" t="str">
        <f t="array" ref="F95">INDEX(Dodges!$C$3:$U$84, MATCH($A$1,Dodges!$A$3:$A$85,0), MATCH(F94,Dodges!$C$2:$F$2,0))</f>
        <v>33 (27)</v>
      </c>
      <c r="G95" s="402"/>
      <c r="H95" s="319"/>
      <c r="I95" s="319"/>
      <c r="J95" s="320"/>
      <c r="K95" s="320"/>
      <c r="L95" s="320"/>
      <c r="M95" s="121"/>
      <c r="N95" s="121"/>
      <c r="O95" s="121"/>
      <c r="P95" s="121"/>
      <c r="Q95" s="121"/>
      <c r="R95" s="121"/>
      <c r="S95" s="121"/>
      <c r="T95" s="121"/>
      <c r="U95" s="121"/>
      <c r="V95" s="121"/>
    </row>
    <row r="96" outlineLevel="1">
      <c r="A96" s="231"/>
      <c r="B96" s="433" t="s">
        <v>496</v>
      </c>
      <c r="C96" s="127" t="str">
        <f t="array" ref="C96">INDEX(Dodges!$G$3:$U$84, MATCH($A$1,Dodges!$A$3:$A$85,0), MATCH(C94,Dodges!$G$2:$J$2,0))</f>
        <v>4-15</v>
      </c>
      <c r="D96" s="127" t="str">
        <f t="array" ref="D96">INDEX(Dodges!$G$3:$U$84, MATCH($A$1,Dodges!$A$3:$A$85,0), MATCH(D94,Dodges!$G$2:$J$2,0))</f>
        <v>8-14</v>
      </c>
      <c r="E96" s="127" t="str">
        <f t="array" ref="E96">INDEX(Dodges!$G$3:$U$84, MATCH($A$1,Dodges!$A$3:$A$85,0), MATCH(E94,Dodges!$G$2:$J$2,0))</f>
        <v>29</v>
      </c>
      <c r="F96" s="127">
        <f t="array" ref="F96">INDEX(Dodges!$G$3:$U$84, MATCH($A$1,Dodges!$A$3:$A$85,0), MATCH(F94,Dodges!$G$2:$J$2,0))</f>
        <v>38</v>
      </c>
      <c r="G96" s="436"/>
      <c r="H96" s="319"/>
      <c r="I96" s="319"/>
      <c r="J96" s="320"/>
      <c r="K96" s="320"/>
      <c r="L96" s="320"/>
      <c r="M96" s="320"/>
      <c r="N96" s="320"/>
      <c r="O96" s="121"/>
      <c r="P96" s="121"/>
      <c r="Q96" s="121"/>
      <c r="R96" s="121"/>
      <c r="S96" s="121"/>
      <c r="T96" s="121"/>
      <c r="U96" s="121"/>
      <c r="V96" s="121"/>
    </row>
    <row r="97" outlineLevel="1">
      <c r="A97" s="112"/>
      <c r="B97" s="433" t="s">
        <v>497</v>
      </c>
      <c r="C97" s="127" t="str">
        <f t="array" ref="C97">INDEX(Dodges!$K$3:$U$84, MATCH($A$1,Dodges!$A$3:$A$85,0), MATCH(C94,Dodges!$K$2:$N$2,0))</f>
        <v>5-16</v>
      </c>
      <c r="D97" s="127" t="str">
        <f t="array" ref="D97">INDEX(Dodges!$K$3:$U$84, MATCH($A$1,Dodges!$A$3:$A$85,0), MATCH(D94,Dodges!$K$2:$N$2,0))</f>
        <v>9-14</v>
      </c>
      <c r="E97" s="127" t="str">
        <f t="array" ref="E97">INDEX(Dodges!$K$3:$U$84, MATCH($A$1,Dodges!$A$3:$A$85,0), MATCH(E94,Dodges!$K$2:$N$2,0))</f>
        <v>34</v>
      </c>
      <c r="F97" s="127" t="str">
        <f t="array" ref="F97">INDEX(Dodges!$K$3:$U$84, MATCH($A$1,Dodges!$A$3:$A$85,0), MATCH(F94,Dodges!$K$2:$N$2,0))</f>
        <v>51</v>
      </c>
      <c r="G97" s="436"/>
      <c r="H97" s="434"/>
      <c r="I97" s="434"/>
      <c r="J97" s="179"/>
      <c r="K97" s="179"/>
      <c r="L97" s="179"/>
      <c r="M97" s="179"/>
      <c r="N97" s="179"/>
      <c r="O97" s="121"/>
      <c r="P97" s="121"/>
      <c r="Q97" s="121"/>
      <c r="R97" s="121"/>
      <c r="S97" s="121"/>
      <c r="T97" s="121"/>
      <c r="U97" s="121"/>
      <c r="V97" s="121"/>
    </row>
    <row r="98" outlineLevel="1">
      <c r="A98" s="432" t="s">
        <v>498</v>
      </c>
      <c r="B98" s="433" t="s">
        <v>499</v>
      </c>
      <c r="C98" s="127" t="str">
        <f t="array" ref="C98">INDEX(Dodges!$O$3:$U$84, MATCH($A$1,Dodges!$A$3:$A$85,0), MATCH(C94,Dodges!$O$2:$R$2,0))</f>
        <v>3-29</v>
      </c>
      <c r="D98" s="127" t="str">
        <f t="array" ref="D98">INDEX(Dodges!$O$3:$U$84, MATCH($A$1,Dodges!$A$3:$A$85,0), MATCH(D94,Dodges!$O$2:$R$2,0))</f>
        <v>6-27</v>
      </c>
      <c r="E98" s="127" t="str">
        <f t="array" ref="E98">INDEX(Dodges!$O$3:$U$84, MATCH($A$1,Dodges!$A$3:$A$85,0), MATCH(E94,Dodges!$O$2:$R$2,0))</f>
        <v>44</v>
      </c>
      <c r="F98" s="248"/>
      <c r="G98" s="248"/>
      <c r="H98" s="180"/>
      <c r="I98" s="180"/>
      <c r="J98" s="121"/>
      <c r="K98" s="121"/>
      <c r="L98" s="121"/>
      <c r="M98" s="121"/>
      <c r="N98" s="121"/>
      <c r="O98" s="320"/>
      <c r="P98" s="320"/>
      <c r="Q98" s="320"/>
      <c r="R98" s="320"/>
      <c r="S98" s="320"/>
      <c r="T98" s="320"/>
      <c r="U98" s="320"/>
      <c r="V98" s="320"/>
    </row>
    <row r="99" outlineLevel="1">
      <c r="A99" s="112"/>
      <c r="B99" s="433" t="s">
        <v>500</v>
      </c>
      <c r="C99" s="127" t="str">
        <f t="array" ref="C99">INDEX(Dodges!$S$3:$U$84, MATCH($A$1,Dodges!$A$3:$A$85,0), MATCH(C94,Dodges!$S$2:$U$2,0))</f>
        <v>3-21</v>
      </c>
      <c r="D99" s="127" t="str">
        <f t="array" ref="D99">INDEX(Dodges!$S$3:$U$84, MATCH($A$1,Dodges!$A$3:$A$85,0), MATCH(D94,Dodges!$S$2:$U$2,0))</f>
        <v>6-20</v>
      </c>
      <c r="E99" s="127" t="str">
        <f t="array" ref="E99">INDEX(Dodges!$S$3:$U$84, MATCH($A$1,Dodges!$A$3:$A$85,0), MATCH(E94,Dodges!$S$2:$U$2,0))</f>
        <v>真横：74
真上：97
真下：62</v>
      </c>
      <c r="F99" s="436"/>
      <c r="G99" s="436"/>
      <c r="H99" s="180"/>
      <c r="I99" s="180"/>
      <c r="J99" s="179"/>
      <c r="K99" s="179"/>
      <c r="L99" s="179"/>
      <c r="M99" s="179"/>
      <c r="N99" s="121"/>
      <c r="O99" s="180"/>
      <c r="P99" s="180"/>
      <c r="Q99" s="180"/>
      <c r="R99" s="180"/>
      <c r="S99" s="180"/>
      <c r="T99" s="180"/>
      <c r="U99" s="180"/>
      <c r="V99" s="180"/>
    </row>
    <row r="100">
      <c r="A100" s="438"/>
      <c r="B100" s="439"/>
      <c r="C100" s="431"/>
      <c r="D100" s="431"/>
      <c r="E100" s="440"/>
      <c r="F100" s="431"/>
      <c r="G100" s="431"/>
      <c r="H100" s="431"/>
      <c r="I100" s="431"/>
      <c r="J100" s="121"/>
      <c r="K100" s="319"/>
      <c r="L100" s="319"/>
      <c r="M100" s="319"/>
      <c r="N100" s="319"/>
      <c r="O100" s="180"/>
      <c r="P100" s="180"/>
      <c r="Q100" s="180"/>
      <c r="R100" s="180"/>
      <c r="S100" s="180"/>
      <c r="T100" s="180"/>
      <c r="U100" s="180"/>
      <c r="V100" s="180"/>
    </row>
    <row r="101">
      <c r="A101" s="441" t="s">
        <v>501</v>
      </c>
      <c r="B101" s="110"/>
      <c r="C101" s="320"/>
      <c r="D101" s="179"/>
      <c r="E101" s="320"/>
      <c r="F101" s="138"/>
      <c r="G101" s="138"/>
      <c r="H101" s="179"/>
      <c r="I101" s="179"/>
      <c r="J101" s="180"/>
      <c r="K101" s="180"/>
      <c r="L101" s="180"/>
      <c r="M101" s="180"/>
      <c r="N101" s="180"/>
      <c r="O101" s="180"/>
      <c r="P101" s="180"/>
      <c r="Q101" s="180"/>
      <c r="R101" s="180"/>
      <c r="S101" s="180"/>
      <c r="T101" s="180"/>
      <c r="U101" s="180"/>
      <c r="V101" s="180"/>
    </row>
    <row r="102" outlineLevel="1">
      <c r="A102" s="112"/>
      <c r="B102" s="114"/>
      <c r="C102" s="442" t="s">
        <v>487</v>
      </c>
      <c r="D102" s="442" t="s">
        <v>49</v>
      </c>
      <c r="E102" s="442" t="s">
        <v>48</v>
      </c>
      <c r="F102" s="442" t="s">
        <v>50</v>
      </c>
      <c r="G102" s="443" t="s">
        <v>51</v>
      </c>
      <c r="H102" s="320"/>
      <c r="I102" s="320"/>
      <c r="J102" s="179"/>
      <c r="K102" s="444" t="str">
        <f>'テンプレート'!K116</f>
        <v>アイテム取得</v>
      </c>
      <c r="L102" s="117"/>
      <c r="M102" s="445" t="str">
        <f>'テンプレート'!M116</f>
        <v>取得フレーム</v>
      </c>
      <c r="N102" s="445" t="str">
        <f>'テンプレート'!N116</f>
        <v>Duration</v>
      </c>
      <c r="O102" s="180"/>
      <c r="P102" s="180"/>
      <c r="Q102" s="180"/>
      <c r="R102" s="180"/>
      <c r="S102" s="180"/>
      <c r="T102" s="180"/>
      <c r="U102" s="180"/>
      <c r="V102" s="180"/>
    </row>
    <row r="103" outlineLevel="1">
      <c r="A103" s="446" t="s">
        <v>502</v>
      </c>
      <c r="B103" s="447" t="s">
        <v>503</v>
      </c>
      <c r="C103" s="448"/>
      <c r="D103" s="127">
        <f t="array" ref="D103">INDEX('Ledge  Tech'!$C$3:$C102, MATCH($A$1,'Ledge  Tech'!$A$3:$A$109,0), MATCH(D102,'Ledge  Tech'!$C$2,0))</f>
        <v>19</v>
      </c>
      <c r="E103" s="448"/>
      <c r="F103" s="448"/>
      <c r="G103" s="448"/>
      <c r="H103" s="320"/>
      <c r="I103" s="320"/>
      <c r="J103" s="121"/>
      <c r="K103" s="449" t="str">
        <f>'テンプレート'!K117</f>
        <v>小アイテム</v>
      </c>
      <c r="L103" s="450" t="str">
        <f>'テンプレート'!L117</f>
        <v>On-Spot</v>
      </c>
      <c r="M103" s="127" t="s">
        <v>504</v>
      </c>
      <c r="N103" s="127">
        <v>7.0</v>
      </c>
      <c r="O103" s="180"/>
      <c r="P103" s="180"/>
      <c r="Q103" s="180"/>
      <c r="R103" s="180"/>
      <c r="S103" s="180"/>
      <c r="T103" s="180"/>
      <c r="U103" s="180"/>
      <c r="V103" s="180"/>
    </row>
    <row r="104" outlineLevel="1">
      <c r="A104" s="222"/>
      <c r="B104" s="447" t="s">
        <v>455</v>
      </c>
      <c r="C104" s="127" t="str">
        <f t="array" ref="C104">INDEX('Ledge  Tech'!$D$3:$E102, MATCH($A$1,'Ledge  Tech'!$A$3:$A$109,0), MATCH(C102,'Ledge  Tech'!$D$2:$E$2,0))</f>
        <v>1-33</v>
      </c>
      <c r="D104" s="127">
        <f t="array" ref="D104">INDEX('Ledge  Tech'!$D$3:$E102, MATCH($A$1,'Ledge  Tech'!$A$3:$A$109,0), MATCH(D102,'Ledge  Tech'!$D$2:$E$2,0))</f>
        <v>34</v>
      </c>
      <c r="E104" s="448"/>
      <c r="F104" s="448"/>
      <c r="G104" s="448"/>
      <c r="H104" s="320"/>
      <c r="I104" s="320"/>
      <c r="J104" s="179"/>
      <c r="K104" s="207"/>
      <c r="L104" s="450" t="str">
        <f>'テンプレート'!L118</f>
        <v>歩き</v>
      </c>
      <c r="M104" s="127" t="s">
        <v>504</v>
      </c>
      <c r="N104" s="127">
        <v>19.0</v>
      </c>
      <c r="O104" s="180"/>
      <c r="P104" s="180"/>
      <c r="Q104" s="180"/>
      <c r="R104" s="180"/>
      <c r="S104" s="180"/>
      <c r="T104" s="180"/>
      <c r="U104" s="180"/>
      <c r="V104" s="180"/>
    </row>
    <row r="105" outlineLevel="1">
      <c r="A105" s="222"/>
      <c r="B105" s="447" t="s">
        <v>486</v>
      </c>
      <c r="C105" s="127" t="str">
        <f t="array" ref="C105">INDEX('Ledge  Tech'!$F$3:$G$109, MATCH($A$1,'Ledge  Tech'!$A$3:$A$109,0), MATCH(C102,'Ledge  Tech'!$F$2:$G$2,0))</f>
        <v>1-27</v>
      </c>
      <c r="D105" s="127">
        <f t="array" ref="D105">INDEX('Ledge  Tech'!$F$3:$G$109, MATCH($A$1,'Ledge  Tech'!$A$3:$A$109,0), MATCH(D102,'Ledge  Tech'!$F$2:$G$2,0))</f>
        <v>45</v>
      </c>
      <c r="E105" s="448"/>
      <c r="F105" s="448"/>
      <c r="G105" s="448"/>
      <c r="H105" s="320"/>
      <c r="I105" s="320"/>
      <c r="J105" s="121"/>
      <c r="K105" s="451" t="str">
        <f>'テンプレート'!K119</f>
        <v>アイテム投擲</v>
      </c>
      <c r="L105" s="117"/>
      <c r="M105" s="445" t="str">
        <f>'テンプレート'!M119</f>
        <v>投擲フレーム</v>
      </c>
      <c r="N105" s="445" t="str">
        <f>'テンプレート'!N119</f>
        <v>Duration</v>
      </c>
      <c r="O105" s="180"/>
      <c r="P105" s="180"/>
      <c r="Q105" s="180"/>
      <c r="R105" s="180"/>
      <c r="S105" s="180"/>
      <c r="T105" s="180"/>
      <c r="U105" s="180"/>
      <c r="V105" s="180"/>
    </row>
    <row r="106" outlineLevel="1">
      <c r="A106" s="222"/>
      <c r="B106" s="447" t="s">
        <v>505</v>
      </c>
      <c r="C106" s="127" t="str">
        <f t="array" ref="C106">INDEX('Ledge  Tech'!$H$3:$I$109, MATCH($A$1,'Ledge  Tech'!$A$3:$A$109,0), MATCH(C102,'Ledge  Tech'!$H$2:$I$2,0))</f>
        <v>1-12</v>
      </c>
      <c r="D106" s="127">
        <f t="array" ref="D106">INDEX('Ledge  Tech'!$H$3:$I$109, MATCH($A$1,'Ledge  Tech'!$A$3:$A$109,0), MATCH(D102,'Ledge  Tech'!$H$2:$I$2,0))</f>
        <v>14</v>
      </c>
      <c r="E106" s="448"/>
      <c r="F106" s="448"/>
      <c r="G106" s="448"/>
      <c r="H106" s="320"/>
      <c r="I106" s="320"/>
      <c r="J106" s="179"/>
      <c r="K106" s="452" t="str">
        <f>'テンプレート'!K120</f>
        <v>Ground投擲</v>
      </c>
      <c r="L106" s="450" t="str">
        <f>'テンプレート'!L120</f>
        <v>前Throws</v>
      </c>
      <c r="M106" s="127" t="s">
        <v>173</v>
      </c>
      <c r="N106" s="127">
        <v>24.0</v>
      </c>
      <c r="O106" s="121"/>
      <c r="P106" s="121"/>
      <c r="Q106" s="121"/>
      <c r="R106" s="121"/>
      <c r="S106" s="121"/>
      <c r="T106" s="121"/>
      <c r="U106" s="121"/>
      <c r="V106" s="121"/>
    </row>
    <row r="107" outlineLevel="1">
      <c r="A107" s="207"/>
      <c r="B107" s="447" t="s">
        <v>506</v>
      </c>
      <c r="C107" s="127" t="str">
        <f t="array" ref="C107">INDEX('Ledge  Tech'!$J$3:$M$109, MATCH($A$1,'Ledge  Tech'!$A$3:$A$109,0), MATCH(C102,'Ledge  Tech'!$J$2:$M$2,0))</f>
        <v>1-25</v>
      </c>
      <c r="D107" s="127">
        <f t="array" ref="D107">INDEX('Ledge  Tech'!$J$3:$M$109, MATCH($A$1,'Ledge  Tech'!$A$3:$A$109,0), MATCH(D102,'Ledge  Tech'!$J$2:$M$2,0))</f>
        <v>55</v>
      </c>
      <c r="E107" s="127" t="str">
        <f t="array" ref="E107">INDEX('Ledge  Tech'!$J$3:$M$109, MATCH($A$1,'Ledge  Tech'!$A$3:$A$109,0), MATCH(E102,'Ledge  Tech'!$J$2:$M$2,0))</f>
        <v>23-25</v>
      </c>
      <c r="F107" s="127">
        <f t="array" ref="F107">INDEX('Ledge  Tech'!$J$3:$M$109, MATCH($A$1,'Ledge  Tech'!$A$3:$A$109,0), MATCH(F102,'Ledge  Tech'!$J$2:$M$2,0))</f>
        <v>10</v>
      </c>
      <c r="G107" s="127">
        <f>F107*1.2</f>
        <v>12</v>
      </c>
      <c r="H107" s="320"/>
      <c r="I107" s="320"/>
      <c r="J107" s="121"/>
      <c r="K107" s="222"/>
      <c r="L107" s="450" t="str">
        <f>'テンプレート'!L121</f>
        <v>後Throws</v>
      </c>
      <c r="M107" s="127" t="s">
        <v>166</v>
      </c>
      <c r="N107" s="127">
        <v>24.0</v>
      </c>
      <c r="O107" s="121"/>
      <c r="P107" s="121"/>
      <c r="Q107" s="121"/>
      <c r="R107" s="121"/>
      <c r="S107" s="121"/>
      <c r="T107" s="121"/>
      <c r="U107" s="121"/>
      <c r="V107" s="121"/>
    </row>
    <row r="108" outlineLevel="1">
      <c r="A108" s="446" t="s">
        <v>507</v>
      </c>
      <c r="B108" s="447" t="s">
        <v>455</v>
      </c>
      <c r="C108" s="127" t="str">
        <f t="array" ref="C108">INDEX('Ledge  Tech'!$N$3:$O$109, MATCH($A$1,'Ledge  Tech'!$A$3:$A$109,0), MATCH(C102,'Ledge  Tech'!$N$2:$O$2,0))</f>
        <v>1-20</v>
      </c>
      <c r="D108" s="127">
        <f t="array" ref="D108">INDEX('Ledge  Tech'!$N$3:$O$109, MATCH($A$1,'Ledge  Tech'!$A$3:$A$109,0), MATCH(D102,'Ledge  Tech'!$N$2:$O$2,0))</f>
        <v>26</v>
      </c>
      <c r="E108" s="448"/>
      <c r="F108" s="448"/>
      <c r="G108" s="448"/>
      <c r="H108" s="320"/>
      <c r="I108" s="320"/>
      <c r="J108" s="179"/>
      <c r="K108" s="222"/>
      <c r="L108" s="450" t="str">
        <f>'テンプレート'!L122</f>
        <v>上Throws</v>
      </c>
      <c r="M108" s="127" t="s">
        <v>205</v>
      </c>
      <c r="N108" s="127">
        <v>23.0</v>
      </c>
      <c r="O108" s="320"/>
      <c r="P108" s="320"/>
      <c r="Q108" s="320"/>
      <c r="R108" s="320"/>
      <c r="S108" s="320"/>
      <c r="T108" s="320"/>
      <c r="U108" s="320"/>
      <c r="V108" s="320"/>
    </row>
    <row r="109" outlineLevel="1">
      <c r="A109" s="222"/>
      <c r="B109" s="447" t="s">
        <v>496</v>
      </c>
      <c r="C109" s="127" t="str">
        <f t="array" ref="C109">INDEX('Ledge  Tech'!$P$3:$Q$109, MATCH($A$1,'Ledge  Tech'!$A$3:$A$109,0), MATCH(C102,'Ledge  Tech'!$P$2:$Q$2,0))</f>
        <v>1-20</v>
      </c>
      <c r="D109" s="127">
        <f t="array" ref="D109">INDEX('Ledge  Tech'!$P$3:$Q$109, MATCH($A$1,'Ledge  Tech'!$A$3:$A$109,0), MATCH(D102,'Ledge  Tech'!$P$2:$Q$2,0))</f>
        <v>40</v>
      </c>
      <c r="E109" s="448"/>
      <c r="F109" s="448"/>
      <c r="G109" s="448"/>
      <c r="H109" s="320"/>
      <c r="I109" s="320"/>
      <c r="J109" s="121"/>
      <c r="K109" s="222"/>
      <c r="L109" s="450" t="str">
        <f>'テンプレート'!L123</f>
        <v>下Throws</v>
      </c>
      <c r="M109" s="127" t="s">
        <v>90</v>
      </c>
      <c r="N109" s="127">
        <v>19.0</v>
      </c>
      <c r="O109" s="180"/>
      <c r="P109" s="180"/>
      <c r="Q109" s="180"/>
      <c r="R109" s="180"/>
      <c r="S109" s="180"/>
      <c r="T109" s="180"/>
      <c r="U109" s="180"/>
      <c r="V109" s="180"/>
    </row>
    <row r="110" outlineLevel="1">
      <c r="A110" s="207"/>
      <c r="B110" s="447" t="s">
        <v>497</v>
      </c>
      <c r="C110" s="127" t="str">
        <f t="array" ref="C110">INDEX('Ledge  Tech'!$R$3:$S$109, MATCH($A$1,'Ledge  Tech'!$A$3:$A$109,0), MATCH(C102,'Ledge  Tech'!$R$2:$S$2,0))</f>
        <v>1-20</v>
      </c>
      <c r="D110" s="127">
        <f t="array" ref="D110">INDEX('Ledge  Tech'!$R$3:$S$109, MATCH($A$1,'Ledge  Tech'!$A$3:$A$109,0), MATCH(D102,'Ledge  Tech'!$R$2:$S$2,0))</f>
        <v>40</v>
      </c>
      <c r="E110" s="448"/>
      <c r="F110" s="448"/>
      <c r="G110" s="448"/>
      <c r="H110" s="320"/>
      <c r="I110" s="320"/>
      <c r="J110" s="179"/>
      <c r="K110" s="222"/>
      <c r="L110" s="453" t="str">
        <f>'テンプレート'!L124</f>
        <v>ダッシュ</v>
      </c>
      <c r="M110" s="127" t="s">
        <v>66</v>
      </c>
      <c r="N110" s="127">
        <v>37.0</v>
      </c>
      <c r="O110" s="180"/>
      <c r="P110" s="180"/>
      <c r="Q110" s="180"/>
      <c r="R110" s="180"/>
      <c r="S110" s="180"/>
      <c r="T110" s="180"/>
      <c r="U110" s="180"/>
      <c r="V110" s="180"/>
    </row>
    <row r="111" outlineLevel="1">
      <c r="A111" s="446" t="s">
        <v>508</v>
      </c>
      <c r="B111" s="447" t="s">
        <v>509</v>
      </c>
      <c r="C111" s="448"/>
      <c r="D111" s="127" t="str">
        <f t="array" ref="D111">INDEX('Get-Ups'!$C$3:$C102, MATCH($A$1,'Get-Ups'!$A$3:$A$109,0), MATCH(D102,'Get-Ups'!$C$2:$AD$2,0))</f>
        <v>25</v>
      </c>
      <c r="E111" s="448"/>
      <c r="F111" s="448"/>
      <c r="G111" s="448"/>
      <c r="H111" s="320"/>
      <c r="I111" s="320"/>
      <c r="J111" s="121"/>
      <c r="K111" s="207"/>
      <c r="L111" s="453" t="str">
        <f>'テンプレート'!L125</f>
        <v>On-Spot捨て</v>
      </c>
      <c r="M111" s="127" t="s">
        <v>145</v>
      </c>
      <c r="N111" s="127">
        <v>23.0</v>
      </c>
      <c r="O111" s="180"/>
      <c r="P111" s="180"/>
      <c r="Q111" s="180"/>
      <c r="R111" s="180"/>
      <c r="S111" s="180"/>
      <c r="T111" s="180"/>
      <c r="U111" s="180"/>
      <c r="V111" s="180"/>
    </row>
    <row r="112" outlineLevel="1">
      <c r="A112" s="222"/>
      <c r="B112" s="447" t="s">
        <v>455</v>
      </c>
      <c r="C112" s="454" t="str">
        <f t="array" ref="C112">INDEX('Get-Ups'!$D$3:$E102, MATCH($A$1,'Get-Ups'!$A$3:$A$109,0), MATCH(C102,'Get-Ups'!$D$2:$AD$2,0))</f>
        <v>1-22</v>
      </c>
      <c r="D112" s="455">
        <f t="array" ref="D112">INDEX('Get-Ups'!$D$3:$E102, MATCH($A$1,'Get-Ups'!$A$3:$A$109,0), MATCH(D102,'Get-Ups'!$D$2:$AD$2,0))</f>
        <v>29</v>
      </c>
      <c r="E112" s="448"/>
      <c r="F112" s="448"/>
      <c r="G112" s="448"/>
      <c r="H112" s="320"/>
      <c r="I112" s="320"/>
      <c r="J112" s="179"/>
      <c r="K112" s="452" t="str">
        <f>'テンプレート'!K126</f>
        <v>Air投擲</v>
      </c>
      <c r="L112" s="450" t="str">
        <f>'テンプレート'!L126</f>
        <v>前Throws</v>
      </c>
      <c r="M112" s="127" t="s">
        <v>173</v>
      </c>
      <c r="N112" s="127">
        <v>24.0</v>
      </c>
      <c r="O112" s="180"/>
      <c r="P112" s="180"/>
      <c r="Q112" s="180"/>
      <c r="R112" s="180"/>
      <c r="S112" s="180"/>
      <c r="T112" s="180"/>
      <c r="U112" s="180"/>
      <c r="V112" s="180"/>
    </row>
    <row r="113" outlineLevel="1">
      <c r="A113" s="222"/>
      <c r="B113" s="447" t="s">
        <v>496</v>
      </c>
      <c r="C113" s="454" t="str">
        <f t="array" ref="C113">INDEX('Get-Ups'!$F$3:$G$109, MATCH($A$1,'Get-Ups'!$A$3:$A$109,0), MATCH(C102,'Get-Ups'!$F$2:$AD$2,0))</f>
        <v>1-19</v>
      </c>
      <c r="D113" s="455">
        <f t="array" ref="D113">INDEX('Get-Ups'!$F$3:$G$109, MATCH($A$1,'Get-Ups'!$A$3:$A$109,0), MATCH(D102,'Get-Ups'!$F$2:$AD$2,0))</f>
        <v>35</v>
      </c>
      <c r="E113" s="448"/>
      <c r="F113" s="448"/>
      <c r="G113" s="448"/>
      <c r="H113" s="320"/>
      <c r="I113" s="320"/>
      <c r="J113" s="121"/>
      <c r="K113" s="222"/>
      <c r="L113" s="450" t="str">
        <f>'テンプレート'!L127</f>
        <v>後Throws</v>
      </c>
      <c r="M113" s="127" t="s">
        <v>166</v>
      </c>
      <c r="N113" s="127">
        <v>24.0</v>
      </c>
      <c r="O113" s="180"/>
      <c r="P113" s="180"/>
      <c r="Q113" s="180"/>
      <c r="R113" s="180"/>
      <c r="S113" s="180"/>
      <c r="T113" s="180"/>
      <c r="U113" s="180"/>
      <c r="V113" s="180"/>
    </row>
    <row r="114" outlineLevel="1">
      <c r="A114" s="222"/>
      <c r="B114" s="447" t="s">
        <v>497</v>
      </c>
      <c r="C114" s="127" t="str">
        <f t="array" ref="C114">INDEX('Get-Ups'!$H$3:$I$109, MATCH($A$1,'Get-Ups'!$A$3:$A$109,0), MATCH(C102,'Get-Ups'!$H$2:$AD$2,0))</f>
        <v>1-19</v>
      </c>
      <c r="D114" s="127">
        <f t="array" ref="D114">INDEX('Get-Ups'!$H$3:$I$109, MATCH($A$1,'Get-Ups'!$A$3:$A$109,0), MATCH(D102,'Get-Ups'!$H$2:$AD$2,0))</f>
        <v>35</v>
      </c>
      <c r="E114" s="448"/>
      <c r="F114" s="448"/>
      <c r="G114" s="448"/>
      <c r="H114" s="320"/>
      <c r="I114" s="320"/>
      <c r="J114" s="179"/>
      <c r="K114" s="222"/>
      <c r="L114" s="450" t="str">
        <f>'テンプレート'!L128</f>
        <v>上Throws</v>
      </c>
      <c r="M114" s="127" t="s">
        <v>205</v>
      </c>
      <c r="N114" s="127">
        <v>23.0</v>
      </c>
      <c r="O114" s="180"/>
      <c r="P114" s="180"/>
      <c r="Q114" s="180"/>
      <c r="R114" s="180"/>
      <c r="S114" s="180"/>
      <c r="T114" s="180"/>
      <c r="U114" s="180"/>
      <c r="V114" s="180"/>
    </row>
    <row r="115" outlineLevel="1">
      <c r="A115" s="222"/>
      <c r="B115" s="447" t="s">
        <v>510</v>
      </c>
      <c r="C115" s="456" t="str">
        <f t="array" ref="C115">INDEX('Get-Ups'!$J$3:$M$109, MATCH($A$1,'Get-Ups'!$A$3:$A$109,0), MATCH(C102,'Get-Ups'!$J$2:$AD$2,0))</f>
        <v>1-24</v>
      </c>
      <c r="D115" s="457">
        <f t="array" ref="D115">INDEX('Get-Ups'!$J$3:$M$109, MATCH($A$1,'Get-Ups'!$A$3:$A$109,0), MATCH(D102,'Get-Ups'!$J$2:$AD$2,0))</f>
        <v>45</v>
      </c>
      <c r="E115" s="454" t="str">
        <f t="array" ref="E115">INDEX('Get-Ups'!$J$3:$M$109, MATCH($A$1,'Get-Ups'!$A$3:$A$109,0), MATCH(E102,'Get-Ups'!$J$2:$AD$2,0))</f>
        <v>16-17</v>
      </c>
      <c r="F115" s="455">
        <f t="array" ref="F115">INDEX('Get-Ups'!$J$3:$M$109, MATCH($A$1,'Get-Ups'!$A$3:$A$109,0), MATCH(F102,'Get-Ups'!$J$2:$AD$2,0))</f>
        <v>7</v>
      </c>
      <c r="G115" s="127">
        <f t="shared" ref="G115:G116" si="1">F115*1.2</f>
        <v>8.4</v>
      </c>
      <c r="H115" s="320"/>
      <c r="I115" s="320"/>
      <c r="J115" s="121"/>
      <c r="K115" s="207"/>
      <c r="L115" s="450" t="str">
        <f>'テンプレート'!L129</f>
        <v>下Throws</v>
      </c>
      <c r="M115" s="127" t="s">
        <v>90</v>
      </c>
      <c r="N115" s="127">
        <v>19.0</v>
      </c>
      <c r="O115" s="121"/>
      <c r="P115" s="121"/>
      <c r="Q115" s="121"/>
      <c r="R115" s="121"/>
      <c r="S115" s="121"/>
      <c r="T115" s="121"/>
      <c r="U115" s="121"/>
      <c r="V115" s="121"/>
    </row>
    <row r="116" outlineLevel="1">
      <c r="A116" s="207"/>
      <c r="B116" s="458" t="s">
        <v>511</v>
      </c>
      <c r="C116" s="207"/>
      <c r="D116" s="207"/>
      <c r="E116" s="454" t="str">
        <f t="array" ref="E116">INDEX('Get-Ups'!$N$3:$O$109, MATCH($A$1,'Get-Ups'!$A$3:$A$109,0), MATCH(E102,'Get-Ups'!$N$2:$AD$2,0))</f>
        <v>23-24</v>
      </c>
      <c r="F116" s="455">
        <f t="array" ref="F116">INDEX('Get-Ups'!$N$3:$O$109, MATCH($A$1,'Get-Ups'!$A$3:$A$109,0), MATCH(F102,'Get-Ups'!$N$2:$AD$2,0))</f>
        <v>7</v>
      </c>
      <c r="G116" s="127">
        <f t="shared" si="1"/>
        <v>8.4</v>
      </c>
      <c r="H116" s="320"/>
      <c r="I116" s="320"/>
      <c r="J116" s="121"/>
      <c r="K116" s="459" t="str">
        <f>'テンプレート'!K130</f>
        <v>踏み台ジャンプ</v>
      </c>
      <c r="L116" s="224"/>
      <c r="M116" s="445" t="str">
        <f>'テンプレート'!M130</f>
        <v>Duration</v>
      </c>
      <c r="N116" s="138"/>
      <c r="O116" s="121"/>
      <c r="P116" s="121"/>
      <c r="Q116" s="121"/>
      <c r="R116" s="121"/>
      <c r="S116" s="121"/>
      <c r="T116" s="121"/>
      <c r="U116" s="121"/>
      <c r="V116" s="121"/>
    </row>
    <row r="117" outlineLevel="1">
      <c r="A117" s="446" t="s">
        <v>512</v>
      </c>
      <c r="B117" s="447" t="s">
        <v>509</v>
      </c>
      <c r="C117" s="448"/>
      <c r="D117" s="454" t="str">
        <f t="array" ref="D117">INDEX('Get-Ups'!$C$3:$C102, MATCH($A$1,'Get-Ups'!$A$3:$A$109,0), MATCH(D102,'Get-Ups'!$C$2,0))</f>
        <v>25</v>
      </c>
      <c r="E117" s="448"/>
      <c r="F117" s="448"/>
      <c r="G117" s="448"/>
      <c r="H117" s="320"/>
      <c r="I117" s="320"/>
      <c r="J117" s="179"/>
      <c r="K117" s="460" t="str">
        <f>'テンプレート'!K131</f>
        <v>踏み</v>
      </c>
      <c r="L117" s="461" t="str">
        <f>'テンプレート'!L131</f>
        <v>踏み</v>
      </c>
      <c r="M117" s="127">
        <v>8.0</v>
      </c>
      <c r="N117" s="462"/>
      <c r="O117" s="121"/>
      <c r="P117" s="121"/>
      <c r="Q117" s="121"/>
      <c r="R117" s="121"/>
      <c r="S117" s="121"/>
      <c r="T117" s="121"/>
      <c r="U117" s="121"/>
      <c r="V117" s="121"/>
    </row>
    <row r="118" outlineLevel="1">
      <c r="A118" s="222"/>
      <c r="B118" s="447" t="s">
        <v>455</v>
      </c>
      <c r="C118" s="454" t="str">
        <f t="array" ref="C118">INDEX('Get-Ups'!$P$3:$Q$109, MATCH($A$1,'Get-Ups'!$A$3:$A$109,0), MATCH(C102,'Get-Ups'!$P$2:$AD$2,0))</f>
        <v>1-22</v>
      </c>
      <c r="D118" s="455">
        <f t="array" ref="D118">INDEX('Get-Ups'!$P$3:$Q$109, MATCH($A$1,'Get-Ups'!$A$3:$A$109,0), MATCH(D102,'Get-Ups'!$P$2:$AD$2,0))</f>
        <v>29</v>
      </c>
      <c r="E118" s="448"/>
      <c r="F118" s="448"/>
      <c r="G118" s="448"/>
      <c r="H118" s="320"/>
      <c r="I118" s="320"/>
      <c r="J118" s="121"/>
      <c r="K118" s="452" t="str">
        <f>'テンプレート'!K132</f>
        <v>踏まれ</v>
      </c>
      <c r="L118" s="461" t="str">
        <f>'テンプレート'!L132</f>
        <v>Ground踏まれ</v>
      </c>
      <c r="M118" s="127" t="s">
        <v>504</v>
      </c>
      <c r="N118" s="462"/>
      <c r="O118" s="320"/>
      <c r="P118" s="320"/>
      <c r="Q118" s="320"/>
      <c r="R118" s="320"/>
      <c r="S118" s="320"/>
      <c r="T118" s="320"/>
      <c r="U118" s="320"/>
      <c r="V118" s="320"/>
    </row>
    <row r="119" outlineLevel="1">
      <c r="A119" s="222"/>
      <c r="B119" s="447" t="s">
        <v>496</v>
      </c>
      <c r="C119" s="454" t="str">
        <f t="array" ref="C119">INDEX('Get-Ups'!$R$3:$S$109, MATCH($A$1,'Get-Ups'!$A$3:$A$109,0), MATCH(C102,'Get-Ups'!$R$2:$AD$2,0))</f>
        <v>1-19</v>
      </c>
      <c r="D119" s="455">
        <f t="array" ref="D119">INDEX('Get-Ups'!$R$3:$S$109, MATCH($A$1,'Get-Ups'!$A$3:$A$109,0), MATCH(D102,'Get-Ups'!$R$2:$AD$2,0))</f>
        <v>35</v>
      </c>
      <c r="E119" s="448"/>
      <c r="F119" s="448"/>
      <c r="G119" s="448"/>
      <c r="H119" s="320"/>
      <c r="I119" s="320"/>
      <c r="J119" s="179"/>
      <c r="K119" s="222"/>
      <c r="L119" s="461" t="s">
        <v>671</v>
      </c>
      <c r="M119" s="127">
        <v>28.0</v>
      </c>
      <c r="N119" s="108"/>
      <c r="O119" s="180"/>
      <c r="P119" s="180"/>
      <c r="Q119" s="180"/>
      <c r="R119" s="180"/>
      <c r="S119" s="180"/>
      <c r="T119" s="180"/>
      <c r="U119" s="180"/>
      <c r="V119" s="180"/>
    </row>
    <row r="120" outlineLevel="1">
      <c r="A120" s="222"/>
      <c r="B120" s="447" t="s">
        <v>497</v>
      </c>
      <c r="C120" s="454" t="str">
        <f t="array" ref="C120">INDEX('Get-Ups'!$T$3:$U$109, MATCH($A$1,'Get-Ups'!$A$3:$A$109,0), MATCH(C102,'Get-Ups'!$T$2:$AD$2,0))</f>
        <v>1-19</v>
      </c>
      <c r="D120" s="455">
        <f t="array" ref="D120">INDEX('Get-Ups'!$T$3:$U$109, MATCH($A$1,'Get-Ups'!$A$3:$A$109,0), MATCH(D102,'Get-Ups'!$T$2:$AD$2,0))</f>
        <v>35</v>
      </c>
      <c r="E120" s="448"/>
      <c r="F120" s="448"/>
      <c r="G120" s="448"/>
      <c r="H120" s="320"/>
      <c r="I120" s="320"/>
      <c r="J120" s="121"/>
      <c r="K120" s="222"/>
      <c r="L120" s="461" t="str">
        <f>'テンプレート'!L134</f>
        <v>Air踏まれ</v>
      </c>
      <c r="M120" s="127">
        <v>12.0</v>
      </c>
      <c r="N120" s="108"/>
      <c r="O120" s="180"/>
      <c r="P120" s="180"/>
      <c r="Q120" s="180"/>
      <c r="R120" s="180"/>
      <c r="S120" s="180"/>
      <c r="T120" s="180"/>
      <c r="U120" s="180"/>
      <c r="V120" s="180"/>
    </row>
    <row r="121" outlineLevel="1">
      <c r="A121" s="222"/>
      <c r="B121" s="447" t="s">
        <v>510</v>
      </c>
      <c r="C121" s="456" t="str">
        <f t="array" ref="C121">INDEX('Get-Ups'!$V$3:$Y$109, MATCH($A$1,'Get-Ups'!$A$3:$A$109,0), MATCH(C102,'Get-Ups'!$V$2:$AD$2,0))</f>
        <v>1-22</v>
      </c>
      <c r="D121" s="457">
        <f t="array" ref="D121">INDEX('Get-Ups'!$V$3:$Y$109, MATCH($A$1,'Get-Ups'!$A$3:$A$109,0), MATCH(D102,'Get-Ups'!$V$2:$AD$2,0))</f>
        <v>45</v>
      </c>
      <c r="E121" s="454" t="str">
        <f t="array" ref="E121">INDEX('Get-Ups'!$V$3:$Y$109, MATCH($A$1,'Get-Ups'!$A$3:$A$109,0), MATCH(E102,'Get-Ups'!$V$2:$AD$2,0))</f>
        <v>16-17</v>
      </c>
      <c r="F121" s="455">
        <f t="array" ref="F121">INDEX('Get-Ups'!$V$3:$Y$109, MATCH($A$1,'Get-Ups'!$A$3:$A$109,0), MATCH(F102,'Get-Ups'!$V$2:$AD$2,0))</f>
        <v>7</v>
      </c>
      <c r="G121" s="127">
        <f t="shared" ref="G121:G122" si="2">F121*1.2</f>
        <v>8.4</v>
      </c>
      <c r="H121" s="320"/>
      <c r="I121" s="320"/>
      <c r="J121" s="179"/>
      <c r="K121" s="222"/>
      <c r="L121" s="461" t="str">
        <f>'テンプレート'!L135</f>
        <v>Air落下</v>
      </c>
      <c r="M121" s="127">
        <v>33.0</v>
      </c>
      <c r="N121" s="108"/>
      <c r="O121" s="180"/>
      <c r="P121" s="180"/>
      <c r="Q121" s="180"/>
      <c r="R121" s="180"/>
      <c r="S121" s="180"/>
      <c r="T121" s="180"/>
      <c r="U121" s="180"/>
      <c r="V121" s="180"/>
    </row>
    <row r="122" outlineLevel="1">
      <c r="A122" s="207"/>
      <c r="B122" s="458" t="s">
        <v>511</v>
      </c>
      <c r="C122" s="207"/>
      <c r="D122" s="207"/>
      <c r="E122" s="454" t="str">
        <f t="array" ref="E122">INDEX('Get-Ups'!$Z$3:$AA$109, MATCH($A$1,'Get-Ups'!$A$3:$A$109,0), MATCH(E102,'Get-Ups'!$Z$2:$AD$2,0))</f>
        <v>21-22</v>
      </c>
      <c r="F122" s="455">
        <f t="array" ref="F122">INDEX('Get-Ups'!$Z$3:$AA$109, MATCH($A$1,'Get-Ups'!$A$3:$A$109,0), MATCH(F102,'Get-Ups'!$Z$2:$AD$2,0))</f>
        <v>7</v>
      </c>
      <c r="G122" s="127">
        <f t="shared" si="2"/>
        <v>8.4</v>
      </c>
      <c r="H122" s="320"/>
      <c r="I122" s="320"/>
      <c r="J122" s="179"/>
      <c r="K122" s="451" t="str">
        <f>'テンプレート'!K136</f>
        <v>倒れダメージ</v>
      </c>
      <c r="L122" s="120"/>
      <c r="M122" s="445" t="str">
        <f>'テンプレート'!M136</f>
        <v>Duration</v>
      </c>
      <c r="N122" s="108"/>
      <c r="O122" s="180"/>
      <c r="P122" s="180"/>
      <c r="Q122" s="180"/>
      <c r="R122" s="180"/>
      <c r="S122" s="180"/>
      <c r="T122" s="180"/>
      <c r="U122" s="180"/>
      <c r="V122" s="180"/>
    </row>
    <row r="123" outlineLevel="1">
      <c r="A123" s="446" t="s">
        <v>513</v>
      </c>
      <c r="B123" s="447" t="s">
        <v>514</v>
      </c>
      <c r="C123" s="454" t="str">
        <f t="array" ref="C123">INDEX(Tripping!$C$3:$D102, MATCH($A$1,Tripping!$A$3:$A$109,0), MATCH(C102,Tripping!$C$2:$AC$2,0))</f>
        <v>1-5</v>
      </c>
      <c r="D123" s="455">
        <f t="array" ref="D123">INDEX(Tripping!$C$3:$D102, MATCH($A$1,Tripping!$A$3:$A$109,0), MATCH(D102,Tripping!$C$2:$AC$2,0))</f>
        <v>29</v>
      </c>
      <c r="E123" s="448"/>
      <c r="F123" s="448"/>
      <c r="G123" s="448"/>
      <c r="H123" s="320"/>
      <c r="I123" s="320"/>
      <c r="J123" s="121"/>
      <c r="K123" s="460" t="str">
        <f>'テンプレート'!K137</f>
        <v>あお向け倒れ</v>
      </c>
      <c r="L123" s="453" t="str">
        <f>'テンプレート'!L137</f>
        <v>モーション大</v>
      </c>
      <c r="M123" s="127">
        <v>39.0</v>
      </c>
      <c r="N123" s="462"/>
      <c r="O123" s="180"/>
      <c r="P123" s="180"/>
      <c r="Q123" s="180"/>
      <c r="R123" s="180"/>
      <c r="S123" s="180"/>
      <c r="T123" s="180"/>
      <c r="U123" s="180"/>
      <c r="V123" s="180"/>
    </row>
    <row r="124" outlineLevel="1">
      <c r="A124" s="222"/>
      <c r="B124" s="447" t="s">
        <v>515</v>
      </c>
      <c r="C124" s="454" t="str">
        <f t="array" ref="C124">INDEX(Tripping!$E$3:$F102, MATCH($A$1,Tripping!$A$3:$A$109,0), MATCH(C102,Tripping!$E$2:$AC$2,0))</f>
        <v>1-5</v>
      </c>
      <c r="D124" s="455">
        <f t="array" ref="D124">INDEX(Tripping!$E$3:$F102, MATCH($A$1,Tripping!$A$3:$A$109,0), MATCH(D102,Tripping!$E$2:$AC$2,0))</f>
        <v>39</v>
      </c>
      <c r="E124" s="448"/>
      <c r="F124" s="448"/>
      <c r="G124" s="448"/>
      <c r="H124" s="320"/>
      <c r="I124" s="320"/>
      <c r="J124" s="179"/>
      <c r="K124" s="460" t="str">
        <f>'テンプレート'!K138</f>
        <v>うつ伏せ倒れ</v>
      </c>
      <c r="L124" s="453" t="str">
        <f>'テンプレート'!L138</f>
        <v>モーション大</v>
      </c>
      <c r="M124" s="127" t="s">
        <v>165</v>
      </c>
      <c r="N124" s="462"/>
      <c r="O124" s="180"/>
      <c r="P124" s="180"/>
      <c r="Q124" s="180"/>
      <c r="R124" s="180"/>
      <c r="S124" s="180"/>
      <c r="T124" s="180"/>
      <c r="U124" s="180"/>
      <c r="V124" s="180"/>
    </row>
    <row r="125" outlineLevel="1">
      <c r="A125" s="222"/>
      <c r="B125" s="447" t="s">
        <v>455</v>
      </c>
      <c r="C125" s="454" t="str">
        <f t="array" ref="C125">INDEX(Tripping!$G$3:$H$109, MATCH($A$1,Tripping!$A$3:$A$109,0), MATCH(C102,Tripping!$G$2:$AC$2,0))</f>
        <v>1-16</v>
      </c>
      <c r="D125" s="455">
        <f t="array" ref="D125">INDEX(Tripping!$G$3:$H$109, MATCH($A$1,Tripping!$A$3:$A$109,0), MATCH(D102,Tripping!$G$2:$AC$2,0))</f>
        <v>21</v>
      </c>
      <c r="E125" s="448"/>
      <c r="F125" s="448"/>
      <c r="G125" s="448"/>
      <c r="H125" s="320"/>
      <c r="I125" s="320"/>
      <c r="J125" s="121"/>
      <c r="K125" s="451" t="str">
        <f>'テンプレート'!K139</f>
        <v/>
      </c>
      <c r="L125" s="120"/>
      <c r="M125" s="445" t="str">
        <f>'テンプレート'!M139</f>
        <v/>
      </c>
      <c r="N125" s="108"/>
      <c r="O125" s="180"/>
      <c r="P125" s="180"/>
      <c r="Q125" s="180"/>
      <c r="R125" s="180"/>
      <c r="S125" s="180"/>
      <c r="T125" s="180"/>
      <c r="U125" s="180"/>
      <c r="V125" s="180"/>
    </row>
    <row r="126" outlineLevel="1">
      <c r="A126" s="222"/>
      <c r="B126" s="447" t="s">
        <v>496</v>
      </c>
      <c r="C126" s="454" t="str">
        <f t="array" ref="C126">INDEX(Tripping!$I$3:$J$109, MATCH($A$1,Tripping!$A$3:$A$109,0), MATCH(C102,Tripping!$I$2:$AC$2,0))</f>
        <v>1-9</v>
      </c>
      <c r="D126" s="455">
        <f t="array" ref="D126">INDEX(Tripping!$I$3:$J$109, MATCH($A$1,Tripping!$A$3:$A$109,0), MATCH(D102,Tripping!$I$2:$AC$2,0))</f>
        <v>28</v>
      </c>
      <c r="E126" s="448"/>
      <c r="F126" s="448"/>
      <c r="G126" s="448"/>
      <c r="H126" s="320"/>
      <c r="I126" s="320"/>
      <c r="J126" s="320"/>
      <c r="K126" s="463"/>
      <c r="L126" s="464" t="str">
        <f>'テンプレート'!L140</f>
        <v/>
      </c>
      <c r="M126" s="127" t="s">
        <v>504</v>
      </c>
      <c r="N126" s="108"/>
      <c r="O126" s="180"/>
      <c r="P126" s="180"/>
      <c r="Q126" s="180"/>
      <c r="R126" s="180"/>
      <c r="S126" s="180"/>
      <c r="T126" s="180"/>
      <c r="U126" s="180"/>
      <c r="V126" s="180"/>
    </row>
    <row r="127" outlineLevel="1">
      <c r="A127" s="222"/>
      <c r="B127" s="447" t="s">
        <v>497</v>
      </c>
      <c r="C127" s="454" t="str">
        <f t="array" ref="C127">INDEX(Tripping!$K$3:$L$109, MATCH($A$1,Tripping!$A$3:$A$109,0), MATCH(C102,Tripping!$K$2:$AC$2,0))</f>
        <v>1-9</v>
      </c>
      <c r="D127" s="455">
        <f t="array" ref="D127">INDEX(Tripping!$K$3:$L$109, MATCH($A$1,Tripping!$A$3:$A$109,0), MATCH(D102,Tripping!$K$2:$AC$2,0))</f>
        <v>28</v>
      </c>
      <c r="E127" s="448"/>
      <c r="F127" s="448"/>
      <c r="G127" s="448"/>
      <c r="H127" s="320"/>
      <c r="I127" s="320"/>
      <c r="J127" s="320"/>
      <c r="K127" s="465"/>
      <c r="L127" s="180"/>
      <c r="M127" s="180"/>
      <c r="N127" s="108"/>
      <c r="O127" s="180"/>
      <c r="P127" s="180"/>
      <c r="Q127" s="180"/>
      <c r="R127" s="180"/>
      <c r="S127" s="180"/>
      <c r="T127" s="180"/>
      <c r="U127" s="180"/>
      <c r="V127" s="180"/>
    </row>
    <row r="128" outlineLevel="1">
      <c r="A128" s="222"/>
      <c r="B128" s="447" t="s">
        <v>510</v>
      </c>
      <c r="C128" s="456" t="str">
        <f t="array" ref="C128">INDEX(Tripping!$M$3:$P$109, MATCH($A$1,Tripping!$A$3:$A$109,0), MATCH(C102,Tripping!$M$2:$AC$2,0))</f>
        <v>1-7</v>
      </c>
      <c r="D128" s="457">
        <f t="array" ref="D128">INDEX(Tripping!$M$3:$P$109, MATCH($A$1,Tripping!$A$3:$A$109,0), MATCH(D102,Tripping!$M$2:$AC$2,0))</f>
        <v>49</v>
      </c>
      <c r="E128" s="454" t="str">
        <f t="array" ref="E128">INDEX(Tripping!$M$3:$P$109, MATCH($A$1,Tripping!$A$3:$A$109,0), MATCH(E102,Tripping!$M$2:$AC$2,0))</f>
        <v>20-21</v>
      </c>
      <c r="F128" s="455">
        <f t="array" ref="F128">INDEX(Tripping!$M$3:$P$109, MATCH($A$1,Tripping!$A$3:$A$109,0), MATCH(F102,Tripping!$M$2:$AC$2,0))</f>
        <v>5</v>
      </c>
      <c r="G128" s="127">
        <f t="shared" ref="G128:G129" si="3">F128*1.2</f>
        <v>6</v>
      </c>
      <c r="H128" s="320"/>
      <c r="I128" s="320"/>
      <c r="J128" s="320"/>
      <c r="K128" s="180"/>
      <c r="L128" s="180"/>
      <c r="M128" s="180"/>
      <c r="N128" s="108"/>
      <c r="O128" s="108"/>
      <c r="P128" s="108"/>
      <c r="Q128" s="108"/>
      <c r="R128" s="180"/>
      <c r="S128" s="180"/>
      <c r="T128" s="180"/>
      <c r="U128" s="180"/>
      <c r="V128" s="180"/>
    </row>
    <row r="129" outlineLevel="1">
      <c r="A129" s="207"/>
      <c r="B129" s="458" t="s">
        <v>511</v>
      </c>
      <c r="C129" s="207"/>
      <c r="D129" s="207"/>
      <c r="E129" s="454" t="str">
        <f t="array" ref="E129">INDEX(Tripping!$Q$3:$R$109, MATCH($A$1,Tripping!$A$3:$A$109,0), MATCH(E102,Tripping!$Q$2:$AC$2,0))</f>
        <v>30-31</v>
      </c>
      <c r="F129" s="455">
        <f t="array" ref="F129">INDEX(Tripping!$Q$3:$R$109, MATCH($A$1,Tripping!$A$3:$A$109,0), MATCH(F102,Tripping!$Q$2:$AC$2,0))</f>
        <v>5</v>
      </c>
      <c r="G129" s="127">
        <f t="shared" si="3"/>
        <v>6</v>
      </c>
      <c r="H129" s="320"/>
      <c r="I129" s="320"/>
      <c r="J129" s="320"/>
      <c r="K129" s="180"/>
      <c r="L129" s="180"/>
      <c r="M129" s="180"/>
      <c r="N129" s="108"/>
      <c r="O129" s="108"/>
      <c r="P129" s="108"/>
      <c r="Q129" s="108"/>
      <c r="R129" s="180"/>
      <c r="S129" s="180"/>
      <c r="T129" s="180"/>
      <c r="U129" s="180"/>
      <c r="V129" s="180"/>
    </row>
  </sheetData>
  <mergeCells count="124">
    <mergeCell ref="H67:J72"/>
    <mergeCell ref="H75:J75"/>
    <mergeCell ref="H74:J74"/>
    <mergeCell ref="H73:J73"/>
    <mergeCell ref="H63:J63"/>
    <mergeCell ref="H64:J65"/>
    <mergeCell ref="H59:J59"/>
    <mergeCell ref="H60:J60"/>
    <mergeCell ref="H58:J58"/>
    <mergeCell ref="U56:U65"/>
    <mergeCell ref="V67:V72"/>
    <mergeCell ref="V74:V75"/>
    <mergeCell ref="U74:U75"/>
    <mergeCell ref="U67:U72"/>
    <mergeCell ref="H62:J62"/>
    <mergeCell ref="H61:J61"/>
    <mergeCell ref="R43:V44"/>
    <mergeCell ref="R42:V42"/>
    <mergeCell ref="V56:V65"/>
    <mergeCell ref="V52:V54"/>
    <mergeCell ref="U52:U54"/>
    <mergeCell ref="R45:V45"/>
    <mergeCell ref="R48:V48"/>
    <mergeCell ref="R46:V46"/>
    <mergeCell ref="R47:V47"/>
    <mergeCell ref="D29:D31"/>
    <mergeCell ref="A29:A31"/>
    <mergeCell ref="A43:A44"/>
    <mergeCell ref="A55:B55"/>
    <mergeCell ref="A52:A54"/>
    <mergeCell ref="A50:B50"/>
    <mergeCell ref="A24:B25"/>
    <mergeCell ref="D43:D44"/>
    <mergeCell ref="D67:D72"/>
    <mergeCell ref="E90:E91"/>
    <mergeCell ref="E86:E87"/>
    <mergeCell ref="E88:E89"/>
    <mergeCell ref="A88:A89"/>
    <mergeCell ref="A83:B83"/>
    <mergeCell ref="C86:C87"/>
    <mergeCell ref="A80:A82"/>
    <mergeCell ref="C90:C91"/>
    <mergeCell ref="C88:C89"/>
    <mergeCell ref="C115:C116"/>
    <mergeCell ref="C121:C122"/>
    <mergeCell ref="C128:C129"/>
    <mergeCell ref="D128:D129"/>
    <mergeCell ref="D121:D122"/>
    <mergeCell ref="D115:D116"/>
    <mergeCell ref="A90:A91"/>
    <mergeCell ref="A93:B94"/>
    <mergeCell ref="A101:B102"/>
    <mergeCell ref="A95:A97"/>
    <mergeCell ref="A98:A99"/>
    <mergeCell ref="A86:A87"/>
    <mergeCell ref="A84:A85"/>
    <mergeCell ref="A123:A129"/>
    <mergeCell ref="A111:A116"/>
    <mergeCell ref="A117:A122"/>
    <mergeCell ref="A108:A110"/>
    <mergeCell ref="A103:A107"/>
    <mergeCell ref="A73:B73"/>
    <mergeCell ref="A66:B66"/>
    <mergeCell ref="A77:B78"/>
    <mergeCell ref="A74:A75"/>
    <mergeCell ref="A38:A39"/>
    <mergeCell ref="A34:A37"/>
    <mergeCell ref="I6:I7"/>
    <mergeCell ref="H8:J9"/>
    <mergeCell ref="H6:H7"/>
    <mergeCell ref="K1:M2"/>
    <mergeCell ref="I4:I5"/>
    <mergeCell ref="H1:J2"/>
    <mergeCell ref="H4:H5"/>
    <mergeCell ref="C1:G12"/>
    <mergeCell ref="A11:B12"/>
    <mergeCell ref="K118:K121"/>
    <mergeCell ref="K122:L122"/>
    <mergeCell ref="K125:L125"/>
    <mergeCell ref="H90:J91"/>
    <mergeCell ref="K112:K115"/>
    <mergeCell ref="K116:L116"/>
    <mergeCell ref="K105:L105"/>
    <mergeCell ref="K106:K111"/>
    <mergeCell ref="K103:K104"/>
    <mergeCell ref="K102:L102"/>
    <mergeCell ref="E16:F16"/>
    <mergeCell ref="C16:D16"/>
    <mergeCell ref="K16:N16"/>
    <mergeCell ref="G16:H16"/>
    <mergeCell ref="A15:B16"/>
    <mergeCell ref="I10:I11"/>
    <mergeCell ref="H10:H11"/>
    <mergeCell ref="H26:J26"/>
    <mergeCell ref="H25:J25"/>
    <mergeCell ref="H27:J27"/>
    <mergeCell ref="H28:J28"/>
    <mergeCell ref="H29:J31"/>
    <mergeCell ref="H32:J32"/>
    <mergeCell ref="H51:J51"/>
    <mergeCell ref="H34:J37"/>
    <mergeCell ref="H38:J39"/>
    <mergeCell ref="I43:I44"/>
    <mergeCell ref="J43:J44"/>
    <mergeCell ref="H55:J55"/>
    <mergeCell ref="H52:J54"/>
    <mergeCell ref="H33:J33"/>
    <mergeCell ref="A67:A69"/>
    <mergeCell ref="D64:D65"/>
    <mergeCell ref="E84:E85"/>
    <mergeCell ref="C84:C85"/>
    <mergeCell ref="A70:A72"/>
    <mergeCell ref="A56:A65"/>
    <mergeCell ref="A51:B51"/>
    <mergeCell ref="D38:D39"/>
    <mergeCell ref="D34:D37"/>
    <mergeCell ref="A41:B42"/>
    <mergeCell ref="H56:J56"/>
    <mergeCell ref="H84:J85"/>
    <mergeCell ref="H86:J87"/>
    <mergeCell ref="H66:J66"/>
    <mergeCell ref="H88:J89"/>
    <mergeCell ref="H83:J83"/>
    <mergeCell ref="H57:J57"/>
  </mergeCells>
  <conditionalFormatting sqref="K1:K15 K17:K53 K55:K73 K75:K126 D84 F84:G84 D86 F86:G86 D88 F88:G88 D90 F90:G90">
    <cfRule type="containsText" dxfId="0" priority="1" operator="containsText" text="361">
      <formula>NOT(ISERROR(SEARCH(("361"),(K1))))</formula>
    </cfRule>
  </conditionalFormatting>
  <conditionalFormatting sqref="K1:K15 K17:K53 K55:K73 K75:K126 D84 F84:G84 D86 F86:G86 D88 F88:G88 D90 F90:G90">
    <cfRule type="containsText" dxfId="1" priority="2" operator="containsText" text="363">
      <formula>NOT(ISERROR(SEARCH(("363"),(K1))))</formula>
    </cfRule>
  </conditionalFormatting>
  <conditionalFormatting sqref="K1:K15 K17:K53 K55:K73 K75:K126 D84 F84:G84 D86 F86:G86 D88 F88:G88 D90 F90:G90">
    <cfRule type="containsText" dxfId="1" priority="3" operator="containsText" text="365">
      <formula>NOT(ISERROR(SEARCH(("365"),(K1))))</formula>
    </cfRule>
  </conditionalFormatting>
  <conditionalFormatting sqref="K1:K15 K17:K53 K55:K73 K75:K126 D84 F84:G84 D86 F86:G86 D88 F88:G88 D90 F90:G90">
    <cfRule type="containsText" dxfId="1" priority="4" operator="containsText" text="366">
      <formula>NOT(ISERROR(SEARCH(("366"),(K1))))</formula>
    </cfRule>
  </conditionalFormatting>
  <conditionalFormatting sqref="K1:K15 K17:K53 K55:K73 K75:K126 D84 F84:G84 D86 F86:G86 D88 F88:G88 D90 F90:G90">
    <cfRule type="containsText" dxfId="1" priority="5" operator="containsText" text="367">
      <formula>NOT(ISERROR(SEARCH(("367"),(K1))))</formula>
    </cfRule>
  </conditionalFormatting>
  <conditionalFormatting sqref="P84:P91">
    <cfRule type="cellIs" dxfId="2" priority="6" operator="equal">
      <formula>"敵のみ"</formula>
    </cfRule>
  </conditionalFormatting>
  <conditionalFormatting sqref="D84:D91">
    <cfRule type="cellIs" dxfId="3" priority="7" operator="equal">
      <formula>"-"</formula>
    </cfRule>
  </conditionalFormatting>
  <conditionalFormatting sqref="O1:O53 O55:O73 O75:O129 D84 F84:G84 K84:N84 P84:Q91 D86 F86:G86 K86:N86 D88 F88:G88 K88:N88 D90 F90:G90 K90:N90">
    <cfRule type="cellIs" dxfId="4" priority="8" operator="greaterThan">
      <formula>0</formula>
    </cfRule>
  </conditionalFormatting>
  <conditionalFormatting sqref="P1:Q53 P55:Q73 P75:Q129">
    <cfRule type="cellIs" dxfId="5" priority="9" operator="lessThan">
      <formula>1</formula>
    </cfRule>
  </conditionalFormatting>
  <conditionalFormatting sqref="P1:Q53 P55:Q73 P75:Q129">
    <cfRule type="cellIs" dxfId="4" priority="10" operator="greaterThan">
      <formula>1</formula>
    </cfRule>
  </conditionalFormatting>
  <conditionalFormatting sqref="N25:N53 N55:N73 N75:N91">
    <cfRule type="cellIs" dxfId="6" priority="11" operator="greaterThan">
      <formula>0</formula>
    </cfRule>
  </conditionalFormatting>
  <conditionalFormatting sqref="N1:N15 N17:N53 N55:N73 N75:N129">
    <cfRule type="containsText" dxfId="6" priority="12" operator="containsText" text="/">
      <formula>NOT(ISERROR(SEARCH(("/"),(N1))))</formula>
    </cfRule>
  </conditionalFormatting>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496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364" t="s">
        <v>1978</v>
      </c>
      <c r="B1" s="1365"/>
      <c r="C1" s="1366" t="str">
        <f>IMAGE(VLOOKUP($A$1,Fighters!A2:AI107,12,FALSE),1)</f>
        <v/>
      </c>
      <c r="D1" s="1367"/>
      <c r="E1" s="1367"/>
      <c r="F1" s="1367"/>
      <c r="G1" s="1368"/>
      <c r="H1" s="1369"/>
      <c r="I1" s="1367"/>
      <c r="J1" s="1368"/>
      <c r="K1" s="1370"/>
      <c r="L1" s="1367"/>
      <c r="M1" s="1368"/>
      <c r="N1" s="1371"/>
      <c r="O1" s="1371"/>
      <c r="P1" s="1371"/>
      <c r="Q1" s="1371"/>
      <c r="R1" s="1372"/>
      <c r="S1" s="1372"/>
      <c r="T1" s="1372"/>
      <c r="U1" s="1372"/>
      <c r="V1" s="1372"/>
    </row>
    <row r="2">
      <c r="A2" s="1373" t="str">
        <f>VLOOKUP($A$1,Fighters!$A$2:$AI$81,6,FALSE)</f>
        <v>#3d4960</v>
      </c>
      <c r="B2" s="1365"/>
      <c r="C2" s="1374"/>
      <c r="G2" s="1375"/>
      <c r="H2" s="1376"/>
      <c r="I2" s="1377"/>
      <c r="J2" s="1378"/>
      <c r="K2" s="1376"/>
      <c r="L2" s="1377"/>
      <c r="M2" s="1378"/>
      <c r="N2" s="1371"/>
      <c r="O2" s="1371"/>
      <c r="P2" s="1371"/>
      <c r="Q2" s="1371"/>
      <c r="R2" s="1372"/>
      <c r="S2" s="1372"/>
      <c r="T2" s="1372"/>
      <c r="U2" s="1372"/>
      <c r="V2" s="1372"/>
    </row>
    <row r="3">
      <c r="A3" s="1373" t="str">
        <f>VLOOKUP($A$1,Fighters!$A$2:$AI$81,14,FALSE)</f>
        <v>25'. クロム</v>
      </c>
      <c r="B3" s="1365"/>
      <c r="C3" s="1374"/>
      <c r="G3" s="1375"/>
      <c r="H3" s="1379"/>
      <c r="I3" s="1379"/>
      <c r="J3" s="1379"/>
      <c r="K3" s="1380"/>
      <c r="L3" s="1380"/>
      <c r="M3" s="1380"/>
      <c r="N3" s="1371"/>
      <c r="O3" s="1371"/>
      <c r="P3" s="1371"/>
      <c r="Q3" s="1371"/>
      <c r="R3" s="1381"/>
      <c r="S3" s="1372"/>
      <c r="T3" s="1372"/>
      <c r="U3" s="1372"/>
      <c r="V3" s="1372"/>
    </row>
    <row r="4">
      <c r="A4" s="1373" t="str">
        <f>VLOOKUP($A$1,Fighters!$A$2:$AI$81,13,FALSE)</f>
        <v>1</v>
      </c>
      <c r="B4" s="1365"/>
      <c r="C4" s="1374"/>
      <c r="G4" s="1375"/>
      <c r="H4" s="1382"/>
      <c r="I4" s="1382"/>
      <c r="J4" s="1379"/>
      <c r="K4" s="1380"/>
      <c r="L4" s="1380"/>
      <c r="M4" s="1380"/>
      <c r="N4" s="1371"/>
      <c r="O4" s="1371"/>
      <c r="P4" s="1371"/>
      <c r="Q4" s="1371"/>
      <c r="R4" s="1381"/>
      <c r="S4" s="1372"/>
      <c r="T4" s="1372"/>
      <c r="U4" s="1372"/>
      <c r="V4" s="1372"/>
    </row>
    <row r="5" ht="16.5" customHeight="1">
      <c r="A5" s="1364"/>
      <c r="B5" s="1365"/>
      <c r="C5" s="1374"/>
      <c r="G5" s="1375"/>
      <c r="H5" s="1383"/>
      <c r="I5" s="1383"/>
      <c r="J5" s="1384"/>
      <c r="K5" s="1385"/>
      <c r="L5" s="1386"/>
      <c r="M5" s="1386"/>
      <c r="N5" s="1371"/>
      <c r="O5" s="1371"/>
      <c r="P5" s="1371"/>
      <c r="Q5" s="1371"/>
      <c r="R5" s="1381"/>
      <c r="S5" s="1372"/>
      <c r="T5" s="1372"/>
      <c r="U5" s="1372"/>
      <c r="V5" s="1372"/>
    </row>
    <row r="6">
      <c r="A6" s="1365"/>
      <c r="B6" s="1365"/>
      <c r="C6" s="1374"/>
      <c r="G6" s="1375"/>
      <c r="H6" s="1382"/>
      <c r="I6" s="1387" t="s">
        <v>6</v>
      </c>
      <c r="J6" s="1385"/>
      <c r="K6" s="1388"/>
      <c r="L6" s="1386"/>
      <c r="M6" s="1386"/>
      <c r="N6" s="1371"/>
      <c r="O6" s="1371"/>
      <c r="P6" s="1371"/>
      <c r="Q6" s="1371"/>
      <c r="R6" s="1381"/>
      <c r="S6" s="1372"/>
      <c r="T6" s="1372"/>
      <c r="U6" s="1372"/>
      <c r="V6" s="1372"/>
    </row>
    <row r="7">
      <c r="A7" s="1365"/>
      <c r="B7" s="1365"/>
      <c r="C7" s="1374"/>
      <c r="G7" s="1375"/>
      <c r="H7" s="1383"/>
      <c r="I7" s="1383"/>
      <c r="J7" s="1385"/>
      <c r="K7" s="1388"/>
      <c r="L7" s="1386"/>
      <c r="M7" s="1386"/>
      <c r="N7" s="1371"/>
      <c r="O7" s="1371"/>
      <c r="P7" s="1371"/>
      <c r="Q7" s="1371"/>
      <c r="R7" s="1381"/>
      <c r="S7" s="1372"/>
      <c r="T7" s="1372"/>
      <c r="U7" s="1372"/>
      <c r="V7" s="1372"/>
    </row>
    <row r="8">
      <c r="A8" s="1365"/>
      <c r="B8" s="1365"/>
      <c r="C8" s="1374"/>
      <c r="G8" s="1375"/>
      <c r="H8" s="1389">
        <v>43631.94782327546</v>
      </c>
      <c r="I8" s="1367"/>
      <c r="J8" s="1368"/>
      <c r="K8" s="1385"/>
      <c r="L8" s="1386"/>
      <c r="M8" s="1386"/>
      <c r="N8" s="1371"/>
      <c r="O8" s="1371"/>
      <c r="P8" s="1371"/>
      <c r="Q8" s="1371"/>
      <c r="R8" s="1381"/>
      <c r="S8" s="1372"/>
      <c r="T8" s="1372"/>
      <c r="U8" s="1372"/>
      <c r="V8" s="1372"/>
    </row>
    <row r="9">
      <c r="A9" s="1365"/>
      <c r="B9" s="1365"/>
      <c r="C9" s="1374"/>
      <c r="G9" s="1375"/>
      <c r="H9" s="1376"/>
      <c r="I9" s="1377"/>
      <c r="J9" s="1378"/>
      <c r="K9" s="1372"/>
      <c r="L9" s="1371"/>
      <c r="M9" s="1371"/>
      <c r="N9" s="1371"/>
      <c r="O9" s="1371"/>
      <c r="P9" s="1371"/>
      <c r="Q9" s="1371"/>
      <c r="R9" s="1381"/>
      <c r="S9" s="1372"/>
      <c r="T9" s="1372"/>
      <c r="U9" s="1372"/>
      <c r="V9" s="1372"/>
    </row>
    <row r="10">
      <c r="A10" s="1365"/>
      <c r="B10" s="1365"/>
      <c r="C10" s="1374"/>
      <c r="G10" s="1375"/>
      <c r="H10" s="1390"/>
      <c r="I10" s="1390"/>
      <c r="J10" s="1372"/>
      <c r="K10" s="1372"/>
      <c r="L10" s="1371"/>
      <c r="M10" s="1371"/>
      <c r="N10" s="1371"/>
      <c r="O10" s="1371"/>
      <c r="P10" s="1371"/>
      <c r="Q10" s="1371"/>
      <c r="R10" s="1381"/>
      <c r="S10" s="1372"/>
      <c r="T10" s="1372"/>
      <c r="U10" s="1372"/>
      <c r="V10" s="1372"/>
    </row>
    <row r="11">
      <c r="A11" s="1391" t="s">
        <v>11</v>
      </c>
      <c r="B11" s="1368"/>
      <c r="C11" s="1374"/>
      <c r="G11" s="1375"/>
      <c r="H11" s="1383"/>
      <c r="I11" s="1383"/>
      <c r="J11" s="1372"/>
      <c r="K11" s="1372"/>
      <c r="L11" s="1371"/>
      <c r="M11" s="1371"/>
      <c r="N11" s="1371"/>
      <c r="O11" s="1371"/>
      <c r="P11" s="1371"/>
      <c r="Q11" s="1371"/>
      <c r="R11" s="1381"/>
      <c r="S11" s="1372"/>
      <c r="T11" s="1372"/>
      <c r="U11" s="1372"/>
      <c r="V11" s="1372"/>
    </row>
    <row r="12">
      <c r="A12" s="1376"/>
      <c r="B12" s="1378"/>
      <c r="C12" s="1376"/>
      <c r="D12" s="1377"/>
      <c r="E12" s="1377"/>
      <c r="F12" s="1377"/>
      <c r="G12" s="1378"/>
      <c r="H12" s="1392"/>
      <c r="I12" s="1392"/>
      <c r="J12" s="1365"/>
      <c r="K12" s="1365"/>
      <c r="L12" s="1371"/>
      <c r="M12" s="1371"/>
      <c r="N12" s="1371"/>
      <c r="O12" s="1371"/>
      <c r="P12" s="1371"/>
      <c r="Q12" s="1371"/>
      <c r="R12" s="1381"/>
      <c r="S12" s="1372"/>
      <c r="T12" s="1372"/>
      <c r="U12" s="1372"/>
      <c r="V12" s="137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95 [38th]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 [11th]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17.0335 [57th]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1.208 [26th]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44F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30.97 [58th]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2.145 [12th]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20F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0.107 [42nd]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 [71st]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1.302 [4th]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28 [68th]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 [10th]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0.005 [69th]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2.88 [10th]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0.114 [20th]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6" t="s">
        <v>54</v>
      </c>
      <c r="B26" s="196" t="s">
        <v>55</v>
      </c>
      <c r="C26" s="701" t="s">
        <v>143</v>
      </c>
      <c r="D26" s="1417" t="s">
        <v>1066</v>
      </c>
      <c r="E26" s="570" t="s">
        <v>2068</v>
      </c>
      <c r="F26" s="200">
        <v>7.8</v>
      </c>
      <c r="G26" s="201" t="s">
        <v>147</v>
      </c>
      <c r="H26" s="1231"/>
      <c r="I26" s="120"/>
      <c r="J26" s="117"/>
      <c r="K26" s="200"/>
      <c r="L26" s="203"/>
      <c r="M26" s="204"/>
      <c r="N26" s="204"/>
      <c r="O26" s="205">
        <v>0.0</v>
      </c>
      <c r="P26" s="205">
        <v>1.0</v>
      </c>
      <c r="Q26" s="205">
        <v>1.0</v>
      </c>
      <c r="R26" s="105"/>
      <c r="S26" s="105"/>
      <c r="T26" s="105"/>
      <c r="U26" s="105"/>
      <c r="V26" s="105"/>
    </row>
    <row r="27" outlineLevel="1">
      <c r="A27" s="236" t="s">
        <v>72</v>
      </c>
      <c r="B27" s="214"/>
      <c r="C27" s="355" t="s">
        <v>1776</v>
      </c>
      <c r="D27" s="352" t="s">
        <v>190</v>
      </c>
      <c r="E27" s="352" t="s">
        <v>74</v>
      </c>
      <c r="F27" s="200">
        <v>14.399999999999999</v>
      </c>
      <c r="G27" s="201" t="s">
        <v>75</v>
      </c>
      <c r="H27" s="1232"/>
      <c r="I27" s="120"/>
      <c r="J27" s="117"/>
      <c r="K27" s="200"/>
      <c r="L27" s="203"/>
      <c r="M27" s="204"/>
      <c r="N27" s="204"/>
      <c r="O27" s="205">
        <v>0.0</v>
      </c>
      <c r="P27" s="205">
        <v>1.0</v>
      </c>
      <c r="Q27" s="205">
        <v>1.0</v>
      </c>
      <c r="R27" s="105"/>
      <c r="S27" s="105"/>
      <c r="T27" s="105"/>
      <c r="U27" s="105"/>
      <c r="V27" s="105"/>
    </row>
    <row r="28" outlineLevel="1">
      <c r="A28" s="236" t="s">
        <v>82</v>
      </c>
      <c r="B28" s="208"/>
      <c r="C28" s="355" t="s">
        <v>276</v>
      </c>
      <c r="D28" s="352" t="s">
        <v>96</v>
      </c>
      <c r="E28" s="352" t="s">
        <v>1777</v>
      </c>
      <c r="F28" s="200">
        <v>13.110000000000001</v>
      </c>
      <c r="G28" s="201" t="s">
        <v>168</v>
      </c>
      <c r="H28" s="1231"/>
      <c r="I28" s="120"/>
      <c r="J28" s="117"/>
      <c r="K28" s="200"/>
      <c r="L28" s="203"/>
      <c r="M28" s="204"/>
      <c r="N28" s="204"/>
      <c r="O28" s="205">
        <v>0.0</v>
      </c>
      <c r="P28" s="205">
        <v>1.0</v>
      </c>
      <c r="Q28" s="205">
        <v>1.0</v>
      </c>
      <c r="R28" s="105"/>
      <c r="S28" s="105"/>
      <c r="T28" s="105"/>
      <c r="U28" s="105"/>
      <c r="V28" s="105"/>
    </row>
    <row r="29" outlineLevel="1">
      <c r="A29" s="195" t="s">
        <v>93</v>
      </c>
      <c r="B29" s="214"/>
      <c r="C29" s="355" t="s">
        <v>66</v>
      </c>
      <c r="D29" s="822" t="s">
        <v>98</v>
      </c>
      <c r="E29" s="352" t="s">
        <v>2069</v>
      </c>
      <c r="F29" s="200">
        <v>12.54</v>
      </c>
      <c r="G29" s="201" t="s">
        <v>168</v>
      </c>
      <c r="H29" s="310"/>
      <c r="I29" s="221"/>
      <c r="J29" s="110"/>
      <c r="K29" s="203"/>
      <c r="L29" s="203"/>
      <c r="M29" s="204"/>
      <c r="N29" s="204"/>
      <c r="O29" s="205">
        <v>0.0</v>
      </c>
      <c r="P29" s="205">
        <v>1.0</v>
      </c>
      <c r="Q29" s="205">
        <v>1.0</v>
      </c>
      <c r="R29" s="105"/>
      <c r="S29" s="105"/>
      <c r="T29" s="105"/>
      <c r="U29" s="105"/>
      <c r="V29" s="105"/>
    </row>
    <row r="30" outlineLevel="1">
      <c r="A30" s="222"/>
      <c r="B30" s="208" t="s">
        <v>343</v>
      </c>
      <c r="C30" s="355" t="s">
        <v>261</v>
      </c>
      <c r="D30" s="233"/>
      <c r="E30" s="352" t="s">
        <v>2069</v>
      </c>
      <c r="F30" s="200">
        <v>12.54</v>
      </c>
      <c r="G30" s="201" t="s">
        <v>168</v>
      </c>
      <c r="H30" s="231"/>
      <c r="J30" s="233"/>
      <c r="K30" s="205"/>
      <c r="L30" s="204"/>
      <c r="M30" s="204"/>
      <c r="N30" s="204"/>
      <c r="O30" s="205">
        <v>0.0</v>
      </c>
      <c r="P30" s="205">
        <v>1.0</v>
      </c>
      <c r="Q30" s="205">
        <v>1.0</v>
      </c>
      <c r="R30" s="105"/>
      <c r="S30" s="105"/>
      <c r="T30" s="105"/>
      <c r="U30" s="105"/>
      <c r="V30" s="105"/>
    </row>
    <row r="31" outlineLevel="1">
      <c r="A31" s="207"/>
      <c r="B31" s="208" t="s">
        <v>352</v>
      </c>
      <c r="C31" s="355" t="s">
        <v>794</v>
      </c>
      <c r="D31" s="114"/>
      <c r="E31" s="352" t="s">
        <v>2069</v>
      </c>
      <c r="F31" s="200">
        <v>12.54</v>
      </c>
      <c r="G31" s="201" t="s">
        <v>168</v>
      </c>
      <c r="H31" s="112"/>
      <c r="I31" s="224"/>
      <c r="J31" s="114"/>
      <c r="K31" s="205"/>
      <c r="L31" s="204"/>
      <c r="M31" s="204"/>
      <c r="N31" s="204"/>
      <c r="O31" s="205">
        <v>0.0</v>
      </c>
      <c r="P31" s="205">
        <v>1.0</v>
      </c>
      <c r="Q31" s="205">
        <v>1.0</v>
      </c>
      <c r="R31" s="105"/>
      <c r="S31" s="105"/>
      <c r="T31" s="105"/>
      <c r="U31" s="105"/>
      <c r="V31" s="105"/>
    </row>
    <row r="32" outlineLevel="1">
      <c r="A32" s="236" t="s">
        <v>104</v>
      </c>
      <c r="B32" s="214"/>
      <c r="C32" s="355" t="s">
        <v>261</v>
      </c>
      <c r="D32" s="352" t="s">
        <v>81</v>
      </c>
      <c r="E32" s="352" t="s">
        <v>79</v>
      </c>
      <c r="F32" s="200">
        <v>10.799999999999999</v>
      </c>
      <c r="G32" s="201" t="s">
        <v>80</v>
      </c>
      <c r="H32" s="1231"/>
      <c r="I32" s="120"/>
      <c r="J32" s="117"/>
      <c r="K32" s="205"/>
      <c r="L32" s="204"/>
      <c r="M32" s="204"/>
      <c r="N32" s="204"/>
      <c r="O32" s="205">
        <v>0.0</v>
      </c>
      <c r="P32" s="205">
        <v>1.0</v>
      </c>
      <c r="Q32" s="205">
        <v>1.0</v>
      </c>
      <c r="R32" s="105"/>
      <c r="S32" s="105"/>
      <c r="T32" s="105"/>
      <c r="U32" s="105"/>
      <c r="V32" s="105"/>
    </row>
    <row r="33" outlineLevel="1">
      <c r="A33" s="236" t="s">
        <v>110</v>
      </c>
      <c r="B33" s="208"/>
      <c r="C33" s="355" t="s">
        <v>136</v>
      </c>
      <c r="D33" s="352" t="s">
        <v>710</v>
      </c>
      <c r="E33" s="352" t="s">
        <v>327</v>
      </c>
      <c r="F33" s="200">
        <v>21.599999999999998</v>
      </c>
      <c r="G33" s="201" t="s">
        <v>207</v>
      </c>
      <c r="H33" s="354" t="s">
        <v>536</v>
      </c>
      <c r="I33" s="120"/>
      <c r="J33" s="117"/>
      <c r="K33" s="203"/>
      <c r="L33" s="203"/>
      <c r="M33" s="204"/>
      <c r="N33" s="204"/>
      <c r="O33" s="205">
        <v>0.0</v>
      </c>
      <c r="P33" s="205">
        <v>1.0</v>
      </c>
      <c r="Q33" s="205">
        <v>1.0</v>
      </c>
      <c r="R33" s="105"/>
      <c r="S33" s="105"/>
      <c r="T33" s="105"/>
      <c r="U33" s="105"/>
      <c r="V33" s="105"/>
    </row>
    <row r="34" outlineLevel="1">
      <c r="A34" s="195" t="s">
        <v>119</v>
      </c>
      <c r="B34" s="208" t="s">
        <v>170</v>
      </c>
      <c r="C34" s="355" t="s">
        <v>74</v>
      </c>
      <c r="D34" s="822" t="s">
        <v>833</v>
      </c>
      <c r="E34" s="352" t="s">
        <v>429</v>
      </c>
      <c r="F34" s="200">
        <v>1.2</v>
      </c>
      <c r="G34" s="201" t="s">
        <v>292</v>
      </c>
      <c r="H34" s="709" t="s">
        <v>2003</v>
      </c>
      <c r="I34" s="221"/>
      <c r="J34" s="110"/>
      <c r="K34" s="204"/>
      <c r="L34" s="204"/>
      <c r="M34" s="204"/>
      <c r="N34" s="204"/>
      <c r="O34" s="205">
        <v>0.0</v>
      </c>
      <c r="P34" s="205">
        <v>1.0</v>
      </c>
      <c r="Q34" s="205">
        <v>1.0</v>
      </c>
      <c r="R34" s="105"/>
      <c r="S34" s="105"/>
      <c r="T34" s="105"/>
      <c r="U34" s="105"/>
      <c r="V34" s="105"/>
    </row>
    <row r="35" outlineLevel="1">
      <c r="A35" s="222"/>
      <c r="B35" s="208" t="s">
        <v>241</v>
      </c>
      <c r="C35" s="210" t="s">
        <v>206</v>
      </c>
      <c r="D35" s="233"/>
      <c r="E35" s="352" t="s">
        <v>303</v>
      </c>
      <c r="F35" s="200">
        <v>2.4</v>
      </c>
      <c r="G35" s="201" t="s">
        <v>70</v>
      </c>
      <c r="H35" s="231"/>
      <c r="J35" s="233"/>
      <c r="K35" s="204"/>
      <c r="L35" s="204"/>
      <c r="M35" s="204"/>
      <c r="N35" s="204"/>
      <c r="O35" s="205">
        <v>0.0</v>
      </c>
      <c r="P35" s="205">
        <v>1.0</v>
      </c>
      <c r="Q35" s="205">
        <v>1.0</v>
      </c>
      <c r="R35" s="105"/>
      <c r="S35" s="105"/>
      <c r="T35" s="105"/>
      <c r="U35" s="105"/>
      <c r="V35" s="105"/>
    </row>
    <row r="36" outlineLevel="1">
      <c r="A36" s="222"/>
      <c r="B36" s="208" t="s">
        <v>565</v>
      </c>
      <c r="C36" s="210" t="s">
        <v>2004</v>
      </c>
      <c r="D36" s="233"/>
      <c r="E36" s="352" t="s">
        <v>303</v>
      </c>
      <c r="F36" s="200">
        <v>2.4</v>
      </c>
      <c r="G36" s="201" t="s">
        <v>70</v>
      </c>
      <c r="H36" s="231"/>
      <c r="J36" s="233"/>
      <c r="K36" s="204"/>
      <c r="L36" s="204"/>
      <c r="M36" s="204"/>
      <c r="N36" s="204"/>
      <c r="O36" s="205">
        <v>0.0</v>
      </c>
      <c r="P36" s="205">
        <v>1.0</v>
      </c>
      <c r="Q36" s="205">
        <v>1.0</v>
      </c>
      <c r="R36" s="105"/>
      <c r="S36" s="105"/>
      <c r="T36" s="105"/>
      <c r="U36" s="105"/>
      <c r="V36" s="105"/>
    </row>
    <row r="37" outlineLevel="1">
      <c r="A37" s="207"/>
      <c r="B37" s="208" t="s">
        <v>417</v>
      </c>
      <c r="C37" s="210" t="s">
        <v>111</v>
      </c>
      <c r="D37" s="114"/>
      <c r="E37" s="352" t="s">
        <v>173</v>
      </c>
      <c r="F37" s="200">
        <v>12.0</v>
      </c>
      <c r="G37" s="201" t="s">
        <v>147</v>
      </c>
      <c r="H37" s="112"/>
      <c r="I37" s="224"/>
      <c r="J37" s="114"/>
      <c r="K37" s="204"/>
      <c r="L37" s="204"/>
      <c r="M37" s="204"/>
      <c r="N37" s="204"/>
      <c r="O37" s="205">
        <v>0.0</v>
      </c>
      <c r="P37" s="205">
        <v>1.0</v>
      </c>
      <c r="Q37" s="205">
        <v>1.0</v>
      </c>
      <c r="R37" s="105"/>
      <c r="S37" s="105"/>
      <c r="T37" s="105"/>
      <c r="U37" s="105"/>
      <c r="V37" s="105"/>
    </row>
    <row r="38" outlineLevel="1">
      <c r="A38" s="195" t="s">
        <v>128</v>
      </c>
      <c r="B38" s="208" t="s">
        <v>170</v>
      </c>
      <c r="C38" s="210" t="s">
        <v>105</v>
      </c>
      <c r="D38" s="822" t="s">
        <v>334</v>
      </c>
      <c r="E38" s="352" t="s">
        <v>1789</v>
      </c>
      <c r="F38" s="200">
        <v>14.819999999999999</v>
      </c>
      <c r="G38" s="201" t="s">
        <v>80</v>
      </c>
      <c r="H38" s="709" t="s">
        <v>528</v>
      </c>
      <c r="I38" s="221"/>
      <c r="J38" s="110"/>
      <c r="K38" s="203"/>
      <c r="L38" s="203"/>
      <c r="M38" s="204"/>
      <c r="N38" s="204"/>
      <c r="O38" s="205">
        <v>0.0</v>
      </c>
      <c r="P38" s="205">
        <v>1.0</v>
      </c>
      <c r="Q38" s="205">
        <v>1.0</v>
      </c>
      <c r="R38" s="105"/>
      <c r="S38" s="105"/>
      <c r="T38" s="105"/>
      <c r="U38" s="105"/>
      <c r="V38" s="105"/>
    </row>
    <row r="39" outlineLevel="1">
      <c r="A39" s="207"/>
      <c r="B39" s="208" t="s">
        <v>177</v>
      </c>
      <c r="C39" s="210" t="s">
        <v>788</v>
      </c>
      <c r="D39" s="114"/>
      <c r="E39" s="352" t="s">
        <v>1783</v>
      </c>
      <c r="F39" s="200">
        <v>17.099999999999998</v>
      </c>
      <c r="G39" s="201" t="s">
        <v>168</v>
      </c>
      <c r="H39" s="112"/>
      <c r="I39" s="224"/>
      <c r="J39" s="114"/>
      <c r="K39" s="203"/>
      <c r="L39" s="203"/>
      <c r="M39" s="204"/>
      <c r="N39" s="204"/>
      <c r="O39" s="205">
        <v>0.0</v>
      </c>
      <c r="P39" s="205">
        <v>1.0</v>
      </c>
      <c r="Q39" s="205">
        <v>1.0</v>
      </c>
      <c r="R39" s="105"/>
      <c r="S39" s="105"/>
      <c r="T39" s="105"/>
      <c r="U39" s="105"/>
      <c r="V39" s="105"/>
    </row>
    <row r="40">
      <c r="A40" s="180"/>
      <c r="B40" s="246"/>
      <c r="C40" s="180"/>
      <c r="D40" s="180"/>
      <c r="E40" s="180"/>
      <c r="F40" s="248"/>
      <c r="G40" s="248"/>
      <c r="H40" s="180"/>
      <c r="I40" s="180"/>
      <c r="J40" s="180"/>
      <c r="K40" s="180"/>
      <c r="L40" s="180"/>
      <c r="M40" s="180"/>
      <c r="N40" s="180"/>
      <c r="O40" s="180"/>
      <c r="P40" s="180"/>
      <c r="Q40" s="180"/>
      <c r="R40" s="180"/>
      <c r="S40" s="180"/>
      <c r="T40" s="180"/>
      <c r="U40" s="180"/>
      <c r="V40" s="180"/>
    </row>
    <row r="41">
      <c r="A41" s="250" t="s">
        <v>148</v>
      </c>
      <c r="B41" s="110"/>
      <c r="C41" s="251"/>
      <c r="D41" s="251"/>
      <c r="E41" s="251"/>
      <c r="F41" s="253"/>
      <c r="G41" s="251"/>
      <c r="H41" s="253"/>
      <c r="I41" s="253"/>
      <c r="J41" s="254"/>
      <c r="K41" s="253"/>
      <c r="L41" s="253"/>
      <c r="M41" s="253"/>
      <c r="N41" s="253"/>
      <c r="O41" s="253"/>
      <c r="P41" s="253"/>
      <c r="Q41" s="253"/>
      <c r="R41" s="253"/>
      <c r="S41" s="253"/>
      <c r="T41" s="253"/>
      <c r="U41" s="253"/>
      <c r="V41" s="253"/>
    </row>
    <row r="42" outlineLevel="1">
      <c r="A42" s="112"/>
      <c r="B42" s="114"/>
      <c r="C42" s="256" t="s">
        <v>48</v>
      </c>
      <c r="D42" s="257" t="s">
        <v>49</v>
      </c>
      <c r="E42" s="256" t="s">
        <v>50</v>
      </c>
      <c r="F42" s="259" t="s">
        <v>51</v>
      </c>
      <c r="G42" s="259" t="s">
        <v>174</v>
      </c>
      <c r="H42" s="260" t="str">
        <f>'テンプレート'!H56</f>
        <v>ガード硬直</v>
      </c>
      <c r="I42" s="259" t="str">
        <f>'テンプレート'!I56</f>
        <v>Landing Lag</v>
      </c>
      <c r="J42" s="259" t="s">
        <v>176</v>
      </c>
      <c r="K42" s="259" t="str">
        <f>'テンプレート'!K56</f>
        <v>ベクトル</v>
      </c>
      <c r="L42" s="259" t="str">
        <f>'テンプレート'!L56</f>
        <v>KBG (R.E.)</v>
      </c>
      <c r="M42" s="259" t="str">
        <f>'テンプレート'!M56</f>
        <v>BKB (R.A.)</v>
      </c>
      <c r="N42" s="259" t="str">
        <f>'テンプレート'!N56</f>
        <v>FKB (R.F.)</v>
      </c>
      <c r="O42" s="262" t="str">
        <f>'テンプレート'!O56</f>
        <v>盾削り値</v>
      </c>
      <c r="P42" s="259" t="str">
        <f>'テンプレート'!P56</f>
        <v>ﾋｯﾄｽﾄｯﾌﾟ</v>
      </c>
      <c r="Q42" s="262" t="str">
        <f>'テンプレート'!Q56</f>
        <v>ずらし</v>
      </c>
      <c r="R42" s="263" t="str">
        <f>'テンプレート'!R56</f>
        <v>Comment</v>
      </c>
      <c r="S42" s="120"/>
      <c r="T42" s="120"/>
      <c r="U42" s="120"/>
      <c r="V42" s="120"/>
    </row>
    <row r="43" outlineLevel="1">
      <c r="A43" s="265" t="s">
        <v>187</v>
      </c>
      <c r="B43" s="267" t="s">
        <v>170</v>
      </c>
      <c r="C43" s="199" t="s">
        <v>105</v>
      </c>
      <c r="D43" s="824" t="s">
        <v>190</v>
      </c>
      <c r="E43" s="576" t="s">
        <v>1775</v>
      </c>
      <c r="F43" s="273">
        <v>5.7</v>
      </c>
      <c r="G43" s="273">
        <v>4.845</v>
      </c>
      <c r="H43" s="349" t="s">
        <v>70</v>
      </c>
      <c r="I43" s="311" t="str">
        <f t="array" ref="I43">INDEX('Aerial Attacks'!$O$3:$AA$109, MATCH($A$1,'Aerial Attacks'!$A$3:$A$109,0), MATCH(A43,'Aerial Attacks'!$O$2:$S$2,0))</f>
        <v>9</v>
      </c>
      <c r="J43" s="314" t="s">
        <v>1636</v>
      </c>
      <c r="K43" s="278"/>
      <c r="L43" s="284"/>
      <c r="M43" s="825"/>
      <c r="N43" s="825"/>
      <c r="O43" s="282">
        <v>0.0</v>
      </c>
      <c r="P43" s="282">
        <v>1.0</v>
      </c>
      <c r="Q43" s="282">
        <v>1.0</v>
      </c>
      <c r="R43" s="286"/>
      <c r="S43" s="221"/>
      <c r="T43" s="221"/>
      <c r="U43" s="221"/>
      <c r="V43" s="110"/>
    </row>
    <row r="44" outlineLevel="1">
      <c r="A44" s="207"/>
      <c r="B44" s="267" t="s">
        <v>177</v>
      </c>
      <c r="C44" s="199" t="s">
        <v>1640</v>
      </c>
      <c r="D44" s="114"/>
      <c r="E44" s="197" t="s">
        <v>2070</v>
      </c>
      <c r="F44" s="200">
        <v>7.98</v>
      </c>
      <c r="G44" s="200">
        <v>6.783</v>
      </c>
      <c r="H44" s="349" t="s">
        <v>70</v>
      </c>
      <c r="I44" s="207"/>
      <c r="J44" s="114"/>
      <c r="K44" s="278"/>
      <c r="L44" s="284"/>
      <c r="M44" s="825"/>
      <c r="N44" s="825"/>
      <c r="O44" s="282">
        <v>0.0</v>
      </c>
      <c r="P44" s="282">
        <v>1.0</v>
      </c>
      <c r="Q44" s="282">
        <v>1.0</v>
      </c>
      <c r="R44" s="112"/>
      <c r="S44" s="224"/>
      <c r="T44" s="224"/>
      <c r="U44" s="224"/>
      <c r="V44" s="114"/>
    </row>
    <row r="45" outlineLevel="1">
      <c r="A45" s="299" t="s">
        <v>219</v>
      </c>
      <c r="B45" s="267"/>
      <c r="C45" s="199" t="s">
        <v>540</v>
      </c>
      <c r="D45" s="1424">
        <v>29.0</v>
      </c>
      <c r="E45" s="197" t="s">
        <v>2071</v>
      </c>
      <c r="F45" s="200">
        <v>10.83</v>
      </c>
      <c r="G45" s="200">
        <v>9.2055</v>
      </c>
      <c r="H45" s="349" t="s">
        <v>193</v>
      </c>
      <c r="I45" s="581" t="str">
        <f t="array" ref="I45">INDEX('Aerial Attacks'!$O$3:$AA$109, MATCH($A$1,'Aerial Attacks'!$A$3:$A$109,0), MATCH(A45,'Aerial Attacks'!$O$2:$S$2,0))</f>
        <v>8</v>
      </c>
      <c r="J45" s="355" t="s">
        <v>2021</v>
      </c>
      <c r="K45" s="278"/>
      <c r="L45" s="284"/>
      <c r="M45" s="825"/>
      <c r="N45" s="825"/>
      <c r="O45" s="282">
        <v>0.0</v>
      </c>
      <c r="P45" s="282">
        <v>1.0</v>
      </c>
      <c r="Q45" s="282">
        <v>1.0</v>
      </c>
      <c r="R45" s="306"/>
      <c r="S45" s="120"/>
      <c r="T45" s="120"/>
      <c r="U45" s="120"/>
      <c r="V45" s="117"/>
    </row>
    <row r="46" outlineLevel="1">
      <c r="A46" s="299" t="s">
        <v>260</v>
      </c>
      <c r="B46" s="267"/>
      <c r="C46" s="199" t="s">
        <v>276</v>
      </c>
      <c r="D46" s="1424">
        <v>35.0</v>
      </c>
      <c r="E46" s="197" t="s">
        <v>1777</v>
      </c>
      <c r="F46" s="200">
        <v>13.110000000000001</v>
      </c>
      <c r="G46" s="200">
        <v>11.143500000000001</v>
      </c>
      <c r="H46" s="349" t="s">
        <v>193</v>
      </c>
      <c r="I46" s="581">
        <f t="array" ref="I46">INDEX('Aerial Attacks'!$O$3:$AA$109, MATCH($A$1,'Aerial Attacks'!$A$3:$A$109,0), MATCH(A46,'Aerial Attacks'!$O$2:$S$2,0))</f>
        <v>10</v>
      </c>
      <c r="J46" s="355" t="s">
        <v>718</v>
      </c>
      <c r="K46" s="278"/>
      <c r="L46" s="284"/>
      <c r="M46" s="825"/>
      <c r="N46" s="825"/>
      <c r="O46" s="282">
        <v>0.0</v>
      </c>
      <c r="P46" s="282">
        <v>1.0</v>
      </c>
      <c r="Q46" s="282">
        <v>1.0</v>
      </c>
      <c r="R46" s="306"/>
      <c r="S46" s="120"/>
      <c r="T46" s="120"/>
      <c r="U46" s="120"/>
      <c r="V46" s="117"/>
    </row>
    <row r="47" outlineLevel="1">
      <c r="A47" s="299" t="s">
        <v>271</v>
      </c>
      <c r="B47" s="267"/>
      <c r="C47" s="199" t="s">
        <v>977</v>
      </c>
      <c r="D47" s="1424" t="s">
        <v>464</v>
      </c>
      <c r="E47" s="197" t="s">
        <v>1780</v>
      </c>
      <c r="F47" s="200">
        <v>9.12</v>
      </c>
      <c r="G47" s="200">
        <v>7.752</v>
      </c>
      <c r="H47" s="349" t="s">
        <v>193</v>
      </c>
      <c r="I47" s="581" t="str">
        <f t="array" ref="I47">INDEX('Aerial Attacks'!$O$3:$AA$109, MATCH($A$1,'Aerial Attacks'!$A$3:$A$109,0), MATCH(A47,'Aerial Attacks'!$O$2:$S$2,0))</f>
        <v>8</v>
      </c>
      <c r="J47" s="355" t="s">
        <v>573</v>
      </c>
      <c r="K47" s="284"/>
      <c r="L47" s="284"/>
      <c r="M47" s="825"/>
      <c r="N47" s="825"/>
      <c r="O47" s="282">
        <v>0.0</v>
      </c>
      <c r="P47" s="282">
        <v>1.0</v>
      </c>
      <c r="Q47" s="282">
        <v>1.0</v>
      </c>
      <c r="R47" s="306"/>
      <c r="S47" s="120"/>
      <c r="T47" s="120"/>
      <c r="U47" s="120"/>
      <c r="V47" s="117"/>
    </row>
    <row r="48" outlineLevel="1">
      <c r="A48" s="299" t="s">
        <v>283</v>
      </c>
      <c r="B48" s="267"/>
      <c r="C48" s="199" t="s">
        <v>308</v>
      </c>
      <c r="D48" s="1424">
        <v>51.0</v>
      </c>
      <c r="E48" s="197" t="s">
        <v>2072</v>
      </c>
      <c r="F48" s="200" t="s">
        <v>2073</v>
      </c>
      <c r="G48" s="200" t="s">
        <v>2074</v>
      </c>
      <c r="H48" s="349" t="s">
        <v>254</v>
      </c>
      <c r="I48" s="581">
        <f t="array" ref="I48">INDEX('Aerial Attacks'!$O$3:$AA$109, MATCH($A$1,'Aerial Attacks'!$A$3:$A$109,0), MATCH(A48,'Aerial Attacks'!$O$2:$S$2,0))</f>
        <v>14</v>
      </c>
      <c r="J48" s="352" t="s">
        <v>2031</v>
      </c>
      <c r="K48" s="284"/>
      <c r="L48" s="284"/>
      <c r="M48" s="825"/>
      <c r="N48" s="825"/>
      <c r="O48" s="282">
        <v>0.0</v>
      </c>
      <c r="P48" s="282">
        <v>1.0</v>
      </c>
      <c r="Q48" s="282">
        <v>1.0</v>
      </c>
      <c r="R48" s="1231"/>
      <c r="S48" s="120"/>
      <c r="T48" s="120"/>
      <c r="U48" s="120"/>
      <c r="V48" s="117"/>
    </row>
    <row r="49">
      <c r="A49" s="312"/>
      <c r="B49" s="315"/>
      <c r="C49" s="317"/>
      <c r="D49" s="317"/>
      <c r="E49" s="318"/>
      <c r="F49" s="318"/>
      <c r="G49" s="318"/>
      <c r="H49" s="319"/>
      <c r="I49" s="319"/>
      <c r="J49" s="320"/>
      <c r="K49" s="320"/>
      <c r="L49" s="320"/>
      <c r="M49" s="320"/>
      <c r="N49" s="320"/>
      <c r="O49" s="320"/>
      <c r="P49" s="320"/>
      <c r="Q49" s="180"/>
      <c r="R49" s="180"/>
      <c r="S49" s="180"/>
      <c r="T49" s="180"/>
      <c r="U49" s="180"/>
      <c r="V49" s="180"/>
    </row>
    <row r="50">
      <c r="A50" s="322" t="s">
        <v>305</v>
      </c>
      <c r="B50" s="117"/>
      <c r="C50" s="317"/>
      <c r="D50" s="317"/>
      <c r="E50" s="318"/>
      <c r="F50" s="318"/>
      <c r="G50" s="318"/>
      <c r="H50" s="319"/>
      <c r="I50" s="319"/>
      <c r="J50" s="320"/>
      <c r="K50" s="320"/>
      <c r="L50" s="320"/>
      <c r="M50" s="320"/>
      <c r="N50" s="320"/>
      <c r="O50" s="320"/>
      <c r="P50" s="320"/>
      <c r="Q50" s="180"/>
      <c r="R50" s="180"/>
      <c r="S50" s="180"/>
      <c r="T50" s="180"/>
      <c r="U50" s="180"/>
      <c r="V50" s="180"/>
    </row>
    <row r="51" outlineLevel="1">
      <c r="A51" s="324" t="s">
        <v>2032</v>
      </c>
      <c r="B51" s="117"/>
      <c r="C51" s="327" t="s">
        <v>48</v>
      </c>
      <c r="D51" s="327" t="s">
        <v>49</v>
      </c>
      <c r="E51" s="328" t="s">
        <v>50</v>
      </c>
      <c r="F51" s="329" t="s">
        <v>51</v>
      </c>
      <c r="G51" s="328" t="s">
        <v>52</v>
      </c>
      <c r="H51" s="332" t="str">
        <f>'テンプレート'!H72</f>
        <v>Comment</v>
      </c>
      <c r="I51" s="120"/>
      <c r="J51" s="117"/>
      <c r="K51" s="333" t="str">
        <f>'テンプレート'!K72</f>
        <v>ベクトル</v>
      </c>
      <c r="L51" s="333" t="str">
        <f>'テンプレート'!L72</f>
        <v>KBG (R.E.)</v>
      </c>
      <c r="M51" s="333" t="str">
        <f>'テンプレート'!M72</f>
        <v>BKB (R.A.)</v>
      </c>
      <c r="N51" s="333" t="str">
        <f>'テンプレート'!N72</f>
        <v>FKB (R.F.)</v>
      </c>
      <c r="O51" s="334" t="str">
        <f>'テンプレート'!O72</f>
        <v>盾削り値</v>
      </c>
      <c r="P51" s="333" t="str">
        <f>'テンプレート'!P72</f>
        <v>ﾋｯﾄｽﾄｯﾌﾟ</v>
      </c>
      <c r="Q51" s="334" t="str">
        <f>'テンプレート'!Q72</f>
        <v>ずらし</v>
      </c>
      <c r="R51" s="333" t="str">
        <f>'テンプレート'!R72</f>
        <v>相殺</v>
      </c>
      <c r="S51" s="334" t="str">
        <f>'テンプレート'!S72</f>
        <v>相殺ﾓｰｼｮﾝ</v>
      </c>
      <c r="T51" s="334" t="str">
        <f>'テンプレート'!T72</f>
        <v>飛び道具</v>
      </c>
      <c r="U51" s="334" t="str">
        <f>'テンプレート'!U72</f>
        <v>慣性反転</v>
      </c>
      <c r="V51" s="334" t="str">
        <f>'テンプレート'!V72</f>
        <v>向き反転</v>
      </c>
    </row>
    <row r="52" ht="26.25" customHeight="1" outlineLevel="1">
      <c r="A52" s="335" t="s">
        <v>324</v>
      </c>
      <c r="B52" s="343" t="s">
        <v>341</v>
      </c>
      <c r="C52" s="197" t="s">
        <v>1757</v>
      </c>
      <c r="D52" s="197" t="s">
        <v>345</v>
      </c>
      <c r="E52" s="197" t="s">
        <v>1751</v>
      </c>
      <c r="F52" s="349" t="s">
        <v>1752</v>
      </c>
      <c r="G52" s="201" t="s">
        <v>2033</v>
      </c>
      <c r="H52" s="340" t="s">
        <v>2034</v>
      </c>
      <c r="I52" s="221"/>
      <c r="J52" s="110"/>
      <c r="K52" s="203"/>
      <c r="L52" s="203"/>
      <c r="M52" s="204"/>
      <c r="N52" s="204"/>
      <c r="O52" s="200">
        <v>0.0</v>
      </c>
      <c r="P52" s="200">
        <v>1.0</v>
      </c>
      <c r="Q52" s="200">
        <v>1.0</v>
      </c>
      <c r="R52" s="205" t="b">
        <v>0</v>
      </c>
      <c r="S52" s="205"/>
      <c r="T52" s="205"/>
      <c r="U52" s="344" t="b">
        <v>1</v>
      </c>
      <c r="V52" s="344" t="b">
        <v>0</v>
      </c>
    </row>
    <row r="53" ht="26.25" customHeight="1" outlineLevel="1">
      <c r="A53" s="222"/>
      <c r="B53" s="708" t="s">
        <v>344</v>
      </c>
      <c r="C53" s="199" t="s">
        <v>2035</v>
      </c>
      <c r="D53" s="199" t="s">
        <v>2036</v>
      </c>
      <c r="E53" s="197" t="s">
        <v>2037</v>
      </c>
      <c r="F53" s="349" t="s">
        <v>2038</v>
      </c>
      <c r="G53" s="201" t="s">
        <v>2039</v>
      </c>
      <c r="H53" s="231"/>
      <c r="J53" s="233"/>
      <c r="K53" s="203"/>
      <c r="L53" s="203"/>
      <c r="M53" s="204"/>
      <c r="N53" s="204"/>
      <c r="O53" s="200">
        <v>30.0</v>
      </c>
      <c r="P53" s="200">
        <v>1.0</v>
      </c>
      <c r="Q53" s="200">
        <v>1.0</v>
      </c>
      <c r="R53" s="205" t="b">
        <v>0</v>
      </c>
      <c r="S53" s="205" t="b">
        <v>0</v>
      </c>
      <c r="T53" s="205"/>
      <c r="U53" s="222"/>
      <c r="V53" s="222"/>
    </row>
    <row r="54" ht="26.25" customHeight="1" outlineLevel="1">
      <c r="A54" s="222"/>
      <c r="B54" s="708" t="s">
        <v>459</v>
      </c>
      <c r="C54" s="1426"/>
      <c r="D54" s="199" t="s">
        <v>122</v>
      </c>
      <c r="E54" s="1426"/>
      <c r="F54" s="1426"/>
      <c r="G54" s="1426"/>
      <c r="H54" s="112"/>
      <c r="I54" s="224"/>
      <c r="J54" s="114"/>
      <c r="K54" s="1426"/>
      <c r="L54" s="1426"/>
      <c r="M54" s="1426"/>
      <c r="N54" s="1426"/>
      <c r="O54" s="1426"/>
      <c r="P54" s="1426"/>
      <c r="Q54" s="1426"/>
      <c r="R54" s="1426"/>
      <c r="S54" s="1426"/>
      <c r="T54" s="1426"/>
      <c r="U54" s="207"/>
      <c r="V54" s="207"/>
    </row>
    <row r="55" outlineLevel="1">
      <c r="A55" s="324" t="s">
        <v>1686</v>
      </c>
      <c r="B55" s="117"/>
      <c r="C55" s="327" t="s">
        <v>48</v>
      </c>
      <c r="D55" s="327" t="s">
        <v>49</v>
      </c>
      <c r="E55" s="328" t="s">
        <v>50</v>
      </c>
      <c r="F55" s="329" t="s">
        <v>51</v>
      </c>
      <c r="G55" s="328" t="s">
        <v>52</v>
      </c>
      <c r="H55" s="332" t="str">
        <f>'テンプレート'!H75</f>
        <v>Comment</v>
      </c>
      <c r="I55" s="120"/>
      <c r="J55" s="117"/>
      <c r="K55" s="333" t="str">
        <f>'テンプレート'!K75</f>
        <v>ベクトル</v>
      </c>
      <c r="L55" s="333" t="str">
        <f>'テンプレート'!L75</f>
        <v>KBG (R.E.)</v>
      </c>
      <c r="M55" s="333" t="str">
        <f>'テンプレート'!M75</f>
        <v>BKB (R.A.)</v>
      </c>
      <c r="N55" s="333" t="str">
        <f>'テンプレート'!N75</f>
        <v>FKB (R.F.)</v>
      </c>
      <c r="O55" s="334" t="str">
        <f>'テンプレート'!O75</f>
        <v>盾削り値</v>
      </c>
      <c r="P55" s="333" t="str">
        <f>'テンプレート'!P75</f>
        <v>ﾋｯﾄｽﾄｯﾌﾟ</v>
      </c>
      <c r="Q55" s="334" t="str">
        <f>'テンプレート'!Q75</f>
        <v>ずらし</v>
      </c>
      <c r="R55" s="333" t="str">
        <f>'テンプレート'!R75</f>
        <v>相殺</v>
      </c>
      <c r="S55" s="334" t="str">
        <f>'テンプレート'!S75</f>
        <v>相殺ﾓｰｼｮﾝ</v>
      </c>
      <c r="T55" s="334" t="str">
        <f>'テンプレート'!T75</f>
        <v>飛び道具</v>
      </c>
      <c r="U55" s="334" t="str">
        <f>'テンプレート'!U75</f>
        <v>慣性反転</v>
      </c>
      <c r="V55" s="334" t="str">
        <f>'テンプレート'!V75</f>
        <v>向き反転</v>
      </c>
    </row>
    <row r="56" outlineLevel="1">
      <c r="A56" s="335" t="s">
        <v>1687</v>
      </c>
      <c r="B56" s="343" t="s">
        <v>1688</v>
      </c>
      <c r="C56" s="272" t="s">
        <v>794</v>
      </c>
      <c r="D56" s="197" t="s">
        <v>1689</v>
      </c>
      <c r="E56" s="197" t="s">
        <v>1792</v>
      </c>
      <c r="F56" s="349">
        <v>3.42</v>
      </c>
      <c r="G56" s="201" t="s">
        <v>193</v>
      </c>
      <c r="H56" s="243" t="s">
        <v>2043</v>
      </c>
      <c r="I56" s="221"/>
      <c r="J56" s="221"/>
      <c r="K56" s="203"/>
      <c r="L56" s="203"/>
      <c r="M56" s="204"/>
      <c r="N56" s="204"/>
      <c r="O56" s="200">
        <v>0.0</v>
      </c>
      <c r="P56" s="200">
        <v>1.0</v>
      </c>
      <c r="Q56" s="200">
        <v>1.0</v>
      </c>
      <c r="R56" s="205" t="b">
        <v>0</v>
      </c>
      <c r="S56" s="205" t="b">
        <v>0</v>
      </c>
      <c r="T56" s="205"/>
      <c r="U56" s="344" t="b">
        <v>1</v>
      </c>
      <c r="V56" s="344" t="b">
        <v>1</v>
      </c>
    </row>
    <row r="57" outlineLevel="1">
      <c r="A57" s="222"/>
      <c r="B57" s="343" t="s">
        <v>1693</v>
      </c>
      <c r="C57" s="245" t="s">
        <v>278</v>
      </c>
      <c r="D57" s="197" t="s">
        <v>1694</v>
      </c>
      <c r="E57" s="197" t="s">
        <v>1792</v>
      </c>
      <c r="F57" s="349">
        <v>3.42</v>
      </c>
      <c r="G57" s="201" t="s">
        <v>193</v>
      </c>
      <c r="H57" s="243" t="s">
        <v>2075</v>
      </c>
      <c r="I57" s="221"/>
      <c r="J57" s="221"/>
      <c r="K57" s="200"/>
      <c r="L57" s="200"/>
      <c r="M57" s="205"/>
      <c r="N57" s="205"/>
      <c r="O57" s="200">
        <v>0.0</v>
      </c>
      <c r="P57" s="200">
        <v>1.0</v>
      </c>
      <c r="Q57" s="200">
        <v>1.0</v>
      </c>
      <c r="R57" s="205" t="b">
        <v>0</v>
      </c>
      <c r="S57" s="205" t="b">
        <v>0</v>
      </c>
      <c r="T57" s="205"/>
      <c r="U57" s="222"/>
      <c r="V57" s="222"/>
    </row>
    <row r="58" outlineLevel="1">
      <c r="A58" s="222"/>
      <c r="B58" s="343" t="s">
        <v>1696</v>
      </c>
      <c r="C58" s="245" t="s">
        <v>143</v>
      </c>
      <c r="D58" s="197" t="s">
        <v>1694</v>
      </c>
      <c r="E58" s="197" t="s">
        <v>1792</v>
      </c>
      <c r="F58" s="349">
        <v>3.42</v>
      </c>
      <c r="G58" s="201" t="s">
        <v>193</v>
      </c>
      <c r="H58" s="243" t="s">
        <v>2076</v>
      </c>
      <c r="I58" s="221"/>
      <c r="J58" s="221"/>
      <c r="K58" s="200"/>
      <c r="L58" s="200"/>
      <c r="M58" s="205"/>
      <c r="N58" s="205"/>
      <c r="O58" s="200">
        <v>0.0</v>
      </c>
      <c r="P58" s="200">
        <v>1.0</v>
      </c>
      <c r="Q58" s="200">
        <v>1.0</v>
      </c>
      <c r="R58" s="205"/>
      <c r="S58" s="205"/>
      <c r="T58" s="205"/>
      <c r="U58" s="222"/>
      <c r="V58" s="222"/>
    </row>
    <row r="59" outlineLevel="1">
      <c r="A59" s="222"/>
      <c r="B59" s="343" t="s">
        <v>1699</v>
      </c>
      <c r="C59" s="245" t="s">
        <v>143</v>
      </c>
      <c r="D59" s="352" t="s">
        <v>1700</v>
      </c>
      <c r="E59" s="197" t="s">
        <v>2077</v>
      </c>
      <c r="F59" s="349">
        <v>4.56</v>
      </c>
      <c r="G59" s="201" t="s">
        <v>59</v>
      </c>
      <c r="H59" s="243" t="s">
        <v>2078</v>
      </c>
      <c r="I59" s="221"/>
      <c r="J59" s="221"/>
      <c r="K59" s="200"/>
      <c r="L59" s="200"/>
      <c r="M59" s="205"/>
      <c r="N59" s="205"/>
      <c r="O59" s="200">
        <v>0.0</v>
      </c>
      <c r="P59" s="200">
        <v>1.0</v>
      </c>
      <c r="Q59" s="200">
        <v>1.0</v>
      </c>
      <c r="R59" s="205"/>
      <c r="S59" s="205"/>
      <c r="T59" s="205"/>
      <c r="U59" s="222"/>
      <c r="V59" s="222"/>
    </row>
    <row r="60" outlineLevel="1">
      <c r="A60" s="222"/>
      <c r="B60" s="343" t="s">
        <v>1705</v>
      </c>
      <c r="C60" s="245" t="s">
        <v>415</v>
      </c>
      <c r="D60" s="352" t="s">
        <v>1700</v>
      </c>
      <c r="E60" s="197" t="s">
        <v>2077</v>
      </c>
      <c r="F60" s="349">
        <v>4.56</v>
      </c>
      <c r="G60" s="201" t="s">
        <v>59</v>
      </c>
      <c r="H60" s="243" t="s">
        <v>2079</v>
      </c>
      <c r="I60" s="221"/>
      <c r="J60" s="221"/>
      <c r="K60" s="200"/>
      <c r="L60" s="200"/>
      <c r="M60" s="205"/>
      <c r="N60" s="205"/>
      <c r="O60" s="200">
        <v>0.0</v>
      </c>
      <c r="P60" s="200">
        <v>1.0</v>
      </c>
      <c r="Q60" s="200">
        <v>1.0</v>
      </c>
      <c r="R60" s="205"/>
      <c r="S60" s="205"/>
      <c r="T60" s="205"/>
      <c r="U60" s="222"/>
      <c r="V60" s="222"/>
    </row>
    <row r="61" outlineLevel="1">
      <c r="A61" s="222"/>
      <c r="B61" s="343" t="s">
        <v>1710</v>
      </c>
      <c r="C61" s="245" t="s">
        <v>143</v>
      </c>
      <c r="D61" s="352" t="s">
        <v>1700</v>
      </c>
      <c r="E61" s="197" t="s">
        <v>2077</v>
      </c>
      <c r="F61" s="349">
        <v>4.56</v>
      </c>
      <c r="G61" s="201" t="s">
        <v>59</v>
      </c>
      <c r="H61" s="243" t="s">
        <v>2081</v>
      </c>
      <c r="I61" s="221"/>
      <c r="J61" s="221"/>
      <c r="K61" s="200"/>
      <c r="L61" s="200"/>
      <c r="M61" s="205"/>
      <c r="N61" s="205"/>
      <c r="O61" s="200">
        <v>0.0</v>
      </c>
      <c r="P61" s="200">
        <v>1.0</v>
      </c>
      <c r="Q61" s="200">
        <v>1.0</v>
      </c>
      <c r="R61" s="205"/>
      <c r="S61" s="205"/>
      <c r="T61" s="205"/>
      <c r="U61" s="222"/>
      <c r="V61" s="222"/>
    </row>
    <row r="62" outlineLevel="1">
      <c r="A62" s="222"/>
      <c r="B62" s="343" t="s">
        <v>1715</v>
      </c>
      <c r="C62" s="245" t="s">
        <v>272</v>
      </c>
      <c r="D62" s="352" t="s">
        <v>1716</v>
      </c>
      <c r="E62" s="197" t="s">
        <v>2082</v>
      </c>
      <c r="F62" s="349">
        <v>7.752</v>
      </c>
      <c r="G62" s="201" t="s">
        <v>147</v>
      </c>
      <c r="H62" s="255" t="s">
        <v>214</v>
      </c>
      <c r="I62" s="120"/>
      <c r="J62" s="117"/>
      <c r="K62" s="200"/>
      <c r="L62" s="200"/>
      <c r="M62" s="205"/>
      <c r="N62" s="205"/>
      <c r="O62" s="200">
        <v>0.0</v>
      </c>
      <c r="P62" s="200">
        <v>1.0</v>
      </c>
      <c r="Q62" s="200">
        <v>1.0</v>
      </c>
      <c r="R62" s="205"/>
      <c r="S62" s="205"/>
      <c r="T62" s="205"/>
      <c r="U62" s="222"/>
      <c r="V62" s="222"/>
    </row>
    <row r="63" outlineLevel="1">
      <c r="A63" s="222"/>
      <c r="B63" s="343" t="s">
        <v>1720</v>
      </c>
      <c r="C63" s="245" t="s">
        <v>85</v>
      </c>
      <c r="D63" s="352" t="s">
        <v>2054</v>
      </c>
      <c r="E63" s="197" t="s">
        <v>2084</v>
      </c>
      <c r="F63" s="349">
        <v>6.27</v>
      </c>
      <c r="G63" s="201" t="s">
        <v>67</v>
      </c>
      <c r="H63" s="255" t="s">
        <v>214</v>
      </c>
      <c r="I63" s="120"/>
      <c r="J63" s="117"/>
      <c r="K63" s="200"/>
      <c r="L63" s="200"/>
      <c r="M63" s="205"/>
      <c r="N63" s="205"/>
      <c r="O63" s="200">
        <v>0.0</v>
      </c>
      <c r="P63" s="200">
        <v>1.0</v>
      </c>
      <c r="Q63" s="200">
        <v>1.0</v>
      </c>
      <c r="R63" s="205"/>
      <c r="S63" s="205"/>
      <c r="T63" s="205"/>
      <c r="U63" s="222"/>
      <c r="V63" s="222"/>
    </row>
    <row r="64" outlineLevel="1">
      <c r="A64" s="222"/>
      <c r="B64" s="343" t="s">
        <v>1725</v>
      </c>
      <c r="C64" s="223" t="s">
        <v>1726</v>
      </c>
      <c r="D64" s="822" t="s">
        <v>2057</v>
      </c>
      <c r="E64" s="197" t="s">
        <v>303</v>
      </c>
      <c r="F64" s="349">
        <v>2.4</v>
      </c>
      <c r="G64" s="201" t="s">
        <v>70</v>
      </c>
      <c r="H64" s="261" t="s">
        <v>214</v>
      </c>
      <c r="I64" s="221"/>
      <c r="J64" s="110"/>
      <c r="K64" s="200"/>
      <c r="L64" s="200"/>
      <c r="M64" s="205"/>
      <c r="N64" s="205"/>
      <c r="O64" s="200">
        <v>0.0</v>
      </c>
      <c r="P64" s="200">
        <v>1.0</v>
      </c>
      <c r="Q64" s="200">
        <v>1.0</v>
      </c>
      <c r="R64" s="205"/>
      <c r="S64" s="205"/>
      <c r="T64" s="205"/>
      <c r="U64" s="222"/>
      <c r="V64" s="222"/>
    </row>
    <row r="65" outlineLevel="1">
      <c r="A65" s="222"/>
      <c r="B65" s="343" t="s">
        <v>1732</v>
      </c>
      <c r="C65" s="245" t="s">
        <v>444</v>
      </c>
      <c r="D65" s="114"/>
      <c r="E65" s="197" t="s">
        <v>1785</v>
      </c>
      <c r="F65" s="349">
        <v>5.13</v>
      </c>
      <c r="G65" s="201" t="s">
        <v>59</v>
      </c>
      <c r="H65" s="112"/>
      <c r="I65" s="224"/>
      <c r="J65" s="114"/>
      <c r="K65" s="200"/>
      <c r="L65" s="200"/>
      <c r="M65" s="205"/>
      <c r="N65" s="205"/>
      <c r="O65" s="200">
        <v>0.0</v>
      </c>
      <c r="P65" s="200">
        <v>1.0</v>
      </c>
      <c r="Q65" s="200">
        <v>1.0</v>
      </c>
      <c r="R65" s="205" t="b">
        <v>0</v>
      </c>
      <c r="S65" s="205" t="b">
        <v>0</v>
      </c>
      <c r="T65" s="205"/>
      <c r="U65" s="207"/>
      <c r="V65" s="207"/>
    </row>
    <row r="66" outlineLevel="1">
      <c r="A66" s="324" t="s">
        <v>2087</v>
      </c>
      <c r="B66" s="117"/>
      <c r="C66" s="327" t="s">
        <v>48</v>
      </c>
      <c r="D66" s="327" t="s">
        <v>49</v>
      </c>
      <c r="E66" s="328" t="s">
        <v>50</v>
      </c>
      <c r="F66" s="329" t="s">
        <v>51</v>
      </c>
      <c r="G66" s="328" t="s">
        <v>52</v>
      </c>
      <c r="H66" s="332" t="str">
        <f>'テンプレート'!H80</f>
        <v>Comment</v>
      </c>
      <c r="I66" s="120"/>
      <c r="J66" s="117"/>
      <c r="K66" s="333" t="str">
        <f>'テンプレート'!K80</f>
        <v>ベクトル</v>
      </c>
      <c r="L66" s="333" t="str">
        <f>'テンプレート'!L80</f>
        <v>KBG (R.E.)</v>
      </c>
      <c r="M66" s="333" t="str">
        <f>'テンプレート'!M80</f>
        <v>BKB (R.A.)</v>
      </c>
      <c r="N66" s="333" t="str">
        <f>'テンプレート'!N80</f>
        <v>FKB (R.F.)</v>
      </c>
      <c r="O66" s="334" t="str">
        <f>'テンプレート'!O80</f>
        <v>盾削り値</v>
      </c>
      <c r="P66" s="333" t="str">
        <f>'テンプレート'!P80</f>
        <v>ﾋｯﾄｽﾄｯﾌﾟ</v>
      </c>
      <c r="Q66" s="334" t="str">
        <f>'テンプレート'!Q80</f>
        <v>ずらし</v>
      </c>
      <c r="R66" s="333" t="str">
        <f>'テンプレート'!R80</f>
        <v>相殺</v>
      </c>
      <c r="S66" s="334" t="str">
        <f>'テンプレート'!S80</f>
        <v>相殺ﾓｰｼｮﾝ</v>
      </c>
      <c r="T66" s="334" t="str">
        <f>'テンプレート'!T80</f>
        <v>飛び道具</v>
      </c>
      <c r="U66" s="334" t="str">
        <f>'テンプレート'!U80</f>
        <v>慣性反転</v>
      </c>
      <c r="V66" s="334" t="str">
        <f>'テンプレート'!V80</f>
        <v>向き反転</v>
      </c>
    </row>
    <row r="67" outlineLevel="1">
      <c r="A67" s="335" t="s">
        <v>324</v>
      </c>
      <c r="B67" s="597"/>
      <c r="C67" s="197" t="s">
        <v>212</v>
      </c>
      <c r="D67" s="835"/>
      <c r="E67" s="197" t="s">
        <v>66</v>
      </c>
      <c r="F67" s="349">
        <v>7.199999999999999</v>
      </c>
      <c r="G67" s="197" t="s">
        <v>67</v>
      </c>
      <c r="H67" s="709" t="s">
        <v>2099</v>
      </c>
      <c r="I67" s="221"/>
      <c r="J67" s="110"/>
      <c r="K67" s="200"/>
      <c r="L67" s="200"/>
      <c r="M67" s="205"/>
      <c r="N67" s="205"/>
      <c r="O67" s="200">
        <v>0.0</v>
      </c>
      <c r="P67" s="200">
        <v>1.0</v>
      </c>
      <c r="Q67" s="200">
        <v>1.0</v>
      </c>
      <c r="R67" s="205" t="b">
        <v>0</v>
      </c>
      <c r="S67" s="205" t="b">
        <v>0</v>
      </c>
      <c r="T67" s="205"/>
      <c r="U67" s="344" t="s">
        <v>340</v>
      </c>
      <c r="V67" s="344" t="b">
        <v>1</v>
      </c>
    </row>
    <row r="68" outlineLevel="1">
      <c r="A68" s="222"/>
      <c r="B68" s="597" t="s">
        <v>402</v>
      </c>
      <c r="C68" s="197" t="s">
        <v>2100</v>
      </c>
      <c r="D68" s="222"/>
      <c r="E68" s="197" t="s">
        <v>592</v>
      </c>
      <c r="F68" s="349">
        <v>1.7999999999999998</v>
      </c>
      <c r="G68" s="197" t="s">
        <v>70</v>
      </c>
      <c r="H68" s="231"/>
      <c r="J68" s="233"/>
      <c r="K68" s="200"/>
      <c r="L68" s="200"/>
      <c r="M68" s="205"/>
      <c r="N68" s="205"/>
      <c r="O68" s="200">
        <v>0.0</v>
      </c>
      <c r="P68" s="200">
        <v>1.0</v>
      </c>
      <c r="Q68" s="200">
        <v>1.0</v>
      </c>
      <c r="R68" s="205" t="b">
        <v>0</v>
      </c>
      <c r="S68" s="205" t="b">
        <v>0</v>
      </c>
      <c r="T68" s="205"/>
      <c r="U68" s="222"/>
      <c r="V68" s="222"/>
    </row>
    <row r="69" outlineLevel="1">
      <c r="A69" s="222"/>
      <c r="B69" s="597" t="s">
        <v>418</v>
      </c>
      <c r="C69" s="197" t="s">
        <v>2101</v>
      </c>
      <c r="D69" s="222"/>
      <c r="E69" s="197" t="s">
        <v>66</v>
      </c>
      <c r="F69" s="349">
        <v>7.199999999999999</v>
      </c>
      <c r="G69" s="197" t="s">
        <v>67</v>
      </c>
      <c r="H69" s="231"/>
      <c r="J69" s="233"/>
      <c r="K69" s="200"/>
      <c r="L69" s="200"/>
      <c r="M69" s="205"/>
      <c r="N69" s="205"/>
      <c r="O69" s="200"/>
      <c r="P69" s="200"/>
      <c r="Q69" s="200"/>
      <c r="R69" s="205" t="b">
        <v>0</v>
      </c>
      <c r="S69" s="205" t="b">
        <v>0</v>
      </c>
      <c r="T69" s="205" t="b">
        <v>0</v>
      </c>
      <c r="U69" s="222"/>
      <c r="V69" s="222"/>
    </row>
    <row r="70" outlineLevel="1">
      <c r="A70" s="207"/>
      <c r="B70" s="597" t="s">
        <v>301</v>
      </c>
      <c r="C70" s="197" t="s">
        <v>2102</v>
      </c>
      <c r="D70" s="1429" t="s">
        <v>476</v>
      </c>
      <c r="E70" s="197" t="s">
        <v>66</v>
      </c>
      <c r="F70" s="349">
        <v>7.199999999999999</v>
      </c>
      <c r="G70" s="197" t="s">
        <v>67</v>
      </c>
      <c r="H70" s="112"/>
      <c r="I70" s="224"/>
      <c r="J70" s="114"/>
      <c r="K70" s="200"/>
      <c r="L70" s="200"/>
      <c r="M70" s="205"/>
      <c r="N70" s="205"/>
      <c r="O70" s="200">
        <v>0.0</v>
      </c>
      <c r="P70" s="200">
        <v>1.0</v>
      </c>
      <c r="Q70" s="200">
        <v>1.0</v>
      </c>
      <c r="R70" s="205" t="b">
        <v>0</v>
      </c>
      <c r="S70" s="205" t="b">
        <v>0</v>
      </c>
      <c r="T70" s="205"/>
      <c r="U70" s="207"/>
      <c r="V70" s="207"/>
    </row>
    <row r="71" outlineLevel="1">
      <c r="A71" s="324" t="s">
        <v>2103</v>
      </c>
      <c r="B71" s="117"/>
      <c r="C71" s="327" t="s">
        <v>48</v>
      </c>
      <c r="D71" s="327" t="s">
        <v>49</v>
      </c>
      <c r="E71" s="328" t="s">
        <v>50</v>
      </c>
      <c r="F71" s="329" t="s">
        <v>51</v>
      </c>
      <c r="G71" s="328" t="s">
        <v>52</v>
      </c>
      <c r="H71" s="332" t="str">
        <f>'テンプレート'!H85</f>
        <v>Comment</v>
      </c>
      <c r="I71" s="120"/>
      <c r="J71" s="117"/>
      <c r="K71" s="333" t="str">
        <f>'テンプレート'!K85</f>
        <v>ベクトル</v>
      </c>
      <c r="L71" s="333" t="str">
        <f>'テンプレート'!L85</f>
        <v>KBG (R.E.)</v>
      </c>
      <c r="M71" s="333" t="str">
        <f>'テンプレート'!M85</f>
        <v>BKB (R.A.)</v>
      </c>
      <c r="N71" s="333" t="str">
        <f>'テンプレート'!N85</f>
        <v>FKB (R.F.)</v>
      </c>
      <c r="O71" s="334" t="str">
        <f>'テンプレート'!O85</f>
        <v>盾削り値</v>
      </c>
      <c r="P71" s="333" t="str">
        <f>'テンプレート'!P85</f>
        <v>ﾋｯﾄｽﾄｯﾌﾟ</v>
      </c>
      <c r="Q71" s="334" t="str">
        <f>'テンプレート'!Q85</f>
        <v>ずらし</v>
      </c>
      <c r="R71" s="333" t="str">
        <f>'テンプレート'!R85</f>
        <v>相殺</v>
      </c>
      <c r="S71" s="334" t="str">
        <f>'テンプレート'!S85</f>
        <v>相殺ﾓｰｼｮﾝ</v>
      </c>
      <c r="T71" s="334" t="str">
        <f>'テンプレート'!T85</f>
        <v>飛び道具</v>
      </c>
      <c r="U71" s="334" t="str">
        <f>'テンプレート'!U85</f>
        <v>慣性反転</v>
      </c>
      <c r="V71" s="334" t="str">
        <f>'テンプレート'!V85</f>
        <v>向き反転</v>
      </c>
    </row>
    <row r="72" outlineLevel="1">
      <c r="A72" s="358" t="s">
        <v>324</v>
      </c>
      <c r="B72" s="388" t="s">
        <v>1747</v>
      </c>
      <c r="C72" s="197" t="s">
        <v>2065</v>
      </c>
      <c r="D72" s="197" t="s">
        <v>450</v>
      </c>
      <c r="E72" s="1426"/>
      <c r="F72" s="1426"/>
      <c r="G72" s="1426"/>
      <c r="H72" s="354" t="s">
        <v>2066</v>
      </c>
      <c r="I72" s="120"/>
      <c r="J72" s="117"/>
      <c r="K72" s="414"/>
      <c r="L72" s="414"/>
      <c r="M72" s="414"/>
      <c r="N72" s="414"/>
      <c r="O72" s="414"/>
      <c r="P72" s="414"/>
      <c r="Q72" s="414"/>
      <c r="R72" s="414"/>
      <c r="S72" s="414"/>
      <c r="T72" s="414"/>
      <c r="U72" s="344" t="b">
        <v>0</v>
      </c>
      <c r="V72" s="344" t="b">
        <v>0</v>
      </c>
    </row>
    <row r="73" outlineLevel="1">
      <c r="A73" s="207"/>
      <c r="B73" s="388" t="s">
        <v>1176</v>
      </c>
      <c r="C73" s="197" t="s">
        <v>56</v>
      </c>
      <c r="D73" s="197" t="s">
        <v>464</v>
      </c>
      <c r="E73" s="197" t="s">
        <v>1751</v>
      </c>
      <c r="F73" s="349" t="s">
        <v>1752</v>
      </c>
      <c r="G73" s="197" t="s">
        <v>2033</v>
      </c>
      <c r="H73" s="416" t="s">
        <v>2067</v>
      </c>
      <c r="I73" s="120"/>
      <c r="J73" s="117"/>
      <c r="K73" s="200"/>
      <c r="L73" s="200"/>
      <c r="M73" s="205"/>
      <c r="N73" s="205"/>
      <c r="O73" s="200">
        <v>0.0</v>
      </c>
      <c r="P73" s="200">
        <v>1.0</v>
      </c>
      <c r="Q73" s="200">
        <v>1.0</v>
      </c>
      <c r="R73" s="205" t="b">
        <v>0</v>
      </c>
      <c r="S73" s="205" t="b">
        <v>0</v>
      </c>
      <c r="T73" s="205"/>
      <c r="U73" s="207"/>
      <c r="V73" s="207"/>
    </row>
    <row r="74">
      <c r="A74" s="312"/>
      <c r="B74" s="315"/>
      <c r="C74" s="317"/>
      <c r="D74" s="317"/>
      <c r="E74" s="318"/>
      <c r="F74" s="318"/>
      <c r="G74" s="318"/>
      <c r="H74" s="319"/>
      <c r="I74" s="319"/>
      <c r="J74" s="320"/>
      <c r="K74" s="320"/>
      <c r="L74" s="320"/>
      <c r="M74" s="320"/>
      <c r="N74" s="320"/>
      <c r="O74" s="320"/>
      <c r="P74" s="320"/>
      <c r="Q74" s="180"/>
      <c r="R74" s="180"/>
      <c r="S74" s="180"/>
      <c r="T74" s="180"/>
      <c r="U74" s="180"/>
      <c r="V74" s="180"/>
    </row>
    <row r="75">
      <c r="A75" s="390" t="s">
        <v>442</v>
      </c>
      <c r="B75" s="110"/>
      <c r="C75" s="319"/>
      <c r="D75" s="319"/>
      <c r="E75" s="320"/>
      <c r="F75" s="392"/>
      <c r="G75" s="392"/>
      <c r="H75" s="320"/>
      <c r="I75" s="320"/>
      <c r="J75" s="320"/>
      <c r="K75" s="320"/>
      <c r="L75" s="320"/>
      <c r="M75" s="320"/>
      <c r="N75" s="180"/>
      <c r="O75" s="180"/>
      <c r="P75" s="180"/>
      <c r="Q75" s="320"/>
      <c r="R75" s="320"/>
      <c r="S75" s="320"/>
      <c r="T75" s="320"/>
      <c r="U75" s="320"/>
      <c r="V75" s="320"/>
    </row>
    <row r="76" outlineLevel="1">
      <c r="A76" s="112"/>
      <c r="B76" s="114"/>
      <c r="C76" s="393" t="s">
        <v>48</v>
      </c>
      <c r="D76" s="393" t="s">
        <v>49</v>
      </c>
      <c r="E76" s="393" t="s">
        <v>50</v>
      </c>
      <c r="F76" s="396" t="s">
        <v>51</v>
      </c>
      <c r="G76" s="319"/>
      <c r="H76" s="319"/>
      <c r="I76" s="319"/>
      <c r="J76" s="320"/>
      <c r="K76" s="320"/>
      <c r="L76" s="320"/>
      <c r="M76" s="320"/>
      <c r="N76" s="320"/>
      <c r="O76" s="320"/>
      <c r="P76" s="320"/>
      <c r="Q76" s="320"/>
      <c r="R76" s="320"/>
      <c r="S76" s="320"/>
      <c r="T76" s="320"/>
      <c r="U76" s="320"/>
      <c r="V76" s="320"/>
    </row>
    <row r="77" outlineLevel="1">
      <c r="A77" s="398" t="s">
        <v>449</v>
      </c>
      <c r="B77" s="399" t="s">
        <v>449</v>
      </c>
      <c r="C77" s="1132" t="s">
        <v>429</v>
      </c>
      <c r="D77" s="1132" t="s">
        <v>66</v>
      </c>
      <c r="E77" s="127" t="s">
        <v>452</v>
      </c>
      <c r="F77" s="200">
        <v>1.56</v>
      </c>
      <c r="G77" s="319"/>
      <c r="H77" s="319"/>
      <c r="I77" s="319"/>
      <c r="J77" s="320"/>
      <c r="K77" s="320"/>
      <c r="L77" s="320"/>
      <c r="M77" s="320"/>
      <c r="N77" s="320"/>
      <c r="O77" s="320"/>
      <c r="P77" s="320"/>
      <c r="Q77" s="320"/>
      <c r="R77" s="320"/>
      <c r="S77" s="320"/>
      <c r="T77" s="320"/>
      <c r="U77" s="320"/>
      <c r="V77" s="320"/>
    </row>
    <row r="78" outlineLevel="1">
      <c r="A78" s="400" t="s">
        <v>454</v>
      </c>
      <c r="B78" s="399" t="s">
        <v>455</v>
      </c>
      <c r="C78" s="1132" t="s">
        <v>261</v>
      </c>
      <c r="D78" s="1132" t="s">
        <v>476</v>
      </c>
      <c r="E78" s="401"/>
      <c r="F78" s="402"/>
      <c r="G78" s="402"/>
      <c r="H78" s="319"/>
      <c r="I78" s="319"/>
      <c r="J78" s="320"/>
      <c r="K78" s="320"/>
      <c r="L78" s="320"/>
      <c r="M78" s="320"/>
      <c r="N78" s="320"/>
      <c r="O78" s="320"/>
      <c r="P78" s="320"/>
      <c r="Q78" s="320"/>
      <c r="R78" s="320"/>
      <c r="S78" s="320"/>
      <c r="T78" s="320"/>
      <c r="U78" s="320"/>
      <c r="V78" s="320"/>
    </row>
    <row r="79" outlineLevel="1">
      <c r="A79" s="231"/>
      <c r="B79" s="399" t="s">
        <v>456</v>
      </c>
      <c r="C79" s="1132" t="s">
        <v>212</v>
      </c>
      <c r="D79" s="1132" t="s">
        <v>345</v>
      </c>
      <c r="E79" s="401"/>
      <c r="F79" s="402"/>
      <c r="G79" s="402"/>
      <c r="H79" s="319"/>
      <c r="I79" s="319"/>
      <c r="J79" s="320"/>
      <c r="K79" s="320"/>
      <c r="L79" s="320"/>
      <c r="M79" s="320"/>
      <c r="N79" s="320"/>
      <c r="O79" s="320"/>
      <c r="P79" s="320"/>
      <c r="Q79" s="320"/>
      <c r="R79" s="320"/>
      <c r="S79" s="320"/>
      <c r="T79" s="320"/>
      <c r="U79" s="320"/>
      <c r="V79" s="320"/>
    </row>
    <row r="80" outlineLevel="1">
      <c r="A80" s="112"/>
      <c r="B80" s="399" t="s">
        <v>459</v>
      </c>
      <c r="C80" s="1132" t="s">
        <v>130</v>
      </c>
      <c r="D80" s="1132" t="s">
        <v>165</v>
      </c>
      <c r="E80" s="319"/>
      <c r="F80" s="402"/>
      <c r="G80" s="402"/>
      <c r="H80" s="319"/>
      <c r="I80" s="319"/>
      <c r="J80" s="320"/>
      <c r="K80" s="320"/>
      <c r="L80" s="320"/>
      <c r="M80" s="320"/>
      <c r="N80" s="320"/>
      <c r="O80" s="320"/>
      <c r="P80" s="320"/>
      <c r="Q80" s="320"/>
      <c r="R80" s="320"/>
      <c r="S80" s="320"/>
      <c r="T80" s="320"/>
      <c r="U80" s="320"/>
      <c r="V80" s="320"/>
    </row>
    <row r="81" outlineLevel="1">
      <c r="A81" s="403" t="s">
        <v>462</v>
      </c>
      <c r="B81" s="117"/>
      <c r="C81" s="393" t="s">
        <v>465</v>
      </c>
      <c r="D81" s="393" t="s">
        <v>48</v>
      </c>
      <c r="E81" s="393" t="s">
        <v>49</v>
      </c>
      <c r="F81" s="393" t="s">
        <v>50</v>
      </c>
      <c r="G81" s="396" t="s">
        <v>51</v>
      </c>
      <c r="H81" s="404" t="s">
        <v>53</v>
      </c>
      <c r="I81" s="120"/>
      <c r="J81" s="117"/>
      <c r="K81" s="405" t="str">
        <f>'テンプレート'!K97</f>
        <v>ベクトル</v>
      </c>
      <c r="L81" s="405" t="str">
        <f>'テンプレート'!L97</f>
        <v>KBG (R.E.)</v>
      </c>
      <c r="M81" s="405" t="str">
        <f>'テンプレート'!M97</f>
        <v>BKB (R.A.)</v>
      </c>
      <c r="N81" s="405" t="str">
        <f>'テンプレート'!N97</f>
        <v>FKB (R.F.)</v>
      </c>
      <c r="O81" s="406" t="str">
        <f>'テンプレート'!O97</f>
        <v>盾削り値</v>
      </c>
      <c r="P81" s="405" t="str">
        <f>'テンプレート'!P97</f>
        <v>ﾋｯﾄｽﾄｯﾌﾟ</v>
      </c>
      <c r="Q81" s="406" t="str">
        <f>'テンプレート'!Q97</f>
        <v>ずらし</v>
      </c>
      <c r="R81" s="408"/>
      <c r="S81" s="408"/>
      <c r="T81" s="408"/>
      <c r="U81" s="408"/>
      <c r="V81" s="408"/>
    </row>
    <row r="82" outlineLevel="1">
      <c r="A82" s="411" t="s">
        <v>467</v>
      </c>
      <c r="B82" s="399" t="s">
        <v>469</v>
      </c>
      <c r="C82" s="424" t="b">
        <v>0</v>
      </c>
      <c r="D82" s="821"/>
      <c r="E82" s="1427">
        <v>31.0</v>
      </c>
      <c r="F82" s="821"/>
      <c r="G82" s="407"/>
      <c r="H82" s="417"/>
      <c r="I82" s="221"/>
      <c r="J82" s="110"/>
      <c r="K82" s="407"/>
      <c r="L82" s="407"/>
      <c r="M82" s="407"/>
      <c r="N82" s="407"/>
      <c r="O82" s="407"/>
      <c r="P82" s="407"/>
      <c r="Q82" s="407"/>
      <c r="R82" s="408"/>
      <c r="S82" s="320"/>
      <c r="T82" s="320"/>
      <c r="U82" s="320"/>
      <c r="V82" s="320"/>
    </row>
    <row r="83" outlineLevel="1">
      <c r="A83" s="207"/>
      <c r="B83" s="399" t="s">
        <v>462</v>
      </c>
      <c r="C83" s="207"/>
      <c r="D83" s="1132">
        <v>15.0</v>
      </c>
      <c r="E83" s="207"/>
      <c r="F83" s="197" t="s">
        <v>229</v>
      </c>
      <c r="G83" s="200">
        <v>6.0</v>
      </c>
      <c r="H83" s="112"/>
      <c r="I83" s="224"/>
      <c r="J83" s="114"/>
      <c r="K83" s="203"/>
      <c r="L83" s="203"/>
      <c r="M83" s="204"/>
      <c r="N83" s="204"/>
      <c r="O83" s="407"/>
      <c r="P83" s="407"/>
      <c r="Q83" s="407"/>
      <c r="R83" s="408"/>
      <c r="S83" s="320"/>
      <c r="T83" s="320"/>
      <c r="U83" s="320"/>
      <c r="V83" s="320"/>
    </row>
    <row r="84" outlineLevel="1">
      <c r="A84" s="411" t="s">
        <v>474</v>
      </c>
      <c r="B84" s="399" t="s">
        <v>469</v>
      </c>
      <c r="C84" s="424" t="b">
        <v>0</v>
      </c>
      <c r="D84" s="821"/>
      <c r="E84" s="1427">
        <v>44.0</v>
      </c>
      <c r="F84" s="821"/>
      <c r="G84" s="407"/>
      <c r="H84" s="417"/>
      <c r="I84" s="221"/>
      <c r="J84" s="110"/>
      <c r="K84" s="407"/>
      <c r="L84" s="407"/>
      <c r="M84" s="407"/>
      <c r="N84" s="407"/>
      <c r="O84" s="407"/>
      <c r="P84" s="407"/>
      <c r="Q84" s="407"/>
      <c r="R84" s="408"/>
      <c r="S84" s="320"/>
      <c r="T84" s="320"/>
      <c r="U84" s="320"/>
      <c r="V84" s="320"/>
    </row>
    <row r="85" outlineLevel="1">
      <c r="A85" s="207"/>
      <c r="B85" s="399" t="s">
        <v>462</v>
      </c>
      <c r="C85" s="207"/>
      <c r="D85" s="1132">
        <v>8.0</v>
      </c>
      <c r="E85" s="207"/>
      <c r="F85" s="197" t="s">
        <v>229</v>
      </c>
      <c r="G85" s="200">
        <v>6.0</v>
      </c>
      <c r="H85" s="112"/>
      <c r="I85" s="224"/>
      <c r="J85" s="114"/>
      <c r="K85" s="203"/>
      <c r="L85" s="203"/>
      <c r="M85" s="204"/>
      <c r="N85" s="204"/>
      <c r="O85" s="407"/>
      <c r="P85" s="407"/>
      <c r="Q85" s="407"/>
      <c r="R85" s="408"/>
      <c r="S85" s="320"/>
      <c r="T85" s="320"/>
      <c r="U85" s="320"/>
      <c r="V85" s="320"/>
    </row>
    <row r="86" outlineLevel="1">
      <c r="A86" s="411" t="s">
        <v>477</v>
      </c>
      <c r="B86" s="399" t="s">
        <v>469</v>
      </c>
      <c r="C86" s="424" t="b">
        <v>0</v>
      </c>
      <c r="D86" s="821"/>
      <c r="E86" s="1427">
        <v>44.0</v>
      </c>
      <c r="F86" s="821"/>
      <c r="G86" s="407"/>
      <c r="H86" s="417"/>
      <c r="I86" s="221"/>
      <c r="J86" s="110"/>
      <c r="K86" s="407"/>
      <c r="L86" s="407"/>
      <c r="M86" s="407"/>
      <c r="N86" s="407"/>
      <c r="O86" s="407"/>
      <c r="P86" s="407"/>
      <c r="Q86" s="407"/>
      <c r="R86" s="408"/>
      <c r="S86" s="320"/>
      <c r="T86" s="320"/>
      <c r="U86" s="320"/>
      <c r="V86" s="320"/>
    </row>
    <row r="87" outlineLevel="1">
      <c r="A87" s="207"/>
      <c r="B87" s="399" t="s">
        <v>462</v>
      </c>
      <c r="C87" s="207"/>
      <c r="D87" s="1132">
        <v>13.0</v>
      </c>
      <c r="E87" s="207"/>
      <c r="F87" s="197" t="s">
        <v>66</v>
      </c>
      <c r="G87" s="200">
        <v>7.199999999999999</v>
      </c>
      <c r="H87" s="112"/>
      <c r="I87" s="224"/>
      <c r="J87" s="114"/>
      <c r="K87" s="203"/>
      <c r="L87" s="203"/>
      <c r="M87" s="204"/>
      <c r="N87" s="204"/>
      <c r="O87" s="407"/>
      <c r="P87" s="407"/>
      <c r="Q87" s="407"/>
      <c r="R87" s="408"/>
      <c r="S87" s="179"/>
      <c r="T87" s="179"/>
      <c r="U87" s="179"/>
      <c r="V87" s="179"/>
    </row>
    <row r="88" outlineLevel="1">
      <c r="A88" s="411" t="s">
        <v>482</v>
      </c>
      <c r="B88" s="399" t="s">
        <v>469</v>
      </c>
      <c r="C88" s="424" t="b">
        <v>0</v>
      </c>
      <c r="D88" s="821"/>
      <c r="E88" s="1427" t="s">
        <v>464</v>
      </c>
      <c r="F88" s="821"/>
      <c r="G88" s="407"/>
      <c r="H88" s="417"/>
      <c r="I88" s="221"/>
      <c r="J88" s="110"/>
      <c r="K88" s="407"/>
      <c r="L88" s="407"/>
      <c r="M88" s="407"/>
      <c r="N88" s="407"/>
      <c r="O88" s="407"/>
      <c r="P88" s="407"/>
      <c r="Q88" s="407"/>
      <c r="R88" s="408"/>
      <c r="S88" s="179"/>
      <c r="T88" s="179"/>
      <c r="U88" s="179"/>
      <c r="V88" s="179"/>
    </row>
    <row r="89" outlineLevel="1">
      <c r="A89" s="207"/>
      <c r="B89" s="399" t="s">
        <v>462</v>
      </c>
      <c r="C89" s="207"/>
      <c r="D89" s="1132">
        <v>16.0</v>
      </c>
      <c r="E89" s="207"/>
      <c r="F89" s="197" t="s">
        <v>229</v>
      </c>
      <c r="G89" s="200">
        <v>6.0</v>
      </c>
      <c r="H89" s="112"/>
      <c r="I89" s="224"/>
      <c r="J89" s="114"/>
      <c r="K89" s="203"/>
      <c r="L89" s="203"/>
      <c r="M89" s="204"/>
      <c r="N89" s="204"/>
      <c r="O89" s="407"/>
      <c r="P89" s="407"/>
      <c r="Q89" s="407"/>
      <c r="R89" s="408"/>
      <c r="S89" s="179"/>
      <c r="T89" s="179"/>
      <c r="U89" s="179"/>
      <c r="V89" s="179"/>
    </row>
    <row r="90">
      <c r="A90" s="312"/>
      <c r="B90" s="315"/>
      <c r="C90" s="317"/>
      <c r="D90" s="317"/>
      <c r="E90" s="319"/>
      <c r="F90" s="248"/>
      <c r="G90" s="248"/>
      <c r="H90" s="319"/>
      <c r="I90" s="319"/>
      <c r="J90" s="320"/>
      <c r="K90" s="320"/>
      <c r="L90" s="121"/>
      <c r="M90" s="121"/>
      <c r="N90" s="121"/>
      <c r="O90" s="179"/>
      <c r="P90" s="179"/>
      <c r="Q90" s="121"/>
      <c r="R90" s="121"/>
      <c r="S90" s="121"/>
      <c r="T90" s="121"/>
      <c r="U90" s="121"/>
      <c r="V90" s="121"/>
    </row>
    <row r="91">
      <c r="A91" s="429" t="s">
        <v>486</v>
      </c>
      <c r="B91" s="110"/>
      <c r="C91" s="392"/>
      <c r="D91" s="121"/>
      <c r="E91" s="121"/>
      <c r="F91" s="121"/>
      <c r="G91" s="121"/>
      <c r="H91" s="121"/>
      <c r="I91" s="121"/>
      <c r="J91" s="180"/>
      <c r="K91" s="121"/>
      <c r="L91" s="121"/>
      <c r="M91" s="121"/>
      <c r="N91" s="121"/>
      <c r="O91" s="121"/>
      <c r="P91" s="121"/>
      <c r="Q91" s="180"/>
      <c r="R91" s="121"/>
      <c r="S91" s="121"/>
      <c r="T91" s="121"/>
      <c r="U91" s="121"/>
      <c r="V91" s="121"/>
    </row>
    <row r="92" outlineLevel="1">
      <c r="A92" s="112"/>
      <c r="B92" s="114"/>
      <c r="C92" s="430" t="s">
        <v>487</v>
      </c>
      <c r="D92" s="430" t="s">
        <v>489</v>
      </c>
      <c r="E92" s="430" t="s">
        <v>49</v>
      </c>
      <c r="F92" s="430" t="s">
        <v>490</v>
      </c>
      <c r="G92" s="431"/>
      <c r="H92" s="319"/>
      <c r="I92" s="319"/>
      <c r="J92" s="320"/>
      <c r="K92" s="320"/>
      <c r="L92" s="121"/>
      <c r="M92" s="121"/>
      <c r="N92" s="121"/>
      <c r="O92" s="121"/>
      <c r="P92" s="121"/>
      <c r="Q92" s="121"/>
      <c r="R92" s="121"/>
      <c r="S92" s="121"/>
      <c r="T92" s="121"/>
      <c r="U92" s="121"/>
      <c r="V92" s="121"/>
    </row>
    <row r="93" outlineLevel="1">
      <c r="A93" s="432" t="s">
        <v>492</v>
      </c>
      <c r="B93" s="433" t="s">
        <v>455</v>
      </c>
      <c r="C93" s="127" t="str">
        <f t="array" ref="C93">INDEX(Dodges!$C$3:$U$84, MATCH($A$1,Dodges!$A$3:$A$85,0), MATCH(C92,Dodges!$C$2:$F$2,0))</f>
        <v>3-17</v>
      </c>
      <c r="D93" s="127" t="str">
        <f t="array" ref="D93">INDEX(Dodges!$C$3:$U$84, MATCH($A$1,Dodges!$A$3:$A$85,0), MATCH(D92,Dodges!$C$2:$F$2,0))</f>
        <v>6-17</v>
      </c>
      <c r="E93" s="127" t="str">
        <f t="array" ref="E93">INDEX(Dodges!$C$3:$U$84, MATCH($A$1,Dodges!$A$3:$A$85,0), MATCH(E92,Dodges!$C$2:$F$2,0))</f>
        <v>25 (20)</v>
      </c>
      <c r="F93" s="127" t="str">
        <f t="array" ref="F93">INDEX(Dodges!$C$3:$U$84, MATCH($A$1,Dodges!$A$3:$A$85,0), MATCH(F92,Dodges!$C$2:$F$2,0))</f>
        <v>33 (27)</v>
      </c>
      <c r="G93" s="402"/>
      <c r="H93" s="319"/>
      <c r="I93" s="319"/>
      <c r="J93" s="320"/>
      <c r="K93" s="320"/>
      <c r="L93" s="320"/>
      <c r="M93" s="121"/>
      <c r="N93" s="121"/>
      <c r="O93" s="121"/>
      <c r="P93" s="121"/>
      <c r="Q93" s="121"/>
      <c r="R93" s="121"/>
      <c r="S93" s="121"/>
      <c r="T93" s="121"/>
      <c r="U93" s="121"/>
      <c r="V93" s="121"/>
    </row>
    <row r="94" outlineLevel="1">
      <c r="A94" s="231"/>
      <c r="B94" s="433" t="s">
        <v>496</v>
      </c>
      <c r="C94" s="127" t="str">
        <f t="array" ref="C94">INDEX(Dodges!$G$3:$U$84, MATCH($A$1,Dodges!$A$3:$A$85,0), MATCH(C92,Dodges!$G$2:$J$2,0))</f>
        <v>4-15</v>
      </c>
      <c r="D94" s="127" t="str">
        <f t="array" ref="D94">INDEX(Dodges!$G$3:$U$84, MATCH($A$1,Dodges!$A$3:$A$85,0), MATCH(D92,Dodges!$G$2:$J$2,0))</f>
        <v>8-14</v>
      </c>
      <c r="E94" s="127" t="str">
        <f t="array" ref="E94">INDEX(Dodges!$G$3:$U$84, MATCH($A$1,Dodges!$A$3:$A$85,0), MATCH(E92,Dodges!$G$2:$J$2,0))</f>
        <v>29</v>
      </c>
      <c r="F94" s="127">
        <f t="array" ref="F94">INDEX(Dodges!$G$3:$U$84, MATCH($A$1,Dodges!$A$3:$A$85,0), MATCH(F92,Dodges!$G$2:$J$2,0))</f>
        <v>38</v>
      </c>
      <c r="G94" s="436"/>
      <c r="H94" s="319"/>
      <c r="I94" s="319"/>
      <c r="J94" s="320"/>
      <c r="K94" s="320"/>
      <c r="L94" s="320"/>
      <c r="M94" s="320"/>
      <c r="N94" s="320"/>
      <c r="O94" s="121"/>
      <c r="P94" s="121"/>
      <c r="Q94" s="121"/>
      <c r="R94" s="121"/>
      <c r="S94" s="121"/>
      <c r="T94" s="121"/>
      <c r="U94" s="121"/>
      <c r="V94" s="121"/>
    </row>
    <row r="95" outlineLevel="1">
      <c r="A95" s="112"/>
      <c r="B95" s="433" t="s">
        <v>497</v>
      </c>
      <c r="C95" s="127" t="str">
        <f t="array" ref="C95">INDEX(Dodges!$K$3:$U$84, MATCH($A$1,Dodges!$A$3:$A$85,0), MATCH(C92,Dodges!$K$2:$N$2,0))</f>
        <v>5-16</v>
      </c>
      <c r="D95" s="127" t="str">
        <f t="array" ref="D95">INDEX(Dodges!$K$3:$U$84, MATCH($A$1,Dodges!$A$3:$A$85,0), MATCH(D92,Dodges!$K$2:$N$2,0))</f>
        <v>9-14</v>
      </c>
      <c r="E95" s="127" t="str">
        <f t="array" ref="E95">INDEX(Dodges!$K$3:$U$84, MATCH($A$1,Dodges!$A$3:$A$85,0), MATCH(E92,Dodges!$K$2:$N$2,0))</f>
        <v>34</v>
      </c>
      <c r="F95" s="127" t="str">
        <f t="array" ref="F95">INDEX(Dodges!$K$3:$U$84, MATCH($A$1,Dodges!$A$3:$A$85,0), MATCH(F92,Dodges!$K$2:$N$2,0))</f>
        <v>51</v>
      </c>
      <c r="G95" s="436"/>
      <c r="H95" s="434"/>
      <c r="I95" s="434"/>
      <c r="J95" s="179"/>
      <c r="K95" s="179"/>
      <c r="L95" s="179"/>
      <c r="M95" s="179"/>
      <c r="N95" s="179"/>
      <c r="O95" s="121"/>
      <c r="P95" s="121"/>
      <c r="Q95" s="121"/>
      <c r="R95" s="121"/>
      <c r="S95" s="121"/>
      <c r="T95" s="121"/>
      <c r="U95" s="121"/>
      <c r="V95" s="121"/>
    </row>
    <row r="96" outlineLevel="1">
      <c r="A96" s="432" t="s">
        <v>498</v>
      </c>
      <c r="B96" s="433" t="s">
        <v>499</v>
      </c>
      <c r="C96" s="127" t="str">
        <f t="array" ref="C96">INDEX(Dodges!$O$3:$U$84, MATCH($A$1,Dodges!$A$3:$A$85,0), MATCH(C92,Dodges!$O$2:$R$2,0))</f>
        <v>3-29</v>
      </c>
      <c r="D96" s="127" t="str">
        <f t="array" ref="D96">INDEX(Dodges!$O$3:$U$84, MATCH($A$1,Dodges!$A$3:$A$85,0), MATCH(D92,Dodges!$O$2:$R$2,0))</f>
        <v>6-27</v>
      </c>
      <c r="E96" s="127" t="str">
        <f t="array" ref="E96">INDEX(Dodges!$O$3:$U$84, MATCH($A$1,Dodges!$A$3:$A$85,0), MATCH(E92,Dodges!$O$2:$R$2,0))</f>
        <v>44</v>
      </c>
      <c r="F96" s="248"/>
      <c r="G96" s="248"/>
      <c r="H96" s="180"/>
      <c r="I96" s="180"/>
      <c r="J96" s="121"/>
      <c r="K96" s="121"/>
      <c r="L96" s="121"/>
      <c r="M96" s="121"/>
      <c r="N96" s="121"/>
      <c r="O96" s="320"/>
      <c r="P96" s="320"/>
      <c r="Q96" s="320"/>
      <c r="R96" s="320"/>
      <c r="S96" s="320"/>
      <c r="T96" s="320"/>
      <c r="U96" s="320"/>
      <c r="V96" s="320"/>
    </row>
    <row r="97" outlineLevel="1">
      <c r="A97" s="112"/>
      <c r="B97" s="433" t="s">
        <v>500</v>
      </c>
      <c r="C97" s="127" t="str">
        <f t="array" ref="C97">INDEX(Dodges!$S$3:$U$84, MATCH($A$1,Dodges!$A$3:$A$85,0), MATCH(C92,Dodges!$S$2:$U$2,0))</f>
        <v>3-21</v>
      </c>
      <c r="D97" s="127" t="str">
        <f t="array" ref="D97">INDEX(Dodges!$S$3:$U$84, MATCH($A$1,Dodges!$A$3:$A$85,0), MATCH(D92,Dodges!$S$2:$U$2,0))</f>
        <v>6-20</v>
      </c>
      <c r="E97" s="127" t="str">
        <f t="array" ref="E97">INDEX(Dodges!$S$3:$U$84, MATCH($A$1,Dodges!$A$3:$A$85,0), MATCH(E92,Dodges!$S$2:$U$2,0))</f>
        <v>真横：74
真上：97
真下：62</v>
      </c>
      <c r="F97" s="436"/>
      <c r="G97" s="436"/>
      <c r="H97" s="180"/>
      <c r="I97" s="180"/>
      <c r="J97" s="179"/>
      <c r="K97" s="179"/>
      <c r="L97" s="179"/>
      <c r="M97" s="179"/>
      <c r="N97" s="121"/>
      <c r="O97" s="180"/>
      <c r="P97" s="180"/>
      <c r="Q97" s="180"/>
      <c r="R97" s="180"/>
      <c r="S97" s="180"/>
      <c r="T97" s="180"/>
      <c r="U97" s="180"/>
      <c r="V97" s="180"/>
    </row>
    <row r="98">
      <c r="A98" s="438"/>
      <c r="B98" s="439"/>
      <c r="C98" s="431"/>
      <c r="D98" s="431"/>
      <c r="E98" s="440"/>
      <c r="F98" s="431"/>
      <c r="G98" s="431"/>
      <c r="H98" s="431"/>
      <c r="I98" s="431"/>
      <c r="J98" s="121"/>
      <c r="K98" s="319"/>
      <c r="L98" s="319"/>
      <c r="M98" s="319"/>
      <c r="N98" s="319"/>
      <c r="O98" s="180"/>
      <c r="P98" s="180"/>
      <c r="Q98" s="180"/>
      <c r="R98" s="180"/>
      <c r="S98" s="180"/>
      <c r="T98" s="180"/>
      <c r="U98" s="180"/>
      <c r="V98" s="180"/>
    </row>
    <row r="99">
      <c r="A99" s="441" t="s">
        <v>501</v>
      </c>
      <c r="B99" s="110"/>
      <c r="C99" s="320"/>
      <c r="D99" s="179"/>
      <c r="E99" s="320"/>
      <c r="F99" s="138"/>
      <c r="G99" s="138"/>
      <c r="H99" s="179"/>
      <c r="I99" s="179"/>
      <c r="J99" s="180"/>
      <c r="K99" s="180"/>
      <c r="L99" s="180"/>
      <c r="M99" s="180"/>
      <c r="N99" s="180"/>
      <c r="O99" s="180"/>
      <c r="P99" s="180"/>
      <c r="Q99" s="180"/>
      <c r="R99" s="180"/>
      <c r="S99" s="180"/>
      <c r="T99" s="180"/>
      <c r="U99" s="180"/>
      <c r="V99" s="180"/>
    </row>
    <row r="100" outlineLevel="1">
      <c r="A100" s="112"/>
      <c r="B100" s="114"/>
      <c r="C100" s="442" t="s">
        <v>487</v>
      </c>
      <c r="D100" s="442" t="s">
        <v>49</v>
      </c>
      <c r="E100" s="442" t="s">
        <v>48</v>
      </c>
      <c r="F100" s="442" t="s">
        <v>50</v>
      </c>
      <c r="G100" s="443" t="s">
        <v>51</v>
      </c>
      <c r="H100" s="320"/>
      <c r="I100" s="320"/>
      <c r="J100" s="179"/>
      <c r="K100" s="444" t="str">
        <f>'テンプレート'!K116</f>
        <v>アイテム取得</v>
      </c>
      <c r="L100" s="117"/>
      <c r="M100" s="445" t="str">
        <f>'テンプレート'!M116</f>
        <v>取得フレーム</v>
      </c>
      <c r="N100" s="445" t="str">
        <f>'テンプレート'!N116</f>
        <v>Duration</v>
      </c>
      <c r="O100" s="180"/>
      <c r="P100" s="180"/>
      <c r="Q100" s="180"/>
      <c r="R100" s="180"/>
      <c r="S100" s="180"/>
      <c r="T100" s="180"/>
      <c r="U100" s="180"/>
      <c r="V100" s="180"/>
    </row>
    <row r="101" outlineLevel="1">
      <c r="A101" s="446" t="s">
        <v>502</v>
      </c>
      <c r="B101" s="447" t="s">
        <v>503</v>
      </c>
      <c r="C101" s="448"/>
      <c r="D101" s="127">
        <f t="array" ref="D101">INDEX('Ledge  Tech'!$C$3:$C100, MATCH($A$1,'Ledge  Tech'!$A$3:$A$109,0), MATCH(D100,'Ledge  Tech'!$C$2,0))</f>
        <v>19</v>
      </c>
      <c r="E101" s="448"/>
      <c r="F101" s="448"/>
      <c r="G101" s="448"/>
      <c r="H101" s="320"/>
      <c r="I101" s="320"/>
      <c r="J101" s="121"/>
      <c r="K101" s="449" t="str">
        <f>'テンプレート'!K117</f>
        <v>小アイテム</v>
      </c>
      <c r="L101" s="450" t="str">
        <f>'テンプレート'!L117</f>
        <v>On-Spot</v>
      </c>
      <c r="M101" s="127" t="s">
        <v>504</v>
      </c>
      <c r="N101" s="127">
        <v>7.0</v>
      </c>
      <c r="O101" s="180"/>
      <c r="P101" s="180"/>
      <c r="Q101" s="180"/>
      <c r="R101" s="180"/>
      <c r="S101" s="180"/>
      <c r="T101" s="180"/>
      <c r="U101" s="180"/>
      <c r="V101" s="180"/>
    </row>
    <row r="102" outlineLevel="1">
      <c r="A102" s="222"/>
      <c r="B102" s="447" t="s">
        <v>455</v>
      </c>
      <c r="C102" s="127" t="str">
        <f t="array" ref="C102">INDEX('Ledge  Tech'!$D$3:$E100, MATCH($A$1,'Ledge  Tech'!$A$3:$A$109,0), MATCH(C100,'Ledge  Tech'!$D$2:$E$2,0))</f>
        <v>1-33</v>
      </c>
      <c r="D102" s="127">
        <f t="array" ref="D102">INDEX('Ledge  Tech'!$D$3:$E100, MATCH($A$1,'Ledge  Tech'!$A$3:$A$109,0), MATCH(D100,'Ledge  Tech'!$D$2:$E$2,0))</f>
        <v>34</v>
      </c>
      <c r="E102" s="448"/>
      <c r="F102" s="448"/>
      <c r="G102" s="448"/>
      <c r="H102" s="320"/>
      <c r="I102" s="320"/>
      <c r="J102" s="179"/>
      <c r="K102" s="207"/>
      <c r="L102" s="450" t="str">
        <f>'テンプレート'!L118</f>
        <v>歩き</v>
      </c>
      <c r="M102" s="127" t="s">
        <v>504</v>
      </c>
      <c r="N102" s="127">
        <v>19.0</v>
      </c>
      <c r="O102" s="180"/>
      <c r="P102" s="180"/>
      <c r="Q102" s="180"/>
      <c r="R102" s="180"/>
      <c r="S102" s="180"/>
      <c r="T102" s="180"/>
      <c r="U102" s="180"/>
      <c r="V102" s="180"/>
    </row>
    <row r="103" outlineLevel="1">
      <c r="A103" s="222"/>
      <c r="B103" s="447" t="s">
        <v>486</v>
      </c>
      <c r="C103" s="127" t="str">
        <f t="array" ref="C103">INDEX('Ledge  Tech'!$F$3:$G$109, MATCH($A$1,'Ledge  Tech'!$A$3:$A$109,0), MATCH(C100,'Ledge  Tech'!$F$2:$G$2,0))</f>
        <v>1-27</v>
      </c>
      <c r="D103" s="127">
        <f t="array" ref="D103">INDEX('Ledge  Tech'!$F$3:$G$109, MATCH($A$1,'Ledge  Tech'!$A$3:$A$109,0), MATCH(D100,'Ledge  Tech'!$F$2:$G$2,0))</f>
        <v>45</v>
      </c>
      <c r="E103" s="448"/>
      <c r="F103" s="448"/>
      <c r="G103" s="448"/>
      <c r="H103" s="320"/>
      <c r="I103" s="320"/>
      <c r="J103" s="121"/>
      <c r="K103" s="451" t="str">
        <f>'テンプレート'!K119</f>
        <v>アイテム投擲</v>
      </c>
      <c r="L103" s="117"/>
      <c r="M103" s="445" t="str">
        <f>'テンプレート'!M119</f>
        <v>投擲フレーム</v>
      </c>
      <c r="N103" s="445" t="str">
        <f>'テンプレート'!N119</f>
        <v>Duration</v>
      </c>
      <c r="O103" s="180"/>
      <c r="P103" s="180"/>
      <c r="Q103" s="180"/>
      <c r="R103" s="180"/>
      <c r="S103" s="180"/>
      <c r="T103" s="180"/>
      <c r="U103" s="180"/>
      <c r="V103" s="180"/>
    </row>
    <row r="104" outlineLevel="1">
      <c r="A104" s="222"/>
      <c r="B104" s="447" t="s">
        <v>505</v>
      </c>
      <c r="C104" s="127" t="str">
        <f t="array" ref="C104">INDEX('Ledge  Tech'!$H$3:$I$109, MATCH($A$1,'Ledge  Tech'!$A$3:$A$109,0), MATCH(C100,'Ledge  Tech'!$H$2:$I$2,0))</f>
        <v>1-12</v>
      </c>
      <c r="D104" s="127">
        <f t="array" ref="D104">INDEX('Ledge  Tech'!$H$3:$I$109, MATCH($A$1,'Ledge  Tech'!$A$3:$A$109,0), MATCH(D100,'Ledge  Tech'!$H$2:$I$2,0))</f>
        <v>14</v>
      </c>
      <c r="E104" s="448"/>
      <c r="F104" s="448"/>
      <c r="G104" s="448"/>
      <c r="H104" s="320"/>
      <c r="I104" s="320"/>
      <c r="J104" s="179"/>
      <c r="K104" s="452" t="str">
        <f>'テンプレート'!K120</f>
        <v>Ground投擲</v>
      </c>
      <c r="L104" s="450" t="str">
        <f>'テンプレート'!L120</f>
        <v>前Throws</v>
      </c>
      <c r="M104" s="127" t="s">
        <v>173</v>
      </c>
      <c r="N104" s="127">
        <v>24.0</v>
      </c>
      <c r="O104" s="121"/>
      <c r="P104" s="121"/>
      <c r="Q104" s="121"/>
      <c r="R104" s="121"/>
      <c r="S104" s="121"/>
      <c r="T104" s="121"/>
      <c r="U104" s="121"/>
      <c r="V104" s="121"/>
    </row>
    <row r="105" outlineLevel="1">
      <c r="A105" s="207"/>
      <c r="B105" s="447" t="s">
        <v>506</v>
      </c>
      <c r="C105" s="127" t="str">
        <f t="array" ref="C105">INDEX('Ledge  Tech'!$J$3:$M$109, MATCH($A$1,'Ledge  Tech'!$A$3:$A$109,0), MATCH(C100,'Ledge  Tech'!$J$2:$M$2,0))</f>
        <v>1-25</v>
      </c>
      <c r="D105" s="127">
        <f t="array" ref="D105">INDEX('Ledge  Tech'!$J$3:$M$109, MATCH($A$1,'Ledge  Tech'!$A$3:$A$109,0), MATCH(D100,'Ledge  Tech'!$J$2:$M$2,0))</f>
        <v>55</v>
      </c>
      <c r="E105" s="127" t="str">
        <f t="array" ref="E105">INDEX('Ledge  Tech'!$J$3:$M$109, MATCH($A$1,'Ledge  Tech'!$A$3:$A$109,0), MATCH(E100,'Ledge  Tech'!$J$2:$M$2,0))</f>
        <v>23-25</v>
      </c>
      <c r="F105" s="127">
        <f t="array" ref="F105">INDEX('Ledge  Tech'!$J$3:$M$109, MATCH($A$1,'Ledge  Tech'!$A$3:$A$109,0), MATCH(F100,'Ledge  Tech'!$J$2:$M$2,0))</f>
        <v>10</v>
      </c>
      <c r="G105" s="127">
        <f>F105*1.2</f>
        <v>12</v>
      </c>
      <c r="H105" s="320"/>
      <c r="I105" s="320"/>
      <c r="J105" s="121"/>
      <c r="K105" s="222"/>
      <c r="L105" s="450" t="str">
        <f>'テンプレート'!L121</f>
        <v>後Throws</v>
      </c>
      <c r="M105" s="127" t="s">
        <v>166</v>
      </c>
      <c r="N105" s="127">
        <v>24.0</v>
      </c>
      <c r="O105" s="121"/>
      <c r="P105" s="121"/>
      <c r="Q105" s="121"/>
      <c r="R105" s="121"/>
      <c r="S105" s="121"/>
      <c r="T105" s="121"/>
      <c r="U105" s="121"/>
      <c r="V105" s="121"/>
    </row>
    <row r="106" outlineLevel="1">
      <c r="A106" s="446" t="s">
        <v>507</v>
      </c>
      <c r="B106" s="447" t="s">
        <v>455</v>
      </c>
      <c r="C106" s="127" t="str">
        <f t="array" ref="C106">INDEX('Ledge  Tech'!$N$3:$O$109, MATCH($A$1,'Ledge  Tech'!$A$3:$A$109,0), MATCH(C100,'Ledge  Tech'!$N$2:$O$2,0))</f>
        <v>1-20</v>
      </c>
      <c r="D106" s="127">
        <f t="array" ref="D106">INDEX('Ledge  Tech'!$N$3:$O$109, MATCH($A$1,'Ledge  Tech'!$A$3:$A$109,0), MATCH(D100,'Ledge  Tech'!$N$2:$O$2,0))</f>
        <v>26</v>
      </c>
      <c r="E106" s="448"/>
      <c r="F106" s="448"/>
      <c r="G106" s="448"/>
      <c r="H106" s="320"/>
      <c r="I106" s="320"/>
      <c r="J106" s="179"/>
      <c r="K106" s="222"/>
      <c r="L106" s="450" t="str">
        <f>'テンプレート'!L122</f>
        <v>上Throws</v>
      </c>
      <c r="M106" s="127" t="s">
        <v>205</v>
      </c>
      <c r="N106" s="127">
        <v>23.0</v>
      </c>
      <c r="O106" s="320"/>
      <c r="P106" s="320"/>
      <c r="Q106" s="320"/>
      <c r="R106" s="320"/>
      <c r="S106" s="320"/>
      <c r="T106" s="320"/>
      <c r="U106" s="320"/>
      <c r="V106" s="320"/>
    </row>
    <row r="107" outlineLevel="1">
      <c r="A107" s="222"/>
      <c r="B107" s="447" t="s">
        <v>496</v>
      </c>
      <c r="C107" s="127" t="str">
        <f t="array" ref="C107">INDEX('Ledge  Tech'!$P$3:$Q$109, MATCH($A$1,'Ledge  Tech'!$A$3:$A$109,0), MATCH(C100,'Ledge  Tech'!$P$2:$Q$2,0))</f>
        <v>1-20</v>
      </c>
      <c r="D107" s="127">
        <f t="array" ref="D107">INDEX('Ledge  Tech'!$P$3:$Q$109, MATCH($A$1,'Ledge  Tech'!$A$3:$A$109,0), MATCH(D100,'Ledge  Tech'!$P$2:$Q$2,0))</f>
        <v>40</v>
      </c>
      <c r="E107" s="448"/>
      <c r="F107" s="448"/>
      <c r="G107" s="448"/>
      <c r="H107" s="320"/>
      <c r="I107" s="320"/>
      <c r="J107" s="121"/>
      <c r="K107" s="222"/>
      <c r="L107" s="450" t="str">
        <f>'テンプレート'!L123</f>
        <v>下Throws</v>
      </c>
      <c r="M107" s="127" t="s">
        <v>90</v>
      </c>
      <c r="N107" s="127">
        <v>19.0</v>
      </c>
      <c r="O107" s="180"/>
      <c r="P107" s="180"/>
      <c r="Q107" s="180"/>
      <c r="R107" s="180"/>
      <c r="S107" s="180"/>
      <c r="T107" s="180"/>
      <c r="U107" s="180"/>
      <c r="V107" s="180"/>
    </row>
    <row r="108" outlineLevel="1">
      <c r="A108" s="207"/>
      <c r="B108" s="447" t="s">
        <v>497</v>
      </c>
      <c r="C108" s="127" t="str">
        <f t="array" ref="C108">INDEX('Ledge  Tech'!$R$3:$S$109, MATCH($A$1,'Ledge  Tech'!$A$3:$A$109,0), MATCH(C100,'Ledge  Tech'!$R$2:$S$2,0))</f>
        <v>1-20</v>
      </c>
      <c r="D108" s="127">
        <f t="array" ref="D108">INDEX('Ledge  Tech'!$R$3:$S$109, MATCH($A$1,'Ledge  Tech'!$A$3:$A$109,0), MATCH(D100,'Ledge  Tech'!$R$2:$S$2,0))</f>
        <v>40</v>
      </c>
      <c r="E108" s="448"/>
      <c r="F108" s="448"/>
      <c r="G108" s="448"/>
      <c r="H108" s="320"/>
      <c r="I108" s="320"/>
      <c r="J108" s="179"/>
      <c r="K108" s="222"/>
      <c r="L108" s="453" t="str">
        <f>'テンプレート'!L124</f>
        <v>ダッシュ</v>
      </c>
      <c r="M108" s="127" t="s">
        <v>66</v>
      </c>
      <c r="N108" s="127">
        <v>37.0</v>
      </c>
      <c r="O108" s="180"/>
      <c r="P108" s="180"/>
      <c r="Q108" s="180"/>
      <c r="R108" s="180"/>
      <c r="S108" s="180"/>
      <c r="T108" s="180"/>
      <c r="U108" s="180"/>
      <c r="V108" s="180"/>
    </row>
    <row r="109" outlineLevel="1">
      <c r="A109" s="446" t="s">
        <v>508</v>
      </c>
      <c r="B109" s="447" t="s">
        <v>509</v>
      </c>
      <c r="C109" s="448"/>
      <c r="D109" s="127" t="str">
        <f t="array" ref="D109">INDEX('Get-Ups'!$C$3:$C100, MATCH($A$1,'Get-Ups'!$A$3:$A$109,0), MATCH(D100,'Get-Ups'!$C$2:$AD$2,0))</f>
        <v>25</v>
      </c>
      <c r="E109" s="448"/>
      <c r="F109" s="448"/>
      <c r="G109" s="448"/>
      <c r="H109" s="320"/>
      <c r="I109" s="320"/>
      <c r="J109" s="121"/>
      <c r="K109" s="207"/>
      <c r="L109" s="453" t="str">
        <f>'テンプレート'!L125</f>
        <v>On-Spot捨て</v>
      </c>
      <c r="M109" s="127" t="s">
        <v>145</v>
      </c>
      <c r="N109" s="127">
        <v>23.0</v>
      </c>
      <c r="O109" s="180"/>
      <c r="P109" s="180"/>
      <c r="Q109" s="180"/>
      <c r="R109" s="180"/>
      <c r="S109" s="180"/>
      <c r="T109" s="180"/>
      <c r="U109" s="180"/>
      <c r="V109" s="180"/>
    </row>
    <row r="110" outlineLevel="1">
      <c r="A110" s="222"/>
      <c r="B110" s="447" t="s">
        <v>455</v>
      </c>
      <c r="C110" s="454" t="str">
        <f t="array" ref="C110">INDEX('Get-Ups'!$D$3:$E100, MATCH($A$1,'Get-Ups'!$A$3:$A$109,0), MATCH(C100,'Get-Ups'!$D$2:$AD$2,0))</f>
        <v>1-22</v>
      </c>
      <c r="D110" s="455">
        <f t="array" ref="D110">INDEX('Get-Ups'!$D$3:$E100, MATCH($A$1,'Get-Ups'!$A$3:$A$109,0), MATCH(D100,'Get-Ups'!$D$2:$AD$2,0))</f>
        <v>29</v>
      </c>
      <c r="E110" s="448"/>
      <c r="F110" s="448"/>
      <c r="G110" s="448"/>
      <c r="H110" s="320"/>
      <c r="I110" s="320"/>
      <c r="J110" s="179"/>
      <c r="K110" s="452" t="str">
        <f>'テンプレート'!K126</f>
        <v>Air投擲</v>
      </c>
      <c r="L110" s="450" t="str">
        <f>'テンプレート'!L126</f>
        <v>前Throws</v>
      </c>
      <c r="M110" s="127" t="s">
        <v>173</v>
      </c>
      <c r="N110" s="127">
        <v>24.0</v>
      </c>
      <c r="O110" s="180"/>
      <c r="P110" s="180"/>
      <c r="Q110" s="180"/>
      <c r="R110" s="180"/>
      <c r="S110" s="180"/>
      <c r="T110" s="180"/>
      <c r="U110" s="180"/>
      <c r="V110" s="180"/>
    </row>
    <row r="111" outlineLevel="1">
      <c r="A111" s="222"/>
      <c r="B111" s="447" t="s">
        <v>496</v>
      </c>
      <c r="C111" s="454" t="str">
        <f t="array" ref="C111">INDEX('Get-Ups'!$F$3:$G$109, MATCH($A$1,'Get-Ups'!$A$3:$A$109,0), MATCH(C100,'Get-Ups'!$F$2:$AD$2,0))</f>
        <v>1-19</v>
      </c>
      <c r="D111" s="455">
        <f t="array" ref="D111">INDEX('Get-Ups'!$F$3:$G$109, MATCH($A$1,'Get-Ups'!$A$3:$A$109,0), MATCH(D100,'Get-Ups'!$F$2:$AD$2,0))</f>
        <v>35</v>
      </c>
      <c r="E111" s="448"/>
      <c r="F111" s="448"/>
      <c r="G111" s="448"/>
      <c r="H111" s="320"/>
      <c r="I111" s="320"/>
      <c r="J111" s="121"/>
      <c r="K111" s="222"/>
      <c r="L111" s="450" t="str">
        <f>'テンプレート'!L127</f>
        <v>後Throws</v>
      </c>
      <c r="M111" s="127" t="s">
        <v>166</v>
      </c>
      <c r="N111" s="127">
        <v>24.0</v>
      </c>
      <c r="O111" s="180"/>
      <c r="P111" s="180"/>
      <c r="Q111" s="180"/>
      <c r="R111" s="180"/>
      <c r="S111" s="180"/>
      <c r="T111" s="180"/>
      <c r="U111" s="180"/>
      <c r="V111" s="180"/>
    </row>
    <row r="112" outlineLevel="1">
      <c r="A112" s="222"/>
      <c r="B112" s="447" t="s">
        <v>497</v>
      </c>
      <c r="C112" s="127" t="str">
        <f t="array" ref="C112">INDEX('Get-Ups'!$H$3:$I$109, MATCH($A$1,'Get-Ups'!$A$3:$A$109,0), MATCH(C100,'Get-Ups'!$H$2:$AD$2,0))</f>
        <v>1-19</v>
      </c>
      <c r="D112" s="127">
        <f t="array" ref="D112">INDEX('Get-Ups'!$H$3:$I$109, MATCH($A$1,'Get-Ups'!$A$3:$A$109,0), MATCH(D100,'Get-Ups'!$H$2:$AD$2,0))</f>
        <v>35</v>
      </c>
      <c r="E112" s="448"/>
      <c r="F112" s="448"/>
      <c r="G112" s="448"/>
      <c r="H112" s="320"/>
      <c r="I112" s="320"/>
      <c r="J112" s="179"/>
      <c r="K112" s="222"/>
      <c r="L112" s="450" t="str">
        <f>'テンプレート'!L128</f>
        <v>上Throws</v>
      </c>
      <c r="M112" s="127" t="s">
        <v>205</v>
      </c>
      <c r="N112" s="127">
        <v>23.0</v>
      </c>
      <c r="O112" s="180"/>
      <c r="P112" s="180"/>
      <c r="Q112" s="180"/>
      <c r="R112" s="180"/>
      <c r="S112" s="180"/>
      <c r="T112" s="180"/>
      <c r="U112" s="180"/>
      <c r="V112" s="180"/>
    </row>
    <row r="113" outlineLevel="1">
      <c r="A113" s="222"/>
      <c r="B113" s="447" t="s">
        <v>510</v>
      </c>
      <c r="C113" s="456" t="str">
        <f t="array" ref="C113">INDEX('Get-Ups'!$J$3:$M$109, MATCH($A$1,'Get-Ups'!$A$3:$A$109,0), MATCH(C100,'Get-Ups'!$J$2:$AD$2,0))</f>
        <v>1-24</v>
      </c>
      <c r="D113" s="457">
        <f t="array" ref="D113">INDEX('Get-Ups'!$J$3:$M$109, MATCH($A$1,'Get-Ups'!$A$3:$A$109,0), MATCH(D100,'Get-Ups'!$J$2:$AD$2,0))</f>
        <v>45</v>
      </c>
      <c r="E113" s="454" t="str">
        <f t="array" ref="E113">INDEX('Get-Ups'!$J$3:$M$109, MATCH($A$1,'Get-Ups'!$A$3:$A$109,0), MATCH(E100,'Get-Ups'!$J$2:$AD$2,0))</f>
        <v>16-17</v>
      </c>
      <c r="F113" s="455">
        <f t="array" ref="F113">INDEX('Get-Ups'!$J$3:$M$109, MATCH($A$1,'Get-Ups'!$A$3:$A$109,0), MATCH(F100,'Get-Ups'!$J$2:$AD$2,0))</f>
        <v>7</v>
      </c>
      <c r="G113" s="127">
        <f t="shared" ref="G113:G114" si="1">F113*1.2</f>
        <v>8.4</v>
      </c>
      <c r="H113" s="320"/>
      <c r="I113" s="320"/>
      <c r="J113" s="121"/>
      <c r="K113" s="207"/>
      <c r="L113" s="450" t="str">
        <f>'テンプレート'!L129</f>
        <v>下Throws</v>
      </c>
      <c r="M113" s="127" t="s">
        <v>90</v>
      </c>
      <c r="N113" s="127">
        <v>19.0</v>
      </c>
      <c r="O113" s="121"/>
      <c r="P113" s="121"/>
      <c r="Q113" s="121"/>
      <c r="R113" s="121"/>
      <c r="S113" s="121"/>
      <c r="T113" s="121"/>
      <c r="U113" s="121"/>
      <c r="V113" s="121"/>
    </row>
    <row r="114" outlineLevel="1">
      <c r="A114" s="207"/>
      <c r="B114" s="458" t="s">
        <v>511</v>
      </c>
      <c r="C114" s="207"/>
      <c r="D114" s="207"/>
      <c r="E114" s="454" t="str">
        <f t="array" ref="E114">INDEX('Get-Ups'!$N$3:$O$109, MATCH($A$1,'Get-Ups'!$A$3:$A$109,0), MATCH(E100,'Get-Ups'!$N$2:$AD$2,0))</f>
        <v>23-24</v>
      </c>
      <c r="F114" s="455">
        <f t="array" ref="F114">INDEX('Get-Ups'!$N$3:$O$109, MATCH($A$1,'Get-Ups'!$A$3:$A$109,0), MATCH(F100,'Get-Ups'!$N$2:$AD$2,0))</f>
        <v>7</v>
      </c>
      <c r="G114" s="127">
        <f t="shared" si="1"/>
        <v>8.4</v>
      </c>
      <c r="H114" s="320"/>
      <c r="I114" s="320"/>
      <c r="J114" s="121"/>
      <c r="K114" s="459" t="str">
        <f>'テンプレート'!K130</f>
        <v>踏み台ジャンプ</v>
      </c>
      <c r="L114" s="224"/>
      <c r="M114" s="445" t="str">
        <f>'テンプレート'!M130</f>
        <v>Duration</v>
      </c>
      <c r="N114" s="138"/>
      <c r="O114" s="121"/>
      <c r="P114" s="121"/>
      <c r="Q114" s="121"/>
      <c r="R114" s="121"/>
      <c r="S114" s="121"/>
      <c r="T114" s="121"/>
      <c r="U114" s="121"/>
      <c r="V114" s="121"/>
    </row>
    <row r="115" outlineLevel="1">
      <c r="A115" s="446" t="s">
        <v>512</v>
      </c>
      <c r="B115" s="447" t="s">
        <v>509</v>
      </c>
      <c r="C115" s="448"/>
      <c r="D115" s="454" t="str">
        <f t="array" ref="D115">INDEX('Get-Ups'!$C$3:$C100, MATCH($A$1,'Get-Ups'!$A$3:$A$109,0), MATCH(D100,'Get-Ups'!$C$2,0))</f>
        <v>25</v>
      </c>
      <c r="E115" s="448"/>
      <c r="F115" s="448"/>
      <c r="G115" s="448"/>
      <c r="H115" s="320"/>
      <c r="I115" s="320"/>
      <c r="J115" s="179"/>
      <c r="K115" s="460" t="str">
        <f>'テンプレート'!K131</f>
        <v>踏み</v>
      </c>
      <c r="L115" s="461" t="str">
        <f>'テンプレート'!L131</f>
        <v>踏み</v>
      </c>
      <c r="M115" s="127">
        <v>8.0</v>
      </c>
      <c r="N115" s="462"/>
      <c r="O115" s="121"/>
      <c r="P115" s="121"/>
      <c r="Q115" s="121"/>
      <c r="R115" s="121"/>
      <c r="S115" s="121"/>
      <c r="T115" s="121"/>
      <c r="U115" s="121"/>
      <c r="V115" s="121"/>
    </row>
    <row r="116" outlineLevel="1">
      <c r="A116" s="222"/>
      <c r="B116" s="447" t="s">
        <v>455</v>
      </c>
      <c r="C116" s="454" t="str">
        <f t="array" ref="C116">INDEX('Get-Ups'!$P$3:$Q$109, MATCH($A$1,'Get-Ups'!$A$3:$A$109,0), MATCH(C100,'Get-Ups'!$P$2:$AD$2,0))</f>
        <v>1-22</v>
      </c>
      <c r="D116" s="455">
        <f t="array" ref="D116">INDEX('Get-Ups'!$P$3:$Q$109, MATCH($A$1,'Get-Ups'!$A$3:$A$109,0), MATCH(D100,'Get-Ups'!$P$2:$AD$2,0))</f>
        <v>29</v>
      </c>
      <c r="E116" s="448"/>
      <c r="F116" s="448"/>
      <c r="G116" s="448"/>
      <c r="H116" s="320"/>
      <c r="I116" s="320"/>
      <c r="J116" s="121"/>
      <c r="K116" s="452" t="str">
        <f>'テンプレート'!K132</f>
        <v>踏まれ</v>
      </c>
      <c r="L116" s="461" t="str">
        <f>'テンプレート'!L132</f>
        <v>Ground踏まれ</v>
      </c>
      <c r="M116" s="127" t="s">
        <v>504</v>
      </c>
      <c r="N116" s="462"/>
      <c r="O116" s="320"/>
      <c r="P116" s="320"/>
      <c r="Q116" s="320"/>
      <c r="R116" s="320"/>
      <c r="S116" s="320"/>
      <c r="T116" s="320"/>
      <c r="U116" s="320"/>
      <c r="V116" s="320"/>
    </row>
    <row r="117" outlineLevel="1">
      <c r="A117" s="222"/>
      <c r="B117" s="447" t="s">
        <v>496</v>
      </c>
      <c r="C117" s="454" t="str">
        <f t="array" ref="C117">INDEX('Get-Ups'!$R$3:$S$109, MATCH($A$1,'Get-Ups'!$A$3:$A$109,0), MATCH(C100,'Get-Ups'!$R$2:$AD$2,0))</f>
        <v>1-19</v>
      </c>
      <c r="D117" s="455">
        <f t="array" ref="D117">INDEX('Get-Ups'!$R$3:$S$109, MATCH($A$1,'Get-Ups'!$A$3:$A$109,0), MATCH(D100,'Get-Ups'!$R$2:$AD$2,0))</f>
        <v>35</v>
      </c>
      <c r="E117" s="448"/>
      <c r="F117" s="448"/>
      <c r="G117" s="448"/>
      <c r="H117" s="320"/>
      <c r="I117" s="320"/>
      <c r="J117" s="179"/>
      <c r="K117" s="222"/>
      <c r="L117" s="461" t="s">
        <v>671</v>
      </c>
      <c r="M117" s="127">
        <v>28.0</v>
      </c>
      <c r="N117" s="108"/>
      <c r="O117" s="180"/>
      <c r="P117" s="180"/>
      <c r="Q117" s="180"/>
      <c r="R117" s="180"/>
      <c r="S117" s="180"/>
      <c r="T117" s="180"/>
      <c r="U117" s="180"/>
      <c r="V117" s="180"/>
    </row>
    <row r="118" outlineLevel="1">
      <c r="A118" s="222"/>
      <c r="B118" s="447" t="s">
        <v>497</v>
      </c>
      <c r="C118" s="454" t="str">
        <f t="array" ref="C118">INDEX('Get-Ups'!$T$3:$U$109, MATCH($A$1,'Get-Ups'!$A$3:$A$109,0), MATCH(C100,'Get-Ups'!$T$2:$AD$2,0))</f>
        <v>1-19</v>
      </c>
      <c r="D118" s="455">
        <f t="array" ref="D118">INDEX('Get-Ups'!$T$3:$U$109, MATCH($A$1,'Get-Ups'!$A$3:$A$109,0), MATCH(D100,'Get-Ups'!$T$2:$AD$2,0))</f>
        <v>35</v>
      </c>
      <c r="E118" s="448"/>
      <c r="F118" s="448"/>
      <c r="G118" s="448"/>
      <c r="H118" s="320"/>
      <c r="I118" s="320"/>
      <c r="J118" s="121"/>
      <c r="K118" s="222"/>
      <c r="L118" s="461" t="str">
        <f>'テンプレート'!L134</f>
        <v>Air踏まれ</v>
      </c>
      <c r="M118" s="127">
        <v>12.0</v>
      </c>
      <c r="N118" s="108"/>
      <c r="O118" s="180"/>
      <c r="P118" s="180"/>
      <c r="Q118" s="180"/>
      <c r="R118" s="180"/>
      <c r="S118" s="180"/>
      <c r="T118" s="180"/>
      <c r="U118" s="180"/>
      <c r="V118" s="180"/>
    </row>
    <row r="119" outlineLevel="1">
      <c r="A119" s="222"/>
      <c r="B119" s="447" t="s">
        <v>510</v>
      </c>
      <c r="C119" s="456" t="str">
        <f t="array" ref="C119">INDEX('Get-Ups'!$V$3:$Y$109, MATCH($A$1,'Get-Ups'!$A$3:$A$109,0), MATCH(C100,'Get-Ups'!$V$2:$AD$2,0))</f>
        <v>1-22</v>
      </c>
      <c r="D119" s="457">
        <f t="array" ref="D119">INDEX('Get-Ups'!$V$3:$Y$109, MATCH($A$1,'Get-Ups'!$A$3:$A$109,0), MATCH(D100,'Get-Ups'!$V$2:$AD$2,0))</f>
        <v>45</v>
      </c>
      <c r="E119" s="454" t="str">
        <f t="array" ref="E119">INDEX('Get-Ups'!$V$3:$Y$109, MATCH($A$1,'Get-Ups'!$A$3:$A$109,0), MATCH(E100,'Get-Ups'!$V$2:$AD$2,0))</f>
        <v>16-17</v>
      </c>
      <c r="F119" s="455">
        <f t="array" ref="F119">INDEX('Get-Ups'!$V$3:$Y$109, MATCH($A$1,'Get-Ups'!$A$3:$A$109,0), MATCH(F100,'Get-Ups'!$V$2:$AD$2,0))</f>
        <v>7</v>
      </c>
      <c r="G119" s="127">
        <f t="shared" ref="G119:G120" si="2">F119*1.2</f>
        <v>8.4</v>
      </c>
      <c r="H119" s="320"/>
      <c r="I119" s="320"/>
      <c r="J119" s="179"/>
      <c r="K119" s="222"/>
      <c r="L119" s="461" t="str">
        <f>'テンプレート'!L135</f>
        <v>Air落下</v>
      </c>
      <c r="M119" s="127">
        <v>33.0</v>
      </c>
      <c r="N119" s="108"/>
      <c r="O119" s="180"/>
      <c r="P119" s="180"/>
      <c r="Q119" s="180"/>
      <c r="R119" s="180"/>
      <c r="S119" s="180"/>
      <c r="T119" s="180"/>
      <c r="U119" s="180"/>
      <c r="V119" s="180"/>
    </row>
    <row r="120" outlineLevel="1">
      <c r="A120" s="207"/>
      <c r="B120" s="458" t="s">
        <v>511</v>
      </c>
      <c r="C120" s="207"/>
      <c r="D120" s="207"/>
      <c r="E120" s="454" t="str">
        <f t="array" ref="E120">INDEX('Get-Ups'!$Z$3:$AA$109, MATCH($A$1,'Get-Ups'!$A$3:$A$109,0), MATCH(E100,'Get-Ups'!$Z$2:$AD$2,0))</f>
        <v>21-22</v>
      </c>
      <c r="F120" s="455">
        <f t="array" ref="F120">INDEX('Get-Ups'!$Z$3:$AA$109, MATCH($A$1,'Get-Ups'!$A$3:$A$109,0), MATCH(F100,'Get-Ups'!$Z$2:$AD$2,0))</f>
        <v>7</v>
      </c>
      <c r="G120" s="127">
        <f t="shared" si="2"/>
        <v>8.4</v>
      </c>
      <c r="H120" s="320"/>
      <c r="I120" s="320"/>
      <c r="J120" s="179"/>
      <c r="K120" s="451" t="str">
        <f>'テンプレート'!K136</f>
        <v>倒れダメージ</v>
      </c>
      <c r="L120" s="120"/>
      <c r="M120" s="445" t="str">
        <f>'テンプレート'!M136</f>
        <v>Duration</v>
      </c>
      <c r="N120" s="108"/>
      <c r="O120" s="180"/>
      <c r="P120" s="180"/>
      <c r="Q120" s="180"/>
      <c r="R120" s="180"/>
      <c r="S120" s="180"/>
      <c r="T120" s="180"/>
      <c r="U120" s="180"/>
      <c r="V120" s="180"/>
    </row>
    <row r="121" outlineLevel="1">
      <c r="A121" s="446" t="s">
        <v>513</v>
      </c>
      <c r="B121" s="447" t="s">
        <v>514</v>
      </c>
      <c r="C121" s="454" t="str">
        <f t="array" ref="C121">INDEX(Tripping!$C$3:$D100, MATCH($A$1,Tripping!$A$3:$A$109,0), MATCH(C100,Tripping!$C$2:$AC$2,0))</f>
        <v>1-5</v>
      </c>
      <c r="D121" s="455">
        <f t="array" ref="D121">INDEX(Tripping!$C$3:$D100, MATCH($A$1,Tripping!$A$3:$A$109,0), MATCH(D100,Tripping!$C$2:$AC$2,0))</f>
        <v>29</v>
      </c>
      <c r="E121" s="448"/>
      <c r="F121" s="448"/>
      <c r="G121" s="448"/>
      <c r="H121" s="320"/>
      <c r="I121" s="320"/>
      <c r="J121" s="121"/>
      <c r="K121" s="460" t="str">
        <f>'テンプレート'!K137</f>
        <v>あお向け倒れ</v>
      </c>
      <c r="L121" s="453" t="str">
        <f>'テンプレート'!L137</f>
        <v>モーション大</v>
      </c>
      <c r="M121" s="127">
        <v>39.0</v>
      </c>
      <c r="N121" s="462"/>
      <c r="O121" s="180"/>
      <c r="P121" s="180"/>
      <c r="Q121" s="180"/>
      <c r="R121" s="180"/>
      <c r="S121" s="180"/>
      <c r="T121" s="180"/>
      <c r="U121" s="180"/>
      <c r="V121" s="180"/>
    </row>
    <row r="122" outlineLevel="1">
      <c r="A122" s="222"/>
      <c r="B122" s="447" t="s">
        <v>515</v>
      </c>
      <c r="C122" s="454" t="str">
        <f t="array" ref="C122">INDEX(Tripping!$E$3:$F100, MATCH($A$1,Tripping!$A$3:$A$109,0), MATCH(C100,Tripping!$E$2:$AC$2,0))</f>
        <v>1-5</v>
      </c>
      <c r="D122" s="455">
        <f t="array" ref="D122">INDEX(Tripping!$E$3:$F100, MATCH($A$1,Tripping!$A$3:$A$109,0), MATCH(D100,Tripping!$E$2:$AC$2,0))</f>
        <v>39</v>
      </c>
      <c r="E122" s="448"/>
      <c r="F122" s="448"/>
      <c r="G122" s="448"/>
      <c r="H122" s="320"/>
      <c r="I122" s="320"/>
      <c r="J122" s="179"/>
      <c r="K122" s="460" t="str">
        <f>'テンプレート'!K138</f>
        <v>うつ伏せ倒れ</v>
      </c>
      <c r="L122" s="453" t="str">
        <f>'テンプレート'!L138</f>
        <v>モーション大</v>
      </c>
      <c r="M122" s="127" t="s">
        <v>165</v>
      </c>
      <c r="N122" s="462"/>
      <c r="O122" s="180"/>
      <c r="P122" s="180"/>
      <c r="Q122" s="180"/>
      <c r="R122" s="180"/>
      <c r="S122" s="180"/>
      <c r="T122" s="180"/>
      <c r="U122" s="180"/>
      <c r="V122" s="180"/>
    </row>
    <row r="123" outlineLevel="1">
      <c r="A123" s="222"/>
      <c r="B123" s="447" t="s">
        <v>455</v>
      </c>
      <c r="C123" s="454" t="str">
        <f t="array" ref="C123">INDEX(Tripping!$G$3:$H$109, MATCH($A$1,Tripping!$A$3:$A$109,0), MATCH(C100,Tripping!$G$2:$AC$2,0))</f>
        <v>1-16</v>
      </c>
      <c r="D123" s="455">
        <f t="array" ref="D123">INDEX(Tripping!$G$3:$H$109, MATCH($A$1,Tripping!$A$3:$A$109,0), MATCH(D100,Tripping!$G$2:$AC$2,0))</f>
        <v>21</v>
      </c>
      <c r="E123" s="448"/>
      <c r="F123" s="448"/>
      <c r="G123" s="448"/>
      <c r="H123" s="320"/>
      <c r="I123" s="320"/>
      <c r="J123" s="121"/>
      <c r="K123" s="451" t="str">
        <f>'テンプレート'!K139</f>
        <v/>
      </c>
      <c r="L123" s="120"/>
      <c r="M123" s="445" t="str">
        <f>'テンプレート'!M139</f>
        <v/>
      </c>
      <c r="N123" s="108"/>
      <c r="O123" s="180"/>
      <c r="P123" s="180"/>
      <c r="Q123" s="180"/>
      <c r="R123" s="180"/>
      <c r="S123" s="180"/>
      <c r="T123" s="180"/>
      <c r="U123" s="180"/>
      <c r="V123" s="180"/>
    </row>
    <row r="124" outlineLevel="1">
      <c r="A124" s="222"/>
      <c r="B124" s="447" t="s">
        <v>496</v>
      </c>
      <c r="C124" s="454" t="str">
        <f t="array" ref="C124">INDEX(Tripping!$I$3:$J$109, MATCH($A$1,Tripping!$A$3:$A$109,0), MATCH(C100,Tripping!$I$2:$AC$2,0))</f>
        <v>1-9</v>
      </c>
      <c r="D124" s="455">
        <f t="array" ref="D124">INDEX(Tripping!$I$3:$J$109, MATCH($A$1,Tripping!$A$3:$A$109,0), MATCH(D100,Tripping!$I$2:$AC$2,0))</f>
        <v>28</v>
      </c>
      <c r="E124" s="448"/>
      <c r="F124" s="448"/>
      <c r="G124" s="448"/>
      <c r="H124" s="320"/>
      <c r="I124" s="320"/>
      <c r="J124" s="320"/>
      <c r="K124" s="463"/>
      <c r="L124" s="464" t="str">
        <f>'テンプレート'!L140</f>
        <v/>
      </c>
      <c r="M124" s="127" t="s">
        <v>504</v>
      </c>
      <c r="N124" s="108"/>
      <c r="O124" s="180"/>
      <c r="P124" s="180"/>
      <c r="Q124" s="180"/>
      <c r="R124" s="180"/>
      <c r="S124" s="180"/>
      <c r="T124" s="180"/>
      <c r="U124" s="180"/>
      <c r="V124" s="180"/>
    </row>
    <row r="125" outlineLevel="1">
      <c r="A125" s="222"/>
      <c r="B125" s="447" t="s">
        <v>497</v>
      </c>
      <c r="C125" s="454" t="str">
        <f t="array" ref="C125">INDEX(Tripping!$K$3:$L$109, MATCH($A$1,Tripping!$A$3:$A$109,0), MATCH(C100,Tripping!$K$2:$AC$2,0))</f>
        <v>1-9</v>
      </c>
      <c r="D125" s="455">
        <f t="array" ref="D125">INDEX(Tripping!$K$3:$L$109, MATCH($A$1,Tripping!$A$3:$A$109,0), MATCH(D100,Tripping!$K$2:$AC$2,0))</f>
        <v>28</v>
      </c>
      <c r="E125" s="448"/>
      <c r="F125" s="448"/>
      <c r="G125" s="448"/>
      <c r="H125" s="320"/>
      <c r="I125" s="320"/>
      <c r="J125" s="320"/>
      <c r="K125" s="465"/>
      <c r="L125" s="180"/>
      <c r="M125" s="180"/>
      <c r="N125" s="108"/>
      <c r="O125" s="180"/>
      <c r="P125" s="180"/>
      <c r="Q125" s="180"/>
      <c r="R125" s="180"/>
      <c r="S125" s="180"/>
      <c r="T125" s="180"/>
      <c r="U125" s="180"/>
      <c r="V125" s="180"/>
    </row>
    <row r="126" outlineLevel="1">
      <c r="A126" s="222"/>
      <c r="B126" s="447" t="s">
        <v>510</v>
      </c>
      <c r="C126" s="456" t="str">
        <f t="array" ref="C126">INDEX(Tripping!$M$3:$P$109, MATCH($A$1,Tripping!$A$3:$A$109,0), MATCH(C100,Tripping!$M$2:$AC$2,0))</f>
        <v>1-7</v>
      </c>
      <c r="D126" s="457">
        <f t="array" ref="D126">INDEX(Tripping!$M$3:$P$109, MATCH($A$1,Tripping!$A$3:$A$109,0), MATCH(D100,Tripping!$M$2:$AC$2,0))</f>
        <v>49</v>
      </c>
      <c r="E126" s="454" t="str">
        <f t="array" ref="E126">INDEX(Tripping!$M$3:$P$109, MATCH($A$1,Tripping!$A$3:$A$109,0), MATCH(E100,Tripping!$M$2:$AC$2,0))</f>
        <v>20-21</v>
      </c>
      <c r="F126" s="455">
        <f t="array" ref="F126">INDEX(Tripping!$M$3:$P$109, MATCH($A$1,Tripping!$A$3:$A$109,0), MATCH(F100,Tripping!$M$2:$AC$2,0))</f>
        <v>5</v>
      </c>
      <c r="G126" s="127">
        <f t="shared" ref="G126:G127" si="3">F126*1.2</f>
        <v>6</v>
      </c>
      <c r="H126" s="320"/>
      <c r="I126" s="320"/>
      <c r="J126" s="320"/>
      <c r="K126" s="180"/>
      <c r="L126" s="180"/>
      <c r="M126" s="180"/>
      <c r="N126" s="108"/>
      <c r="O126" s="108"/>
      <c r="P126" s="108"/>
      <c r="Q126" s="108"/>
      <c r="R126" s="180"/>
      <c r="S126" s="180"/>
      <c r="T126" s="180"/>
      <c r="U126" s="180"/>
      <c r="V126" s="180"/>
    </row>
    <row r="127" outlineLevel="1">
      <c r="A127" s="207"/>
      <c r="B127" s="458" t="s">
        <v>511</v>
      </c>
      <c r="C127" s="207"/>
      <c r="D127" s="207"/>
      <c r="E127" s="454" t="str">
        <f t="array" ref="E127">INDEX(Tripping!$Q$3:$R$109, MATCH($A$1,Tripping!$A$3:$A$109,0), MATCH(E100,Tripping!$Q$2:$AC$2,0))</f>
        <v>30-31</v>
      </c>
      <c r="F127" s="455">
        <f t="array" ref="F127">INDEX(Tripping!$Q$3:$R$109, MATCH($A$1,Tripping!$A$3:$A$109,0), MATCH(F100,Tripping!$Q$2:$AC$2,0))</f>
        <v>5</v>
      </c>
      <c r="G127" s="127">
        <f t="shared" si="3"/>
        <v>6</v>
      </c>
      <c r="H127" s="320"/>
      <c r="I127" s="320"/>
      <c r="J127" s="320"/>
      <c r="K127" s="180"/>
      <c r="L127" s="180"/>
      <c r="M127" s="180"/>
      <c r="N127" s="108"/>
      <c r="O127" s="108"/>
      <c r="P127" s="108"/>
      <c r="Q127" s="108"/>
      <c r="R127" s="180"/>
      <c r="S127" s="180"/>
      <c r="T127" s="180"/>
      <c r="U127" s="180"/>
      <c r="V127" s="180"/>
    </row>
  </sheetData>
  <mergeCells count="123">
    <mergeCell ref="H52:J54"/>
    <mergeCell ref="V52:V54"/>
    <mergeCell ref="U52:U54"/>
    <mergeCell ref="R46:V46"/>
    <mergeCell ref="R47:V47"/>
    <mergeCell ref="V67:V70"/>
    <mergeCell ref="U67:U70"/>
    <mergeCell ref="V72:V73"/>
    <mergeCell ref="U72:U73"/>
    <mergeCell ref="V56:V65"/>
    <mergeCell ref="U56:U65"/>
    <mergeCell ref="A43:A44"/>
    <mergeCell ref="A50:B50"/>
    <mergeCell ref="A51:B51"/>
    <mergeCell ref="R45:V45"/>
    <mergeCell ref="R42:V42"/>
    <mergeCell ref="R43:V44"/>
    <mergeCell ref="D43:D44"/>
    <mergeCell ref="H55:J55"/>
    <mergeCell ref="H51:J51"/>
    <mergeCell ref="R48:V48"/>
    <mergeCell ref="H61:J61"/>
    <mergeCell ref="H60:J60"/>
    <mergeCell ref="H58:J58"/>
    <mergeCell ref="H59:J59"/>
    <mergeCell ref="H57:J57"/>
    <mergeCell ref="H56:J56"/>
    <mergeCell ref="C82:C83"/>
    <mergeCell ref="E82:E83"/>
    <mergeCell ref="H82:J83"/>
    <mergeCell ref="A82:A83"/>
    <mergeCell ref="A72:A73"/>
    <mergeCell ref="A75:B76"/>
    <mergeCell ref="A78:A80"/>
    <mergeCell ref="H66:J66"/>
    <mergeCell ref="H62:J62"/>
    <mergeCell ref="D67:D69"/>
    <mergeCell ref="D64:D65"/>
    <mergeCell ref="H71:J71"/>
    <mergeCell ref="H73:J73"/>
    <mergeCell ref="H72:J72"/>
    <mergeCell ref="H34:J37"/>
    <mergeCell ref="H33:J33"/>
    <mergeCell ref="I43:I44"/>
    <mergeCell ref="H38:J39"/>
    <mergeCell ref="H28:J28"/>
    <mergeCell ref="H29:J31"/>
    <mergeCell ref="H32:J32"/>
    <mergeCell ref="J43:J44"/>
    <mergeCell ref="H67:J70"/>
    <mergeCell ref="H64:J65"/>
    <mergeCell ref="H63:J63"/>
    <mergeCell ref="K116:K119"/>
    <mergeCell ref="K104:K109"/>
    <mergeCell ref="K110:K113"/>
    <mergeCell ref="K101:K102"/>
    <mergeCell ref="K100:L100"/>
    <mergeCell ref="H88:J89"/>
    <mergeCell ref="H81:J81"/>
    <mergeCell ref="K120:L120"/>
    <mergeCell ref="K114:L114"/>
    <mergeCell ref="K123:L123"/>
    <mergeCell ref="H86:J87"/>
    <mergeCell ref="H84:J85"/>
    <mergeCell ref="K103:L103"/>
    <mergeCell ref="I4:I5"/>
    <mergeCell ref="K1:M2"/>
    <mergeCell ref="H1:J2"/>
    <mergeCell ref="I6:I7"/>
    <mergeCell ref="H10:H11"/>
    <mergeCell ref="I10:I11"/>
    <mergeCell ref="H6:H7"/>
    <mergeCell ref="G16:H16"/>
    <mergeCell ref="H4:H5"/>
    <mergeCell ref="H8:J9"/>
    <mergeCell ref="K16:N16"/>
    <mergeCell ref="H26:J26"/>
    <mergeCell ref="H25:J25"/>
    <mergeCell ref="H27:J27"/>
    <mergeCell ref="A56:A65"/>
    <mergeCell ref="A67:A70"/>
    <mergeCell ref="A84:A85"/>
    <mergeCell ref="A86:A87"/>
    <mergeCell ref="A55:B55"/>
    <mergeCell ref="A52:A54"/>
    <mergeCell ref="A71:B71"/>
    <mergeCell ref="A66:B66"/>
    <mergeCell ref="E88:E89"/>
    <mergeCell ref="E86:E87"/>
    <mergeCell ref="E84:E85"/>
    <mergeCell ref="A88:A89"/>
    <mergeCell ref="C88:C89"/>
    <mergeCell ref="A115:A120"/>
    <mergeCell ref="C119:C120"/>
    <mergeCell ref="D119:D120"/>
    <mergeCell ref="D126:D127"/>
    <mergeCell ref="D113:D114"/>
    <mergeCell ref="C126:C127"/>
    <mergeCell ref="C84:C85"/>
    <mergeCell ref="A81:B81"/>
    <mergeCell ref="A121:A127"/>
    <mergeCell ref="A109:A114"/>
    <mergeCell ref="A96:A97"/>
    <mergeCell ref="A99:B100"/>
    <mergeCell ref="C86:C87"/>
    <mergeCell ref="C113:C114"/>
    <mergeCell ref="D34:D37"/>
    <mergeCell ref="D38:D39"/>
    <mergeCell ref="D29:D31"/>
    <mergeCell ref="C16:D16"/>
    <mergeCell ref="C1:G12"/>
    <mergeCell ref="E16:F16"/>
    <mergeCell ref="A93:A95"/>
    <mergeCell ref="A91:B92"/>
    <mergeCell ref="A15:B16"/>
    <mergeCell ref="A11:B12"/>
    <mergeCell ref="A106:A108"/>
    <mergeCell ref="A101:A105"/>
    <mergeCell ref="A29:A31"/>
    <mergeCell ref="A24:B25"/>
    <mergeCell ref="A41:B42"/>
    <mergeCell ref="A34:A37"/>
    <mergeCell ref="A38:A39"/>
  </mergeCells>
  <conditionalFormatting sqref="K1:K15 K17:K53 K55:K71 K73:K124 D82 F82:G82 D84 F84:G84 D86 F86:G86 D88 F88:G88">
    <cfRule type="containsText" dxfId="0" priority="1" operator="containsText" text="361">
      <formula>NOT(ISERROR(SEARCH(("361"),(K1))))</formula>
    </cfRule>
  </conditionalFormatting>
  <conditionalFormatting sqref="K1:K15 K17:K53 K55:K71 K73:K124 D82 F82:G82 D84 F84:G84 D86 F86:G86 D88 F88:G88">
    <cfRule type="containsText" dxfId="1" priority="2" operator="containsText" text="363">
      <formula>NOT(ISERROR(SEARCH(("363"),(K1))))</formula>
    </cfRule>
  </conditionalFormatting>
  <conditionalFormatting sqref="K1:K15 K17:K53 K55:K71 K73:K124 D82 F82:G82 D84 F84:G84 D86 F86:G86 D88 F88:G88">
    <cfRule type="containsText" dxfId="1" priority="3" operator="containsText" text="365">
      <formula>NOT(ISERROR(SEARCH(("365"),(K1))))</formula>
    </cfRule>
  </conditionalFormatting>
  <conditionalFormatting sqref="K1:K15 K17:K53 K55:K71 K73:K124 D82 F82:G82 D84 F84:G84 D86 F86:G86 D88 F88:G88">
    <cfRule type="containsText" dxfId="1" priority="4" operator="containsText" text="366">
      <formula>NOT(ISERROR(SEARCH(("366"),(K1))))</formula>
    </cfRule>
  </conditionalFormatting>
  <conditionalFormatting sqref="K1:K15 K17:K53 K55:K71 K73:K124 D82 F82:G82 D84 F84:G84 D86 F86:G86 D88 F88:G88">
    <cfRule type="containsText" dxfId="1" priority="5" operator="containsText" text="367">
      <formula>NOT(ISERROR(SEARCH(("367"),(K1))))</formula>
    </cfRule>
  </conditionalFormatting>
  <conditionalFormatting sqref="P82:P89">
    <cfRule type="cellIs" dxfId="2" priority="6" operator="equal">
      <formula>"敵のみ"</formula>
    </cfRule>
  </conditionalFormatting>
  <conditionalFormatting sqref="D82:D89">
    <cfRule type="cellIs" dxfId="3" priority="7" operator="equal">
      <formula>"-"</formula>
    </cfRule>
  </conditionalFormatting>
  <conditionalFormatting sqref="O1:O53 O55:O71 O73:O127 D82 F82:G82 K82:N82 P82:Q89 D84 F84:G84 K84:N84 D86 F86:G86 K86:N86 D88 F88:G88 K88:N88">
    <cfRule type="cellIs" dxfId="4" priority="8" operator="greaterThan">
      <formula>0</formula>
    </cfRule>
  </conditionalFormatting>
  <conditionalFormatting sqref="P1:Q53 P55:Q71 P73:Q127">
    <cfRule type="cellIs" dxfId="5" priority="9" operator="lessThan">
      <formula>1</formula>
    </cfRule>
  </conditionalFormatting>
  <conditionalFormatting sqref="P1:Q53 P55:Q71 P73:Q127">
    <cfRule type="cellIs" dxfId="4" priority="10" operator="greaterThan">
      <formula>1</formula>
    </cfRule>
  </conditionalFormatting>
  <conditionalFormatting sqref="N25:N53 N55:N71 N73:N89">
    <cfRule type="cellIs" dxfId="6" priority="11" operator="greaterThan">
      <formula>0</formula>
    </cfRule>
  </conditionalFormatting>
  <conditionalFormatting sqref="N1:N15 N17:N53 N55:N71 N73:N127">
    <cfRule type="containsText" dxfId="6" priority="12" operator="containsText" text="/">
      <formula>NOT(ISERROR(SEARCH(("/"),(N1))))</formula>
    </cfRule>
  </conditionalFormatting>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CBCBC"/>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393">
        <v>26.0</v>
      </c>
      <c r="B1" s="1394"/>
      <c r="C1" s="1395" t="str">
        <f>IMAGE(VLOOKUP($A$1,Fighters!A2:AI107,12,FALSE),1)</f>
        <v/>
      </c>
      <c r="D1" s="1396"/>
      <c r="E1" s="1396"/>
      <c r="F1" s="1396"/>
      <c r="G1" s="1397"/>
      <c r="H1" s="1398"/>
      <c r="I1" s="1396"/>
      <c r="J1" s="1397"/>
      <c r="K1" s="1399"/>
      <c r="L1" s="1396"/>
      <c r="M1" s="1397"/>
      <c r="N1" s="1400"/>
      <c r="O1" s="1400"/>
      <c r="P1" s="1400"/>
      <c r="Q1" s="1400"/>
      <c r="R1" s="1401"/>
      <c r="S1" s="1401"/>
      <c r="T1" s="1401"/>
      <c r="U1" s="1401"/>
      <c r="V1" s="1401"/>
    </row>
    <row r="2">
      <c r="A2" s="1402" t="str">
        <f>VLOOKUP($A$1,Fighters!$A$2:$AI$81,6,FALSE)</f>
        <v>#bcbcbc</v>
      </c>
      <c r="B2" s="1394"/>
      <c r="C2" s="1403"/>
      <c r="G2" s="1404"/>
      <c r="H2" s="1405"/>
      <c r="I2" s="1406"/>
      <c r="J2" s="1407"/>
      <c r="K2" s="1405"/>
      <c r="L2" s="1406"/>
      <c r="M2" s="1407"/>
      <c r="N2" s="1400"/>
      <c r="O2" s="1400"/>
      <c r="P2" s="1400"/>
      <c r="Q2" s="1400"/>
      <c r="R2" s="1401"/>
      <c r="S2" s="1401"/>
      <c r="T2" s="1401"/>
      <c r="U2" s="1401"/>
      <c r="V2" s="1401"/>
    </row>
    <row r="3">
      <c r="A3" s="1402" t="str">
        <f>VLOOKUP($A$1,Fighters!$A$2:$AI$81,14,FALSE)</f>
        <v>26. Mr.ゲーム&amp;ウォッチ</v>
      </c>
      <c r="B3" s="1394"/>
      <c r="C3" s="1403"/>
      <c r="G3" s="1404"/>
      <c r="H3" s="1408"/>
      <c r="I3" s="1408"/>
      <c r="J3" s="1408"/>
      <c r="K3" s="1409"/>
      <c r="L3" s="1409"/>
      <c r="M3" s="1409"/>
      <c r="N3" s="1400"/>
      <c r="O3" s="1400"/>
      <c r="P3" s="1400"/>
      <c r="Q3" s="1400"/>
      <c r="R3" s="1410"/>
      <c r="S3" s="1401"/>
      <c r="T3" s="1401"/>
      <c r="U3" s="1401"/>
      <c r="V3" s="1401"/>
    </row>
    <row r="4">
      <c r="A4" s="1402" t="str">
        <f>VLOOKUP($A$1,Fighters!$A$2:$AI$81,13,FALSE)</f>
        <v>0</v>
      </c>
      <c r="B4" s="1394"/>
      <c r="C4" s="1403"/>
      <c r="G4" s="1404"/>
      <c r="H4" s="1411"/>
      <c r="I4" s="1411"/>
      <c r="J4" s="1408"/>
      <c r="K4" s="1409"/>
      <c r="L4" s="1409"/>
      <c r="M4" s="1409"/>
      <c r="N4" s="1400"/>
      <c r="O4" s="1400"/>
      <c r="P4" s="1400"/>
      <c r="Q4" s="1400"/>
      <c r="R4" s="1410"/>
      <c r="S4" s="1401"/>
      <c r="T4" s="1401"/>
      <c r="U4" s="1401"/>
      <c r="V4" s="1401"/>
    </row>
    <row r="5" ht="16.5" customHeight="1">
      <c r="A5" s="1393"/>
      <c r="B5" s="1394"/>
      <c r="C5" s="1403"/>
      <c r="G5" s="1404"/>
      <c r="H5" s="1412"/>
      <c r="I5" s="1412"/>
      <c r="J5" s="1413"/>
      <c r="K5" s="1414"/>
      <c r="L5" s="1415"/>
      <c r="M5" s="1415"/>
      <c r="N5" s="1400"/>
      <c r="O5" s="1400"/>
      <c r="P5" s="1400"/>
      <c r="Q5" s="1400"/>
      <c r="R5" s="1410"/>
      <c r="S5" s="1401"/>
      <c r="T5" s="1401"/>
      <c r="U5" s="1401"/>
      <c r="V5" s="1401"/>
    </row>
    <row r="6">
      <c r="A6" s="1394"/>
      <c r="B6" s="1394"/>
      <c r="C6" s="1403"/>
      <c r="G6" s="1404"/>
      <c r="H6" s="1411"/>
      <c r="I6" s="1416" t="s">
        <v>6</v>
      </c>
      <c r="J6" s="1414"/>
      <c r="K6" s="1418"/>
      <c r="L6" s="1415"/>
      <c r="M6" s="1415"/>
      <c r="N6" s="1400"/>
      <c r="O6" s="1400"/>
      <c r="P6" s="1400"/>
      <c r="Q6" s="1400"/>
      <c r="R6" s="1410"/>
      <c r="S6" s="1401"/>
      <c r="T6" s="1401"/>
      <c r="U6" s="1401"/>
      <c r="V6" s="1401"/>
    </row>
    <row r="7">
      <c r="A7" s="1394"/>
      <c r="B7" s="1394"/>
      <c r="C7" s="1403"/>
      <c r="G7" s="1404"/>
      <c r="H7" s="1412"/>
      <c r="I7" s="1412"/>
      <c r="J7" s="1414"/>
      <c r="K7" s="1418"/>
      <c r="L7" s="1415"/>
      <c r="M7" s="1415"/>
      <c r="N7" s="1400"/>
      <c r="O7" s="1400"/>
      <c r="P7" s="1400"/>
      <c r="Q7" s="1400"/>
      <c r="R7" s="1410"/>
      <c r="S7" s="1401"/>
      <c r="T7" s="1401"/>
      <c r="U7" s="1401"/>
      <c r="V7" s="1401"/>
    </row>
    <row r="8">
      <c r="A8" s="1394"/>
      <c r="B8" s="1394"/>
      <c r="C8" s="1403"/>
      <c r="G8" s="1404"/>
      <c r="H8" s="1419">
        <v>43631.9479218287</v>
      </c>
      <c r="I8" s="1396"/>
      <c r="J8" s="1397"/>
      <c r="K8" s="1414"/>
      <c r="L8" s="1415"/>
      <c r="M8" s="1415"/>
      <c r="N8" s="1400"/>
      <c r="O8" s="1400"/>
      <c r="P8" s="1400"/>
      <c r="Q8" s="1400"/>
      <c r="R8" s="1410"/>
      <c r="S8" s="1401"/>
      <c r="T8" s="1401"/>
      <c r="U8" s="1401"/>
      <c r="V8" s="1401"/>
    </row>
    <row r="9">
      <c r="A9" s="1394"/>
      <c r="B9" s="1394"/>
      <c r="C9" s="1403"/>
      <c r="G9" s="1404"/>
      <c r="H9" s="1405"/>
      <c r="I9" s="1406"/>
      <c r="J9" s="1407"/>
      <c r="K9" s="1401"/>
      <c r="L9" s="1400"/>
      <c r="M9" s="1400"/>
      <c r="N9" s="1400"/>
      <c r="O9" s="1400"/>
      <c r="P9" s="1400"/>
      <c r="Q9" s="1400"/>
      <c r="R9" s="1410"/>
      <c r="S9" s="1401"/>
      <c r="T9" s="1401"/>
      <c r="U9" s="1401"/>
      <c r="V9" s="1401"/>
    </row>
    <row r="10">
      <c r="A10" s="1394"/>
      <c r="B10" s="1394"/>
      <c r="C10" s="1403"/>
      <c r="G10" s="1404"/>
      <c r="H10" s="1420"/>
      <c r="I10" s="1420"/>
      <c r="J10" s="1401"/>
      <c r="K10" s="1401"/>
      <c r="L10" s="1400"/>
      <c r="M10" s="1400"/>
      <c r="N10" s="1400"/>
      <c r="O10" s="1400"/>
      <c r="P10" s="1400"/>
      <c r="Q10" s="1400"/>
      <c r="R10" s="1410"/>
      <c r="S10" s="1401"/>
      <c r="T10" s="1401"/>
      <c r="U10" s="1401"/>
      <c r="V10" s="1401"/>
    </row>
    <row r="11">
      <c r="A11" s="1421" t="s">
        <v>11</v>
      </c>
      <c r="B11" s="1397"/>
      <c r="C11" s="1403"/>
      <c r="G11" s="1404"/>
      <c r="H11" s="1412"/>
      <c r="I11" s="1412"/>
      <c r="J11" s="1401"/>
      <c r="K11" s="1401"/>
      <c r="L11" s="1400"/>
      <c r="M11" s="1400"/>
      <c r="N11" s="1400"/>
      <c r="O11" s="1400"/>
      <c r="P11" s="1400"/>
      <c r="Q11" s="1400"/>
      <c r="R11" s="1410"/>
      <c r="S11" s="1401"/>
      <c r="T11" s="1401"/>
      <c r="U11" s="1401"/>
      <c r="V11" s="1401"/>
    </row>
    <row r="12">
      <c r="A12" s="1405"/>
      <c r="B12" s="1407"/>
      <c r="C12" s="1405"/>
      <c r="D12" s="1406"/>
      <c r="E12" s="1406"/>
      <c r="F12" s="1406"/>
      <c r="G12" s="1407"/>
      <c r="H12" s="1422"/>
      <c r="I12" s="1422"/>
      <c r="J12" s="1394"/>
      <c r="K12" s="1394"/>
      <c r="L12" s="1400"/>
      <c r="M12" s="1400"/>
      <c r="N12" s="1400"/>
      <c r="O12" s="1400"/>
      <c r="P12" s="1400"/>
      <c r="Q12" s="1400"/>
      <c r="R12" s="1410"/>
      <c r="S12" s="1401"/>
      <c r="T12" s="1401"/>
      <c r="U12" s="1401"/>
      <c r="V12" s="1401"/>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75 [75th]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36F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1.98 [29th]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15.1305 [69th]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1.18 [32nd]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0.13453 [56th]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27.51 [72nd]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1.679 [43rd]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25F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0.131 [5th]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13.26 [70th]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8F [3rd]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1.176 [17th]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 [9th]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27.51 [71st]</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1.24 [73rd]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0.012 [31st]</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1.984 [73rd]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 [61st]</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64</v>
      </c>
      <c r="D26" s="701" t="s">
        <v>205</v>
      </c>
      <c r="E26" s="201" t="s">
        <v>194</v>
      </c>
      <c r="F26" s="200">
        <v>3.5999999999999996</v>
      </c>
      <c r="G26" s="201" t="s">
        <v>193</v>
      </c>
      <c r="H26" s="228" t="s">
        <v>1909</v>
      </c>
      <c r="I26" s="120"/>
      <c r="J26" s="117"/>
      <c r="K26" s="200"/>
      <c r="L26" s="203"/>
      <c r="M26" s="204"/>
      <c r="N26" s="204"/>
      <c r="O26" s="205">
        <v>0.0</v>
      </c>
      <c r="P26" s="205">
        <v>1.0</v>
      </c>
      <c r="Q26" s="205">
        <v>1.0</v>
      </c>
      <c r="R26" s="105"/>
      <c r="S26" s="105"/>
      <c r="T26" s="105"/>
      <c r="U26" s="105"/>
      <c r="V26" s="105"/>
    </row>
    <row r="27" outlineLevel="1">
      <c r="A27" s="222"/>
      <c r="B27" s="208" t="s">
        <v>681</v>
      </c>
      <c r="C27" s="1428" t="s">
        <v>2080</v>
      </c>
      <c r="D27" s="1428" t="s">
        <v>122</v>
      </c>
      <c r="E27" s="210" t="s">
        <v>1309</v>
      </c>
      <c r="F27" s="200">
        <v>0.96</v>
      </c>
      <c r="G27" s="276" t="s">
        <v>91</v>
      </c>
      <c r="H27" s="228" t="s">
        <v>2083</v>
      </c>
      <c r="I27" s="120"/>
      <c r="J27" s="117"/>
      <c r="K27" s="203"/>
      <c r="L27" s="203"/>
      <c r="M27" s="204"/>
      <c r="N27" s="204"/>
      <c r="O27" s="205">
        <v>0.0</v>
      </c>
      <c r="P27" s="205">
        <v>1.0</v>
      </c>
      <c r="Q27" s="205">
        <v>1.0</v>
      </c>
      <c r="R27" s="105"/>
      <c r="S27" s="105"/>
      <c r="T27" s="105"/>
      <c r="U27" s="105"/>
      <c r="V27" s="105"/>
    </row>
    <row r="28" outlineLevel="1">
      <c r="A28" s="207"/>
      <c r="B28" s="208" t="s">
        <v>685</v>
      </c>
      <c r="C28" s="210" t="s">
        <v>303</v>
      </c>
      <c r="D28" s="210" t="s">
        <v>65</v>
      </c>
      <c r="E28" s="210" t="s">
        <v>194</v>
      </c>
      <c r="F28" s="200">
        <v>3.5999999999999996</v>
      </c>
      <c r="G28" s="355" t="s">
        <v>193</v>
      </c>
      <c r="H28" s="228" t="s">
        <v>214</v>
      </c>
      <c r="I28" s="120"/>
      <c r="J28" s="117"/>
      <c r="K28" s="203"/>
      <c r="L28" s="203"/>
      <c r="M28" s="204"/>
      <c r="N28" s="204"/>
      <c r="O28" s="205">
        <v>0.0</v>
      </c>
      <c r="P28" s="205">
        <v>1.0</v>
      </c>
      <c r="Q28" s="205">
        <v>1.0</v>
      </c>
      <c r="R28" s="105"/>
      <c r="S28" s="105"/>
      <c r="T28" s="105"/>
      <c r="U28" s="105"/>
      <c r="V28" s="105"/>
    </row>
    <row r="29" outlineLevel="1">
      <c r="A29" s="195" t="s">
        <v>72</v>
      </c>
      <c r="B29" s="214"/>
      <c r="C29" s="355" t="s">
        <v>518</v>
      </c>
      <c r="D29" s="314" t="s">
        <v>118</v>
      </c>
      <c r="E29" s="355" t="s">
        <v>173</v>
      </c>
      <c r="F29" s="200">
        <v>12.0</v>
      </c>
      <c r="G29" s="201" t="s">
        <v>168</v>
      </c>
      <c r="H29" s="243" t="s">
        <v>2085</v>
      </c>
      <c r="I29" s="221"/>
      <c r="J29" s="110"/>
      <c r="K29" s="200"/>
      <c r="L29" s="203"/>
      <c r="M29" s="204"/>
      <c r="N29" s="204"/>
      <c r="O29" s="205">
        <v>1.0</v>
      </c>
      <c r="P29" s="205">
        <v>1.0</v>
      </c>
      <c r="Q29" s="205">
        <v>1.0</v>
      </c>
      <c r="R29" s="105"/>
      <c r="S29" s="105"/>
      <c r="T29" s="105"/>
      <c r="U29" s="105"/>
      <c r="V29" s="105"/>
    </row>
    <row r="30" outlineLevel="1">
      <c r="A30" s="207"/>
      <c r="B30" s="208" t="s">
        <v>76</v>
      </c>
      <c r="C30" s="355" t="s">
        <v>2086</v>
      </c>
      <c r="D30" s="114"/>
      <c r="E30" s="355" t="s">
        <v>2068</v>
      </c>
      <c r="F30" s="200">
        <v>7.8</v>
      </c>
      <c r="G30" s="201" t="s">
        <v>147</v>
      </c>
      <c r="H30" s="112"/>
      <c r="I30" s="224"/>
      <c r="J30" s="114"/>
      <c r="K30" s="203"/>
      <c r="L30" s="203"/>
      <c r="M30" s="204"/>
      <c r="N30" s="204"/>
      <c r="O30" s="205">
        <v>1.0</v>
      </c>
      <c r="P30" s="205">
        <v>1.0</v>
      </c>
      <c r="Q30" s="205">
        <v>1.0</v>
      </c>
      <c r="R30" s="105"/>
      <c r="S30" s="105"/>
      <c r="T30" s="105"/>
      <c r="U30" s="105"/>
      <c r="V30" s="105"/>
    </row>
    <row r="31" outlineLevel="1">
      <c r="A31" s="195" t="s">
        <v>82</v>
      </c>
      <c r="B31" s="208"/>
      <c r="C31" s="210" t="s">
        <v>192</v>
      </c>
      <c r="D31" s="275" t="s">
        <v>118</v>
      </c>
      <c r="E31" s="210" t="s">
        <v>556</v>
      </c>
      <c r="F31" s="200" t="s">
        <v>557</v>
      </c>
      <c r="G31" s="201" t="s">
        <v>1249</v>
      </c>
      <c r="H31" s="219"/>
      <c r="I31" s="221"/>
      <c r="J31" s="110"/>
      <c r="K31" s="200"/>
      <c r="L31" s="203"/>
      <c r="M31" s="204"/>
      <c r="N31" s="204"/>
      <c r="O31" s="205">
        <v>0.0</v>
      </c>
      <c r="P31" s="205">
        <v>1.0</v>
      </c>
      <c r="Q31" s="205">
        <v>1.0</v>
      </c>
      <c r="R31" s="105"/>
      <c r="S31" s="105"/>
      <c r="T31" s="105"/>
      <c r="U31" s="105"/>
      <c r="V31" s="105"/>
    </row>
    <row r="32" outlineLevel="1">
      <c r="A32" s="207"/>
      <c r="B32" s="208" t="s">
        <v>76</v>
      </c>
      <c r="C32" s="210" t="s">
        <v>1124</v>
      </c>
      <c r="D32" s="114"/>
      <c r="E32" s="210" t="s">
        <v>66</v>
      </c>
      <c r="F32" s="200">
        <v>7.199999999999999</v>
      </c>
      <c r="G32" s="201" t="s">
        <v>67</v>
      </c>
      <c r="H32" s="112"/>
      <c r="I32" s="224"/>
      <c r="J32" s="114"/>
      <c r="K32" s="200"/>
      <c r="L32" s="203"/>
      <c r="M32" s="204"/>
      <c r="N32" s="204"/>
      <c r="O32" s="205">
        <v>0.0</v>
      </c>
      <c r="P32" s="205">
        <v>1.0</v>
      </c>
      <c r="Q32" s="205">
        <v>1.0</v>
      </c>
      <c r="R32" s="105"/>
      <c r="S32" s="105"/>
      <c r="T32" s="105"/>
      <c r="U32" s="105"/>
      <c r="V32" s="105"/>
    </row>
    <row r="33" outlineLevel="1">
      <c r="A33" s="195" t="s">
        <v>93</v>
      </c>
      <c r="B33" s="208" t="s">
        <v>170</v>
      </c>
      <c r="C33" s="210" t="s">
        <v>540</v>
      </c>
      <c r="D33" s="275" t="s">
        <v>96</v>
      </c>
      <c r="E33" s="210" t="s">
        <v>145</v>
      </c>
      <c r="F33" s="200">
        <v>8.4</v>
      </c>
      <c r="G33" s="201" t="s">
        <v>147</v>
      </c>
      <c r="H33" s="283" t="s">
        <v>2088</v>
      </c>
      <c r="I33" s="221"/>
      <c r="J33" s="110"/>
      <c r="K33" s="203"/>
      <c r="L33" s="203"/>
      <c r="M33" s="204"/>
      <c r="N33" s="204"/>
      <c r="O33" s="205">
        <v>0.0</v>
      </c>
      <c r="P33" s="205">
        <v>1.0</v>
      </c>
      <c r="Q33" s="205">
        <v>1.0</v>
      </c>
      <c r="R33" s="105"/>
      <c r="S33" s="105"/>
      <c r="T33" s="105"/>
      <c r="U33" s="105"/>
      <c r="V33" s="105"/>
    </row>
    <row r="34" outlineLevel="1">
      <c r="A34" s="207"/>
      <c r="B34" s="208" t="s">
        <v>177</v>
      </c>
      <c r="C34" s="210" t="s">
        <v>997</v>
      </c>
      <c r="D34" s="114"/>
      <c r="E34" s="210" t="s">
        <v>145</v>
      </c>
      <c r="F34" s="200">
        <v>8.4</v>
      </c>
      <c r="G34" s="201" t="s">
        <v>147</v>
      </c>
      <c r="H34" s="112"/>
      <c r="I34" s="224"/>
      <c r="J34" s="114"/>
      <c r="K34" s="205"/>
      <c r="L34" s="204"/>
      <c r="M34" s="204"/>
      <c r="N34" s="204"/>
      <c r="O34" s="205">
        <v>0.0</v>
      </c>
      <c r="P34" s="205">
        <v>1.0</v>
      </c>
      <c r="Q34" s="205">
        <v>1.0</v>
      </c>
      <c r="R34" s="105"/>
      <c r="S34" s="105"/>
      <c r="T34" s="105"/>
      <c r="U34" s="105"/>
      <c r="V34" s="105"/>
    </row>
    <row r="35" outlineLevel="1">
      <c r="A35" s="236" t="s">
        <v>104</v>
      </c>
      <c r="B35" s="208" t="s">
        <v>2089</v>
      </c>
      <c r="C35" s="210" t="s">
        <v>524</v>
      </c>
      <c r="D35" s="210" t="s">
        <v>458</v>
      </c>
      <c r="E35" s="210" t="s">
        <v>79</v>
      </c>
      <c r="F35" s="200">
        <v>10.799999999999999</v>
      </c>
      <c r="G35" s="201" t="s">
        <v>80</v>
      </c>
      <c r="H35" s="213" t="s">
        <v>2090</v>
      </c>
      <c r="I35" s="120"/>
      <c r="J35" s="117"/>
      <c r="K35" s="205"/>
      <c r="L35" s="204"/>
      <c r="M35" s="204"/>
      <c r="N35" s="204"/>
      <c r="O35" s="205">
        <v>0.0</v>
      </c>
      <c r="P35" s="205">
        <v>1.0</v>
      </c>
      <c r="Q35" s="205">
        <v>1.0</v>
      </c>
      <c r="R35" s="105"/>
      <c r="S35" s="105"/>
      <c r="T35" s="105"/>
      <c r="U35" s="105"/>
      <c r="V35" s="105"/>
    </row>
    <row r="36" outlineLevel="1">
      <c r="A36" s="236" t="s">
        <v>110</v>
      </c>
      <c r="B36" s="208"/>
      <c r="C36" s="210" t="s">
        <v>217</v>
      </c>
      <c r="D36" s="210" t="s">
        <v>458</v>
      </c>
      <c r="E36" s="210" t="s">
        <v>2091</v>
      </c>
      <c r="F36" s="200" t="s">
        <v>2092</v>
      </c>
      <c r="G36" s="201" t="s">
        <v>2093</v>
      </c>
      <c r="H36" s="213" t="s">
        <v>1325</v>
      </c>
      <c r="I36" s="120"/>
      <c r="J36" s="117"/>
      <c r="K36" s="203"/>
      <c r="L36" s="203"/>
      <c r="M36" s="204"/>
      <c r="N36" s="204"/>
      <c r="O36" s="205">
        <v>0.0</v>
      </c>
      <c r="P36" s="205">
        <v>1.0</v>
      </c>
      <c r="Q36" s="205">
        <v>1.0</v>
      </c>
      <c r="R36" s="105"/>
      <c r="S36" s="105"/>
      <c r="T36" s="105"/>
      <c r="U36" s="105"/>
      <c r="V36" s="105"/>
    </row>
    <row r="37" outlineLevel="1">
      <c r="A37" s="236" t="s">
        <v>119</v>
      </c>
      <c r="B37" s="214"/>
      <c r="C37" s="210" t="s">
        <v>2094</v>
      </c>
      <c r="D37" s="210" t="s">
        <v>98</v>
      </c>
      <c r="E37" s="210" t="s">
        <v>225</v>
      </c>
      <c r="F37" s="200">
        <v>19.2</v>
      </c>
      <c r="G37" s="201" t="s">
        <v>75</v>
      </c>
      <c r="H37" s="213" t="s">
        <v>2095</v>
      </c>
      <c r="I37" s="120"/>
      <c r="J37" s="117"/>
      <c r="K37" s="204"/>
      <c r="L37" s="204"/>
      <c r="M37" s="204"/>
      <c r="N37" s="204"/>
      <c r="O37" s="205">
        <v>0.0</v>
      </c>
      <c r="P37" s="205">
        <v>1.0</v>
      </c>
      <c r="Q37" s="205">
        <v>1.0</v>
      </c>
      <c r="R37" s="105"/>
      <c r="S37" s="105"/>
      <c r="T37" s="105"/>
      <c r="U37" s="105"/>
      <c r="V37" s="105"/>
    </row>
    <row r="38" outlineLevel="1">
      <c r="A38" s="236" t="s">
        <v>128</v>
      </c>
      <c r="B38" s="208"/>
      <c r="C38" s="210" t="s">
        <v>1639</v>
      </c>
      <c r="D38" s="210" t="s">
        <v>118</v>
      </c>
      <c r="E38" s="210" t="s">
        <v>2096</v>
      </c>
      <c r="F38" s="200" t="s">
        <v>2097</v>
      </c>
      <c r="G38" s="201" t="s">
        <v>522</v>
      </c>
      <c r="H38" s="213" t="s">
        <v>2098</v>
      </c>
      <c r="I38" s="120"/>
      <c r="J38" s="117"/>
      <c r="K38" s="203"/>
      <c r="L38" s="203"/>
      <c r="M38" s="204"/>
      <c r="N38" s="204"/>
      <c r="O38" s="205">
        <v>0.0</v>
      </c>
      <c r="P38" s="205">
        <v>1.0</v>
      </c>
      <c r="Q38" s="205">
        <v>1.0</v>
      </c>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
        <v>52</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3" t="str">
        <f>'テンプレート'!R56</f>
        <v>Comment</v>
      </c>
      <c r="S41" s="120"/>
      <c r="T41" s="120"/>
      <c r="U41" s="120"/>
      <c r="V41" s="120"/>
    </row>
    <row r="42" outlineLevel="1">
      <c r="A42" s="265" t="s">
        <v>187</v>
      </c>
      <c r="B42" s="267" t="s">
        <v>170</v>
      </c>
      <c r="C42" s="199" t="s">
        <v>944</v>
      </c>
      <c r="D42" s="269" t="s">
        <v>458</v>
      </c>
      <c r="E42" s="271" t="s">
        <v>194</v>
      </c>
      <c r="F42" s="273">
        <v>3.5999999999999996</v>
      </c>
      <c r="G42" s="273">
        <v>3.06</v>
      </c>
      <c r="H42" s="200" t="s">
        <v>292</v>
      </c>
      <c r="I42" s="311" t="str">
        <f t="array" ref="I42">INDEX('Aerial Attacks'!$O$3:$AA$109, MATCH($A$1,'Aerial Attacks'!$A$3:$A$109,0), MATCH(A42,'Aerial Attacks'!$O$2:$S$2,0))</f>
        <v>7</v>
      </c>
      <c r="J42" s="275" t="s">
        <v>266</v>
      </c>
      <c r="K42" s="278"/>
      <c r="L42" s="284"/>
      <c r="M42" s="825"/>
      <c r="N42" s="825"/>
      <c r="O42" s="282">
        <v>0.0</v>
      </c>
      <c r="P42" s="282">
        <v>1.0</v>
      </c>
      <c r="Q42" s="282">
        <v>1.0</v>
      </c>
      <c r="R42" s="243"/>
      <c r="S42" s="221"/>
      <c r="T42" s="221"/>
      <c r="U42" s="221"/>
      <c r="V42" s="110"/>
    </row>
    <row r="43" outlineLevel="1">
      <c r="A43" s="222"/>
      <c r="B43" s="267" t="s">
        <v>177</v>
      </c>
      <c r="C43" s="199" t="s">
        <v>714</v>
      </c>
      <c r="D43" s="233"/>
      <c r="E43" s="271" t="s">
        <v>194</v>
      </c>
      <c r="F43" s="273">
        <v>3.5999999999999996</v>
      </c>
      <c r="G43" s="273">
        <v>3.06</v>
      </c>
      <c r="H43" s="200" t="s">
        <v>292</v>
      </c>
      <c r="I43" s="222"/>
      <c r="J43" s="233"/>
      <c r="K43" s="278"/>
      <c r="L43" s="284"/>
      <c r="M43" s="825"/>
      <c r="N43" s="825"/>
      <c r="O43" s="282"/>
      <c r="P43" s="282"/>
      <c r="Q43" s="282"/>
      <c r="R43" s="231"/>
      <c r="V43" s="233"/>
    </row>
    <row r="44" outlineLevel="1">
      <c r="A44" s="222"/>
      <c r="B44" s="267" t="s">
        <v>245</v>
      </c>
      <c r="C44" s="199" t="s">
        <v>268</v>
      </c>
      <c r="D44" s="233"/>
      <c r="E44" s="271" t="s">
        <v>194</v>
      </c>
      <c r="F44" s="273">
        <v>3.5999999999999996</v>
      </c>
      <c r="G44" s="273">
        <v>3.06</v>
      </c>
      <c r="H44" s="200" t="s">
        <v>292</v>
      </c>
      <c r="I44" s="222"/>
      <c r="J44" s="233"/>
      <c r="K44" s="278"/>
      <c r="L44" s="284"/>
      <c r="M44" s="825"/>
      <c r="N44" s="825"/>
      <c r="O44" s="282"/>
      <c r="P44" s="282"/>
      <c r="Q44" s="282"/>
      <c r="R44" s="231"/>
      <c r="V44" s="233"/>
    </row>
    <row r="45" outlineLevel="1">
      <c r="A45" s="207"/>
      <c r="B45" s="267" t="s">
        <v>416</v>
      </c>
      <c r="C45" s="199" t="s">
        <v>111</v>
      </c>
      <c r="D45" s="114"/>
      <c r="E45" s="199" t="s">
        <v>58</v>
      </c>
      <c r="F45" s="273">
        <v>4.8</v>
      </c>
      <c r="G45" s="273">
        <v>4.08</v>
      </c>
      <c r="H45" s="200" t="s">
        <v>70</v>
      </c>
      <c r="I45" s="207"/>
      <c r="J45" s="114"/>
      <c r="K45" s="278"/>
      <c r="L45" s="284"/>
      <c r="M45" s="825"/>
      <c r="N45" s="825"/>
      <c r="O45" s="282">
        <v>0.0</v>
      </c>
      <c r="P45" s="282">
        <v>1.0</v>
      </c>
      <c r="Q45" s="282">
        <v>1.0</v>
      </c>
      <c r="R45" s="112"/>
      <c r="S45" s="224"/>
      <c r="T45" s="224"/>
      <c r="U45" s="224"/>
      <c r="V45" s="114"/>
    </row>
    <row r="46" ht="41.25" customHeight="1" outlineLevel="1">
      <c r="A46" s="265" t="s">
        <v>219</v>
      </c>
      <c r="B46" s="267"/>
      <c r="C46" s="199" t="s">
        <v>189</v>
      </c>
      <c r="D46" s="275" t="s">
        <v>159</v>
      </c>
      <c r="E46" s="199" t="s">
        <v>194</v>
      </c>
      <c r="F46" s="273">
        <v>3.5999999999999996</v>
      </c>
      <c r="G46" s="273">
        <v>3.06</v>
      </c>
      <c r="H46" s="200" t="s">
        <v>292</v>
      </c>
      <c r="I46" s="311" t="str">
        <f t="array" ref="I46">INDEX('Aerial Attacks'!$O$3:$AA$109, MATCH($A$1,'Aerial Attacks'!$A$3:$A$109,0), MATCH(A46,'Aerial Attacks'!$O$2:$S$2,0))</f>
        <v>17</v>
      </c>
      <c r="J46" s="275" t="s">
        <v>2104</v>
      </c>
      <c r="K46" s="278"/>
      <c r="L46" s="284"/>
      <c r="M46" s="825"/>
      <c r="N46" s="825"/>
      <c r="O46" s="282">
        <v>0.0</v>
      </c>
      <c r="P46" s="282">
        <v>1.0</v>
      </c>
      <c r="Q46" s="282">
        <v>1.0</v>
      </c>
      <c r="R46" s="243" t="s">
        <v>2105</v>
      </c>
      <c r="S46" s="221"/>
      <c r="T46" s="221"/>
      <c r="U46" s="221"/>
      <c r="V46" s="110"/>
    </row>
    <row r="47" ht="41.25" customHeight="1" outlineLevel="1">
      <c r="A47" s="207"/>
      <c r="B47" s="267" t="s">
        <v>1400</v>
      </c>
      <c r="C47" s="199" t="s">
        <v>2106</v>
      </c>
      <c r="D47" s="114"/>
      <c r="E47" s="199" t="s">
        <v>74</v>
      </c>
      <c r="F47" s="273">
        <v>14.399999999999999</v>
      </c>
      <c r="G47" s="273">
        <v>12.24</v>
      </c>
      <c r="H47" s="200" t="s">
        <v>59</v>
      </c>
      <c r="I47" s="207"/>
      <c r="J47" s="114"/>
      <c r="K47" s="278"/>
      <c r="L47" s="284"/>
      <c r="M47" s="825"/>
      <c r="N47" s="825"/>
      <c r="O47" s="282"/>
      <c r="P47" s="282"/>
      <c r="Q47" s="282"/>
      <c r="R47" s="112"/>
      <c r="S47" s="224"/>
      <c r="T47" s="224"/>
      <c r="U47" s="224"/>
      <c r="V47" s="114"/>
    </row>
    <row r="48" outlineLevel="1">
      <c r="A48" s="265" t="s">
        <v>260</v>
      </c>
      <c r="B48" s="267" t="s">
        <v>849</v>
      </c>
      <c r="C48" s="199" t="s">
        <v>2107</v>
      </c>
      <c r="D48" s="269">
        <v>39.0</v>
      </c>
      <c r="E48" s="199" t="s">
        <v>303</v>
      </c>
      <c r="F48" s="273">
        <v>2.4</v>
      </c>
      <c r="G48" s="273">
        <v>2.04</v>
      </c>
      <c r="H48" s="200" t="s">
        <v>292</v>
      </c>
      <c r="I48" s="311">
        <f t="array" ref="I48">INDEX('Aerial Attacks'!$O$3:$AA$109, MATCH($A$1,'Aerial Attacks'!$A$3:$A$109,0), MATCH(A48,'Aerial Attacks'!$O$2:$S$2,0))</f>
        <v>18</v>
      </c>
      <c r="J48" s="314" t="s">
        <v>2108</v>
      </c>
      <c r="K48" s="278"/>
      <c r="L48" s="284"/>
      <c r="M48" s="825"/>
      <c r="N48" s="825"/>
      <c r="O48" s="282">
        <v>0.0</v>
      </c>
      <c r="P48" s="282">
        <v>1.0</v>
      </c>
      <c r="Q48" s="282">
        <v>1.0</v>
      </c>
      <c r="R48" s="243"/>
      <c r="S48" s="221"/>
      <c r="T48" s="221"/>
      <c r="U48" s="221"/>
      <c r="V48" s="110"/>
    </row>
    <row r="49" outlineLevel="1">
      <c r="A49" s="222"/>
      <c r="B49" s="267" t="s">
        <v>416</v>
      </c>
      <c r="C49" s="199" t="s">
        <v>1066</v>
      </c>
      <c r="D49" s="233"/>
      <c r="E49" s="199" t="s">
        <v>194</v>
      </c>
      <c r="F49" s="273">
        <v>3.5999999999999996</v>
      </c>
      <c r="G49" s="273">
        <v>3.06</v>
      </c>
      <c r="H49" s="200" t="s">
        <v>292</v>
      </c>
      <c r="I49" s="222"/>
      <c r="J49" s="233"/>
      <c r="K49" s="278"/>
      <c r="L49" s="284"/>
      <c r="M49" s="825"/>
      <c r="N49" s="825"/>
      <c r="O49" s="282"/>
      <c r="P49" s="282"/>
      <c r="Q49" s="282"/>
      <c r="R49" s="231"/>
      <c r="V49" s="233"/>
    </row>
    <row r="50" outlineLevel="1">
      <c r="A50" s="207"/>
      <c r="B50" s="267" t="s">
        <v>301</v>
      </c>
      <c r="C50" s="199" t="s">
        <v>429</v>
      </c>
      <c r="D50" s="114"/>
      <c r="E50" s="199" t="s">
        <v>194</v>
      </c>
      <c r="F50" s="273">
        <v>3.5999999999999996</v>
      </c>
      <c r="G50" s="273">
        <v>3.06</v>
      </c>
      <c r="H50" s="200" t="s">
        <v>193</v>
      </c>
      <c r="I50" s="207"/>
      <c r="J50" s="114"/>
      <c r="K50" s="278"/>
      <c r="L50" s="284"/>
      <c r="M50" s="825"/>
      <c r="N50" s="825"/>
      <c r="O50" s="282">
        <v>0.0</v>
      </c>
      <c r="P50" s="282">
        <v>1.0</v>
      </c>
      <c r="Q50" s="282">
        <v>1.0</v>
      </c>
      <c r="R50" s="112"/>
      <c r="S50" s="224"/>
      <c r="T50" s="224"/>
      <c r="U50" s="224"/>
      <c r="V50" s="114"/>
    </row>
    <row r="51" outlineLevel="1">
      <c r="A51" s="265" t="s">
        <v>271</v>
      </c>
      <c r="B51" s="267" t="s">
        <v>640</v>
      </c>
      <c r="C51" s="199" t="s">
        <v>2109</v>
      </c>
      <c r="D51" s="275" t="s">
        <v>458</v>
      </c>
      <c r="E51" s="199" t="s">
        <v>593</v>
      </c>
      <c r="F51" s="273">
        <v>2.16</v>
      </c>
      <c r="G51" s="273">
        <v>1.836</v>
      </c>
      <c r="H51" s="200" t="s">
        <v>292</v>
      </c>
      <c r="I51" s="311" t="str">
        <f t="array" ref="I51">INDEX('Aerial Attacks'!$O$3:$AA$109, MATCH($A$1,'Aerial Attacks'!$A$3:$A$109,0), MATCH(A51,'Aerial Attacks'!$O$2:$S$2,0))</f>
        <v>12</v>
      </c>
      <c r="J51" s="275" t="s">
        <v>2110</v>
      </c>
      <c r="K51" s="284"/>
      <c r="L51" s="284"/>
      <c r="M51" s="825"/>
      <c r="N51" s="825"/>
      <c r="O51" s="282">
        <v>0.0</v>
      </c>
      <c r="P51" s="282">
        <v>1.0</v>
      </c>
      <c r="Q51" s="282">
        <v>1.0</v>
      </c>
      <c r="R51" s="243" t="s">
        <v>2111</v>
      </c>
      <c r="S51" s="221"/>
      <c r="T51" s="221"/>
      <c r="U51" s="221"/>
      <c r="V51" s="110"/>
    </row>
    <row r="52" outlineLevel="1">
      <c r="A52" s="222"/>
      <c r="B52" s="267" t="s">
        <v>646</v>
      </c>
      <c r="C52" s="199" t="s">
        <v>2112</v>
      </c>
      <c r="D52" s="233"/>
      <c r="E52" s="199" t="s">
        <v>593</v>
      </c>
      <c r="F52" s="273">
        <v>2.16</v>
      </c>
      <c r="G52" s="273">
        <v>1.836</v>
      </c>
      <c r="H52" s="200" t="s">
        <v>292</v>
      </c>
      <c r="I52" s="222"/>
      <c r="J52" s="233"/>
      <c r="K52" s="284"/>
      <c r="L52" s="284"/>
      <c r="M52" s="825"/>
      <c r="N52" s="825"/>
      <c r="O52" s="282"/>
      <c r="P52" s="282"/>
      <c r="Q52" s="282"/>
      <c r="R52" s="231"/>
      <c r="V52" s="233"/>
    </row>
    <row r="53" outlineLevel="1">
      <c r="A53" s="222"/>
      <c r="B53" s="267" t="s">
        <v>649</v>
      </c>
      <c r="C53" s="199" t="s">
        <v>2113</v>
      </c>
      <c r="D53" s="233"/>
      <c r="E53" s="199" t="s">
        <v>593</v>
      </c>
      <c r="F53" s="273">
        <v>2.16</v>
      </c>
      <c r="G53" s="273">
        <v>1.836</v>
      </c>
      <c r="H53" s="200" t="s">
        <v>292</v>
      </c>
      <c r="I53" s="222"/>
      <c r="J53" s="233"/>
      <c r="K53" s="284"/>
      <c r="L53" s="284"/>
      <c r="M53" s="825"/>
      <c r="N53" s="825"/>
      <c r="O53" s="282"/>
      <c r="P53" s="282"/>
      <c r="Q53" s="282"/>
      <c r="R53" s="231"/>
      <c r="V53" s="233"/>
    </row>
    <row r="54" outlineLevel="1">
      <c r="A54" s="207"/>
      <c r="B54" s="267" t="s">
        <v>418</v>
      </c>
      <c r="C54" s="199" t="s">
        <v>2114</v>
      </c>
      <c r="D54" s="114"/>
      <c r="E54" s="199" t="s">
        <v>194</v>
      </c>
      <c r="F54" s="273">
        <v>3.5999999999999996</v>
      </c>
      <c r="G54" s="273">
        <v>3.06</v>
      </c>
      <c r="H54" s="200" t="s">
        <v>292</v>
      </c>
      <c r="I54" s="207"/>
      <c r="J54" s="114"/>
      <c r="K54" s="284"/>
      <c r="L54" s="284"/>
      <c r="M54" s="825"/>
      <c r="N54" s="825"/>
      <c r="O54" s="282">
        <v>0.0</v>
      </c>
      <c r="P54" s="282">
        <v>1.0</v>
      </c>
      <c r="Q54" s="282">
        <v>1.0</v>
      </c>
      <c r="R54" s="112"/>
      <c r="S54" s="224"/>
      <c r="T54" s="224"/>
      <c r="U54" s="224"/>
      <c r="V54" s="114"/>
    </row>
    <row r="55" outlineLevel="1">
      <c r="A55" s="265" t="s">
        <v>283</v>
      </c>
      <c r="B55" s="267" t="s">
        <v>267</v>
      </c>
      <c r="C55" s="199" t="s">
        <v>255</v>
      </c>
      <c r="D55" s="305">
        <v>49.0</v>
      </c>
      <c r="E55" s="199" t="s">
        <v>191</v>
      </c>
      <c r="F55" s="273">
        <v>13.2</v>
      </c>
      <c r="G55" s="273">
        <v>11.22</v>
      </c>
      <c r="H55" s="200" t="s">
        <v>193</v>
      </c>
      <c r="I55" s="311">
        <f t="array" ref="I55">INDEX('Aerial Attacks'!$O$3:$AA$109, MATCH($A$1,'Aerial Attacks'!$A$3:$A$109,0), MATCH(A55,'Aerial Attacks'!$O$2:$S$2,0))</f>
        <v>22</v>
      </c>
      <c r="J55" s="295" t="s">
        <v>2115</v>
      </c>
      <c r="K55" s="284"/>
      <c r="L55" s="284"/>
      <c r="M55" s="825"/>
      <c r="N55" s="825"/>
      <c r="O55" s="282">
        <v>0.0</v>
      </c>
      <c r="P55" s="282">
        <v>1.0</v>
      </c>
      <c r="Q55" s="282">
        <v>1.0</v>
      </c>
      <c r="R55" s="316"/>
      <c r="S55" s="221"/>
      <c r="T55" s="221"/>
      <c r="U55" s="221"/>
      <c r="V55" s="110"/>
    </row>
    <row r="56" outlineLevel="1">
      <c r="A56" s="222"/>
      <c r="B56" s="267" t="s">
        <v>76</v>
      </c>
      <c r="C56" s="199" t="s">
        <v>2116</v>
      </c>
      <c r="D56" s="233"/>
      <c r="E56" s="199" t="s">
        <v>191</v>
      </c>
      <c r="F56" s="273">
        <v>13.2</v>
      </c>
      <c r="G56" s="273">
        <v>11.22</v>
      </c>
      <c r="H56" s="200" t="s">
        <v>193</v>
      </c>
      <c r="I56" s="222"/>
      <c r="J56" s="233"/>
      <c r="K56" s="284"/>
      <c r="L56" s="284"/>
      <c r="M56" s="825"/>
      <c r="N56" s="825"/>
      <c r="O56" s="282">
        <v>0.0</v>
      </c>
      <c r="P56" s="282">
        <v>1.0</v>
      </c>
      <c r="Q56" s="282">
        <v>1.0</v>
      </c>
      <c r="R56" s="231"/>
      <c r="V56" s="233"/>
    </row>
    <row r="57" outlineLevel="1">
      <c r="A57" s="207"/>
      <c r="B57" s="267" t="s">
        <v>301</v>
      </c>
      <c r="C57" s="199" t="s">
        <v>302</v>
      </c>
      <c r="D57" s="114"/>
      <c r="E57" s="199" t="s">
        <v>587</v>
      </c>
      <c r="F57" s="273">
        <v>4.2</v>
      </c>
      <c r="G57" s="273">
        <v>3.5700000000000003</v>
      </c>
      <c r="H57" s="200" t="s">
        <v>193</v>
      </c>
      <c r="I57" s="207"/>
      <c r="J57" s="114"/>
      <c r="K57" s="284"/>
      <c r="L57" s="284"/>
      <c r="M57" s="825"/>
      <c r="N57" s="825"/>
      <c r="O57" s="282">
        <v>0.0</v>
      </c>
      <c r="P57" s="282">
        <v>1.0</v>
      </c>
      <c r="Q57" s="282">
        <v>1.0</v>
      </c>
      <c r="R57" s="112"/>
      <c r="S57" s="224"/>
      <c r="T57" s="224"/>
      <c r="U57" s="224"/>
      <c r="V57" s="114"/>
    </row>
    <row r="58">
      <c r="A58" s="312"/>
      <c r="B58" s="315"/>
      <c r="C58" s="317"/>
      <c r="D58" s="317"/>
      <c r="E58" s="318"/>
      <c r="F58" s="318"/>
      <c r="G58" s="318"/>
      <c r="H58" s="319"/>
      <c r="I58" s="319"/>
      <c r="J58" s="320"/>
      <c r="K58" s="320"/>
      <c r="L58" s="320"/>
      <c r="M58" s="320"/>
      <c r="N58" s="320"/>
      <c r="O58" s="320"/>
      <c r="P58" s="320"/>
      <c r="Q58" s="180"/>
      <c r="R58" s="180"/>
      <c r="S58" s="180"/>
      <c r="T58" s="180"/>
      <c r="U58" s="180"/>
      <c r="V58" s="180"/>
    </row>
    <row r="59">
      <c r="A59" s="322" t="s">
        <v>305</v>
      </c>
      <c r="B59" s="117"/>
      <c r="C59" s="317"/>
      <c r="D59" s="317"/>
      <c r="E59" s="318"/>
      <c r="F59" s="318"/>
      <c r="G59" s="318"/>
      <c r="H59" s="319"/>
      <c r="I59" s="319"/>
      <c r="J59" s="320"/>
      <c r="K59" s="320"/>
      <c r="L59" s="320"/>
      <c r="M59" s="320"/>
      <c r="N59" s="320"/>
      <c r="O59" s="320"/>
      <c r="P59" s="320"/>
      <c r="Q59" s="180"/>
      <c r="R59" s="180"/>
      <c r="S59" s="180"/>
      <c r="T59" s="180"/>
      <c r="U59" s="180"/>
      <c r="V59" s="180"/>
    </row>
    <row r="60" outlineLevel="1">
      <c r="A60" s="324" t="s">
        <v>2117</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35" t="s">
        <v>324</v>
      </c>
      <c r="B61" s="343" t="s">
        <v>1140</v>
      </c>
      <c r="C61" s="199" t="s">
        <v>2118</v>
      </c>
      <c r="D61" s="275" t="s">
        <v>112</v>
      </c>
      <c r="E61" s="199" t="s">
        <v>90</v>
      </c>
      <c r="F61" s="200">
        <v>9.6</v>
      </c>
      <c r="G61" s="201" t="s">
        <v>91</v>
      </c>
      <c r="H61" s="243" t="s">
        <v>2119</v>
      </c>
      <c r="I61" s="221"/>
      <c r="J61" s="110"/>
      <c r="K61" s="203"/>
      <c r="L61" s="203"/>
      <c r="M61" s="204"/>
      <c r="N61" s="204"/>
      <c r="O61" s="200">
        <v>0.0</v>
      </c>
      <c r="P61" s="200">
        <v>1.0</v>
      </c>
      <c r="Q61" s="200">
        <v>1.0</v>
      </c>
      <c r="R61" s="205" t="b">
        <v>1</v>
      </c>
      <c r="S61" s="205" t="b">
        <v>0</v>
      </c>
      <c r="T61" s="205"/>
      <c r="U61" s="344" t="s">
        <v>340</v>
      </c>
      <c r="V61" s="344" t="b">
        <v>1</v>
      </c>
    </row>
    <row r="62" outlineLevel="1">
      <c r="A62" s="222"/>
      <c r="B62" s="708" t="s">
        <v>319</v>
      </c>
      <c r="C62" s="1430" t="s">
        <v>2120</v>
      </c>
      <c r="D62" s="114"/>
      <c r="E62" s="199" t="s">
        <v>229</v>
      </c>
      <c r="F62" s="200">
        <v>6.0</v>
      </c>
      <c r="G62" s="201" t="s">
        <v>70</v>
      </c>
      <c r="H62" s="112"/>
      <c r="I62" s="224"/>
      <c r="J62" s="114"/>
      <c r="K62" s="203"/>
      <c r="L62" s="203"/>
      <c r="M62" s="204"/>
      <c r="N62" s="204"/>
      <c r="O62" s="200">
        <v>0.0</v>
      </c>
      <c r="P62" s="200">
        <v>1.0</v>
      </c>
      <c r="Q62" s="200">
        <v>1.0</v>
      </c>
      <c r="R62" s="205" t="b">
        <v>1</v>
      </c>
      <c r="S62" s="205" t="b">
        <v>0</v>
      </c>
      <c r="T62" s="205" t="b">
        <v>1</v>
      </c>
      <c r="U62" s="207"/>
      <c r="V62" s="207"/>
    </row>
    <row r="63" outlineLevel="1">
      <c r="A63" s="324" t="s">
        <v>2121</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35" t="s">
        <v>324</v>
      </c>
      <c r="B64" s="343" t="s">
        <v>2122</v>
      </c>
      <c r="C64" s="199" t="s">
        <v>1250</v>
      </c>
      <c r="D64" s="199" t="s">
        <v>121</v>
      </c>
      <c r="E64" s="199" t="s">
        <v>303</v>
      </c>
      <c r="F64" s="200">
        <v>2.4</v>
      </c>
      <c r="G64" s="201" t="s">
        <v>70</v>
      </c>
      <c r="H64" s="243" t="s">
        <v>2123</v>
      </c>
      <c r="I64" s="221"/>
      <c r="J64" s="110"/>
      <c r="K64" s="203"/>
      <c r="L64" s="203"/>
      <c r="M64" s="204"/>
      <c r="N64" s="204"/>
      <c r="O64" s="200">
        <v>0.0</v>
      </c>
      <c r="P64" s="200">
        <v>1.0</v>
      </c>
      <c r="Q64" s="200">
        <v>1.0</v>
      </c>
      <c r="R64" s="205" t="b">
        <v>1</v>
      </c>
      <c r="S64" s="205" t="b">
        <v>1</v>
      </c>
      <c r="T64" s="205"/>
      <c r="U64" s="344" t="s">
        <v>340</v>
      </c>
      <c r="V64" s="344" t="b">
        <v>1</v>
      </c>
    </row>
    <row r="65" outlineLevel="1">
      <c r="A65" s="222"/>
      <c r="B65" s="343" t="s">
        <v>2124</v>
      </c>
      <c r="C65" s="199" t="s">
        <v>1250</v>
      </c>
      <c r="D65" s="199" t="s">
        <v>121</v>
      </c>
      <c r="E65" s="199" t="s">
        <v>58</v>
      </c>
      <c r="F65" s="200">
        <v>4.8</v>
      </c>
      <c r="G65" s="201" t="s">
        <v>59</v>
      </c>
      <c r="H65" s="231"/>
      <c r="J65" s="233"/>
      <c r="K65" s="200"/>
      <c r="L65" s="200"/>
      <c r="M65" s="205"/>
      <c r="N65" s="205"/>
      <c r="O65" s="200">
        <v>0.0</v>
      </c>
      <c r="P65" s="200">
        <v>1.0</v>
      </c>
      <c r="Q65" s="200">
        <v>1.0</v>
      </c>
      <c r="R65" s="205" t="b">
        <v>1</v>
      </c>
      <c r="S65" s="205" t="b">
        <v>1</v>
      </c>
      <c r="T65" s="205"/>
      <c r="U65" s="222"/>
      <c r="V65" s="222"/>
    </row>
    <row r="66" outlineLevel="1">
      <c r="A66" s="222"/>
      <c r="B66" s="343" t="s">
        <v>2125</v>
      </c>
      <c r="C66" s="199" t="s">
        <v>1250</v>
      </c>
      <c r="D66" s="199" t="s">
        <v>121</v>
      </c>
      <c r="E66" s="199" t="s">
        <v>66</v>
      </c>
      <c r="F66" s="200">
        <v>7.199999999999999</v>
      </c>
      <c r="G66" s="201" t="s">
        <v>67</v>
      </c>
      <c r="H66" s="231"/>
      <c r="J66" s="233"/>
      <c r="K66" s="200"/>
      <c r="L66" s="200"/>
      <c r="M66" s="205"/>
      <c r="N66" s="205"/>
      <c r="O66" s="200">
        <v>25.0</v>
      </c>
      <c r="P66" s="200">
        <v>1.0</v>
      </c>
      <c r="Q66" s="200">
        <v>1.0</v>
      </c>
      <c r="R66" s="205" t="b">
        <v>1</v>
      </c>
      <c r="S66" s="205" t="b">
        <v>1</v>
      </c>
      <c r="T66" s="205"/>
      <c r="U66" s="222"/>
      <c r="V66" s="222"/>
    </row>
    <row r="67" outlineLevel="1">
      <c r="A67" s="222"/>
      <c r="B67" s="343" t="s">
        <v>2126</v>
      </c>
      <c r="C67" s="199" t="s">
        <v>1250</v>
      </c>
      <c r="D67" s="199" t="s">
        <v>121</v>
      </c>
      <c r="E67" s="199" t="s">
        <v>90</v>
      </c>
      <c r="F67" s="200">
        <v>9.6</v>
      </c>
      <c r="G67" s="201" t="s">
        <v>91</v>
      </c>
      <c r="H67" s="231"/>
      <c r="J67" s="233"/>
      <c r="K67" s="200"/>
      <c r="L67" s="200"/>
      <c r="M67" s="205"/>
      <c r="N67" s="205"/>
      <c r="O67" s="200">
        <v>0.0</v>
      </c>
      <c r="P67" s="200">
        <v>1.0</v>
      </c>
      <c r="Q67" s="200">
        <v>1.0</v>
      </c>
      <c r="R67" s="205" t="b">
        <v>1</v>
      </c>
      <c r="S67" s="205" t="b">
        <v>1</v>
      </c>
      <c r="T67" s="205"/>
      <c r="U67" s="222"/>
      <c r="V67" s="222"/>
    </row>
    <row r="68" outlineLevel="1">
      <c r="A68" s="222"/>
      <c r="B68" s="343" t="s">
        <v>2127</v>
      </c>
      <c r="C68" s="199" t="s">
        <v>2128</v>
      </c>
      <c r="D68" s="199" t="s">
        <v>121</v>
      </c>
      <c r="E68" s="199" t="s">
        <v>194</v>
      </c>
      <c r="F68" s="200">
        <v>3.5999999999999996</v>
      </c>
      <c r="G68" s="201" t="s">
        <v>193</v>
      </c>
      <c r="H68" s="231"/>
      <c r="J68" s="233"/>
      <c r="K68" s="200"/>
      <c r="L68" s="200"/>
      <c r="M68" s="205"/>
      <c r="N68" s="205"/>
      <c r="O68" s="200">
        <v>0.0</v>
      </c>
      <c r="P68" s="200">
        <v>1.0</v>
      </c>
      <c r="Q68" s="200">
        <v>1.0</v>
      </c>
      <c r="R68" s="205" t="b">
        <v>1</v>
      </c>
      <c r="S68" s="205" t="b">
        <v>1</v>
      </c>
      <c r="T68" s="205"/>
      <c r="U68" s="222"/>
      <c r="V68" s="222"/>
    </row>
    <row r="69" outlineLevel="1">
      <c r="A69" s="222"/>
      <c r="B69" s="343" t="s">
        <v>2129</v>
      </c>
      <c r="C69" s="199" t="s">
        <v>1250</v>
      </c>
      <c r="D69" s="199" t="s">
        <v>121</v>
      </c>
      <c r="E69" s="199" t="s">
        <v>74</v>
      </c>
      <c r="F69" s="200">
        <v>14.399999999999999</v>
      </c>
      <c r="G69" s="201" t="s">
        <v>75</v>
      </c>
      <c r="H69" s="231"/>
      <c r="J69" s="233"/>
      <c r="K69" s="200"/>
      <c r="L69" s="200"/>
      <c r="M69" s="205"/>
      <c r="N69" s="205"/>
      <c r="O69" s="200">
        <v>0.0</v>
      </c>
      <c r="P69" s="200">
        <v>1.0</v>
      </c>
      <c r="Q69" s="200">
        <v>1.0</v>
      </c>
      <c r="R69" s="205" t="b">
        <v>1</v>
      </c>
      <c r="S69" s="205" t="b">
        <v>1</v>
      </c>
      <c r="T69" s="205"/>
      <c r="U69" s="222"/>
      <c r="V69" s="222"/>
    </row>
    <row r="70" outlineLevel="1">
      <c r="A70" s="222"/>
      <c r="B70" s="343" t="s">
        <v>2130</v>
      </c>
      <c r="C70" s="199" t="s">
        <v>1250</v>
      </c>
      <c r="D70" s="199" t="s">
        <v>121</v>
      </c>
      <c r="E70" s="199" t="s">
        <v>166</v>
      </c>
      <c r="F70" s="200">
        <v>16.8</v>
      </c>
      <c r="G70" s="201" t="s">
        <v>125</v>
      </c>
      <c r="H70" s="231"/>
      <c r="J70" s="233"/>
      <c r="K70" s="200"/>
      <c r="L70" s="200"/>
      <c r="M70" s="205"/>
      <c r="N70" s="205"/>
      <c r="O70" s="200">
        <v>0.0</v>
      </c>
      <c r="P70" s="200">
        <v>1.0</v>
      </c>
      <c r="Q70" s="200">
        <v>1.0</v>
      </c>
      <c r="R70" s="205" t="b">
        <v>1</v>
      </c>
      <c r="S70" s="205" t="b">
        <v>1</v>
      </c>
      <c r="T70" s="205"/>
      <c r="U70" s="222"/>
      <c r="V70" s="222"/>
    </row>
    <row r="71" outlineLevel="1">
      <c r="A71" s="222"/>
      <c r="B71" s="343" t="s">
        <v>2131</v>
      </c>
      <c r="C71" s="199" t="s">
        <v>1250</v>
      </c>
      <c r="D71" s="199" t="s">
        <v>121</v>
      </c>
      <c r="E71" s="199" t="s">
        <v>206</v>
      </c>
      <c r="F71" s="200">
        <v>15.6</v>
      </c>
      <c r="G71" s="201" t="s">
        <v>207</v>
      </c>
      <c r="H71" s="231"/>
      <c r="J71" s="233"/>
      <c r="K71" s="200"/>
      <c r="L71" s="200"/>
      <c r="M71" s="205"/>
      <c r="N71" s="205"/>
      <c r="O71" s="200">
        <v>0.0</v>
      </c>
      <c r="P71" s="200">
        <v>1.0</v>
      </c>
      <c r="Q71" s="200">
        <v>1.0</v>
      </c>
      <c r="R71" s="205" t="b">
        <v>1</v>
      </c>
      <c r="S71" s="205" t="b">
        <v>1</v>
      </c>
      <c r="T71" s="205"/>
      <c r="U71" s="222"/>
      <c r="V71" s="222"/>
    </row>
    <row r="72" outlineLevel="1">
      <c r="A72" s="222"/>
      <c r="B72" s="343" t="s">
        <v>2132</v>
      </c>
      <c r="C72" s="199" t="s">
        <v>1250</v>
      </c>
      <c r="D72" s="199" t="s">
        <v>121</v>
      </c>
      <c r="E72" s="199" t="s">
        <v>924</v>
      </c>
      <c r="F72" s="200">
        <v>38.4</v>
      </c>
      <c r="G72" s="201" t="s">
        <v>2133</v>
      </c>
      <c r="H72" s="112"/>
      <c r="I72" s="224"/>
      <c r="J72" s="114"/>
      <c r="K72" s="200"/>
      <c r="L72" s="200"/>
      <c r="M72" s="205"/>
      <c r="N72" s="205"/>
      <c r="O72" s="200">
        <v>0.0</v>
      </c>
      <c r="P72" s="200">
        <v>1.0</v>
      </c>
      <c r="Q72" s="200">
        <v>1.0</v>
      </c>
      <c r="R72" s="205" t="b">
        <v>1</v>
      </c>
      <c r="S72" s="205" t="b">
        <v>1</v>
      </c>
      <c r="T72" s="205"/>
      <c r="U72" s="207"/>
      <c r="V72" s="207"/>
    </row>
    <row r="73" outlineLevel="1">
      <c r="A73" s="324" t="s">
        <v>2134</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ht="38.25" customHeight="1" outlineLevel="1">
      <c r="A74" s="358" t="s">
        <v>324</v>
      </c>
      <c r="B74" s="388" t="s">
        <v>170</v>
      </c>
      <c r="C74" s="199" t="s">
        <v>95</v>
      </c>
      <c r="D74" s="216" t="s">
        <v>476</v>
      </c>
      <c r="E74" s="199" t="s">
        <v>194</v>
      </c>
      <c r="F74" s="200">
        <v>3.5999999999999996</v>
      </c>
      <c r="G74" s="201" t="s">
        <v>193</v>
      </c>
      <c r="H74" s="243" t="s">
        <v>2135</v>
      </c>
      <c r="I74" s="221"/>
      <c r="J74" s="110"/>
      <c r="K74" s="200"/>
      <c r="L74" s="200"/>
      <c r="M74" s="205"/>
      <c r="N74" s="205"/>
      <c r="O74" s="200">
        <v>0.0</v>
      </c>
      <c r="P74" s="200">
        <v>1.0</v>
      </c>
      <c r="Q74" s="200">
        <v>1.0</v>
      </c>
      <c r="R74" s="205" t="b">
        <v>0</v>
      </c>
      <c r="S74" s="205" t="b">
        <v>0</v>
      </c>
      <c r="T74" s="205"/>
      <c r="U74" s="344" t="s">
        <v>2136</v>
      </c>
      <c r="V74" s="344" t="b">
        <v>0</v>
      </c>
    </row>
    <row r="75" ht="38.25" customHeight="1" outlineLevel="1">
      <c r="A75" s="207"/>
      <c r="B75" s="388" t="s">
        <v>177</v>
      </c>
      <c r="C75" s="199" t="s">
        <v>2137</v>
      </c>
      <c r="D75" s="207"/>
      <c r="E75" s="199" t="s">
        <v>66</v>
      </c>
      <c r="F75" s="200">
        <v>7.199999999999999</v>
      </c>
      <c r="G75" s="201" t="s">
        <v>67</v>
      </c>
      <c r="H75" s="112"/>
      <c r="I75" s="224"/>
      <c r="J75" s="114"/>
      <c r="K75" s="200"/>
      <c r="L75" s="200"/>
      <c r="M75" s="205"/>
      <c r="N75" s="205"/>
      <c r="O75" s="200">
        <v>0.0</v>
      </c>
      <c r="P75" s="200">
        <v>1.0</v>
      </c>
      <c r="Q75" s="200">
        <v>1.0</v>
      </c>
      <c r="R75" s="205" t="b">
        <v>1</v>
      </c>
      <c r="S75" s="205" t="b">
        <v>0</v>
      </c>
      <c r="T75" s="205"/>
      <c r="U75" s="207"/>
      <c r="V75" s="207"/>
    </row>
    <row r="76" outlineLevel="1">
      <c r="A76" s="324" t="s">
        <v>2138</v>
      </c>
      <c r="B76" s="117"/>
      <c r="C76" s="327" t="s">
        <v>48</v>
      </c>
      <c r="D76" s="327" t="s">
        <v>49</v>
      </c>
      <c r="E76" s="328" t="s">
        <v>50</v>
      </c>
      <c r="F76" s="329" t="s">
        <v>51</v>
      </c>
      <c r="G76" s="328"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outlineLevel="1">
      <c r="A77" s="394" t="s">
        <v>322</v>
      </c>
      <c r="B77" s="1431" t="s">
        <v>2139</v>
      </c>
      <c r="C77" s="199" t="s">
        <v>2140</v>
      </c>
      <c r="D77" s="199" t="s">
        <v>172</v>
      </c>
      <c r="E77" s="386"/>
      <c r="F77" s="386"/>
      <c r="G77" s="386"/>
      <c r="H77" s="283" t="s">
        <v>2141</v>
      </c>
      <c r="I77" s="221"/>
      <c r="J77" s="110"/>
      <c r="K77" s="386"/>
      <c r="L77" s="386"/>
      <c r="M77" s="386"/>
      <c r="N77" s="386"/>
      <c r="O77" s="386"/>
      <c r="P77" s="386"/>
      <c r="Q77" s="386"/>
      <c r="R77" s="386"/>
      <c r="S77" s="386"/>
      <c r="T77" s="386"/>
      <c r="U77" s="344" t="b">
        <v>0</v>
      </c>
      <c r="V77" s="344" t="b">
        <v>0</v>
      </c>
    </row>
    <row r="78" outlineLevel="1">
      <c r="A78" s="394" t="s">
        <v>359</v>
      </c>
      <c r="B78" s="114"/>
      <c r="C78" s="199" t="s">
        <v>2142</v>
      </c>
      <c r="D78" s="199" t="s">
        <v>458</v>
      </c>
      <c r="E78" s="386"/>
      <c r="F78" s="386"/>
      <c r="G78" s="386"/>
      <c r="H78" s="112"/>
      <c r="I78" s="224"/>
      <c r="J78" s="114"/>
      <c r="K78" s="386"/>
      <c r="L78" s="386"/>
      <c r="M78" s="386"/>
      <c r="N78" s="386"/>
      <c r="O78" s="386"/>
      <c r="P78" s="386"/>
      <c r="Q78" s="386"/>
      <c r="R78" s="386"/>
      <c r="S78" s="386"/>
      <c r="T78" s="386"/>
      <c r="U78" s="222"/>
      <c r="V78" s="222"/>
    </row>
    <row r="79" ht="24.75" customHeight="1" outlineLevel="1">
      <c r="A79" s="335" t="s">
        <v>324</v>
      </c>
      <c r="B79" s="388" t="s">
        <v>633</v>
      </c>
      <c r="C79" s="386"/>
      <c r="D79" s="199" t="s">
        <v>206</v>
      </c>
      <c r="E79" s="386"/>
      <c r="F79" s="386"/>
      <c r="G79" s="386"/>
      <c r="H79" s="283" t="s">
        <v>2143</v>
      </c>
      <c r="I79" s="221"/>
      <c r="J79" s="110"/>
      <c r="K79" s="386"/>
      <c r="L79" s="386"/>
      <c r="M79" s="386"/>
      <c r="N79" s="386"/>
      <c r="O79" s="386"/>
      <c r="P79" s="386"/>
      <c r="Q79" s="386"/>
      <c r="R79" s="386"/>
      <c r="S79" s="386"/>
      <c r="T79" s="386"/>
      <c r="U79" s="222"/>
      <c r="V79" s="222"/>
    </row>
    <row r="80" ht="24.75" customHeight="1" outlineLevel="1">
      <c r="A80" s="222"/>
      <c r="B80" s="388" t="s">
        <v>2144</v>
      </c>
      <c r="C80" s="386"/>
      <c r="D80" s="199" t="s">
        <v>57</v>
      </c>
      <c r="E80" s="386"/>
      <c r="F80" s="386"/>
      <c r="G80" s="386"/>
      <c r="H80" s="112"/>
      <c r="I80" s="224"/>
      <c r="J80" s="114"/>
      <c r="K80" s="386"/>
      <c r="L80" s="386"/>
      <c r="M80" s="386"/>
      <c r="N80" s="386"/>
      <c r="O80" s="386"/>
      <c r="P80" s="386"/>
      <c r="Q80" s="386"/>
      <c r="R80" s="386"/>
      <c r="S80" s="386"/>
      <c r="T80" s="386"/>
      <c r="U80" s="222"/>
      <c r="V80" s="222"/>
    </row>
    <row r="81" ht="26.25" customHeight="1" outlineLevel="1">
      <c r="A81" s="222"/>
      <c r="B81" s="597" t="s">
        <v>2145</v>
      </c>
      <c r="C81" s="199" t="s">
        <v>2146</v>
      </c>
      <c r="D81" s="216" t="s">
        <v>121</v>
      </c>
      <c r="E81" s="216" t="s">
        <v>2147</v>
      </c>
      <c r="F81" s="216" t="s">
        <v>2148</v>
      </c>
      <c r="G81" s="1432"/>
      <c r="H81" s="283" t="s">
        <v>2149</v>
      </c>
      <c r="I81" s="221"/>
      <c r="J81" s="110"/>
      <c r="K81" s="200"/>
      <c r="L81" s="200"/>
      <c r="M81" s="205"/>
      <c r="N81" s="205"/>
      <c r="O81" s="200"/>
      <c r="P81" s="200"/>
      <c r="Q81" s="200"/>
      <c r="R81" s="205" t="b">
        <v>0</v>
      </c>
      <c r="S81" s="205" t="b">
        <v>0</v>
      </c>
      <c r="T81" s="205" t="b">
        <v>0</v>
      </c>
      <c r="U81" s="222"/>
      <c r="V81" s="222"/>
    </row>
    <row r="82" ht="26.25" customHeight="1" outlineLevel="1">
      <c r="A82" s="222"/>
      <c r="B82" s="597" t="s">
        <v>2150</v>
      </c>
      <c r="C82" s="199" t="s">
        <v>2151</v>
      </c>
      <c r="D82" s="222"/>
      <c r="E82" s="222"/>
      <c r="F82" s="222"/>
      <c r="G82" s="222"/>
      <c r="H82" s="231"/>
      <c r="J82" s="233"/>
      <c r="K82" s="200"/>
      <c r="L82" s="200"/>
      <c r="M82" s="205"/>
      <c r="N82" s="205"/>
      <c r="O82" s="200"/>
      <c r="P82" s="200"/>
      <c r="Q82" s="200"/>
      <c r="R82" s="205" t="b">
        <v>0</v>
      </c>
      <c r="S82" s="205" t="b">
        <v>0</v>
      </c>
      <c r="T82" s="205" t="b">
        <v>0</v>
      </c>
      <c r="U82" s="222"/>
      <c r="V82" s="222"/>
    </row>
    <row r="83" ht="26.25" customHeight="1" outlineLevel="1">
      <c r="A83" s="207"/>
      <c r="B83" s="597" t="s">
        <v>2152</v>
      </c>
      <c r="C83" s="199" t="s">
        <v>2153</v>
      </c>
      <c r="D83" s="207"/>
      <c r="E83" s="207"/>
      <c r="F83" s="207"/>
      <c r="G83" s="207"/>
      <c r="H83" s="112"/>
      <c r="I83" s="224"/>
      <c r="J83" s="114"/>
      <c r="K83" s="200"/>
      <c r="L83" s="200"/>
      <c r="M83" s="205"/>
      <c r="N83" s="205"/>
      <c r="O83" s="200">
        <v>0.0</v>
      </c>
      <c r="P83" s="200">
        <v>1.0</v>
      </c>
      <c r="Q83" s="200">
        <v>1.0</v>
      </c>
      <c r="R83" s="205" t="b">
        <v>1</v>
      </c>
      <c r="S83" s="205" t="b">
        <v>1</v>
      </c>
      <c r="T83" s="205"/>
      <c r="U83" s="207"/>
      <c r="V83" s="207"/>
    </row>
    <row r="84">
      <c r="A84" s="312"/>
      <c r="B84" s="315"/>
      <c r="C84" s="317"/>
      <c r="D84" s="317"/>
      <c r="E84" s="318"/>
      <c r="F84" s="318"/>
      <c r="G84" s="318"/>
      <c r="H84" s="319"/>
      <c r="I84" s="319"/>
      <c r="J84" s="320"/>
      <c r="K84" s="320"/>
      <c r="L84" s="320"/>
      <c r="M84" s="320"/>
      <c r="N84" s="320"/>
      <c r="O84" s="320"/>
      <c r="P84" s="320"/>
      <c r="Q84" s="180"/>
      <c r="R84" s="180"/>
      <c r="S84" s="180"/>
      <c r="T84" s="180"/>
      <c r="U84" s="180"/>
      <c r="V84" s="180"/>
    </row>
    <row r="85">
      <c r="A85" s="390" t="s">
        <v>442</v>
      </c>
      <c r="B85" s="110"/>
      <c r="C85" s="319"/>
      <c r="D85" s="319"/>
      <c r="E85" s="320"/>
      <c r="F85" s="392"/>
      <c r="G85" s="392"/>
      <c r="H85" s="320"/>
      <c r="I85" s="320"/>
      <c r="J85" s="320"/>
      <c r="K85" s="320"/>
      <c r="L85" s="320"/>
      <c r="M85" s="320"/>
      <c r="N85" s="180"/>
      <c r="O85" s="180"/>
      <c r="P85" s="180"/>
      <c r="Q85" s="320"/>
      <c r="R85" s="320"/>
      <c r="S85" s="320"/>
      <c r="T85" s="320"/>
      <c r="U85" s="320"/>
      <c r="V85" s="320"/>
    </row>
    <row r="86" outlineLevel="1">
      <c r="A86" s="112"/>
      <c r="B86" s="114"/>
      <c r="C86" s="393" t="s">
        <v>48</v>
      </c>
      <c r="D86" s="393" t="s">
        <v>49</v>
      </c>
      <c r="E86" s="393" t="s">
        <v>50</v>
      </c>
      <c r="F86" s="396" t="s">
        <v>51</v>
      </c>
      <c r="G86" s="319"/>
      <c r="H86" s="319"/>
      <c r="I86" s="319"/>
      <c r="J86" s="320"/>
      <c r="K86" s="320"/>
      <c r="L86" s="320"/>
      <c r="M86" s="320"/>
      <c r="N86" s="320"/>
      <c r="O86" s="320"/>
      <c r="P86" s="320"/>
      <c r="Q86" s="320"/>
      <c r="R86" s="320"/>
      <c r="S86" s="320"/>
      <c r="T86" s="320"/>
      <c r="U86" s="320"/>
      <c r="V86" s="320"/>
    </row>
    <row r="87" outlineLevel="1">
      <c r="A87" s="398" t="s">
        <v>449</v>
      </c>
      <c r="B87" s="399" t="s">
        <v>449</v>
      </c>
      <c r="C87" s="127" t="s">
        <v>429</v>
      </c>
      <c r="D87" s="127" t="s">
        <v>66</v>
      </c>
      <c r="E87" s="127" t="s">
        <v>452</v>
      </c>
      <c r="F87" s="200">
        <v>1.56</v>
      </c>
      <c r="G87" s="319"/>
      <c r="H87" s="319"/>
      <c r="I87" s="319"/>
      <c r="J87" s="320"/>
      <c r="K87" s="320"/>
      <c r="L87" s="320"/>
      <c r="M87" s="320"/>
      <c r="N87" s="320"/>
      <c r="O87" s="320"/>
      <c r="P87" s="320"/>
      <c r="Q87" s="320"/>
      <c r="R87" s="320"/>
      <c r="S87" s="320"/>
      <c r="T87" s="320"/>
      <c r="U87" s="320"/>
      <c r="V87" s="320"/>
    </row>
    <row r="88" outlineLevel="1">
      <c r="A88" s="400" t="s">
        <v>454</v>
      </c>
      <c r="B88" s="399" t="s">
        <v>455</v>
      </c>
      <c r="C88" s="199" t="s">
        <v>105</v>
      </c>
      <c r="D88" s="199" t="s">
        <v>65</v>
      </c>
      <c r="E88" s="401"/>
      <c r="F88" s="402"/>
      <c r="G88" s="402"/>
      <c r="H88" s="319"/>
      <c r="I88" s="319"/>
      <c r="J88" s="320"/>
      <c r="K88" s="320"/>
      <c r="L88" s="320"/>
      <c r="M88" s="320"/>
      <c r="N88" s="320"/>
      <c r="O88" s="320"/>
      <c r="P88" s="320"/>
      <c r="Q88" s="320"/>
      <c r="R88" s="320"/>
      <c r="S88" s="320"/>
      <c r="T88" s="320"/>
      <c r="U88" s="320"/>
      <c r="V88" s="320"/>
    </row>
    <row r="89" outlineLevel="1">
      <c r="A89" s="231"/>
      <c r="B89" s="399" t="s">
        <v>456</v>
      </c>
      <c r="C89" s="199" t="s">
        <v>457</v>
      </c>
      <c r="D89" s="199" t="s">
        <v>458</v>
      </c>
      <c r="E89" s="401"/>
      <c r="F89" s="402"/>
      <c r="G89" s="402"/>
      <c r="H89" s="319"/>
      <c r="I89" s="319"/>
      <c r="J89" s="320"/>
      <c r="K89" s="320"/>
      <c r="L89" s="320"/>
      <c r="M89" s="320"/>
      <c r="N89" s="320"/>
      <c r="O89" s="320"/>
      <c r="P89" s="320"/>
      <c r="Q89" s="320"/>
      <c r="R89" s="320"/>
      <c r="S89" s="320"/>
      <c r="T89" s="320"/>
      <c r="U89" s="320"/>
      <c r="V89" s="320"/>
    </row>
    <row r="90" outlineLevel="1">
      <c r="A90" s="112"/>
      <c r="B90" s="399" t="s">
        <v>459</v>
      </c>
      <c r="C90" s="199" t="s">
        <v>212</v>
      </c>
      <c r="D90" s="199" t="s">
        <v>476</v>
      </c>
      <c r="E90" s="319"/>
      <c r="F90" s="402"/>
      <c r="G90" s="402"/>
      <c r="H90" s="319"/>
      <c r="I90" s="319"/>
      <c r="J90" s="320"/>
      <c r="K90" s="320"/>
      <c r="L90" s="320"/>
      <c r="M90" s="320"/>
      <c r="N90" s="320"/>
      <c r="O90" s="320"/>
      <c r="P90" s="320"/>
      <c r="Q90" s="320"/>
      <c r="R90" s="320"/>
      <c r="S90" s="320"/>
      <c r="T90" s="320"/>
      <c r="U90" s="320"/>
      <c r="V90" s="320"/>
    </row>
    <row r="91" outlineLevel="1">
      <c r="A91" s="403" t="s">
        <v>462</v>
      </c>
      <c r="B91" s="117"/>
      <c r="C91" s="393" t="s">
        <v>465</v>
      </c>
      <c r="D91" s="393" t="s">
        <v>48</v>
      </c>
      <c r="E91" s="393" t="s">
        <v>49</v>
      </c>
      <c r="F91" s="393" t="s">
        <v>50</v>
      </c>
      <c r="G91" s="396" t="s">
        <v>51</v>
      </c>
      <c r="H91" s="1036" t="s">
        <v>53</v>
      </c>
      <c r="I91" s="120"/>
      <c r="J91" s="117"/>
      <c r="K91" s="405" t="str">
        <f>'テンプレート'!K97</f>
        <v>ベクトル</v>
      </c>
      <c r="L91" s="405" t="str">
        <f>'テンプレート'!L97</f>
        <v>KBG (R.E.)</v>
      </c>
      <c r="M91" s="405" t="str">
        <f>'テンプレート'!M97</f>
        <v>BKB (R.A.)</v>
      </c>
      <c r="N91" s="405" t="str">
        <f>'テンプレート'!N97</f>
        <v>FKB (R.F.)</v>
      </c>
      <c r="O91" s="406" t="str">
        <f>'テンプレート'!O97</f>
        <v>盾削り値</v>
      </c>
      <c r="P91" s="405" t="str">
        <f>'テンプレート'!P97</f>
        <v>ﾋｯﾄｽﾄｯﾌﾟ</v>
      </c>
      <c r="Q91" s="406" t="str">
        <f>'テンプレート'!Q97</f>
        <v>ずらし</v>
      </c>
      <c r="R91" s="408"/>
      <c r="S91" s="408"/>
      <c r="T91" s="408"/>
      <c r="U91" s="408"/>
      <c r="V91" s="408"/>
    </row>
    <row r="92" outlineLevel="1">
      <c r="A92" s="411" t="s">
        <v>467</v>
      </c>
      <c r="B92" s="399" t="s">
        <v>469</v>
      </c>
      <c r="C92" s="424" t="b">
        <v>0</v>
      </c>
      <c r="D92" s="407"/>
      <c r="E92" s="216" t="s">
        <v>541</v>
      </c>
      <c r="F92" s="407"/>
      <c r="G92" s="407"/>
      <c r="H92" s="1141"/>
      <c r="I92" s="221"/>
      <c r="J92" s="110"/>
      <c r="K92" s="407"/>
      <c r="L92" s="407"/>
      <c r="M92" s="407"/>
      <c r="N92" s="407"/>
      <c r="O92" s="407"/>
      <c r="P92" s="407"/>
      <c r="Q92" s="407"/>
      <c r="R92" s="408"/>
      <c r="S92" s="320"/>
      <c r="T92" s="320"/>
      <c r="U92" s="320"/>
      <c r="V92" s="320"/>
    </row>
    <row r="93" outlineLevel="1">
      <c r="A93" s="207"/>
      <c r="B93" s="399" t="s">
        <v>462</v>
      </c>
      <c r="C93" s="207"/>
      <c r="D93" s="127">
        <v>26.0</v>
      </c>
      <c r="E93" s="207"/>
      <c r="F93" s="199" t="s">
        <v>90</v>
      </c>
      <c r="G93" s="200">
        <v>9.6</v>
      </c>
      <c r="H93" s="112"/>
      <c r="I93" s="224"/>
      <c r="J93" s="114"/>
      <c r="K93" s="203"/>
      <c r="L93" s="203"/>
      <c r="M93" s="204"/>
      <c r="N93" s="204"/>
      <c r="O93" s="407"/>
      <c r="P93" s="407"/>
      <c r="Q93" s="407"/>
      <c r="R93" s="408"/>
      <c r="S93" s="320"/>
      <c r="T93" s="320"/>
      <c r="U93" s="320"/>
      <c r="V93" s="320"/>
    </row>
    <row r="94" outlineLevel="1">
      <c r="A94" s="411" t="s">
        <v>474</v>
      </c>
      <c r="B94" s="399" t="s">
        <v>469</v>
      </c>
      <c r="C94" s="424" t="b">
        <v>0</v>
      </c>
      <c r="D94" s="407"/>
      <c r="E94" s="216" t="s">
        <v>541</v>
      </c>
      <c r="F94" s="407"/>
      <c r="G94" s="407"/>
      <c r="H94" s="1141"/>
      <c r="I94" s="221"/>
      <c r="J94" s="110"/>
      <c r="K94" s="407"/>
      <c r="L94" s="407"/>
      <c r="M94" s="407"/>
      <c r="N94" s="407"/>
      <c r="O94" s="407"/>
      <c r="P94" s="407"/>
      <c r="Q94" s="407"/>
      <c r="R94" s="408"/>
      <c r="S94" s="320"/>
      <c r="T94" s="320"/>
      <c r="U94" s="320"/>
      <c r="V94" s="320"/>
    </row>
    <row r="95" outlineLevel="1">
      <c r="A95" s="207"/>
      <c r="B95" s="399" t="s">
        <v>462</v>
      </c>
      <c r="C95" s="207"/>
      <c r="D95" s="127">
        <v>26.0</v>
      </c>
      <c r="E95" s="207"/>
      <c r="F95" s="199" t="s">
        <v>90</v>
      </c>
      <c r="G95" s="200">
        <v>9.6</v>
      </c>
      <c r="H95" s="112"/>
      <c r="I95" s="224"/>
      <c r="J95" s="114"/>
      <c r="K95" s="203"/>
      <c r="L95" s="203"/>
      <c r="M95" s="204"/>
      <c r="N95" s="204"/>
      <c r="O95" s="407"/>
      <c r="P95" s="407"/>
      <c r="Q95" s="407"/>
      <c r="R95" s="408"/>
      <c r="S95" s="320"/>
      <c r="T95" s="320"/>
      <c r="U95" s="320"/>
      <c r="V95" s="320"/>
    </row>
    <row r="96" outlineLevel="1">
      <c r="A96" s="411" t="s">
        <v>477</v>
      </c>
      <c r="B96" s="399" t="s">
        <v>469</v>
      </c>
      <c r="C96" s="424" t="b">
        <v>0</v>
      </c>
      <c r="D96" s="407"/>
      <c r="E96" s="216" t="s">
        <v>541</v>
      </c>
      <c r="F96" s="407"/>
      <c r="G96" s="407"/>
      <c r="H96" s="1141"/>
      <c r="I96" s="221"/>
      <c r="J96" s="110"/>
      <c r="K96" s="407"/>
      <c r="L96" s="407"/>
      <c r="M96" s="407"/>
      <c r="N96" s="407"/>
      <c r="O96" s="407"/>
      <c r="P96" s="407"/>
      <c r="Q96" s="407"/>
      <c r="R96" s="408"/>
      <c r="S96" s="320"/>
      <c r="T96" s="320"/>
      <c r="U96" s="320"/>
      <c r="V96" s="320"/>
    </row>
    <row r="97" outlineLevel="1">
      <c r="A97" s="207"/>
      <c r="B97" s="399" t="s">
        <v>462</v>
      </c>
      <c r="C97" s="207"/>
      <c r="D97" s="127">
        <v>26.0</v>
      </c>
      <c r="E97" s="207"/>
      <c r="F97" s="199" t="s">
        <v>74</v>
      </c>
      <c r="G97" s="200">
        <v>14.399999999999999</v>
      </c>
      <c r="H97" s="112"/>
      <c r="I97" s="224"/>
      <c r="J97" s="114"/>
      <c r="K97" s="203"/>
      <c r="L97" s="203"/>
      <c r="M97" s="204"/>
      <c r="N97" s="204"/>
      <c r="O97" s="407"/>
      <c r="P97" s="407"/>
      <c r="Q97" s="407"/>
      <c r="R97" s="408"/>
      <c r="S97" s="179"/>
      <c r="T97" s="179"/>
      <c r="U97" s="179"/>
      <c r="V97" s="179"/>
    </row>
    <row r="98" outlineLevel="1">
      <c r="A98" s="411" t="s">
        <v>482</v>
      </c>
      <c r="B98" s="399" t="s">
        <v>469</v>
      </c>
      <c r="C98" s="424" t="b">
        <v>0</v>
      </c>
      <c r="D98" s="610"/>
      <c r="E98" s="216" t="s">
        <v>121</v>
      </c>
      <c r="F98" s="610"/>
      <c r="G98" s="407"/>
      <c r="H98" s="283"/>
      <c r="I98" s="221"/>
      <c r="J98" s="110"/>
      <c r="K98" s="407"/>
      <c r="L98" s="407"/>
      <c r="M98" s="407"/>
      <c r="N98" s="407"/>
      <c r="O98" s="407"/>
      <c r="P98" s="407"/>
      <c r="Q98" s="407"/>
      <c r="R98" s="408"/>
      <c r="S98" s="179"/>
      <c r="T98" s="179"/>
      <c r="U98" s="179"/>
      <c r="V98" s="179"/>
    </row>
    <row r="99" outlineLevel="1">
      <c r="A99" s="207"/>
      <c r="B99" s="399" t="s">
        <v>462</v>
      </c>
      <c r="C99" s="207"/>
      <c r="D99" s="127" t="s">
        <v>211</v>
      </c>
      <c r="E99" s="207"/>
      <c r="F99" s="199" t="s">
        <v>58</v>
      </c>
      <c r="G99" s="200">
        <v>4.8</v>
      </c>
      <c r="H99" s="112"/>
      <c r="I99" s="224"/>
      <c r="J99" s="114"/>
      <c r="K99" s="203"/>
      <c r="L99" s="203"/>
      <c r="M99" s="204"/>
      <c r="N99" s="204"/>
      <c r="O99" s="407"/>
      <c r="P99" s="407"/>
      <c r="Q99" s="407"/>
      <c r="R99" s="408"/>
      <c r="S99" s="179"/>
      <c r="T99" s="179"/>
      <c r="U99" s="179"/>
      <c r="V99" s="179"/>
    </row>
    <row r="100">
      <c r="A100" s="312"/>
      <c r="B100" s="315"/>
      <c r="C100" s="317"/>
      <c r="D100" s="317"/>
      <c r="E100" s="319"/>
      <c r="F100" s="248"/>
      <c r="G100" s="248"/>
      <c r="H100" s="319"/>
      <c r="I100" s="319"/>
      <c r="J100" s="320"/>
      <c r="K100" s="320"/>
      <c r="L100" s="121"/>
      <c r="M100" s="121"/>
      <c r="N100" s="121"/>
      <c r="O100" s="179"/>
      <c r="P100" s="179"/>
      <c r="Q100" s="121"/>
      <c r="R100" s="121"/>
      <c r="S100" s="121"/>
      <c r="T100" s="121"/>
      <c r="U100" s="121"/>
      <c r="V100" s="121"/>
    </row>
    <row r="101">
      <c r="A101" s="429" t="s">
        <v>486</v>
      </c>
      <c r="B101" s="110"/>
      <c r="C101" s="392"/>
      <c r="D101" s="121"/>
      <c r="E101" s="121"/>
      <c r="F101" s="121"/>
      <c r="G101" s="121"/>
      <c r="H101" s="121"/>
      <c r="I101" s="121"/>
      <c r="J101" s="180"/>
      <c r="K101" s="121"/>
      <c r="L101" s="121"/>
      <c r="M101" s="121"/>
      <c r="N101" s="121"/>
      <c r="O101" s="121"/>
      <c r="P101" s="121"/>
      <c r="Q101" s="180"/>
      <c r="R101" s="121"/>
      <c r="S101" s="121"/>
      <c r="T101" s="121"/>
      <c r="U101" s="121"/>
      <c r="V101" s="121"/>
    </row>
    <row r="102" outlineLevel="1">
      <c r="A102" s="112"/>
      <c r="B102" s="114"/>
      <c r="C102" s="430" t="s">
        <v>487</v>
      </c>
      <c r="D102" s="430" t="s">
        <v>489</v>
      </c>
      <c r="E102" s="430" t="s">
        <v>49</v>
      </c>
      <c r="F102" s="430" t="s">
        <v>490</v>
      </c>
      <c r="G102" s="431"/>
      <c r="H102" s="319"/>
      <c r="I102" s="319"/>
      <c r="J102" s="320"/>
      <c r="K102" s="320"/>
      <c r="L102" s="121"/>
      <c r="M102" s="121"/>
      <c r="N102" s="121"/>
      <c r="O102" s="121"/>
      <c r="P102" s="121"/>
      <c r="Q102" s="121"/>
      <c r="R102" s="121"/>
      <c r="S102" s="121"/>
      <c r="T102" s="121"/>
      <c r="U102" s="121"/>
      <c r="V102" s="121"/>
    </row>
    <row r="103" outlineLevel="1">
      <c r="A103" s="432" t="s">
        <v>492</v>
      </c>
      <c r="B103" s="433" t="s">
        <v>455</v>
      </c>
      <c r="C103" s="127" t="str">
        <f t="array" ref="C103">INDEX(Dodges!$C$3:$U$84, MATCH($A$1,Dodges!$A$3:$A$85,0), MATCH(C102,Dodges!$C$2:$F$2,0))</f>
        <v>3-17</v>
      </c>
      <c r="D103" s="127" t="str">
        <f t="array" ref="D103">INDEX(Dodges!$C$3:$U$84, MATCH($A$1,Dodges!$A$3:$A$85,0), MATCH(D102,Dodges!$C$2:$F$2,0))</f>
        <v>6-17</v>
      </c>
      <c r="E103" s="127" t="str">
        <f t="array" ref="E103">INDEX(Dodges!$C$3:$U$84, MATCH($A$1,Dodges!$A$3:$A$85,0), MATCH(E102,Dodges!$C$2:$F$2,0))</f>
        <v>26 (21)</v>
      </c>
      <c r="F103" s="127" t="str">
        <f t="array" ref="F103">INDEX(Dodges!$C$3:$U$84, MATCH($A$1,Dodges!$A$3:$A$85,0), MATCH(F102,Dodges!$C$2:$F$2,0))</f>
        <v>35 (28)</v>
      </c>
      <c r="G103" s="402"/>
      <c r="H103" s="319"/>
      <c r="I103" s="319"/>
      <c r="J103" s="320"/>
      <c r="K103" s="320"/>
      <c r="L103" s="320"/>
      <c r="M103" s="121"/>
      <c r="N103" s="121"/>
      <c r="O103" s="121"/>
      <c r="P103" s="121"/>
      <c r="Q103" s="121"/>
      <c r="R103" s="121"/>
      <c r="S103" s="121"/>
      <c r="T103" s="121"/>
      <c r="U103" s="121"/>
      <c r="V103" s="121"/>
    </row>
    <row r="104" outlineLevel="1">
      <c r="A104" s="231"/>
      <c r="B104" s="433" t="s">
        <v>496</v>
      </c>
      <c r="C104" s="127" t="str">
        <f t="array" ref="C104">INDEX(Dodges!$G$3:$U$84, MATCH($A$1,Dodges!$A$3:$A$85,0), MATCH(C102,Dodges!$G$2:$J$2,0))</f>
        <v>4-15</v>
      </c>
      <c r="D104" s="127" t="str">
        <f t="array" ref="D104">INDEX(Dodges!$G$3:$U$84, MATCH($A$1,Dodges!$A$3:$A$85,0), MATCH(D102,Dodges!$G$2:$J$2,0))</f>
        <v>8-14</v>
      </c>
      <c r="E104" s="127" t="str">
        <f t="array" ref="E104">INDEX(Dodges!$G$3:$U$84, MATCH($A$1,Dodges!$A$3:$A$85,0), MATCH(E102,Dodges!$G$2:$J$2,0))</f>
        <v>30</v>
      </c>
      <c r="F104" s="127">
        <f t="array" ref="F104">INDEX(Dodges!$G$3:$U$84, MATCH($A$1,Dodges!$A$3:$A$85,0), MATCH(F102,Dodges!$G$2:$J$2,0))</f>
        <v>40</v>
      </c>
      <c r="G104" s="436"/>
      <c r="H104" s="319"/>
      <c r="I104" s="319"/>
      <c r="J104" s="320"/>
      <c r="K104" s="320"/>
      <c r="L104" s="320"/>
      <c r="M104" s="320"/>
      <c r="N104" s="320"/>
      <c r="O104" s="121"/>
      <c r="P104" s="121"/>
      <c r="Q104" s="121"/>
      <c r="R104" s="121"/>
      <c r="S104" s="121"/>
      <c r="T104" s="121"/>
      <c r="U104" s="121"/>
      <c r="V104" s="121"/>
    </row>
    <row r="105" outlineLevel="1">
      <c r="A105" s="112"/>
      <c r="B105" s="433" t="s">
        <v>497</v>
      </c>
      <c r="C105" s="127" t="str">
        <f t="array" ref="C105">INDEX(Dodges!$K$3:$U$84, MATCH($A$1,Dodges!$A$3:$A$85,0), MATCH(C102,Dodges!$K$2:$N$2,0))</f>
        <v>5-16</v>
      </c>
      <c r="D105" s="127" t="str">
        <f t="array" ref="D105">INDEX(Dodges!$K$3:$U$84, MATCH($A$1,Dodges!$A$3:$A$85,0), MATCH(D102,Dodges!$K$2:$N$2,0))</f>
        <v>9-14</v>
      </c>
      <c r="E105" s="127" t="str">
        <f t="array" ref="E105">INDEX(Dodges!$K$3:$U$84, MATCH($A$1,Dodges!$A$3:$A$85,0), MATCH(E102,Dodges!$K$2:$N$2,0))</f>
        <v>35</v>
      </c>
      <c r="F105" s="127" t="str">
        <f t="array" ref="F105">INDEX(Dodges!$K$3:$U$84, MATCH($A$1,Dodges!$A$3:$A$85,0), MATCH(F102,Dodges!$K$2:$N$2,0))</f>
        <v>53</v>
      </c>
      <c r="G105" s="436"/>
      <c r="H105" s="434"/>
      <c r="I105" s="434"/>
      <c r="J105" s="179"/>
      <c r="K105" s="179"/>
      <c r="L105" s="179"/>
      <c r="M105" s="179"/>
      <c r="N105" s="179"/>
      <c r="O105" s="121"/>
      <c r="P105" s="121"/>
      <c r="Q105" s="121"/>
      <c r="R105" s="121"/>
      <c r="S105" s="121"/>
      <c r="T105" s="121"/>
      <c r="U105" s="121"/>
      <c r="V105" s="121"/>
    </row>
    <row r="106" outlineLevel="1">
      <c r="A106" s="432" t="s">
        <v>498</v>
      </c>
      <c r="B106" s="433" t="s">
        <v>499</v>
      </c>
      <c r="C106" s="127" t="str">
        <f t="array" ref="C106">INDEX(Dodges!$O$3:$U$84, MATCH($A$1,Dodges!$A$3:$A$85,0), MATCH(C102,Dodges!$O$2:$R$2,0))</f>
        <v>3-28</v>
      </c>
      <c r="D106" s="127" t="str">
        <f t="array" ref="D106">INDEX(Dodges!$O$3:$U$84, MATCH($A$1,Dodges!$A$3:$A$85,0), MATCH(D102,Dodges!$O$2:$R$2,0))</f>
        <v>6-26</v>
      </c>
      <c r="E106" s="127" t="str">
        <f t="array" ref="E106">INDEX(Dodges!$O$3:$U$84, MATCH($A$1,Dodges!$A$3:$A$85,0), MATCH(E102,Dodges!$O$2:$R$2,0))</f>
        <v>59</v>
      </c>
      <c r="F106" s="248"/>
      <c r="G106" s="248"/>
      <c r="H106" s="180"/>
      <c r="I106" s="180"/>
      <c r="J106" s="121"/>
      <c r="K106" s="121"/>
      <c r="L106" s="121"/>
      <c r="M106" s="121"/>
      <c r="N106" s="121"/>
      <c r="O106" s="320"/>
      <c r="P106" s="320"/>
      <c r="Q106" s="320"/>
      <c r="R106" s="320"/>
      <c r="S106" s="320"/>
      <c r="T106" s="320"/>
      <c r="U106" s="320"/>
      <c r="V106" s="320"/>
    </row>
    <row r="107" outlineLevel="1">
      <c r="A107" s="112"/>
      <c r="B107" s="433" t="s">
        <v>500</v>
      </c>
      <c r="C107" s="127" t="str">
        <f t="array" ref="C107">INDEX(Dodges!$S$3:$U$84, MATCH($A$1,Dodges!$A$3:$A$85,0), MATCH(C102,Dodges!$S$2:$U$2,0))</f>
        <v>3-21</v>
      </c>
      <c r="D107" s="127" t="str">
        <f t="array" ref="D107">INDEX(Dodges!$S$3:$U$84, MATCH($A$1,Dodges!$A$3:$A$85,0), MATCH(D102,Dodges!$S$2:$U$2,0))</f>
        <v>6-20</v>
      </c>
      <c r="E107" s="127" t="str">
        <f t="array" ref="E107">INDEX(Dodges!$S$3:$U$84, MATCH($A$1,Dodges!$A$3:$A$85,0), MATCH(E102,Dodges!$S$2:$U$2,0))</f>
        <v>真横：100
真上：132
真下：84</v>
      </c>
      <c r="F107" s="436"/>
      <c r="G107" s="436"/>
      <c r="H107" s="180"/>
      <c r="I107" s="180"/>
      <c r="J107" s="179"/>
      <c r="K107" s="179"/>
      <c r="L107" s="179"/>
      <c r="M107" s="179"/>
      <c r="N107" s="121"/>
      <c r="O107" s="180"/>
      <c r="P107" s="180"/>
      <c r="Q107" s="180"/>
      <c r="R107" s="180"/>
      <c r="S107" s="180"/>
      <c r="T107" s="180"/>
      <c r="U107" s="180"/>
      <c r="V107" s="180"/>
    </row>
    <row r="108">
      <c r="A108" s="438"/>
      <c r="B108" s="439"/>
      <c r="C108" s="431"/>
      <c r="D108" s="431"/>
      <c r="E108" s="440"/>
      <c r="F108" s="431"/>
      <c r="G108" s="431"/>
      <c r="H108" s="431"/>
      <c r="I108" s="431"/>
      <c r="J108" s="121"/>
      <c r="K108" s="319"/>
      <c r="L108" s="319"/>
      <c r="M108" s="319"/>
      <c r="N108" s="319"/>
      <c r="O108" s="180"/>
      <c r="P108" s="180"/>
      <c r="Q108" s="180"/>
      <c r="R108" s="180"/>
      <c r="S108" s="180"/>
      <c r="T108" s="180"/>
      <c r="U108" s="180"/>
      <c r="V108" s="180"/>
    </row>
    <row r="109">
      <c r="A109" s="441" t="s">
        <v>501</v>
      </c>
      <c r="B109" s="110"/>
      <c r="C109" s="320"/>
      <c r="D109" s="179"/>
      <c r="E109" s="320"/>
      <c r="F109" s="138"/>
      <c r="G109" s="138"/>
      <c r="H109" s="179"/>
      <c r="I109" s="179"/>
      <c r="J109" s="180"/>
      <c r="K109" s="180"/>
      <c r="L109" s="180"/>
      <c r="M109" s="180"/>
      <c r="N109" s="180"/>
      <c r="O109" s="180"/>
      <c r="P109" s="180"/>
      <c r="Q109" s="180"/>
      <c r="R109" s="180"/>
      <c r="S109" s="180"/>
      <c r="T109" s="180"/>
      <c r="U109" s="180"/>
      <c r="V109" s="180"/>
    </row>
    <row r="110" outlineLevel="1">
      <c r="A110" s="112"/>
      <c r="B110" s="114"/>
      <c r="C110" s="442" t="s">
        <v>487</v>
      </c>
      <c r="D110" s="442" t="s">
        <v>49</v>
      </c>
      <c r="E110" s="442" t="s">
        <v>48</v>
      </c>
      <c r="F110" s="442" t="s">
        <v>50</v>
      </c>
      <c r="G110" s="443" t="s">
        <v>51</v>
      </c>
      <c r="H110" s="320"/>
      <c r="I110" s="320"/>
      <c r="J110" s="179"/>
      <c r="K110" s="444" t="str">
        <f>'テンプレート'!K116</f>
        <v>アイテム取得</v>
      </c>
      <c r="L110" s="117"/>
      <c r="M110" s="445" t="str">
        <f>'テンプレート'!M116</f>
        <v>取得フレーム</v>
      </c>
      <c r="N110" s="445" t="str">
        <f>'テンプレート'!N116</f>
        <v>Duration</v>
      </c>
      <c r="O110" s="180"/>
      <c r="P110" s="180"/>
      <c r="Q110" s="180"/>
      <c r="R110" s="180"/>
      <c r="S110" s="180"/>
      <c r="T110" s="180"/>
      <c r="U110" s="180"/>
      <c r="V110" s="180"/>
    </row>
    <row r="111" outlineLevel="1">
      <c r="A111" s="446" t="s">
        <v>502</v>
      </c>
      <c r="B111" s="447" t="s">
        <v>503</v>
      </c>
      <c r="C111" s="448"/>
      <c r="D111" s="127">
        <f t="array" ref="D111">INDEX('Ledge  Tech'!$C$3:$C108, MATCH($A$1,'Ledge  Tech'!$A$3:$A$109,0), MATCH(D110,'Ledge  Tech'!$C$2,0))</f>
        <v>19</v>
      </c>
      <c r="E111" s="448"/>
      <c r="F111" s="448"/>
      <c r="G111" s="448"/>
      <c r="H111" s="320"/>
      <c r="I111" s="320"/>
      <c r="J111" s="121"/>
      <c r="K111" s="449" t="str">
        <f>'テンプレート'!K117</f>
        <v>小アイテム</v>
      </c>
      <c r="L111" s="450" t="str">
        <f>'テンプレート'!L117</f>
        <v>On-Spot</v>
      </c>
      <c r="M111" s="127" t="s">
        <v>504</v>
      </c>
      <c r="N111" s="127">
        <v>7.0</v>
      </c>
      <c r="O111" s="180"/>
      <c r="P111" s="180"/>
      <c r="Q111" s="180"/>
      <c r="R111" s="180"/>
      <c r="S111" s="180"/>
      <c r="T111" s="180"/>
      <c r="U111" s="180"/>
      <c r="V111" s="180"/>
    </row>
    <row r="112" outlineLevel="1">
      <c r="A112" s="222"/>
      <c r="B112" s="447" t="s">
        <v>455</v>
      </c>
      <c r="C112" s="127" t="str">
        <f t="array" ref="C112">INDEX('Ledge  Tech'!$D$3:$E108, MATCH($A$1,'Ledge  Tech'!$A$3:$A$109,0), MATCH(C110,'Ledge  Tech'!$D$2:$E$2,0))</f>
        <v>1-33</v>
      </c>
      <c r="D112" s="127">
        <f t="array" ref="D112">INDEX('Ledge  Tech'!$D$3:$E108, MATCH($A$1,'Ledge  Tech'!$A$3:$A$109,0), MATCH(D110,'Ledge  Tech'!$D$2:$E$2,0))</f>
        <v>34</v>
      </c>
      <c r="E112" s="448"/>
      <c r="F112" s="448"/>
      <c r="G112" s="448"/>
      <c r="H112" s="320"/>
      <c r="I112" s="320"/>
      <c r="J112" s="179"/>
      <c r="K112" s="207"/>
      <c r="L112" s="450" t="str">
        <f>'テンプレート'!L118</f>
        <v>歩き</v>
      </c>
      <c r="M112" s="127" t="s">
        <v>504</v>
      </c>
      <c r="N112" s="127">
        <v>19.0</v>
      </c>
      <c r="O112" s="180"/>
      <c r="P112" s="180"/>
      <c r="Q112" s="180"/>
      <c r="R112" s="180"/>
      <c r="S112" s="180"/>
      <c r="T112" s="180"/>
      <c r="U112" s="180"/>
      <c r="V112" s="180"/>
    </row>
    <row r="113" outlineLevel="1">
      <c r="A113" s="222"/>
      <c r="B113" s="447" t="s">
        <v>486</v>
      </c>
      <c r="C113" s="127" t="str">
        <f t="array" ref="C113">INDEX('Ledge  Tech'!$F$3:$G$109, MATCH($A$1,'Ledge  Tech'!$A$3:$A$109,0), MATCH(C110,'Ledge  Tech'!$F$2:$G$2,0))</f>
        <v>1-29</v>
      </c>
      <c r="D113" s="127">
        <f t="array" ref="D113">INDEX('Ledge  Tech'!$F$3:$G$109, MATCH($A$1,'Ledge  Tech'!$A$3:$A$109,0), MATCH(D110,'Ledge  Tech'!$F$2:$G$2,0))</f>
        <v>45</v>
      </c>
      <c r="E113" s="448"/>
      <c r="F113" s="448"/>
      <c r="G113" s="448"/>
      <c r="H113" s="320"/>
      <c r="I113" s="320"/>
      <c r="J113" s="121"/>
      <c r="K113" s="451" t="str">
        <f>'テンプレート'!K119</f>
        <v>アイテム投擲</v>
      </c>
      <c r="L113" s="117"/>
      <c r="M113" s="445" t="str">
        <f>'テンプレート'!M119</f>
        <v>投擲フレーム</v>
      </c>
      <c r="N113" s="445" t="str">
        <f>'テンプレート'!N119</f>
        <v>Duration</v>
      </c>
      <c r="O113" s="180"/>
      <c r="P113" s="180"/>
      <c r="Q113" s="180"/>
      <c r="R113" s="180"/>
      <c r="S113" s="180"/>
      <c r="T113" s="180"/>
      <c r="U113" s="180"/>
      <c r="V113" s="180"/>
    </row>
    <row r="114" outlineLevel="1">
      <c r="A114" s="222"/>
      <c r="B114" s="447" t="s">
        <v>505</v>
      </c>
      <c r="C114" s="127" t="str">
        <f t="array" ref="C114">INDEX('Ledge  Tech'!$H$3:$I$109, MATCH($A$1,'Ledge  Tech'!$A$3:$A$109,0), MATCH(C110,'Ledge  Tech'!$H$2:$I$2,0))</f>
        <v>1-12</v>
      </c>
      <c r="D114" s="127">
        <f t="array" ref="D114">INDEX('Ledge  Tech'!$H$3:$I$109, MATCH($A$1,'Ledge  Tech'!$A$3:$A$109,0), MATCH(D110,'Ledge  Tech'!$H$2:$I$2,0))</f>
        <v>14</v>
      </c>
      <c r="E114" s="448"/>
      <c r="F114" s="448"/>
      <c r="G114" s="448"/>
      <c r="H114" s="320"/>
      <c r="I114" s="320"/>
      <c r="J114" s="179"/>
      <c r="K114" s="452" t="str">
        <f>'テンプレート'!K120</f>
        <v>Ground投擲</v>
      </c>
      <c r="L114" s="450" t="str">
        <f>'テンプレート'!L120</f>
        <v>前Throws</v>
      </c>
      <c r="M114" s="127" t="s">
        <v>191</v>
      </c>
      <c r="N114" s="127">
        <v>24.0</v>
      </c>
      <c r="O114" s="121"/>
      <c r="P114" s="121"/>
      <c r="Q114" s="121"/>
      <c r="R114" s="121"/>
      <c r="S114" s="121"/>
      <c r="T114" s="121"/>
      <c r="U114" s="121"/>
      <c r="V114" s="121"/>
    </row>
    <row r="115" outlineLevel="1">
      <c r="A115" s="207"/>
      <c r="B115" s="447" t="s">
        <v>506</v>
      </c>
      <c r="C115" s="127" t="str">
        <f t="array" ref="C115">INDEX('Ledge  Tech'!$J$3:$M$109, MATCH($A$1,'Ledge  Tech'!$A$3:$A$109,0), MATCH(C110,'Ledge  Tech'!$J$2:$M$2,0))</f>
        <v>1-26</v>
      </c>
      <c r="D115" s="127">
        <f t="array" ref="D115">INDEX('Ledge  Tech'!$J$3:$M$109, MATCH($A$1,'Ledge  Tech'!$A$3:$A$109,0), MATCH(D110,'Ledge  Tech'!$J$2:$M$2,0))</f>
        <v>55</v>
      </c>
      <c r="E115" s="127" t="str">
        <f t="array" ref="E115">INDEX('Ledge  Tech'!$J$3:$M$109, MATCH($A$1,'Ledge  Tech'!$A$3:$A$109,0), MATCH(E110,'Ledge  Tech'!$J$2:$M$2,0))</f>
        <v>24-26</v>
      </c>
      <c r="F115" s="127">
        <f t="array" ref="F115">INDEX('Ledge  Tech'!$J$3:$M$109, MATCH($A$1,'Ledge  Tech'!$A$3:$A$109,0), MATCH(F110,'Ledge  Tech'!$J$2:$M$2,0))</f>
        <v>9</v>
      </c>
      <c r="G115" s="127">
        <f>F115*1.2</f>
        <v>10.8</v>
      </c>
      <c r="H115" s="320"/>
      <c r="I115" s="320"/>
      <c r="J115" s="121"/>
      <c r="K115" s="222"/>
      <c r="L115" s="450" t="str">
        <f>'テンプレート'!L121</f>
        <v>後Throws</v>
      </c>
      <c r="M115" s="127" t="s">
        <v>191</v>
      </c>
      <c r="N115" s="127">
        <v>24.0</v>
      </c>
      <c r="O115" s="121"/>
      <c r="P115" s="121"/>
      <c r="Q115" s="121"/>
      <c r="R115" s="121"/>
      <c r="S115" s="121"/>
      <c r="T115" s="121"/>
      <c r="U115" s="121"/>
      <c r="V115" s="121"/>
    </row>
    <row r="116" outlineLevel="1">
      <c r="A116" s="446" t="s">
        <v>507</v>
      </c>
      <c r="B116" s="447" t="s">
        <v>455</v>
      </c>
      <c r="C116" s="127" t="str">
        <f t="array" ref="C116">INDEX('Ledge  Tech'!$N$3:$O$109, MATCH($A$1,'Ledge  Tech'!$A$3:$A$109,0), MATCH(C110,'Ledge  Tech'!$N$2:$O$2,0))</f>
        <v>1-20</v>
      </c>
      <c r="D116" s="127">
        <f t="array" ref="D116">INDEX('Ledge  Tech'!$N$3:$O$109, MATCH($A$1,'Ledge  Tech'!$A$3:$A$109,0), MATCH(D110,'Ledge  Tech'!$N$2:$O$2,0))</f>
        <v>26</v>
      </c>
      <c r="E116" s="448"/>
      <c r="F116" s="448"/>
      <c r="G116" s="448"/>
      <c r="H116" s="320"/>
      <c r="I116" s="320"/>
      <c r="J116" s="179"/>
      <c r="K116" s="222"/>
      <c r="L116" s="450" t="str">
        <f>'テンプレート'!L122</f>
        <v>上Throws</v>
      </c>
      <c r="M116" s="127" t="s">
        <v>191</v>
      </c>
      <c r="N116" s="127">
        <v>23.0</v>
      </c>
      <c r="O116" s="320"/>
      <c r="P116" s="320"/>
      <c r="Q116" s="320"/>
      <c r="R116" s="320"/>
      <c r="S116" s="320"/>
      <c r="T116" s="320"/>
      <c r="U116" s="320"/>
      <c r="V116" s="320"/>
    </row>
    <row r="117" outlineLevel="1">
      <c r="A117" s="222"/>
      <c r="B117" s="447" t="s">
        <v>496</v>
      </c>
      <c r="C117" s="127" t="str">
        <f t="array" ref="C117">INDEX('Ledge  Tech'!$P$3:$Q$109, MATCH($A$1,'Ledge  Tech'!$A$3:$A$109,0), MATCH(C110,'Ledge  Tech'!$P$2:$Q$2,0))</f>
        <v>1-20</v>
      </c>
      <c r="D117" s="127">
        <f t="array" ref="D117">INDEX('Ledge  Tech'!$P$3:$Q$109, MATCH($A$1,'Ledge  Tech'!$A$3:$A$109,0), MATCH(D110,'Ledge  Tech'!$P$2:$Q$2,0))</f>
        <v>40</v>
      </c>
      <c r="E117" s="448"/>
      <c r="F117" s="448"/>
      <c r="G117" s="448"/>
      <c r="H117" s="320"/>
      <c r="I117" s="320"/>
      <c r="J117" s="121"/>
      <c r="K117" s="222"/>
      <c r="L117" s="450" t="str">
        <f>'テンプレート'!L123</f>
        <v>下Throws</v>
      </c>
      <c r="M117" s="127" t="s">
        <v>191</v>
      </c>
      <c r="N117" s="127">
        <v>19.0</v>
      </c>
      <c r="O117" s="180"/>
      <c r="P117" s="180"/>
      <c r="Q117" s="180"/>
      <c r="R117" s="180"/>
      <c r="S117" s="180"/>
      <c r="T117" s="180"/>
      <c r="U117" s="180"/>
      <c r="V117" s="180"/>
    </row>
    <row r="118" outlineLevel="1">
      <c r="A118" s="207"/>
      <c r="B118" s="447" t="s">
        <v>497</v>
      </c>
      <c r="C118" s="127" t="str">
        <f t="array" ref="C118">INDEX('Ledge  Tech'!$R$3:$S$109, MATCH($A$1,'Ledge  Tech'!$A$3:$A$109,0), MATCH(C110,'Ledge  Tech'!$R$2:$S$2,0))</f>
        <v>1-20</v>
      </c>
      <c r="D118" s="127">
        <f t="array" ref="D118">INDEX('Ledge  Tech'!$R$3:$S$109, MATCH($A$1,'Ledge  Tech'!$A$3:$A$109,0), MATCH(D110,'Ledge  Tech'!$R$2:$S$2,0))</f>
        <v>40</v>
      </c>
      <c r="E118" s="448"/>
      <c r="F118" s="448"/>
      <c r="G118" s="448"/>
      <c r="H118" s="320"/>
      <c r="I118" s="320"/>
      <c r="J118" s="179"/>
      <c r="K118" s="222"/>
      <c r="L118" s="453" t="str">
        <f>'テンプレート'!L124</f>
        <v>ダッシュ</v>
      </c>
      <c r="M118" s="127" t="s">
        <v>74</v>
      </c>
      <c r="N118" s="127">
        <v>37.0</v>
      </c>
      <c r="O118" s="180"/>
      <c r="P118" s="180"/>
      <c r="Q118" s="180"/>
      <c r="R118" s="180"/>
      <c r="S118" s="180"/>
      <c r="T118" s="180"/>
      <c r="U118" s="180"/>
      <c r="V118" s="180"/>
    </row>
    <row r="119" outlineLevel="1">
      <c r="A119" s="446" t="s">
        <v>508</v>
      </c>
      <c r="B119" s="447" t="s">
        <v>509</v>
      </c>
      <c r="C119" s="448"/>
      <c r="D119" s="127" t="str">
        <f t="array" ref="D119">INDEX('Get-Ups'!$C$3:$C108, MATCH($A$1,'Get-Ups'!$A$3:$A$109,0), MATCH(D110,'Get-Ups'!$C$2:$AD$2,0))</f>
        <v>25</v>
      </c>
      <c r="E119" s="448"/>
      <c r="F119" s="448"/>
      <c r="G119" s="448"/>
      <c r="H119" s="320"/>
      <c r="I119" s="320"/>
      <c r="J119" s="121"/>
      <c r="K119" s="207"/>
      <c r="L119" s="453" t="str">
        <f>'テンプレート'!L125</f>
        <v>On-Spot捨て</v>
      </c>
      <c r="M119" s="127" t="s">
        <v>173</v>
      </c>
      <c r="N119" s="127">
        <v>23.0</v>
      </c>
      <c r="O119" s="180"/>
      <c r="P119" s="180"/>
      <c r="Q119" s="180"/>
      <c r="R119" s="180"/>
      <c r="S119" s="180"/>
      <c r="T119" s="180"/>
      <c r="U119" s="180"/>
      <c r="V119" s="180"/>
    </row>
    <row r="120" outlineLevel="1">
      <c r="A120" s="222"/>
      <c r="B120" s="447" t="s">
        <v>455</v>
      </c>
      <c r="C120" s="454" t="str">
        <f t="array" ref="C120">INDEX('Get-Ups'!$D$3:$E108, MATCH($A$1,'Get-Ups'!$A$3:$A$109,0), MATCH(C110,'Get-Ups'!$D$2:$AD$2,0))</f>
        <v>1-22</v>
      </c>
      <c r="D120" s="455">
        <f t="array" ref="D120">INDEX('Get-Ups'!$D$3:$E108, MATCH($A$1,'Get-Ups'!$A$3:$A$109,0), MATCH(D110,'Get-Ups'!$D$2:$AD$2,0))</f>
        <v>29</v>
      </c>
      <c r="E120" s="448"/>
      <c r="F120" s="448"/>
      <c r="G120" s="448"/>
      <c r="H120" s="320"/>
      <c r="I120" s="320"/>
      <c r="J120" s="179"/>
      <c r="K120" s="452" t="str">
        <f>'テンプレート'!K126</f>
        <v>Air投擲</v>
      </c>
      <c r="L120" s="450" t="str">
        <f>'テンプレート'!L126</f>
        <v>前Throws</v>
      </c>
      <c r="M120" s="127" t="s">
        <v>191</v>
      </c>
      <c r="N120" s="127">
        <v>24.0</v>
      </c>
      <c r="O120" s="180"/>
      <c r="P120" s="180"/>
      <c r="Q120" s="180"/>
      <c r="R120" s="180"/>
      <c r="S120" s="180"/>
      <c r="T120" s="180"/>
      <c r="U120" s="180"/>
      <c r="V120" s="180"/>
    </row>
    <row r="121" outlineLevel="1">
      <c r="A121" s="222"/>
      <c r="B121" s="447" t="s">
        <v>496</v>
      </c>
      <c r="C121" s="454" t="str">
        <f t="array" ref="C121">INDEX('Get-Ups'!$F$3:$G$109, MATCH($A$1,'Get-Ups'!$A$3:$A$109,0), MATCH(C110,'Get-Ups'!$F$2:$AD$2,0))</f>
        <v>1-20</v>
      </c>
      <c r="D121" s="455">
        <f t="array" ref="D121">INDEX('Get-Ups'!$F$3:$G$109, MATCH($A$1,'Get-Ups'!$A$3:$A$109,0), MATCH(D110,'Get-Ups'!$F$2:$AD$2,0))</f>
        <v>35</v>
      </c>
      <c r="E121" s="448"/>
      <c r="F121" s="448"/>
      <c r="G121" s="448"/>
      <c r="H121" s="320"/>
      <c r="I121" s="320"/>
      <c r="J121" s="121"/>
      <c r="K121" s="222"/>
      <c r="L121" s="450" t="str">
        <f>'テンプレート'!L127</f>
        <v>後Throws</v>
      </c>
      <c r="M121" s="127" t="s">
        <v>191</v>
      </c>
      <c r="N121" s="127">
        <v>24.0</v>
      </c>
      <c r="O121" s="180"/>
      <c r="P121" s="180"/>
      <c r="Q121" s="180"/>
      <c r="R121" s="180"/>
      <c r="S121" s="180"/>
      <c r="T121" s="180"/>
      <c r="U121" s="180"/>
      <c r="V121" s="180"/>
    </row>
    <row r="122" outlineLevel="1">
      <c r="A122" s="222"/>
      <c r="B122" s="447" t="s">
        <v>497</v>
      </c>
      <c r="C122" s="127" t="str">
        <f t="array" ref="C122">INDEX('Get-Ups'!$H$3:$I$109, MATCH($A$1,'Get-Ups'!$A$3:$A$109,0), MATCH(C110,'Get-Ups'!$H$2:$AD$2,0))</f>
        <v>1-20</v>
      </c>
      <c r="D122" s="127">
        <f t="array" ref="D122">INDEX('Get-Ups'!$H$3:$I$109, MATCH($A$1,'Get-Ups'!$A$3:$A$109,0), MATCH(D110,'Get-Ups'!$H$2:$AD$2,0))</f>
        <v>35</v>
      </c>
      <c r="E122" s="448"/>
      <c r="F122" s="448"/>
      <c r="G122" s="448"/>
      <c r="H122" s="320"/>
      <c r="I122" s="320"/>
      <c r="J122" s="179"/>
      <c r="K122" s="222"/>
      <c r="L122" s="450" t="str">
        <f>'テンプレート'!L128</f>
        <v>上Throws</v>
      </c>
      <c r="M122" s="127" t="s">
        <v>191</v>
      </c>
      <c r="N122" s="127">
        <v>23.0</v>
      </c>
      <c r="O122" s="180"/>
      <c r="P122" s="180"/>
      <c r="Q122" s="180"/>
      <c r="R122" s="180"/>
      <c r="S122" s="180"/>
      <c r="T122" s="180"/>
      <c r="U122" s="180"/>
      <c r="V122" s="180"/>
    </row>
    <row r="123" outlineLevel="1">
      <c r="A123" s="222"/>
      <c r="B123" s="447" t="s">
        <v>510</v>
      </c>
      <c r="C123" s="456" t="str">
        <f t="array" ref="C123">INDEX('Get-Ups'!$J$3:$M$109, MATCH($A$1,'Get-Ups'!$A$3:$A$109,0), MATCH(C110,'Get-Ups'!$J$2:$AD$2,0))</f>
        <v>1-22</v>
      </c>
      <c r="D123" s="457">
        <f t="array" ref="D123">INDEX('Get-Ups'!$J$3:$M$109, MATCH($A$1,'Get-Ups'!$A$3:$A$109,0), MATCH(D110,'Get-Ups'!$J$2:$AD$2,0))</f>
        <v>45</v>
      </c>
      <c r="E123" s="454" t="str">
        <f t="array" ref="E123">INDEX('Get-Ups'!$J$3:$M$109, MATCH($A$1,'Get-Ups'!$A$3:$A$109,0), MATCH(E110,'Get-Ups'!$J$2:$AD$2,0))</f>
        <v>16-17</v>
      </c>
      <c r="F123" s="455">
        <f t="array" ref="F123">INDEX('Get-Ups'!$J$3:$M$109, MATCH($A$1,'Get-Ups'!$A$3:$A$109,0), MATCH(F110,'Get-Ups'!$J$2:$AD$2,0))</f>
        <v>7</v>
      </c>
      <c r="G123" s="127">
        <f t="shared" ref="G123:G124" si="1">F123*1.2</f>
        <v>8.4</v>
      </c>
      <c r="H123" s="320"/>
      <c r="I123" s="320"/>
      <c r="J123" s="121"/>
      <c r="K123" s="207"/>
      <c r="L123" s="450" t="str">
        <f>'テンプレート'!L129</f>
        <v>下Throws</v>
      </c>
      <c r="M123" s="127" t="s">
        <v>191</v>
      </c>
      <c r="N123" s="127">
        <v>19.0</v>
      </c>
      <c r="O123" s="121"/>
      <c r="P123" s="121"/>
      <c r="Q123" s="121"/>
      <c r="R123" s="121"/>
      <c r="S123" s="121"/>
      <c r="T123" s="121"/>
      <c r="U123" s="121"/>
      <c r="V123" s="121"/>
    </row>
    <row r="124" outlineLevel="1">
      <c r="A124" s="207"/>
      <c r="B124" s="458" t="s">
        <v>511</v>
      </c>
      <c r="C124" s="207"/>
      <c r="D124" s="207"/>
      <c r="E124" s="454" t="str">
        <f t="array" ref="E124">INDEX('Get-Ups'!$N$3:$O$109, MATCH($A$1,'Get-Ups'!$A$3:$A$109,0), MATCH(E110,'Get-Ups'!$N$2:$AD$2,0))</f>
        <v>21-22</v>
      </c>
      <c r="F124" s="455">
        <f t="array" ref="F124">INDEX('Get-Ups'!$N$3:$O$109, MATCH($A$1,'Get-Ups'!$A$3:$A$109,0), MATCH(F110,'Get-Ups'!$N$2:$AD$2,0))</f>
        <v>7</v>
      </c>
      <c r="G124" s="127">
        <f t="shared" si="1"/>
        <v>8.4</v>
      </c>
      <c r="H124" s="320"/>
      <c r="I124" s="320"/>
      <c r="J124" s="121"/>
      <c r="K124" s="459" t="str">
        <f>'テンプレート'!K130</f>
        <v>踏み台ジャンプ</v>
      </c>
      <c r="L124" s="224"/>
      <c r="M124" s="445" t="str">
        <f>'テンプレート'!M130</f>
        <v>Duration</v>
      </c>
      <c r="N124" s="138"/>
      <c r="O124" s="121"/>
      <c r="P124" s="121"/>
      <c r="Q124" s="121"/>
      <c r="R124" s="121"/>
      <c r="S124" s="121"/>
      <c r="T124" s="121"/>
      <c r="U124" s="121"/>
      <c r="V124" s="121"/>
    </row>
    <row r="125" outlineLevel="1">
      <c r="A125" s="446" t="s">
        <v>512</v>
      </c>
      <c r="B125" s="447" t="s">
        <v>509</v>
      </c>
      <c r="C125" s="448"/>
      <c r="D125" s="454" t="str">
        <f t="array" ref="D125">INDEX('Get-Ups'!$C$3:$C108, MATCH($A$1,'Get-Ups'!$A$3:$A$109,0), MATCH(D110,'Get-Ups'!$C$2,0))</f>
        <v>25</v>
      </c>
      <c r="E125" s="448"/>
      <c r="F125" s="448"/>
      <c r="G125" s="448"/>
      <c r="H125" s="320"/>
      <c r="I125" s="320"/>
      <c r="J125" s="179"/>
      <c r="K125" s="460" t="str">
        <f>'テンプレート'!K131</f>
        <v>踏み</v>
      </c>
      <c r="L125" s="461" t="str">
        <f>'テンプレート'!L131</f>
        <v>踏み</v>
      </c>
      <c r="M125" s="127">
        <v>8.0</v>
      </c>
      <c r="N125" s="462"/>
      <c r="O125" s="121"/>
      <c r="P125" s="121"/>
      <c r="Q125" s="121"/>
      <c r="R125" s="121"/>
      <c r="S125" s="121"/>
      <c r="T125" s="121"/>
      <c r="U125" s="121"/>
      <c r="V125" s="121"/>
    </row>
    <row r="126" outlineLevel="1">
      <c r="A126" s="222"/>
      <c r="B126" s="447" t="s">
        <v>455</v>
      </c>
      <c r="C126" s="454" t="str">
        <f t="array" ref="C126">INDEX('Get-Ups'!$P$3:$Q$109, MATCH($A$1,'Get-Ups'!$A$3:$A$109,0), MATCH(C110,'Get-Ups'!$P$2:$AD$2,0))</f>
        <v>1-22</v>
      </c>
      <c r="D126" s="455">
        <f t="array" ref="D126">INDEX('Get-Ups'!$P$3:$Q$109, MATCH($A$1,'Get-Ups'!$A$3:$A$109,0), MATCH(D110,'Get-Ups'!$P$2:$AD$2,0))</f>
        <v>29</v>
      </c>
      <c r="E126" s="448"/>
      <c r="F126" s="448"/>
      <c r="G126" s="448"/>
      <c r="H126" s="320"/>
      <c r="I126" s="320"/>
      <c r="J126" s="121"/>
      <c r="K126" s="452" t="str">
        <f>'テンプレート'!K132</f>
        <v>踏まれ</v>
      </c>
      <c r="L126" s="461" t="str">
        <f>'テンプレート'!L132</f>
        <v>Ground踏まれ</v>
      </c>
      <c r="M126" s="127" t="s">
        <v>504</v>
      </c>
      <c r="N126" s="462"/>
      <c r="O126" s="320"/>
      <c r="P126" s="320"/>
      <c r="Q126" s="320"/>
      <c r="R126" s="320"/>
      <c r="S126" s="320"/>
      <c r="T126" s="320"/>
      <c r="U126" s="320"/>
      <c r="V126" s="320"/>
    </row>
    <row r="127" outlineLevel="1">
      <c r="A127" s="222"/>
      <c r="B127" s="447" t="s">
        <v>496</v>
      </c>
      <c r="C127" s="454" t="str">
        <f t="array" ref="C127">INDEX('Get-Ups'!$R$3:$S$109, MATCH($A$1,'Get-Ups'!$A$3:$A$109,0), MATCH(C110,'Get-Ups'!$R$2:$AD$2,0))</f>
        <v>1-20</v>
      </c>
      <c r="D127" s="455">
        <f t="array" ref="D127">INDEX('Get-Ups'!$R$3:$S$109, MATCH($A$1,'Get-Ups'!$A$3:$A$109,0), MATCH(D110,'Get-Ups'!$R$2:$AD$2,0))</f>
        <v>35</v>
      </c>
      <c r="E127" s="448"/>
      <c r="F127" s="448"/>
      <c r="G127" s="448"/>
      <c r="H127" s="320"/>
      <c r="I127" s="320"/>
      <c r="J127" s="179"/>
      <c r="K127" s="222"/>
      <c r="L127" s="461" t="s">
        <v>671</v>
      </c>
      <c r="M127" s="127">
        <v>28.0</v>
      </c>
      <c r="N127" s="108"/>
      <c r="O127" s="180"/>
      <c r="P127" s="180"/>
      <c r="Q127" s="180"/>
      <c r="R127" s="180"/>
      <c r="S127" s="180"/>
      <c r="T127" s="180"/>
      <c r="U127" s="180"/>
      <c r="V127" s="180"/>
    </row>
    <row r="128" outlineLevel="1">
      <c r="A128" s="222"/>
      <c r="B128" s="447" t="s">
        <v>497</v>
      </c>
      <c r="C128" s="454" t="str">
        <f t="array" ref="C128">INDEX('Get-Ups'!$T$3:$U$109, MATCH($A$1,'Get-Ups'!$A$3:$A$109,0), MATCH(C110,'Get-Ups'!$T$2:$AD$2,0))</f>
        <v>1-20</v>
      </c>
      <c r="D128" s="455">
        <f t="array" ref="D128">INDEX('Get-Ups'!$T$3:$U$109, MATCH($A$1,'Get-Ups'!$A$3:$A$109,0), MATCH(D110,'Get-Ups'!$T$2:$AD$2,0))</f>
        <v>35</v>
      </c>
      <c r="E128" s="448"/>
      <c r="F128" s="448"/>
      <c r="G128" s="448"/>
      <c r="H128" s="320"/>
      <c r="I128" s="320"/>
      <c r="J128" s="121"/>
      <c r="K128" s="222"/>
      <c r="L128" s="461" t="str">
        <f>'テンプレート'!L134</f>
        <v>Air踏まれ</v>
      </c>
      <c r="M128" s="127">
        <v>8.0</v>
      </c>
      <c r="N128" s="108"/>
      <c r="O128" s="180"/>
      <c r="P128" s="180"/>
      <c r="Q128" s="180"/>
      <c r="R128" s="180"/>
      <c r="S128" s="180"/>
      <c r="T128" s="180"/>
      <c r="U128" s="180"/>
      <c r="V128" s="180"/>
    </row>
    <row r="129" outlineLevel="1">
      <c r="A129" s="222"/>
      <c r="B129" s="447" t="s">
        <v>510</v>
      </c>
      <c r="C129" s="456" t="str">
        <f t="array" ref="C129">INDEX('Get-Ups'!$V$3:$Y$109, MATCH($A$1,'Get-Ups'!$A$3:$A$109,0), MATCH(C110,'Get-Ups'!$V$2:$AD$2,0))</f>
        <v>1-22</v>
      </c>
      <c r="D129" s="457">
        <f t="array" ref="D129">INDEX('Get-Ups'!$V$3:$Y$109, MATCH($A$1,'Get-Ups'!$A$3:$A$109,0), MATCH(D110,'Get-Ups'!$V$2:$AD$2,0))</f>
        <v>45</v>
      </c>
      <c r="E129" s="454" t="str">
        <f t="array" ref="E129">INDEX('Get-Ups'!$V$3:$Y$109, MATCH($A$1,'Get-Ups'!$A$3:$A$109,0), MATCH(E110,'Get-Ups'!$V$2:$AD$2,0))</f>
        <v>16-17</v>
      </c>
      <c r="F129" s="455">
        <f t="array" ref="F129">INDEX('Get-Ups'!$V$3:$Y$109, MATCH($A$1,'Get-Ups'!$A$3:$A$109,0), MATCH(F110,'Get-Ups'!$V$2:$AD$2,0))</f>
        <v>7</v>
      </c>
      <c r="G129" s="127">
        <f t="shared" ref="G129:G130" si="2">F129*1.2</f>
        <v>8.4</v>
      </c>
      <c r="H129" s="320"/>
      <c r="I129" s="320"/>
      <c r="J129" s="179"/>
      <c r="K129" s="222"/>
      <c r="L129" s="461" t="str">
        <f>'テンプレート'!L135</f>
        <v>Air落下</v>
      </c>
      <c r="M129" s="127">
        <v>41.0</v>
      </c>
      <c r="N129" s="108"/>
      <c r="O129" s="180"/>
      <c r="P129" s="180"/>
      <c r="Q129" s="180"/>
      <c r="R129" s="180"/>
      <c r="S129" s="180"/>
      <c r="T129" s="180"/>
      <c r="U129" s="180"/>
      <c r="V129" s="180"/>
    </row>
    <row r="130" outlineLevel="1">
      <c r="A130" s="207"/>
      <c r="B130" s="458" t="s">
        <v>511</v>
      </c>
      <c r="C130" s="207"/>
      <c r="D130" s="207"/>
      <c r="E130" s="454" t="str">
        <f t="array" ref="E130">INDEX('Get-Ups'!$Z$3:$AA$109, MATCH($A$1,'Get-Ups'!$A$3:$A$109,0), MATCH(E110,'Get-Ups'!$Z$2:$AD$2,0))</f>
        <v>21-22</v>
      </c>
      <c r="F130" s="455">
        <f t="array" ref="F130">INDEX('Get-Ups'!$Z$3:$AA$109, MATCH($A$1,'Get-Ups'!$A$3:$A$109,0), MATCH(F110,'Get-Ups'!$Z$2:$AD$2,0))</f>
        <v>7</v>
      </c>
      <c r="G130" s="127">
        <f t="shared" si="2"/>
        <v>8.4</v>
      </c>
      <c r="H130" s="320"/>
      <c r="I130" s="320"/>
      <c r="J130" s="179"/>
      <c r="K130" s="451" t="str">
        <f>'テンプレート'!K136</f>
        <v>倒れダメージ</v>
      </c>
      <c r="L130" s="120"/>
      <c r="M130" s="445" t="str">
        <f>'テンプレート'!M136</f>
        <v>Duration</v>
      </c>
      <c r="N130" s="108"/>
      <c r="O130" s="180"/>
      <c r="P130" s="180"/>
      <c r="Q130" s="180"/>
      <c r="R130" s="180"/>
      <c r="S130" s="180"/>
      <c r="T130" s="180"/>
      <c r="U130" s="180"/>
      <c r="V130" s="180"/>
    </row>
    <row r="131" outlineLevel="1">
      <c r="A131" s="446" t="s">
        <v>513</v>
      </c>
      <c r="B131" s="447" t="s">
        <v>514</v>
      </c>
      <c r="C131" s="454" t="str">
        <f t="array" ref="C131">INDEX(Tripping!$C$3:$D108, MATCH($A$1,Tripping!$A$3:$A$109,0), MATCH(C110,Tripping!$C$2:$AC$2,0))</f>
        <v>1-5</v>
      </c>
      <c r="D131" s="455">
        <f t="array" ref="D131">INDEX(Tripping!$C$3:$D108, MATCH($A$1,Tripping!$A$3:$A$109,0), MATCH(D110,Tripping!$C$2:$AC$2,0))</f>
        <v>29</v>
      </c>
      <c r="E131" s="448"/>
      <c r="F131" s="448"/>
      <c r="G131" s="448"/>
      <c r="H131" s="320"/>
      <c r="I131" s="320"/>
      <c r="J131" s="121"/>
      <c r="K131" s="460" t="str">
        <f>'テンプレート'!K137</f>
        <v>あお向け倒れ</v>
      </c>
      <c r="L131" s="453" t="str">
        <f>'テンプレート'!L137</f>
        <v>モーション大</v>
      </c>
      <c r="M131" s="127">
        <v>39.0</v>
      </c>
      <c r="N131" s="462"/>
      <c r="O131" s="180"/>
      <c r="P131" s="180"/>
      <c r="Q131" s="180"/>
      <c r="R131" s="180"/>
      <c r="S131" s="180"/>
      <c r="T131" s="180"/>
      <c r="U131" s="180"/>
      <c r="V131" s="180"/>
    </row>
    <row r="132" outlineLevel="1">
      <c r="A132" s="222"/>
      <c r="B132" s="447" t="s">
        <v>515</v>
      </c>
      <c r="C132" s="454" t="str">
        <f t="array" ref="C132">INDEX(Tripping!$E$3:$F108, MATCH($A$1,Tripping!$A$3:$A$109,0), MATCH(C110,Tripping!$E$2:$AC$2,0))</f>
        <v>1-5</v>
      </c>
      <c r="D132" s="455">
        <f t="array" ref="D132">INDEX(Tripping!$E$3:$F108, MATCH($A$1,Tripping!$A$3:$A$109,0), MATCH(D110,Tripping!$E$2:$AC$2,0))</f>
        <v>39</v>
      </c>
      <c r="E132" s="448"/>
      <c r="F132" s="448"/>
      <c r="G132" s="448"/>
      <c r="H132" s="320"/>
      <c r="I132" s="320"/>
      <c r="J132" s="179"/>
      <c r="K132" s="460" t="str">
        <f>'テンプレート'!K138</f>
        <v>うつ伏せ倒れ</v>
      </c>
      <c r="L132" s="453" t="str">
        <f>'テンプレート'!L138</f>
        <v>モーション大</v>
      </c>
      <c r="M132" s="127" t="s">
        <v>165</v>
      </c>
      <c r="N132" s="462"/>
      <c r="O132" s="180"/>
      <c r="P132" s="180"/>
      <c r="Q132" s="180"/>
      <c r="R132" s="180"/>
      <c r="S132" s="180"/>
      <c r="T132" s="180"/>
      <c r="U132" s="180"/>
      <c r="V132" s="180"/>
    </row>
    <row r="133" outlineLevel="1">
      <c r="A133" s="222"/>
      <c r="B133" s="447" t="s">
        <v>455</v>
      </c>
      <c r="C133" s="454" t="str">
        <f t="array" ref="C133">INDEX(Tripping!$G$3:$H$109, MATCH($A$1,Tripping!$A$3:$A$109,0), MATCH(C110,Tripping!$G$2:$AC$2,0))</f>
        <v>1-16</v>
      </c>
      <c r="D133" s="455">
        <f t="array" ref="D133">INDEX(Tripping!$G$3:$H$109, MATCH($A$1,Tripping!$A$3:$A$109,0), MATCH(D110,Tripping!$G$2:$AC$2,0))</f>
        <v>21</v>
      </c>
      <c r="E133" s="448"/>
      <c r="F133" s="448"/>
      <c r="G133" s="448"/>
      <c r="H133" s="320"/>
      <c r="I133" s="320"/>
      <c r="J133" s="121"/>
      <c r="K133" s="451" t="str">
        <f>'テンプレート'!K139</f>
        <v/>
      </c>
      <c r="L133" s="120"/>
      <c r="M133" s="445" t="str">
        <f>'テンプレート'!M139</f>
        <v/>
      </c>
      <c r="N133" s="108"/>
      <c r="O133" s="180"/>
      <c r="P133" s="180"/>
      <c r="Q133" s="180"/>
      <c r="R133" s="180"/>
      <c r="S133" s="180"/>
      <c r="T133" s="180"/>
      <c r="U133" s="180"/>
      <c r="V133" s="180"/>
    </row>
    <row r="134" outlineLevel="1">
      <c r="A134" s="222"/>
      <c r="B134" s="447" t="s">
        <v>496</v>
      </c>
      <c r="C134" s="454" t="str">
        <f t="array" ref="C134">INDEX(Tripping!$I$3:$J$109, MATCH($A$1,Tripping!$A$3:$A$109,0), MATCH(C110,Tripping!$I$2:$AC$2,0))</f>
        <v>1-9</v>
      </c>
      <c r="D134" s="455">
        <f t="array" ref="D134">INDEX(Tripping!$I$3:$J$109, MATCH($A$1,Tripping!$A$3:$A$109,0), MATCH(D110,Tripping!$I$2:$AC$2,0))</f>
        <v>28</v>
      </c>
      <c r="E134" s="448"/>
      <c r="F134" s="448"/>
      <c r="G134" s="448"/>
      <c r="H134" s="320"/>
      <c r="I134" s="320"/>
      <c r="J134" s="320"/>
      <c r="K134" s="463"/>
      <c r="L134" s="464" t="str">
        <f>'テンプレート'!L140</f>
        <v/>
      </c>
      <c r="M134" s="127" t="s">
        <v>504</v>
      </c>
      <c r="N134" s="108"/>
      <c r="O134" s="180"/>
      <c r="P134" s="180"/>
      <c r="Q134" s="180"/>
      <c r="R134" s="180"/>
      <c r="S134" s="180"/>
      <c r="T134" s="180"/>
      <c r="U134" s="180"/>
      <c r="V134" s="180"/>
    </row>
    <row r="135" outlineLevel="1">
      <c r="A135" s="222"/>
      <c r="B135" s="447" t="s">
        <v>497</v>
      </c>
      <c r="C135" s="454" t="str">
        <f t="array" ref="C135">INDEX(Tripping!$K$3:$L$109, MATCH($A$1,Tripping!$A$3:$A$109,0), MATCH(C110,Tripping!$K$2:$AC$2,0))</f>
        <v>1-9</v>
      </c>
      <c r="D135" s="455">
        <f t="array" ref="D135">INDEX(Tripping!$K$3:$L$109, MATCH($A$1,Tripping!$A$3:$A$109,0), MATCH(D110,Tripping!$K$2:$AC$2,0))</f>
        <v>28</v>
      </c>
      <c r="E135" s="448"/>
      <c r="F135" s="448"/>
      <c r="G135" s="448"/>
      <c r="H135" s="320"/>
      <c r="I135" s="320"/>
      <c r="J135" s="320"/>
      <c r="K135" s="465"/>
      <c r="L135" s="180"/>
      <c r="M135" s="180"/>
      <c r="N135" s="108"/>
      <c r="O135" s="180"/>
      <c r="P135" s="180"/>
      <c r="Q135" s="180"/>
      <c r="R135" s="180"/>
      <c r="S135" s="180"/>
      <c r="T135" s="180"/>
      <c r="U135" s="180"/>
      <c r="V135" s="180"/>
    </row>
    <row r="136" outlineLevel="1">
      <c r="A136" s="222"/>
      <c r="B136" s="447" t="s">
        <v>510</v>
      </c>
      <c r="C136" s="456" t="str">
        <f t="array" ref="C136">INDEX(Tripping!$M$3:$P$109, MATCH($A$1,Tripping!$A$3:$A$109,0), MATCH(C110,Tripping!$M$2:$AC$2,0))</f>
        <v>1-7</v>
      </c>
      <c r="D136" s="457">
        <f t="array" ref="D136">INDEX(Tripping!$M$3:$P$109, MATCH($A$1,Tripping!$A$3:$A$109,0), MATCH(D110,Tripping!$M$2:$AC$2,0))</f>
        <v>49</v>
      </c>
      <c r="E136" s="454" t="str">
        <f t="array" ref="E136">INDEX(Tripping!$M$3:$P$109, MATCH($A$1,Tripping!$A$3:$A$109,0), MATCH(E110,Tripping!$M$2:$AC$2,0))</f>
        <v>19-20</v>
      </c>
      <c r="F136" s="455">
        <f t="array" ref="F136">INDEX(Tripping!$M$3:$P$109, MATCH($A$1,Tripping!$A$3:$A$109,0), MATCH(F110,Tripping!$M$2:$AC$2,0))</f>
        <v>5</v>
      </c>
      <c r="G136" s="127">
        <f t="shared" ref="G136:G137" si="3">F136*1.2</f>
        <v>6</v>
      </c>
      <c r="H136" s="320"/>
      <c r="I136" s="320"/>
      <c r="J136" s="320"/>
      <c r="K136" s="180"/>
      <c r="L136" s="180"/>
      <c r="M136" s="180"/>
      <c r="N136" s="108"/>
      <c r="O136" s="108"/>
      <c r="P136" s="108"/>
      <c r="Q136" s="108"/>
      <c r="R136" s="180"/>
      <c r="S136" s="180"/>
      <c r="T136" s="180"/>
      <c r="U136" s="180"/>
      <c r="V136" s="180"/>
    </row>
    <row r="137" outlineLevel="1">
      <c r="A137" s="207"/>
      <c r="B137" s="458" t="s">
        <v>511</v>
      </c>
      <c r="C137" s="207"/>
      <c r="D137" s="207"/>
      <c r="E137" s="454" t="str">
        <f t="array" ref="E137">INDEX(Tripping!$Q$3:$R$109, MATCH($A$1,Tripping!$A$3:$A$109,0), MATCH(E110,Tripping!$Q$2:$AC$2,0))</f>
        <v>29-30</v>
      </c>
      <c r="F137" s="455">
        <f t="array" ref="F137">INDEX(Tripping!$Q$3:$R$109, MATCH($A$1,Tripping!$A$3:$A$109,0), MATCH(F110,Tripping!$Q$2:$AC$2,0))</f>
        <v>5</v>
      </c>
      <c r="G137" s="127">
        <f t="shared" si="3"/>
        <v>6</v>
      </c>
      <c r="H137" s="320"/>
      <c r="I137" s="320"/>
      <c r="J137" s="320"/>
      <c r="K137" s="180"/>
      <c r="L137" s="180"/>
      <c r="M137" s="180"/>
      <c r="N137" s="108"/>
      <c r="O137" s="108"/>
      <c r="P137" s="108"/>
      <c r="Q137" s="108"/>
      <c r="R137" s="180"/>
      <c r="S137" s="180"/>
      <c r="T137" s="180"/>
      <c r="U137" s="180"/>
      <c r="V137" s="180"/>
    </row>
  </sheetData>
  <mergeCells count="140">
    <mergeCell ref="U61:U62"/>
    <mergeCell ref="R55:V57"/>
    <mergeCell ref="R51:V54"/>
    <mergeCell ref="R41:V41"/>
    <mergeCell ref="R42:V45"/>
    <mergeCell ref="R46:V47"/>
    <mergeCell ref="R48:V50"/>
    <mergeCell ref="V64:V72"/>
    <mergeCell ref="V61:V62"/>
    <mergeCell ref="U77:U83"/>
    <mergeCell ref="V77:V83"/>
    <mergeCell ref="V74:V75"/>
    <mergeCell ref="U74:U75"/>
    <mergeCell ref="U64:U72"/>
    <mergeCell ref="H10:H11"/>
    <mergeCell ref="K16:N16"/>
    <mergeCell ref="I10:I11"/>
    <mergeCell ref="G16:H16"/>
    <mergeCell ref="I4:I5"/>
    <mergeCell ref="I6:I7"/>
    <mergeCell ref="H26:J26"/>
    <mergeCell ref="H25:J25"/>
    <mergeCell ref="H8:J9"/>
    <mergeCell ref="H4:H5"/>
    <mergeCell ref="H6:H7"/>
    <mergeCell ref="K1:M2"/>
    <mergeCell ref="H1:J2"/>
    <mergeCell ref="H31:J32"/>
    <mergeCell ref="H36:J36"/>
    <mergeCell ref="H33:J34"/>
    <mergeCell ref="H35:J35"/>
    <mergeCell ref="H37:J37"/>
    <mergeCell ref="H38:J38"/>
    <mergeCell ref="I42:I45"/>
    <mergeCell ref="I46:I47"/>
    <mergeCell ref="J42:J45"/>
    <mergeCell ref="J46:J47"/>
    <mergeCell ref="H27:J27"/>
    <mergeCell ref="H29:J30"/>
    <mergeCell ref="H28:J28"/>
    <mergeCell ref="H63:J63"/>
    <mergeCell ref="H64:J72"/>
    <mergeCell ref="B77:B78"/>
    <mergeCell ref="A76:B76"/>
    <mergeCell ref="A73:B73"/>
    <mergeCell ref="D74:D75"/>
    <mergeCell ref="J51:J54"/>
    <mergeCell ref="I48:I50"/>
    <mergeCell ref="J48:J50"/>
    <mergeCell ref="H91:J91"/>
    <mergeCell ref="H92:J93"/>
    <mergeCell ref="J55:J57"/>
    <mergeCell ref="H61:J62"/>
    <mergeCell ref="H60:J60"/>
    <mergeCell ref="H79:J80"/>
    <mergeCell ref="H96:J97"/>
    <mergeCell ref="H98:J99"/>
    <mergeCell ref="H94:J95"/>
    <mergeCell ref="H81:J83"/>
    <mergeCell ref="C94:C95"/>
    <mergeCell ref="A94:A95"/>
    <mergeCell ref="A91:B91"/>
    <mergeCell ref="A88:A90"/>
    <mergeCell ref="A103:A105"/>
    <mergeCell ref="A101:B102"/>
    <mergeCell ref="A106:A107"/>
    <mergeCell ref="A85:B86"/>
    <mergeCell ref="A109:B110"/>
    <mergeCell ref="A92:A93"/>
    <mergeCell ref="C96:C97"/>
    <mergeCell ref="C129:C130"/>
    <mergeCell ref="D129:D130"/>
    <mergeCell ref="C136:C137"/>
    <mergeCell ref="C123:C124"/>
    <mergeCell ref="D123:D124"/>
    <mergeCell ref="D136:D137"/>
    <mergeCell ref="A96:A97"/>
    <mergeCell ref="A98:A99"/>
    <mergeCell ref="A79:A83"/>
    <mergeCell ref="A131:A137"/>
    <mergeCell ref="A125:A130"/>
    <mergeCell ref="A64:A72"/>
    <mergeCell ref="A74:A75"/>
    <mergeCell ref="A61:A62"/>
    <mergeCell ref="I51:I54"/>
    <mergeCell ref="I55:I57"/>
    <mergeCell ref="K111:K112"/>
    <mergeCell ref="K110:L110"/>
    <mergeCell ref="K126:K129"/>
    <mergeCell ref="K130:L130"/>
    <mergeCell ref="K133:L133"/>
    <mergeCell ref="A119:A124"/>
    <mergeCell ref="A111:A115"/>
    <mergeCell ref="A116:A118"/>
    <mergeCell ref="K120:K123"/>
    <mergeCell ref="K124:L124"/>
    <mergeCell ref="K114:K119"/>
    <mergeCell ref="K113:L113"/>
    <mergeCell ref="E94:E95"/>
    <mergeCell ref="E92:E93"/>
    <mergeCell ref="F81:F83"/>
    <mergeCell ref="G81:G83"/>
    <mergeCell ref="C92:C93"/>
    <mergeCell ref="D81:D83"/>
    <mergeCell ref="E96:E97"/>
    <mergeCell ref="E81:E83"/>
    <mergeCell ref="D61:D62"/>
    <mergeCell ref="E98:E99"/>
    <mergeCell ref="C98:C99"/>
    <mergeCell ref="A48:A50"/>
    <mergeCell ref="A42:A45"/>
    <mergeCell ref="A46:A47"/>
    <mergeCell ref="A51:A54"/>
    <mergeCell ref="A40:B41"/>
    <mergeCell ref="A24:B25"/>
    <mergeCell ref="A26:A28"/>
    <mergeCell ref="A15:B16"/>
    <mergeCell ref="A11:B12"/>
    <mergeCell ref="A29:A30"/>
    <mergeCell ref="H73:J73"/>
    <mergeCell ref="H74:J75"/>
    <mergeCell ref="H76:J76"/>
    <mergeCell ref="H77:J78"/>
    <mergeCell ref="D46:D47"/>
    <mergeCell ref="D42:D45"/>
    <mergeCell ref="D33:D34"/>
    <mergeCell ref="C16:D16"/>
    <mergeCell ref="E16:F16"/>
    <mergeCell ref="C1:G12"/>
    <mergeCell ref="D31:D32"/>
    <mergeCell ref="D29:D30"/>
    <mergeCell ref="D48:D50"/>
    <mergeCell ref="D55:D57"/>
    <mergeCell ref="D51:D54"/>
    <mergeCell ref="A55:A57"/>
    <mergeCell ref="A59:B59"/>
    <mergeCell ref="A63:B63"/>
    <mergeCell ref="A60:B60"/>
    <mergeCell ref="A31:A32"/>
    <mergeCell ref="A33:A34"/>
  </mergeCells>
  <conditionalFormatting sqref="K1:K15 K17:K76 K81:K134">
    <cfRule type="containsText" dxfId="0" priority="1" operator="containsText" text="361">
      <formula>NOT(ISERROR(SEARCH(("361"),(K1))))</formula>
    </cfRule>
  </conditionalFormatting>
  <conditionalFormatting sqref="K1:K15 K17:K76 K81:K134">
    <cfRule type="containsText" dxfId="1" priority="2" operator="containsText" text="363">
      <formula>NOT(ISERROR(SEARCH(("363"),(K1))))</formula>
    </cfRule>
  </conditionalFormatting>
  <conditionalFormatting sqref="K1:K15 K17:K76 K81:K134">
    <cfRule type="containsText" dxfId="1" priority="3" operator="containsText" text="365">
      <formula>NOT(ISERROR(SEARCH(("365"),(K1))))</formula>
    </cfRule>
  </conditionalFormatting>
  <conditionalFormatting sqref="K1:K15 K17:K76 K81:K134">
    <cfRule type="containsText" dxfId="1" priority="4" operator="containsText" text="366">
      <formula>NOT(ISERROR(SEARCH(("366"),(K1))))</formula>
    </cfRule>
  </conditionalFormatting>
  <conditionalFormatting sqref="K1:K15 K17:K76 K81:K134">
    <cfRule type="containsText" dxfId="1" priority="5" operator="containsText" text="367">
      <formula>NOT(ISERROR(SEARCH(("367"),(K1))))</formula>
    </cfRule>
  </conditionalFormatting>
  <conditionalFormatting sqref="D92 F92:G92 K92:N92 O92:O94 P92:P99 Q92 D94 F94:G94 K94:N94 Q94 D96 F96:G96 K96:O96 Q96 D98 F98:G98 K98:O98 Q98">
    <cfRule type="cellIs" dxfId="2" priority="6" operator="equal">
      <formula>"敵のみ"</formula>
    </cfRule>
  </conditionalFormatting>
  <conditionalFormatting sqref="D92:D99">
    <cfRule type="cellIs" dxfId="3" priority="7" operator="equal">
      <formula>"-"</formula>
    </cfRule>
  </conditionalFormatting>
  <conditionalFormatting sqref="O1:O76 O81:O137">
    <cfRule type="cellIs" dxfId="4" priority="8" operator="greaterThan">
      <formula>0</formula>
    </cfRule>
  </conditionalFormatting>
  <conditionalFormatting sqref="P1:Q76 P81:Q137 D92 F92:G92 K92:N92 O92:O94 D94 F94:G94 K94:N94 D96 F96:G96 K96:O96 D98 F98:G98 K98:O98">
    <cfRule type="cellIs" dxfId="5" priority="9" operator="lessThan">
      <formula>1</formula>
    </cfRule>
  </conditionalFormatting>
  <conditionalFormatting sqref="P1:Q76 P81:Q137 D92 F92:G92 K92:N92 O92:O94 D94 F94:G94 K94:N94 D96 F96:G96 K96:O96 D98 F98:G98 K98:O98">
    <cfRule type="cellIs" dxfId="4" priority="10" operator="greaterThan">
      <formula>1</formula>
    </cfRule>
  </conditionalFormatting>
  <conditionalFormatting sqref="N25:N76 N81:N99">
    <cfRule type="cellIs" dxfId="6" priority="11" operator="greaterThan">
      <formula>0</formula>
    </cfRule>
  </conditionalFormatting>
  <conditionalFormatting sqref="N1:N15 N17:N76 N81:N137">
    <cfRule type="containsText" dxfId="6" priority="12" operator="containsText" text="/">
      <formula>NOT(ISERROR(SEARCH(("/"),(N1))))</formula>
    </cfRule>
  </conditionalFormatting>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6466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33">
        <v>27.0</v>
      </c>
      <c r="B1" s="1434"/>
      <c r="C1" s="1435" t="str">
        <f>IMAGE(VLOOKUP($A$1,Fighters!A2:AI107,12,FALSE),1)</f>
        <v/>
      </c>
      <c r="D1" s="1436"/>
      <c r="E1" s="1436"/>
      <c r="F1" s="1436"/>
      <c r="G1" s="1437"/>
      <c r="H1" s="1438"/>
      <c r="I1" s="1436"/>
      <c r="J1" s="1437"/>
      <c r="K1" s="1439"/>
      <c r="L1" s="1436"/>
      <c r="M1" s="1437"/>
      <c r="N1" s="1440"/>
      <c r="O1" s="1440"/>
      <c r="P1" s="1440"/>
      <c r="Q1" s="1440"/>
      <c r="R1" s="1441"/>
      <c r="S1" s="1441"/>
      <c r="T1" s="1441"/>
      <c r="U1" s="1441"/>
      <c r="V1" s="1441"/>
    </row>
    <row r="2">
      <c r="A2" s="1442" t="str">
        <f>VLOOKUP($A$1,Fighters!$A$2:$AI$81,6,FALSE)</f>
        <v>#464664</v>
      </c>
      <c r="B2" s="1434"/>
      <c r="C2" s="1443"/>
      <c r="G2" s="1444"/>
      <c r="H2" s="1445"/>
      <c r="I2" s="1446"/>
      <c r="J2" s="1447"/>
      <c r="K2" s="1445"/>
      <c r="L2" s="1446"/>
      <c r="M2" s="1447"/>
      <c r="N2" s="1440"/>
      <c r="O2" s="1440"/>
      <c r="P2" s="1440"/>
      <c r="Q2" s="1440"/>
      <c r="R2" s="1441"/>
      <c r="S2" s="1441"/>
      <c r="T2" s="1441"/>
      <c r="U2" s="1441"/>
      <c r="V2" s="1441"/>
    </row>
    <row r="3">
      <c r="A3" s="1442" t="str">
        <f>VLOOKUP($A$1,Fighters!$A$2:$AI$81,14,FALSE)</f>
        <v>27. メタナイト</v>
      </c>
      <c r="B3" s="1434"/>
      <c r="C3" s="1443"/>
      <c r="G3" s="1444"/>
      <c r="H3" s="1448"/>
      <c r="I3" s="1448"/>
      <c r="J3" s="1448"/>
      <c r="K3" s="1449"/>
      <c r="L3" s="1449"/>
      <c r="M3" s="1449"/>
      <c r="N3" s="1440"/>
      <c r="O3" s="1440"/>
      <c r="P3" s="1440"/>
      <c r="Q3" s="1440"/>
      <c r="R3" s="1450"/>
      <c r="S3" s="1441"/>
      <c r="T3" s="1441"/>
      <c r="U3" s="1441"/>
      <c r="V3" s="1441"/>
    </row>
    <row r="4">
      <c r="A4" s="1442" t="str">
        <f>VLOOKUP($A$1,Fighters!$A$2:$AI$81,13,FALSE)</f>
        <v>1</v>
      </c>
      <c r="B4" s="1434"/>
      <c r="C4" s="1443"/>
      <c r="G4" s="1444"/>
      <c r="H4" s="1451"/>
      <c r="I4" s="1451"/>
      <c r="J4" s="1448"/>
      <c r="K4" s="1449"/>
      <c r="L4" s="1449"/>
      <c r="M4" s="1449"/>
      <c r="N4" s="1440"/>
      <c r="O4" s="1440"/>
      <c r="P4" s="1440"/>
      <c r="Q4" s="1440"/>
      <c r="R4" s="1450"/>
      <c r="S4" s="1441"/>
      <c r="T4" s="1441"/>
      <c r="U4" s="1441"/>
      <c r="V4" s="1441"/>
    </row>
    <row r="5" ht="16.5" customHeight="1">
      <c r="A5" s="1433"/>
      <c r="B5" s="1434"/>
      <c r="C5" s="1443"/>
      <c r="G5" s="1444"/>
      <c r="H5" s="1452"/>
      <c r="I5" s="1452"/>
      <c r="J5" s="1453"/>
      <c r="K5" s="1454"/>
      <c r="L5" s="1455"/>
      <c r="M5" s="1455"/>
      <c r="N5" s="1440"/>
      <c r="O5" s="1440"/>
      <c r="P5" s="1440"/>
      <c r="Q5" s="1440"/>
      <c r="R5" s="1450"/>
      <c r="S5" s="1441"/>
      <c r="T5" s="1441"/>
      <c r="U5" s="1441"/>
      <c r="V5" s="1441"/>
    </row>
    <row r="6">
      <c r="A6" s="1434"/>
      <c r="B6" s="1434"/>
      <c r="C6" s="1443"/>
      <c r="G6" s="1444"/>
      <c r="H6" s="1451"/>
      <c r="I6" s="1456" t="s">
        <v>6</v>
      </c>
      <c r="J6" s="1454"/>
      <c r="K6" s="1457"/>
      <c r="L6" s="1455"/>
      <c r="M6" s="1455"/>
      <c r="N6" s="1440"/>
      <c r="O6" s="1440"/>
      <c r="P6" s="1440"/>
      <c r="Q6" s="1440"/>
      <c r="R6" s="1450"/>
      <c r="S6" s="1441"/>
      <c r="T6" s="1441"/>
      <c r="U6" s="1441"/>
      <c r="V6" s="1441"/>
    </row>
    <row r="7">
      <c r="A7" s="1434"/>
      <c r="B7" s="1434"/>
      <c r="C7" s="1443"/>
      <c r="G7" s="1444"/>
      <c r="H7" s="1452"/>
      <c r="I7" s="1452"/>
      <c r="J7" s="1454"/>
      <c r="K7" s="1457"/>
      <c r="L7" s="1455"/>
      <c r="M7" s="1455"/>
      <c r="N7" s="1440"/>
      <c r="O7" s="1440"/>
      <c r="P7" s="1440"/>
      <c r="Q7" s="1440"/>
      <c r="R7" s="1450"/>
      <c r="S7" s="1441"/>
      <c r="T7" s="1441"/>
      <c r="U7" s="1441"/>
      <c r="V7" s="1441"/>
    </row>
    <row r="8">
      <c r="A8" s="1434"/>
      <c r="B8" s="1434"/>
      <c r="C8" s="1443"/>
      <c r="G8" s="1444"/>
      <c r="H8" s="1458">
        <v>43612.99613159722</v>
      </c>
      <c r="I8" s="1436"/>
      <c r="J8" s="1437"/>
      <c r="K8" s="1454"/>
      <c r="L8" s="1455"/>
      <c r="M8" s="1455"/>
      <c r="N8" s="1440"/>
      <c r="O8" s="1440"/>
      <c r="P8" s="1440"/>
      <c r="Q8" s="1440"/>
      <c r="R8" s="1450"/>
      <c r="S8" s="1441"/>
      <c r="T8" s="1441"/>
      <c r="U8" s="1441"/>
      <c r="V8" s="1441"/>
    </row>
    <row r="9">
      <c r="A9" s="1434"/>
      <c r="B9" s="1434"/>
      <c r="C9" s="1443"/>
      <c r="G9" s="1444"/>
      <c r="H9" s="1445"/>
      <c r="I9" s="1446"/>
      <c r="J9" s="1447"/>
      <c r="K9" s="1441"/>
      <c r="L9" s="1440"/>
      <c r="M9" s="1440"/>
      <c r="N9" s="1440"/>
      <c r="O9" s="1440"/>
      <c r="P9" s="1440"/>
      <c r="Q9" s="1440"/>
      <c r="R9" s="1450"/>
      <c r="S9" s="1441"/>
      <c r="T9" s="1441"/>
      <c r="U9" s="1441"/>
      <c r="V9" s="1441"/>
    </row>
    <row r="10">
      <c r="A10" s="1434"/>
      <c r="B10" s="1434"/>
      <c r="C10" s="1443"/>
      <c r="G10" s="1444"/>
      <c r="H10" s="1459"/>
      <c r="I10" s="1459"/>
      <c r="J10" s="1441"/>
      <c r="K10" s="1441"/>
      <c r="L10" s="1440"/>
      <c r="M10" s="1440"/>
      <c r="N10" s="1440"/>
      <c r="O10" s="1440"/>
      <c r="P10" s="1440"/>
      <c r="Q10" s="1440"/>
      <c r="R10" s="1450"/>
      <c r="S10" s="1441"/>
      <c r="T10" s="1441"/>
      <c r="U10" s="1441"/>
      <c r="V10" s="1441"/>
    </row>
    <row r="11">
      <c r="A11" s="1460" t="s">
        <v>11</v>
      </c>
      <c r="B11" s="1437"/>
      <c r="C11" s="1443"/>
      <c r="G11" s="1444"/>
      <c r="H11" s="1452"/>
      <c r="I11" s="1452"/>
      <c r="J11" s="1441"/>
      <c r="K11" s="1441"/>
      <c r="L11" s="1440"/>
      <c r="M11" s="1440"/>
      <c r="N11" s="1440"/>
      <c r="O11" s="1440"/>
      <c r="P11" s="1440"/>
      <c r="Q11" s="1440"/>
      <c r="R11" s="1450"/>
      <c r="S11" s="1441"/>
      <c r="T11" s="1441"/>
      <c r="U11" s="1441"/>
      <c r="V11" s="1441"/>
    </row>
    <row r="12">
      <c r="A12" s="1445"/>
      <c r="B12" s="1447"/>
      <c r="C12" s="1445"/>
      <c r="D12" s="1446"/>
      <c r="E12" s="1446"/>
      <c r="F12" s="1446"/>
      <c r="G12" s="1447"/>
      <c r="H12" s="1461"/>
      <c r="I12" s="1461"/>
      <c r="J12" s="1434"/>
      <c r="K12" s="1434"/>
      <c r="L12" s="1440"/>
      <c r="M12" s="1440"/>
      <c r="N12" s="1440"/>
      <c r="O12" s="1440"/>
      <c r="P12" s="1440"/>
      <c r="Q12" s="1440"/>
      <c r="R12" s="1450"/>
      <c r="S12" s="1441"/>
      <c r="T12" s="1441"/>
      <c r="U12" s="1441"/>
      <c r="V12" s="1441"/>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672</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80 [68th]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2.211 [10th]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17.6 [50th]</v>
      </c>
      <c r="O17" s="104"/>
      <c r="P17" s="104"/>
      <c r="Q17" s="104"/>
      <c r="R17" s="104"/>
      <c r="S17" s="121"/>
      <c r="T17" s="121"/>
      <c r="U17" s="121"/>
      <c r="V17" s="121"/>
    </row>
    <row r="18" outlineLevel="1">
      <c r="A18" s="123" t="str">
        <f>'テンプレート'!A18</f>
        <v>Crawl</v>
      </c>
      <c r="B18" s="178"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1.239 [23rd]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0.14828 [43rd]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 [51st]</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2.09 [14th]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22F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0.097 [58th]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13.92 [66th]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1.04 [45th]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33F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0.075 [41st]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20.91 [79th]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25F [79th]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1.66 [27th]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0.012 [31st]</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2.656 [28th]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0.11 [22nd]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20"/>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208" t="s">
        <v>680</v>
      </c>
      <c r="C26" s="610"/>
      <c r="D26" s="355" t="s">
        <v>303</v>
      </c>
      <c r="E26" s="610"/>
      <c r="F26" s="610"/>
      <c r="G26" s="610"/>
      <c r="H26" s="228"/>
      <c r="I26" s="120"/>
      <c r="J26" s="117"/>
      <c r="K26" s="203"/>
      <c r="L26" s="203"/>
      <c r="M26" s="204"/>
      <c r="N26" s="204"/>
      <c r="O26" s="205">
        <v>1.0</v>
      </c>
      <c r="P26" s="205">
        <v>1.0</v>
      </c>
      <c r="Q26" s="205">
        <v>0.6</v>
      </c>
      <c r="R26" s="105"/>
      <c r="S26" s="105"/>
      <c r="T26" s="105"/>
      <c r="U26" s="105"/>
      <c r="V26" s="105"/>
    </row>
    <row r="27" outlineLevel="1">
      <c r="A27" s="222"/>
      <c r="B27" s="208" t="s">
        <v>681</v>
      </c>
      <c r="C27" s="210" t="s">
        <v>2156</v>
      </c>
      <c r="D27" s="355" t="s">
        <v>1066</v>
      </c>
      <c r="E27" s="210" t="s">
        <v>429</v>
      </c>
      <c r="F27" s="200">
        <v>1.2</v>
      </c>
      <c r="G27" s="276" t="s">
        <v>59</v>
      </c>
      <c r="H27" s="228" t="s">
        <v>2157</v>
      </c>
      <c r="I27" s="120"/>
      <c r="J27" s="117"/>
      <c r="K27" s="203"/>
      <c r="L27" s="203"/>
      <c r="M27" s="204"/>
      <c r="N27" s="204"/>
      <c r="O27" s="205"/>
      <c r="P27" s="205"/>
      <c r="Q27" s="205"/>
      <c r="R27" s="105"/>
      <c r="S27" s="105"/>
      <c r="T27" s="105"/>
      <c r="U27" s="105"/>
      <c r="V27" s="105"/>
    </row>
    <row r="28" outlineLevel="1">
      <c r="A28" s="207"/>
      <c r="B28" s="208" t="s">
        <v>685</v>
      </c>
      <c r="C28" s="355" t="s">
        <v>194</v>
      </c>
      <c r="D28" s="210" t="s">
        <v>213</v>
      </c>
      <c r="E28" s="210" t="s">
        <v>303</v>
      </c>
      <c r="F28" s="200">
        <v>2.4</v>
      </c>
      <c r="G28" s="210" t="s">
        <v>70</v>
      </c>
      <c r="H28" s="240"/>
      <c r="I28" s="120"/>
      <c r="J28" s="117"/>
      <c r="K28" s="203"/>
      <c r="L28" s="203"/>
      <c r="M28" s="204"/>
      <c r="N28" s="204"/>
      <c r="O28" s="205">
        <v>0.0</v>
      </c>
      <c r="P28" s="205">
        <v>1.0</v>
      </c>
      <c r="Q28" s="205">
        <v>1.0</v>
      </c>
      <c r="R28" s="105"/>
      <c r="S28" s="105"/>
      <c r="T28" s="105"/>
      <c r="U28" s="105"/>
      <c r="V28" s="105"/>
    </row>
    <row r="29" outlineLevel="1">
      <c r="A29" s="236" t="s">
        <v>72</v>
      </c>
      <c r="B29" s="214"/>
      <c r="C29" s="355" t="s">
        <v>1382</v>
      </c>
      <c r="D29" s="210" t="s">
        <v>924</v>
      </c>
      <c r="E29" s="210" t="s">
        <v>106</v>
      </c>
      <c r="F29" s="200" t="s">
        <v>107</v>
      </c>
      <c r="G29" s="210" t="s">
        <v>108</v>
      </c>
      <c r="H29" s="240"/>
      <c r="I29" s="120"/>
      <c r="J29" s="117"/>
      <c r="K29" s="200"/>
      <c r="L29" s="203"/>
      <c r="M29" s="204"/>
      <c r="N29" s="204"/>
      <c r="O29" s="205">
        <v>0.0</v>
      </c>
      <c r="P29" s="205">
        <v>1.0</v>
      </c>
      <c r="Q29" s="205">
        <v>1.0</v>
      </c>
      <c r="R29" s="105"/>
      <c r="S29" s="105"/>
      <c r="T29" s="105"/>
      <c r="U29" s="105"/>
      <c r="V29" s="105"/>
    </row>
    <row r="30" outlineLevel="1">
      <c r="A30" s="195" t="s">
        <v>82</v>
      </c>
      <c r="B30" s="208" t="s">
        <v>2158</v>
      </c>
      <c r="C30" s="355" t="s">
        <v>66</v>
      </c>
      <c r="D30" s="355" t="s">
        <v>144</v>
      </c>
      <c r="E30" s="355" t="s">
        <v>303</v>
      </c>
      <c r="F30" s="200">
        <v>2.4</v>
      </c>
      <c r="G30" s="210" t="s">
        <v>70</v>
      </c>
      <c r="H30" s="228" t="s">
        <v>2159</v>
      </c>
      <c r="I30" s="120"/>
      <c r="J30" s="117"/>
      <c r="K30" s="200"/>
      <c r="L30" s="203"/>
      <c r="M30" s="204"/>
      <c r="N30" s="204"/>
      <c r="O30" s="205">
        <v>0.0</v>
      </c>
      <c r="P30" s="205">
        <v>1.0</v>
      </c>
      <c r="Q30" s="205">
        <v>1.0</v>
      </c>
      <c r="R30" s="105"/>
      <c r="S30" s="105"/>
      <c r="T30" s="105"/>
      <c r="U30" s="105"/>
      <c r="V30" s="105"/>
    </row>
    <row r="31" outlineLevel="1">
      <c r="A31" s="222"/>
      <c r="B31" s="208" t="s">
        <v>2160</v>
      </c>
      <c r="C31" s="355" t="s">
        <v>303</v>
      </c>
      <c r="D31" s="355" t="s">
        <v>154</v>
      </c>
      <c r="E31" s="355" t="s">
        <v>303</v>
      </c>
      <c r="F31" s="200">
        <v>2.4</v>
      </c>
      <c r="G31" s="210" t="s">
        <v>70</v>
      </c>
      <c r="H31" s="228" t="s">
        <v>2161</v>
      </c>
      <c r="I31" s="120"/>
      <c r="J31" s="117"/>
      <c r="K31" s="200"/>
      <c r="L31" s="203"/>
      <c r="M31" s="204"/>
      <c r="N31" s="204"/>
      <c r="O31" s="205">
        <v>0.0</v>
      </c>
      <c r="P31" s="205">
        <v>1.0</v>
      </c>
      <c r="Q31" s="205">
        <v>1.0</v>
      </c>
      <c r="R31" s="105"/>
      <c r="S31" s="105"/>
      <c r="T31" s="105"/>
      <c r="U31" s="105"/>
      <c r="V31" s="105"/>
    </row>
    <row r="32" outlineLevel="1">
      <c r="A32" s="207"/>
      <c r="B32" s="208" t="s">
        <v>2162</v>
      </c>
      <c r="C32" s="355" t="s">
        <v>303</v>
      </c>
      <c r="D32" s="355" t="s">
        <v>213</v>
      </c>
      <c r="E32" s="355" t="s">
        <v>58</v>
      </c>
      <c r="F32" s="200">
        <v>4.8</v>
      </c>
      <c r="G32" s="210" t="s">
        <v>59</v>
      </c>
      <c r="H32" s="240"/>
      <c r="I32" s="120"/>
      <c r="J32" s="117"/>
      <c r="K32" s="203"/>
      <c r="L32" s="203"/>
      <c r="M32" s="204"/>
      <c r="N32" s="204"/>
      <c r="O32" s="205">
        <v>0.0</v>
      </c>
      <c r="P32" s="205">
        <v>1.0</v>
      </c>
      <c r="Q32" s="205">
        <v>1.0</v>
      </c>
      <c r="R32" s="105"/>
      <c r="S32" s="105"/>
      <c r="T32" s="105"/>
      <c r="U32" s="105"/>
      <c r="V32" s="105"/>
    </row>
    <row r="33" outlineLevel="1">
      <c r="A33" s="195" t="s">
        <v>93</v>
      </c>
      <c r="B33" s="214"/>
      <c r="C33" s="355" t="s">
        <v>90</v>
      </c>
      <c r="D33" s="314" t="s">
        <v>65</v>
      </c>
      <c r="E33" s="210" t="s">
        <v>2163</v>
      </c>
      <c r="F33" s="200" t="s">
        <v>2164</v>
      </c>
      <c r="G33" s="210" t="s">
        <v>157</v>
      </c>
      <c r="H33" s="316"/>
      <c r="I33" s="221"/>
      <c r="J33" s="110"/>
      <c r="K33" s="203"/>
      <c r="L33" s="203"/>
      <c r="M33" s="204"/>
      <c r="N33" s="204"/>
      <c r="O33" s="205">
        <v>0.0</v>
      </c>
      <c r="P33" s="205">
        <v>1.0</v>
      </c>
      <c r="Q33" s="205">
        <v>1.0</v>
      </c>
      <c r="R33" s="105"/>
      <c r="S33" s="105"/>
      <c r="T33" s="105"/>
      <c r="U33" s="105"/>
      <c r="V33" s="105"/>
    </row>
    <row r="34" outlineLevel="1">
      <c r="A34" s="222"/>
      <c r="B34" s="208" t="s">
        <v>343</v>
      </c>
      <c r="C34" s="355" t="s">
        <v>457</v>
      </c>
      <c r="D34" s="233"/>
      <c r="E34" s="355" t="s">
        <v>2163</v>
      </c>
      <c r="F34" s="200" t="s">
        <v>2164</v>
      </c>
      <c r="G34" s="210" t="s">
        <v>157</v>
      </c>
      <c r="H34" s="231"/>
      <c r="J34" s="233"/>
      <c r="K34" s="205"/>
      <c r="L34" s="204"/>
      <c r="M34" s="204"/>
      <c r="N34" s="204"/>
      <c r="O34" s="205"/>
      <c r="P34" s="205"/>
      <c r="Q34" s="205"/>
      <c r="R34" s="105"/>
      <c r="S34" s="105"/>
      <c r="T34" s="105"/>
      <c r="U34" s="105"/>
      <c r="V34" s="105"/>
    </row>
    <row r="35" outlineLevel="1">
      <c r="A35" s="207"/>
      <c r="B35" s="208" t="s">
        <v>352</v>
      </c>
      <c r="C35" s="355" t="s">
        <v>575</v>
      </c>
      <c r="D35" s="114"/>
      <c r="E35" s="355" t="s">
        <v>229</v>
      </c>
      <c r="F35" s="200">
        <v>6.0</v>
      </c>
      <c r="G35" s="210" t="s">
        <v>67</v>
      </c>
      <c r="H35" s="112"/>
      <c r="I35" s="224"/>
      <c r="J35" s="114"/>
      <c r="K35" s="205"/>
      <c r="L35" s="204"/>
      <c r="M35" s="204"/>
      <c r="N35" s="204"/>
      <c r="O35" s="205">
        <v>0.0</v>
      </c>
      <c r="P35" s="205">
        <v>1.0</v>
      </c>
      <c r="Q35" s="205">
        <v>1.0</v>
      </c>
      <c r="R35" s="105"/>
      <c r="S35" s="105"/>
      <c r="T35" s="105"/>
      <c r="U35" s="105"/>
      <c r="V35" s="105"/>
    </row>
    <row r="36" outlineLevel="1">
      <c r="A36" s="236" t="s">
        <v>104</v>
      </c>
      <c r="B36" s="214"/>
      <c r="C36" s="355" t="s">
        <v>95</v>
      </c>
      <c r="D36" s="355" t="s">
        <v>327</v>
      </c>
      <c r="E36" s="355" t="s">
        <v>229</v>
      </c>
      <c r="F36" s="200">
        <v>6.0</v>
      </c>
      <c r="G36" s="210" t="s">
        <v>67</v>
      </c>
      <c r="H36" s="240"/>
      <c r="I36" s="120"/>
      <c r="J36" s="117"/>
      <c r="K36" s="205"/>
      <c r="L36" s="204"/>
      <c r="M36" s="204"/>
      <c r="N36" s="204"/>
      <c r="O36" s="205">
        <v>0.0</v>
      </c>
      <c r="P36" s="205">
        <v>1.0</v>
      </c>
      <c r="Q36" s="205">
        <v>1.0</v>
      </c>
      <c r="R36" s="105"/>
      <c r="S36" s="105"/>
      <c r="T36" s="105"/>
      <c r="U36" s="105"/>
      <c r="V36" s="105"/>
    </row>
    <row r="37" outlineLevel="1">
      <c r="A37" s="236" t="s">
        <v>110</v>
      </c>
      <c r="B37" s="208"/>
      <c r="C37" s="355" t="s">
        <v>57</v>
      </c>
      <c r="D37" s="355" t="s">
        <v>464</v>
      </c>
      <c r="E37" s="355" t="s">
        <v>225</v>
      </c>
      <c r="F37" s="200">
        <v>19.2</v>
      </c>
      <c r="G37" s="210" t="s">
        <v>75</v>
      </c>
      <c r="H37" s="213" t="s">
        <v>2165</v>
      </c>
      <c r="I37" s="120"/>
      <c r="J37" s="117"/>
      <c r="K37" s="203"/>
      <c r="L37" s="203"/>
      <c r="M37" s="204"/>
      <c r="N37" s="204"/>
      <c r="O37" s="205">
        <v>0.0</v>
      </c>
      <c r="P37" s="205">
        <v>1.0</v>
      </c>
      <c r="Q37" s="205">
        <v>1.0</v>
      </c>
      <c r="R37" s="105"/>
      <c r="S37" s="105"/>
      <c r="T37" s="105"/>
      <c r="U37" s="105"/>
      <c r="V37" s="105"/>
    </row>
    <row r="38" outlineLevel="1">
      <c r="A38" s="195" t="s">
        <v>119</v>
      </c>
      <c r="B38" s="208" t="s">
        <v>170</v>
      </c>
      <c r="C38" s="355" t="s">
        <v>90</v>
      </c>
      <c r="D38" s="314" t="s">
        <v>121</v>
      </c>
      <c r="E38" s="210" t="s">
        <v>58</v>
      </c>
      <c r="F38" s="200">
        <v>4.8</v>
      </c>
      <c r="G38" s="210" t="s">
        <v>193</v>
      </c>
      <c r="H38" s="283" t="s">
        <v>528</v>
      </c>
      <c r="I38" s="221"/>
      <c r="J38" s="110"/>
      <c r="K38" s="204"/>
      <c r="L38" s="204"/>
      <c r="M38" s="204"/>
      <c r="N38" s="204"/>
      <c r="O38" s="205">
        <v>0.0</v>
      </c>
      <c r="P38" s="205">
        <v>1.0</v>
      </c>
      <c r="Q38" s="205">
        <v>1.0</v>
      </c>
      <c r="R38" s="105"/>
      <c r="S38" s="105"/>
      <c r="T38" s="105"/>
      <c r="U38" s="105"/>
      <c r="V38" s="105"/>
    </row>
    <row r="39" outlineLevel="1">
      <c r="A39" s="222"/>
      <c r="B39" s="208" t="s">
        <v>177</v>
      </c>
      <c r="C39" s="210" t="s">
        <v>74</v>
      </c>
      <c r="D39" s="233"/>
      <c r="E39" s="210" t="s">
        <v>194</v>
      </c>
      <c r="F39" s="200">
        <v>3.5999999999999996</v>
      </c>
      <c r="G39" s="210" t="s">
        <v>70</v>
      </c>
      <c r="H39" s="231"/>
      <c r="J39" s="233"/>
      <c r="K39" s="204"/>
      <c r="L39" s="204"/>
      <c r="M39" s="204"/>
      <c r="N39" s="204"/>
      <c r="O39" s="205">
        <v>0.0</v>
      </c>
      <c r="P39" s="205">
        <v>1.0</v>
      </c>
      <c r="Q39" s="205">
        <v>1.0</v>
      </c>
      <c r="R39" s="105"/>
      <c r="S39" s="105"/>
      <c r="T39" s="105"/>
      <c r="U39" s="105"/>
      <c r="V39" s="105"/>
    </row>
    <row r="40" outlineLevel="1">
      <c r="A40" s="207"/>
      <c r="B40" s="208" t="s">
        <v>245</v>
      </c>
      <c r="C40" s="210" t="s">
        <v>495</v>
      </c>
      <c r="D40" s="114"/>
      <c r="E40" s="210" t="s">
        <v>229</v>
      </c>
      <c r="F40" s="200">
        <v>6.0</v>
      </c>
      <c r="G40" s="210" t="s">
        <v>193</v>
      </c>
      <c r="H40" s="112"/>
      <c r="I40" s="224"/>
      <c r="J40" s="114"/>
      <c r="K40" s="204"/>
      <c r="L40" s="204"/>
      <c r="M40" s="204"/>
      <c r="N40" s="204"/>
      <c r="O40" s="205">
        <v>0.0</v>
      </c>
      <c r="P40" s="205">
        <v>1.0</v>
      </c>
      <c r="Q40" s="205">
        <v>1.0</v>
      </c>
      <c r="R40" s="105"/>
      <c r="S40" s="105"/>
      <c r="T40" s="105"/>
      <c r="U40" s="105"/>
      <c r="V40" s="105"/>
    </row>
    <row r="41" outlineLevel="1">
      <c r="A41" s="195" t="s">
        <v>128</v>
      </c>
      <c r="B41" s="208" t="s">
        <v>170</v>
      </c>
      <c r="C41" s="210" t="s">
        <v>58</v>
      </c>
      <c r="D41" s="314" t="s">
        <v>118</v>
      </c>
      <c r="E41" s="210" t="s">
        <v>173</v>
      </c>
      <c r="F41" s="200">
        <v>12.0</v>
      </c>
      <c r="G41" s="210" t="s">
        <v>147</v>
      </c>
      <c r="H41" s="283" t="s">
        <v>1305</v>
      </c>
      <c r="I41" s="221"/>
      <c r="J41" s="110"/>
      <c r="K41" s="203"/>
      <c r="L41" s="203"/>
      <c r="M41" s="204"/>
      <c r="N41" s="204"/>
      <c r="O41" s="205">
        <v>0.0</v>
      </c>
      <c r="P41" s="205">
        <v>1.0</v>
      </c>
      <c r="Q41" s="205">
        <v>1.0</v>
      </c>
      <c r="R41" s="105"/>
      <c r="S41" s="105"/>
      <c r="T41" s="105"/>
      <c r="U41" s="105"/>
      <c r="V41" s="105"/>
    </row>
    <row r="42" outlineLevel="1">
      <c r="A42" s="207"/>
      <c r="B42" s="208" t="s">
        <v>177</v>
      </c>
      <c r="C42" s="210" t="s">
        <v>79</v>
      </c>
      <c r="D42" s="114"/>
      <c r="E42" s="210" t="s">
        <v>206</v>
      </c>
      <c r="F42" s="200">
        <v>15.6</v>
      </c>
      <c r="G42" s="210" t="s">
        <v>80</v>
      </c>
      <c r="H42" s="112"/>
      <c r="I42" s="224"/>
      <c r="J42" s="114"/>
      <c r="K42" s="203"/>
      <c r="L42" s="203"/>
      <c r="M42" s="204"/>
      <c r="N42" s="204"/>
      <c r="O42" s="205">
        <v>0.0</v>
      </c>
      <c r="P42" s="205">
        <v>1.0</v>
      </c>
      <c r="Q42" s="205">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3" t="str">
        <f>'テンプレート'!R56</f>
        <v>Comment</v>
      </c>
      <c r="S45" s="120"/>
      <c r="T45" s="120"/>
      <c r="U45" s="120"/>
      <c r="V45" s="120"/>
    </row>
    <row r="46" outlineLevel="1">
      <c r="A46" s="265" t="s">
        <v>187</v>
      </c>
      <c r="B46" s="267"/>
      <c r="C46" s="199" t="s">
        <v>105</v>
      </c>
      <c r="D46" s="305" t="s">
        <v>172</v>
      </c>
      <c r="E46" s="271" t="s">
        <v>173</v>
      </c>
      <c r="F46" s="273">
        <v>12.0</v>
      </c>
      <c r="G46" s="273">
        <v>10.2</v>
      </c>
      <c r="H46" s="200" t="s">
        <v>193</v>
      </c>
      <c r="I46" s="311" t="str">
        <f t="array" ref="I46">INDEX('Aerial Attacks'!$O$3:$AA$109, MATCH($A$1,'Aerial Attacks'!$A$3:$A$109,0), MATCH(A46,'Aerial Attacks'!$O$2:$S$2,0))</f>
        <v>7</v>
      </c>
      <c r="J46" s="275" t="s">
        <v>2166</v>
      </c>
      <c r="K46" s="200"/>
      <c r="L46" s="203"/>
      <c r="M46" s="204"/>
      <c r="N46" s="204"/>
      <c r="O46" s="205">
        <v>0.0</v>
      </c>
      <c r="P46" s="205">
        <v>1.0</v>
      </c>
      <c r="Q46" s="205">
        <v>1.0</v>
      </c>
      <c r="R46" s="579"/>
      <c r="S46" s="221"/>
      <c r="T46" s="221"/>
      <c r="U46" s="221"/>
      <c r="V46" s="110"/>
    </row>
    <row r="47" outlineLevel="1">
      <c r="A47" s="207"/>
      <c r="B47" s="267" t="s">
        <v>76</v>
      </c>
      <c r="C47" s="199" t="s">
        <v>1118</v>
      </c>
      <c r="D47" s="114"/>
      <c r="E47" s="199" t="s">
        <v>2167</v>
      </c>
      <c r="F47" s="200">
        <v>9.0</v>
      </c>
      <c r="G47" s="200">
        <v>7.65</v>
      </c>
      <c r="H47" s="200" t="s">
        <v>70</v>
      </c>
      <c r="I47" s="207"/>
      <c r="J47" s="114"/>
      <c r="K47" s="200"/>
      <c r="L47" s="203"/>
      <c r="M47" s="204"/>
      <c r="N47" s="204"/>
      <c r="O47" s="205">
        <v>0.0</v>
      </c>
      <c r="P47" s="205">
        <v>1.0</v>
      </c>
      <c r="Q47" s="205">
        <v>1.0</v>
      </c>
      <c r="R47" s="112"/>
      <c r="S47" s="224"/>
      <c r="T47" s="224"/>
      <c r="U47" s="224"/>
      <c r="V47" s="114"/>
    </row>
    <row r="48" outlineLevel="1">
      <c r="A48" s="265" t="s">
        <v>219</v>
      </c>
      <c r="B48" s="267" t="s">
        <v>170</v>
      </c>
      <c r="C48" s="199" t="s">
        <v>79</v>
      </c>
      <c r="D48" s="305">
        <v>45.0</v>
      </c>
      <c r="E48" s="199" t="s">
        <v>592</v>
      </c>
      <c r="F48" s="200">
        <v>1.7999999999999998</v>
      </c>
      <c r="G48" s="200">
        <v>1.53</v>
      </c>
      <c r="H48" s="200" t="s">
        <v>292</v>
      </c>
      <c r="I48" s="311" t="str">
        <f t="array" ref="I48">INDEX('Aerial Attacks'!$O$3:$AA$109, MATCH($A$1,'Aerial Attacks'!$A$3:$A$109,0), MATCH(A48,'Aerial Attacks'!$O$2:$S$2,0))</f>
        <v>10</v>
      </c>
      <c r="J48" s="314" t="s">
        <v>2168</v>
      </c>
      <c r="K48" s="200"/>
      <c r="L48" s="203"/>
      <c r="M48" s="204"/>
      <c r="N48" s="204"/>
      <c r="O48" s="205">
        <v>0.0</v>
      </c>
      <c r="P48" s="205">
        <v>1.0</v>
      </c>
      <c r="Q48" s="205">
        <v>1.0</v>
      </c>
      <c r="R48" s="579"/>
      <c r="S48" s="221"/>
      <c r="T48" s="221"/>
      <c r="U48" s="221"/>
      <c r="V48" s="110"/>
    </row>
    <row r="49" outlineLevel="1">
      <c r="A49" s="222"/>
      <c r="B49" s="267" t="s">
        <v>177</v>
      </c>
      <c r="C49" s="199" t="s">
        <v>74</v>
      </c>
      <c r="D49" s="233"/>
      <c r="E49" s="199" t="s">
        <v>592</v>
      </c>
      <c r="F49" s="200">
        <v>1.7999999999999998</v>
      </c>
      <c r="G49" s="200">
        <v>1.53</v>
      </c>
      <c r="H49" s="200" t="s">
        <v>292</v>
      </c>
      <c r="I49" s="222"/>
      <c r="J49" s="233"/>
      <c r="K49" s="200"/>
      <c r="L49" s="203"/>
      <c r="M49" s="204"/>
      <c r="N49" s="204"/>
      <c r="O49" s="205"/>
      <c r="P49" s="205"/>
      <c r="Q49" s="205"/>
      <c r="R49" s="231"/>
      <c r="V49" s="233"/>
    </row>
    <row r="50" outlineLevel="1">
      <c r="A50" s="207"/>
      <c r="B50" s="267" t="s">
        <v>245</v>
      </c>
      <c r="C50" s="199" t="s">
        <v>205</v>
      </c>
      <c r="D50" s="114"/>
      <c r="E50" s="199" t="s">
        <v>194</v>
      </c>
      <c r="F50" s="200">
        <v>3.5999999999999996</v>
      </c>
      <c r="G50" s="200">
        <v>3.06</v>
      </c>
      <c r="H50" s="200" t="s">
        <v>292</v>
      </c>
      <c r="I50" s="207"/>
      <c r="J50" s="114"/>
      <c r="K50" s="200"/>
      <c r="L50" s="203"/>
      <c r="M50" s="204"/>
      <c r="N50" s="204"/>
      <c r="O50" s="205">
        <v>0.0</v>
      </c>
      <c r="P50" s="205">
        <v>1.0</v>
      </c>
      <c r="Q50" s="205">
        <v>1.0</v>
      </c>
      <c r="R50" s="112"/>
      <c r="S50" s="224"/>
      <c r="T50" s="224"/>
      <c r="U50" s="224"/>
      <c r="V50" s="114"/>
    </row>
    <row r="51" outlineLevel="1">
      <c r="A51" s="265" t="s">
        <v>260</v>
      </c>
      <c r="B51" s="267" t="s">
        <v>170</v>
      </c>
      <c r="C51" s="199" t="s">
        <v>261</v>
      </c>
      <c r="D51" s="305">
        <v>51.0</v>
      </c>
      <c r="E51" s="199" t="s">
        <v>592</v>
      </c>
      <c r="F51" s="200">
        <v>1.7999999999999998</v>
      </c>
      <c r="G51" s="200">
        <v>1.53</v>
      </c>
      <c r="H51" s="200" t="s">
        <v>292</v>
      </c>
      <c r="I51" s="311">
        <f t="array" ref="I51">INDEX('Aerial Attacks'!$O$3:$AA$109, MATCH($A$1,'Aerial Attacks'!$A$3:$A$109,0), MATCH(A51,'Aerial Attacks'!$O$2:$S$2,0))</f>
        <v>11</v>
      </c>
      <c r="J51" s="314" t="s">
        <v>2169</v>
      </c>
      <c r="K51" s="200"/>
      <c r="L51" s="203"/>
      <c r="M51" s="204"/>
      <c r="N51" s="204"/>
      <c r="O51" s="205">
        <v>0.0</v>
      </c>
      <c r="P51" s="205">
        <v>1.0</v>
      </c>
      <c r="Q51" s="205">
        <v>1.0</v>
      </c>
      <c r="R51" s="579"/>
      <c r="S51" s="221"/>
      <c r="T51" s="221"/>
      <c r="U51" s="221"/>
      <c r="V51" s="110"/>
    </row>
    <row r="52" outlineLevel="1">
      <c r="A52" s="222"/>
      <c r="B52" s="267" t="s">
        <v>177</v>
      </c>
      <c r="C52" s="199" t="s">
        <v>136</v>
      </c>
      <c r="D52" s="233"/>
      <c r="E52" s="199" t="s">
        <v>592</v>
      </c>
      <c r="F52" s="200">
        <v>1.7999999999999998</v>
      </c>
      <c r="G52" s="200">
        <v>1.53</v>
      </c>
      <c r="H52" s="200" t="s">
        <v>292</v>
      </c>
      <c r="I52" s="222"/>
      <c r="J52" s="233"/>
      <c r="K52" s="200"/>
      <c r="L52" s="203"/>
      <c r="M52" s="204"/>
      <c r="N52" s="204"/>
      <c r="O52" s="205"/>
      <c r="P52" s="205"/>
      <c r="Q52" s="205"/>
      <c r="R52" s="231"/>
      <c r="V52" s="233"/>
    </row>
    <row r="53" outlineLevel="1">
      <c r="A53" s="207"/>
      <c r="B53" s="267" t="s">
        <v>245</v>
      </c>
      <c r="C53" s="199" t="s">
        <v>379</v>
      </c>
      <c r="D53" s="114"/>
      <c r="E53" s="199" t="s">
        <v>58</v>
      </c>
      <c r="F53" s="200">
        <v>4.8</v>
      </c>
      <c r="G53" s="200">
        <v>4.08</v>
      </c>
      <c r="H53" s="200" t="s">
        <v>70</v>
      </c>
      <c r="I53" s="207"/>
      <c r="J53" s="114"/>
      <c r="K53" s="200"/>
      <c r="L53" s="203"/>
      <c r="M53" s="204"/>
      <c r="N53" s="204"/>
      <c r="O53" s="205">
        <v>0.0</v>
      </c>
      <c r="P53" s="205">
        <v>1.0</v>
      </c>
      <c r="Q53" s="205">
        <v>1.0</v>
      </c>
      <c r="R53" s="112"/>
      <c r="S53" s="224"/>
      <c r="T53" s="224"/>
      <c r="U53" s="224"/>
      <c r="V53" s="114"/>
    </row>
    <row r="54" outlineLevel="1">
      <c r="A54" s="299" t="s">
        <v>271</v>
      </c>
      <c r="B54" s="267"/>
      <c r="C54" s="199" t="s">
        <v>66</v>
      </c>
      <c r="D54" s="820" t="s">
        <v>835</v>
      </c>
      <c r="E54" s="199" t="s">
        <v>58</v>
      </c>
      <c r="F54" s="200">
        <v>4.8</v>
      </c>
      <c r="G54" s="200">
        <v>4.08</v>
      </c>
      <c r="H54" s="200" t="s">
        <v>70</v>
      </c>
      <c r="I54" s="581" t="str">
        <f t="array" ref="I54">INDEX('Aerial Attacks'!$O$3:$AA$109, MATCH($A$1,'Aerial Attacks'!$A$3:$A$109,0), MATCH(A54,'Aerial Attacks'!$O$2:$S$2,0))</f>
        <v>9</v>
      </c>
      <c r="J54" s="355" t="s">
        <v>972</v>
      </c>
      <c r="K54" s="203"/>
      <c r="L54" s="203"/>
      <c r="M54" s="204"/>
      <c r="N54" s="204"/>
      <c r="O54" s="205">
        <v>0.0</v>
      </c>
      <c r="P54" s="205">
        <v>1.0</v>
      </c>
      <c r="Q54" s="205">
        <v>1.5</v>
      </c>
      <c r="R54" s="582"/>
      <c r="S54" s="120"/>
      <c r="T54" s="120"/>
      <c r="U54" s="120"/>
      <c r="V54" s="117"/>
    </row>
    <row r="55" outlineLevel="1">
      <c r="A55" s="299" t="s">
        <v>283</v>
      </c>
      <c r="B55" s="267"/>
      <c r="C55" s="199" t="s">
        <v>58</v>
      </c>
      <c r="D55" s="820">
        <v>27.0</v>
      </c>
      <c r="E55" s="199" t="s">
        <v>66</v>
      </c>
      <c r="F55" s="200">
        <v>7.199999999999999</v>
      </c>
      <c r="G55" s="200">
        <v>6.12</v>
      </c>
      <c r="H55" s="200" t="s">
        <v>70</v>
      </c>
      <c r="I55" s="581">
        <f t="array" ref="I55">INDEX('Aerial Attacks'!$O$3:$AA$109, MATCH($A$1,'Aerial Attacks'!$A$3:$A$109,0), MATCH(A55,'Aerial Attacks'!$O$2:$S$2,0))</f>
        <v>9</v>
      </c>
      <c r="J55" s="355" t="s">
        <v>1126</v>
      </c>
      <c r="K55" s="203"/>
      <c r="L55" s="203"/>
      <c r="M55" s="204"/>
      <c r="N55" s="204"/>
      <c r="O55" s="205">
        <v>0.0</v>
      </c>
      <c r="P55" s="205">
        <v>1.0</v>
      </c>
      <c r="Q55" s="205">
        <v>1.0</v>
      </c>
      <c r="R55" s="228"/>
      <c r="S55" s="120"/>
      <c r="T55" s="120"/>
      <c r="U55" s="120"/>
      <c r="V55" s="117"/>
    </row>
    <row r="56">
      <c r="A56" s="312"/>
      <c r="B56" s="315"/>
      <c r="C56" s="317"/>
      <c r="D56" s="317"/>
      <c r="E56" s="318"/>
      <c r="F56" s="318"/>
      <c r="G56" s="318"/>
      <c r="H56" s="319"/>
      <c r="I56" s="319"/>
      <c r="J56" s="320"/>
      <c r="K56" s="320"/>
      <c r="L56" s="320"/>
      <c r="M56" s="320"/>
      <c r="N56" s="320"/>
      <c r="O56" s="320"/>
      <c r="P56" s="320"/>
      <c r="Q56" s="180"/>
      <c r="R56" s="180"/>
      <c r="S56" s="180"/>
      <c r="T56" s="180"/>
      <c r="U56" s="180"/>
      <c r="V56" s="180"/>
    </row>
    <row r="57">
      <c r="A57" s="322" t="s">
        <v>305</v>
      </c>
      <c r="B57" s="117"/>
      <c r="C57" s="317"/>
      <c r="D57" s="317"/>
      <c r="E57" s="318"/>
      <c r="F57" s="318"/>
      <c r="G57" s="318"/>
      <c r="H57" s="319"/>
      <c r="I57" s="319"/>
      <c r="J57" s="320"/>
      <c r="K57" s="320"/>
      <c r="L57" s="320"/>
      <c r="M57" s="320"/>
      <c r="N57" s="320"/>
      <c r="O57" s="320"/>
      <c r="P57" s="320"/>
      <c r="Q57" s="180"/>
      <c r="R57" s="180"/>
      <c r="S57" s="180"/>
      <c r="T57" s="180"/>
      <c r="U57" s="180"/>
      <c r="V57" s="180"/>
    </row>
    <row r="58" outlineLevel="1">
      <c r="A58" s="324" t="s">
        <v>2170</v>
      </c>
      <c r="B58" s="117"/>
      <c r="C58" s="327" t="s">
        <v>48</v>
      </c>
      <c r="D58" s="327" t="s">
        <v>49</v>
      </c>
      <c r="E58" s="328" t="s">
        <v>50</v>
      </c>
      <c r="F58" s="329" t="s">
        <v>51</v>
      </c>
      <c r="G58" s="328"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outlineLevel="1">
      <c r="A59" s="335" t="s">
        <v>324</v>
      </c>
      <c r="B59" s="343" t="s">
        <v>2171</v>
      </c>
      <c r="C59" s="199" t="s">
        <v>2172</v>
      </c>
      <c r="D59" s="275" t="s">
        <v>407</v>
      </c>
      <c r="E59" s="199" t="s">
        <v>2173</v>
      </c>
      <c r="F59" s="200" t="s">
        <v>2174</v>
      </c>
      <c r="G59" s="210" t="s">
        <v>2175</v>
      </c>
      <c r="H59" s="283" t="s">
        <v>2176</v>
      </c>
      <c r="I59" s="221"/>
      <c r="J59" s="110"/>
      <c r="K59" s="203"/>
      <c r="L59" s="203"/>
      <c r="M59" s="204"/>
      <c r="N59" s="204"/>
      <c r="O59" s="200">
        <v>0.0</v>
      </c>
      <c r="P59" s="200">
        <v>1.0</v>
      </c>
      <c r="Q59" s="200">
        <v>1.0</v>
      </c>
      <c r="R59" s="205" t="b">
        <v>1</v>
      </c>
      <c r="S59" s="205" t="b">
        <v>1</v>
      </c>
      <c r="T59" s="205"/>
      <c r="U59" s="344" t="b">
        <v>0</v>
      </c>
      <c r="V59" s="344" t="b">
        <v>1</v>
      </c>
    </row>
    <row r="60" outlineLevel="1">
      <c r="A60" s="222"/>
      <c r="B60" s="708" t="s">
        <v>2177</v>
      </c>
      <c r="C60" s="199" t="s">
        <v>1502</v>
      </c>
      <c r="D60" s="114"/>
      <c r="E60" s="199" t="s">
        <v>2178</v>
      </c>
      <c r="F60" s="200" t="s">
        <v>2179</v>
      </c>
      <c r="G60" s="210" t="s">
        <v>2180</v>
      </c>
      <c r="H60" s="112"/>
      <c r="I60" s="224"/>
      <c r="J60" s="114"/>
      <c r="K60" s="203"/>
      <c r="L60" s="203"/>
      <c r="M60" s="204"/>
      <c r="N60" s="204"/>
      <c r="O60" s="200">
        <v>0.0</v>
      </c>
      <c r="P60" s="200">
        <v>1.0</v>
      </c>
      <c r="Q60" s="200">
        <v>1.0</v>
      </c>
      <c r="R60" s="205" t="b">
        <v>1</v>
      </c>
      <c r="S60" s="205" t="b">
        <v>1</v>
      </c>
      <c r="T60" s="205"/>
      <c r="U60" s="207"/>
      <c r="V60" s="207"/>
    </row>
    <row r="61" outlineLevel="1">
      <c r="A61" s="324" t="s">
        <v>2181</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ht="30.75" customHeight="1" outlineLevel="1">
      <c r="A62" s="335" t="s">
        <v>324</v>
      </c>
      <c r="B62" s="343" t="s">
        <v>640</v>
      </c>
      <c r="C62" s="1430" t="s">
        <v>2182</v>
      </c>
      <c r="D62" s="314" t="s">
        <v>2183</v>
      </c>
      <c r="E62" s="199" t="s">
        <v>2064</v>
      </c>
      <c r="F62" s="200">
        <v>1.32</v>
      </c>
      <c r="G62" s="210" t="s">
        <v>292</v>
      </c>
      <c r="H62" s="243" t="s">
        <v>2184</v>
      </c>
      <c r="I62" s="221"/>
      <c r="J62" s="110"/>
      <c r="K62" s="203"/>
      <c r="L62" s="203"/>
      <c r="M62" s="204"/>
      <c r="N62" s="204"/>
      <c r="O62" s="200">
        <v>0.0</v>
      </c>
      <c r="P62" s="200">
        <v>1.0</v>
      </c>
      <c r="Q62" s="200">
        <v>0.5</v>
      </c>
      <c r="R62" s="205" t="b">
        <v>1</v>
      </c>
      <c r="S62" s="205" t="b">
        <v>1</v>
      </c>
      <c r="T62" s="205"/>
      <c r="U62" s="344" t="s">
        <v>340</v>
      </c>
      <c r="V62" s="344" t="b">
        <v>1</v>
      </c>
    </row>
    <row r="63" ht="30.75" customHeight="1" outlineLevel="1">
      <c r="A63" s="222"/>
      <c r="B63" s="343" t="s">
        <v>646</v>
      </c>
      <c r="C63" s="1430" t="s">
        <v>2185</v>
      </c>
      <c r="D63" s="233"/>
      <c r="E63" s="199" t="s">
        <v>2064</v>
      </c>
      <c r="F63" s="200">
        <v>1.32</v>
      </c>
      <c r="G63" s="210" t="s">
        <v>292</v>
      </c>
      <c r="H63" s="231"/>
      <c r="J63" s="233"/>
      <c r="K63" s="200"/>
      <c r="L63" s="200"/>
      <c r="M63" s="205"/>
      <c r="N63" s="205"/>
      <c r="O63" s="200">
        <v>0.0</v>
      </c>
      <c r="P63" s="200">
        <v>1.0</v>
      </c>
      <c r="Q63" s="200">
        <v>1.0</v>
      </c>
      <c r="R63" s="205" t="b">
        <v>1</v>
      </c>
      <c r="S63" s="205" t="b">
        <v>1</v>
      </c>
      <c r="T63" s="205"/>
      <c r="U63" s="222"/>
      <c r="V63" s="222"/>
    </row>
    <row r="64" outlineLevel="1">
      <c r="A64" s="222"/>
      <c r="B64" s="343" t="s">
        <v>418</v>
      </c>
      <c r="C64" s="1430" t="s">
        <v>1108</v>
      </c>
      <c r="D64" s="114"/>
      <c r="E64" s="199" t="s">
        <v>194</v>
      </c>
      <c r="F64" s="200">
        <v>3.5999999999999996</v>
      </c>
      <c r="G64" s="210" t="s">
        <v>193</v>
      </c>
      <c r="H64" s="112"/>
      <c r="I64" s="224"/>
      <c r="J64" s="114"/>
      <c r="K64" s="200"/>
      <c r="L64" s="200"/>
      <c r="M64" s="205"/>
      <c r="N64" s="205"/>
      <c r="O64" s="200">
        <v>0.0</v>
      </c>
      <c r="P64" s="200">
        <v>1.0</v>
      </c>
      <c r="Q64" s="200">
        <v>1.0</v>
      </c>
      <c r="R64" s="205" t="b">
        <v>1</v>
      </c>
      <c r="S64" s="205" t="b">
        <v>1</v>
      </c>
      <c r="T64" s="205"/>
      <c r="U64" s="207"/>
      <c r="V64" s="207"/>
    </row>
    <row r="65" outlineLevel="1">
      <c r="A65" s="324" t="s">
        <v>2186</v>
      </c>
      <c r="B65" s="117"/>
      <c r="C65" s="327" t="s">
        <v>48</v>
      </c>
      <c r="D65" s="327" t="s">
        <v>49</v>
      </c>
      <c r="E65" s="328" t="s">
        <v>50</v>
      </c>
      <c r="F65" s="329" t="s">
        <v>51</v>
      </c>
      <c r="G65" s="328" t="s">
        <v>52</v>
      </c>
      <c r="H65" s="331"/>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outlineLevel="1">
      <c r="A66" s="358" t="s">
        <v>322</v>
      </c>
      <c r="B66" s="388" t="s">
        <v>170</v>
      </c>
      <c r="C66" s="199" t="s">
        <v>90</v>
      </c>
      <c r="D66" s="384"/>
      <c r="E66" s="199" t="s">
        <v>79</v>
      </c>
      <c r="F66" s="200">
        <v>10.799999999999999</v>
      </c>
      <c r="G66" s="210" t="s">
        <v>80</v>
      </c>
      <c r="H66" s="243" t="s">
        <v>2187</v>
      </c>
      <c r="I66" s="221"/>
      <c r="J66" s="110"/>
      <c r="K66" s="200"/>
      <c r="L66" s="200"/>
      <c r="M66" s="205"/>
      <c r="N66" s="205"/>
      <c r="O66" s="200">
        <v>0.0</v>
      </c>
      <c r="P66" s="200">
        <v>1.0</v>
      </c>
      <c r="Q66" s="200">
        <v>1.0</v>
      </c>
      <c r="R66" s="205" t="b">
        <v>0</v>
      </c>
      <c r="S66" s="205" t="b">
        <v>0</v>
      </c>
      <c r="T66" s="205"/>
      <c r="U66" s="344" t="s">
        <v>340</v>
      </c>
      <c r="V66" s="344" t="b">
        <v>1</v>
      </c>
    </row>
    <row r="67" outlineLevel="1">
      <c r="A67" s="222"/>
      <c r="B67" s="388" t="s">
        <v>1166</v>
      </c>
      <c r="C67" s="199" t="s">
        <v>79</v>
      </c>
      <c r="D67" s="222"/>
      <c r="E67" s="199" t="s">
        <v>66</v>
      </c>
      <c r="F67" s="200">
        <v>7.199999999999999</v>
      </c>
      <c r="G67" s="210" t="s">
        <v>67</v>
      </c>
      <c r="H67" s="231"/>
      <c r="J67" s="233"/>
      <c r="K67" s="200"/>
      <c r="L67" s="200"/>
      <c r="M67" s="205"/>
      <c r="N67" s="205"/>
      <c r="O67" s="200">
        <v>0.0</v>
      </c>
      <c r="P67" s="200">
        <v>1.0</v>
      </c>
      <c r="Q67" s="200">
        <v>1.0</v>
      </c>
      <c r="R67" s="205" t="b">
        <v>0</v>
      </c>
      <c r="S67" s="205" t="b">
        <v>0</v>
      </c>
      <c r="T67" s="205"/>
      <c r="U67" s="222"/>
      <c r="V67" s="222"/>
    </row>
    <row r="68" outlineLevel="1">
      <c r="A68" s="222"/>
      <c r="B68" s="388" t="s">
        <v>2188</v>
      </c>
      <c r="C68" s="199" t="s">
        <v>540</v>
      </c>
      <c r="D68" s="222"/>
      <c r="E68" s="199" t="s">
        <v>66</v>
      </c>
      <c r="F68" s="200">
        <v>7.199999999999999</v>
      </c>
      <c r="G68" s="210" t="s">
        <v>67</v>
      </c>
      <c r="H68" s="231"/>
      <c r="J68" s="233"/>
      <c r="K68" s="200"/>
      <c r="L68" s="200"/>
      <c r="M68" s="205"/>
      <c r="N68" s="205"/>
      <c r="O68" s="200"/>
      <c r="P68" s="200"/>
      <c r="Q68" s="200"/>
      <c r="R68" s="205" t="b">
        <v>0</v>
      </c>
      <c r="S68" s="205" t="b">
        <v>0</v>
      </c>
      <c r="T68" s="205" t="b">
        <v>0</v>
      </c>
      <c r="U68" s="222"/>
      <c r="V68" s="222"/>
    </row>
    <row r="69" outlineLevel="1">
      <c r="A69" s="207"/>
      <c r="B69" s="388" t="s">
        <v>177</v>
      </c>
      <c r="C69" s="199" t="s">
        <v>2189</v>
      </c>
      <c r="D69" s="222"/>
      <c r="E69" s="199" t="s">
        <v>66</v>
      </c>
      <c r="F69" s="200">
        <v>7.199999999999999</v>
      </c>
      <c r="G69" s="210" t="s">
        <v>67</v>
      </c>
      <c r="H69" s="231"/>
      <c r="J69" s="233"/>
      <c r="K69" s="200"/>
      <c r="L69" s="200"/>
      <c r="M69" s="205"/>
      <c r="N69" s="205"/>
      <c r="O69" s="200">
        <v>0.0</v>
      </c>
      <c r="P69" s="200">
        <v>1.0</v>
      </c>
      <c r="Q69" s="200">
        <v>1.0</v>
      </c>
      <c r="R69" s="205" t="b">
        <v>0</v>
      </c>
      <c r="S69" s="205" t="b">
        <v>0</v>
      </c>
      <c r="T69" s="205"/>
      <c r="U69" s="222"/>
      <c r="V69" s="222"/>
    </row>
    <row r="70" outlineLevel="1">
      <c r="A70" s="358" t="s">
        <v>359</v>
      </c>
      <c r="B70" s="388" t="s">
        <v>170</v>
      </c>
      <c r="C70" s="199" t="s">
        <v>944</v>
      </c>
      <c r="D70" s="222"/>
      <c r="E70" s="199" t="s">
        <v>66</v>
      </c>
      <c r="F70" s="200">
        <v>7.199999999999999</v>
      </c>
      <c r="G70" s="210" t="s">
        <v>67</v>
      </c>
      <c r="H70" s="231"/>
      <c r="J70" s="233"/>
      <c r="K70" s="200"/>
      <c r="L70" s="200"/>
      <c r="M70" s="205"/>
      <c r="N70" s="205"/>
      <c r="O70" s="200">
        <v>0.0</v>
      </c>
      <c r="P70" s="200">
        <v>1.0</v>
      </c>
      <c r="Q70" s="200">
        <v>1.0</v>
      </c>
      <c r="R70" s="205" t="b">
        <v>0</v>
      </c>
      <c r="S70" s="205" t="b">
        <v>0</v>
      </c>
      <c r="T70" s="205"/>
      <c r="U70" s="222"/>
      <c r="V70" s="222"/>
    </row>
    <row r="71" outlineLevel="1">
      <c r="A71" s="207"/>
      <c r="B71" s="388" t="s">
        <v>177</v>
      </c>
      <c r="C71" s="199" t="s">
        <v>2190</v>
      </c>
      <c r="D71" s="207"/>
      <c r="E71" s="199" t="s">
        <v>66</v>
      </c>
      <c r="F71" s="200">
        <v>7.199999999999999</v>
      </c>
      <c r="G71" s="210" t="s">
        <v>67</v>
      </c>
      <c r="H71" s="112"/>
      <c r="I71" s="224"/>
      <c r="J71" s="114"/>
      <c r="K71" s="200"/>
      <c r="L71" s="200"/>
      <c r="M71" s="205"/>
      <c r="N71" s="205"/>
      <c r="O71" s="200">
        <v>0.0</v>
      </c>
      <c r="P71" s="200">
        <v>1.0</v>
      </c>
      <c r="Q71" s="200">
        <v>1.0</v>
      </c>
      <c r="R71" s="205" t="b">
        <v>0</v>
      </c>
      <c r="S71" s="205" t="b">
        <v>0</v>
      </c>
      <c r="T71" s="205"/>
      <c r="U71" s="207"/>
      <c r="V71" s="207"/>
    </row>
    <row r="72" outlineLevel="1">
      <c r="A72" s="324" t="s">
        <v>2191</v>
      </c>
      <c r="B72" s="117"/>
      <c r="C72" s="327" t="s">
        <v>48</v>
      </c>
      <c r="D72" s="327" t="s">
        <v>49</v>
      </c>
      <c r="E72" s="328" t="s">
        <v>50</v>
      </c>
      <c r="F72" s="329" t="s">
        <v>51</v>
      </c>
      <c r="G72" s="328" t="s">
        <v>52</v>
      </c>
      <c r="H72" s="331"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34" t="s">
        <v>321</v>
      </c>
    </row>
    <row r="73" outlineLevel="1">
      <c r="A73" s="394" t="s">
        <v>324</v>
      </c>
      <c r="B73" s="597" t="s">
        <v>500</v>
      </c>
      <c r="C73" s="414"/>
      <c r="D73" s="199" t="s">
        <v>622</v>
      </c>
      <c r="E73" s="414"/>
      <c r="F73" s="414"/>
      <c r="G73" s="386"/>
      <c r="H73" s="283" t="s">
        <v>2192</v>
      </c>
      <c r="I73" s="221"/>
      <c r="J73" s="110"/>
      <c r="K73" s="414"/>
      <c r="L73" s="414"/>
      <c r="M73" s="414"/>
      <c r="N73" s="414"/>
      <c r="O73" s="414"/>
      <c r="P73" s="414"/>
      <c r="Q73" s="414"/>
      <c r="R73" s="414"/>
      <c r="S73" s="414"/>
      <c r="T73" s="414"/>
      <c r="U73" s="344" t="b">
        <v>0</v>
      </c>
      <c r="V73" s="344" t="b">
        <v>0</v>
      </c>
    </row>
    <row r="74" outlineLevel="1">
      <c r="A74" s="335" t="s">
        <v>2193</v>
      </c>
      <c r="B74" s="597" t="s">
        <v>2194</v>
      </c>
      <c r="C74" s="199" t="s">
        <v>65</v>
      </c>
      <c r="D74" s="199" t="s">
        <v>1005</v>
      </c>
      <c r="E74" s="199" t="s">
        <v>205</v>
      </c>
      <c r="F74" s="200">
        <v>18.0</v>
      </c>
      <c r="G74" s="210" t="s">
        <v>124</v>
      </c>
      <c r="H74" s="231"/>
      <c r="J74" s="233"/>
      <c r="K74" s="200"/>
      <c r="L74" s="200"/>
      <c r="M74" s="205"/>
      <c r="N74" s="205"/>
      <c r="O74" s="200">
        <v>0.0</v>
      </c>
      <c r="P74" s="200">
        <v>1.0</v>
      </c>
      <c r="Q74" s="200">
        <v>1.0</v>
      </c>
      <c r="R74" s="1520" t="b">
        <v>0</v>
      </c>
      <c r="S74" s="1521" t="b">
        <v>0</v>
      </c>
      <c r="T74" s="1521"/>
      <c r="U74" s="222"/>
      <c r="V74" s="222"/>
    </row>
    <row r="75" outlineLevel="1">
      <c r="A75" s="222"/>
      <c r="B75" s="597" t="s">
        <v>2195</v>
      </c>
      <c r="C75" s="199" t="s">
        <v>65</v>
      </c>
      <c r="D75" s="199" t="s">
        <v>1005</v>
      </c>
      <c r="E75" s="199" t="s">
        <v>206</v>
      </c>
      <c r="F75" s="200">
        <v>15.6</v>
      </c>
      <c r="G75" s="210" t="s">
        <v>207</v>
      </c>
      <c r="H75" s="231"/>
      <c r="J75" s="233"/>
      <c r="K75" s="200"/>
      <c r="L75" s="200"/>
      <c r="M75" s="205"/>
      <c r="N75" s="205"/>
      <c r="O75" s="200">
        <v>0.0</v>
      </c>
      <c r="P75" s="200">
        <v>1.0</v>
      </c>
      <c r="Q75" s="200">
        <v>1.0</v>
      </c>
      <c r="R75" s="205"/>
      <c r="S75" s="205"/>
      <c r="T75" s="205"/>
      <c r="U75" s="222"/>
      <c r="V75" s="222"/>
    </row>
    <row r="76" outlineLevel="1">
      <c r="A76" s="207"/>
      <c r="B76" s="597" t="s">
        <v>2196</v>
      </c>
      <c r="C76" s="199" t="s">
        <v>65</v>
      </c>
      <c r="D76" s="199" t="s">
        <v>1005</v>
      </c>
      <c r="E76" s="199" t="s">
        <v>205</v>
      </c>
      <c r="F76" s="200">
        <v>18.0</v>
      </c>
      <c r="G76" s="210" t="s">
        <v>124</v>
      </c>
      <c r="H76" s="231"/>
      <c r="J76" s="233"/>
      <c r="K76" s="200"/>
      <c r="L76" s="200"/>
      <c r="M76" s="205"/>
      <c r="N76" s="205"/>
      <c r="O76" s="200">
        <v>0.0</v>
      </c>
      <c r="P76" s="200">
        <v>1.0</v>
      </c>
      <c r="Q76" s="200">
        <v>1.0</v>
      </c>
      <c r="R76" s="205"/>
      <c r="S76" s="205"/>
      <c r="T76" s="205"/>
      <c r="U76" s="222"/>
      <c r="V76" s="222"/>
    </row>
    <row r="77" outlineLevel="1">
      <c r="A77" s="335" t="s">
        <v>2197</v>
      </c>
      <c r="B77" s="597" t="s">
        <v>2194</v>
      </c>
      <c r="C77" s="199" t="s">
        <v>65</v>
      </c>
      <c r="D77" s="199" t="s">
        <v>1005</v>
      </c>
      <c r="E77" s="199" t="s">
        <v>225</v>
      </c>
      <c r="F77" s="200">
        <v>19.2</v>
      </c>
      <c r="G77" s="210" t="s">
        <v>124</v>
      </c>
      <c r="H77" s="231"/>
      <c r="J77" s="233"/>
      <c r="K77" s="200"/>
      <c r="L77" s="200"/>
      <c r="M77" s="205"/>
      <c r="N77" s="205"/>
      <c r="O77" s="200">
        <v>0.0</v>
      </c>
      <c r="P77" s="200">
        <v>1.0</v>
      </c>
      <c r="Q77" s="200">
        <v>1.0</v>
      </c>
      <c r="R77" s="205"/>
      <c r="S77" s="205"/>
      <c r="T77" s="205"/>
      <c r="U77" s="222"/>
      <c r="V77" s="222"/>
    </row>
    <row r="78" outlineLevel="1">
      <c r="A78" s="222"/>
      <c r="B78" s="597" t="s">
        <v>2195</v>
      </c>
      <c r="C78" s="199" t="s">
        <v>65</v>
      </c>
      <c r="D78" s="199" t="s">
        <v>1005</v>
      </c>
      <c r="E78" s="199" t="s">
        <v>166</v>
      </c>
      <c r="F78" s="200">
        <v>16.8</v>
      </c>
      <c r="G78" s="210" t="s">
        <v>125</v>
      </c>
      <c r="H78" s="231"/>
      <c r="J78" s="233"/>
      <c r="K78" s="200"/>
      <c r="L78" s="200"/>
      <c r="M78" s="205"/>
      <c r="N78" s="205"/>
      <c r="O78" s="200">
        <v>0.0</v>
      </c>
      <c r="P78" s="200">
        <v>1.0</v>
      </c>
      <c r="Q78" s="200">
        <v>1.0</v>
      </c>
      <c r="R78" s="205"/>
      <c r="S78" s="205"/>
      <c r="T78" s="205"/>
      <c r="U78" s="222"/>
      <c r="V78" s="222"/>
    </row>
    <row r="79" outlineLevel="1">
      <c r="A79" s="207"/>
      <c r="B79" s="597" t="s">
        <v>2196</v>
      </c>
      <c r="C79" s="199" t="s">
        <v>65</v>
      </c>
      <c r="D79" s="199" t="s">
        <v>1005</v>
      </c>
      <c r="E79" s="199" t="s">
        <v>225</v>
      </c>
      <c r="F79" s="200">
        <v>19.2</v>
      </c>
      <c r="G79" s="210" t="s">
        <v>124</v>
      </c>
      <c r="H79" s="112"/>
      <c r="I79" s="224"/>
      <c r="J79" s="114"/>
      <c r="K79" s="200"/>
      <c r="L79" s="200"/>
      <c r="M79" s="205"/>
      <c r="N79" s="205"/>
      <c r="O79" s="200">
        <v>0.0</v>
      </c>
      <c r="P79" s="200">
        <v>1.0</v>
      </c>
      <c r="Q79" s="200">
        <v>1.0</v>
      </c>
      <c r="R79" s="205"/>
      <c r="S79" s="205"/>
      <c r="T79" s="205"/>
      <c r="U79" s="207"/>
      <c r="V79" s="207"/>
    </row>
    <row r="80">
      <c r="A80" s="312"/>
      <c r="B80" s="315"/>
      <c r="C80" s="317"/>
      <c r="D80" s="317"/>
      <c r="E80" s="318"/>
      <c r="F80" s="318"/>
      <c r="G80" s="318"/>
      <c r="H80" s="319"/>
      <c r="I80" s="319"/>
      <c r="J80" s="320"/>
      <c r="K80" s="320"/>
      <c r="L80" s="320"/>
      <c r="M80" s="320"/>
      <c r="N80" s="320"/>
      <c r="O80" s="320"/>
      <c r="P80" s="320"/>
      <c r="Q80" s="180"/>
      <c r="R80" s="180"/>
      <c r="S80" s="180"/>
      <c r="T80" s="180"/>
      <c r="U80" s="180"/>
      <c r="V80" s="180"/>
    </row>
    <row r="81">
      <c r="A81" s="390" t="s">
        <v>442</v>
      </c>
      <c r="B81" s="110"/>
      <c r="C81" s="319"/>
      <c r="D81" s="319"/>
      <c r="E81" s="320"/>
      <c r="F81" s="392"/>
      <c r="G81" s="392"/>
      <c r="H81" s="320"/>
      <c r="I81" s="320"/>
      <c r="J81" s="320"/>
      <c r="K81" s="320"/>
      <c r="L81" s="320"/>
      <c r="M81" s="320"/>
      <c r="N81" s="180"/>
      <c r="O81" s="180"/>
      <c r="P81" s="180"/>
      <c r="Q81" s="320"/>
      <c r="R81" s="320"/>
      <c r="S81" s="320"/>
      <c r="T81" s="320"/>
      <c r="U81" s="320"/>
      <c r="V81" s="320"/>
    </row>
    <row r="82" outlineLevel="1">
      <c r="A82" s="112"/>
      <c r="B82" s="114"/>
      <c r="C82" s="393" t="s">
        <v>48</v>
      </c>
      <c r="D82" s="393" t="s">
        <v>49</v>
      </c>
      <c r="E82" s="393" t="s">
        <v>50</v>
      </c>
      <c r="F82" s="396" t="s">
        <v>51</v>
      </c>
      <c r="G82" s="319"/>
      <c r="H82" s="319"/>
      <c r="I82" s="319"/>
      <c r="J82" s="320"/>
      <c r="K82" s="320"/>
      <c r="L82" s="320"/>
      <c r="M82" s="320"/>
      <c r="N82" s="320"/>
      <c r="O82" s="320"/>
      <c r="P82" s="320"/>
      <c r="Q82" s="320"/>
      <c r="R82" s="320"/>
      <c r="S82" s="320"/>
      <c r="T82" s="320"/>
      <c r="U82" s="320"/>
      <c r="V82" s="320"/>
    </row>
    <row r="83" outlineLevel="1">
      <c r="A83" s="398" t="s">
        <v>449</v>
      </c>
      <c r="B83" s="399" t="s">
        <v>449</v>
      </c>
      <c r="C83" s="199" t="s">
        <v>429</v>
      </c>
      <c r="D83" s="199" t="s">
        <v>229</v>
      </c>
      <c r="E83" s="199" t="s">
        <v>429</v>
      </c>
      <c r="F83" s="200">
        <v>1.2</v>
      </c>
      <c r="G83" s="319"/>
      <c r="H83" s="319"/>
      <c r="I83" s="319"/>
      <c r="J83" s="320"/>
      <c r="K83" s="320"/>
      <c r="L83" s="320"/>
      <c r="M83" s="320"/>
      <c r="N83" s="320"/>
      <c r="O83" s="320"/>
      <c r="P83" s="320"/>
      <c r="Q83" s="320"/>
      <c r="R83" s="320"/>
      <c r="S83" s="320"/>
      <c r="T83" s="320"/>
      <c r="U83" s="320"/>
      <c r="V83" s="320"/>
    </row>
    <row r="84" outlineLevel="1">
      <c r="A84" s="400" t="s">
        <v>454</v>
      </c>
      <c r="B84" s="399" t="s">
        <v>455</v>
      </c>
      <c r="C84" s="199" t="s">
        <v>261</v>
      </c>
      <c r="D84" s="199" t="s">
        <v>476</v>
      </c>
      <c r="E84" s="401"/>
      <c r="F84" s="402"/>
      <c r="G84" s="402"/>
      <c r="H84" s="319"/>
      <c r="I84" s="319"/>
      <c r="J84" s="320"/>
      <c r="K84" s="320"/>
      <c r="L84" s="320"/>
      <c r="M84" s="320"/>
      <c r="N84" s="320"/>
      <c r="O84" s="320"/>
      <c r="P84" s="320"/>
      <c r="Q84" s="320"/>
      <c r="R84" s="320"/>
      <c r="S84" s="320"/>
      <c r="T84" s="320"/>
      <c r="U84" s="320"/>
      <c r="V84" s="320"/>
    </row>
    <row r="85" outlineLevel="1">
      <c r="A85" s="231"/>
      <c r="B85" s="399" t="s">
        <v>456</v>
      </c>
      <c r="C85" s="199" t="s">
        <v>130</v>
      </c>
      <c r="D85" s="199" t="s">
        <v>345</v>
      </c>
      <c r="E85" s="401"/>
      <c r="F85" s="402"/>
      <c r="G85" s="402"/>
      <c r="H85" s="319"/>
      <c r="I85" s="319"/>
      <c r="J85" s="320"/>
      <c r="K85" s="320"/>
      <c r="L85" s="320"/>
      <c r="M85" s="320"/>
      <c r="N85" s="320"/>
      <c r="O85" s="320"/>
      <c r="P85" s="320"/>
      <c r="Q85" s="320"/>
      <c r="R85" s="320"/>
      <c r="S85" s="320"/>
      <c r="T85" s="320"/>
      <c r="U85" s="320"/>
      <c r="V85" s="320"/>
    </row>
    <row r="86" outlineLevel="1">
      <c r="A86" s="112"/>
      <c r="B86" s="399" t="s">
        <v>459</v>
      </c>
      <c r="C86" s="199" t="s">
        <v>255</v>
      </c>
      <c r="D86" s="199" t="s">
        <v>165</v>
      </c>
      <c r="E86" s="319"/>
      <c r="F86" s="402"/>
      <c r="G86" s="402"/>
      <c r="H86" s="319"/>
      <c r="I86" s="319"/>
      <c r="J86" s="320"/>
      <c r="K86" s="320"/>
      <c r="L86" s="320"/>
      <c r="M86" s="320"/>
      <c r="N86" s="320"/>
      <c r="O86" s="320"/>
      <c r="P86" s="320"/>
      <c r="Q86" s="320"/>
      <c r="R86" s="320"/>
      <c r="S86" s="320"/>
      <c r="T86" s="320"/>
      <c r="U86" s="320"/>
      <c r="V86" s="320"/>
    </row>
    <row r="87" outlineLevel="1">
      <c r="A87" s="403" t="s">
        <v>462</v>
      </c>
      <c r="B87" s="117"/>
      <c r="C87" s="393" t="s">
        <v>465</v>
      </c>
      <c r="D87" s="393" t="s">
        <v>48</v>
      </c>
      <c r="E87" s="393" t="s">
        <v>49</v>
      </c>
      <c r="F87" s="393" t="s">
        <v>50</v>
      </c>
      <c r="G87" s="396" t="s">
        <v>51</v>
      </c>
      <c r="H87" s="1036" t="s">
        <v>53</v>
      </c>
      <c r="I87" s="120"/>
      <c r="J87" s="117"/>
      <c r="K87" s="405" t="str">
        <f>'テンプレート'!K97</f>
        <v>ベクトル</v>
      </c>
      <c r="L87" s="405" t="str">
        <f>'テンプレート'!L97</f>
        <v>KBG (R.E.)</v>
      </c>
      <c r="M87" s="405" t="str">
        <f>'テンプレート'!M97</f>
        <v>BKB (R.A.)</v>
      </c>
      <c r="N87" s="405" t="str">
        <f>'テンプレート'!N97</f>
        <v>FKB (R.F.)</v>
      </c>
      <c r="O87" s="406" t="str">
        <f>'テンプレート'!O97</f>
        <v>盾削り値</v>
      </c>
      <c r="P87" s="405" t="str">
        <f>'テンプレート'!P97</f>
        <v>ﾋｯﾄｽﾄｯﾌﾟ</v>
      </c>
      <c r="Q87" s="406" t="str">
        <f>'テンプレート'!Q97</f>
        <v>ずらし</v>
      </c>
      <c r="R87" s="408"/>
      <c r="S87" s="408"/>
      <c r="T87" s="408"/>
      <c r="U87" s="408"/>
      <c r="V87" s="408"/>
    </row>
    <row r="88" outlineLevel="1">
      <c r="A88" s="411" t="s">
        <v>467</v>
      </c>
      <c r="B88" s="399" t="s">
        <v>469</v>
      </c>
      <c r="C88" s="415" t="b">
        <v>0</v>
      </c>
      <c r="D88" s="127" t="s">
        <v>2198</v>
      </c>
      <c r="E88" s="426">
        <v>27.0</v>
      </c>
      <c r="F88" s="199" t="s">
        <v>66</v>
      </c>
      <c r="G88" s="200">
        <v>7.199999999999999</v>
      </c>
      <c r="H88" s="219"/>
      <c r="I88" s="221"/>
      <c r="J88" s="110"/>
      <c r="K88" s="203"/>
      <c r="L88" s="203"/>
      <c r="M88" s="204"/>
      <c r="N88" s="204"/>
      <c r="O88" s="205">
        <v>0.0</v>
      </c>
      <c r="P88" s="205">
        <v>1.0</v>
      </c>
      <c r="Q88" s="205">
        <v>1.0</v>
      </c>
      <c r="R88" s="408"/>
      <c r="S88" s="320"/>
      <c r="T88" s="320"/>
      <c r="U88" s="320"/>
      <c r="V88" s="320"/>
    </row>
    <row r="89" outlineLevel="1">
      <c r="A89" s="207"/>
      <c r="B89" s="399" t="s">
        <v>462</v>
      </c>
      <c r="C89" s="207"/>
      <c r="D89" s="127">
        <v>10.0</v>
      </c>
      <c r="E89" s="207"/>
      <c r="F89" s="199" t="s">
        <v>194</v>
      </c>
      <c r="G89" s="200">
        <v>3.5999999999999996</v>
      </c>
      <c r="H89" s="112"/>
      <c r="I89" s="224"/>
      <c r="J89" s="114"/>
      <c r="K89" s="203"/>
      <c r="L89" s="203"/>
      <c r="M89" s="204"/>
      <c r="N89" s="204"/>
      <c r="O89" s="407"/>
      <c r="P89" s="407"/>
      <c r="Q89" s="407"/>
      <c r="R89" s="408"/>
      <c r="S89" s="320"/>
      <c r="T89" s="320"/>
      <c r="U89" s="320"/>
      <c r="V89" s="320"/>
    </row>
    <row r="90" outlineLevel="1">
      <c r="A90" s="411" t="s">
        <v>474</v>
      </c>
      <c r="B90" s="399" t="s">
        <v>469</v>
      </c>
      <c r="C90" s="415" t="b">
        <v>0</v>
      </c>
      <c r="D90" s="127" t="s">
        <v>308</v>
      </c>
      <c r="E90" s="426">
        <v>34.0</v>
      </c>
      <c r="F90" s="199" t="s">
        <v>145</v>
      </c>
      <c r="G90" s="200">
        <v>8.4</v>
      </c>
      <c r="H90" s="219"/>
      <c r="I90" s="221"/>
      <c r="J90" s="110"/>
      <c r="K90" s="203"/>
      <c r="L90" s="203"/>
      <c r="M90" s="204"/>
      <c r="N90" s="204"/>
      <c r="O90" s="205">
        <v>0.0</v>
      </c>
      <c r="P90" s="205">
        <v>1.0</v>
      </c>
      <c r="Q90" s="205">
        <v>1.0</v>
      </c>
      <c r="R90" s="408"/>
      <c r="S90" s="320"/>
      <c r="T90" s="320"/>
      <c r="U90" s="320"/>
      <c r="V90" s="320"/>
    </row>
    <row r="91" outlineLevel="1">
      <c r="A91" s="207"/>
      <c r="B91" s="399" t="s">
        <v>462</v>
      </c>
      <c r="C91" s="207"/>
      <c r="D91" s="127">
        <v>18.0</v>
      </c>
      <c r="E91" s="207"/>
      <c r="F91" s="199" t="s">
        <v>194</v>
      </c>
      <c r="G91" s="200">
        <v>3.5999999999999996</v>
      </c>
      <c r="H91" s="112"/>
      <c r="I91" s="224"/>
      <c r="J91" s="114"/>
      <c r="K91" s="203"/>
      <c r="L91" s="203"/>
      <c r="M91" s="204"/>
      <c r="N91" s="204"/>
      <c r="O91" s="407"/>
      <c r="P91" s="407"/>
      <c r="Q91" s="407"/>
      <c r="R91" s="408"/>
      <c r="S91" s="320"/>
      <c r="T91" s="320"/>
      <c r="U91" s="320"/>
      <c r="V91" s="320"/>
    </row>
    <row r="92" outlineLevel="1">
      <c r="A92" s="411" t="s">
        <v>477</v>
      </c>
      <c r="B92" s="399" t="s">
        <v>469</v>
      </c>
      <c r="C92" s="415" t="b">
        <v>0</v>
      </c>
      <c r="D92" s="127" t="s">
        <v>2200</v>
      </c>
      <c r="E92" s="426">
        <v>77.0</v>
      </c>
      <c r="F92" s="199" t="s">
        <v>145</v>
      </c>
      <c r="G92" s="200">
        <v>8.4</v>
      </c>
      <c r="H92" s="283" t="s">
        <v>2201</v>
      </c>
      <c r="I92" s="221"/>
      <c r="J92" s="110"/>
      <c r="K92" s="203"/>
      <c r="L92" s="203"/>
      <c r="M92" s="204"/>
      <c r="N92" s="204"/>
      <c r="O92" s="205">
        <v>0.0</v>
      </c>
      <c r="P92" s="205">
        <v>1.0</v>
      </c>
      <c r="Q92" s="205">
        <v>1.0</v>
      </c>
      <c r="R92" s="408"/>
      <c r="S92" s="320"/>
      <c r="T92" s="320"/>
      <c r="U92" s="320"/>
      <c r="V92" s="320"/>
    </row>
    <row r="93" outlineLevel="1">
      <c r="A93" s="207"/>
      <c r="B93" s="399" t="s">
        <v>462</v>
      </c>
      <c r="C93" s="207"/>
      <c r="D93" s="127" t="s">
        <v>461</v>
      </c>
      <c r="E93" s="207"/>
      <c r="F93" s="199" t="s">
        <v>173</v>
      </c>
      <c r="G93" s="200">
        <v>12.0</v>
      </c>
      <c r="H93" s="112"/>
      <c r="I93" s="224"/>
      <c r="J93" s="114"/>
      <c r="K93" s="203"/>
      <c r="L93" s="203"/>
      <c r="M93" s="204"/>
      <c r="N93" s="204"/>
      <c r="O93" s="407"/>
      <c r="P93" s="407"/>
      <c r="Q93" s="407"/>
      <c r="R93" s="408"/>
      <c r="S93" s="179"/>
      <c r="T93" s="179"/>
      <c r="U93" s="179"/>
      <c r="V93" s="179"/>
    </row>
    <row r="94" outlineLevel="1">
      <c r="A94" s="411" t="s">
        <v>482</v>
      </c>
      <c r="B94" s="399" t="s">
        <v>469</v>
      </c>
      <c r="C94" s="415" t="b">
        <v>0</v>
      </c>
      <c r="D94" s="127" t="s">
        <v>2203</v>
      </c>
      <c r="E94" s="426">
        <v>87.0</v>
      </c>
      <c r="F94" s="199" t="s">
        <v>1054</v>
      </c>
      <c r="G94" s="200">
        <v>0.6</v>
      </c>
      <c r="H94" s="1522"/>
      <c r="I94" s="221"/>
      <c r="J94" s="110"/>
      <c r="K94" s="203"/>
      <c r="L94" s="203"/>
      <c r="M94" s="204"/>
      <c r="N94" s="204"/>
      <c r="O94" s="205">
        <v>0.0</v>
      </c>
      <c r="P94" s="205">
        <v>1.0</v>
      </c>
      <c r="Q94" s="205">
        <v>0.0</v>
      </c>
      <c r="R94" s="408"/>
      <c r="S94" s="179"/>
      <c r="T94" s="179"/>
      <c r="U94" s="179"/>
      <c r="V94" s="179"/>
    </row>
    <row r="95" outlineLevel="1">
      <c r="A95" s="222"/>
      <c r="B95" s="399" t="s">
        <v>828</v>
      </c>
      <c r="C95" s="222"/>
      <c r="D95" s="127" t="s">
        <v>2205</v>
      </c>
      <c r="E95" s="222"/>
      <c r="F95" s="199" t="s">
        <v>429</v>
      </c>
      <c r="G95" s="200">
        <v>1.2</v>
      </c>
      <c r="H95" s="231"/>
      <c r="J95" s="233"/>
      <c r="K95" s="203"/>
      <c r="L95" s="203"/>
      <c r="M95" s="204"/>
      <c r="N95" s="204"/>
      <c r="O95" s="205">
        <v>0.0</v>
      </c>
      <c r="P95" s="205">
        <v>1.0</v>
      </c>
      <c r="Q95" s="205">
        <v>1.0</v>
      </c>
      <c r="R95" s="408"/>
      <c r="S95" s="179"/>
      <c r="T95" s="179"/>
      <c r="U95" s="179"/>
      <c r="V95" s="179"/>
    </row>
    <row r="96" outlineLevel="1">
      <c r="A96" s="207"/>
      <c r="B96" s="399" t="s">
        <v>462</v>
      </c>
      <c r="C96" s="207"/>
      <c r="D96" s="127" t="s">
        <v>2206</v>
      </c>
      <c r="E96" s="207"/>
      <c r="F96" s="199" t="s">
        <v>303</v>
      </c>
      <c r="G96" s="200">
        <v>2.4</v>
      </c>
      <c r="H96" s="112"/>
      <c r="I96" s="224"/>
      <c r="J96" s="114"/>
      <c r="K96" s="203"/>
      <c r="L96" s="203"/>
      <c r="M96" s="204"/>
      <c r="N96" s="204"/>
      <c r="O96" s="407"/>
      <c r="P96" s="407"/>
      <c r="Q96" s="407"/>
      <c r="R96" s="408"/>
      <c r="S96" s="179"/>
      <c r="T96" s="179"/>
      <c r="U96" s="179"/>
      <c r="V96" s="179"/>
    </row>
    <row r="97">
      <c r="A97" s="312"/>
      <c r="B97" s="315"/>
      <c r="C97" s="317"/>
      <c r="D97" s="317"/>
      <c r="E97" s="319"/>
      <c r="F97" s="248"/>
      <c r="G97" s="248"/>
      <c r="H97" s="319"/>
      <c r="I97" s="319"/>
      <c r="J97" s="320"/>
      <c r="K97" s="320"/>
      <c r="L97" s="121"/>
      <c r="M97" s="121"/>
      <c r="N97" s="121"/>
      <c r="O97" s="179"/>
      <c r="P97" s="179"/>
      <c r="Q97" s="121"/>
      <c r="R97" s="121"/>
      <c r="S97" s="121"/>
      <c r="T97" s="121"/>
      <c r="U97" s="121"/>
      <c r="V97" s="121"/>
    </row>
    <row r="98">
      <c r="A98" s="429" t="s">
        <v>486</v>
      </c>
      <c r="B98" s="110"/>
      <c r="C98" s="392"/>
      <c r="D98" s="121"/>
      <c r="E98" s="121"/>
      <c r="F98" s="121"/>
      <c r="G98" s="121"/>
      <c r="H98" s="121"/>
      <c r="I98" s="121"/>
      <c r="J98" s="180"/>
      <c r="K98" s="121"/>
      <c r="L98" s="121"/>
      <c r="M98" s="121"/>
      <c r="N98" s="121"/>
      <c r="O98" s="121"/>
      <c r="P98" s="121"/>
      <c r="Q98" s="180"/>
      <c r="R98" s="121"/>
      <c r="S98" s="121"/>
      <c r="T98" s="121"/>
      <c r="U98" s="121"/>
      <c r="V98" s="121"/>
    </row>
    <row r="99" outlineLevel="1">
      <c r="A99" s="112"/>
      <c r="B99" s="114"/>
      <c r="C99" s="430" t="s">
        <v>487</v>
      </c>
      <c r="D99" s="430" t="s">
        <v>489</v>
      </c>
      <c r="E99" s="430" t="s">
        <v>49</v>
      </c>
      <c r="F99" s="430" t="s">
        <v>490</v>
      </c>
      <c r="G99" s="431"/>
      <c r="H99" s="319"/>
      <c r="I99" s="319"/>
      <c r="J99" s="320"/>
      <c r="K99" s="320"/>
      <c r="L99" s="121"/>
      <c r="M99" s="121"/>
      <c r="N99" s="121"/>
      <c r="O99" s="121"/>
      <c r="P99" s="121"/>
      <c r="Q99" s="121"/>
      <c r="R99" s="121"/>
      <c r="S99" s="121"/>
      <c r="T99" s="121"/>
      <c r="U99" s="121"/>
      <c r="V99" s="121"/>
    </row>
    <row r="100" outlineLevel="1">
      <c r="A100" s="432" t="s">
        <v>492</v>
      </c>
      <c r="B100" s="433" t="s">
        <v>455</v>
      </c>
      <c r="C100" s="127" t="str">
        <f t="array" ref="C100">INDEX(Dodges!$C$3:$U$84, MATCH($A$1,Dodges!$A$3:$A$85,0), MATCH(C99,Dodges!$C$2:$F$2,0))</f>
        <v>3-16</v>
      </c>
      <c r="D100" s="127" t="str">
        <f t="array" ref="D100">INDEX(Dodges!$C$3:$U$84, MATCH($A$1,Dodges!$A$3:$A$85,0), MATCH(D99,Dodges!$C$2:$F$2,0))</f>
        <v>6-16</v>
      </c>
      <c r="E100" s="127" t="str">
        <f t="array" ref="E100">INDEX(Dodges!$C$3:$U$84, MATCH($A$1,Dodges!$A$3:$A$85,0), MATCH(E99,Dodges!$C$2:$F$2,0))</f>
        <v>24 (19)</v>
      </c>
      <c r="F100" s="127" t="str">
        <f t="array" ref="F100">INDEX(Dodges!$C$3:$U$84, MATCH($A$1,Dodges!$A$3:$A$85,0), MATCH(F99,Dodges!$C$2:$F$2,0))</f>
        <v>32 (25)</v>
      </c>
      <c r="G100" s="402"/>
      <c r="H100" s="319"/>
      <c r="I100" s="319"/>
      <c r="J100" s="320"/>
      <c r="K100" s="320"/>
      <c r="L100" s="320"/>
      <c r="M100" s="121"/>
      <c r="N100" s="121"/>
      <c r="O100" s="121"/>
      <c r="P100" s="121"/>
      <c r="Q100" s="121"/>
      <c r="R100" s="121"/>
      <c r="S100" s="121"/>
      <c r="T100" s="121"/>
      <c r="U100" s="121"/>
      <c r="V100" s="121"/>
    </row>
    <row r="101" outlineLevel="1">
      <c r="A101" s="231"/>
      <c r="B101" s="433" t="s">
        <v>496</v>
      </c>
      <c r="C101" s="127" t="str">
        <f t="array" ref="C101">INDEX(Dodges!$G$3:$U$84, MATCH($A$1,Dodges!$A$3:$A$85,0), MATCH(C99,Dodges!$G$2:$J$2,0))</f>
        <v>4-14</v>
      </c>
      <c r="D101" s="127" t="str">
        <f t="array" ref="D101">INDEX(Dodges!$G$3:$U$84, MATCH($A$1,Dodges!$A$3:$A$85,0), MATCH(D99,Dodges!$G$2:$J$2,0))</f>
        <v>8-14</v>
      </c>
      <c r="E101" s="127" t="str">
        <f t="array" ref="E101">INDEX(Dodges!$G$3:$U$84, MATCH($A$1,Dodges!$A$3:$A$85,0), MATCH(E99,Dodges!$G$2:$J$2,0))</f>
        <v>28</v>
      </c>
      <c r="F101" s="127">
        <f t="array" ref="F101">INDEX(Dodges!$G$3:$U$84, MATCH($A$1,Dodges!$A$3:$A$85,0), MATCH(F99,Dodges!$G$2:$J$2,0))</f>
        <v>37</v>
      </c>
      <c r="G101" s="436"/>
      <c r="H101" s="319"/>
      <c r="I101" s="319"/>
      <c r="J101" s="320"/>
      <c r="K101" s="320"/>
      <c r="L101" s="320"/>
      <c r="M101" s="320"/>
      <c r="N101" s="320"/>
      <c r="O101" s="121"/>
      <c r="P101" s="121"/>
      <c r="Q101" s="121"/>
      <c r="R101" s="121"/>
      <c r="S101" s="121"/>
      <c r="T101" s="121"/>
      <c r="U101" s="121"/>
      <c r="V101" s="121"/>
    </row>
    <row r="102" outlineLevel="1">
      <c r="A102" s="112"/>
      <c r="B102" s="433" t="s">
        <v>497</v>
      </c>
      <c r="C102" s="127" t="str">
        <f t="array" ref="C102">INDEX(Dodges!$K$3:$U$84, MATCH($A$1,Dodges!$A$3:$A$85,0), MATCH(C99,Dodges!$K$2:$N$2,0))</f>
        <v>4-15</v>
      </c>
      <c r="D102" s="127" t="str">
        <f t="array" ref="D102">INDEX(Dodges!$K$3:$U$84, MATCH($A$1,Dodges!$A$3:$A$85,0), MATCH(D99,Dodges!$K$2:$N$2,0))</f>
        <v>8-13</v>
      </c>
      <c r="E102" s="127" t="str">
        <f t="array" ref="E102">INDEX(Dodges!$K$3:$U$84, MATCH($A$1,Dodges!$A$3:$A$85,0), MATCH(E99,Dodges!$K$2:$N$2,0))</f>
        <v>33</v>
      </c>
      <c r="F102" s="127" t="str">
        <f t="array" ref="F102">INDEX(Dodges!$K$3:$U$84, MATCH($A$1,Dodges!$A$3:$A$85,0), MATCH(F99,Dodges!$K$2:$N$2,0))</f>
        <v>50</v>
      </c>
      <c r="G102" s="436"/>
      <c r="H102" s="434"/>
      <c r="I102" s="434"/>
      <c r="J102" s="179"/>
      <c r="K102" s="179"/>
      <c r="L102" s="179"/>
      <c r="M102" s="179"/>
      <c r="N102" s="179"/>
      <c r="O102" s="121"/>
      <c r="P102" s="121"/>
      <c r="Q102" s="121"/>
      <c r="R102" s="121"/>
      <c r="S102" s="121"/>
      <c r="T102" s="121"/>
      <c r="U102" s="121"/>
      <c r="V102" s="121"/>
    </row>
    <row r="103" outlineLevel="1">
      <c r="A103" s="432" t="s">
        <v>498</v>
      </c>
      <c r="B103" s="433" t="s">
        <v>499</v>
      </c>
      <c r="C103" s="127" t="str">
        <f t="array" ref="C103">INDEX(Dodges!$O$3:$U$84, MATCH($A$1,Dodges!$A$3:$A$85,0), MATCH(C99,Dodges!$O$2:$R$2,0))</f>
        <v>2-26</v>
      </c>
      <c r="D103" s="127" t="str">
        <f t="array" ref="D103">INDEX(Dodges!$O$3:$U$84, MATCH($A$1,Dodges!$A$3:$A$85,0), MATCH(D99,Dodges!$O$2:$R$2,0))</f>
        <v>5-24</v>
      </c>
      <c r="E103" s="127" t="str">
        <f t="array" ref="E103">INDEX(Dodges!$O$3:$U$84, MATCH($A$1,Dodges!$A$3:$A$85,0), MATCH(E99,Dodges!$O$2:$R$2,0))</f>
        <v>47</v>
      </c>
      <c r="F103" s="248"/>
      <c r="G103" s="248"/>
      <c r="H103" s="180"/>
      <c r="I103" s="180"/>
      <c r="J103" s="121"/>
      <c r="K103" s="121"/>
      <c r="L103" s="121"/>
      <c r="M103" s="121"/>
      <c r="N103" s="121"/>
      <c r="O103" s="320"/>
      <c r="P103" s="320"/>
      <c r="Q103" s="320"/>
      <c r="R103" s="320"/>
      <c r="S103" s="320"/>
      <c r="T103" s="320"/>
      <c r="U103" s="320"/>
      <c r="V103" s="320"/>
    </row>
    <row r="104" outlineLevel="1">
      <c r="A104" s="112"/>
      <c r="B104" s="433" t="s">
        <v>500</v>
      </c>
      <c r="C104" s="127" t="str">
        <f t="array" ref="C104">INDEX(Dodges!$S$3:$U$84, MATCH($A$1,Dodges!$A$3:$A$85,0), MATCH(C99,Dodges!$S$2:$U$2,0))</f>
        <v>2-19</v>
      </c>
      <c r="D104" s="127" t="str">
        <f t="array" ref="D104">INDEX(Dodges!$S$3:$U$84, MATCH($A$1,Dodges!$A$3:$A$85,0), MATCH(D99,Dodges!$S$2:$U$2,0))</f>
        <v>5-18</v>
      </c>
      <c r="E104" s="127" t="str">
        <f t="array" ref="E104">INDEX(Dodges!$S$3:$U$84, MATCH($A$1,Dodges!$A$3:$A$85,0), MATCH(E99,Dodges!$S$2:$U$2,0))</f>
        <v>真横：80
真上：101
真下：66</v>
      </c>
      <c r="F104" s="436"/>
      <c r="G104" s="436"/>
      <c r="H104" s="180"/>
      <c r="I104" s="180"/>
      <c r="J104" s="179"/>
      <c r="K104" s="179"/>
      <c r="L104" s="179"/>
      <c r="M104" s="179"/>
      <c r="N104" s="121"/>
      <c r="O104" s="180"/>
      <c r="P104" s="180"/>
      <c r="Q104" s="180"/>
      <c r="R104" s="180"/>
      <c r="S104" s="180"/>
      <c r="T104" s="180"/>
      <c r="U104" s="180"/>
      <c r="V104" s="180"/>
    </row>
    <row r="105">
      <c r="A105" s="438"/>
      <c r="B105" s="439"/>
      <c r="C105" s="431"/>
      <c r="D105" s="431"/>
      <c r="E105" s="440"/>
      <c r="F105" s="431"/>
      <c r="G105" s="431"/>
      <c r="H105" s="431"/>
      <c r="I105" s="431"/>
      <c r="J105" s="121"/>
      <c r="K105" s="319"/>
      <c r="L105" s="319"/>
      <c r="M105" s="319"/>
      <c r="N105" s="319"/>
      <c r="O105" s="180"/>
      <c r="P105" s="180"/>
      <c r="Q105" s="180"/>
      <c r="R105" s="180"/>
      <c r="S105" s="180"/>
      <c r="T105" s="180"/>
      <c r="U105" s="180"/>
      <c r="V105" s="180"/>
    </row>
    <row r="106">
      <c r="A106" s="441" t="s">
        <v>501</v>
      </c>
      <c r="B106" s="110"/>
      <c r="C106" s="320"/>
      <c r="D106" s="179"/>
      <c r="E106" s="320"/>
      <c r="F106" s="138"/>
      <c r="G106" s="138"/>
      <c r="H106" s="179"/>
      <c r="I106" s="179"/>
      <c r="J106" s="180"/>
      <c r="K106" s="180"/>
      <c r="L106" s="180"/>
      <c r="M106" s="180"/>
      <c r="N106" s="180"/>
      <c r="O106" s="180"/>
      <c r="P106" s="180"/>
      <c r="Q106" s="180"/>
      <c r="R106" s="180"/>
      <c r="S106" s="180"/>
      <c r="T106" s="180"/>
      <c r="U106" s="180"/>
      <c r="V106" s="180"/>
    </row>
    <row r="107" outlineLevel="1">
      <c r="A107" s="112"/>
      <c r="B107" s="114"/>
      <c r="C107" s="442" t="s">
        <v>487</v>
      </c>
      <c r="D107" s="442" t="s">
        <v>49</v>
      </c>
      <c r="E107" s="442" t="s">
        <v>48</v>
      </c>
      <c r="F107" s="442" t="s">
        <v>50</v>
      </c>
      <c r="G107" s="443" t="s">
        <v>51</v>
      </c>
      <c r="H107" s="320"/>
      <c r="I107" s="320"/>
      <c r="J107" s="179"/>
      <c r="K107" s="444" t="str">
        <f>'テンプレート'!K116</f>
        <v>アイテム取得</v>
      </c>
      <c r="L107" s="117"/>
      <c r="M107" s="445" t="str">
        <f>'テンプレート'!M116</f>
        <v>取得フレーム</v>
      </c>
      <c r="N107" s="445" t="str">
        <f>'テンプレート'!N116</f>
        <v>Duration</v>
      </c>
      <c r="O107" s="180"/>
      <c r="P107" s="180"/>
      <c r="Q107" s="180"/>
      <c r="R107" s="180"/>
      <c r="S107" s="180"/>
      <c r="T107" s="180"/>
      <c r="U107" s="180"/>
      <c r="V107" s="180"/>
    </row>
    <row r="108" outlineLevel="1">
      <c r="A108" s="446" t="s">
        <v>502</v>
      </c>
      <c r="B108" s="447" t="s">
        <v>503</v>
      </c>
      <c r="C108" s="448"/>
      <c r="D108" s="127">
        <f t="array" ref="D108">INDEX('Ledge  Tech'!$C$3:$C105, MATCH($A$1,'Ledge  Tech'!$A$3:$A$109,0), MATCH(D107,'Ledge  Tech'!$C$2,0))</f>
        <v>19</v>
      </c>
      <c r="E108" s="448"/>
      <c r="F108" s="448"/>
      <c r="G108" s="448"/>
      <c r="H108" s="320"/>
      <c r="I108" s="320"/>
      <c r="J108" s="121"/>
      <c r="K108" s="449" t="str">
        <f>'テンプレート'!K117</f>
        <v>小アイテム</v>
      </c>
      <c r="L108" s="450" t="str">
        <f>'テンプレート'!L117</f>
        <v>On-Spot</v>
      </c>
      <c r="M108" s="127" t="s">
        <v>504</v>
      </c>
      <c r="N108" s="127">
        <v>7.0</v>
      </c>
      <c r="O108" s="180"/>
      <c r="P108" s="180"/>
      <c r="Q108" s="180"/>
      <c r="R108" s="180"/>
      <c r="S108" s="180"/>
      <c r="T108" s="180"/>
      <c r="U108" s="180"/>
      <c r="V108" s="180"/>
    </row>
    <row r="109" outlineLevel="1">
      <c r="A109" s="222"/>
      <c r="B109" s="447" t="s">
        <v>455</v>
      </c>
      <c r="C109" s="127" t="str">
        <f t="array" ref="C109">INDEX('Ledge  Tech'!$D$3:$E105, MATCH($A$1,'Ledge  Tech'!$A$3:$A$109,0), MATCH(C107,'Ledge  Tech'!$D$2:$E$2,0))</f>
        <v>1-33</v>
      </c>
      <c r="D109" s="127">
        <f t="array" ref="D109">INDEX('Ledge  Tech'!$D$3:$E105, MATCH($A$1,'Ledge  Tech'!$A$3:$A$109,0), MATCH(D107,'Ledge  Tech'!$D$2:$E$2,0))</f>
        <v>34</v>
      </c>
      <c r="E109" s="448"/>
      <c r="F109" s="448"/>
      <c r="G109" s="448"/>
      <c r="H109" s="320"/>
      <c r="I109" s="320"/>
      <c r="J109" s="179"/>
      <c r="K109" s="207"/>
      <c r="L109" s="450" t="str">
        <f>'テンプレート'!L118</f>
        <v>歩き</v>
      </c>
      <c r="M109" s="127" t="s">
        <v>504</v>
      </c>
      <c r="N109" s="127">
        <v>19.0</v>
      </c>
      <c r="O109" s="180"/>
      <c r="P109" s="180"/>
      <c r="Q109" s="180"/>
      <c r="R109" s="180"/>
      <c r="S109" s="180"/>
      <c r="T109" s="180"/>
      <c r="U109" s="180"/>
      <c r="V109" s="180"/>
    </row>
    <row r="110" outlineLevel="1">
      <c r="A110" s="222"/>
      <c r="B110" s="447" t="s">
        <v>486</v>
      </c>
      <c r="C110" s="127" t="str">
        <f t="array" ref="C110">INDEX('Ledge  Tech'!$F$3:$G$109, MATCH($A$1,'Ledge  Tech'!$A$3:$A$109,0), MATCH(C107,'Ledge  Tech'!$F$2:$G$2,0))</f>
        <v>1-27</v>
      </c>
      <c r="D110" s="127">
        <f t="array" ref="D110">INDEX('Ledge  Tech'!$F$3:$G$109, MATCH($A$1,'Ledge  Tech'!$A$3:$A$109,0), MATCH(D107,'Ledge  Tech'!$F$2:$G$2,0))</f>
        <v>45</v>
      </c>
      <c r="E110" s="448"/>
      <c r="F110" s="448"/>
      <c r="G110" s="448"/>
      <c r="H110" s="320"/>
      <c r="I110" s="320"/>
      <c r="J110" s="121"/>
      <c r="K110" s="451" t="str">
        <f>'テンプレート'!K119</f>
        <v>アイテム投擲</v>
      </c>
      <c r="L110" s="117"/>
      <c r="M110" s="445" t="str">
        <f>'テンプレート'!M119</f>
        <v>投擲フレーム</v>
      </c>
      <c r="N110" s="445" t="str">
        <f>'テンプレート'!N119</f>
        <v>Duration</v>
      </c>
      <c r="O110" s="180"/>
      <c r="P110" s="180"/>
      <c r="Q110" s="180"/>
      <c r="R110" s="180"/>
      <c r="S110" s="180"/>
      <c r="T110" s="180"/>
      <c r="U110" s="180"/>
      <c r="V110" s="180"/>
    </row>
    <row r="111" outlineLevel="1">
      <c r="A111" s="222"/>
      <c r="B111" s="447" t="s">
        <v>505</v>
      </c>
      <c r="C111" s="127" t="str">
        <f t="array" ref="C111">INDEX('Ledge  Tech'!$H$3:$I$109, MATCH($A$1,'Ledge  Tech'!$A$3:$A$109,0), MATCH(C107,'Ledge  Tech'!$H$2:$I$2,0))</f>
        <v>1-12</v>
      </c>
      <c r="D111" s="127">
        <f t="array" ref="D111">INDEX('Ledge  Tech'!$H$3:$I$109, MATCH($A$1,'Ledge  Tech'!$A$3:$A$109,0), MATCH(D107,'Ledge  Tech'!$H$2:$I$2,0))</f>
        <v>14</v>
      </c>
      <c r="E111" s="448"/>
      <c r="F111" s="448"/>
      <c r="G111" s="448"/>
      <c r="H111" s="320"/>
      <c r="I111" s="320"/>
      <c r="J111" s="179"/>
      <c r="K111" s="452" t="str">
        <f>'テンプレート'!K120</f>
        <v>Ground投擲</v>
      </c>
      <c r="L111" s="450" t="str">
        <f>'テンプレート'!L120</f>
        <v>前Throws</v>
      </c>
      <c r="M111" s="127" t="s">
        <v>90</v>
      </c>
      <c r="N111" s="127">
        <v>24.0</v>
      </c>
      <c r="O111" s="121"/>
      <c r="P111" s="121"/>
      <c r="Q111" s="121"/>
      <c r="R111" s="121"/>
      <c r="S111" s="121"/>
      <c r="T111" s="121"/>
      <c r="U111" s="121"/>
      <c r="V111" s="121"/>
    </row>
    <row r="112" outlineLevel="1">
      <c r="A112" s="207"/>
      <c r="B112" s="447" t="s">
        <v>506</v>
      </c>
      <c r="C112" s="127" t="str">
        <f t="array" ref="C112">INDEX('Ledge  Tech'!$J$3:$M$109, MATCH($A$1,'Ledge  Tech'!$A$3:$A$109,0), MATCH(C107,'Ledge  Tech'!$J$2:$M$2,0))</f>
        <v>1-27</v>
      </c>
      <c r="D112" s="127">
        <f t="array" ref="D112">INDEX('Ledge  Tech'!$J$3:$M$109, MATCH($A$1,'Ledge  Tech'!$A$3:$A$109,0), MATCH(D107,'Ledge  Tech'!$J$2:$M$2,0))</f>
        <v>55</v>
      </c>
      <c r="E112" s="127" t="str">
        <f t="array" ref="E112">INDEX('Ledge  Tech'!$J$3:$M$109, MATCH($A$1,'Ledge  Tech'!$A$3:$A$109,0), MATCH(E107,'Ledge  Tech'!$J$2:$M$2,0))</f>
        <v>25-27</v>
      </c>
      <c r="F112" s="127">
        <f t="array" ref="F112">INDEX('Ledge  Tech'!$J$3:$M$109, MATCH($A$1,'Ledge  Tech'!$A$3:$A$109,0), MATCH(F107,'Ledge  Tech'!$J$2:$M$2,0))</f>
        <v>9</v>
      </c>
      <c r="G112" s="127">
        <f>F112*1.2</f>
        <v>10.8</v>
      </c>
      <c r="H112" s="320"/>
      <c r="I112" s="320"/>
      <c r="J112" s="121"/>
      <c r="K112" s="222"/>
      <c r="L112" s="450" t="str">
        <f>'テンプレート'!L121</f>
        <v>後Throws</v>
      </c>
      <c r="M112" s="127" t="s">
        <v>191</v>
      </c>
      <c r="N112" s="127">
        <v>24.0</v>
      </c>
      <c r="O112" s="121"/>
      <c r="P112" s="121"/>
      <c r="Q112" s="121"/>
      <c r="R112" s="121"/>
      <c r="S112" s="121"/>
      <c r="T112" s="121"/>
      <c r="U112" s="121"/>
      <c r="V112" s="121"/>
    </row>
    <row r="113" outlineLevel="1">
      <c r="A113" s="446" t="s">
        <v>507</v>
      </c>
      <c r="B113" s="447" t="s">
        <v>455</v>
      </c>
      <c r="C113" s="127" t="str">
        <f t="array" ref="C113">INDEX('Ledge  Tech'!$N$3:$O$109, MATCH($A$1,'Ledge  Tech'!$A$3:$A$109,0), MATCH(C107,'Ledge  Tech'!$N$2:$O$2,0))</f>
        <v>1-20</v>
      </c>
      <c r="D113" s="127">
        <f t="array" ref="D113">INDEX('Ledge  Tech'!$N$3:$O$109, MATCH($A$1,'Ledge  Tech'!$A$3:$A$109,0), MATCH(D107,'Ledge  Tech'!$N$2:$O$2,0))</f>
        <v>26</v>
      </c>
      <c r="E113" s="448"/>
      <c r="F113" s="448"/>
      <c r="G113" s="448"/>
      <c r="H113" s="320"/>
      <c r="I113" s="320"/>
      <c r="J113" s="179"/>
      <c r="K113" s="222"/>
      <c r="L113" s="450" t="str">
        <f>'テンプレート'!L122</f>
        <v>上Throws</v>
      </c>
      <c r="M113" s="127" t="s">
        <v>74</v>
      </c>
      <c r="N113" s="127">
        <v>23.0</v>
      </c>
      <c r="O113" s="320"/>
      <c r="P113" s="320"/>
      <c r="Q113" s="320"/>
      <c r="R113" s="320"/>
      <c r="S113" s="320"/>
      <c r="T113" s="320"/>
      <c r="U113" s="320"/>
      <c r="V113" s="320"/>
    </row>
    <row r="114" outlineLevel="1">
      <c r="A114" s="222"/>
      <c r="B114" s="447" t="s">
        <v>496</v>
      </c>
      <c r="C114" s="127" t="str">
        <f t="array" ref="C114">INDEX('Ledge  Tech'!$P$3:$Q$109, MATCH($A$1,'Ledge  Tech'!$A$3:$A$109,0), MATCH(C107,'Ledge  Tech'!$P$2:$Q$2,0))</f>
        <v>1-20</v>
      </c>
      <c r="D114" s="127">
        <f t="array" ref="D114">INDEX('Ledge  Tech'!$P$3:$Q$109, MATCH($A$1,'Ledge  Tech'!$A$3:$A$109,0), MATCH(D107,'Ledge  Tech'!$P$2:$Q$2,0))</f>
        <v>40</v>
      </c>
      <c r="E114" s="448"/>
      <c r="F114" s="448"/>
      <c r="G114" s="448"/>
      <c r="H114" s="320"/>
      <c r="I114" s="320"/>
      <c r="J114" s="121"/>
      <c r="K114" s="222"/>
      <c r="L114" s="450" t="str">
        <f>'テンプレート'!L123</f>
        <v>下Throws</v>
      </c>
      <c r="M114" s="127" t="s">
        <v>145</v>
      </c>
      <c r="N114" s="127">
        <v>19.0</v>
      </c>
      <c r="O114" s="180"/>
      <c r="P114" s="180"/>
      <c r="Q114" s="180"/>
      <c r="R114" s="180"/>
      <c r="S114" s="180"/>
      <c r="T114" s="180"/>
      <c r="U114" s="180"/>
      <c r="V114" s="180"/>
    </row>
    <row r="115" outlineLevel="1">
      <c r="A115" s="207"/>
      <c r="B115" s="447" t="s">
        <v>497</v>
      </c>
      <c r="C115" s="127" t="str">
        <f t="array" ref="C115">INDEX('Ledge  Tech'!$R$3:$S$109, MATCH($A$1,'Ledge  Tech'!$A$3:$A$109,0), MATCH(C107,'Ledge  Tech'!$R$2:$S$2,0))</f>
        <v>1-20</v>
      </c>
      <c r="D115" s="127">
        <f t="array" ref="D115">INDEX('Ledge  Tech'!$R$3:$S$109, MATCH($A$1,'Ledge  Tech'!$A$3:$A$109,0), MATCH(D107,'Ledge  Tech'!$R$2:$S$2,0))</f>
        <v>40</v>
      </c>
      <c r="E115" s="448"/>
      <c r="F115" s="448"/>
      <c r="G115" s="448"/>
      <c r="H115" s="320"/>
      <c r="I115" s="320"/>
      <c r="J115" s="179"/>
      <c r="K115" s="222"/>
      <c r="L115" s="453" t="str">
        <f>'テンプレート'!L124</f>
        <v>ダッシュ</v>
      </c>
      <c r="M115" s="127" t="s">
        <v>66</v>
      </c>
      <c r="N115" s="127">
        <v>37.0</v>
      </c>
      <c r="O115" s="180"/>
      <c r="P115" s="180"/>
      <c r="Q115" s="180"/>
      <c r="R115" s="180"/>
      <c r="S115" s="180"/>
      <c r="T115" s="180"/>
      <c r="U115" s="180"/>
      <c r="V115" s="180"/>
    </row>
    <row r="116" outlineLevel="1">
      <c r="A116" s="446" t="s">
        <v>508</v>
      </c>
      <c r="B116" s="447" t="s">
        <v>509</v>
      </c>
      <c r="C116" s="448"/>
      <c r="D116" s="127" t="str">
        <f t="array" ref="D116">INDEX('Get-Ups'!$C$3:$C105, MATCH($A$1,'Get-Ups'!$A$3:$A$109,0), MATCH(D107,'Get-Ups'!$C$2:$AD$2,0))</f>
        <v>25</v>
      </c>
      <c r="E116" s="448"/>
      <c r="F116" s="448"/>
      <c r="G116" s="448"/>
      <c r="H116" s="320"/>
      <c r="I116" s="320"/>
      <c r="J116" s="121"/>
      <c r="K116" s="207"/>
      <c r="L116" s="453" t="str">
        <f>'テンプレート'!L125</f>
        <v>On-Spot捨て</v>
      </c>
      <c r="M116" s="127" t="s">
        <v>66</v>
      </c>
      <c r="N116" s="127">
        <v>23.0</v>
      </c>
      <c r="O116" s="180"/>
      <c r="P116" s="180"/>
      <c r="Q116" s="180"/>
      <c r="R116" s="180"/>
      <c r="S116" s="180"/>
      <c r="T116" s="180"/>
      <c r="U116" s="180"/>
      <c r="V116" s="180"/>
    </row>
    <row r="117" outlineLevel="1">
      <c r="A117" s="222"/>
      <c r="B117" s="447" t="s">
        <v>455</v>
      </c>
      <c r="C117" s="454" t="str">
        <f t="array" ref="C117">INDEX('Get-Ups'!$D$3:$E105, MATCH($A$1,'Get-Ups'!$A$3:$A$109,0), MATCH(C107,'Get-Ups'!$D$2:$AD$2,0))</f>
        <v>1-22</v>
      </c>
      <c r="D117" s="455">
        <f t="array" ref="D117">INDEX('Get-Ups'!$D$3:$E105, MATCH($A$1,'Get-Ups'!$A$3:$A$109,0), MATCH(D107,'Get-Ups'!$D$2:$AD$2,0))</f>
        <v>29</v>
      </c>
      <c r="E117" s="448"/>
      <c r="F117" s="448"/>
      <c r="G117" s="448"/>
      <c r="H117" s="320"/>
      <c r="I117" s="320"/>
      <c r="J117" s="179"/>
      <c r="K117" s="452" t="str">
        <f>'テンプレート'!K126</f>
        <v>Air投擲</v>
      </c>
      <c r="L117" s="450" t="str">
        <f>'テンプレート'!L126</f>
        <v>前Throws</v>
      </c>
      <c r="M117" s="127" t="s">
        <v>90</v>
      </c>
      <c r="N117" s="127">
        <v>24.0</v>
      </c>
      <c r="O117" s="180"/>
      <c r="P117" s="180"/>
      <c r="Q117" s="180"/>
      <c r="R117" s="180"/>
      <c r="S117" s="180"/>
      <c r="T117" s="180"/>
      <c r="U117" s="180"/>
      <c r="V117" s="180"/>
    </row>
    <row r="118" outlineLevel="1">
      <c r="A118" s="222"/>
      <c r="B118" s="447" t="s">
        <v>496</v>
      </c>
      <c r="C118" s="454" t="str">
        <f t="array" ref="C118">INDEX('Get-Ups'!$F$3:$G$109, MATCH($A$1,'Get-Ups'!$A$3:$A$109,0), MATCH(C107,'Get-Ups'!$F$2:$AD$2,0))</f>
        <v>1-24</v>
      </c>
      <c r="D118" s="455">
        <f t="array" ref="D118">INDEX('Get-Ups'!$F$3:$G$109, MATCH($A$1,'Get-Ups'!$A$3:$A$109,0), MATCH(D107,'Get-Ups'!$F$2:$AD$2,0))</f>
        <v>35</v>
      </c>
      <c r="E118" s="448"/>
      <c r="F118" s="448"/>
      <c r="G118" s="448"/>
      <c r="H118" s="320"/>
      <c r="I118" s="320"/>
      <c r="J118" s="121"/>
      <c r="K118" s="222"/>
      <c r="L118" s="450" t="str">
        <f>'テンプレート'!L127</f>
        <v>後Throws</v>
      </c>
      <c r="M118" s="127" t="s">
        <v>191</v>
      </c>
      <c r="N118" s="127">
        <v>24.0</v>
      </c>
      <c r="O118" s="180"/>
      <c r="P118" s="180"/>
      <c r="Q118" s="180"/>
      <c r="R118" s="180"/>
      <c r="S118" s="180"/>
      <c r="T118" s="180"/>
      <c r="U118" s="180"/>
      <c r="V118" s="180"/>
    </row>
    <row r="119" outlineLevel="1">
      <c r="A119" s="222"/>
      <c r="B119" s="447" t="s">
        <v>497</v>
      </c>
      <c r="C119" s="127" t="str">
        <f t="array" ref="C119">INDEX('Get-Ups'!$H$3:$I$109, MATCH($A$1,'Get-Ups'!$A$3:$A$109,0), MATCH(C107,'Get-Ups'!$H$2:$AD$2,0))</f>
        <v>1-31</v>
      </c>
      <c r="D119" s="127">
        <f t="array" ref="D119">INDEX('Get-Ups'!$H$3:$I$109, MATCH($A$1,'Get-Ups'!$A$3:$A$109,0), MATCH(D107,'Get-Ups'!$H$2:$AD$2,0))</f>
        <v>35</v>
      </c>
      <c r="E119" s="448"/>
      <c r="F119" s="448"/>
      <c r="G119" s="448"/>
      <c r="H119" s="320"/>
      <c r="I119" s="320"/>
      <c r="J119" s="179"/>
      <c r="K119" s="222"/>
      <c r="L119" s="450" t="str">
        <f>'テンプレート'!L128</f>
        <v>上Throws</v>
      </c>
      <c r="M119" s="127" t="s">
        <v>74</v>
      </c>
      <c r="N119" s="127">
        <v>23.0</v>
      </c>
      <c r="O119" s="180"/>
      <c r="P119" s="180"/>
      <c r="Q119" s="180"/>
      <c r="R119" s="180"/>
      <c r="S119" s="180"/>
      <c r="T119" s="180"/>
      <c r="U119" s="180"/>
      <c r="V119" s="180"/>
    </row>
    <row r="120" outlineLevel="1">
      <c r="A120" s="222"/>
      <c r="B120" s="447" t="s">
        <v>510</v>
      </c>
      <c r="C120" s="456" t="str">
        <f t="array" ref="C120">INDEX('Get-Ups'!$J$3:$M$109, MATCH($A$1,'Get-Ups'!$A$3:$A$109,0), MATCH(C107,'Get-Ups'!$J$2:$AD$2,0))</f>
        <v>1-25</v>
      </c>
      <c r="D120" s="457">
        <f t="array" ref="D120">INDEX('Get-Ups'!$J$3:$M$109, MATCH($A$1,'Get-Ups'!$A$3:$A$109,0), MATCH(D107,'Get-Ups'!$J$2:$AD$2,0))</f>
        <v>45</v>
      </c>
      <c r="E120" s="454" t="str">
        <f t="array" ref="E120">INDEX('Get-Ups'!$J$3:$M$109, MATCH($A$1,'Get-Ups'!$A$3:$A$109,0), MATCH(E107,'Get-Ups'!$J$2:$AD$2,0))</f>
        <v>16-17</v>
      </c>
      <c r="F120" s="455">
        <f t="array" ref="F120">INDEX('Get-Ups'!$J$3:$M$109, MATCH($A$1,'Get-Ups'!$A$3:$A$109,0), MATCH(F107,'Get-Ups'!$J$2:$AD$2,0))</f>
        <v>7</v>
      </c>
      <c r="G120" s="127">
        <f t="shared" ref="G120:G121" si="1">F120*1.2</f>
        <v>8.4</v>
      </c>
      <c r="H120" s="320"/>
      <c r="I120" s="320"/>
      <c r="J120" s="121"/>
      <c r="K120" s="207"/>
      <c r="L120" s="450" t="str">
        <f>'テンプレート'!L129</f>
        <v>下Throws</v>
      </c>
      <c r="M120" s="127" t="s">
        <v>145</v>
      </c>
      <c r="N120" s="127">
        <v>19.0</v>
      </c>
      <c r="O120" s="121"/>
      <c r="P120" s="121"/>
      <c r="Q120" s="121"/>
      <c r="R120" s="121"/>
      <c r="S120" s="121"/>
      <c r="T120" s="121"/>
      <c r="U120" s="121"/>
      <c r="V120" s="121"/>
    </row>
    <row r="121" outlineLevel="1">
      <c r="A121" s="207"/>
      <c r="B121" s="458" t="s">
        <v>511</v>
      </c>
      <c r="C121" s="207"/>
      <c r="D121" s="207"/>
      <c r="E121" s="454" t="str">
        <f t="array" ref="E121">INDEX('Get-Ups'!$N$3:$O$109, MATCH($A$1,'Get-Ups'!$A$3:$A$109,0), MATCH(E107,'Get-Ups'!$N$2:$AD$2,0))</f>
        <v>24-25</v>
      </c>
      <c r="F121" s="455">
        <f t="array" ref="F121">INDEX('Get-Ups'!$N$3:$O$109, MATCH($A$1,'Get-Ups'!$A$3:$A$109,0), MATCH(F107,'Get-Ups'!$N$2:$AD$2,0))</f>
        <v>7</v>
      </c>
      <c r="G121" s="127">
        <f t="shared" si="1"/>
        <v>8.4</v>
      </c>
      <c r="H121" s="320"/>
      <c r="I121" s="320"/>
      <c r="J121" s="121"/>
      <c r="K121" s="459" t="str">
        <f>'テンプレート'!K130</f>
        <v>踏み台ジャンプ</v>
      </c>
      <c r="L121" s="224"/>
      <c r="M121" s="445" t="str">
        <f>'テンプレート'!M130</f>
        <v>Duration</v>
      </c>
      <c r="N121" s="138"/>
      <c r="O121" s="121"/>
      <c r="P121" s="121"/>
      <c r="Q121" s="121"/>
      <c r="R121" s="121"/>
      <c r="S121" s="121"/>
      <c r="T121" s="121"/>
      <c r="U121" s="121"/>
      <c r="V121" s="121"/>
    </row>
    <row r="122" outlineLevel="1">
      <c r="A122" s="446" t="s">
        <v>512</v>
      </c>
      <c r="B122" s="447" t="s">
        <v>509</v>
      </c>
      <c r="C122" s="448"/>
      <c r="D122" s="454" t="str">
        <f t="array" ref="D122">INDEX('Get-Ups'!$C$3:$C105, MATCH($A$1,'Get-Ups'!$A$3:$A$109,0), MATCH(D107,'Get-Ups'!$C$2,0))</f>
        <v>25</v>
      </c>
      <c r="E122" s="448"/>
      <c r="F122" s="448"/>
      <c r="G122" s="448"/>
      <c r="H122" s="320"/>
      <c r="I122" s="320"/>
      <c r="J122" s="179"/>
      <c r="K122" s="460" t="str">
        <f>'テンプレート'!K131</f>
        <v>踏み</v>
      </c>
      <c r="L122" s="461" t="str">
        <f>'テンプレート'!L131</f>
        <v>踏み</v>
      </c>
      <c r="M122" s="127">
        <v>8.0</v>
      </c>
      <c r="N122" s="462"/>
      <c r="O122" s="121"/>
      <c r="P122" s="121"/>
      <c r="Q122" s="121"/>
      <c r="R122" s="121"/>
      <c r="S122" s="121"/>
      <c r="T122" s="121"/>
      <c r="U122" s="121"/>
      <c r="V122" s="121"/>
    </row>
    <row r="123" outlineLevel="1">
      <c r="A123" s="222"/>
      <c r="B123" s="447" t="s">
        <v>455</v>
      </c>
      <c r="C123" s="454" t="str">
        <f t="array" ref="C123">INDEX('Get-Ups'!$P$3:$Q$109, MATCH($A$1,'Get-Ups'!$A$3:$A$109,0), MATCH(C107,'Get-Ups'!$P$2:$AD$2,0))</f>
        <v>1-22</v>
      </c>
      <c r="D123" s="455">
        <f t="array" ref="D123">INDEX('Get-Ups'!$P$3:$Q$109, MATCH($A$1,'Get-Ups'!$A$3:$A$109,0), MATCH(D107,'Get-Ups'!$P$2:$AD$2,0))</f>
        <v>29</v>
      </c>
      <c r="E123" s="448"/>
      <c r="F123" s="448"/>
      <c r="G123" s="448"/>
      <c r="H123" s="320"/>
      <c r="I123" s="320"/>
      <c r="J123" s="121"/>
      <c r="K123" s="452" t="str">
        <f>'テンプレート'!K132</f>
        <v>踏まれ</v>
      </c>
      <c r="L123" s="461" t="str">
        <f>'テンプレート'!L132</f>
        <v>Ground踏まれ</v>
      </c>
      <c r="M123" s="127" t="s">
        <v>504</v>
      </c>
      <c r="N123" s="462"/>
      <c r="O123" s="320"/>
      <c r="P123" s="320"/>
      <c r="Q123" s="320"/>
      <c r="R123" s="320"/>
      <c r="S123" s="320"/>
      <c r="T123" s="320"/>
      <c r="U123" s="320"/>
      <c r="V123" s="320"/>
    </row>
    <row r="124" outlineLevel="1">
      <c r="A124" s="222"/>
      <c r="B124" s="447" t="s">
        <v>496</v>
      </c>
      <c r="C124" s="454" t="str">
        <f t="array" ref="C124">INDEX('Get-Ups'!$R$3:$S$109, MATCH($A$1,'Get-Ups'!$A$3:$A$109,0), MATCH(C107,'Get-Ups'!$R$2:$AD$2,0))</f>
        <v>1-19</v>
      </c>
      <c r="D124" s="455">
        <f t="array" ref="D124">INDEX('Get-Ups'!$R$3:$S$109, MATCH($A$1,'Get-Ups'!$A$3:$A$109,0), MATCH(D107,'Get-Ups'!$R$2:$AD$2,0))</f>
        <v>35</v>
      </c>
      <c r="E124" s="448"/>
      <c r="F124" s="448"/>
      <c r="G124" s="448"/>
      <c r="H124" s="320"/>
      <c r="I124" s="320"/>
      <c r="J124" s="179"/>
      <c r="K124" s="222"/>
      <c r="L124" s="461" t="s">
        <v>671</v>
      </c>
      <c r="M124" s="127">
        <v>28.0</v>
      </c>
      <c r="N124" s="108"/>
      <c r="O124" s="180"/>
      <c r="P124" s="180"/>
      <c r="Q124" s="180"/>
      <c r="R124" s="180"/>
      <c r="S124" s="180"/>
      <c r="T124" s="180"/>
      <c r="U124" s="180"/>
      <c r="V124" s="180"/>
    </row>
    <row r="125" outlineLevel="1">
      <c r="A125" s="222"/>
      <c r="B125" s="447" t="s">
        <v>497</v>
      </c>
      <c r="C125" s="454" t="str">
        <f t="array" ref="C125">INDEX('Get-Ups'!$T$3:$U$109, MATCH($A$1,'Get-Ups'!$A$3:$A$109,0), MATCH(C107,'Get-Ups'!$T$2:$AD$2,0))</f>
        <v>1-25</v>
      </c>
      <c r="D125" s="455">
        <f t="array" ref="D125">INDEX('Get-Ups'!$T$3:$U$109, MATCH($A$1,'Get-Ups'!$A$3:$A$109,0), MATCH(D107,'Get-Ups'!$T$2:$AD$2,0))</f>
        <v>35</v>
      </c>
      <c r="E125" s="448"/>
      <c r="F125" s="448"/>
      <c r="G125" s="448"/>
      <c r="H125" s="320"/>
      <c r="I125" s="320"/>
      <c r="J125" s="121"/>
      <c r="K125" s="222"/>
      <c r="L125" s="461" t="str">
        <f>'テンプレート'!L134</f>
        <v>Air踏まれ</v>
      </c>
      <c r="M125" s="127">
        <v>8.0</v>
      </c>
      <c r="N125" s="108"/>
      <c r="O125" s="180"/>
      <c r="P125" s="180"/>
      <c r="Q125" s="180"/>
      <c r="R125" s="180"/>
      <c r="S125" s="180"/>
      <c r="T125" s="180"/>
      <c r="U125" s="180"/>
      <c r="V125" s="180"/>
    </row>
    <row r="126" outlineLevel="1">
      <c r="A126" s="222"/>
      <c r="B126" s="447" t="s">
        <v>510</v>
      </c>
      <c r="C126" s="456" t="str">
        <f t="array" ref="C126">INDEX('Get-Ups'!$V$3:$Y$109, MATCH($A$1,'Get-Ups'!$A$3:$A$109,0), MATCH(C107,'Get-Ups'!$V$2:$AD$2,0))</f>
        <v>1-25</v>
      </c>
      <c r="D126" s="457">
        <f t="array" ref="D126">INDEX('Get-Ups'!$V$3:$Y$109, MATCH($A$1,'Get-Ups'!$A$3:$A$109,0), MATCH(D107,'Get-Ups'!$V$2:$AD$2,0))</f>
        <v>45</v>
      </c>
      <c r="E126" s="454" t="str">
        <f t="array" ref="E126">INDEX('Get-Ups'!$V$3:$Y$109, MATCH($A$1,'Get-Ups'!$A$3:$A$109,0), MATCH(E107,'Get-Ups'!$V$2:$AD$2,0))</f>
        <v>16-17</v>
      </c>
      <c r="F126" s="455">
        <f t="array" ref="F126">INDEX('Get-Ups'!$V$3:$Y$109, MATCH($A$1,'Get-Ups'!$A$3:$A$109,0), MATCH(F107,'Get-Ups'!$V$2:$AD$2,0))</f>
        <v>7</v>
      </c>
      <c r="G126" s="127">
        <f t="shared" ref="G126:G127" si="2">F126*1.2</f>
        <v>8.4</v>
      </c>
      <c r="H126" s="320"/>
      <c r="I126" s="320"/>
      <c r="J126" s="179"/>
      <c r="K126" s="222"/>
      <c r="L126" s="461" t="str">
        <f>'テンプレート'!L135</f>
        <v>Air落下</v>
      </c>
      <c r="M126" s="127">
        <v>35.0</v>
      </c>
      <c r="N126" s="108"/>
      <c r="O126" s="180"/>
      <c r="P126" s="180"/>
      <c r="Q126" s="180"/>
      <c r="R126" s="180"/>
      <c r="S126" s="180"/>
      <c r="T126" s="180"/>
      <c r="U126" s="180"/>
      <c r="V126" s="180"/>
    </row>
    <row r="127" outlineLevel="1">
      <c r="A127" s="207"/>
      <c r="B127" s="458" t="s">
        <v>511</v>
      </c>
      <c r="C127" s="207"/>
      <c r="D127" s="207"/>
      <c r="E127" s="454" t="str">
        <f t="array" ref="E127">INDEX('Get-Ups'!$Z$3:$AA$109, MATCH($A$1,'Get-Ups'!$A$3:$A$109,0), MATCH(E107,'Get-Ups'!$Z$2:$AD$2,0))</f>
        <v>24-25</v>
      </c>
      <c r="F127" s="455">
        <f t="array" ref="F127">INDEX('Get-Ups'!$Z$3:$AA$109, MATCH($A$1,'Get-Ups'!$A$3:$A$109,0), MATCH(F107,'Get-Ups'!$Z$2:$AD$2,0))</f>
        <v>7</v>
      </c>
      <c r="G127" s="127">
        <f t="shared" si="2"/>
        <v>8.4</v>
      </c>
      <c r="H127" s="320"/>
      <c r="I127" s="320"/>
      <c r="J127" s="179"/>
      <c r="K127" s="451" t="str">
        <f>'テンプレート'!K136</f>
        <v>倒れダメージ</v>
      </c>
      <c r="L127" s="120"/>
      <c r="M127" s="445" t="str">
        <f>'テンプレート'!M136</f>
        <v>Duration</v>
      </c>
      <c r="N127" s="108"/>
      <c r="O127" s="180"/>
      <c r="P127" s="180"/>
      <c r="Q127" s="180"/>
      <c r="R127" s="180"/>
      <c r="S127" s="180"/>
      <c r="T127" s="180"/>
      <c r="U127" s="180"/>
      <c r="V127" s="180"/>
    </row>
    <row r="128" outlineLevel="1">
      <c r="A128" s="446" t="s">
        <v>513</v>
      </c>
      <c r="B128" s="447" t="s">
        <v>514</v>
      </c>
      <c r="C128" s="454" t="str">
        <f t="array" ref="C128">INDEX(Tripping!$C$3:$D105, MATCH($A$1,Tripping!$A$3:$A$109,0), MATCH(C107,Tripping!$C$2:$AC$2,0))</f>
        <v>1-5</v>
      </c>
      <c r="D128" s="455">
        <f t="array" ref="D128">INDEX(Tripping!$C$3:$D105, MATCH($A$1,Tripping!$A$3:$A$109,0), MATCH(D107,Tripping!$C$2:$AC$2,0))</f>
        <v>29</v>
      </c>
      <c r="E128" s="448"/>
      <c r="F128" s="448"/>
      <c r="G128" s="448"/>
      <c r="H128" s="320"/>
      <c r="I128" s="320"/>
      <c r="J128" s="121"/>
      <c r="K128" s="460" t="str">
        <f>'テンプレート'!K137</f>
        <v>あお向け倒れ</v>
      </c>
      <c r="L128" s="453" t="str">
        <f>'テンプレート'!L137</f>
        <v>モーション大</v>
      </c>
      <c r="M128" s="127">
        <v>39.0</v>
      </c>
      <c r="N128" s="462"/>
      <c r="O128" s="180"/>
      <c r="P128" s="180"/>
      <c r="Q128" s="180"/>
      <c r="R128" s="180"/>
      <c r="S128" s="180"/>
      <c r="T128" s="180"/>
      <c r="U128" s="180"/>
      <c r="V128" s="180"/>
    </row>
    <row r="129" outlineLevel="1">
      <c r="A129" s="222"/>
      <c r="B129" s="447" t="s">
        <v>515</v>
      </c>
      <c r="C129" s="454" t="str">
        <f t="array" ref="C129">INDEX(Tripping!$E$3:$F105, MATCH($A$1,Tripping!$A$3:$A$109,0), MATCH(C107,Tripping!$E$2:$AC$2,0))</f>
        <v>1-5</v>
      </c>
      <c r="D129" s="455">
        <f t="array" ref="D129">INDEX(Tripping!$E$3:$F105, MATCH($A$1,Tripping!$A$3:$A$109,0), MATCH(D107,Tripping!$E$2:$AC$2,0))</f>
        <v>39</v>
      </c>
      <c r="E129" s="448"/>
      <c r="F129" s="448"/>
      <c r="G129" s="448"/>
      <c r="H129" s="320"/>
      <c r="I129" s="320"/>
      <c r="J129" s="179"/>
      <c r="K129" s="460" t="str">
        <f>'テンプレート'!K138</f>
        <v>うつ伏せ倒れ</v>
      </c>
      <c r="L129" s="453" t="str">
        <f>'テンプレート'!L138</f>
        <v>モーション大</v>
      </c>
      <c r="M129" s="127" t="s">
        <v>165</v>
      </c>
      <c r="N129" s="462"/>
      <c r="O129" s="180"/>
      <c r="P129" s="180"/>
      <c r="Q129" s="180"/>
      <c r="R129" s="180"/>
      <c r="S129" s="180"/>
      <c r="T129" s="180"/>
      <c r="U129" s="180"/>
      <c r="V129" s="180"/>
    </row>
    <row r="130" outlineLevel="1">
      <c r="A130" s="222"/>
      <c r="B130" s="447" t="s">
        <v>455</v>
      </c>
      <c r="C130" s="454" t="str">
        <f t="array" ref="C130">INDEX(Tripping!$G$3:$H$109, MATCH($A$1,Tripping!$A$3:$A$109,0), MATCH(C107,Tripping!$G$2:$AC$2,0))</f>
        <v>1-16</v>
      </c>
      <c r="D130" s="455">
        <f t="array" ref="D130">INDEX(Tripping!$G$3:$H$109, MATCH($A$1,Tripping!$A$3:$A$109,0), MATCH(D107,Tripping!$G$2:$AC$2,0))</f>
        <v>21</v>
      </c>
      <c r="E130" s="448"/>
      <c r="F130" s="448"/>
      <c r="G130" s="448"/>
      <c r="H130" s="320"/>
      <c r="I130" s="320"/>
      <c r="J130" s="121"/>
      <c r="K130" s="451" t="str">
        <f>'テンプレート'!K139</f>
        <v/>
      </c>
      <c r="L130" s="120"/>
      <c r="M130" s="445" t="str">
        <f>'テンプレート'!M139</f>
        <v/>
      </c>
      <c r="N130" s="108"/>
      <c r="O130" s="180"/>
      <c r="P130" s="180"/>
      <c r="Q130" s="180"/>
      <c r="R130" s="180"/>
      <c r="S130" s="180"/>
      <c r="T130" s="180"/>
      <c r="U130" s="180"/>
      <c r="V130" s="180"/>
    </row>
    <row r="131" outlineLevel="1">
      <c r="A131" s="222"/>
      <c r="B131" s="447" t="s">
        <v>496</v>
      </c>
      <c r="C131" s="454" t="str">
        <f t="array" ref="C131">INDEX(Tripping!$I$3:$J$109, MATCH($A$1,Tripping!$A$3:$A$109,0), MATCH(C107,Tripping!$I$2:$AC$2,0))</f>
        <v>1-9</v>
      </c>
      <c r="D131" s="455">
        <f t="array" ref="D131">INDEX(Tripping!$I$3:$J$109, MATCH($A$1,Tripping!$A$3:$A$109,0), MATCH(D107,Tripping!$I$2:$AC$2,0))</f>
        <v>28</v>
      </c>
      <c r="E131" s="448"/>
      <c r="F131" s="448"/>
      <c r="G131" s="448"/>
      <c r="H131" s="320"/>
      <c r="I131" s="320"/>
      <c r="J131" s="320"/>
      <c r="K131" s="463"/>
      <c r="L131" s="464" t="str">
        <f>'テンプレート'!L140</f>
        <v/>
      </c>
      <c r="M131" s="127" t="s">
        <v>504</v>
      </c>
      <c r="N131" s="108"/>
      <c r="O131" s="180"/>
      <c r="P131" s="180"/>
      <c r="Q131" s="180"/>
      <c r="R131" s="180"/>
      <c r="S131" s="180"/>
      <c r="T131" s="180"/>
      <c r="U131" s="180"/>
      <c r="V131" s="180"/>
    </row>
    <row r="132" outlineLevel="1">
      <c r="A132" s="222"/>
      <c r="B132" s="447" t="s">
        <v>497</v>
      </c>
      <c r="C132" s="454" t="str">
        <f t="array" ref="C132">INDEX(Tripping!$K$3:$L$109, MATCH($A$1,Tripping!$A$3:$A$109,0), MATCH(C107,Tripping!$K$2:$AC$2,0))</f>
        <v>1-9</v>
      </c>
      <c r="D132" s="455">
        <f t="array" ref="D132">INDEX(Tripping!$K$3:$L$109, MATCH($A$1,Tripping!$A$3:$A$109,0), MATCH(D107,Tripping!$K$2:$AC$2,0))</f>
        <v>28</v>
      </c>
      <c r="E132" s="448"/>
      <c r="F132" s="448"/>
      <c r="G132" s="448"/>
      <c r="H132" s="320"/>
      <c r="I132" s="320"/>
      <c r="J132" s="320"/>
      <c r="K132" s="465"/>
      <c r="L132" s="180"/>
      <c r="M132" s="180"/>
      <c r="N132" s="108"/>
      <c r="O132" s="180"/>
      <c r="P132" s="180"/>
      <c r="Q132" s="180"/>
      <c r="R132" s="180"/>
      <c r="S132" s="180"/>
      <c r="T132" s="180"/>
      <c r="U132" s="180"/>
      <c r="V132" s="180"/>
    </row>
    <row r="133" outlineLevel="1">
      <c r="A133" s="222"/>
      <c r="B133" s="447" t="s">
        <v>510</v>
      </c>
      <c r="C133" s="456" t="str">
        <f t="array" ref="C133">INDEX(Tripping!$M$3:$P$109, MATCH($A$1,Tripping!$A$3:$A$109,0), MATCH(C107,Tripping!$M$2:$AC$2,0))</f>
        <v>1-7</v>
      </c>
      <c r="D133" s="457">
        <f t="array" ref="D133">INDEX(Tripping!$M$3:$P$109, MATCH($A$1,Tripping!$A$3:$A$109,0), MATCH(D107,Tripping!$M$2:$AC$2,0))</f>
        <v>49</v>
      </c>
      <c r="E133" s="454" t="str">
        <f t="array" ref="E133">INDEX(Tripping!$M$3:$P$109, MATCH($A$1,Tripping!$A$3:$A$109,0), MATCH(E107,Tripping!$M$2:$AC$2,0))</f>
        <v>19-20</v>
      </c>
      <c r="F133" s="455">
        <f t="array" ref="F133">INDEX(Tripping!$M$3:$P$109, MATCH($A$1,Tripping!$A$3:$A$109,0), MATCH(F107,Tripping!$M$2:$AC$2,0))</f>
        <v>5</v>
      </c>
      <c r="G133" s="127">
        <f t="shared" ref="G133:G134" si="3">F133*1.2</f>
        <v>6</v>
      </c>
      <c r="H133" s="320"/>
      <c r="I133" s="320"/>
      <c r="J133" s="320"/>
      <c r="K133" s="180"/>
      <c r="L133" s="180"/>
      <c r="M133" s="180"/>
      <c r="N133" s="108"/>
      <c r="O133" s="108"/>
      <c r="P133" s="108"/>
      <c r="Q133" s="108"/>
      <c r="R133" s="180"/>
      <c r="S133" s="180"/>
      <c r="T133" s="180"/>
      <c r="U133" s="180"/>
      <c r="V133" s="180"/>
    </row>
    <row r="134" outlineLevel="1">
      <c r="A134" s="207"/>
      <c r="B134" s="458" t="s">
        <v>511</v>
      </c>
      <c r="C134" s="207"/>
      <c r="D134" s="207"/>
      <c r="E134" s="454" t="str">
        <f t="array" ref="E134">INDEX(Tripping!$Q$3:$R$109, MATCH($A$1,Tripping!$A$3:$A$109,0), MATCH(E107,Tripping!$Q$2:$AC$2,0))</f>
        <v>25-26</v>
      </c>
      <c r="F134" s="455">
        <f t="array" ref="F134">INDEX(Tripping!$Q$3:$R$109, MATCH($A$1,Tripping!$A$3:$A$109,0), MATCH(F107,Tripping!$Q$2:$AC$2,0))</f>
        <v>5</v>
      </c>
      <c r="G134" s="127">
        <f t="shared" si="3"/>
        <v>6</v>
      </c>
      <c r="H134" s="320"/>
      <c r="I134" s="320"/>
      <c r="J134" s="320"/>
      <c r="K134" s="180"/>
      <c r="L134" s="180"/>
      <c r="M134" s="180"/>
      <c r="N134" s="108"/>
      <c r="O134" s="108"/>
      <c r="P134" s="108"/>
      <c r="Q134" s="108"/>
      <c r="R134" s="180"/>
      <c r="S134" s="180"/>
      <c r="T134" s="180"/>
      <c r="U134" s="180"/>
      <c r="V134" s="180"/>
    </row>
  </sheetData>
  <mergeCells count="131">
    <mergeCell ref="A103:A104"/>
    <mergeCell ref="A106:B107"/>
    <mergeCell ref="E92:E93"/>
    <mergeCell ref="E88:E89"/>
    <mergeCell ref="E90:E91"/>
    <mergeCell ref="K127:L127"/>
    <mergeCell ref="K108:K109"/>
    <mergeCell ref="K117:K120"/>
    <mergeCell ref="K123:K126"/>
    <mergeCell ref="K121:L121"/>
    <mergeCell ref="K111:K116"/>
    <mergeCell ref="K110:L110"/>
    <mergeCell ref="H92:J93"/>
    <mergeCell ref="H90:J91"/>
    <mergeCell ref="H87:J87"/>
    <mergeCell ref="H88:J89"/>
    <mergeCell ref="K130:L130"/>
    <mergeCell ref="H66:J71"/>
    <mergeCell ref="H72:J72"/>
    <mergeCell ref="H62:J64"/>
    <mergeCell ref="H65:J65"/>
    <mergeCell ref="H94:J96"/>
    <mergeCell ref="K107:L107"/>
    <mergeCell ref="H73:J79"/>
    <mergeCell ref="A100:A102"/>
    <mergeCell ref="A74:A76"/>
    <mergeCell ref="A77:A79"/>
    <mergeCell ref="A88:A89"/>
    <mergeCell ref="A84:A86"/>
    <mergeCell ref="A90:A91"/>
    <mergeCell ref="A116:A121"/>
    <mergeCell ref="A113:A115"/>
    <mergeCell ref="A108:A112"/>
    <mergeCell ref="A98:B99"/>
    <mergeCell ref="E94:E96"/>
    <mergeCell ref="D62:D64"/>
    <mergeCell ref="D66:D71"/>
    <mergeCell ref="A87:B87"/>
    <mergeCell ref="J48:J50"/>
    <mergeCell ref="I51:I53"/>
    <mergeCell ref="J51:J53"/>
    <mergeCell ref="I48:I50"/>
    <mergeCell ref="H59:J60"/>
    <mergeCell ref="H58:J58"/>
    <mergeCell ref="H61:J61"/>
    <mergeCell ref="J46:J47"/>
    <mergeCell ref="I46:I47"/>
    <mergeCell ref="U73:U79"/>
    <mergeCell ref="V73:V79"/>
    <mergeCell ref="U66:U71"/>
    <mergeCell ref="V66:V71"/>
    <mergeCell ref="V59:V60"/>
    <mergeCell ref="V62:V64"/>
    <mergeCell ref="U59:U60"/>
    <mergeCell ref="U62:U64"/>
    <mergeCell ref="H38:J40"/>
    <mergeCell ref="H37:J37"/>
    <mergeCell ref="R46:V47"/>
    <mergeCell ref="R45:V45"/>
    <mergeCell ref="H31:J31"/>
    <mergeCell ref="H30:J30"/>
    <mergeCell ref="R51:V53"/>
    <mergeCell ref="R48:V50"/>
    <mergeCell ref="R54:V54"/>
    <mergeCell ref="R55:V55"/>
    <mergeCell ref="H41:J42"/>
    <mergeCell ref="D46:D47"/>
    <mergeCell ref="D48:D50"/>
    <mergeCell ref="A48:A50"/>
    <mergeCell ref="A44:B45"/>
    <mergeCell ref="A46:A47"/>
    <mergeCell ref="A38:A40"/>
    <mergeCell ref="A41:A42"/>
    <mergeCell ref="D51:D53"/>
    <mergeCell ref="D33:D35"/>
    <mergeCell ref="C92:C93"/>
    <mergeCell ref="C94:C96"/>
    <mergeCell ref="C88:C89"/>
    <mergeCell ref="C90:C91"/>
    <mergeCell ref="C126:C127"/>
    <mergeCell ref="D126:D127"/>
    <mergeCell ref="A122:A127"/>
    <mergeCell ref="C133:C134"/>
    <mergeCell ref="D133:D134"/>
    <mergeCell ref="A128:A134"/>
    <mergeCell ref="A26:A28"/>
    <mergeCell ref="A30:A32"/>
    <mergeCell ref="A66:A69"/>
    <mergeCell ref="A62:A64"/>
    <mergeCell ref="A58:B58"/>
    <mergeCell ref="A57:B57"/>
    <mergeCell ref="D59:D60"/>
    <mergeCell ref="D120:D121"/>
    <mergeCell ref="C120:C121"/>
    <mergeCell ref="D38:D40"/>
    <mergeCell ref="D41:D42"/>
    <mergeCell ref="H10:H11"/>
    <mergeCell ref="C1:G12"/>
    <mergeCell ref="A15:B16"/>
    <mergeCell ref="A11:B12"/>
    <mergeCell ref="I10:I11"/>
    <mergeCell ref="H8:J9"/>
    <mergeCell ref="K1:M2"/>
    <mergeCell ref="H1:J2"/>
    <mergeCell ref="C16:D16"/>
    <mergeCell ref="E16:F16"/>
    <mergeCell ref="A51:A53"/>
    <mergeCell ref="A33:A35"/>
    <mergeCell ref="A72:B72"/>
    <mergeCell ref="A81:B82"/>
    <mergeCell ref="A94:A96"/>
    <mergeCell ref="A92:A93"/>
    <mergeCell ref="A65:B65"/>
    <mergeCell ref="A70:A71"/>
    <mergeCell ref="A24:B25"/>
    <mergeCell ref="A61:B61"/>
    <mergeCell ref="A59:A60"/>
    <mergeCell ref="I6:I7"/>
    <mergeCell ref="I4:I5"/>
    <mergeCell ref="H26:J26"/>
    <mergeCell ref="H25:J25"/>
    <mergeCell ref="H4:H5"/>
    <mergeCell ref="H6:H7"/>
    <mergeCell ref="H29:J29"/>
    <mergeCell ref="H28:J28"/>
    <mergeCell ref="H36:J36"/>
    <mergeCell ref="H32:J32"/>
    <mergeCell ref="H33:J35"/>
    <mergeCell ref="H27:J27"/>
    <mergeCell ref="K16:N16"/>
    <mergeCell ref="G16:H16"/>
  </mergeCells>
  <conditionalFormatting sqref="K1:K15 K17:K72 K74:K131">
    <cfRule type="containsText" dxfId="0" priority="1" operator="containsText" text="361">
      <formula>NOT(ISERROR(SEARCH(("361"),(K1))))</formula>
    </cfRule>
  </conditionalFormatting>
  <conditionalFormatting sqref="K1:K15 K17:K72 K74:K131">
    <cfRule type="containsText" dxfId="1" priority="2" operator="containsText" text="363">
      <formula>NOT(ISERROR(SEARCH(("363"),(K1))))</formula>
    </cfRule>
  </conditionalFormatting>
  <conditionalFormatting sqref="K1:K15 K17:K72 K74:K131">
    <cfRule type="containsText" dxfId="1" priority="3" operator="containsText" text="365">
      <formula>NOT(ISERROR(SEARCH(("365"),(K1))))</formula>
    </cfRule>
  </conditionalFormatting>
  <conditionalFormatting sqref="K1:K15 K17:K72 K74:K131">
    <cfRule type="containsText" dxfId="1" priority="4" operator="containsText" text="366">
      <formula>NOT(ISERROR(SEARCH(("366"),(K1))))</formula>
    </cfRule>
  </conditionalFormatting>
  <conditionalFormatting sqref="K1:K15 K17:K72 K74:K131">
    <cfRule type="containsText" dxfId="1" priority="5" operator="containsText" text="367">
      <formula>NOT(ISERROR(SEARCH(("367"),(K1))))</formula>
    </cfRule>
  </conditionalFormatting>
  <conditionalFormatting sqref="P88:P96">
    <cfRule type="cellIs" dxfId="2" priority="6" operator="equal">
      <formula>"敵のみ"</formula>
    </cfRule>
  </conditionalFormatting>
  <conditionalFormatting sqref="D88:D96">
    <cfRule type="cellIs" dxfId="3" priority="7" operator="equal">
      <formula>"-"</formula>
    </cfRule>
  </conditionalFormatting>
  <conditionalFormatting sqref="O1:O72 C26 E26:G26 O74:O134 P96">
    <cfRule type="cellIs" dxfId="4" priority="8" operator="greaterThan">
      <formula>0</formula>
    </cfRule>
  </conditionalFormatting>
  <conditionalFormatting sqref="P1:Q72 P74:Q134">
    <cfRule type="cellIs" dxfId="5" priority="9" operator="lessThan">
      <formula>1</formula>
    </cfRule>
  </conditionalFormatting>
  <conditionalFormatting sqref="P1:Q72 P74:Q134">
    <cfRule type="cellIs" dxfId="4" priority="10" operator="greaterThan">
      <formula>1</formula>
    </cfRule>
  </conditionalFormatting>
  <conditionalFormatting sqref="N25:N72 N74:N96">
    <cfRule type="cellIs" dxfId="6" priority="11" operator="greaterThan">
      <formula>0</formula>
    </cfRule>
  </conditionalFormatting>
  <conditionalFormatting sqref="N1:N15 N17:N72 N74:N134">
    <cfRule type="containsText" dxfId="6" priority="12" operator="containsText" text="/">
      <formula>NOT(ISERROR(SEARCH(("/"),(N1))))</formula>
    </cfRule>
  </conditionalFormatting>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BEBE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62">
        <v>28.0</v>
      </c>
      <c r="B1" s="1463"/>
      <c r="C1" s="1464" t="str">
        <f>IMAGE(VLOOKUP($A$1,Fighters!A2:AI107,12,FALSE),1)</f>
        <v/>
      </c>
      <c r="D1" s="1465"/>
      <c r="E1" s="1465"/>
      <c r="F1" s="1465"/>
      <c r="G1" s="1466"/>
      <c r="H1" s="1467"/>
      <c r="I1" s="1465"/>
      <c r="J1" s="1466"/>
      <c r="K1" s="1468"/>
      <c r="L1" s="1465"/>
      <c r="M1" s="1466"/>
      <c r="N1" s="1469"/>
      <c r="O1" s="1469"/>
      <c r="P1" s="1469"/>
      <c r="Q1" s="1469"/>
      <c r="R1" s="1470"/>
      <c r="S1" s="1470"/>
      <c r="T1" s="1470"/>
      <c r="U1" s="1470"/>
      <c r="V1" s="1470"/>
    </row>
    <row r="2">
      <c r="A2" s="1471" t="str">
        <f>VLOOKUP($A$1,Fighters!$A$2:$AI$81,6,FALSE)</f>
        <v>#ebebeb</v>
      </c>
      <c r="B2" s="1463"/>
      <c r="C2" s="1472"/>
      <c r="G2" s="1473"/>
      <c r="H2" s="1474"/>
      <c r="I2" s="1475"/>
      <c r="J2" s="1476"/>
      <c r="K2" s="1474"/>
      <c r="L2" s="1475"/>
      <c r="M2" s="1476"/>
      <c r="N2" s="1469"/>
      <c r="O2" s="1469"/>
      <c r="P2" s="1469"/>
      <c r="Q2" s="1469"/>
      <c r="R2" s="1470"/>
      <c r="S2" s="1470"/>
      <c r="T2" s="1470"/>
      <c r="U2" s="1470"/>
      <c r="V2" s="1470"/>
    </row>
    <row r="3">
      <c r="A3" s="1471" t="str">
        <f>VLOOKUP($A$1,Fighters!$A$2:$AI$81,14,FALSE)</f>
        <v>28. ピット</v>
      </c>
      <c r="B3" s="1463"/>
      <c r="C3" s="1472"/>
      <c r="G3" s="1473"/>
      <c r="H3" s="1477"/>
      <c r="I3" s="1477"/>
      <c r="J3" s="1477"/>
      <c r="K3" s="1478"/>
      <c r="L3" s="1478"/>
      <c r="M3" s="1478"/>
      <c r="N3" s="1469"/>
      <c r="O3" s="1469"/>
      <c r="P3" s="1469"/>
      <c r="Q3" s="1469"/>
      <c r="R3" s="1479"/>
      <c r="S3" s="1470"/>
      <c r="T3" s="1470"/>
      <c r="U3" s="1470"/>
      <c r="V3" s="1470"/>
    </row>
    <row r="4">
      <c r="A4" s="1471" t="str">
        <f>VLOOKUP($A$1,Fighters!$A$2:$AI$81,13,FALSE)</f>
        <v>0</v>
      </c>
      <c r="B4" s="1463"/>
      <c r="C4" s="1472"/>
      <c r="G4" s="1473"/>
      <c r="H4" s="1480"/>
      <c r="I4" s="1480"/>
      <c r="J4" s="1477"/>
      <c r="K4" s="1478"/>
      <c r="L4" s="1478"/>
      <c r="M4" s="1478"/>
      <c r="N4" s="1469"/>
      <c r="O4" s="1469"/>
      <c r="P4" s="1469"/>
      <c r="Q4" s="1469"/>
      <c r="R4" s="1479"/>
      <c r="S4" s="1470"/>
      <c r="T4" s="1470"/>
      <c r="U4" s="1470"/>
      <c r="V4" s="1470"/>
    </row>
    <row r="5" ht="16.5" customHeight="1">
      <c r="A5" s="1462"/>
      <c r="B5" s="1463"/>
      <c r="C5" s="1472"/>
      <c r="G5" s="1473"/>
      <c r="H5" s="1481"/>
      <c r="I5" s="1481"/>
      <c r="J5" s="1482"/>
      <c r="K5" s="1483"/>
      <c r="L5" s="1484"/>
      <c r="M5" s="1484"/>
      <c r="N5" s="1469"/>
      <c r="O5" s="1469"/>
      <c r="P5" s="1469"/>
      <c r="Q5" s="1469"/>
      <c r="R5" s="1479"/>
      <c r="S5" s="1470"/>
      <c r="T5" s="1470"/>
      <c r="U5" s="1470"/>
      <c r="V5" s="1470"/>
    </row>
    <row r="6">
      <c r="A6" s="1463"/>
      <c r="B6" s="1463"/>
      <c r="C6" s="1472"/>
      <c r="G6" s="1473"/>
      <c r="H6" s="1480"/>
      <c r="I6" s="1485" t="s">
        <v>6</v>
      </c>
      <c r="J6" s="1483"/>
      <c r="K6" s="1486"/>
      <c r="L6" s="1484"/>
      <c r="M6" s="1484"/>
      <c r="N6" s="1469"/>
      <c r="O6" s="1469"/>
      <c r="P6" s="1469"/>
      <c r="Q6" s="1469"/>
      <c r="R6" s="1479"/>
      <c r="S6" s="1470"/>
      <c r="T6" s="1470"/>
      <c r="U6" s="1470"/>
      <c r="V6" s="1470"/>
    </row>
    <row r="7">
      <c r="A7" s="1463"/>
      <c r="B7" s="1463"/>
      <c r="C7" s="1472"/>
      <c r="G7" s="1473"/>
      <c r="H7" s="1481"/>
      <c r="I7" s="1481"/>
      <c r="J7" s="1483"/>
      <c r="K7" s="1486"/>
      <c r="L7" s="1484"/>
      <c r="M7" s="1484"/>
      <c r="N7" s="1469"/>
      <c r="O7" s="1469"/>
      <c r="P7" s="1469"/>
      <c r="Q7" s="1469"/>
      <c r="R7" s="1479"/>
      <c r="S7" s="1470"/>
      <c r="T7" s="1470"/>
      <c r="U7" s="1470"/>
      <c r="V7" s="1470"/>
    </row>
    <row r="8">
      <c r="A8" s="1463"/>
      <c r="B8" s="1463"/>
      <c r="C8" s="1472"/>
      <c r="G8" s="1473"/>
      <c r="H8" s="1487">
        <v>43677.71949449074</v>
      </c>
      <c r="I8" s="1465"/>
      <c r="J8" s="1466"/>
      <c r="K8" s="1483"/>
      <c r="L8" s="1484"/>
      <c r="M8" s="1484"/>
      <c r="N8" s="1469"/>
      <c r="O8" s="1469"/>
      <c r="P8" s="1469"/>
      <c r="Q8" s="1469"/>
      <c r="R8" s="1479"/>
      <c r="S8" s="1470"/>
      <c r="T8" s="1470"/>
      <c r="U8" s="1470"/>
      <c r="V8" s="1470"/>
    </row>
    <row r="9">
      <c r="A9" s="1463"/>
      <c r="B9" s="1463"/>
      <c r="C9" s="1472"/>
      <c r="G9" s="1473"/>
      <c r="H9" s="1474"/>
      <c r="I9" s="1475"/>
      <c r="J9" s="1476"/>
      <c r="K9" s="1470"/>
      <c r="L9" s="1469"/>
      <c r="M9" s="1469"/>
      <c r="N9" s="1469"/>
      <c r="O9" s="1469"/>
      <c r="P9" s="1469"/>
      <c r="Q9" s="1469"/>
      <c r="R9" s="1479"/>
      <c r="S9" s="1470"/>
      <c r="T9" s="1470"/>
      <c r="U9" s="1470"/>
      <c r="V9" s="1470"/>
    </row>
    <row r="10">
      <c r="A10" s="1463"/>
      <c r="B10" s="1463"/>
      <c r="C10" s="1472"/>
      <c r="G10" s="1473"/>
      <c r="H10" s="1488"/>
      <c r="I10" s="1488"/>
      <c r="J10" s="1470"/>
      <c r="K10" s="1470"/>
      <c r="L10" s="1469"/>
      <c r="M10" s="1469"/>
      <c r="N10" s="1469"/>
      <c r="O10" s="1469"/>
      <c r="P10" s="1469"/>
      <c r="Q10" s="1469"/>
      <c r="R10" s="1479"/>
      <c r="S10" s="1470"/>
      <c r="T10" s="1470"/>
      <c r="U10" s="1470"/>
      <c r="V10" s="1470"/>
    </row>
    <row r="11">
      <c r="A11" s="1489" t="s">
        <v>11</v>
      </c>
      <c r="B11" s="1466"/>
      <c r="C11" s="1472"/>
      <c r="G11" s="1473"/>
      <c r="H11" s="1481"/>
      <c r="I11" s="1481"/>
      <c r="J11" s="1470"/>
      <c r="K11" s="1470"/>
      <c r="L11" s="1469"/>
      <c r="M11" s="1469"/>
      <c r="N11" s="1469"/>
      <c r="O11" s="1469"/>
      <c r="P11" s="1469"/>
      <c r="Q11" s="1469"/>
      <c r="R11" s="1479"/>
      <c r="S11" s="1470"/>
      <c r="T11" s="1470"/>
      <c r="U11" s="1470"/>
      <c r="V11" s="1470"/>
    </row>
    <row r="12">
      <c r="A12" s="1474"/>
      <c r="B12" s="1476"/>
      <c r="C12" s="1474"/>
      <c r="D12" s="1475"/>
      <c r="E12" s="1475"/>
      <c r="F12" s="1475"/>
      <c r="G12" s="1476"/>
      <c r="H12" s="1490"/>
      <c r="I12" s="1490"/>
      <c r="J12" s="1463"/>
      <c r="K12" s="1463"/>
      <c r="L12" s="1469"/>
      <c r="M12" s="1469"/>
      <c r="N12" s="1469"/>
      <c r="O12" s="1469"/>
      <c r="P12" s="1469"/>
      <c r="Q12" s="1469"/>
      <c r="R12" s="1479"/>
      <c r="S12" s="1470"/>
      <c r="T12" s="1470"/>
      <c r="U12" s="1470"/>
      <c r="V12" s="1470"/>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2154</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96 [34th]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17.5 [52nd]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1.259 [20th]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0.16874 [19th]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31 [56th]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1.828 [30th]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0.135 [2nd]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14.96 [56th]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0.935 [67th]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0.075 [41st]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23.7 [76th]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1.48 [54th]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2.368 [52nd]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0.081 [58th]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1327" t="s">
        <v>64</v>
      </c>
      <c r="D26" s="1327" t="s">
        <v>144</v>
      </c>
      <c r="E26" s="570" t="s">
        <v>303</v>
      </c>
      <c r="F26" s="200">
        <v>2.4</v>
      </c>
      <c r="G26" s="201" t="s">
        <v>70</v>
      </c>
      <c r="H26" s="1332" t="s">
        <v>2199</v>
      </c>
      <c r="I26" s="120"/>
      <c r="J26" s="117"/>
      <c r="K26" s="200"/>
      <c r="L26" s="203"/>
      <c r="M26" s="204"/>
      <c r="N26" s="204"/>
      <c r="O26" s="205">
        <v>0.0</v>
      </c>
      <c r="P26" s="205">
        <v>1.0</v>
      </c>
      <c r="Q26" s="205">
        <v>1.0</v>
      </c>
      <c r="R26" s="105"/>
      <c r="S26" s="105"/>
      <c r="T26" s="105"/>
      <c r="U26" s="105"/>
      <c r="V26" s="105"/>
    </row>
    <row r="27" outlineLevel="1">
      <c r="A27" s="222"/>
      <c r="B27" s="208" t="s">
        <v>63</v>
      </c>
      <c r="C27" s="352" t="s">
        <v>56</v>
      </c>
      <c r="D27" s="352" t="s">
        <v>150</v>
      </c>
      <c r="E27" s="292" t="s">
        <v>303</v>
      </c>
      <c r="F27" s="200">
        <v>2.4</v>
      </c>
      <c r="G27" s="201" t="s">
        <v>70</v>
      </c>
      <c r="H27" s="213" t="s">
        <v>2202</v>
      </c>
      <c r="I27" s="120"/>
      <c r="J27" s="117"/>
      <c r="K27" s="203"/>
      <c r="L27" s="203"/>
      <c r="M27" s="204"/>
      <c r="N27" s="204"/>
      <c r="O27" s="205">
        <v>0.0</v>
      </c>
      <c r="P27" s="205">
        <v>1.0</v>
      </c>
      <c r="Q27" s="205">
        <v>1.0</v>
      </c>
      <c r="R27" s="105"/>
      <c r="S27" s="105"/>
      <c r="T27" s="105"/>
      <c r="U27" s="105"/>
      <c r="V27" s="105"/>
    </row>
    <row r="28" outlineLevel="1">
      <c r="A28" s="222"/>
      <c r="B28" s="208" t="s">
        <v>94</v>
      </c>
      <c r="C28" s="352" t="s">
        <v>194</v>
      </c>
      <c r="D28" s="352" t="s">
        <v>544</v>
      </c>
      <c r="E28" s="292" t="s">
        <v>58</v>
      </c>
      <c r="F28" s="200">
        <v>4.8</v>
      </c>
      <c r="G28" s="201" t="s">
        <v>59</v>
      </c>
      <c r="H28" s="240"/>
      <c r="I28" s="120"/>
      <c r="J28" s="117"/>
      <c r="K28" s="203"/>
      <c r="L28" s="203"/>
      <c r="M28" s="204"/>
      <c r="N28" s="204"/>
      <c r="O28" s="205">
        <v>0.0</v>
      </c>
      <c r="P28" s="205">
        <v>1.0</v>
      </c>
      <c r="Q28" s="205">
        <v>1.0</v>
      </c>
      <c r="R28" s="105"/>
      <c r="S28" s="105"/>
      <c r="T28" s="105"/>
      <c r="U28" s="105"/>
      <c r="V28" s="105"/>
    </row>
    <row r="29" outlineLevel="1">
      <c r="A29" s="222"/>
      <c r="B29" s="208" t="s">
        <v>680</v>
      </c>
      <c r="C29" s="610"/>
      <c r="D29" s="210" t="s">
        <v>58</v>
      </c>
      <c r="E29" s="610"/>
      <c r="F29" s="610"/>
      <c r="G29" s="610"/>
      <c r="H29" s="240"/>
      <c r="I29" s="120"/>
      <c r="J29" s="117"/>
      <c r="K29" s="210"/>
      <c r="L29" s="210"/>
      <c r="M29" s="210"/>
      <c r="N29" s="210"/>
      <c r="O29" s="205">
        <v>0.0</v>
      </c>
      <c r="P29" s="205">
        <v>1.0</v>
      </c>
      <c r="Q29" s="205">
        <v>1.0</v>
      </c>
      <c r="R29" s="105"/>
      <c r="S29" s="105"/>
      <c r="T29" s="105"/>
      <c r="U29" s="105"/>
      <c r="V29" s="105"/>
    </row>
    <row r="30" outlineLevel="1">
      <c r="A30" s="222"/>
      <c r="B30" s="208" t="s">
        <v>681</v>
      </c>
      <c r="C30" s="210" t="s">
        <v>1439</v>
      </c>
      <c r="D30" s="210" t="s">
        <v>225</v>
      </c>
      <c r="E30" s="292" t="s">
        <v>1054</v>
      </c>
      <c r="F30" s="200">
        <v>0.6</v>
      </c>
      <c r="G30" s="276" t="s">
        <v>70</v>
      </c>
      <c r="H30" s="213" t="s">
        <v>2204</v>
      </c>
      <c r="I30" s="120"/>
      <c r="J30" s="117"/>
      <c r="K30" s="203"/>
      <c r="L30" s="203"/>
      <c r="M30" s="204"/>
      <c r="N30" s="204"/>
      <c r="O30" s="205">
        <v>0.0</v>
      </c>
      <c r="P30" s="205">
        <v>1.0</v>
      </c>
      <c r="Q30" s="205">
        <v>1.0</v>
      </c>
      <c r="R30" s="105"/>
      <c r="S30" s="105"/>
      <c r="T30" s="105"/>
      <c r="U30" s="105"/>
      <c r="V30" s="105"/>
    </row>
    <row r="31" outlineLevel="1">
      <c r="A31" s="207"/>
      <c r="B31" s="208" t="s">
        <v>685</v>
      </c>
      <c r="C31" s="210" t="s">
        <v>64</v>
      </c>
      <c r="D31" s="210" t="s">
        <v>159</v>
      </c>
      <c r="E31" s="210" t="s">
        <v>303</v>
      </c>
      <c r="F31" s="200">
        <v>2.4</v>
      </c>
      <c r="G31" s="355" t="s">
        <v>70</v>
      </c>
      <c r="H31" s="213" t="s">
        <v>214</v>
      </c>
      <c r="I31" s="120"/>
      <c r="J31" s="117"/>
      <c r="K31" s="203"/>
      <c r="L31" s="203"/>
      <c r="M31" s="204"/>
      <c r="N31" s="204"/>
      <c r="O31" s="205">
        <v>0.0</v>
      </c>
      <c r="P31" s="205">
        <v>1.0</v>
      </c>
      <c r="Q31" s="205">
        <v>1.0</v>
      </c>
      <c r="R31" s="105"/>
      <c r="S31" s="105"/>
      <c r="T31" s="105"/>
      <c r="U31" s="105"/>
      <c r="V31" s="105"/>
    </row>
    <row r="32" outlineLevel="1">
      <c r="A32" s="236" t="s">
        <v>72</v>
      </c>
      <c r="B32" s="214"/>
      <c r="C32" s="355" t="s">
        <v>85</v>
      </c>
      <c r="D32" s="355" t="s">
        <v>98</v>
      </c>
      <c r="E32" s="355" t="s">
        <v>191</v>
      </c>
      <c r="F32" s="200">
        <v>13.2</v>
      </c>
      <c r="G32" s="242" t="s">
        <v>124</v>
      </c>
      <c r="H32" s="228" t="s">
        <v>2207</v>
      </c>
      <c r="I32" s="120"/>
      <c r="J32" s="117"/>
      <c r="K32" s="200"/>
      <c r="L32" s="203"/>
      <c r="M32" s="204"/>
      <c r="N32" s="204"/>
      <c r="O32" s="205">
        <v>0.0</v>
      </c>
      <c r="P32" s="205">
        <v>1.0</v>
      </c>
      <c r="Q32" s="205">
        <v>1.0</v>
      </c>
      <c r="R32" s="105"/>
      <c r="S32" s="105"/>
      <c r="T32" s="105"/>
      <c r="U32" s="105"/>
      <c r="V32" s="105"/>
    </row>
    <row r="33" outlineLevel="1">
      <c r="A33" s="236" t="s">
        <v>82</v>
      </c>
      <c r="B33" s="208"/>
      <c r="C33" s="355" t="s">
        <v>709</v>
      </c>
      <c r="D33" s="355" t="s">
        <v>165</v>
      </c>
      <c r="E33" s="355" t="s">
        <v>1608</v>
      </c>
      <c r="F33" s="200" t="s">
        <v>1609</v>
      </c>
      <c r="G33" s="201" t="s">
        <v>1610</v>
      </c>
      <c r="H33" s="240"/>
      <c r="I33" s="120"/>
      <c r="J33" s="117"/>
      <c r="K33" s="200"/>
      <c r="L33" s="203"/>
      <c r="M33" s="204"/>
      <c r="N33" s="204"/>
      <c r="O33" s="205">
        <v>0.0</v>
      </c>
      <c r="P33" s="205">
        <v>1.0</v>
      </c>
      <c r="Q33" s="205">
        <v>1.0</v>
      </c>
      <c r="R33" s="105"/>
      <c r="S33" s="105"/>
      <c r="T33" s="105"/>
      <c r="U33" s="105"/>
      <c r="V33" s="105"/>
    </row>
    <row r="34" outlineLevel="1">
      <c r="A34" s="195" t="s">
        <v>93</v>
      </c>
      <c r="B34" s="208" t="s">
        <v>170</v>
      </c>
      <c r="C34" s="210" t="s">
        <v>524</v>
      </c>
      <c r="D34" s="295" t="s">
        <v>924</v>
      </c>
      <c r="E34" s="210" t="s">
        <v>58</v>
      </c>
      <c r="F34" s="200">
        <v>4.8</v>
      </c>
      <c r="G34" s="201" t="s">
        <v>59</v>
      </c>
      <c r="H34" s="219"/>
      <c r="I34" s="221"/>
      <c r="J34" s="110"/>
      <c r="K34" s="203"/>
      <c r="L34" s="203"/>
      <c r="M34" s="204"/>
      <c r="N34" s="204"/>
      <c r="O34" s="205">
        <v>0.0</v>
      </c>
      <c r="P34" s="205">
        <v>1.0</v>
      </c>
      <c r="Q34" s="205">
        <v>1.0</v>
      </c>
      <c r="R34" s="105"/>
      <c r="S34" s="105"/>
      <c r="T34" s="105"/>
      <c r="U34" s="105"/>
      <c r="V34" s="105"/>
    </row>
    <row r="35" outlineLevel="1">
      <c r="A35" s="207"/>
      <c r="B35" s="208" t="s">
        <v>177</v>
      </c>
      <c r="C35" s="210" t="s">
        <v>438</v>
      </c>
      <c r="D35" s="114"/>
      <c r="E35" s="210" t="s">
        <v>229</v>
      </c>
      <c r="F35" s="200">
        <v>6.0</v>
      </c>
      <c r="G35" s="201" t="s">
        <v>67</v>
      </c>
      <c r="H35" s="112"/>
      <c r="I35" s="224"/>
      <c r="J35" s="114"/>
      <c r="K35" s="205"/>
      <c r="L35" s="204"/>
      <c r="M35" s="204"/>
      <c r="N35" s="204"/>
      <c r="O35" s="205">
        <v>0.0</v>
      </c>
      <c r="P35" s="205">
        <v>1.0</v>
      </c>
      <c r="Q35" s="205">
        <v>1.0</v>
      </c>
      <c r="R35" s="105"/>
      <c r="S35" s="105"/>
      <c r="T35" s="105"/>
      <c r="U35" s="105"/>
      <c r="V35" s="105"/>
    </row>
    <row r="36" outlineLevel="1">
      <c r="A36" s="236" t="s">
        <v>104</v>
      </c>
      <c r="B36" s="214"/>
      <c r="C36" s="210" t="s">
        <v>105</v>
      </c>
      <c r="D36" s="210" t="s">
        <v>144</v>
      </c>
      <c r="E36" s="210" t="s">
        <v>66</v>
      </c>
      <c r="F36" s="200">
        <v>7.199999999999999</v>
      </c>
      <c r="G36" s="201" t="s">
        <v>67</v>
      </c>
      <c r="H36" s="212"/>
      <c r="I36" s="120"/>
      <c r="J36" s="117"/>
      <c r="K36" s="205"/>
      <c r="L36" s="204"/>
      <c r="M36" s="204"/>
      <c r="N36" s="204"/>
      <c r="O36" s="205">
        <v>0.0</v>
      </c>
      <c r="P36" s="205">
        <v>1.0</v>
      </c>
      <c r="Q36" s="205">
        <v>1.0</v>
      </c>
      <c r="R36" s="105"/>
      <c r="S36" s="105"/>
      <c r="T36" s="105"/>
      <c r="U36" s="105"/>
      <c r="V36" s="105"/>
    </row>
    <row r="37" outlineLevel="1">
      <c r="A37" s="195" t="s">
        <v>110</v>
      </c>
      <c r="B37" s="208" t="s">
        <v>170</v>
      </c>
      <c r="C37" s="210" t="s">
        <v>173</v>
      </c>
      <c r="D37" s="275" t="s">
        <v>112</v>
      </c>
      <c r="E37" s="210" t="s">
        <v>229</v>
      </c>
      <c r="F37" s="200">
        <v>6.0</v>
      </c>
      <c r="G37" s="201" t="s">
        <v>193</v>
      </c>
      <c r="H37" s="294" t="s">
        <v>528</v>
      </c>
      <c r="I37" s="221"/>
      <c r="J37" s="110"/>
      <c r="K37" s="203"/>
      <c r="L37" s="203"/>
      <c r="M37" s="204"/>
      <c r="N37" s="204"/>
      <c r="O37" s="205">
        <v>0.0</v>
      </c>
      <c r="P37" s="205">
        <v>1.0</v>
      </c>
      <c r="Q37" s="205">
        <v>1.0</v>
      </c>
      <c r="R37" s="105"/>
      <c r="S37" s="105"/>
      <c r="T37" s="105"/>
      <c r="U37" s="105"/>
      <c r="V37" s="105"/>
    </row>
    <row r="38" outlineLevel="1">
      <c r="A38" s="207"/>
      <c r="B38" s="208" t="s">
        <v>177</v>
      </c>
      <c r="C38" s="210" t="s">
        <v>788</v>
      </c>
      <c r="D38" s="114"/>
      <c r="E38" s="210" t="s">
        <v>173</v>
      </c>
      <c r="F38" s="200">
        <v>12.0</v>
      </c>
      <c r="G38" s="201" t="s">
        <v>147</v>
      </c>
      <c r="H38" s="112"/>
      <c r="I38" s="224"/>
      <c r="J38" s="114"/>
      <c r="K38" s="203"/>
      <c r="L38" s="203"/>
      <c r="M38" s="204"/>
      <c r="N38" s="204"/>
      <c r="O38" s="205">
        <v>0.0</v>
      </c>
      <c r="P38" s="205">
        <v>1.0</v>
      </c>
      <c r="Q38" s="205">
        <v>1.0</v>
      </c>
      <c r="R38" s="105"/>
      <c r="S38" s="105"/>
      <c r="T38" s="105"/>
      <c r="U38" s="105"/>
      <c r="V38" s="105"/>
    </row>
    <row r="39" outlineLevel="1">
      <c r="A39" s="195" t="s">
        <v>119</v>
      </c>
      <c r="B39" s="208" t="s">
        <v>170</v>
      </c>
      <c r="C39" s="210" t="s">
        <v>66</v>
      </c>
      <c r="D39" s="275" t="s">
        <v>309</v>
      </c>
      <c r="E39" s="210" t="s">
        <v>194</v>
      </c>
      <c r="F39" s="200">
        <v>3.5999999999999996</v>
      </c>
      <c r="G39" s="201" t="s">
        <v>70</v>
      </c>
      <c r="H39" s="294" t="s">
        <v>175</v>
      </c>
      <c r="I39" s="221"/>
      <c r="J39" s="110"/>
      <c r="K39" s="204"/>
      <c r="L39" s="204"/>
      <c r="M39" s="204"/>
      <c r="N39" s="204"/>
      <c r="O39" s="205">
        <v>0.0</v>
      </c>
      <c r="P39" s="205">
        <v>1.0</v>
      </c>
      <c r="Q39" s="205">
        <v>1.0</v>
      </c>
      <c r="R39" s="105"/>
      <c r="S39" s="105"/>
      <c r="T39" s="105"/>
      <c r="U39" s="105"/>
      <c r="V39" s="105"/>
    </row>
    <row r="40" outlineLevel="1">
      <c r="A40" s="222"/>
      <c r="B40" s="208" t="s">
        <v>241</v>
      </c>
      <c r="C40" s="210" t="s">
        <v>145</v>
      </c>
      <c r="D40" s="233"/>
      <c r="E40" s="210" t="s">
        <v>194</v>
      </c>
      <c r="F40" s="200">
        <v>3.5999999999999996</v>
      </c>
      <c r="G40" s="201" t="s">
        <v>70</v>
      </c>
      <c r="H40" s="231"/>
      <c r="J40" s="233"/>
      <c r="K40" s="204"/>
      <c r="L40" s="204"/>
      <c r="M40" s="204"/>
      <c r="N40" s="204"/>
      <c r="O40" s="205">
        <v>0.0</v>
      </c>
      <c r="P40" s="205">
        <v>1.0</v>
      </c>
      <c r="Q40" s="205">
        <v>1.0</v>
      </c>
      <c r="R40" s="105"/>
      <c r="S40" s="105"/>
      <c r="T40" s="105"/>
      <c r="U40" s="105"/>
      <c r="V40" s="105"/>
    </row>
    <row r="41" outlineLevel="1">
      <c r="A41" s="222"/>
      <c r="B41" s="208" t="s">
        <v>177</v>
      </c>
      <c r="C41" s="210" t="s">
        <v>173</v>
      </c>
      <c r="D41" s="233"/>
      <c r="E41" s="210" t="s">
        <v>303</v>
      </c>
      <c r="F41" s="200">
        <v>2.4</v>
      </c>
      <c r="G41" s="201" t="s">
        <v>70</v>
      </c>
      <c r="H41" s="231"/>
      <c r="J41" s="233"/>
      <c r="K41" s="204"/>
      <c r="L41" s="204"/>
      <c r="M41" s="204"/>
      <c r="N41" s="204"/>
      <c r="O41" s="205">
        <v>0.0</v>
      </c>
      <c r="P41" s="205">
        <v>1.0</v>
      </c>
      <c r="Q41" s="205">
        <v>1.0</v>
      </c>
      <c r="R41" s="105"/>
      <c r="S41" s="105"/>
      <c r="T41" s="105"/>
      <c r="U41" s="105"/>
      <c r="V41" s="105"/>
    </row>
    <row r="42" outlineLevel="1">
      <c r="A42" s="207"/>
      <c r="B42" s="208" t="s">
        <v>245</v>
      </c>
      <c r="C42" s="210" t="s">
        <v>327</v>
      </c>
      <c r="D42" s="114"/>
      <c r="E42" s="210" t="s">
        <v>90</v>
      </c>
      <c r="F42" s="200">
        <v>9.6</v>
      </c>
      <c r="G42" s="201" t="s">
        <v>67</v>
      </c>
      <c r="H42" s="112"/>
      <c r="I42" s="224"/>
      <c r="J42" s="114"/>
      <c r="K42" s="204"/>
      <c r="L42" s="204"/>
      <c r="M42" s="204"/>
      <c r="N42" s="204"/>
      <c r="O42" s="205">
        <v>0.0</v>
      </c>
      <c r="P42" s="205">
        <v>1.2</v>
      </c>
      <c r="Q42" s="205">
        <v>0.0</v>
      </c>
      <c r="R42" s="105"/>
      <c r="S42" s="105"/>
      <c r="T42" s="105"/>
      <c r="U42" s="105"/>
      <c r="V42" s="105"/>
    </row>
    <row r="43" outlineLevel="1">
      <c r="A43" s="195" t="s">
        <v>128</v>
      </c>
      <c r="B43" s="208" t="s">
        <v>170</v>
      </c>
      <c r="C43" s="210" t="s">
        <v>56</v>
      </c>
      <c r="D43" s="314" t="s">
        <v>541</v>
      </c>
      <c r="E43" s="355" t="s">
        <v>2208</v>
      </c>
      <c r="F43" s="200" t="s">
        <v>2209</v>
      </c>
      <c r="G43" s="201" t="s">
        <v>693</v>
      </c>
      <c r="H43" s="261" t="s">
        <v>175</v>
      </c>
      <c r="I43" s="221"/>
      <c r="J43" s="110"/>
      <c r="K43" s="203"/>
      <c r="L43" s="203"/>
      <c r="M43" s="204"/>
      <c r="N43" s="204"/>
      <c r="O43" s="205">
        <v>0.0</v>
      </c>
      <c r="P43" s="205">
        <v>1.0</v>
      </c>
      <c r="Q43" s="205">
        <v>1.0</v>
      </c>
      <c r="R43" s="105"/>
      <c r="S43" s="105"/>
      <c r="T43" s="105"/>
      <c r="U43" s="105"/>
      <c r="V43" s="105"/>
    </row>
    <row r="44" outlineLevel="1">
      <c r="A44" s="207"/>
      <c r="B44" s="208" t="s">
        <v>177</v>
      </c>
      <c r="C44" s="210" t="s">
        <v>224</v>
      </c>
      <c r="D44" s="114"/>
      <c r="E44" s="355" t="s">
        <v>2208</v>
      </c>
      <c r="F44" s="200" t="s">
        <v>2209</v>
      </c>
      <c r="G44" s="201" t="s">
        <v>693</v>
      </c>
      <c r="H44" s="112"/>
      <c r="I44" s="224"/>
      <c r="J44" s="114"/>
      <c r="K44" s="203"/>
      <c r="L44" s="203"/>
      <c r="M44" s="204"/>
      <c r="N44" s="204"/>
      <c r="O44" s="205">
        <v>0.0</v>
      </c>
      <c r="P44" s="205">
        <v>1.0</v>
      </c>
      <c r="Q44" s="205">
        <v>1.0</v>
      </c>
      <c r="R44" s="105"/>
      <c r="S44" s="105"/>
      <c r="T44" s="105"/>
      <c r="U44" s="105"/>
      <c r="V44" s="105"/>
    </row>
    <row r="45">
      <c r="A45" s="180"/>
      <c r="B45" s="246"/>
      <c r="C45" s="180"/>
      <c r="D45" s="180"/>
      <c r="E45" s="180"/>
      <c r="F45" s="248"/>
      <c r="G45" s="248"/>
      <c r="H45" s="180"/>
      <c r="I45" s="180"/>
      <c r="J45" s="180"/>
      <c r="K45" s="180"/>
      <c r="L45" s="180"/>
      <c r="M45" s="180"/>
      <c r="N45" s="180"/>
      <c r="O45" s="180"/>
      <c r="P45" s="180"/>
      <c r="Q45" s="180"/>
      <c r="R45" s="180"/>
      <c r="S45" s="180"/>
      <c r="T45" s="180"/>
      <c r="U45" s="180"/>
      <c r="V45" s="180"/>
    </row>
    <row r="46">
      <c r="A46" s="250" t="s">
        <v>148</v>
      </c>
      <c r="B46" s="110"/>
      <c r="C46" s="251"/>
      <c r="D46" s="251"/>
      <c r="E46" s="251"/>
      <c r="F46" s="253"/>
      <c r="G46" s="251"/>
      <c r="H46" s="253"/>
      <c r="I46" s="253"/>
      <c r="J46" s="254"/>
      <c r="K46" s="253"/>
      <c r="L46" s="253"/>
      <c r="M46" s="253"/>
      <c r="N46" s="253"/>
      <c r="O46" s="253"/>
      <c r="P46" s="253"/>
      <c r="Q46" s="253"/>
      <c r="R46" s="253"/>
      <c r="S46" s="253"/>
      <c r="T46" s="253"/>
      <c r="U46" s="253"/>
      <c r="V46" s="253"/>
    </row>
    <row r="47" outlineLevel="1">
      <c r="A47" s="112"/>
      <c r="B47" s="114"/>
      <c r="C47" s="256" t="s">
        <v>48</v>
      </c>
      <c r="D47" s="257" t="s">
        <v>49</v>
      </c>
      <c r="E47" s="256" t="s">
        <v>50</v>
      </c>
      <c r="F47" s="259" t="s">
        <v>51</v>
      </c>
      <c r="G47" s="259" t="s">
        <v>174</v>
      </c>
      <c r="H47" s="260" t="s">
        <v>52</v>
      </c>
      <c r="I47" s="259" t="str">
        <f>'テンプレート'!I56</f>
        <v>Landing Lag</v>
      </c>
      <c r="J47" s="259" t="s">
        <v>176</v>
      </c>
      <c r="K47" s="259" t="str">
        <f>'テンプレート'!K56</f>
        <v>ベクトル</v>
      </c>
      <c r="L47" s="259" t="str">
        <f>'テンプレート'!L56</f>
        <v>KBG (R.E.)</v>
      </c>
      <c r="M47" s="259" t="str">
        <f>'テンプレート'!M56</f>
        <v>BKB (R.A.)</v>
      </c>
      <c r="N47" s="259" t="str">
        <f>'テンプレート'!N56</f>
        <v>FKB (R.F.)</v>
      </c>
      <c r="O47" s="262" t="str">
        <f>'テンプレート'!O56</f>
        <v>盾削り値</v>
      </c>
      <c r="P47" s="259" t="str">
        <f>'テンプレート'!P56</f>
        <v>ﾋｯﾄｽﾄｯﾌﾟ</v>
      </c>
      <c r="Q47" s="262" t="str">
        <f>'テンプレート'!Q56</f>
        <v>ずらし</v>
      </c>
      <c r="R47" s="263" t="str">
        <f>'テンプレート'!R56</f>
        <v>Comment</v>
      </c>
      <c r="S47" s="120"/>
      <c r="T47" s="120"/>
      <c r="U47" s="120"/>
      <c r="V47" s="120"/>
    </row>
    <row r="48" outlineLevel="1">
      <c r="A48" s="265" t="s">
        <v>187</v>
      </c>
      <c r="B48" s="267" t="s">
        <v>813</v>
      </c>
      <c r="C48" s="199" t="s">
        <v>2210</v>
      </c>
      <c r="D48" s="275" t="s">
        <v>112</v>
      </c>
      <c r="E48" s="271" t="s">
        <v>2211</v>
      </c>
      <c r="F48" s="273">
        <v>0.84</v>
      </c>
      <c r="G48" s="1523">
        <v>0.714</v>
      </c>
      <c r="H48" s="200" t="s">
        <v>292</v>
      </c>
      <c r="I48" s="311" t="str">
        <f t="array" ref="I48">INDEX('Aerial Attacks'!$O$3:$AA$109, MATCH($A$1,'Aerial Attacks'!$A$3:$A$109,0), MATCH(A48,'Aerial Attacks'!$O$2:$S$2,0))</f>
        <v>14</v>
      </c>
      <c r="J48" s="314" t="s">
        <v>1730</v>
      </c>
      <c r="K48" s="278"/>
      <c r="L48" s="284"/>
      <c r="M48" s="825"/>
      <c r="N48" s="825"/>
      <c r="O48" s="282">
        <v>0.0</v>
      </c>
      <c r="P48" s="282">
        <v>1.0</v>
      </c>
      <c r="Q48" s="282">
        <v>0.8</v>
      </c>
      <c r="R48" s="1128"/>
      <c r="S48" s="221"/>
      <c r="T48" s="221"/>
      <c r="U48" s="221"/>
      <c r="V48" s="110"/>
    </row>
    <row r="49" outlineLevel="1">
      <c r="A49" s="207"/>
      <c r="B49" s="267" t="s">
        <v>421</v>
      </c>
      <c r="C49" s="199" t="s">
        <v>144</v>
      </c>
      <c r="D49" s="114"/>
      <c r="E49" s="199" t="s">
        <v>1294</v>
      </c>
      <c r="F49" s="200">
        <v>5.3999999999999995</v>
      </c>
      <c r="G49" s="1524">
        <v>4.59</v>
      </c>
      <c r="H49" s="200" t="s">
        <v>70</v>
      </c>
      <c r="I49" s="207"/>
      <c r="J49" s="114"/>
      <c r="K49" s="278"/>
      <c r="L49" s="284"/>
      <c r="M49" s="825"/>
      <c r="N49" s="825"/>
      <c r="O49" s="282">
        <v>0.0</v>
      </c>
      <c r="P49" s="282">
        <v>1.8</v>
      </c>
      <c r="Q49" s="282">
        <v>1.0</v>
      </c>
      <c r="R49" s="112"/>
      <c r="S49" s="224"/>
      <c r="T49" s="224"/>
      <c r="U49" s="224"/>
      <c r="V49" s="114"/>
    </row>
    <row r="50" outlineLevel="1">
      <c r="A50" s="265" t="s">
        <v>219</v>
      </c>
      <c r="B50" s="267" t="s">
        <v>170</v>
      </c>
      <c r="C50" s="199" t="s">
        <v>130</v>
      </c>
      <c r="D50" s="269">
        <v>46.0</v>
      </c>
      <c r="E50" s="199" t="s">
        <v>473</v>
      </c>
      <c r="F50" s="200">
        <v>3.0</v>
      </c>
      <c r="G50" s="349">
        <v>2.55</v>
      </c>
      <c r="H50" s="200" t="s">
        <v>292</v>
      </c>
      <c r="I50" s="1423" t="str">
        <f t="array" ref="I50">INDEX('Aerial Attacks'!$O$3:$AA$109, MATCH($A$1,'Aerial Attacks'!$A$3:$A$109,0), MATCH(A50,'Aerial Attacks'!$O$2:$S$2,0))</f>
        <v>12</v>
      </c>
      <c r="J50" s="314" t="s">
        <v>2212</v>
      </c>
      <c r="K50" s="278"/>
      <c r="L50" s="284"/>
      <c r="M50" s="825"/>
      <c r="N50" s="825"/>
      <c r="O50" s="282">
        <v>0.0</v>
      </c>
      <c r="P50" s="282">
        <v>1.0</v>
      </c>
      <c r="Q50" s="282">
        <v>1.0</v>
      </c>
      <c r="R50" s="1128"/>
      <c r="S50" s="221"/>
      <c r="T50" s="221"/>
      <c r="U50" s="221"/>
      <c r="V50" s="110"/>
    </row>
    <row r="51" outlineLevel="1">
      <c r="A51" s="222"/>
      <c r="B51" s="267" t="s">
        <v>177</v>
      </c>
      <c r="C51" s="199" t="s">
        <v>120</v>
      </c>
      <c r="D51" s="233"/>
      <c r="E51" s="199" t="s">
        <v>473</v>
      </c>
      <c r="F51" s="200">
        <v>3.0</v>
      </c>
      <c r="G51" s="349">
        <v>2.55</v>
      </c>
      <c r="H51" s="200" t="s">
        <v>292</v>
      </c>
      <c r="I51" s="222"/>
      <c r="J51" s="233"/>
      <c r="K51" s="278"/>
      <c r="L51" s="284"/>
      <c r="M51" s="825"/>
      <c r="N51" s="825"/>
      <c r="O51" s="282"/>
      <c r="P51" s="282"/>
      <c r="Q51" s="282"/>
      <c r="R51" s="231"/>
      <c r="V51" s="233"/>
    </row>
    <row r="52" outlineLevel="1">
      <c r="A52" s="207"/>
      <c r="B52" s="267" t="s">
        <v>245</v>
      </c>
      <c r="C52" s="199" t="s">
        <v>594</v>
      </c>
      <c r="D52" s="114"/>
      <c r="E52" s="199" t="s">
        <v>66</v>
      </c>
      <c r="F52" s="200">
        <v>7.199999999999999</v>
      </c>
      <c r="G52" s="349">
        <v>6.12</v>
      </c>
      <c r="H52" s="200" t="s">
        <v>70</v>
      </c>
      <c r="I52" s="207"/>
      <c r="J52" s="114"/>
      <c r="K52" s="278"/>
      <c r="L52" s="284"/>
      <c r="M52" s="825"/>
      <c r="N52" s="825"/>
      <c r="O52" s="282">
        <v>0.0</v>
      </c>
      <c r="P52" s="282">
        <v>1.0</v>
      </c>
      <c r="Q52" s="282">
        <v>1.0</v>
      </c>
      <c r="R52" s="112"/>
      <c r="S52" s="224"/>
      <c r="T52" s="224"/>
      <c r="U52" s="224"/>
      <c r="V52" s="114"/>
    </row>
    <row r="53" outlineLevel="1">
      <c r="A53" s="265" t="s">
        <v>260</v>
      </c>
      <c r="B53" s="267" t="s">
        <v>129</v>
      </c>
      <c r="C53" s="199" t="s">
        <v>173</v>
      </c>
      <c r="D53" s="269">
        <v>40.0</v>
      </c>
      <c r="E53" s="199" t="s">
        <v>1499</v>
      </c>
      <c r="F53" s="200" t="s">
        <v>1500</v>
      </c>
      <c r="G53" s="349" t="s">
        <v>2213</v>
      </c>
      <c r="H53" s="200" t="s">
        <v>937</v>
      </c>
      <c r="I53" s="1525">
        <f t="array" ref="I53">INDEX('Aerial Attacks'!$O$3:$AA$109, MATCH($A$1,'Aerial Attacks'!$A$3:$A$109,0), MATCH(A53,'Aerial Attacks'!$O$2:$S$2,0))</f>
        <v>8</v>
      </c>
      <c r="J53" s="314" t="s">
        <v>2212</v>
      </c>
      <c r="K53" s="278"/>
      <c r="L53" s="284"/>
      <c r="M53" s="825"/>
      <c r="N53" s="825"/>
      <c r="O53" s="282">
        <v>0.0</v>
      </c>
      <c r="P53" s="282">
        <v>1.0</v>
      </c>
      <c r="Q53" s="282">
        <v>1.0</v>
      </c>
      <c r="R53" s="1128"/>
      <c r="S53" s="221"/>
      <c r="T53" s="221"/>
      <c r="U53" s="221"/>
      <c r="V53" s="110"/>
    </row>
    <row r="54" outlineLevel="1">
      <c r="A54" s="207"/>
      <c r="B54" s="267"/>
      <c r="C54" s="199" t="s">
        <v>130</v>
      </c>
      <c r="D54" s="114"/>
      <c r="E54" s="199" t="s">
        <v>74</v>
      </c>
      <c r="F54" s="200">
        <v>14.4</v>
      </c>
      <c r="G54" s="349">
        <v>12.24</v>
      </c>
      <c r="H54" s="200" t="s">
        <v>59</v>
      </c>
      <c r="I54" s="207"/>
      <c r="J54" s="114"/>
      <c r="K54" s="278"/>
      <c r="L54" s="284"/>
      <c r="M54" s="825"/>
      <c r="N54" s="825"/>
      <c r="O54" s="282"/>
      <c r="P54" s="282"/>
      <c r="Q54" s="282"/>
      <c r="R54" s="112"/>
      <c r="S54" s="224"/>
      <c r="T54" s="224"/>
      <c r="U54" s="224"/>
      <c r="V54" s="114"/>
    </row>
    <row r="55" outlineLevel="1">
      <c r="A55" s="265" t="s">
        <v>271</v>
      </c>
      <c r="B55" s="267" t="s">
        <v>922</v>
      </c>
      <c r="C55" s="199" t="s">
        <v>2214</v>
      </c>
      <c r="D55" s="269" t="s">
        <v>121</v>
      </c>
      <c r="E55" s="199" t="s">
        <v>592</v>
      </c>
      <c r="F55" s="200">
        <v>1.7999999999999998</v>
      </c>
      <c r="G55" s="349">
        <v>1.53</v>
      </c>
      <c r="H55" s="200" t="s">
        <v>292</v>
      </c>
      <c r="I55" s="1423" t="str">
        <f t="array" ref="I55">INDEX('Aerial Attacks'!$O$3:$AA$109, MATCH($A$1,'Aerial Attacks'!$A$3:$A$109,0), MATCH(A55,'Aerial Attacks'!$O$2:$S$2,0))</f>
        <v>14</v>
      </c>
      <c r="J55" s="314" t="s">
        <v>2215</v>
      </c>
      <c r="K55" s="284"/>
      <c r="L55" s="284"/>
      <c r="M55" s="825"/>
      <c r="N55" s="825"/>
      <c r="O55" s="282">
        <v>0.0</v>
      </c>
      <c r="P55" s="282">
        <v>1.0</v>
      </c>
      <c r="Q55" s="282">
        <v>0.7</v>
      </c>
      <c r="R55" s="1128"/>
      <c r="S55" s="221"/>
      <c r="T55" s="221"/>
      <c r="U55" s="221"/>
      <c r="V55" s="110"/>
    </row>
    <row r="56" outlineLevel="1">
      <c r="A56" s="207"/>
      <c r="B56" s="267" t="s">
        <v>417</v>
      </c>
      <c r="C56" s="199" t="s">
        <v>262</v>
      </c>
      <c r="D56" s="114"/>
      <c r="E56" s="199" t="s">
        <v>229</v>
      </c>
      <c r="F56" s="200">
        <v>6.0</v>
      </c>
      <c r="G56" s="349">
        <v>5.1</v>
      </c>
      <c r="H56" s="200" t="s">
        <v>70</v>
      </c>
      <c r="I56" s="207"/>
      <c r="J56" s="114"/>
      <c r="K56" s="284"/>
      <c r="L56" s="284"/>
      <c r="M56" s="825"/>
      <c r="N56" s="825"/>
      <c r="O56" s="282">
        <v>0.0</v>
      </c>
      <c r="P56" s="282">
        <v>2.0</v>
      </c>
      <c r="Q56" s="282">
        <v>1.0</v>
      </c>
      <c r="R56" s="112"/>
      <c r="S56" s="224"/>
      <c r="T56" s="224"/>
      <c r="U56" s="224"/>
      <c r="V56" s="114"/>
    </row>
    <row r="57" outlineLevel="1">
      <c r="A57" s="265" t="s">
        <v>283</v>
      </c>
      <c r="B57" s="267" t="s">
        <v>267</v>
      </c>
      <c r="C57" s="199" t="s">
        <v>173</v>
      </c>
      <c r="D57" s="274">
        <v>36.0</v>
      </c>
      <c r="E57" s="199" t="s">
        <v>173</v>
      </c>
      <c r="F57" s="200">
        <v>12.0</v>
      </c>
      <c r="G57" s="349">
        <v>10.2</v>
      </c>
      <c r="H57" s="200" t="s">
        <v>193</v>
      </c>
      <c r="I57" s="1423">
        <f t="array" ref="I57">INDEX('Aerial Attacks'!$O$3:$AA$109, MATCH($A$1,'Aerial Attacks'!$A$3:$A$109,0), MATCH(A57,'Aerial Attacks'!$O$2:$S$2,0))</f>
        <v>12</v>
      </c>
      <c r="J57" s="426" t="s">
        <v>2216</v>
      </c>
      <c r="K57" s="284"/>
      <c r="L57" s="284"/>
      <c r="M57" s="825"/>
      <c r="N57" s="825"/>
      <c r="O57" s="282">
        <v>0.0</v>
      </c>
      <c r="P57" s="282">
        <v>1.0</v>
      </c>
      <c r="Q57" s="282">
        <v>1.0</v>
      </c>
      <c r="R57" s="316"/>
      <c r="S57" s="221"/>
      <c r="T57" s="221"/>
      <c r="U57" s="221"/>
      <c r="V57" s="110"/>
    </row>
    <row r="58" outlineLevel="1">
      <c r="A58" s="207"/>
      <c r="B58" s="267" t="s">
        <v>76</v>
      </c>
      <c r="C58" s="199" t="s">
        <v>130</v>
      </c>
      <c r="D58" s="207"/>
      <c r="E58" s="199" t="s">
        <v>173</v>
      </c>
      <c r="F58" s="200">
        <v>12.0</v>
      </c>
      <c r="G58" s="349">
        <v>10.2</v>
      </c>
      <c r="H58" s="200" t="s">
        <v>193</v>
      </c>
      <c r="I58" s="207"/>
      <c r="J58" s="207"/>
      <c r="K58" s="284"/>
      <c r="L58" s="284"/>
      <c r="M58" s="825"/>
      <c r="N58" s="825"/>
      <c r="O58" s="282">
        <v>0.0</v>
      </c>
      <c r="P58" s="282">
        <v>1.0</v>
      </c>
      <c r="Q58" s="282">
        <v>1.0</v>
      </c>
      <c r="R58" s="112"/>
      <c r="S58" s="224"/>
      <c r="T58" s="224"/>
      <c r="U58" s="224"/>
      <c r="V58" s="114"/>
    </row>
    <row r="59">
      <c r="A59" s="312"/>
      <c r="B59" s="315"/>
      <c r="C59" s="317"/>
      <c r="D59" s="317"/>
      <c r="E59" s="318"/>
      <c r="F59" s="318"/>
      <c r="G59" s="318"/>
      <c r="H59" s="319"/>
      <c r="I59" s="319"/>
      <c r="J59" s="320"/>
      <c r="K59" s="320"/>
      <c r="L59" s="320"/>
      <c r="M59" s="320"/>
      <c r="N59" s="320"/>
      <c r="O59" s="320"/>
      <c r="P59" s="320"/>
      <c r="Q59" s="180"/>
      <c r="R59" s="180"/>
      <c r="S59" s="180"/>
      <c r="T59" s="180"/>
      <c r="U59" s="180"/>
      <c r="V59" s="180"/>
    </row>
    <row r="60">
      <c r="A60" s="322" t="s">
        <v>305</v>
      </c>
      <c r="B60" s="117"/>
      <c r="C60" s="317"/>
      <c r="D60" s="317"/>
      <c r="E60" s="318"/>
      <c r="F60" s="318"/>
      <c r="G60" s="318"/>
      <c r="H60" s="319"/>
      <c r="I60" s="319"/>
      <c r="J60" s="320"/>
      <c r="K60" s="320"/>
      <c r="L60" s="320"/>
      <c r="M60" s="320"/>
      <c r="N60" s="320"/>
      <c r="O60" s="320"/>
      <c r="P60" s="320"/>
      <c r="Q60" s="180"/>
      <c r="R60" s="180"/>
      <c r="S60" s="180"/>
      <c r="T60" s="180"/>
      <c r="U60" s="180"/>
      <c r="V60" s="180"/>
    </row>
    <row r="61" outlineLevel="1">
      <c r="A61" s="324" t="s">
        <v>2217</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outlineLevel="1">
      <c r="A62" s="335" t="s">
        <v>322</v>
      </c>
      <c r="B62" s="343" t="s">
        <v>2218</v>
      </c>
      <c r="C62" s="197" t="s">
        <v>2219</v>
      </c>
      <c r="D62" s="197" t="s">
        <v>461</v>
      </c>
      <c r="E62" s="227" t="s">
        <v>2220</v>
      </c>
      <c r="F62" s="843" t="s">
        <v>2221</v>
      </c>
      <c r="G62" s="607" t="s">
        <v>2222</v>
      </c>
      <c r="H62" s="283" t="s">
        <v>2223</v>
      </c>
      <c r="I62" s="221"/>
      <c r="J62" s="221"/>
      <c r="K62" s="203"/>
      <c r="L62" s="203"/>
      <c r="M62" s="204"/>
      <c r="N62" s="204"/>
      <c r="O62" s="200">
        <v>0.0</v>
      </c>
      <c r="P62" s="200">
        <v>1.0</v>
      </c>
      <c r="Q62" s="200">
        <v>1.0</v>
      </c>
      <c r="R62" s="205" t="b">
        <v>1</v>
      </c>
      <c r="S62" s="205" t="b">
        <v>0</v>
      </c>
      <c r="T62" s="205" t="b">
        <v>1</v>
      </c>
      <c r="U62" s="344" t="s">
        <v>340</v>
      </c>
      <c r="V62" s="344" t="b">
        <v>1</v>
      </c>
    </row>
    <row r="63" outlineLevel="1">
      <c r="A63" s="222"/>
      <c r="B63" s="708" t="s">
        <v>2224</v>
      </c>
      <c r="C63" s="197" t="s">
        <v>2225</v>
      </c>
      <c r="D63" s="197" t="s">
        <v>172</v>
      </c>
      <c r="E63" s="222"/>
      <c r="F63" s="222"/>
      <c r="G63" s="233"/>
      <c r="H63" s="231"/>
      <c r="K63" s="203"/>
      <c r="L63" s="203"/>
      <c r="M63" s="204"/>
      <c r="N63" s="204"/>
      <c r="O63" s="200">
        <v>0.0</v>
      </c>
      <c r="P63" s="200">
        <v>1.0</v>
      </c>
      <c r="Q63" s="200">
        <v>1.0</v>
      </c>
      <c r="R63" s="205" t="b">
        <v>1</v>
      </c>
      <c r="S63" s="205" t="b">
        <v>0</v>
      </c>
      <c r="T63" s="205" t="b">
        <v>1</v>
      </c>
      <c r="U63" s="222"/>
      <c r="V63" s="222"/>
    </row>
    <row r="64" outlineLevel="1">
      <c r="A64" s="335" t="s">
        <v>359</v>
      </c>
      <c r="B64" s="343" t="s">
        <v>2218</v>
      </c>
      <c r="C64" s="197" t="s">
        <v>2219</v>
      </c>
      <c r="D64" s="292" t="s">
        <v>172</v>
      </c>
      <c r="E64" s="222"/>
      <c r="F64" s="222"/>
      <c r="G64" s="233"/>
      <c r="H64" s="231"/>
      <c r="K64" s="203"/>
      <c r="L64" s="203"/>
      <c r="M64" s="204"/>
      <c r="N64" s="204"/>
      <c r="O64" s="200">
        <v>0.0</v>
      </c>
      <c r="P64" s="200">
        <v>1.0</v>
      </c>
      <c r="Q64" s="200">
        <v>1.0</v>
      </c>
      <c r="R64" s="205" t="b">
        <v>1</v>
      </c>
      <c r="S64" s="205" t="b">
        <v>0</v>
      </c>
      <c r="T64" s="205" t="b">
        <v>1</v>
      </c>
      <c r="U64" s="222"/>
      <c r="V64" s="222"/>
    </row>
    <row r="65" outlineLevel="1">
      <c r="A65" s="222"/>
      <c r="B65" s="708" t="s">
        <v>2224</v>
      </c>
      <c r="C65" s="197" t="s">
        <v>2225</v>
      </c>
      <c r="D65" s="292" t="s">
        <v>464</v>
      </c>
      <c r="E65" s="207"/>
      <c r="F65" s="207"/>
      <c r="G65" s="114"/>
      <c r="H65" s="231"/>
      <c r="K65" s="203"/>
      <c r="L65" s="203"/>
      <c r="M65" s="204"/>
      <c r="N65" s="204"/>
      <c r="O65" s="200">
        <v>0.0</v>
      </c>
      <c r="P65" s="200">
        <v>1.0</v>
      </c>
      <c r="Q65" s="200">
        <v>1.0</v>
      </c>
      <c r="R65" s="205" t="b">
        <v>1</v>
      </c>
      <c r="S65" s="205" t="b">
        <v>0</v>
      </c>
      <c r="T65" s="205" t="b">
        <v>1</v>
      </c>
      <c r="U65" s="207"/>
      <c r="V65" s="207"/>
    </row>
    <row r="66" outlineLevel="1">
      <c r="A66" s="324" t="s">
        <v>2226</v>
      </c>
      <c r="B66" s="117"/>
      <c r="C66" s="327" t="s">
        <v>48</v>
      </c>
      <c r="D66" s="327" t="s">
        <v>49</v>
      </c>
      <c r="E66" s="328" t="s">
        <v>50</v>
      </c>
      <c r="F66" s="329" t="s">
        <v>51</v>
      </c>
      <c r="G66" s="328" t="s">
        <v>52</v>
      </c>
      <c r="H66" s="331"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ht="28.5" customHeight="1" outlineLevel="1">
      <c r="A67" s="335" t="s">
        <v>322</v>
      </c>
      <c r="B67" s="343" t="s">
        <v>2227</v>
      </c>
      <c r="C67" s="197" t="s">
        <v>1902</v>
      </c>
      <c r="D67" s="197" t="s">
        <v>986</v>
      </c>
      <c r="E67" s="197" t="s">
        <v>451</v>
      </c>
      <c r="F67" s="349">
        <v>0.0</v>
      </c>
      <c r="G67" s="610"/>
      <c r="H67" s="1526" t="s">
        <v>2228</v>
      </c>
      <c r="I67" s="221"/>
      <c r="J67" s="110"/>
      <c r="K67" s="203"/>
      <c r="L67" s="203"/>
      <c r="M67" s="204"/>
      <c r="N67" s="204"/>
      <c r="O67" s="200">
        <v>0.0</v>
      </c>
      <c r="P67" s="200">
        <v>1.0</v>
      </c>
      <c r="Q67" s="200">
        <v>1.0</v>
      </c>
      <c r="R67" s="205" t="b">
        <v>0</v>
      </c>
      <c r="S67" s="205" t="b">
        <v>0</v>
      </c>
      <c r="T67" s="205"/>
      <c r="U67" s="344" t="s">
        <v>340</v>
      </c>
      <c r="V67" s="344" t="b">
        <v>1</v>
      </c>
    </row>
    <row r="68" ht="28.5" customHeight="1" outlineLevel="1">
      <c r="A68" s="222"/>
      <c r="B68" s="343" t="s">
        <v>506</v>
      </c>
      <c r="C68" s="197" t="s">
        <v>2229</v>
      </c>
      <c r="D68" s="197" t="s">
        <v>121</v>
      </c>
      <c r="E68" s="197" t="s">
        <v>191</v>
      </c>
      <c r="F68" s="349">
        <v>13.2</v>
      </c>
      <c r="G68" s="201" t="s">
        <v>168</v>
      </c>
      <c r="H68" s="231"/>
      <c r="J68" s="233"/>
      <c r="K68" s="200"/>
      <c r="L68" s="200"/>
      <c r="M68" s="205"/>
      <c r="N68" s="205"/>
      <c r="O68" s="200">
        <v>0.0</v>
      </c>
      <c r="P68" s="200">
        <v>1.0</v>
      </c>
      <c r="Q68" s="200">
        <v>1.0</v>
      </c>
      <c r="R68" s="205" t="b">
        <v>1</v>
      </c>
      <c r="S68" s="205" t="b">
        <v>0</v>
      </c>
      <c r="T68" s="205"/>
      <c r="U68" s="222"/>
      <c r="V68" s="222"/>
    </row>
    <row r="69" ht="28.5" customHeight="1" outlineLevel="1">
      <c r="A69" s="335" t="s">
        <v>359</v>
      </c>
      <c r="B69" s="343" t="s">
        <v>2227</v>
      </c>
      <c r="C69" s="197" t="s">
        <v>1098</v>
      </c>
      <c r="D69" s="197" t="s">
        <v>407</v>
      </c>
      <c r="E69" s="197" t="s">
        <v>451</v>
      </c>
      <c r="F69" s="349">
        <v>0.0</v>
      </c>
      <c r="G69" s="610"/>
      <c r="H69" s="231"/>
      <c r="J69" s="233"/>
      <c r="K69" s="200"/>
      <c r="L69" s="200"/>
      <c r="M69" s="205"/>
      <c r="N69" s="205"/>
      <c r="O69" s="200">
        <v>0.0</v>
      </c>
      <c r="P69" s="200">
        <v>1.0</v>
      </c>
      <c r="Q69" s="200">
        <v>1.0</v>
      </c>
      <c r="R69" s="205" t="b">
        <v>0</v>
      </c>
      <c r="S69" s="205" t="b">
        <v>0</v>
      </c>
      <c r="T69" s="205"/>
      <c r="U69" s="222"/>
      <c r="V69" s="222"/>
    </row>
    <row r="70" ht="28.5" customHeight="1" outlineLevel="1">
      <c r="A70" s="222"/>
      <c r="B70" s="343" t="s">
        <v>506</v>
      </c>
      <c r="C70" s="197" t="s">
        <v>2230</v>
      </c>
      <c r="D70" s="197" t="s">
        <v>309</v>
      </c>
      <c r="E70" s="197" t="s">
        <v>79</v>
      </c>
      <c r="F70" s="349">
        <v>10.799999999999999</v>
      </c>
      <c r="G70" s="201" t="s">
        <v>80</v>
      </c>
      <c r="H70" s="112"/>
      <c r="I70" s="224"/>
      <c r="J70" s="114"/>
      <c r="K70" s="200"/>
      <c r="L70" s="200"/>
      <c r="M70" s="205"/>
      <c r="N70" s="205"/>
      <c r="O70" s="200">
        <v>0.0</v>
      </c>
      <c r="P70" s="200">
        <v>1.0</v>
      </c>
      <c r="Q70" s="200">
        <v>1.0</v>
      </c>
      <c r="R70" s="205" t="b">
        <v>1</v>
      </c>
      <c r="S70" s="205" t="b">
        <v>0</v>
      </c>
      <c r="T70" s="205"/>
      <c r="U70" s="207"/>
      <c r="V70" s="207"/>
    </row>
    <row r="71" outlineLevel="1">
      <c r="A71" s="324" t="s">
        <v>2231</v>
      </c>
      <c r="B71" s="117"/>
      <c r="C71" s="327" t="s">
        <v>48</v>
      </c>
      <c r="D71" s="327" t="s">
        <v>49</v>
      </c>
      <c r="E71" s="328" t="s">
        <v>50</v>
      </c>
      <c r="F71" s="329" t="s">
        <v>51</v>
      </c>
      <c r="G71" s="328" t="s">
        <v>52</v>
      </c>
      <c r="H71" s="331" t="s">
        <v>53</v>
      </c>
      <c r="I71" s="120"/>
      <c r="J71" s="117"/>
      <c r="K71" s="333" t="s">
        <v>180</v>
      </c>
      <c r="L71" s="333" t="s">
        <v>181</v>
      </c>
      <c r="M71" s="333" t="s">
        <v>182</v>
      </c>
      <c r="N71" s="333" t="s">
        <v>183</v>
      </c>
      <c r="O71" s="334" t="s">
        <v>184</v>
      </c>
      <c r="P71" s="333" t="s">
        <v>185</v>
      </c>
      <c r="Q71" s="334" t="s">
        <v>186</v>
      </c>
      <c r="R71" s="333" t="s">
        <v>317</v>
      </c>
      <c r="S71" s="334" t="s">
        <v>318</v>
      </c>
      <c r="T71" s="334" t="s">
        <v>319</v>
      </c>
      <c r="U71" s="334" t="s">
        <v>320</v>
      </c>
      <c r="V71" s="334" t="s">
        <v>321</v>
      </c>
    </row>
    <row r="72" outlineLevel="1">
      <c r="A72" s="1237" t="s">
        <v>324</v>
      </c>
      <c r="B72" s="848"/>
      <c r="C72" s="610"/>
      <c r="D72" s="610"/>
      <c r="E72" s="610"/>
      <c r="F72" s="610"/>
      <c r="G72" s="610"/>
      <c r="H72" s="228" t="s">
        <v>2232</v>
      </c>
      <c r="I72" s="120"/>
      <c r="J72" s="117"/>
      <c r="K72" s="407"/>
      <c r="L72" s="407"/>
      <c r="M72" s="407"/>
      <c r="N72" s="407"/>
      <c r="O72" s="407"/>
      <c r="P72" s="407"/>
      <c r="Q72" s="407"/>
      <c r="R72" s="407"/>
      <c r="S72" s="407"/>
      <c r="T72" s="407"/>
      <c r="U72" s="205" t="s">
        <v>340</v>
      </c>
      <c r="V72" s="205" t="b">
        <v>1</v>
      </c>
    </row>
    <row r="73" outlineLevel="1">
      <c r="A73" s="324" t="s">
        <v>2233</v>
      </c>
      <c r="B73" s="117"/>
      <c r="C73" s="327" t="s">
        <v>48</v>
      </c>
      <c r="D73" s="327" t="s">
        <v>49</v>
      </c>
      <c r="E73" s="328" t="s">
        <v>50</v>
      </c>
      <c r="F73" s="329" t="s">
        <v>51</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ht="24.75" customHeight="1" outlineLevel="1">
      <c r="A74" s="335" t="s">
        <v>324</v>
      </c>
      <c r="B74" s="597" t="s">
        <v>830</v>
      </c>
      <c r="C74" s="197" t="s">
        <v>2234</v>
      </c>
      <c r="D74" s="197" t="s">
        <v>121</v>
      </c>
      <c r="E74" s="197" t="s">
        <v>451</v>
      </c>
      <c r="F74" s="349">
        <v>0.0</v>
      </c>
      <c r="G74" s="610"/>
      <c r="H74" s="294" t="s">
        <v>2235</v>
      </c>
      <c r="I74" s="221"/>
      <c r="J74" s="110"/>
      <c r="K74" s="200"/>
      <c r="L74" s="200"/>
      <c r="M74" s="205"/>
      <c r="N74" s="205"/>
      <c r="O74" s="200">
        <v>0.0</v>
      </c>
      <c r="P74" s="200">
        <v>1.0</v>
      </c>
      <c r="Q74" s="200">
        <v>1.0</v>
      </c>
      <c r="R74" s="205" t="b">
        <v>0</v>
      </c>
      <c r="S74" s="205" t="b">
        <v>0</v>
      </c>
      <c r="T74" s="205" t="b">
        <v>0</v>
      </c>
      <c r="U74" s="344" t="s">
        <v>1190</v>
      </c>
      <c r="V74" s="344" t="b">
        <v>1</v>
      </c>
    </row>
    <row r="75" ht="24.75" customHeight="1" outlineLevel="1">
      <c r="A75" s="222"/>
      <c r="B75" s="597" t="s">
        <v>633</v>
      </c>
      <c r="C75" s="610"/>
      <c r="D75" s="197" t="s">
        <v>299</v>
      </c>
      <c r="E75" s="610"/>
      <c r="F75" s="610"/>
      <c r="G75" s="610"/>
      <c r="H75" s="231"/>
      <c r="J75" s="233"/>
      <c r="K75" s="434"/>
      <c r="L75" s="434"/>
      <c r="M75" s="179"/>
      <c r="N75" s="179"/>
      <c r="O75" s="434"/>
      <c r="P75" s="434"/>
      <c r="Q75" s="434"/>
      <c r="R75" s="179" t="b">
        <v>0</v>
      </c>
      <c r="S75" s="179" t="b">
        <v>0</v>
      </c>
      <c r="T75" s="179" t="b">
        <v>0</v>
      </c>
      <c r="U75" s="222"/>
      <c r="V75" s="222"/>
    </row>
    <row r="76" ht="24.75" customHeight="1" outlineLevel="1">
      <c r="A76" s="207"/>
      <c r="B76" s="597" t="s">
        <v>2236</v>
      </c>
      <c r="C76" s="610"/>
      <c r="D76" s="197" t="s">
        <v>299</v>
      </c>
      <c r="E76" s="610"/>
      <c r="F76" s="610"/>
      <c r="G76" s="610"/>
      <c r="H76" s="112"/>
      <c r="I76" s="224"/>
      <c r="J76" s="114"/>
      <c r="K76" s="434"/>
      <c r="L76" s="434"/>
      <c r="M76" s="179"/>
      <c r="N76" s="179"/>
      <c r="O76" s="434"/>
      <c r="P76" s="434"/>
      <c r="Q76" s="434"/>
      <c r="R76" s="179" t="b">
        <v>0</v>
      </c>
      <c r="S76" s="179" t="b">
        <v>0</v>
      </c>
      <c r="T76" s="179" t="b">
        <v>0</v>
      </c>
      <c r="U76" s="207"/>
      <c r="V76" s="207"/>
    </row>
    <row r="77">
      <c r="A77" s="312"/>
      <c r="B77" s="315"/>
      <c r="C77" s="317"/>
      <c r="D77" s="317"/>
      <c r="E77" s="318"/>
      <c r="F77" s="318"/>
      <c r="G77" s="318"/>
      <c r="H77" s="319"/>
      <c r="I77" s="319"/>
      <c r="J77" s="320"/>
      <c r="K77" s="320"/>
      <c r="L77" s="320"/>
      <c r="M77" s="320"/>
      <c r="N77" s="320"/>
      <c r="O77" s="320"/>
      <c r="P77" s="320"/>
      <c r="Q77" s="180"/>
      <c r="R77" s="180"/>
      <c r="S77" s="180"/>
      <c r="T77" s="180"/>
      <c r="U77" s="180"/>
      <c r="V77" s="180"/>
    </row>
    <row r="78">
      <c r="A78" s="390" t="s">
        <v>442</v>
      </c>
      <c r="B78" s="110"/>
      <c r="C78" s="319"/>
      <c r="D78" s="319"/>
      <c r="E78" s="320"/>
      <c r="F78" s="392"/>
      <c r="G78" s="392"/>
      <c r="H78" s="320"/>
      <c r="I78" s="320"/>
      <c r="J78" s="320"/>
      <c r="K78" s="320"/>
      <c r="L78" s="320"/>
      <c r="M78" s="320"/>
      <c r="N78" s="180"/>
      <c r="O78" s="180"/>
      <c r="P78" s="180"/>
      <c r="Q78" s="320"/>
      <c r="R78" s="320"/>
      <c r="S78" s="320"/>
      <c r="T78" s="320"/>
      <c r="U78" s="320"/>
      <c r="V78" s="320"/>
    </row>
    <row r="79" outlineLevel="1">
      <c r="A79" s="112"/>
      <c r="B79" s="114"/>
      <c r="C79" s="393" t="s">
        <v>48</v>
      </c>
      <c r="D79" s="393" t="s">
        <v>49</v>
      </c>
      <c r="E79" s="393" t="s">
        <v>50</v>
      </c>
      <c r="F79" s="396" t="s">
        <v>51</v>
      </c>
      <c r="G79" s="319"/>
      <c r="H79" s="319"/>
      <c r="I79" s="319"/>
      <c r="J79" s="320"/>
      <c r="K79" s="320"/>
      <c r="L79" s="320"/>
      <c r="M79" s="320"/>
      <c r="N79" s="320"/>
      <c r="O79" s="320"/>
      <c r="P79" s="320"/>
      <c r="Q79" s="320"/>
      <c r="R79" s="320"/>
      <c r="S79" s="320"/>
      <c r="T79" s="320"/>
      <c r="U79" s="320"/>
      <c r="V79" s="320"/>
    </row>
    <row r="80" outlineLevel="1">
      <c r="A80" s="398" t="s">
        <v>449</v>
      </c>
      <c r="B80" s="399" t="s">
        <v>449</v>
      </c>
      <c r="C80" s="199" t="s">
        <v>429</v>
      </c>
      <c r="D80" s="199" t="s">
        <v>66</v>
      </c>
      <c r="E80" s="199" t="s">
        <v>452</v>
      </c>
      <c r="F80" s="200">
        <v>1.56</v>
      </c>
      <c r="G80" s="319"/>
      <c r="H80" s="319"/>
      <c r="I80" s="319"/>
      <c r="J80" s="320"/>
      <c r="K80" s="320"/>
      <c r="L80" s="320"/>
      <c r="M80" s="320"/>
      <c r="N80" s="320"/>
      <c r="O80" s="320"/>
      <c r="P80" s="320"/>
      <c r="Q80" s="320"/>
      <c r="R80" s="320"/>
      <c r="S80" s="320"/>
      <c r="T80" s="320"/>
      <c r="U80" s="320"/>
      <c r="V80" s="320"/>
    </row>
    <row r="81" outlineLevel="1">
      <c r="A81" s="400" t="s">
        <v>454</v>
      </c>
      <c r="B81" s="399" t="s">
        <v>455</v>
      </c>
      <c r="C81" s="199" t="s">
        <v>105</v>
      </c>
      <c r="D81" s="199" t="s">
        <v>65</v>
      </c>
      <c r="E81" s="401"/>
      <c r="F81" s="402"/>
      <c r="G81" s="402"/>
      <c r="H81" s="319"/>
      <c r="I81" s="319"/>
      <c r="J81" s="320"/>
      <c r="K81" s="320"/>
      <c r="L81" s="320"/>
      <c r="M81" s="320"/>
      <c r="N81" s="320"/>
      <c r="O81" s="320"/>
      <c r="P81" s="320"/>
      <c r="Q81" s="320"/>
      <c r="R81" s="320"/>
      <c r="S81" s="320"/>
      <c r="T81" s="320"/>
      <c r="U81" s="320"/>
      <c r="V81" s="320"/>
    </row>
    <row r="82" outlineLevel="1">
      <c r="A82" s="231"/>
      <c r="B82" s="399" t="s">
        <v>456</v>
      </c>
      <c r="C82" s="199" t="s">
        <v>457</v>
      </c>
      <c r="D82" s="199" t="s">
        <v>458</v>
      </c>
      <c r="E82" s="401"/>
      <c r="F82" s="402"/>
      <c r="G82" s="402"/>
      <c r="H82" s="319"/>
      <c r="I82" s="319"/>
      <c r="J82" s="320"/>
      <c r="K82" s="320"/>
      <c r="L82" s="320"/>
      <c r="M82" s="320"/>
      <c r="N82" s="320"/>
      <c r="O82" s="320"/>
      <c r="P82" s="320"/>
      <c r="Q82" s="320"/>
      <c r="R82" s="320"/>
      <c r="S82" s="320"/>
      <c r="T82" s="320"/>
      <c r="U82" s="320"/>
      <c r="V82" s="320"/>
    </row>
    <row r="83" outlineLevel="1">
      <c r="A83" s="112"/>
      <c r="B83" s="399" t="s">
        <v>459</v>
      </c>
      <c r="C83" s="199" t="s">
        <v>212</v>
      </c>
      <c r="D83" s="199" t="s">
        <v>118</v>
      </c>
      <c r="E83" s="319"/>
      <c r="F83" s="402"/>
      <c r="G83" s="402"/>
      <c r="H83" s="319"/>
      <c r="I83" s="319"/>
      <c r="J83" s="320"/>
      <c r="K83" s="320"/>
      <c r="L83" s="320"/>
      <c r="M83" s="320"/>
      <c r="N83" s="320"/>
      <c r="O83" s="320"/>
      <c r="P83" s="320"/>
      <c r="Q83" s="320"/>
      <c r="R83" s="320"/>
      <c r="S83" s="320"/>
      <c r="T83" s="320"/>
      <c r="U83" s="320"/>
      <c r="V83" s="320"/>
    </row>
    <row r="84" outlineLevel="1">
      <c r="A84" s="403" t="s">
        <v>462</v>
      </c>
      <c r="B84" s="117"/>
      <c r="C84" s="393" t="s">
        <v>465</v>
      </c>
      <c r="D84" s="393" t="s">
        <v>48</v>
      </c>
      <c r="E84" s="393" t="s">
        <v>49</v>
      </c>
      <c r="F84" s="393" t="s">
        <v>50</v>
      </c>
      <c r="G84" s="396" t="s">
        <v>51</v>
      </c>
      <c r="H84" s="1036" t="s">
        <v>53</v>
      </c>
      <c r="I84" s="120"/>
      <c r="J84" s="117"/>
      <c r="K84" s="405" t="str">
        <f>'テンプレート'!K97</f>
        <v>ベクトル</v>
      </c>
      <c r="L84" s="405" t="str">
        <f>'テンプレート'!L97</f>
        <v>KBG (R.E.)</v>
      </c>
      <c r="M84" s="405" t="str">
        <f>'テンプレート'!M97</f>
        <v>BKB (R.A.)</v>
      </c>
      <c r="N84" s="405" t="str">
        <f>'テンプレート'!N97</f>
        <v>FKB (R.F.)</v>
      </c>
      <c r="O84" s="406" t="str">
        <f>'テンプレート'!O97</f>
        <v>盾削り値</v>
      </c>
      <c r="P84" s="405" t="str">
        <f>'テンプレート'!P97</f>
        <v>ﾋｯﾄｽﾄｯﾌﾟ</v>
      </c>
      <c r="Q84" s="406" t="str">
        <f>'テンプレート'!Q97</f>
        <v>ずらし</v>
      </c>
      <c r="R84" s="408"/>
      <c r="S84" s="408"/>
      <c r="T84" s="408"/>
      <c r="U84" s="408"/>
      <c r="V84" s="408"/>
    </row>
    <row r="85" outlineLevel="1">
      <c r="A85" s="411" t="s">
        <v>467</v>
      </c>
      <c r="B85" s="399" t="s">
        <v>469</v>
      </c>
      <c r="C85" s="424" t="b">
        <v>0</v>
      </c>
      <c r="D85" s="1132" t="s">
        <v>255</v>
      </c>
      <c r="E85" s="1427">
        <v>27.0</v>
      </c>
      <c r="F85" s="197" t="s">
        <v>66</v>
      </c>
      <c r="G85" s="200">
        <v>7.199999999999999</v>
      </c>
      <c r="H85" s="1141"/>
      <c r="I85" s="221"/>
      <c r="J85" s="110"/>
      <c r="K85" s="203"/>
      <c r="L85" s="203"/>
      <c r="M85" s="204"/>
      <c r="N85" s="204"/>
      <c r="O85" s="205">
        <v>0.0</v>
      </c>
      <c r="P85" s="205">
        <v>1.0</v>
      </c>
      <c r="Q85" s="205">
        <v>1.0</v>
      </c>
      <c r="R85" s="408"/>
      <c r="S85" s="320"/>
      <c r="T85" s="320"/>
      <c r="U85" s="320"/>
      <c r="V85" s="320"/>
    </row>
    <row r="86" outlineLevel="1">
      <c r="A86" s="207"/>
      <c r="B86" s="399" t="s">
        <v>462</v>
      </c>
      <c r="C86" s="207"/>
      <c r="D86" s="1132">
        <v>14.0</v>
      </c>
      <c r="E86" s="207"/>
      <c r="F86" s="197" t="s">
        <v>58</v>
      </c>
      <c r="G86" s="200">
        <v>4.8</v>
      </c>
      <c r="H86" s="112"/>
      <c r="I86" s="224"/>
      <c r="J86" s="114"/>
      <c r="K86" s="203"/>
      <c r="L86" s="203"/>
      <c r="M86" s="204"/>
      <c r="N86" s="204"/>
      <c r="O86" s="407"/>
      <c r="P86" s="407"/>
      <c r="Q86" s="407"/>
      <c r="R86" s="408"/>
      <c r="S86" s="320"/>
      <c r="T86" s="320"/>
      <c r="U86" s="320"/>
      <c r="V86" s="320"/>
    </row>
    <row r="87" outlineLevel="1">
      <c r="A87" s="411" t="s">
        <v>474</v>
      </c>
      <c r="B87" s="399" t="s">
        <v>469</v>
      </c>
      <c r="C87" s="424" t="b">
        <v>0</v>
      </c>
      <c r="D87" s="821"/>
      <c r="E87" s="1427" t="s">
        <v>98</v>
      </c>
      <c r="F87" s="821"/>
      <c r="G87" s="407"/>
      <c r="H87" s="1141"/>
      <c r="I87" s="221"/>
      <c r="J87" s="110"/>
      <c r="K87" s="407"/>
      <c r="L87" s="407"/>
      <c r="M87" s="407"/>
      <c r="N87" s="407"/>
      <c r="O87" s="407"/>
      <c r="P87" s="407"/>
      <c r="Q87" s="407"/>
      <c r="R87" s="408"/>
      <c r="S87" s="320"/>
      <c r="T87" s="320"/>
      <c r="U87" s="320"/>
      <c r="V87" s="320"/>
    </row>
    <row r="88" outlineLevel="1">
      <c r="A88" s="207"/>
      <c r="B88" s="399" t="s">
        <v>462</v>
      </c>
      <c r="C88" s="207"/>
      <c r="D88" s="1132" t="s">
        <v>150</v>
      </c>
      <c r="E88" s="207"/>
      <c r="F88" s="197" t="s">
        <v>90</v>
      </c>
      <c r="G88" s="200">
        <v>9.6</v>
      </c>
      <c r="H88" s="112"/>
      <c r="I88" s="224"/>
      <c r="J88" s="114"/>
      <c r="K88" s="203"/>
      <c r="L88" s="203"/>
      <c r="M88" s="204"/>
      <c r="N88" s="204"/>
      <c r="O88" s="407"/>
      <c r="P88" s="407"/>
      <c r="Q88" s="407"/>
      <c r="R88" s="408"/>
      <c r="S88" s="320"/>
      <c r="T88" s="320"/>
      <c r="U88" s="320"/>
      <c r="V88" s="320"/>
    </row>
    <row r="89" outlineLevel="1">
      <c r="A89" s="411" t="s">
        <v>477</v>
      </c>
      <c r="B89" s="399" t="s">
        <v>469</v>
      </c>
      <c r="C89" s="415" t="b">
        <v>0</v>
      </c>
      <c r="D89" s="1132" t="s">
        <v>136</v>
      </c>
      <c r="E89" s="227" t="s">
        <v>118</v>
      </c>
      <c r="F89" s="197" t="s">
        <v>58</v>
      </c>
      <c r="G89" s="200">
        <v>4.8</v>
      </c>
      <c r="H89" s="1141"/>
      <c r="I89" s="221"/>
      <c r="J89" s="110"/>
      <c r="K89" s="203"/>
      <c r="L89" s="203"/>
      <c r="M89" s="204"/>
      <c r="N89" s="204"/>
      <c r="O89" s="205">
        <v>0.0</v>
      </c>
      <c r="P89" s="205">
        <v>1.0</v>
      </c>
      <c r="Q89" s="205">
        <v>1.0</v>
      </c>
      <c r="R89" s="408"/>
      <c r="S89" s="320"/>
      <c r="T89" s="320"/>
      <c r="U89" s="320"/>
      <c r="V89" s="320"/>
    </row>
    <row r="90" outlineLevel="1">
      <c r="A90" s="207"/>
      <c r="B90" s="399" t="s">
        <v>462</v>
      </c>
      <c r="C90" s="207"/>
      <c r="D90" s="1132">
        <v>15.0</v>
      </c>
      <c r="E90" s="207"/>
      <c r="F90" s="197" t="s">
        <v>145</v>
      </c>
      <c r="G90" s="200">
        <v>8.4</v>
      </c>
      <c r="H90" s="112"/>
      <c r="I90" s="224"/>
      <c r="J90" s="114"/>
      <c r="K90" s="203"/>
      <c r="L90" s="203"/>
      <c r="M90" s="204"/>
      <c r="N90" s="204"/>
      <c r="O90" s="407"/>
      <c r="P90" s="407"/>
      <c r="Q90" s="407"/>
      <c r="R90" s="408"/>
      <c r="S90" s="179"/>
      <c r="T90" s="179"/>
      <c r="U90" s="179"/>
      <c r="V90" s="179"/>
    </row>
    <row r="91" outlineLevel="1">
      <c r="A91" s="411" t="s">
        <v>482</v>
      </c>
      <c r="B91" s="399" t="s">
        <v>469</v>
      </c>
      <c r="C91" s="415" t="b">
        <v>0</v>
      </c>
      <c r="D91" s="1132" t="s">
        <v>136</v>
      </c>
      <c r="E91" s="1427">
        <v>31.0</v>
      </c>
      <c r="F91" s="197" t="s">
        <v>303</v>
      </c>
      <c r="G91" s="200">
        <v>2.4</v>
      </c>
      <c r="H91" s="1141"/>
      <c r="I91" s="221"/>
      <c r="J91" s="110"/>
      <c r="K91" s="203"/>
      <c r="L91" s="203"/>
      <c r="M91" s="204"/>
      <c r="N91" s="204"/>
      <c r="O91" s="205">
        <v>0.0</v>
      </c>
      <c r="P91" s="205">
        <v>1.0</v>
      </c>
      <c r="Q91" s="205">
        <v>1.0</v>
      </c>
      <c r="R91" s="408"/>
      <c r="S91" s="179"/>
      <c r="T91" s="179"/>
      <c r="U91" s="179"/>
      <c r="V91" s="179"/>
    </row>
    <row r="92" outlineLevel="1">
      <c r="A92" s="207"/>
      <c r="B92" s="399" t="s">
        <v>462</v>
      </c>
      <c r="C92" s="207"/>
      <c r="D92" s="1132">
        <v>16.0</v>
      </c>
      <c r="E92" s="207"/>
      <c r="F92" s="197" t="s">
        <v>58</v>
      </c>
      <c r="G92" s="200">
        <v>4.8</v>
      </c>
      <c r="H92" s="112"/>
      <c r="I92" s="224"/>
      <c r="J92" s="114"/>
      <c r="K92" s="203"/>
      <c r="L92" s="203"/>
      <c r="M92" s="204"/>
      <c r="N92" s="204"/>
      <c r="O92" s="407"/>
      <c r="P92" s="407"/>
      <c r="Q92" s="407"/>
      <c r="R92" s="408"/>
      <c r="S92" s="179"/>
      <c r="T92" s="179"/>
      <c r="U92" s="179"/>
      <c r="V92" s="179"/>
    </row>
    <row r="93">
      <c r="A93" s="312"/>
      <c r="B93" s="315"/>
      <c r="C93" s="317"/>
      <c r="D93" s="317"/>
      <c r="E93" s="319"/>
      <c r="F93" s="248"/>
      <c r="G93" s="248"/>
      <c r="H93" s="319"/>
      <c r="I93" s="319"/>
      <c r="J93" s="320"/>
      <c r="K93" s="320"/>
      <c r="L93" s="121"/>
      <c r="M93" s="121"/>
      <c r="N93" s="121"/>
      <c r="O93" s="179"/>
      <c r="P93" s="179"/>
      <c r="Q93" s="121"/>
      <c r="R93" s="121"/>
      <c r="S93" s="121"/>
      <c r="T93" s="121"/>
      <c r="U93" s="121"/>
      <c r="V93" s="121"/>
    </row>
    <row r="94">
      <c r="A94" s="429" t="s">
        <v>486</v>
      </c>
      <c r="B94" s="110"/>
      <c r="C94" s="392"/>
      <c r="D94" s="121"/>
      <c r="E94" s="121"/>
      <c r="F94" s="121"/>
      <c r="G94" s="121"/>
      <c r="H94" s="121"/>
      <c r="I94" s="121"/>
      <c r="J94" s="180"/>
      <c r="K94" s="121"/>
      <c r="L94" s="121"/>
      <c r="M94" s="121"/>
      <c r="N94" s="121"/>
      <c r="O94" s="121"/>
      <c r="P94" s="121"/>
      <c r="Q94" s="180"/>
      <c r="R94" s="121"/>
      <c r="S94" s="121"/>
      <c r="T94" s="121"/>
      <c r="U94" s="121"/>
      <c r="V94" s="121"/>
    </row>
    <row r="95" outlineLevel="1">
      <c r="A95" s="112"/>
      <c r="B95" s="114"/>
      <c r="C95" s="430" t="s">
        <v>487</v>
      </c>
      <c r="D95" s="430" t="s">
        <v>489</v>
      </c>
      <c r="E95" s="430" t="s">
        <v>49</v>
      </c>
      <c r="F95" s="430" t="s">
        <v>490</v>
      </c>
      <c r="G95" s="431"/>
      <c r="H95" s="319"/>
      <c r="I95" s="319"/>
      <c r="J95" s="320"/>
      <c r="K95" s="320"/>
      <c r="L95" s="121"/>
      <c r="M95" s="121"/>
      <c r="N95" s="121"/>
      <c r="O95" s="121"/>
      <c r="P95" s="121"/>
      <c r="Q95" s="121"/>
      <c r="R95" s="121"/>
      <c r="S95" s="121"/>
      <c r="T95" s="121"/>
      <c r="U95" s="121"/>
      <c r="V95" s="121"/>
    </row>
    <row r="96" outlineLevel="1">
      <c r="A96" s="432" t="s">
        <v>492</v>
      </c>
      <c r="B96" s="433" t="s">
        <v>455</v>
      </c>
      <c r="C96" s="127" t="str">
        <f t="array" ref="C96">INDEX(Dodges!$C$3:$U$84, MATCH($A$1,Dodges!$A$3:$A$85,0), MATCH(C95,Dodges!$C$2:$F$2,0))</f>
        <v>3-17</v>
      </c>
      <c r="D96" s="127" t="str">
        <f t="array" ref="D96">INDEX(Dodges!$C$3:$U$84, MATCH($A$1,Dodges!$A$3:$A$85,0), MATCH(D95,Dodges!$C$2:$F$2,0))</f>
        <v>6-17</v>
      </c>
      <c r="E96" s="127" t="str">
        <f t="array" ref="E96">INDEX(Dodges!$C$3:$U$84, MATCH($A$1,Dodges!$A$3:$A$85,0), MATCH(E95,Dodges!$C$2:$F$2,0))</f>
        <v>25 (20)</v>
      </c>
      <c r="F96" s="127" t="str">
        <f t="array" ref="F96">INDEX(Dodges!$C$3:$U$84, MATCH($A$1,Dodges!$A$3:$A$85,0), MATCH(F95,Dodges!$C$2:$F$2,0))</f>
        <v>33 (27)</v>
      </c>
      <c r="G96" s="402"/>
      <c r="H96" s="319"/>
      <c r="I96" s="319"/>
      <c r="J96" s="320"/>
      <c r="K96" s="320"/>
      <c r="L96" s="320"/>
      <c r="M96" s="121"/>
      <c r="N96" s="121"/>
      <c r="O96" s="121"/>
      <c r="P96" s="121"/>
      <c r="Q96" s="121"/>
      <c r="R96" s="121"/>
      <c r="S96" s="121"/>
      <c r="T96" s="121"/>
      <c r="U96" s="121"/>
      <c r="V96" s="121"/>
    </row>
    <row r="97" outlineLevel="1">
      <c r="A97" s="231"/>
      <c r="B97" s="433" t="s">
        <v>496</v>
      </c>
      <c r="C97" s="127" t="str">
        <f t="array" ref="C97">INDEX(Dodges!$G$3:$U$84, MATCH($A$1,Dodges!$A$3:$A$85,0), MATCH(C95,Dodges!$G$2:$J$2,0))</f>
        <v>4-15</v>
      </c>
      <c r="D97" s="127" t="str">
        <f t="array" ref="D97">INDEX(Dodges!$G$3:$U$84, MATCH($A$1,Dodges!$A$3:$A$85,0), MATCH(D95,Dodges!$G$2:$J$2,0))</f>
        <v>8-14</v>
      </c>
      <c r="E97" s="127" t="str">
        <f t="array" ref="E97">INDEX(Dodges!$G$3:$U$84, MATCH($A$1,Dodges!$A$3:$A$85,0), MATCH(E95,Dodges!$G$2:$J$2,0))</f>
        <v>29</v>
      </c>
      <c r="F97" s="127">
        <f t="array" ref="F97">INDEX(Dodges!$G$3:$U$84, MATCH($A$1,Dodges!$A$3:$A$85,0), MATCH(F95,Dodges!$G$2:$J$2,0))</f>
        <v>38</v>
      </c>
      <c r="G97" s="436"/>
      <c r="H97" s="319"/>
      <c r="I97" s="319"/>
      <c r="J97" s="320"/>
      <c r="K97" s="320"/>
      <c r="L97" s="320"/>
      <c r="M97" s="320"/>
      <c r="N97" s="320"/>
      <c r="O97" s="121"/>
      <c r="P97" s="121"/>
      <c r="Q97" s="121"/>
      <c r="R97" s="121"/>
      <c r="S97" s="121"/>
      <c r="T97" s="121"/>
      <c r="U97" s="121"/>
      <c r="V97" s="121"/>
    </row>
    <row r="98" outlineLevel="1">
      <c r="A98" s="112"/>
      <c r="B98" s="433" t="s">
        <v>497</v>
      </c>
      <c r="C98" s="127" t="str">
        <f t="array" ref="C98">INDEX(Dodges!$K$3:$U$84, MATCH($A$1,Dodges!$A$3:$A$85,0), MATCH(C95,Dodges!$K$2:$N$2,0))</f>
        <v>5-16</v>
      </c>
      <c r="D98" s="127" t="str">
        <f t="array" ref="D98">INDEX(Dodges!$K$3:$U$84, MATCH($A$1,Dodges!$A$3:$A$85,0), MATCH(D95,Dodges!$K$2:$N$2,0))</f>
        <v>9-14</v>
      </c>
      <c r="E98" s="127" t="str">
        <f t="array" ref="E98">INDEX(Dodges!$K$3:$U$84, MATCH($A$1,Dodges!$A$3:$A$85,0), MATCH(E95,Dodges!$K$2:$N$2,0))</f>
        <v>34</v>
      </c>
      <c r="F98" s="127" t="str">
        <f t="array" ref="F98">INDEX(Dodges!$K$3:$U$84, MATCH($A$1,Dodges!$A$3:$A$85,0), MATCH(F95,Dodges!$K$2:$N$2,0))</f>
        <v>51</v>
      </c>
      <c r="G98" s="436"/>
      <c r="H98" s="434"/>
      <c r="I98" s="434"/>
      <c r="J98" s="179"/>
      <c r="K98" s="179"/>
      <c r="L98" s="179"/>
      <c r="M98" s="179"/>
      <c r="N98" s="179"/>
      <c r="O98" s="121"/>
      <c r="P98" s="121"/>
      <c r="Q98" s="121"/>
      <c r="R98" s="121"/>
      <c r="S98" s="121"/>
      <c r="T98" s="121"/>
      <c r="U98" s="121"/>
      <c r="V98" s="121"/>
    </row>
    <row r="99" outlineLevel="1">
      <c r="A99" s="432" t="s">
        <v>498</v>
      </c>
      <c r="B99" s="433" t="s">
        <v>499</v>
      </c>
      <c r="C99" s="127" t="str">
        <f t="array" ref="C99">INDEX(Dodges!$O$3:$U$84, MATCH($A$1,Dodges!$A$3:$A$85,0), MATCH(C95,Dodges!$O$2:$R$2,0))</f>
        <v>3-29</v>
      </c>
      <c r="D99" s="127" t="str">
        <f t="array" ref="D99">INDEX(Dodges!$O$3:$U$84, MATCH($A$1,Dodges!$A$3:$A$85,0), MATCH(D95,Dodges!$O$2:$R$2,0))</f>
        <v>6-27</v>
      </c>
      <c r="E99" s="127" t="str">
        <f t="array" ref="E99">INDEX(Dodges!$O$3:$U$84, MATCH($A$1,Dodges!$A$3:$A$85,0), MATCH(E95,Dodges!$O$2:$R$2,0))</f>
        <v>52</v>
      </c>
      <c r="F99" s="248"/>
      <c r="G99" s="248"/>
      <c r="H99" s="180"/>
      <c r="I99" s="180"/>
      <c r="J99" s="121"/>
      <c r="K99" s="121"/>
      <c r="L99" s="121"/>
      <c r="M99" s="121"/>
      <c r="N99" s="121"/>
      <c r="O99" s="320"/>
      <c r="P99" s="320"/>
      <c r="Q99" s="320"/>
      <c r="R99" s="320"/>
      <c r="S99" s="320"/>
      <c r="T99" s="320"/>
      <c r="U99" s="320"/>
      <c r="V99" s="320"/>
    </row>
    <row r="100" outlineLevel="1">
      <c r="A100" s="112"/>
      <c r="B100" s="433" t="s">
        <v>500</v>
      </c>
      <c r="C100" s="127" t="str">
        <f t="array" ref="C100">INDEX(Dodges!$S$3:$U$84, MATCH($A$1,Dodges!$A$3:$A$85,0), MATCH(C95,Dodges!$S$2:$U$2,0))</f>
        <v>3-21</v>
      </c>
      <c r="D100" s="127" t="str">
        <f t="array" ref="D100">INDEX(Dodges!$S$3:$U$84, MATCH($A$1,Dodges!$A$3:$A$85,0), MATCH(D95,Dodges!$S$2:$U$2,0))</f>
        <v>6-20</v>
      </c>
      <c r="E100" s="127" t="str">
        <f t="array" ref="E100">INDEX(Dodges!$S$3:$U$84, MATCH($A$1,Dodges!$A$3:$A$85,0), MATCH(E95,Dodges!$S$2:$U$2,0))</f>
        <v>真横：89
真上：119
真下：73</v>
      </c>
      <c r="F100" s="436"/>
      <c r="G100" s="436"/>
      <c r="H100" s="180"/>
      <c r="I100" s="180"/>
      <c r="J100" s="179"/>
      <c r="K100" s="179"/>
      <c r="L100" s="179"/>
      <c r="M100" s="179"/>
      <c r="N100" s="121"/>
      <c r="O100" s="180"/>
      <c r="P100" s="180"/>
      <c r="Q100" s="180"/>
      <c r="R100" s="180"/>
      <c r="S100" s="180"/>
      <c r="T100" s="180"/>
      <c r="U100" s="180"/>
      <c r="V100" s="180"/>
    </row>
    <row r="101">
      <c r="A101" s="438"/>
      <c r="B101" s="439"/>
      <c r="C101" s="431"/>
      <c r="D101" s="431"/>
      <c r="E101" s="440"/>
      <c r="F101" s="431"/>
      <c r="G101" s="431"/>
      <c r="H101" s="431"/>
      <c r="I101" s="431"/>
      <c r="J101" s="121"/>
      <c r="K101" s="319"/>
      <c r="L101" s="319"/>
      <c r="M101" s="319"/>
      <c r="N101" s="319"/>
      <c r="O101" s="180"/>
      <c r="P101" s="180"/>
      <c r="Q101" s="180"/>
      <c r="R101" s="180"/>
      <c r="S101" s="180"/>
      <c r="T101" s="180"/>
      <c r="U101" s="180"/>
      <c r="V101" s="180"/>
    </row>
    <row r="102">
      <c r="A102" s="441" t="s">
        <v>501</v>
      </c>
      <c r="B102" s="110"/>
      <c r="C102" s="320"/>
      <c r="D102" s="179"/>
      <c r="E102" s="320"/>
      <c r="F102" s="138"/>
      <c r="G102" s="138"/>
      <c r="H102" s="179"/>
      <c r="I102" s="179"/>
      <c r="J102" s="180"/>
      <c r="K102" s="180"/>
      <c r="L102" s="180"/>
      <c r="M102" s="180"/>
      <c r="N102" s="180"/>
      <c r="O102" s="180"/>
      <c r="P102" s="180"/>
      <c r="Q102" s="180"/>
      <c r="R102" s="180"/>
      <c r="S102" s="180"/>
      <c r="T102" s="180"/>
      <c r="U102" s="180"/>
      <c r="V102" s="180"/>
    </row>
    <row r="103" outlineLevel="1">
      <c r="A103" s="112"/>
      <c r="B103" s="114"/>
      <c r="C103" s="442" t="s">
        <v>487</v>
      </c>
      <c r="D103" s="442" t="s">
        <v>49</v>
      </c>
      <c r="E103" s="442" t="s">
        <v>48</v>
      </c>
      <c r="F103" s="442" t="s">
        <v>50</v>
      </c>
      <c r="G103" s="443" t="s">
        <v>51</v>
      </c>
      <c r="H103" s="320"/>
      <c r="I103" s="320"/>
      <c r="J103" s="179"/>
      <c r="K103" s="444" t="str">
        <f>'テンプレート'!K116</f>
        <v>アイテム取得</v>
      </c>
      <c r="L103" s="117"/>
      <c r="M103" s="445" t="str">
        <f>'テンプレート'!M116</f>
        <v>取得フレーム</v>
      </c>
      <c r="N103" s="445" t="str">
        <f>'テンプレート'!N116</f>
        <v>Duration</v>
      </c>
      <c r="O103" s="180"/>
      <c r="P103" s="180"/>
      <c r="Q103" s="180"/>
      <c r="R103" s="180"/>
      <c r="S103" s="180"/>
      <c r="T103" s="180"/>
      <c r="U103" s="180"/>
      <c r="V103" s="180"/>
    </row>
    <row r="104" outlineLevel="1">
      <c r="A104" s="446" t="s">
        <v>502</v>
      </c>
      <c r="B104" s="447" t="s">
        <v>503</v>
      </c>
      <c r="C104" s="448"/>
      <c r="D104" s="127">
        <f t="array" ref="D104">INDEX('Ledge  Tech'!$C$3:$C99, MATCH($A$1,'Ledge  Tech'!$A$3:$A$109,0), MATCH(D103,'Ledge  Tech'!$C$2,0))</f>
        <v>19</v>
      </c>
      <c r="E104" s="448"/>
      <c r="F104" s="448"/>
      <c r="G104" s="448"/>
      <c r="H104" s="320"/>
      <c r="I104" s="320"/>
      <c r="J104" s="121"/>
      <c r="K104" s="449" t="str">
        <f>'テンプレート'!K117</f>
        <v>小アイテム</v>
      </c>
      <c r="L104" s="450" t="str">
        <f>'テンプレート'!L117</f>
        <v>On-Spot</v>
      </c>
      <c r="M104" s="127" t="s">
        <v>504</v>
      </c>
      <c r="N104" s="127">
        <v>7.0</v>
      </c>
      <c r="O104" s="180"/>
      <c r="P104" s="180"/>
      <c r="Q104" s="180"/>
      <c r="R104" s="180"/>
      <c r="S104" s="180"/>
      <c r="T104" s="180"/>
      <c r="U104" s="180"/>
      <c r="V104" s="180"/>
    </row>
    <row r="105" outlineLevel="1">
      <c r="A105" s="222"/>
      <c r="B105" s="447" t="s">
        <v>455</v>
      </c>
      <c r="C105" s="127" t="str">
        <f t="array" ref="C105">INDEX('Ledge  Tech'!$D$3:$E99, MATCH($A$1,'Ledge  Tech'!$A$3:$A$109,0), MATCH(C103,'Ledge  Tech'!$D$2:$E$2,0))</f>
        <v>1-33</v>
      </c>
      <c r="D105" s="127">
        <f t="array" ref="D105">INDEX('Ledge  Tech'!$D$3:$E99, MATCH($A$1,'Ledge  Tech'!$A$3:$A$109,0), MATCH(D103,'Ledge  Tech'!$D$2:$E$2,0))</f>
        <v>34</v>
      </c>
      <c r="E105" s="448"/>
      <c r="F105" s="448"/>
      <c r="G105" s="448"/>
      <c r="H105" s="320"/>
      <c r="I105" s="320"/>
      <c r="J105" s="179"/>
      <c r="K105" s="207"/>
      <c r="L105" s="450" t="str">
        <f>'テンプレート'!L118</f>
        <v>歩き</v>
      </c>
      <c r="M105" s="127" t="s">
        <v>504</v>
      </c>
      <c r="N105" s="127">
        <v>19.0</v>
      </c>
      <c r="O105" s="180"/>
      <c r="P105" s="180"/>
      <c r="Q105" s="180"/>
      <c r="R105" s="180"/>
      <c r="S105" s="180"/>
      <c r="T105" s="180"/>
      <c r="U105" s="180"/>
      <c r="V105" s="180"/>
    </row>
    <row r="106" outlineLevel="1">
      <c r="A106" s="222"/>
      <c r="B106" s="447" t="s">
        <v>486</v>
      </c>
      <c r="C106" s="127" t="str">
        <f t="array" ref="C106">INDEX('Ledge  Tech'!$F$3:$G$109, MATCH($A$1,'Ledge  Tech'!$A$3:$A$109,0), MATCH(C103,'Ledge  Tech'!$F$2:$G$2,0))</f>
        <v>1-26</v>
      </c>
      <c r="D106" s="127">
        <f t="array" ref="D106">INDEX('Ledge  Tech'!$F$3:$G$109, MATCH($A$1,'Ledge  Tech'!$A$3:$A$109,0), MATCH(D103,'Ledge  Tech'!$F$2:$G$2,0))</f>
        <v>45</v>
      </c>
      <c r="E106" s="448"/>
      <c r="F106" s="448"/>
      <c r="G106" s="448"/>
      <c r="H106" s="320"/>
      <c r="I106" s="320"/>
      <c r="J106" s="121"/>
      <c r="K106" s="451" t="str">
        <f>'テンプレート'!K119</f>
        <v>アイテム投擲</v>
      </c>
      <c r="L106" s="117"/>
      <c r="M106" s="445" t="str">
        <f>'テンプレート'!M119</f>
        <v>投擲フレーム</v>
      </c>
      <c r="N106" s="445" t="str">
        <f>'テンプレート'!N119</f>
        <v>Duration</v>
      </c>
      <c r="O106" s="180"/>
      <c r="P106" s="180"/>
      <c r="Q106" s="180"/>
      <c r="R106" s="180"/>
      <c r="S106" s="180"/>
      <c r="T106" s="180"/>
      <c r="U106" s="180"/>
      <c r="V106" s="180"/>
    </row>
    <row r="107" outlineLevel="1">
      <c r="A107" s="222"/>
      <c r="B107" s="447" t="s">
        <v>505</v>
      </c>
      <c r="C107" s="127" t="str">
        <f t="array" ref="C107">INDEX('Ledge  Tech'!$H$3:$I$109, MATCH($A$1,'Ledge  Tech'!$A$3:$A$109,0), MATCH(C103,'Ledge  Tech'!$H$2:$I$2,0))</f>
        <v>1-12</v>
      </c>
      <c r="D107" s="127">
        <f t="array" ref="D107">INDEX('Ledge  Tech'!$H$3:$I$109, MATCH($A$1,'Ledge  Tech'!$A$3:$A$109,0), MATCH(D103,'Ledge  Tech'!$H$2:$I$2,0))</f>
        <v>14</v>
      </c>
      <c r="E107" s="448"/>
      <c r="F107" s="448"/>
      <c r="G107" s="448"/>
      <c r="H107" s="320"/>
      <c r="I107" s="320"/>
      <c r="J107" s="179"/>
      <c r="K107" s="452" t="str">
        <f>'テンプレート'!K120</f>
        <v>Ground投擲</v>
      </c>
      <c r="L107" s="450" t="str">
        <f>'テンプレート'!L120</f>
        <v>前Throws</v>
      </c>
      <c r="M107" s="127" t="s">
        <v>90</v>
      </c>
      <c r="N107" s="127">
        <v>24.0</v>
      </c>
      <c r="O107" s="121"/>
      <c r="P107" s="121"/>
      <c r="Q107" s="121"/>
      <c r="R107" s="121"/>
      <c r="S107" s="121"/>
      <c r="T107" s="121"/>
      <c r="U107" s="121"/>
      <c r="V107" s="121"/>
    </row>
    <row r="108" outlineLevel="1">
      <c r="A108" s="207"/>
      <c r="B108" s="447" t="s">
        <v>506</v>
      </c>
      <c r="C108" s="127" t="str">
        <f t="array" ref="C108">INDEX('Ledge  Tech'!$J$3:$M$109, MATCH($A$1,'Ledge  Tech'!$A$3:$A$109,0), MATCH(C103,'Ledge  Tech'!$J$2:$M$2,0))</f>
        <v>1-27</v>
      </c>
      <c r="D108" s="127">
        <f t="array" ref="D108">INDEX('Ledge  Tech'!$J$3:$M$109, MATCH($A$1,'Ledge  Tech'!$A$3:$A$109,0), MATCH(D103,'Ledge  Tech'!$J$2:$M$2,0))</f>
        <v>55</v>
      </c>
      <c r="E108" s="127" t="str">
        <f t="array" ref="E108">INDEX('Ledge  Tech'!$J$3:$M$109, MATCH($A$1,'Ledge  Tech'!$A$3:$A$109,0), MATCH(E103,'Ledge  Tech'!$J$2:$M$2,0))</f>
        <v>25-27</v>
      </c>
      <c r="F108" s="127">
        <f t="array" ref="F108">INDEX('Ledge  Tech'!$J$3:$M$109, MATCH($A$1,'Ledge  Tech'!$A$3:$A$109,0), MATCH(F103,'Ledge  Tech'!$J$2:$M$2,0))</f>
        <v>9</v>
      </c>
      <c r="G108" s="127">
        <f>F108*1.2</f>
        <v>10.8</v>
      </c>
      <c r="H108" s="320"/>
      <c r="I108" s="320"/>
      <c r="J108" s="121"/>
      <c r="K108" s="222"/>
      <c r="L108" s="450" t="str">
        <f>'テンプレート'!L121</f>
        <v>後Throws</v>
      </c>
      <c r="M108" s="127" t="s">
        <v>191</v>
      </c>
      <c r="N108" s="127">
        <v>24.0</v>
      </c>
      <c r="O108" s="121"/>
      <c r="P108" s="121"/>
      <c r="Q108" s="121"/>
      <c r="R108" s="121"/>
      <c r="S108" s="121"/>
      <c r="T108" s="121"/>
      <c r="U108" s="121"/>
      <c r="V108" s="121"/>
    </row>
    <row r="109" outlineLevel="1">
      <c r="A109" s="446" t="s">
        <v>507</v>
      </c>
      <c r="B109" s="447" t="s">
        <v>455</v>
      </c>
      <c r="C109" s="127" t="str">
        <f t="array" ref="C109">INDEX('Ledge  Tech'!$N$3:$O$109, MATCH($A$1,'Ledge  Tech'!$A$3:$A$109,0), MATCH(C103,'Ledge  Tech'!$N$2:$O$2,0))</f>
        <v>1-20</v>
      </c>
      <c r="D109" s="127">
        <f t="array" ref="D109">INDEX('Ledge  Tech'!$N$3:$O$109, MATCH($A$1,'Ledge  Tech'!$A$3:$A$109,0), MATCH(D103,'Ledge  Tech'!$N$2:$O$2,0))</f>
        <v>26</v>
      </c>
      <c r="E109" s="448"/>
      <c r="F109" s="448"/>
      <c r="G109" s="448"/>
      <c r="H109" s="320"/>
      <c r="I109" s="320"/>
      <c r="J109" s="179"/>
      <c r="K109" s="222"/>
      <c r="L109" s="450" t="str">
        <f>'テンプレート'!L122</f>
        <v>上Throws</v>
      </c>
      <c r="M109" s="127" t="s">
        <v>74</v>
      </c>
      <c r="N109" s="127">
        <v>23.0</v>
      </c>
      <c r="O109" s="320"/>
      <c r="P109" s="320"/>
      <c r="Q109" s="320"/>
      <c r="R109" s="320"/>
      <c r="S109" s="320"/>
      <c r="T109" s="320"/>
      <c r="U109" s="320"/>
      <c r="V109" s="320"/>
    </row>
    <row r="110" outlineLevel="1">
      <c r="A110" s="222"/>
      <c r="B110" s="447" t="s">
        <v>496</v>
      </c>
      <c r="C110" s="127" t="str">
        <f t="array" ref="C110">INDEX('Ledge  Tech'!$P$3:$Q$109, MATCH($A$1,'Ledge  Tech'!$A$3:$A$109,0), MATCH(C103,'Ledge  Tech'!$P$2:$Q$2,0))</f>
        <v>1-20</v>
      </c>
      <c r="D110" s="127">
        <f t="array" ref="D110">INDEX('Ledge  Tech'!$P$3:$Q$109, MATCH($A$1,'Ledge  Tech'!$A$3:$A$109,0), MATCH(D103,'Ledge  Tech'!$P$2:$Q$2,0))</f>
        <v>40</v>
      </c>
      <c r="E110" s="448"/>
      <c r="F110" s="448"/>
      <c r="G110" s="448"/>
      <c r="H110" s="320"/>
      <c r="I110" s="320"/>
      <c r="J110" s="121"/>
      <c r="K110" s="222"/>
      <c r="L110" s="450" t="str">
        <f>'テンプレート'!L123</f>
        <v>下Throws</v>
      </c>
      <c r="M110" s="127" t="s">
        <v>145</v>
      </c>
      <c r="N110" s="127">
        <v>19.0</v>
      </c>
      <c r="O110" s="180"/>
      <c r="P110" s="180"/>
      <c r="Q110" s="180"/>
      <c r="R110" s="180"/>
      <c r="S110" s="180"/>
      <c r="T110" s="180"/>
      <c r="U110" s="180"/>
      <c r="V110" s="180"/>
    </row>
    <row r="111" outlineLevel="1">
      <c r="A111" s="207"/>
      <c r="B111" s="447" t="s">
        <v>497</v>
      </c>
      <c r="C111" s="127" t="str">
        <f t="array" ref="C111">INDEX('Ledge  Tech'!$R$3:$S$109, MATCH($A$1,'Ledge  Tech'!$A$3:$A$109,0), MATCH(C103,'Ledge  Tech'!$R$2:$S$2,0))</f>
        <v>1-20</v>
      </c>
      <c r="D111" s="127">
        <f t="array" ref="D111">INDEX('Ledge  Tech'!$R$3:$S$109, MATCH($A$1,'Ledge  Tech'!$A$3:$A$109,0), MATCH(D103,'Ledge  Tech'!$R$2:$S$2,0))</f>
        <v>40</v>
      </c>
      <c r="E111" s="448"/>
      <c r="F111" s="448"/>
      <c r="G111" s="448"/>
      <c r="H111" s="320"/>
      <c r="I111" s="320"/>
      <c r="J111" s="179"/>
      <c r="K111" s="222"/>
      <c r="L111" s="453" t="str">
        <f>'テンプレート'!L124</f>
        <v>ダッシュ</v>
      </c>
      <c r="M111" s="127" t="s">
        <v>229</v>
      </c>
      <c r="N111" s="127">
        <v>39.0</v>
      </c>
      <c r="O111" s="180"/>
      <c r="P111" s="180"/>
      <c r="Q111" s="180"/>
      <c r="R111" s="180"/>
      <c r="S111" s="180"/>
      <c r="T111" s="180"/>
      <c r="U111" s="180"/>
      <c r="V111" s="180"/>
    </row>
    <row r="112" outlineLevel="1">
      <c r="A112" s="446" t="s">
        <v>508</v>
      </c>
      <c r="B112" s="447" t="s">
        <v>509</v>
      </c>
      <c r="C112" s="448"/>
      <c r="D112" s="127" t="str">
        <f t="array" ref="D112">INDEX('Get-Ups'!$C$3:$C99, MATCH($A$1,'Get-Ups'!$A$3:$A$109,0), MATCH(D103,'Get-Ups'!$C$2:$AD$2,0))</f>
        <v>25</v>
      </c>
      <c r="E112" s="448"/>
      <c r="F112" s="448"/>
      <c r="G112" s="448"/>
      <c r="H112" s="320"/>
      <c r="I112" s="320"/>
      <c r="J112" s="121"/>
      <c r="K112" s="207"/>
      <c r="L112" s="453" t="str">
        <f>'テンプレート'!L125</f>
        <v>On-Spot捨て</v>
      </c>
      <c r="M112" s="127" t="s">
        <v>66</v>
      </c>
      <c r="N112" s="127">
        <v>23.0</v>
      </c>
      <c r="O112" s="180"/>
      <c r="P112" s="180"/>
      <c r="Q112" s="180"/>
      <c r="R112" s="180"/>
      <c r="S112" s="180"/>
      <c r="T112" s="180"/>
      <c r="U112" s="180"/>
      <c r="V112" s="180"/>
    </row>
    <row r="113" outlineLevel="1">
      <c r="A113" s="222"/>
      <c r="B113" s="447" t="s">
        <v>455</v>
      </c>
      <c r="C113" s="454" t="str">
        <f t="array" ref="C113">INDEX('Get-Ups'!$D$3:$E99, MATCH($A$1,'Get-Ups'!$A$3:$A$109,0), MATCH(C103,'Get-Ups'!$D$2:$AD$2,0))</f>
        <v>1-22</v>
      </c>
      <c r="D113" s="455">
        <f t="array" ref="D113">INDEX('Get-Ups'!$D$3:$E99, MATCH($A$1,'Get-Ups'!$A$3:$A$109,0), MATCH(D103,'Get-Ups'!$D$2:$AD$2,0))</f>
        <v>29</v>
      </c>
      <c r="E113" s="448"/>
      <c r="F113" s="448"/>
      <c r="G113" s="448"/>
      <c r="H113" s="320"/>
      <c r="I113" s="320"/>
      <c r="J113" s="179"/>
      <c r="K113" s="452" t="str">
        <f>'テンプレート'!K126</f>
        <v>Air投擲</v>
      </c>
      <c r="L113" s="450" t="str">
        <f>'テンプレート'!L126</f>
        <v>前Throws</v>
      </c>
      <c r="M113" s="127" t="s">
        <v>90</v>
      </c>
      <c r="N113" s="127">
        <v>24.0</v>
      </c>
      <c r="O113" s="180"/>
      <c r="P113" s="180"/>
      <c r="Q113" s="180"/>
      <c r="R113" s="180"/>
      <c r="S113" s="180"/>
      <c r="T113" s="180"/>
      <c r="U113" s="180"/>
      <c r="V113" s="180"/>
    </row>
    <row r="114" outlineLevel="1">
      <c r="A114" s="222"/>
      <c r="B114" s="447" t="s">
        <v>496</v>
      </c>
      <c r="C114" s="454" t="str">
        <f t="array" ref="C114">INDEX('Get-Ups'!$F$3:$G$109, MATCH($A$1,'Get-Ups'!$A$3:$A$109,0), MATCH(C103,'Get-Ups'!$F$2:$AD$2,0))</f>
        <v>1-24</v>
      </c>
      <c r="D114" s="455">
        <f t="array" ref="D114">INDEX('Get-Ups'!$F$3:$G$109, MATCH($A$1,'Get-Ups'!$A$3:$A$109,0), MATCH(D103,'Get-Ups'!$F$2:$AD$2,0))</f>
        <v>35</v>
      </c>
      <c r="E114" s="448"/>
      <c r="F114" s="448"/>
      <c r="G114" s="448"/>
      <c r="H114" s="320"/>
      <c r="I114" s="320"/>
      <c r="J114" s="121"/>
      <c r="K114" s="222"/>
      <c r="L114" s="450" t="str">
        <f>'テンプレート'!L127</f>
        <v>後Throws</v>
      </c>
      <c r="M114" s="127" t="s">
        <v>191</v>
      </c>
      <c r="N114" s="127">
        <v>24.0</v>
      </c>
      <c r="O114" s="180"/>
      <c r="P114" s="180"/>
      <c r="Q114" s="180"/>
      <c r="R114" s="180"/>
      <c r="S114" s="180"/>
      <c r="T114" s="180"/>
      <c r="U114" s="180"/>
      <c r="V114" s="180"/>
    </row>
    <row r="115" outlineLevel="1">
      <c r="A115" s="222"/>
      <c r="B115" s="447" t="s">
        <v>497</v>
      </c>
      <c r="C115" s="127" t="str">
        <f t="array" ref="C115">INDEX('Get-Ups'!$H$3:$I$109, MATCH($A$1,'Get-Ups'!$A$3:$A$109,0), MATCH(C103,'Get-Ups'!$H$2:$AD$2,0))</f>
        <v>1-31</v>
      </c>
      <c r="D115" s="127">
        <f t="array" ref="D115">INDEX('Get-Ups'!$H$3:$I$109, MATCH($A$1,'Get-Ups'!$A$3:$A$109,0), MATCH(D103,'Get-Ups'!$H$2:$AD$2,0))</f>
        <v>35</v>
      </c>
      <c r="E115" s="448"/>
      <c r="F115" s="448"/>
      <c r="G115" s="448"/>
      <c r="H115" s="320"/>
      <c r="I115" s="320"/>
      <c r="J115" s="179"/>
      <c r="K115" s="222"/>
      <c r="L115" s="450" t="str">
        <f>'テンプレート'!L128</f>
        <v>上Throws</v>
      </c>
      <c r="M115" s="127" t="s">
        <v>74</v>
      </c>
      <c r="N115" s="127">
        <v>23.0</v>
      </c>
      <c r="O115" s="180"/>
      <c r="P115" s="180"/>
      <c r="Q115" s="180"/>
      <c r="R115" s="180"/>
      <c r="S115" s="180"/>
      <c r="T115" s="180"/>
      <c r="U115" s="180"/>
      <c r="V115" s="180"/>
    </row>
    <row r="116" outlineLevel="1">
      <c r="A116" s="222"/>
      <c r="B116" s="447" t="s">
        <v>510</v>
      </c>
      <c r="C116" s="456" t="str">
        <f t="array" ref="C116">INDEX('Get-Ups'!$J$3:$M$109, MATCH($A$1,'Get-Ups'!$A$3:$A$109,0), MATCH(C103,'Get-Ups'!$J$2:$AD$2,0))</f>
        <v>1-25</v>
      </c>
      <c r="D116" s="457">
        <f t="array" ref="D116">INDEX('Get-Ups'!$J$3:$M$109, MATCH($A$1,'Get-Ups'!$A$3:$A$109,0), MATCH(D103,'Get-Ups'!$J$2:$AD$2,0))</f>
        <v>45</v>
      </c>
      <c r="E116" s="454" t="str">
        <f t="array" ref="E116">INDEX('Get-Ups'!$J$3:$M$109, MATCH($A$1,'Get-Ups'!$A$3:$A$109,0), MATCH(E103,'Get-Ups'!$J$2:$AD$2,0))</f>
        <v>14-15</v>
      </c>
      <c r="F116" s="455">
        <f t="array" ref="F116">INDEX('Get-Ups'!$J$3:$M$109, MATCH($A$1,'Get-Ups'!$A$3:$A$109,0), MATCH(F103,'Get-Ups'!$J$2:$AD$2,0))</f>
        <v>7</v>
      </c>
      <c r="G116" s="127">
        <f t="shared" ref="G116:G117" si="1">F116*1.2</f>
        <v>8.4</v>
      </c>
      <c r="H116" s="320"/>
      <c r="I116" s="320"/>
      <c r="J116" s="121"/>
      <c r="K116" s="207"/>
      <c r="L116" s="450" t="str">
        <f>'テンプレート'!L129</f>
        <v>下Throws</v>
      </c>
      <c r="M116" s="127" t="s">
        <v>145</v>
      </c>
      <c r="N116" s="127">
        <v>19.0</v>
      </c>
      <c r="O116" s="121"/>
      <c r="P116" s="121"/>
      <c r="Q116" s="121"/>
      <c r="R116" s="121"/>
      <c r="S116" s="121"/>
      <c r="T116" s="121"/>
      <c r="U116" s="121"/>
      <c r="V116" s="121"/>
    </row>
    <row r="117" outlineLevel="1">
      <c r="A117" s="207"/>
      <c r="B117" s="458" t="s">
        <v>511</v>
      </c>
      <c r="C117" s="207"/>
      <c r="D117" s="207"/>
      <c r="E117" s="454" t="str">
        <f t="array" ref="E117">INDEX('Get-Ups'!$N$3:$O$109, MATCH($A$1,'Get-Ups'!$A$3:$A$109,0), MATCH(E103,'Get-Ups'!$N$2:$AD$2,0))</f>
        <v>24-25</v>
      </c>
      <c r="F117" s="455">
        <f t="array" ref="F117">INDEX('Get-Ups'!$N$3:$O$109, MATCH($A$1,'Get-Ups'!$A$3:$A$109,0), MATCH(F103,'Get-Ups'!$N$2:$AD$2,0))</f>
        <v>7</v>
      </c>
      <c r="G117" s="127">
        <f t="shared" si="1"/>
        <v>8.4</v>
      </c>
      <c r="H117" s="320"/>
      <c r="I117" s="320"/>
      <c r="J117" s="121"/>
      <c r="K117" s="459" t="str">
        <f>'テンプレート'!K130</f>
        <v>踏み台ジャンプ</v>
      </c>
      <c r="L117" s="224"/>
      <c r="M117" s="445" t="str">
        <f>'テンプレート'!M130</f>
        <v>Duration</v>
      </c>
      <c r="N117" s="138"/>
      <c r="O117" s="121"/>
      <c r="P117" s="121"/>
      <c r="Q117" s="121"/>
      <c r="R117" s="121"/>
      <c r="S117" s="121"/>
      <c r="T117" s="121"/>
      <c r="U117" s="121"/>
      <c r="V117" s="121"/>
    </row>
    <row r="118" outlineLevel="1">
      <c r="A118" s="446" t="s">
        <v>512</v>
      </c>
      <c r="B118" s="447" t="s">
        <v>509</v>
      </c>
      <c r="C118" s="448"/>
      <c r="D118" s="454" t="str">
        <f t="array" ref="D118">INDEX('Get-Ups'!$C$3:$C99, MATCH($A$1,'Get-Ups'!$A$3:$A$109,0), MATCH(D103,'Get-Ups'!$C$2,0))</f>
        <v>25</v>
      </c>
      <c r="E118" s="448"/>
      <c r="F118" s="448"/>
      <c r="G118" s="448"/>
      <c r="H118" s="320"/>
      <c r="I118" s="320"/>
      <c r="J118" s="179"/>
      <c r="K118" s="460" t="str">
        <f>'テンプレート'!K131</f>
        <v>踏み</v>
      </c>
      <c r="L118" s="461" t="str">
        <f>'テンプレート'!L131</f>
        <v>踏み</v>
      </c>
      <c r="M118" s="127">
        <v>8.0</v>
      </c>
      <c r="N118" s="462"/>
      <c r="O118" s="121"/>
      <c r="P118" s="121"/>
      <c r="Q118" s="121"/>
      <c r="R118" s="121"/>
      <c r="S118" s="121"/>
      <c r="T118" s="121"/>
      <c r="U118" s="121"/>
      <c r="V118" s="121"/>
    </row>
    <row r="119" outlineLevel="1">
      <c r="A119" s="222"/>
      <c r="B119" s="447" t="s">
        <v>455</v>
      </c>
      <c r="C119" s="454" t="str">
        <f t="array" ref="C119">INDEX('Get-Ups'!$P$3:$Q$109, MATCH($A$1,'Get-Ups'!$A$3:$A$109,0), MATCH(C103,'Get-Ups'!$P$2:$AD$2,0))</f>
        <v>1-22</v>
      </c>
      <c r="D119" s="455">
        <f t="array" ref="D119">INDEX('Get-Ups'!$P$3:$Q$109, MATCH($A$1,'Get-Ups'!$A$3:$A$109,0), MATCH(D103,'Get-Ups'!$P$2:$AD$2,0))</f>
        <v>29</v>
      </c>
      <c r="E119" s="448"/>
      <c r="F119" s="448"/>
      <c r="G119" s="448"/>
      <c r="H119" s="320"/>
      <c r="I119" s="320"/>
      <c r="J119" s="121"/>
      <c r="K119" s="452" t="str">
        <f>'テンプレート'!K132</f>
        <v>踏まれ</v>
      </c>
      <c r="L119" s="461" t="str">
        <f>'テンプレート'!L132</f>
        <v>Ground踏まれ</v>
      </c>
      <c r="M119" s="127" t="s">
        <v>504</v>
      </c>
      <c r="N119" s="462"/>
      <c r="O119" s="320"/>
      <c r="P119" s="320"/>
      <c r="Q119" s="320"/>
      <c r="R119" s="320"/>
      <c r="S119" s="320"/>
      <c r="T119" s="320"/>
      <c r="U119" s="320"/>
      <c r="V119" s="320"/>
    </row>
    <row r="120" outlineLevel="1">
      <c r="A120" s="222"/>
      <c r="B120" s="447" t="s">
        <v>496</v>
      </c>
      <c r="C120" s="454" t="str">
        <f t="array" ref="C120">INDEX('Get-Ups'!$R$3:$S$109, MATCH($A$1,'Get-Ups'!$A$3:$A$109,0), MATCH(C103,'Get-Ups'!$R$2:$AD$2,0))</f>
        <v>1-19</v>
      </c>
      <c r="D120" s="455">
        <f t="array" ref="D120">INDEX('Get-Ups'!$R$3:$S$109, MATCH($A$1,'Get-Ups'!$A$3:$A$109,0), MATCH(D103,'Get-Ups'!$R$2:$AD$2,0))</f>
        <v>35</v>
      </c>
      <c r="E120" s="448"/>
      <c r="F120" s="448"/>
      <c r="G120" s="448"/>
      <c r="H120" s="320"/>
      <c r="I120" s="320"/>
      <c r="J120" s="179"/>
      <c r="K120" s="222"/>
      <c r="L120" s="461" t="s">
        <v>671</v>
      </c>
      <c r="M120" s="127">
        <v>27.0</v>
      </c>
      <c r="N120" s="108"/>
      <c r="O120" s="180"/>
      <c r="P120" s="180"/>
      <c r="Q120" s="180"/>
      <c r="R120" s="180"/>
      <c r="S120" s="180"/>
      <c r="T120" s="180"/>
      <c r="U120" s="180"/>
      <c r="V120" s="180"/>
    </row>
    <row r="121" outlineLevel="1">
      <c r="A121" s="222"/>
      <c r="B121" s="447" t="s">
        <v>497</v>
      </c>
      <c r="C121" s="454" t="str">
        <f t="array" ref="C121">INDEX('Get-Ups'!$T$3:$U$109, MATCH($A$1,'Get-Ups'!$A$3:$A$109,0), MATCH(C103,'Get-Ups'!$T$2:$AD$2,0))</f>
        <v>1-25</v>
      </c>
      <c r="D121" s="455">
        <f t="array" ref="D121">INDEX('Get-Ups'!$T$3:$U$109, MATCH($A$1,'Get-Ups'!$A$3:$A$109,0), MATCH(D103,'Get-Ups'!$T$2:$AD$2,0))</f>
        <v>35</v>
      </c>
      <c r="E121" s="448"/>
      <c r="F121" s="448"/>
      <c r="G121" s="448"/>
      <c r="H121" s="320"/>
      <c r="I121" s="320"/>
      <c r="J121" s="121"/>
      <c r="K121" s="222"/>
      <c r="L121" s="461" t="str">
        <f>'テンプレート'!L134</f>
        <v>Air踏まれ</v>
      </c>
      <c r="M121" s="127">
        <v>7.0</v>
      </c>
      <c r="N121" s="108"/>
      <c r="O121" s="180"/>
      <c r="P121" s="180"/>
      <c r="Q121" s="180"/>
      <c r="R121" s="180"/>
      <c r="S121" s="180"/>
      <c r="T121" s="180"/>
      <c r="U121" s="180"/>
      <c r="V121" s="180"/>
    </row>
    <row r="122" outlineLevel="1">
      <c r="A122" s="222"/>
      <c r="B122" s="447" t="s">
        <v>510</v>
      </c>
      <c r="C122" s="456" t="str">
        <f t="array" ref="C122">INDEX('Get-Ups'!$V$3:$Y$109, MATCH($A$1,'Get-Ups'!$A$3:$A$109,0), MATCH(C103,'Get-Ups'!$V$2:$AD$2,0))</f>
        <v>1-25</v>
      </c>
      <c r="D122" s="457">
        <f t="array" ref="D122">INDEX('Get-Ups'!$V$3:$Y$109, MATCH($A$1,'Get-Ups'!$A$3:$A$109,0), MATCH(D103,'Get-Ups'!$V$2:$AD$2,0))</f>
        <v>45</v>
      </c>
      <c r="E122" s="454" t="str">
        <f t="array" ref="E122">INDEX('Get-Ups'!$V$3:$Y$109, MATCH($A$1,'Get-Ups'!$A$3:$A$109,0), MATCH(E103,'Get-Ups'!$V$2:$AD$2,0))</f>
        <v>14-15</v>
      </c>
      <c r="F122" s="455">
        <f t="array" ref="F122">INDEX('Get-Ups'!$V$3:$Y$109, MATCH($A$1,'Get-Ups'!$A$3:$A$109,0), MATCH(F103,'Get-Ups'!$V$2:$AD$2,0))</f>
        <v>7</v>
      </c>
      <c r="G122" s="127">
        <f t="shared" ref="G122:G123" si="2">F122*1.2</f>
        <v>8.4</v>
      </c>
      <c r="H122" s="320"/>
      <c r="I122" s="320"/>
      <c r="J122" s="179"/>
      <c r="K122" s="222"/>
      <c r="L122" s="461" t="str">
        <f>'テンプレート'!L135</f>
        <v>Air落下</v>
      </c>
      <c r="M122" s="127">
        <v>37.0</v>
      </c>
      <c r="N122" s="108"/>
      <c r="O122" s="180"/>
      <c r="P122" s="180"/>
      <c r="Q122" s="180"/>
      <c r="R122" s="180"/>
      <c r="S122" s="180"/>
      <c r="T122" s="180"/>
      <c r="U122" s="180"/>
      <c r="V122" s="180"/>
    </row>
    <row r="123" outlineLevel="1">
      <c r="A123" s="207"/>
      <c r="B123" s="458" t="s">
        <v>511</v>
      </c>
      <c r="C123" s="207"/>
      <c r="D123" s="207"/>
      <c r="E123" s="454" t="str">
        <f t="array" ref="E123">INDEX('Get-Ups'!$Z$3:$AA$109, MATCH($A$1,'Get-Ups'!$A$3:$A$109,0), MATCH(E103,'Get-Ups'!$Z$2:$AD$2,0))</f>
        <v>24-25</v>
      </c>
      <c r="F123" s="455">
        <f t="array" ref="F123">INDEX('Get-Ups'!$Z$3:$AA$109, MATCH($A$1,'Get-Ups'!$A$3:$A$109,0), MATCH(F103,'Get-Ups'!$Z$2:$AD$2,0))</f>
        <v>7</v>
      </c>
      <c r="G123" s="127">
        <f t="shared" si="2"/>
        <v>8.4</v>
      </c>
      <c r="H123" s="320"/>
      <c r="I123" s="320"/>
      <c r="J123" s="179"/>
      <c r="K123" s="451" t="str">
        <f>'テンプレート'!K136</f>
        <v>倒れダメージ</v>
      </c>
      <c r="L123" s="120"/>
      <c r="M123" s="445" t="str">
        <f>'テンプレート'!M136</f>
        <v>Duration</v>
      </c>
      <c r="N123" s="108"/>
      <c r="O123" s="180"/>
      <c r="P123" s="180"/>
      <c r="Q123" s="180"/>
      <c r="R123" s="180"/>
      <c r="S123" s="180"/>
      <c r="T123" s="180"/>
      <c r="U123" s="180"/>
      <c r="V123" s="180"/>
    </row>
    <row r="124" outlineLevel="1">
      <c r="A124" s="446" t="s">
        <v>513</v>
      </c>
      <c r="B124" s="447" t="s">
        <v>514</v>
      </c>
      <c r="C124" s="454" t="str">
        <f t="array" ref="C124">INDEX(Tripping!$C$3:$D99, MATCH($A$1,Tripping!$A$3:$A$109,0), MATCH(C103,Tripping!$C$2:$AC$2,0))</f>
        <v>1-5</v>
      </c>
      <c r="D124" s="455">
        <f t="array" ref="D124">INDEX(Tripping!$C$3:$D99, MATCH($A$1,Tripping!$A$3:$A$109,0), MATCH(D103,Tripping!$C$2:$AC$2,0))</f>
        <v>29</v>
      </c>
      <c r="E124" s="448"/>
      <c r="F124" s="448"/>
      <c r="G124" s="448"/>
      <c r="H124" s="320"/>
      <c r="I124" s="320"/>
      <c r="J124" s="121"/>
      <c r="K124" s="460" t="str">
        <f>'テンプレート'!K137</f>
        <v>あお向け倒れ</v>
      </c>
      <c r="L124" s="453" t="str">
        <f>'テンプレート'!L137</f>
        <v>モーション大</v>
      </c>
      <c r="M124" s="127">
        <v>39.0</v>
      </c>
      <c r="N124" s="462"/>
      <c r="O124" s="180"/>
      <c r="P124" s="180"/>
      <c r="Q124" s="180"/>
      <c r="R124" s="180"/>
      <c r="S124" s="180"/>
      <c r="T124" s="180"/>
      <c r="U124" s="180"/>
      <c r="V124" s="180"/>
    </row>
    <row r="125" outlineLevel="1">
      <c r="A125" s="222"/>
      <c r="B125" s="447" t="s">
        <v>515</v>
      </c>
      <c r="C125" s="454" t="str">
        <f t="array" ref="C125">INDEX(Tripping!$E$3:$F99, MATCH($A$1,Tripping!$A$3:$A$109,0), MATCH(C103,Tripping!$E$2:$AC$2,0))</f>
        <v>1-5</v>
      </c>
      <c r="D125" s="455">
        <f t="array" ref="D125">INDEX(Tripping!$E$3:$F99, MATCH($A$1,Tripping!$A$3:$A$109,0), MATCH(D103,Tripping!$E$2:$AC$2,0))</f>
        <v>39</v>
      </c>
      <c r="E125" s="448"/>
      <c r="F125" s="448"/>
      <c r="G125" s="448"/>
      <c r="H125" s="320"/>
      <c r="I125" s="320"/>
      <c r="J125" s="179"/>
      <c r="K125" s="460" t="str">
        <f>'テンプレート'!K138</f>
        <v>うつ伏せ倒れ</v>
      </c>
      <c r="L125" s="453" t="str">
        <f>'テンプレート'!L138</f>
        <v>モーション大</v>
      </c>
      <c r="M125" s="127" t="s">
        <v>165</v>
      </c>
      <c r="N125" s="462"/>
      <c r="O125" s="180"/>
      <c r="P125" s="180"/>
      <c r="Q125" s="180"/>
      <c r="R125" s="180"/>
      <c r="S125" s="180"/>
      <c r="T125" s="180"/>
      <c r="U125" s="180"/>
      <c r="V125" s="180"/>
    </row>
    <row r="126" outlineLevel="1">
      <c r="A126" s="222"/>
      <c r="B126" s="447" t="s">
        <v>455</v>
      </c>
      <c r="C126" s="454" t="str">
        <f t="array" ref="C126">INDEX(Tripping!$G$3:$H$109, MATCH($A$1,Tripping!$A$3:$A$109,0), MATCH(C103,Tripping!$G$2:$AC$2,0))</f>
        <v>1-16</v>
      </c>
      <c r="D126" s="455">
        <f t="array" ref="D126">INDEX(Tripping!$G$3:$H$109, MATCH($A$1,Tripping!$A$3:$A$109,0), MATCH(D103,Tripping!$G$2:$AC$2,0))</f>
        <v>21</v>
      </c>
      <c r="E126" s="448"/>
      <c r="F126" s="448"/>
      <c r="G126" s="448"/>
      <c r="H126" s="320"/>
      <c r="I126" s="320"/>
      <c r="J126" s="121"/>
      <c r="K126" s="451" t="str">
        <f>'テンプレート'!K139</f>
        <v/>
      </c>
      <c r="L126" s="120"/>
      <c r="M126" s="445" t="str">
        <f>'テンプレート'!M139</f>
        <v/>
      </c>
      <c r="N126" s="108"/>
      <c r="O126" s="180"/>
      <c r="P126" s="180"/>
      <c r="Q126" s="180"/>
      <c r="R126" s="180"/>
      <c r="S126" s="180"/>
      <c r="T126" s="180"/>
      <c r="U126" s="180"/>
      <c r="V126" s="180"/>
    </row>
    <row r="127" outlineLevel="1">
      <c r="A127" s="222"/>
      <c r="B127" s="447" t="s">
        <v>496</v>
      </c>
      <c r="C127" s="454" t="str">
        <f t="array" ref="C127">INDEX(Tripping!$I$3:$J$109, MATCH($A$1,Tripping!$A$3:$A$109,0), MATCH(C103,Tripping!$I$2:$AC$2,0))</f>
        <v>1-9</v>
      </c>
      <c r="D127" s="455">
        <f t="array" ref="D127">INDEX(Tripping!$I$3:$J$109, MATCH($A$1,Tripping!$A$3:$A$109,0), MATCH(D103,Tripping!$I$2:$AC$2,0))</f>
        <v>28</v>
      </c>
      <c r="E127" s="448"/>
      <c r="F127" s="448"/>
      <c r="G127" s="448"/>
      <c r="H127" s="320"/>
      <c r="I127" s="320"/>
      <c r="J127" s="320"/>
      <c r="K127" s="463"/>
      <c r="L127" s="464" t="str">
        <f>'テンプレート'!L140</f>
        <v/>
      </c>
      <c r="M127" s="127" t="s">
        <v>504</v>
      </c>
      <c r="N127" s="108"/>
      <c r="O127" s="180"/>
      <c r="P127" s="180"/>
      <c r="Q127" s="180"/>
      <c r="R127" s="180"/>
      <c r="S127" s="180"/>
      <c r="T127" s="180"/>
      <c r="U127" s="180"/>
      <c r="V127" s="180"/>
    </row>
    <row r="128" outlineLevel="1">
      <c r="A128" s="222"/>
      <c r="B128" s="447" t="s">
        <v>497</v>
      </c>
      <c r="C128" s="454" t="str">
        <f t="array" ref="C128">INDEX(Tripping!$K$3:$L$109, MATCH($A$1,Tripping!$A$3:$A$109,0), MATCH(C103,Tripping!$K$2:$AC$2,0))</f>
        <v>1-9</v>
      </c>
      <c r="D128" s="455">
        <f t="array" ref="D128">INDEX(Tripping!$K$3:$L$109, MATCH($A$1,Tripping!$A$3:$A$109,0), MATCH(D103,Tripping!$K$2:$AC$2,0))</f>
        <v>28</v>
      </c>
      <c r="E128" s="448"/>
      <c r="F128" s="448"/>
      <c r="G128" s="448"/>
      <c r="H128" s="320"/>
      <c r="I128" s="320"/>
      <c r="J128" s="320"/>
      <c r="K128" s="465"/>
      <c r="L128" s="180"/>
      <c r="M128" s="180"/>
      <c r="N128" s="108"/>
      <c r="O128" s="180"/>
      <c r="P128" s="180"/>
      <c r="Q128" s="180"/>
      <c r="R128" s="180"/>
      <c r="S128" s="180"/>
      <c r="T128" s="180"/>
      <c r="U128" s="180"/>
      <c r="V128" s="180"/>
    </row>
    <row r="129" outlineLevel="1">
      <c r="A129" s="222"/>
      <c r="B129" s="447" t="s">
        <v>510</v>
      </c>
      <c r="C129" s="456" t="str">
        <f t="array" ref="C129">INDEX(Tripping!$M$3:$P$109, MATCH($A$1,Tripping!$A$3:$A$109,0), MATCH(C103,Tripping!$M$2:$AC$2,0))</f>
        <v>1-7</v>
      </c>
      <c r="D129" s="457">
        <f t="array" ref="D129">INDEX(Tripping!$M$3:$P$109, MATCH($A$1,Tripping!$A$3:$A$109,0), MATCH(D103,Tripping!$M$2:$AC$2,0))</f>
        <v>49</v>
      </c>
      <c r="E129" s="454" t="str">
        <f t="array" ref="E129">INDEX(Tripping!$M$3:$P$109, MATCH($A$1,Tripping!$A$3:$A$109,0), MATCH(E103,Tripping!$M$2:$AC$2,0))</f>
        <v>14-15</v>
      </c>
      <c r="F129" s="455">
        <f t="array" ref="F129">INDEX(Tripping!$M$3:$P$109, MATCH($A$1,Tripping!$A$3:$A$109,0), MATCH(F103,Tripping!$M$2:$AC$2,0))</f>
        <v>5</v>
      </c>
      <c r="G129" s="127">
        <f t="shared" ref="G129:G130" si="3">F129*1.2</f>
        <v>6</v>
      </c>
      <c r="H129" s="320"/>
      <c r="I129" s="320"/>
      <c r="J129" s="320"/>
      <c r="K129" s="180"/>
      <c r="L129" s="180"/>
      <c r="M129" s="180"/>
      <c r="N129" s="108"/>
      <c r="O129" s="108"/>
      <c r="P129" s="108"/>
      <c r="Q129" s="108"/>
      <c r="R129" s="180"/>
      <c r="S129" s="180"/>
      <c r="T129" s="180"/>
      <c r="U129" s="180"/>
      <c r="V129" s="180"/>
    </row>
    <row r="130" outlineLevel="1">
      <c r="A130" s="207"/>
      <c r="B130" s="458" t="s">
        <v>511</v>
      </c>
      <c r="C130" s="207"/>
      <c r="D130" s="207"/>
      <c r="E130" s="454" t="str">
        <f t="array" ref="E130">INDEX(Tripping!$Q$3:$R$109, MATCH($A$1,Tripping!$A$3:$A$109,0), MATCH(E103,Tripping!$Q$2:$AC$2,0))</f>
        <v>24-25</v>
      </c>
      <c r="F130" s="455">
        <f t="array" ref="F130">INDEX(Tripping!$Q$3:$R$109, MATCH($A$1,Tripping!$A$3:$A$109,0), MATCH(F103,Tripping!$Q$2:$AC$2,0))</f>
        <v>5</v>
      </c>
      <c r="G130" s="127">
        <f t="shared" si="3"/>
        <v>6</v>
      </c>
      <c r="H130" s="320"/>
      <c r="I130" s="320"/>
      <c r="J130" s="320"/>
      <c r="K130" s="180"/>
      <c r="L130" s="180"/>
      <c r="M130" s="180"/>
      <c r="N130" s="108"/>
      <c r="O130" s="108"/>
      <c r="P130" s="108"/>
      <c r="Q130" s="108"/>
      <c r="R130" s="180"/>
      <c r="S130" s="180"/>
      <c r="T130" s="180"/>
      <c r="U130" s="180"/>
      <c r="V130" s="180"/>
    </row>
  </sheetData>
  <mergeCells count="138">
    <mergeCell ref="H89:J90"/>
    <mergeCell ref="H91:J92"/>
    <mergeCell ref="H87:J88"/>
    <mergeCell ref="C91:C92"/>
    <mergeCell ref="H85:J86"/>
    <mergeCell ref="E89:E90"/>
    <mergeCell ref="E91:E92"/>
    <mergeCell ref="E87:E88"/>
    <mergeCell ref="H84:J84"/>
    <mergeCell ref="A118:A123"/>
    <mergeCell ref="A124:A130"/>
    <mergeCell ref="K126:L126"/>
    <mergeCell ref="K119:K122"/>
    <mergeCell ref="K123:L123"/>
    <mergeCell ref="C122:C123"/>
    <mergeCell ref="D122:D123"/>
    <mergeCell ref="C129:C130"/>
    <mergeCell ref="D129:D130"/>
    <mergeCell ref="C116:C117"/>
    <mergeCell ref="D116:D117"/>
    <mergeCell ref="A112:A117"/>
    <mergeCell ref="D53:D54"/>
    <mergeCell ref="J48:J49"/>
    <mergeCell ref="A55:A56"/>
    <mergeCell ref="A48:A49"/>
    <mergeCell ref="A50:A52"/>
    <mergeCell ref="C16:D16"/>
    <mergeCell ref="A15:B16"/>
    <mergeCell ref="D57:D58"/>
    <mergeCell ref="D55:D56"/>
    <mergeCell ref="R57:V58"/>
    <mergeCell ref="R55:V56"/>
    <mergeCell ref="H34:J35"/>
    <mergeCell ref="A46:B47"/>
    <mergeCell ref="R50:V52"/>
    <mergeCell ref="R47:V47"/>
    <mergeCell ref="R48:V49"/>
    <mergeCell ref="A37:A38"/>
    <mergeCell ref="A39:A42"/>
    <mergeCell ref="H37:J38"/>
    <mergeCell ref="H36:J36"/>
    <mergeCell ref="D34:D35"/>
    <mergeCell ref="D37:D38"/>
    <mergeCell ref="D43:D44"/>
    <mergeCell ref="D39:D42"/>
    <mergeCell ref="A34:A35"/>
    <mergeCell ref="A43:A44"/>
    <mergeCell ref="H30:J30"/>
    <mergeCell ref="H29:J29"/>
    <mergeCell ref="H43:J44"/>
    <mergeCell ref="H39:J42"/>
    <mergeCell ref="H27:J27"/>
    <mergeCell ref="H25:J25"/>
    <mergeCell ref="H26:J26"/>
    <mergeCell ref="H31:J31"/>
    <mergeCell ref="H32:J32"/>
    <mergeCell ref="H28:J28"/>
    <mergeCell ref="H33:J33"/>
    <mergeCell ref="I10:I11"/>
    <mergeCell ref="H10:H11"/>
    <mergeCell ref="I4:I5"/>
    <mergeCell ref="H4:H5"/>
    <mergeCell ref="K1:M2"/>
    <mergeCell ref="H1:J2"/>
    <mergeCell ref="C1:G12"/>
    <mergeCell ref="G16:H16"/>
    <mergeCell ref="E16:F16"/>
    <mergeCell ref="K16:N16"/>
    <mergeCell ref="I6:I7"/>
    <mergeCell ref="H6:H7"/>
    <mergeCell ref="H8:J9"/>
    <mergeCell ref="A11:B12"/>
    <mergeCell ref="D48:D49"/>
    <mergeCell ref="D50:D52"/>
    <mergeCell ref="F62:F65"/>
    <mergeCell ref="E62:E65"/>
    <mergeCell ref="H61:J61"/>
    <mergeCell ref="H62:J65"/>
    <mergeCell ref="G62:G65"/>
    <mergeCell ref="A61:B61"/>
    <mergeCell ref="A64:A65"/>
    <mergeCell ref="A66:B66"/>
    <mergeCell ref="H66:J66"/>
    <mergeCell ref="H71:J71"/>
    <mergeCell ref="H72:J72"/>
    <mergeCell ref="H67:J70"/>
    <mergeCell ref="A71:B71"/>
    <mergeCell ref="A24:B25"/>
    <mergeCell ref="A26:A31"/>
    <mergeCell ref="I48:I49"/>
    <mergeCell ref="J53:J54"/>
    <mergeCell ref="J50:J52"/>
    <mergeCell ref="J57:J58"/>
    <mergeCell ref="I57:I58"/>
    <mergeCell ref="I50:I52"/>
    <mergeCell ref="A87:A88"/>
    <mergeCell ref="A84:B84"/>
    <mergeCell ref="A102:B103"/>
    <mergeCell ref="A94:B95"/>
    <mergeCell ref="A104:A108"/>
    <mergeCell ref="A109:A111"/>
    <mergeCell ref="A99:A100"/>
    <mergeCell ref="A96:A98"/>
    <mergeCell ref="A78:B79"/>
    <mergeCell ref="U62:U65"/>
    <mergeCell ref="V62:V65"/>
    <mergeCell ref="E85:E86"/>
    <mergeCell ref="C85:C86"/>
    <mergeCell ref="A85:A86"/>
    <mergeCell ref="C89:C90"/>
    <mergeCell ref="C87:C88"/>
    <mergeCell ref="K113:K116"/>
    <mergeCell ref="K107:K112"/>
    <mergeCell ref="K104:K105"/>
    <mergeCell ref="K103:L103"/>
    <mergeCell ref="K106:L106"/>
    <mergeCell ref="K117:L117"/>
    <mergeCell ref="A53:A54"/>
    <mergeCell ref="A57:A58"/>
    <mergeCell ref="A60:B60"/>
    <mergeCell ref="A73:B73"/>
    <mergeCell ref="A89:A90"/>
    <mergeCell ref="A91:A92"/>
    <mergeCell ref="A81:A83"/>
    <mergeCell ref="A69:A70"/>
    <mergeCell ref="A74:A76"/>
    <mergeCell ref="A67:A68"/>
    <mergeCell ref="A62:A63"/>
    <mergeCell ref="U74:U76"/>
    <mergeCell ref="H74:J76"/>
    <mergeCell ref="H73:J73"/>
    <mergeCell ref="I55:I56"/>
    <mergeCell ref="I53:I54"/>
    <mergeCell ref="U67:U70"/>
    <mergeCell ref="V74:V76"/>
    <mergeCell ref="R53:V54"/>
    <mergeCell ref="V67:V70"/>
    <mergeCell ref="J55:J56"/>
  </mergeCells>
  <conditionalFormatting sqref="K1:K15 K17:K28 K30:K127">
    <cfRule type="containsText" dxfId="0" priority="1" operator="containsText" text="361">
      <formula>NOT(ISERROR(SEARCH(("361"),(K1))))</formula>
    </cfRule>
  </conditionalFormatting>
  <conditionalFormatting sqref="K1:K15 K17:K28 K30:K127">
    <cfRule type="containsText" dxfId="1" priority="2" operator="containsText" text="363">
      <formula>NOT(ISERROR(SEARCH(("363"),(K1))))</formula>
    </cfRule>
  </conditionalFormatting>
  <conditionalFormatting sqref="K1:K15 K17:K28 K30:K127">
    <cfRule type="containsText" dxfId="1" priority="3" operator="containsText" text="365">
      <formula>NOT(ISERROR(SEARCH(("365"),(K1))))</formula>
    </cfRule>
  </conditionalFormatting>
  <conditionalFormatting sqref="K1:K15 K17:K28 K30:K127">
    <cfRule type="containsText" dxfId="1" priority="4" operator="containsText" text="366">
      <formula>NOT(ISERROR(SEARCH(("366"),(K1))))</formula>
    </cfRule>
  </conditionalFormatting>
  <conditionalFormatting sqref="K1:K15 K17:K28 K30: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D85:D92">
    <cfRule type="cellIs" dxfId="3" priority="7" operator="equal">
      <formula>"-"</formula>
    </cfRule>
  </conditionalFormatting>
  <conditionalFormatting sqref="O1:O130 C29 E29:G29 G67 G69 C72:G72 K72:N72 P72:T72 G74:G76 C75:C76 E75:F76 D87 F87:G87 K87:N87 P87:Q87 P92">
    <cfRule type="cellIs" dxfId="4" priority="8" operator="greaterThan">
      <formula>0</formula>
    </cfRule>
  </conditionalFormatting>
  <conditionalFormatting sqref="P1:Q130">
    <cfRule type="cellIs" dxfId="5" priority="9" operator="lessThan">
      <formula>1</formula>
    </cfRule>
  </conditionalFormatting>
  <conditionalFormatting sqref="P1:Q130">
    <cfRule type="cellIs" dxfId="4" priority="10" operator="greaterThan">
      <formula>1</formula>
    </cfRule>
  </conditionalFormatting>
  <conditionalFormatting sqref="N25:N28 N30:N92">
    <cfRule type="cellIs" dxfId="6" priority="11" operator="greaterThan">
      <formula>0</formula>
    </cfRule>
  </conditionalFormatting>
  <conditionalFormatting sqref="N1:N15 N17:N28 N30:N130">
    <cfRule type="containsText" dxfId="6" priority="12" operator="containsText" text="/">
      <formula>NOT(ISERROR(SEARCH(("/"),(N1))))</formula>
    </cfRule>
  </conditionalFormatting>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5243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491" t="s">
        <v>2155</v>
      </c>
      <c r="B1" s="1492"/>
      <c r="C1" s="1493" t="str">
        <f>IMAGE(VLOOKUP($A$1,Fighters!A2:AI107,12,FALSE),1)</f>
        <v/>
      </c>
      <c r="D1" s="1494"/>
      <c r="E1" s="1494"/>
      <c r="F1" s="1494"/>
      <c r="G1" s="1495"/>
      <c r="H1" s="1496"/>
      <c r="I1" s="1494"/>
      <c r="J1" s="1495"/>
      <c r="K1" s="1497"/>
      <c r="L1" s="1494"/>
      <c r="M1" s="1495"/>
      <c r="N1" s="1498"/>
      <c r="O1" s="1498"/>
      <c r="P1" s="1498"/>
      <c r="Q1" s="1498"/>
      <c r="R1" s="1499"/>
      <c r="S1" s="1499"/>
      <c r="T1" s="1499"/>
      <c r="U1" s="1499"/>
      <c r="V1" s="1499"/>
    </row>
    <row r="2">
      <c r="A2" s="1500" t="str">
        <f>VLOOKUP($A$1,Fighters!$A$2:$AI$81,6,FALSE)</f>
        <v>#252434</v>
      </c>
      <c r="B2" s="1492"/>
      <c r="C2" s="1501"/>
      <c r="G2" s="1502"/>
      <c r="H2" s="1503"/>
      <c r="I2" s="1504"/>
      <c r="J2" s="1505"/>
      <c r="K2" s="1503"/>
      <c r="L2" s="1504"/>
      <c r="M2" s="1505"/>
      <c r="N2" s="1498"/>
      <c r="O2" s="1498"/>
      <c r="P2" s="1498"/>
      <c r="Q2" s="1498"/>
      <c r="R2" s="1499"/>
      <c r="S2" s="1499"/>
      <c r="T2" s="1499"/>
      <c r="U2" s="1499"/>
      <c r="V2" s="1499"/>
    </row>
    <row r="3">
      <c r="A3" s="1500" t="str">
        <f>VLOOKUP($A$1,Fighters!$A$2:$AI$81,14,FALSE)</f>
        <v>28'. ブラックピット</v>
      </c>
      <c r="B3" s="1492"/>
      <c r="C3" s="1501"/>
      <c r="G3" s="1502"/>
      <c r="H3" s="1506"/>
      <c r="I3" s="1506"/>
      <c r="J3" s="1506"/>
      <c r="K3" s="1507"/>
      <c r="L3" s="1507"/>
      <c r="M3" s="1507"/>
      <c r="N3" s="1498"/>
      <c r="O3" s="1498"/>
      <c r="P3" s="1498"/>
      <c r="Q3" s="1498"/>
      <c r="R3" s="1508"/>
      <c r="S3" s="1499"/>
      <c r="T3" s="1499"/>
      <c r="U3" s="1499"/>
      <c r="V3" s="1499"/>
    </row>
    <row r="4">
      <c r="A4" s="1500" t="str">
        <f>VLOOKUP($A$1,Fighters!$A$2:$AI$81,13,FALSE)</f>
        <v>1</v>
      </c>
      <c r="B4" s="1492"/>
      <c r="C4" s="1501"/>
      <c r="G4" s="1502"/>
      <c r="H4" s="1509"/>
      <c r="I4" s="1509"/>
      <c r="J4" s="1506"/>
      <c r="K4" s="1507"/>
      <c r="L4" s="1507"/>
      <c r="M4" s="1507"/>
      <c r="N4" s="1498"/>
      <c r="O4" s="1498"/>
      <c r="P4" s="1498"/>
      <c r="Q4" s="1498"/>
      <c r="R4" s="1508"/>
      <c r="S4" s="1499"/>
      <c r="T4" s="1499"/>
      <c r="U4" s="1499"/>
      <c r="V4" s="1499"/>
    </row>
    <row r="5" ht="16.5" customHeight="1">
      <c r="A5" s="1491"/>
      <c r="B5" s="1492"/>
      <c r="C5" s="1501"/>
      <c r="G5" s="1502"/>
      <c r="H5" s="1510"/>
      <c r="I5" s="1510"/>
      <c r="J5" s="1511"/>
      <c r="K5" s="1512"/>
      <c r="L5" s="1513"/>
      <c r="M5" s="1513"/>
      <c r="N5" s="1498"/>
      <c r="O5" s="1498"/>
      <c r="P5" s="1498"/>
      <c r="Q5" s="1498"/>
      <c r="R5" s="1508"/>
      <c r="S5" s="1499"/>
      <c r="T5" s="1499"/>
      <c r="U5" s="1499"/>
      <c r="V5" s="1499"/>
    </row>
    <row r="6">
      <c r="A6" s="1492"/>
      <c r="B6" s="1492"/>
      <c r="C6" s="1501"/>
      <c r="G6" s="1502"/>
      <c r="H6" s="1509"/>
      <c r="I6" s="1514" t="s">
        <v>6</v>
      </c>
      <c r="J6" s="1512"/>
      <c r="K6" s="1515"/>
      <c r="L6" s="1513"/>
      <c r="M6" s="1513"/>
      <c r="N6" s="1498"/>
      <c r="O6" s="1498"/>
      <c r="P6" s="1498"/>
      <c r="Q6" s="1498"/>
      <c r="R6" s="1508"/>
      <c r="S6" s="1499"/>
      <c r="T6" s="1499"/>
      <c r="U6" s="1499"/>
      <c r="V6" s="1499"/>
    </row>
    <row r="7">
      <c r="A7" s="1492"/>
      <c r="B7" s="1492"/>
      <c r="C7" s="1501"/>
      <c r="G7" s="1502"/>
      <c r="H7" s="1510"/>
      <c r="I7" s="1510"/>
      <c r="J7" s="1512"/>
      <c r="K7" s="1515"/>
      <c r="L7" s="1513"/>
      <c r="M7" s="1513"/>
      <c r="N7" s="1498"/>
      <c r="O7" s="1498"/>
      <c r="P7" s="1498"/>
      <c r="Q7" s="1498"/>
      <c r="R7" s="1508"/>
      <c r="S7" s="1499"/>
      <c r="T7" s="1499"/>
      <c r="U7" s="1499"/>
      <c r="V7" s="1499"/>
    </row>
    <row r="8">
      <c r="A8" s="1492"/>
      <c r="B8" s="1492"/>
      <c r="C8" s="1501"/>
      <c r="G8" s="1502"/>
      <c r="H8" s="1516">
        <v>43677.727433402775</v>
      </c>
      <c r="I8" s="1494"/>
      <c r="J8" s="1495"/>
      <c r="K8" s="1512"/>
      <c r="L8" s="1513"/>
      <c r="M8" s="1513"/>
      <c r="N8" s="1498"/>
      <c r="O8" s="1498"/>
      <c r="P8" s="1498"/>
      <c r="Q8" s="1498"/>
      <c r="R8" s="1508"/>
      <c r="S8" s="1499"/>
      <c r="T8" s="1499"/>
      <c r="U8" s="1499"/>
      <c r="V8" s="1499"/>
    </row>
    <row r="9">
      <c r="A9" s="1492"/>
      <c r="B9" s="1492"/>
      <c r="C9" s="1501"/>
      <c r="G9" s="1502"/>
      <c r="H9" s="1503"/>
      <c r="I9" s="1504"/>
      <c r="J9" s="1505"/>
      <c r="K9" s="1499"/>
      <c r="L9" s="1498"/>
      <c r="M9" s="1498"/>
      <c r="N9" s="1498"/>
      <c r="O9" s="1498"/>
      <c r="P9" s="1498"/>
      <c r="Q9" s="1498"/>
      <c r="R9" s="1508"/>
      <c r="S9" s="1499"/>
      <c r="T9" s="1499"/>
      <c r="U9" s="1499"/>
      <c r="V9" s="1499"/>
    </row>
    <row r="10">
      <c r="A10" s="1492"/>
      <c r="B10" s="1492"/>
      <c r="C10" s="1501"/>
      <c r="G10" s="1502"/>
      <c r="H10" s="1517"/>
      <c r="I10" s="1517"/>
      <c r="J10" s="1499"/>
      <c r="K10" s="1499"/>
      <c r="L10" s="1498"/>
      <c r="M10" s="1498"/>
      <c r="N10" s="1498"/>
      <c r="O10" s="1498"/>
      <c r="P10" s="1498"/>
      <c r="Q10" s="1498"/>
      <c r="R10" s="1508"/>
      <c r="S10" s="1499"/>
      <c r="T10" s="1499"/>
      <c r="U10" s="1499"/>
      <c r="V10" s="1499"/>
    </row>
    <row r="11">
      <c r="A11" s="1518" t="s">
        <v>11</v>
      </c>
      <c r="B11" s="1495"/>
      <c r="C11" s="1501"/>
      <c r="G11" s="1502"/>
      <c r="H11" s="1510"/>
      <c r="I11" s="1510"/>
      <c r="J11" s="1499"/>
      <c r="K11" s="1499"/>
      <c r="L11" s="1498"/>
      <c r="M11" s="1498"/>
      <c r="N11" s="1498"/>
      <c r="O11" s="1498"/>
      <c r="P11" s="1498"/>
      <c r="Q11" s="1498"/>
      <c r="R11" s="1508"/>
      <c r="S11" s="1499"/>
      <c r="T11" s="1499"/>
      <c r="U11" s="1499"/>
      <c r="V11" s="1499"/>
    </row>
    <row r="12">
      <c r="A12" s="1503"/>
      <c r="B12" s="1505"/>
      <c r="C12" s="1503"/>
      <c r="D12" s="1504"/>
      <c r="E12" s="1504"/>
      <c r="F12" s="1504"/>
      <c r="G12" s="1505"/>
      <c r="H12" s="1519"/>
      <c r="I12" s="1519"/>
      <c r="J12" s="1492"/>
      <c r="K12" s="1492"/>
      <c r="L12" s="1498"/>
      <c r="M12" s="1498"/>
      <c r="N12" s="1498"/>
      <c r="O12" s="1498"/>
      <c r="P12" s="1498"/>
      <c r="Q12" s="1498"/>
      <c r="R12" s="1508"/>
      <c r="S12" s="1499"/>
      <c r="T12" s="1499"/>
      <c r="U12" s="1499"/>
      <c r="V12" s="149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2154</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96 [34th]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17.05 [56th]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1.259 [20th]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0.16874 [19th]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31 [56th]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1.828 [30th]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0.135 [2nd]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14.96 [56th]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0.935 [67th]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0.075 [41st]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23.7 [76th]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1.48 [54th]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2.368 [52nd]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0.081 [58th]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1327" t="s">
        <v>64</v>
      </c>
      <c r="D26" s="1327" t="s">
        <v>144</v>
      </c>
      <c r="E26" s="570" t="s">
        <v>303</v>
      </c>
      <c r="F26" s="200">
        <v>2.4</v>
      </c>
      <c r="G26" s="201" t="s">
        <v>70</v>
      </c>
      <c r="H26" s="1332" t="s">
        <v>2199</v>
      </c>
      <c r="I26" s="120"/>
      <c r="J26" s="117"/>
      <c r="K26" s="200"/>
      <c r="L26" s="203"/>
      <c r="M26" s="204"/>
      <c r="N26" s="204"/>
      <c r="O26" s="205">
        <v>0.0</v>
      </c>
      <c r="P26" s="205">
        <v>1.0</v>
      </c>
      <c r="Q26" s="205">
        <v>1.0</v>
      </c>
      <c r="R26" s="105"/>
      <c r="S26" s="105"/>
      <c r="T26" s="105"/>
      <c r="U26" s="105"/>
      <c r="V26" s="105"/>
    </row>
    <row r="27" outlineLevel="1">
      <c r="A27" s="222"/>
      <c r="B27" s="208" t="s">
        <v>63</v>
      </c>
      <c r="C27" s="352" t="s">
        <v>56</v>
      </c>
      <c r="D27" s="352" t="s">
        <v>150</v>
      </c>
      <c r="E27" s="292" t="s">
        <v>303</v>
      </c>
      <c r="F27" s="200">
        <v>2.4</v>
      </c>
      <c r="G27" s="201" t="s">
        <v>70</v>
      </c>
      <c r="H27" s="213" t="s">
        <v>2202</v>
      </c>
      <c r="I27" s="120"/>
      <c r="J27" s="117"/>
      <c r="K27" s="203"/>
      <c r="L27" s="203"/>
      <c r="M27" s="204"/>
      <c r="N27" s="204"/>
      <c r="O27" s="205">
        <v>0.0</v>
      </c>
      <c r="P27" s="205">
        <v>1.0</v>
      </c>
      <c r="Q27" s="205">
        <v>1.0</v>
      </c>
      <c r="R27" s="105"/>
      <c r="S27" s="105"/>
      <c r="T27" s="105"/>
      <c r="U27" s="105"/>
      <c r="V27" s="105"/>
    </row>
    <row r="28" outlineLevel="1">
      <c r="A28" s="222"/>
      <c r="B28" s="208" t="s">
        <v>94</v>
      </c>
      <c r="C28" s="352" t="s">
        <v>194</v>
      </c>
      <c r="D28" s="352" t="s">
        <v>544</v>
      </c>
      <c r="E28" s="292" t="s">
        <v>58</v>
      </c>
      <c r="F28" s="200">
        <v>4.8</v>
      </c>
      <c r="G28" s="201" t="s">
        <v>59</v>
      </c>
      <c r="H28" s="240"/>
      <c r="I28" s="120"/>
      <c r="J28" s="117"/>
      <c r="K28" s="203"/>
      <c r="L28" s="203"/>
      <c r="M28" s="204"/>
      <c r="N28" s="204"/>
      <c r="O28" s="205">
        <v>0.0</v>
      </c>
      <c r="P28" s="205">
        <v>1.0</v>
      </c>
      <c r="Q28" s="205">
        <v>1.0</v>
      </c>
      <c r="R28" s="105"/>
      <c r="S28" s="105"/>
      <c r="T28" s="105"/>
      <c r="U28" s="105"/>
      <c r="V28" s="105"/>
    </row>
    <row r="29" outlineLevel="1">
      <c r="A29" s="222"/>
      <c r="B29" s="208" t="s">
        <v>680</v>
      </c>
      <c r="C29" s="610"/>
      <c r="D29" s="210" t="s">
        <v>58</v>
      </c>
      <c r="E29" s="610"/>
      <c r="F29" s="610"/>
      <c r="G29" s="610"/>
      <c r="H29" s="240"/>
      <c r="I29" s="120"/>
      <c r="J29" s="117"/>
      <c r="K29" s="210"/>
      <c r="L29" s="210"/>
      <c r="M29" s="210"/>
      <c r="N29" s="210"/>
      <c r="O29" s="205">
        <v>0.0</v>
      </c>
      <c r="P29" s="205">
        <v>1.0</v>
      </c>
      <c r="Q29" s="205">
        <v>1.0</v>
      </c>
      <c r="R29" s="105"/>
      <c r="S29" s="105"/>
      <c r="T29" s="105"/>
      <c r="U29" s="105"/>
      <c r="V29" s="105"/>
    </row>
    <row r="30" outlineLevel="1">
      <c r="A30" s="222"/>
      <c r="B30" s="208" t="s">
        <v>681</v>
      </c>
      <c r="C30" s="210" t="s">
        <v>1439</v>
      </c>
      <c r="D30" s="210" t="s">
        <v>225</v>
      </c>
      <c r="E30" s="292" t="s">
        <v>1054</v>
      </c>
      <c r="F30" s="200">
        <v>0.6</v>
      </c>
      <c r="G30" s="276" t="s">
        <v>70</v>
      </c>
      <c r="H30" s="213" t="s">
        <v>2204</v>
      </c>
      <c r="I30" s="120"/>
      <c r="J30" s="117"/>
      <c r="K30" s="203"/>
      <c r="L30" s="203"/>
      <c r="M30" s="204"/>
      <c r="N30" s="204"/>
      <c r="O30" s="205">
        <v>0.0</v>
      </c>
      <c r="P30" s="205">
        <v>1.0</v>
      </c>
      <c r="Q30" s="205">
        <v>1.0</v>
      </c>
      <c r="R30" s="105"/>
      <c r="S30" s="105"/>
      <c r="T30" s="105"/>
      <c r="U30" s="105"/>
      <c r="V30" s="105"/>
    </row>
    <row r="31" outlineLevel="1">
      <c r="A31" s="207"/>
      <c r="B31" s="208" t="s">
        <v>685</v>
      </c>
      <c r="C31" s="210" t="s">
        <v>64</v>
      </c>
      <c r="D31" s="210" t="s">
        <v>159</v>
      </c>
      <c r="E31" s="210" t="s">
        <v>303</v>
      </c>
      <c r="F31" s="200">
        <v>2.4</v>
      </c>
      <c r="G31" s="355" t="s">
        <v>70</v>
      </c>
      <c r="H31" s="213" t="s">
        <v>214</v>
      </c>
      <c r="I31" s="120"/>
      <c r="J31" s="117"/>
      <c r="K31" s="203"/>
      <c r="L31" s="203"/>
      <c r="M31" s="204"/>
      <c r="N31" s="204"/>
      <c r="O31" s="205">
        <v>0.0</v>
      </c>
      <c r="P31" s="205">
        <v>1.0</v>
      </c>
      <c r="Q31" s="205">
        <v>1.0</v>
      </c>
      <c r="R31" s="105"/>
      <c r="S31" s="105"/>
      <c r="T31" s="105"/>
      <c r="U31" s="105"/>
      <c r="V31" s="105"/>
    </row>
    <row r="32" outlineLevel="1">
      <c r="A32" s="236" t="s">
        <v>72</v>
      </c>
      <c r="B32" s="214"/>
      <c r="C32" s="355" t="s">
        <v>85</v>
      </c>
      <c r="D32" s="355" t="s">
        <v>98</v>
      </c>
      <c r="E32" s="355" t="s">
        <v>191</v>
      </c>
      <c r="F32" s="200">
        <v>13.2</v>
      </c>
      <c r="G32" s="242" t="s">
        <v>124</v>
      </c>
      <c r="H32" s="228" t="s">
        <v>2207</v>
      </c>
      <c r="I32" s="120"/>
      <c r="J32" s="117"/>
      <c r="K32" s="200"/>
      <c r="L32" s="203"/>
      <c r="M32" s="204"/>
      <c r="N32" s="204"/>
      <c r="O32" s="205">
        <v>0.0</v>
      </c>
      <c r="P32" s="205">
        <v>1.0</v>
      </c>
      <c r="Q32" s="205">
        <v>1.0</v>
      </c>
      <c r="R32" s="105"/>
      <c r="S32" s="105"/>
      <c r="T32" s="105"/>
      <c r="U32" s="105"/>
      <c r="V32" s="105"/>
    </row>
    <row r="33" outlineLevel="1">
      <c r="A33" s="236" t="s">
        <v>82</v>
      </c>
      <c r="B33" s="208"/>
      <c r="C33" s="355" t="s">
        <v>709</v>
      </c>
      <c r="D33" s="355" t="s">
        <v>165</v>
      </c>
      <c r="E33" s="355" t="s">
        <v>1608</v>
      </c>
      <c r="F33" s="200" t="s">
        <v>1609</v>
      </c>
      <c r="G33" s="201" t="s">
        <v>1610</v>
      </c>
      <c r="H33" s="240"/>
      <c r="I33" s="120"/>
      <c r="J33" s="117"/>
      <c r="K33" s="200"/>
      <c r="L33" s="203"/>
      <c r="M33" s="204"/>
      <c r="N33" s="204"/>
      <c r="O33" s="205">
        <v>0.0</v>
      </c>
      <c r="P33" s="205">
        <v>1.0</v>
      </c>
      <c r="Q33" s="205">
        <v>1.0</v>
      </c>
      <c r="R33" s="105"/>
      <c r="S33" s="105"/>
      <c r="T33" s="105"/>
      <c r="U33" s="105"/>
      <c r="V33" s="105"/>
    </row>
    <row r="34" outlineLevel="1">
      <c r="A34" s="195" t="s">
        <v>93</v>
      </c>
      <c r="B34" s="208" t="s">
        <v>170</v>
      </c>
      <c r="C34" s="210" t="s">
        <v>524</v>
      </c>
      <c r="D34" s="295" t="s">
        <v>924</v>
      </c>
      <c r="E34" s="210" t="s">
        <v>58</v>
      </c>
      <c r="F34" s="200">
        <v>4.8</v>
      </c>
      <c r="G34" s="201" t="s">
        <v>59</v>
      </c>
      <c r="H34" s="219"/>
      <c r="I34" s="221"/>
      <c r="J34" s="110"/>
      <c r="K34" s="203"/>
      <c r="L34" s="203"/>
      <c r="M34" s="204"/>
      <c r="N34" s="204"/>
      <c r="O34" s="205">
        <v>0.0</v>
      </c>
      <c r="P34" s="205">
        <v>1.0</v>
      </c>
      <c r="Q34" s="205">
        <v>1.0</v>
      </c>
      <c r="R34" s="105"/>
      <c r="S34" s="105"/>
      <c r="T34" s="105"/>
      <c r="U34" s="105"/>
      <c r="V34" s="105"/>
    </row>
    <row r="35" outlineLevel="1">
      <c r="A35" s="207"/>
      <c r="B35" s="208" t="s">
        <v>177</v>
      </c>
      <c r="C35" s="210" t="s">
        <v>438</v>
      </c>
      <c r="D35" s="114"/>
      <c r="E35" s="210" t="s">
        <v>229</v>
      </c>
      <c r="F35" s="200">
        <v>6.0</v>
      </c>
      <c r="G35" s="201" t="s">
        <v>67</v>
      </c>
      <c r="H35" s="112"/>
      <c r="I35" s="224"/>
      <c r="J35" s="114"/>
      <c r="K35" s="205"/>
      <c r="L35" s="204"/>
      <c r="M35" s="204"/>
      <c r="N35" s="204"/>
      <c r="O35" s="205">
        <v>0.0</v>
      </c>
      <c r="P35" s="205">
        <v>1.0</v>
      </c>
      <c r="Q35" s="205">
        <v>1.0</v>
      </c>
      <c r="R35" s="105"/>
      <c r="S35" s="105"/>
      <c r="T35" s="105"/>
      <c r="U35" s="105"/>
      <c r="V35" s="105"/>
    </row>
    <row r="36" outlineLevel="1">
      <c r="A36" s="236" t="s">
        <v>104</v>
      </c>
      <c r="B36" s="214"/>
      <c r="C36" s="210" t="s">
        <v>105</v>
      </c>
      <c r="D36" s="210" t="s">
        <v>144</v>
      </c>
      <c r="E36" s="210" t="s">
        <v>66</v>
      </c>
      <c r="F36" s="200">
        <v>7.199999999999999</v>
      </c>
      <c r="G36" s="201" t="s">
        <v>67</v>
      </c>
      <c r="H36" s="212"/>
      <c r="I36" s="120"/>
      <c r="J36" s="117"/>
      <c r="K36" s="205"/>
      <c r="L36" s="204"/>
      <c r="M36" s="204"/>
      <c r="N36" s="204"/>
      <c r="O36" s="205">
        <v>0.0</v>
      </c>
      <c r="P36" s="205">
        <v>1.0</v>
      </c>
      <c r="Q36" s="205">
        <v>1.0</v>
      </c>
      <c r="R36" s="105"/>
      <c r="S36" s="105"/>
      <c r="T36" s="105"/>
      <c r="U36" s="105"/>
      <c r="V36" s="105"/>
    </row>
    <row r="37" outlineLevel="1">
      <c r="A37" s="195" t="s">
        <v>110</v>
      </c>
      <c r="B37" s="208" t="s">
        <v>170</v>
      </c>
      <c r="C37" s="210" t="s">
        <v>173</v>
      </c>
      <c r="D37" s="275" t="s">
        <v>112</v>
      </c>
      <c r="E37" s="210" t="s">
        <v>229</v>
      </c>
      <c r="F37" s="200">
        <v>6.0</v>
      </c>
      <c r="G37" s="201" t="s">
        <v>193</v>
      </c>
      <c r="H37" s="294" t="s">
        <v>528</v>
      </c>
      <c r="I37" s="221"/>
      <c r="J37" s="110"/>
      <c r="K37" s="203"/>
      <c r="L37" s="203"/>
      <c r="M37" s="204"/>
      <c r="N37" s="204"/>
      <c r="O37" s="205">
        <v>0.0</v>
      </c>
      <c r="P37" s="205">
        <v>1.0</v>
      </c>
      <c r="Q37" s="205">
        <v>1.0</v>
      </c>
      <c r="R37" s="105"/>
      <c r="S37" s="105"/>
      <c r="T37" s="105"/>
      <c r="U37" s="105"/>
      <c r="V37" s="105"/>
    </row>
    <row r="38" outlineLevel="1">
      <c r="A38" s="207"/>
      <c r="B38" s="208" t="s">
        <v>177</v>
      </c>
      <c r="C38" s="210" t="s">
        <v>788</v>
      </c>
      <c r="D38" s="114"/>
      <c r="E38" s="210" t="s">
        <v>173</v>
      </c>
      <c r="F38" s="200">
        <v>12.0</v>
      </c>
      <c r="G38" s="201" t="s">
        <v>147</v>
      </c>
      <c r="H38" s="112"/>
      <c r="I38" s="224"/>
      <c r="J38" s="114"/>
      <c r="K38" s="203"/>
      <c r="L38" s="203"/>
      <c r="M38" s="204"/>
      <c r="N38" s="204"/>
      <c r="O38" s="205">
        <v>0.0</v>
      </c>
      <c r="P38" s="205">
        <v>1.0</v>
      </c>
      <c r="Q38" s="205">
        <v>1.0</v>
      </c>
      <c r="R38" s="105"/>
      <c r="S38" s="105"/>
      <c r="T38" s="105"/>
      <c r="U38" s="105"/>
      <c r="V38" s="105"/>
    </row>
    <row r="39" outlineLevel="1">
      <c r="A39" s="195" t="s">
        <v>119</v>
      </c>
      <c r="B39" s="208" t="s">
        <v>170</v>
      </c>
      <c r="C39" s="210" t="s">
        <v>66</v>
      </c>
      <c r="D39" s="275" t="s">
        <v>309</v>
      </c>
      <c r="E39" s="210" t="s">
        <v>194</v>
      </c>
      <c r="F39" s="200">
        <v>3.5999999999999996</v>
      </c>
      <c r="G39" s="201" t="s">
        <v>70</v>
      </c>
      <c r="H39" s="294" t="s">
        <v>175</v>
      </c>
      <c r="I39" s="221"/>
      <c r="J39" s="110"/>
      <c r="K39" s="204"/>
      <c r="L39" s="204"/>
      <c r="M39" s="204"/>
      <c r="N39" s="204"/>
      <c r="O39" s="205">
        <v>0.0</v>
      </c>
      <c r="P39" s="205">
        <v>1.0</v>
      </c>
      <c r="Q39" s="205">
        <v>1.0</v>
      </c>
      <c r="R39" s="105"/>
      <c r="S39" s="105"/>
      <c r="T39" s="105"/>
      <c r="U39" s="105"/>
      <c r="V39" s="105"/>
    </row>
    <row r="40" outlineLevel="1">
      <c r="A40" s="222"/>
      <c r="B40" s="208" t="s">
        <v>241</v>
      </c>
      <c r="C40" s="210" t="s">
        <v>145</v>
      </c>
      <c r="D40" s="233"/>
      <c r="E40" s="210" t="s">
        <v>194</v>
      </c>
      <c r="F40" s="200">
        <v>3.5999999999999996</v>
      </c>
      <c r="G40" s="201" t="s">
        <v>70</v>
      </c>
      <c r="H40" s="231"/>
      <c r="J40" s="233"/>
      <c r="K40" s="204"/>
      <c r="L40" s="204"/>
      <c r="M40" s="204"/>
      <c r="N40" s="204"/>
      <c r="O40" s="205"/>
      <c r="P40" s="205"/>
      <c r="Q40" s="205"/>
      <c r="R40" s="105"/>
      <c r="S40" s="105"/>
      <c r="T40" s="105"/>
      <c r="U40" s="105"/>
      <c r="V40" s="105"/>
    </row>
    <row r="41" outlineLevel="1">
      <c r="A41" s="222"/>
      <c r="B41" s="208" t="s">
        <v>177</v>
      </c>
      <c r="C41" s="210" t="s">
        <v>173</v>
      </c>
      <c r="D41" s="233"/>
      <c r="E41" s="210" t="s">
        <v>303</v>
      </c>
      <c r="F41" s="200">
        <v>2.4</v>
      </c>
      <c r="G41" s="201" t="s">
        <v>70</v>
      </c>
      <c r="H41" s="231"/>
      <c r="J41" s="233"/>
      <c r="K41" s="204"/>
      <c r="L41" s="204"/>
      <c r="M41" s="204"/>
      <c r="N41" s="204"/>
      <c r="O41" s="205">
        <v>0.0</v>
      </c>
      <c r="P41" s="205">
        <v>1.0</v>
      </c>
      <c r="Q41" s="205">
        <v>1.0</v>
      </c>
      <c r="R41" s="105"/>
      <c r="S41" s="105"/>
      <c r="T41" s="105"/>
      <c r="U41" s="105"/>
      <c r="V41" s="105"/>
    </row>
    <row r="42" outlineLevel="1">
      <c r="A42" s="207"/>
      <c r="B42" s="208" t="s">
        <v>245</v>
      </c>
      <c r="C42" s="210" t="s">
        <v>327</v>
      </c>
      <c r="D42" s="114"/>
      <c r="E42" s="210" t="s">
        <v>90</v>
      </c>
      <c r="F42" s="200">
        <v>9.6</v>
      </c>
      <c r="G42" s="201" t="s">
        <v>67</v>
      </c>
      <c r="H42" s="112"/>
      <c r="I42" s="224"/>
      <c r="J42" s="114"/>
      <c r="K42" s="204"/>
      <c r="L42" s="204"/>
      <c r="M42" s="204"/>
      <c r="N42" s="204"/>
      <c r="O42" s="205">
        <v>0.0</v>
      </c>
      <c r="P42" s="205">
        <v>1.0</v>
      </c>
      <c r="Q42" s="205">
        <v>1.0</v>
      </c>
      <c r="R42" s="105"/>
      <c r="S42" s="105"/>
      <c r="T42" s="105"/>
      <c r="U42" s="105"/>
      <c r="V42" s="105"/>
    </row>
    <row r="43" outlineLevel="1">
      <c r="A43" s="195" t="s">
        <v>128</v>
      </c>
      <c r="B43" s="208" t="s">
        <v>170</v>
      </c>
      <c r="C43" s="210" t="s">
        <v>56</v>
      </c>
      <c r="D43" s="314" t="s">
        <v>541</v>
      </c>
      <c r="E43" s="355" t="s">
        <v>2208</v>
      </c>
      <c r="F43" s="200" t="s">
        <v>2209</v>
      </c>
      <c r="G43" s="201" t="s">
        <v>693</v>
      </c>
      <c r="H43" s="261" t="s">
        <v>175</v>
      </c>
      <c r="I43" s="221"/>
      <c r="J43" s="110"/>
      <c r="K43" s="203"/>
      <c r="L43" s="203"/>
      <c r="M43" s="204"/>
      <c r="N43" s="204"/>
      <c r="O43" s="205">
        <v>0.0</v>
      </c>
      <c r="P43" s="205">
        <v>1.0</v>
      </c>
      <c r="Q43" s="205">
        <v>1.0</v>
      </c>
      <c r="R43" s="105"/>
      <c r="S43" s="105"/>
      <c r="T43" s="105"/>
      <c r="U43" s="105"/>
      <c r="V43" s="105"/>
    </row>
    <row r="44" outlineLevel="1">
      <c r="A44" s="207"/>
      <c r="B44" s="208" t="s">
        <v>177</v>
      </c>
      <c r="C44" s="210" t="s">
        <v>224</v>
      </c>
      <c r="D44" s="114"/>
      <c r="E44" s="355" t="s">
        <v>2208</v>
      </c>
      <c r="F44" s="200" t="s">
        <v>2209</v>
      </c>
      <c r="G44" s="201" t="s">
        <v>693</v>
      </c>
      <c r="H44" s="112"/>
      <c r="I44" s="224"/>
      <c r="J44" s="114"/>
      <c r="K44" s="203"/>
      <c r="L44" s="203"/>
      <c r="M44" s="204"/>
      <c r="N44" s="204"/>
      <c r="O44" s="205">
        <v>0.0</v>
      </c>
      <c r="P44" s="205">
        <v>1.0</v>
      </c>
      <c r="Q44" s="205">
        <v>1.0</v>
      </c>
      <c r="R44" s="105"/>
      <c r="S44" s="105"/>
      <c r="T44" s="105"/>
      <c r="U44" s="105"/>
      <c r="V44" s="105"/>
    </row>
    <row r="45">
      <c r="A45" s="180"/>
      <c r="B45" s="246"/>
      <c r="C45" s="180"/>
      <c r="D45" s="180"/>
      <c r="E45" s="180"/>
      <c r="F45" s="248"/>
      <c r="G45" s="248"/>
      <c r="H45" s="180"/>
      <c r="I45" s="180"/>
      <c r="J45" s="180"/>
      <c r="K45" s="180"/>
      <c r="L45" s="180"/>
      <c r="M45" s="180"/>
      <c r="N45" s="180"/>
      <c r="O45" s="180"/>
      <c r="P45" s="180"/>
      <c r="Q45" s="180"/>
      <c r="R45" s="180"/>
      <c r="S45" s="180"/>
      <c r="T45" s="180"/>
      <c r="U45" s="180"/>
      <c r="V45" s="180"/>
    </row>
    <row r="46">
      <c r="A46" s="250" t="s">
        <v>148</v>
      </c>
      <c r="B46" s="110"/>
      <c r="C46" s="251"/>
      <c r="D46" s="251"/>
      <c r="E46" s="251"/>
      <c r="F46" s="253"/>
      <c r="G46" s="251"/>
      <c r="H46" s="253"/>
      <c r="I46" s="253"/>
      <c r="J46" s="254"/>
      <c r="K46" s="253"/>
      <c r="L46" s="253"/>
      <c r="M46" s="253"/>
      <c r="N46" s="253"/>
      <c r="O46" s="253"/>
      <c r="P46" s="253"/>
      <c r="Q46" s="253"/>
      <c r="R46" s="253"/>
      <c r="S46" s="253"/>
      <c r="T46" s="253"/>
      <c r="U46" s="253"/>
      <c r="V46" s="253"/>
    </row>
    <row r="47" outlineLevel="1">
      <c r="A47" s="112"/>
      <c r="B47" s="114"/>
      <c r="C47" s="256" t="s">
        <v>48</v>
      </c>
      <c r="D47" s="257" t="s">
        <v>49</v>
      </c>
      <c r="E47" s="256" t="s">
        <v>50</v>
      </c>
      <c r="F47" s="259" t="s">
        <v>51</v>
      </c>
      <c r="G47" s="259" t="s">
        <v>174</v>
      </c>
      <c r="H47" s="260" t="s">
        <v>52</v>
      </c>
      <c r="I47" s="259" t="str">
        <f>'テンプレート'!I56</f>
        <v>Landing Lag</v>
      </c>
      <c r="J47" s="259" t="s">
        <v>176</v>
      </c>
      <c r="K47" s="259" t="str">
        <f>'テンプレート'!K56</f>
        <v>ベクトル</v>
      </c>
      <c r="L47" s="259" t="str">
        <f>'テンプレート'!L56</f>
        <v>KBG (R.E.)</v>
      </c>
      <c r="M47" s="259" t="str">
        <f>'テンプレート'!M56</f>
        <v>BKB (R.A.)</v>
      </c>
      <c r="N47" s="259" t="str">
        <f>'テンプレート'!N56</f>
        <v>FKB (R.F.)</v>
      </c>
      <c r="O47" s="262" t="str">
        <f>'テンプレート'!O56</f>
        <v>盾削り値</v>
      </c>
      <c r="P47" s="259" t="str">
        <f>'テンプレート'!P56</f>
        <v>ﾋｯﾄｽﾄｯﾌﾟ</v>
      </c>
      <c r="Q47" s="262" t="str">
        <f>'テンプレート'!Q56</f>
        <v>ずらし</v>
      </c>
      <c r="R47" s="263" t="str">
        <f>'テンプレート'!R56</f>
        <v>Comment</v>
      </c>
      <c r="S47" s="120"/>
      <c r="T47" s="120"/>
      <c r="U47" s="120"/>
      <c r="V47" s="120"/>
    </row>
    <row r="48" outlineLevel="1">
      <c r="A48" s="265" t="s">
        <v>187</v>
      </c>
      <c r="B48" s="267" t="s">
        <v>813</v>
      </c>
      <c r="C48" s="199" t="s">
        <v>2210</v>
      </c>
      <c r="D48" s="275" t="s">
        <v>112</v>
      </c>
      <c r="E48" s="271" t="s">
        <v>2211</v>
      </c>
      <c r="F48" s="273">
        <v>0.84</v>
      </c>
      <c r="G48" s="1523">
        <v>0.714</v>
      </c>
      <c r="H48" s="200" t="s">
        <v>292</v>
      </c>
      <c r="I48" s="311" t="str">
        <f t="array" ref="I48">INDEX('Aerial Attacks'!$O$3:$AA$109, MATCH($A$1,'Aerial Attacks'!$A$3:$A$109,0), MATCH(A48,'Aerial Attacks'!$O$2:$S$2,0))</f>
        <v>14</v>
      </c>
      <c r="J48" s="314" t="s">
        <v>1730</v>
      </c>
      <c r="K48" s="278"/>
      <c r="L48" s="284"/>
      <c r="M48" s="825"/>
      <c r="N48" s="825"/>
      <c r="O48" s="282">
        <v>0.0</v>
      </c>
      <c r="P48" s="282">
        <v>1.0</v>
      </c>
      <c r="Q48" s="282">
        <v>1.0</v>
      </c>
      <c r="R48" s="1128"/>
      <c r="S48" s="221"/>
      <c r="T48" s="221"/>
      <c r="U48" s="221"/>
      <c r="V48" s="110"/>
    </row>
    <row r="49" outlineLevel="1">
      <c r="A49" s="207"/>
      <c r="B49" s="267" t="s">
        <v>421</v>
      </c>
      <c r="C49" s="199" t="s">
        <v>144</v>
      </c>
      <c r="D49" s="114"/>
      <c r="E49" s="199" t="s">
        <v>1294</v>
      </c>
      <c r="F49" s="200">
        <v>5.3999999999999995</v>
      </c>
      <c r="G49" s="1524">
        <v>4.59</v>
      </c>
      <c r="H49" s="200" t="s">
        <v>70</v>
      </c>
      <c r="I49" s="207"/>
      <c r="J49" s="114"/>
      <c r="K49" s="278"/>
      <c r="L49" s="284"/>
      <c r="M49" s="825"/>
      <c r="N49" s="825"/>
      <c r="O49" s="282">
        <v>0.0</v>
      </c>
      <c r="P49" s="282">
        <v>1.0</v>
      </c>
      <c r="Q49" s="282">
        <v>1.0</v>
      </c>
      <c r="R49" s="112"/>
      <c r="S49" s="224"/>
      <c r="T49" s="224"/>
      <c r="U49" s="224"/>
      <c r="V49" s="114"/>
    </row>
    <row r="50" outlineLevel="1">
      <c r="A50" s="265" t="s">
        <v>219</v>
      </c>
      <c r="B50" s="267" t="s">
        <v>170</v>
      </c>
      <c r="C50" s="199" t="s">
        <v>130</v>
      </c>
      <c r="D50" s="269">
        <v>46.0</v>
      </c>
      <c r="E50" s="199" t="s">
        <v>473</v>
      </c>
      <c r="F50" s="200">
        <v>3.0</v>
      </c>
      <c r="G50" s="349">
        <v>2.55</v>
      </c>
      <c r="H50" s="200" t="s">
        <v>292</v>
      </c>
      <c r="I50" s="311" t="str">
        <f t="array" ref="I50">INDEX('Aerial Attacks'!$O$3:$AA$109, MATCH($A$1,'Aerial Attacks'!$A$3:$A$109,0), MATCH(A50,'Aerial Attacks'!$O$2:$S$2,0))</f>
        <v>12</v>
      </c>
      <c r="J50" s="314" t="s">
        <v>2212</v>
      </c>
      <c r="K50" s="278"/>
      <c r="L50" s="284"/>
      <c r="M50" s="825"/>
      <c r="N50" s="825"/>
      <c r="O50" s="282">
        <v>0.0</v>
      </c>
      <c r="P50" s="282">
        <v>1.0</v>
      </c>
      <c r="Q50" s="282">
        <v>1.0</v>
      </c>
      <c r="R50" s="1128"/>
      <c r="S50" s="221"/>
      <c r="T50" s="221"/>
      <c r="U50" s="221"/>
      <c r="V50" s="110"/>
    </row>
    <row r="51" outlineLevel="1">
      <c r="A51" s="222"/>
      <c r="B51" s="267" t="s">
        <v>177</v>
      </c>
      <c r="C51" s="199" t="s">
        <v>120</v>
      </c>
      <c r="D51" s="233"/>
      <c r="E51" s="199" t="s">
        <v>473</v>
      </c>
      <c r="F51" s="200">
        <v>3.0</v>
      </c>
      <c r="G51" s="349">
        <v>2.55</v>
      </c>
      <c r="H51" s="200" t="s">
        <v>292</v>
      </c>
      <c r="I51" s="222"/>
      <c r="J51" s="233"/>
      <c r="K51" s="278"/>
      <c r="L51" s="284"/>
      <c r="M51" s="825"/>
      <c r="N51" s="825"/>
      <c r="O51" s="282"/>
      <c r="P51" s="282"/>
      <c r="Q51" s="282"/>
      <c r="R51" s="231"/>
      <c r="V51" s="233"/>
    </row>
    <row r="52" outlineLevel="1">
      <c r="A52" s="207"/>
      <c r="B52" s="267" t="s">
        <v>245</v>
      </c>
      <c r="C52" s="199" t="s">
        <v>594</v>
      </c>
      <c r="D52" s="114"/>
      <c r="E52" s="199" t="s">
        <v>66</v>
      </c>
      <c r="F52" s="200">
        <v>7.199999999999999</v>
      </c>
      <c r="G52" s="349">
        <v>6.12</v>
      </c>
      <c r="H52" s="200" t="s">
        <v>70</v>
      </c>
      <c r="I52" s="207"/>
      <c r="J52" s="114"/>
      <c r="K52" s="278"/>
      <c r="L52" s="284"/>
      <c r="M52" s="825"/>
      <c r="N52" s="825"/>
      <c r="O52" s="282">
        <v>0.0</v>
      </c>
      <c r="P52" s="282">
        <v>1.0</v>
      </c>
      <c r="Q52" s="282">
        <v>1.0</v>
      </c>
      <c r="R52" s="112"/>
      <c r="S52" s="224"/>
      <c r="T52" s="224"/>
      <c r="U52" s="224"/>
      <c r="V52" s="114"/>
    </row>
    <row r="53" outlineLevel="1">
      <c r="A53" s="265" t="s">
        <v>260</v>
      </c>
      <c r="B53" s="267" t="s">
        <v>129</v>
      </c>
      <c r="C53" s="199" t="s">
        <v>173</v>
      </c>
      <c r="D53" s="269">
        <v>40.0</v>
      </c>
      <c r="E53" s="199" t="s">
        <v>1499</v>
      </c>
      <c r="F53" s="200" t="s">
        <v>1500</v>
      </c>
      <c r="G53" s="349" t="s">
        <v>2213</v>
      </c>
      <c r="H53" s="200" t="s">
        <v>937</v>
      </c>
      <c r="I53" s="1525">
        <f t="array" ref="I53">INDEX('Aerial Attacks'!$O$3:$AA$109, MATCH($A$1,'Aerial Attacks'!$A$3:$A$109,0), MATCH(A53,'Aerial Attacks'!$O$2:$S$2,0))</f>
        <v>8</v>
      </c>
      <c r="J53" s="314" t="s">
        <v>2212</v>
      </c>
      <c r="K53" s="278"/>
      <c r="L53" s="284"/>
      <c r="M53" s="825"/>
      <c r="N53" s="825"/>
      <c r="O53" s="282">
        <v>0.0</v>
      </c>
      <c r="P53" s="282">
        <v>1.0</v>
      </c>
      <c r="Q53" s="282">
        <v>1.0</v>
      </c>
      <c r="R53" s="1128"/>
      <c r="S53" s="221"/>
      <c r="T53" s="221"/>
      <c r="U53" s="221"/>
      <c r="V53" s="110"/>
    </row>
    <row r="54" outlineLevel="1">
      <c r="A54" s="207"/>
      <c r="B54" s="267"/>
      <c r="C54" s="199" t="s">
        <v>130</v>
      </c>
      <c r="D54" s="114"/>
      <c r="E54" s="199" t="s">
        <v>74</v>
      </c>
      <c r="F54" s="200">
        <v>14.4</v>
      </c>
      <c r="G54" s="349">
        <v>12.24</v>
      </c>
      <c r="H54" s="200" t="s">
        <v>59</v>
      </c>
      <c r="I54" s="207"/>
      <c r="J54" s="114"/>
      <c r="K54" s="278"/>
      <c r="L54" s="284"/>
      <c r="M54" s="825"/>
      <c r="N54" s="825"/>
      <c r="O54" s="282"/>
      <c r="P54" s="282"/>
      <c r="Q54" s="282"/>
      <c r="R54" s="112"/>
      <c r="S54" s="224"/>
      <c r="T54" s="224"/>
      <c r="U54" s="224"/>
      <c r="V54" s="114"/>
    </row>
    <row r="55" outlineLevel="1">
      <c r="A55" s="265" t="s">
        <v>271</v>
      </c>
      <c r="B55" s="267" t="s">
        <v>922</v>
      </c>
      <c r="C55" s="199" t="s">
        <v>2214</v>
      </c>
      <c r="D55" s="269" t="s">
        <v>121</v>
      </c>
      <c r="E55" s="199" t="s">
        <v>592</v>
      </c>
      <c r="F55" s="200">
        <v>1.7999999999999998</v>
      </c>
      <c r="G55" s="349">
        <v>1.53</v>
      </c>
      <c r="H55" s="200" t="s">
        <v>292</v>
      </c>
      <c r="I55" s="311" t="str">
        <f t="array" ref="I55">INDEX('Aerial Attacks'!$O$3:$AA$109, MATCH($A$1,'Aerial Attacks'!$A$3:$A$109,0), MATCH(A55,'Aerial Attacks'!$O$2:$S$2,0))</f>
        <v>14</v>
      </c>
      <c r="J55" s="314" t="s">
        <v>2215</v>
      </c>
      <c r="K55" s="284"/>
      <c r="L55" s="284"/>
      <c r="M55" s="825"/>
      <c r="N55" s="825"/>
      <c r="O55" s="282">
        <v>0.0</v>
      </c>
      <c r="P55" s="282">
        <v>1.0</v>
      </c>
      <c r="Q55" s="282">
        <v>1.0</v>
      </c>
      <c r="R55" s="1128"/>
      <c r="S55" s="221"/>
      <c r="T55" s="221"/>
      <c r="U55" s="221"/>
      <c r="V55" s="110"/>
    </row>
    <row r="56" outlineLevel="1">
      <c r="A56" s="207"/>
      <c r="B56" s="267" t="s">
        <v>417</v>
      </c>
      <c r="C56" s="199" t="s">
        <v>262</v>
      </c>
      <c r="D56" s="114"/>
      <c r="E56" s="199" t="s">
        <v>229</v>
      </c>
      <c r="F56" s="200">
        <v>6.0</v>
      </c>
      <c r="G56" s="349">
        <v>5.1</v>
      </c>
      <c r="H56" s="200" t="s">
        <v>70</v>
      </c>
      <c r="I56" s="207"/>
      <c r="J56" s="114"/>
      <c r="K56" s="284"/>
      <c r="L56" s="284"/>
      <c r="M56" s="825"/>
      <c r="N56" s="825"/>
      <c r="O56" s="282">
        <v>0.0</v>
      </c>
      <c r="P56" s="282">
        <v>1.0</v>
      </c>
      <c r="Q56" s="282">
        <v>1.0</v>
      </c>
      <c r="R56" s="112"/>
      <c r="S56" s="224"/>
      <c r="T56" s="224"/>
      <c r="U56" s="224"/>
      <c r="V56" s="114"/>
    </row>
    <row r="57" outlineLevel="1">
      <c r="A57" s="265" t="s">
        <v>283</v>
      </c>
      <c r="B57" s="267"/>
      <c r="C57" s="199" t="s">
        <v>173</v>
      </c>
      <c r="D57" s="311">
        <v>36.0</v>
      </c>
      <c r="E57" s="199" t="s">
        <v>173</v>
      </c>
      <c r="F57" s="200">
        <v>12.0</v>
      </c>
      <c r="G57" s="349">
        <v>10.2</v>
      </c>
      <c r="H57" s="200" t="s">
        <v>193</v>
      </c>
      <c r="I57" s="311">
        <f t="array" ref="I57">INDEX('Aerial Attacks'!$O$3:$AA$109, MATCH($A$1,'Aerial Attacks'!$A$3:$A$109,0), MATCH(A57,'Aerial Attacks'!$O$2:$S$2,0))</f>
        <v>12</v>
      </c>
      <c r="J57" s="426" t="s">
        <v>2216</v>
      </c>
      <c r="K57" s="284"/>
      <c r="L57" s="284"/>
      <c r="M57" s="825"/>
      <c r="N57" s="825"/>
      <c r="O57" s="282">
        <v>0.0</v>
      </c>
      <c r="P57" s="282">
        <v>1.0</v>
      </c>
      <c r="Q57" s="282">
        <v>1.0</v>
      </c>
      <c r="R57" s="316"/>
      <c r="S57" s="221"/>
      <c r="T57" s="221"/>
      <c r="U57" s="221"/>
      <c r="V57" s="110"/>
    </row>
    <row r="58" outlineLevel="1">
      <c r="A58" s="207"/>
      <c r="B58" s="267" t="s">
        <v>76</v>
      </c>
      <c r="C58" s="199" t="s">
        <v>130</v>
      </c>
      <c r="D58" s="207"/>
      <c r="E58" s="199" t="s">
        <v>173</v>
      </c>
      <c r="F58" s="200">
        <v>12.0</v>
      </c>
      <c r="G58" s="349">
        <v>10.2</v>
      </c>
      <c r="H58" s="200" t="s">
        <v>193</v>
      </c>
      <c r="I58" s="207"/>
      <c r="J58" s="207"/>
      <c r="K58" s="284"/>
      <c r="L58" s="284"/>
      <c r="M58" s="825"/>
      <c r="N58" s="825"/>
      <c r="O58" s="282">
        <v>0.0</v>
      </c>
      <c r="P58" s="282">
        <v>1.0</v>
      </c>
      <c r="Q58" s="282">
        <v>1.0</v>
      </c>
      <c r="R58" s="112"/>
      <c r="S58" s="224"/>
      <c r="T58" s="224"/>
      <c r="U58" s="224"/>
      <c r="V58" s="114"/>
    </row>
    <row r="59">
      <c r="A59" s="312"/>
      <c r="B59" s="315"/>
      <c r="C59" s="317"/>
      <c r="D59" s="317"/>
      <c r="E59" s="318"/>
      <c r="F59" s="318"/>
      <c r="G59" s="318"/>
      <c r="H59" s="319"/>
      <c r="I59" s="319"/>
      <c r="J59" s="320"/>
      <c r="K59" s="320"/>
      <c r="L59" s="320"/>
      <c r="M59" s="320"/>
      <c r="N59" s="320"/>
      <c r="O59" s="320"/>
      <c r="P59" s="320"/>
      <c r="Q59" s="180"/>
      <c r="R59" s="180"/>
      <c r="S59" s="180"/>
      <c r="T59" s="180"/>
      <c r="U59" s="180"/>
      <c r="V59" s="180"/>
    </row>
    <row r="60">
      <c r="A60" s="322" t="s">
        <v>305</v>
      </c>
      <c r="B60" s="117"/>
      <c r="C60" s="317"/>
      <c r="D60" s="317"/>
      <c r="E60" s="318"/>
      <c r="F60" s="318"/>
      <c r="G60" s="318"/>
      <c r="H60" s="319"/>
      <c r="I60" s="319"/>
      <c r="J60" s="320"/>
      <c r="K60" s="320"/>
      <c r="L60" s="320"/>
      <c r="M60" s="320"/>
      <c r="N60" s="320"/>
      <c r="O60" s="320"/>
      <c r="P60" s="320"/>
      <c r="Q60" s="180"/>
      <c r="R60" s="180"/>
      <c r="S60" s="180"/>
      <c r="T60" s="180"/>
      <c r="U60" s="180"/>
      <c r="V60" s="180"/>
    </row>
    <row r="61" outlineLevel="1">
      <c r="A61" s="324" t="s">
        <v>2237</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outlineLevel="1">
      <c r="A62" s="335" t="s">
        <v>322</v>
      </c>
      <c r="B62" s="343" t="s">
        <v>2218</v>
      </c>
      <c r="C62" s="199" t="s">
        <v>2238</v>
      </c>
      <c r="D62" s="199" t="s">
        <v>461</v>
      </c>
      <c r="E62" s="227" t="s">
        <v>2239</v>
      </c>
      <c r="F62" s="843" t="s">
        <v>2240</v>
      </c>
      <c r="G62" s="216" t="s">
        <v>1206</v>
      </c>
      <c r="H62" s="283" t="s">
        <v>2241</v>
      </c>
      <c r="I62" s="221"/>
      <c r="J62" s="221"/>
      <c r="K62" s="203"/>
      <c r="L62" s="203"/>
      <c r="M62" s="204"/>
      <c r="N62" s="204"/>
      <c r="O62" s="200">
        <v>0.0</v>
      </c>
      <c r="P62" s="200">
        <v>1.0</v>
      </c>
      <c r="Q62" s="200">
        <v>1.0</v>
      </c>
      <c r="R62" s="205" t="b">
        <v>1</v>
      </c>
      <c r="S62" s="205" t="b">
        <v>0</v>
      </c>
      <c r="T62" s="205" t="b">
        <v>1</v>
      </c>
      <c r="U62" s="344" t="s">
        <v>340</v>
      </c>
      <c r="V62" s="344" t="b">
        <v>1</v>
      </c>
    </row>
    <row r="63" outlineLevel="1">
      <c r="A63" s="222"/>
      <c r="B63" s="708" t="s">
        <v>2224</v>
      </c>
      <c r="C63" s="199" t="s">
        <v>2242</v>
      </c>
      <c r="D63" s="210" t="s">
        <v>172</v>
      </c>
      <c r="E63" s="222"/>
      <c r="F63" s="222"/>
      <c r="G63" s="222"/>
      <c r="H63" s="231"/>
      <c r="K63" s="203"/>
      <c r="L63" s="203"/>
      <c r="M63" s="204"/>
      <c r="N63" s="204"/>
      <c r="O63" s="200">
        <v>0.0</v>
      </c>
      <c r="P63" s="200">
        <v>1.0</v>
      </c>
      <c r="Q63" s="200">
        <v>1.0</v>
      </c>
      <c r="R63" s="205" t="b">
        <v>1</v>
      </c>
      <c r="S63" s="205" t="b">
        <v>0</v>
      </c>
      <c r="T63" s="205" t="b">
        <v>1</v>
      </c>
      <c r="U63" s="222"/>
      <c r="V63" s="222"/>
    </row>
    <row r="64" outlineLevel="1">
      <c r="A64" s="335" t="s">
        <v>359</v>
      </c>
      <c r="B64" s="343" t="s">
        <v>2218</v>
      </c>
      <c r="C64" s="199" t="s">
        <v>2238</v>
      </c>
      <c r="D64" s="210" t="s">
        <v>172</v>
      </c>
      <c r="E64" s="222"/>
      <c r="F64" s="222"/>
      <c r="G64" s="222"/>
      <c r="H64" s="231"/>
      <c r="K64" s="203"/>
      <c r="L64" s="203"/>
      <c r="M64" s="204"/>
      <c r="N64" s="204"/>
      <c r="O64" s="200">
        <v>0.0</v>
      </c>
      <c r="P64" s="200">
        <v>1.0</v>
      </c>
      <c r="Q64" s="200">
        <v>1.0</v>
      </c>
      <c r="R64" s="205" t="b">
        <v>1</v>
      </c>
      <c r="S64" s="205" t="b">
        <v>0</v>
      </c>
      <c r="T64" s="205" t="b">
        <v>1</v>
      </c>
      <c r="U64" s="222"/>
      <c r="V64" s="222"/>
    </row>
    <row r="65" outlineLevel="1">
      <c r="A65" s="222"/>
      <c r="B65" s="708" t="s">
        <v>2224</v>
      </c>
      <c r="C65" s="199" t="s">
        <v>2242</v>
      </c>
      <c r="D65" s="210" t="s">
        <v>464</v>
      </c>
      <c r="E65" s="207"/>
      <c r="F65" s="207"/>
      <c r="G65" s="207"/>
      <c r="H65" s="231"/>
      <c r="K65" s="203"/>
      <c r="L65" s="203"/>
      <c r="M65" s="204"/>
      <c r="N65" s="204"/>
      <c r="O65" s="200">
        <v>0.0</v>
      </c>
      <c r="P65" s="200">
        <v>1.0</v>
      </c>
      <c r="Q65" s="200">
        <v>1.0</v>
      </c>
      <c r="R65" s="205" t="b">
        <v>1</v>
      </c>
      <c r="S65" s="205" t="b">
        <v>0</v>
      </c>
      <c r="T65" s="205" t="b">
        <v>1</v>
      </c>
      <c r="U65" s="207"/>
      <c r="V65" s="207"/>
    </row>
    <row r="66" outlineLevel="1">
      <c r="A66" s="324" t="s">
        <v>2243</v>
      </c>
      <c r="B66" s="117"/>
      <c r="C66" s="327" t="s">
        <v>48</v>
      </c>
      <c r="D66" s="327" t="s">
        <v>49</v>
      </c>
      <c r="E66" s="328" t="s">
        <v>50</v>
      </c>
      <c r="F66" s="329" t="s">
        <v>2244</v>
      </c>
      <c r="G66" s="328" t="s">
        <v>52</v>
      </c>
      <c r="H66" s="331"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ht="28.5" customHeight="1" outlineLevel="1">
      <c r="A67" s="335" t="s">
        <v>322</v>
      </c>
      <c r="B67" s="343" t="s">
        <v>2227</v>
      </c>
      <c r="C67" s="199" t="s">
        <v>1902</v>
      </c>
      <c r="D67" s="199" t="s">
        <v>986</v>
      </c>
      <c r="E67" s="199" t="s">
        <v>451</v>
      </c>
      <c r="F67" s="200">
        <v>0.0</v>
      </c>
      <c r="G67" s="610"/>
      <c r="H67" s="1526" t="s">
        <v>2245</v>
      </c>
      <c r="I67" s="221"/>
      <c r="J67" s="110"/>
      <c r="K67" s="203"/>
      <c r="L67" s="203"/>
      <c r="M67" s="204"/>
      <c r="N67" s="204"/>
      <c r="O67" s="200">
        <v>0.0</v>
      </c>
      <c r="P67" s="200">
        <v>1.0</v>
      </c>
      <c r="Q67" s="200">
        <v>1.0</v>
      </c>
      <c r="R67" s="205" t="b">
        <v>0</v>
      </c>
      <c r="S67" s="205" t="b">
        <v>0</v>
      </c>
      <c r="T67" s="205"/>
      <c r="U67" s="344" t="s">
        <v>340</v>
      </c>
      <c r="V67" s="344" t="b">
        <v>1</v>
      </c>
    </row>
    <row r="68" ht="28.5" customHeight="1" outlineLevel="1">
      <c r="A68" s="222"/>
      <c r="B68" s="343" t="s">
        <v>506</v>
      </c>
      <c r="C68" s="199" t="s">
        <v>2229</v>
      </c>
      <c r="D68" s="199" t="s">
        <v>121</v>
      </c>
      <c r="E68" s="199" t="s">
        <v>74</v>
      </c>
      <c r="F68" s="200">
        <v>13.2</v>
      </c>
      <c r="G68" s="199" t="s">
        <v>75</v>
      </c>
      <c r="H68" s="231"/>
      <c r="J68" s="233"/>
      <c r="K68" s="200"/>
      <c r="L68" s="200"/>
      <c r="M68" s="205"/>
      <c r="N68" s="205"/>
      <c r="O68" s="200">
        <v>10.0</v>
      </c>
      <c r="P68" s="200">
        <v>1.0</v>
      </c>
      <c r="Q68" s="200">
        <v>1.0</v>
      </c>
      <c r="R68" s="205" t="b">
        <v>1</v>
      </c>
      <c r="S68" s="205" t="b">
        <v>0</v>
      </c>
      <c r="T68" s="205"/>
      <c r="U68" s="222"/>
      <c r="V68" s="222"/>
    </row>
    <row r="69" ht="28.5" customHeight="1" outlineLevel="1">
      <c r="A69" s="335" t="s">
        <v>359</v>
      </c>
      <c r="B69" s="343" t="s">
        <v>2227</v>
      </c>
      <c r="C69" s="199" t="s">
        <v>1098</v>
      </c>
      <c r="D69" s="199" t="s">
        <v>407</v>
      </c>
      <c r="E69" s="199" t="s">
        <v>451</v>
      </c>
      <c r="F69" s="200">
        <v>0.0</v>
      </c>
      <c r="G69" s="407"/>
      <c r="H69" s="231"/>
      <c r="J69" s="233"/>
      <c r="K69" s="200"/>
      <c r="L69" s="200"/>
      <c r="M69" s="205"/>
      <c r="N69" s="205"/>
      <c r="O69" s="200">
        <v>0.0</v>
      </c>
      <c r="P69" s="200">
        <v>1.0</v>
      </c>
      <c r="Q69" s="200">
        <v>1.0</v>
      </c>
      <c r="R69" s="205" t="b">
        <v>0</v>
      </c>
      <c r="S69" s="205" t="b">
        <v>0</v>
      </c>
      <c r="T69" s="205"/>
      <c r="U69" s="222"/>
      <c r="V69" s="222"/>
    </row>
    <row r="70" ht="28.5" customHeight="1" outlineLevel="1">
      <c r="A70" s="222"/>
      <c r="B70" s="343" t="s">
        <v>506</v>
      </c>
      <c r="C70" s="199" t="s">
        <v>2230</v>
      </c>
      <c r="D70" s="345" t="s">
        <v>309</v>
      </c>
      <c r="E70" s="199" t="s">
        <v>1784</v>
      </c>
      <c r="F70" s="200">
        <v>10.799999999999999</v>
      </c>
      <c r="G70" s="199" t="s">
        <v>80</v>
      </c>
      <c r="H70" s="112"/>
      <c r="I70" s="224"/>
      <c r="J70" s="114"/>
      <c r="K70" s="200"/>
      <c r="L70" s="200"/>
      <c r="M70" s="205"/>
      <c r="N70" s="205"/>
      <c r="O70" s="200">
        <v>10.0</v>
      </c>
      <c r="P70" s="200">
        <v>1.0</v>
      </c>
      <c r="Q70" s="200">
        <v>1.0</v>
      </c>
      <c r="R70" s="205" t="b">
        <v>1</v>
      </c>
      <c r="S70" s="205" t="b">
        <v>0</v>
      </c>
      <c r="T70" s="205"/>
      <c r="U70" s="207"/>
      <c r="V70" s="207"/>
    </row>
    <row r="71" outlineLevel="1">
      <c r="A71" s="324" t="s">
        <v>2231</v>
      </c>
      <c r="B71" s="117"/>
      <c r="C71" s="327" t="s">
        <v>48</v>
      </c>
      <c r="D71" s="327" t="s">
        <v>49</v>
      </c>
      <c r="E71" s="328" t="s">
        <v>50</v>
      </c>
      <c r="F71" s="329" t="s">
        <v>2244</v>
      </c>
      <c r="G71" s="328" t="s">
        <v>52</v>
      </c>
      <c r="H71" s="331" t="s">
        <v>53</v>
      </c>
      <c r="I71" s="120"/>
      <c r="J71" s="117"/>
      <c r="K71" s="333" t="s">
        <v>180</v>
      </c>
      <c r="L71" s="333" t="s">
        <v>181</v>
      </c>
      <c r="M71" s="333" t="s">
        <v>182</v>
      </c>
      <c r="N71" s="333" t="s">
        <v>183</v>
      </c>
      <c r="O71" s="334" t="s">
        <v>184</v>
      </c>
      <c r="P71" s="333" t="s">
        <v>185</v>
      </c>
      <c r="Q71" s="334" t="s">
        <v>186</v>
      </c>
      <c r="R71" s="333" t="s">
        <v>317</v>
      </c>
      <c r="S71" s="334" t="s">
        <v>318</v>
      </c>
      <c r="T71" s="334" t="s">
        <v>319</v>
      </c>
      <c r="U71" s="334" t="s">
        <v>320</v>
      </c>
      <c r="V71" s="334" t="s">
        <v>321</v>
      </c>
    </row>
    <row r="72" outlineLevel="1">
      <c r="A72" s="1237" t="s">
        <v>324</v>
      </c>
      <c r="B72" s="848"/>
      <c r="C72" s="610"/>
      <c r="D72" s="610"/>
      <c r="E72" s="610"/>
      <c r="F72" s="610"/>
      <c r="G72" s="610"/>
      <c r="H72" s="228" t="s">
        <v>2232</v>
      </c>
      <c r="I72" s="120"/>
      <c r="J72" s="117"/>
      <c r="K72" s="407"/>
      <c r="L72" s="407"/>
      <c r="M72" s="407"/>
      <c r="N72" s="407"/>
      <c r="O72" s="407"/>
      <c r="P72" s="407"/>
      <c r="Q72" s="407"/>
      <c r="R72" s="407"/>
      <c r="S72" s="407"/>
      <c r="T72" s="407"/>
      <c r="U72" s="205" t="s">
        <v>340</v>
      </c>
      <c r="V72" s="205" t="b">
        <v>1</v>
      </c>
    </row>
    <row r="73" outlineLevel="1">
      <c r="A73" s="324" t="s">
        <v>2233</v>
      </c>
      <c r="B73" s="117"/>
      <c r="C73" s="327" t="s">
        <v>48</v>
      </c>
      <c r="D73" s="327" t="s">
        <v>49</v>
      </c>
      <c r="E73" s="328" t="s">
        <v>50</v>
      </c>
      <c r="F73" s="329" t="s">
        <v>2244</v>
      </c>
      <c r="G73" s="328" t="s">
        <v>52</v>
      </c>
      <c r="H73" s="331" t="s">
        <v>53</v>
      </c>
      <c r="I73" s="120"/>
      <c r="J73" s="117"/>
      <c r="K73" s="333" t="s">
        <v>180</v>
      </c>
      <c r="L73" s="333" t="s">
        <v>181</v>
      </c>
      <c r="M73" s="333" t="s">
        <v>182</v>
      </c>
      <c r="N73" s="333" t="s">
        <v>183</v>
      </c>
      <c r="O73" s="334" t="s">
        <v>184</v>
      </c>
      <c r="P73" s="333" t="s">
        <v>185</v>
      </c>
      <c r="Q73" s="334" t="s">
        <v>186</v>
      </c>
      <c r="R73" s="333" t="s">
        <v>317</v>
      </c>
      <c r="S73" s="334" t="s">
        <v>318</v>
      </c>
      <c r="T73" s="334" t="s">
        <v>319</v>
      </c>
      <c r="U73" s="334" t="s">
        <v>320</v>
      </c>
      <c r="V73" s="334" t="s">
        <v>321</v>
      </c>
    </row>
    <row r="74" ht="24.75" customHeight="1" outlineLevel="1">
      <c r="A74" s="335" t="s">
        <v>324</v>
      </c>
      <c r="B74" s="597" t="s">
        <v>830</v>
      </c>
      <c r="C74" s="197" t="s">
        <v>2234</v>
      </c>
      <c r="D74" s="197" t="s">
        <v>121</v>
      </c>
      <c r="E74" s="197" t="s">
        <v>451</v>
      </c>
      <c r="F74" s="349">
        <v>0.0</v>
      </c>
      <c r="G74" s="610"/>
      <c r="H74" s="294" t="s">
        <v>2235</v>
      </c>
      <c r="I74" s="221"/>
      <c r="J74" s="110"/>
      <c r="K74" s="200"/>
      <c r="L74" s="200"/>
      <c r="M74" s="205"/>
      <c r="N74" s="205"/>
      <c r="O74" s="200">
        <v>0.0</v>
      </c>
      <c r="P74" s="200">
        <v>1.0</v>
      </c>
      <c r="Q74" s="200">
        <v>1.0</v>
      </c>
      <c r="R74" s="205" t="b">
        <v>0</v>
      </c>
      <c r="S74" s="205" t="b">
        <v>0</v>
      </c>
      <c r="T74" s="205" t="b">
        <v>0</v>
      </c>
      <c r="U74" s="344" t="s">
        <v>1190</v>
      </c>
      <c r="V74" s="344" t="b">
        <v>1</v>
      </c>
    </row>
    <row r="75" ht="24.75" customHeight="1" outlineLevel="1">
      <c r="A75" s="222"/>
      <c r="B75" s="597" t="s">
        <v>633</v>
      </c>
      <c r="C75" s="610"/>
      <c r="D75" s="197" t="s">
        <v>299</v>
      </c>
      <c r="E75" s="610"/>
      <c r="F75" s="610"/>
      <c r="G75" s="610"/>
      <c r="H75" s="231"/>
      <c r="J75" s="233"/>
      <c r="K75" s="434"/>
      <c r="L75" s="434"/>
      <c r="M75" s="179"/>
      <c r="N75" s="179"/>
      <c r="O75" s="434"/>
      <c r="P75" s="434"/>
      <c r="Q75" s="434"/>
      <c r="R75" s="179" t="b">
        <v>0</v>
      </c>
      <c r="S75" s="179" t="b">
        <v>0</v>
      </c>
      <c r="T75" s="179" t="b">
        <v>0</v>
      </c>
      <c r="U75" s="222"/>
      <c r="V75" s="222"/>
    </row>
    <row r="76" ht="24.75" customHeight="1" outlineLevel="1">
      <c r="A76" s="207"/>
      <c r="B76" s="597" t="s">
        <v>2236</v>
      </c>
      <c r="C76" s="610"/>
      <c r="D76" s="197" t="s">
        <v>299</v>
      </c>
      <c r="E76" s="610"/>
      <c r="F76" s="610"/>
      <c r="G76" s="610"/>
      <c r="H76" s="112"/>
      <c r="I76" s="224"/>
      <c r="J76" s="114"/>
      <c r="K76" s="434"/>
      <c r="L76" s="434"/>
      <c r="M76" s="179"/>
      <c r="N76" s="179"/>
      <c r="O76" s="434"/>
      <c r="P76" s="434"/>
      <c r="Q76" s="434"/>
      <c r="R76" s="179" t="b">
        <v>0</v>
      </c>
      <c r="S76" s="179" t="b">
        <v>0</v>
      </c>
      <c r="T76" s="179" t="b">
        <v>0</v>
      </c>
      <c r="U76" s="207"/>
      <c r="V76" s="207"/>
    </row>
    <row r="77">
      <c r="A77" s="312"/>
      <c r="B77" s="315"/>
      <c r="C77" s="317"/>
      <c r="D77" s="317"/>
      <c r="E77" s="318"/>
      <c r="F77" s="318"/>
      <c r="G77" s="318"/>
      <c r="H77" s="319"/>
      <c r="I77" s="319"/>
      <c r="J77" s="320"/>
      <c r="K77" s="320"/>
      <c r="L77" s="320"/>
      <c r="M77" s="320"/>
      <c r="N77" s="320"/>
      <c r="O77" s="320"/>
      <c r="P77" s="320"/>
      <c r="Q77" s="180"/>
      <c r="R77" s="180"/>
      <c r="S77" s="180"/>
      <c r="T77" s="180"/>
      <c r="U77" s="180"/>
      <c r="V77" s="180"/>
    </row>
    <row r="78">
      <c r="A78" s="390" t="s">
        <v>442</v>
      </c>
      <c r="B78" s="110"/>
      <c r="C78" s="319"/>
      <c r="D78" s="319"/>
      <c r="E78" s="320"/>
      <c r="F78" s="392"/>
      <c r="G78" s="392"/>
      <c r="H78" s="320"/>
      <c r="I78" s="320"/>
      <c r="J78" s="320"/>
      <c r="K78" s="320"/>
      <c r="L78" s="320"/>
      <c r="M78" s="320"/>
      <c r="N78" s="180"/>
      <c r="O78" s="180"/>
      <c r="P78" s="180"/>
      <c r="Q78" s="320"/>
      <c r="R78" s="320"/>
      <c r="S78" s="320"/>
      <c r="T78" s="320"/>
      <c r="U78" s="320"/>
      <c r="V78" s="320"/>
    </row>
    <row r="79" outlineLevel="1">
      <c r="A79" s="112"/>
      <c r="B79" s="114"/>
      <c r="C79" s="393" t="s">
        <v>48</v>
      </c>
      <c r="D79" s="393" t="s">
        <v>49</v>
      </c>
      <c r="E79" s="393" t="s">
        <v>50</v>
      </c>
      <c r="F79" s="396" t="s">
        <v>51</v>
      </c>
      <c r="G79" s="319"/>
      <c r="H79" s="319"/>
      <c r="I79" s="319"/>
      <c r="J79" s="320"/>
      <c r="K79" s="320"/>
      <c r="L79" s="320"/>
      <c r="M79" s="320"/>
      <c r="N79" s="320"/>
      <c r="O79" s="320"/>
      <c r="P79" s="320"/>
      <c r="Q79" s="320"/>
      <c r="R79" s="320"/>
      <c r="S79" s="320"/>
      <c r="T79" s="320"/>
      <c r="U79" s="320"/>
      <c r="V79" s="320"/>
    </row>
    <row r="80" outlineLevel="1">
      <c r="A80" s="398" t="s">
        <v>449</v>
      </c>
      <c r="B80" s="399" t="s">
        <v>449</v>
      </c>
      <c r="C80" s="199" t="s">
        <v>429</v>
      </c>
      <c r="D80" s="199" t="s">
        <v>66</v>
      </c>
      <c r="E80" s="199" t="s">
        <v>452</v>
      </c>
      <c r="F80" s="200">
        <v>1.56</v>
      </c>
      <c r="G80" s="319"/>
      <c r="H80" s="319"/>
      <c r="I80" s="319"/>
      <c r="J80" s="320"/>
      <c r="K80" s="320"/>
      <c r="L80" s="320"/>
      <c r="M80" s="320"/>
      <c r="N80" s="320"/>
      <c r="O80" s="320"/>
      <c r="P80" s="320"/>
      <c r="Q80" s="320"/>
      <c r="R80" s="320"/>
      <c r="S80" s="320"/>
      <c r="T80" s="320"/>
      <c r="U80" s="320"/>
      <c r="V80" s="320"/>
    </row>
    <row r="81" outlineLevel="1">
      <c r="A81" s="400" t="s">
        <v>454</v>
      </c>
      <c r="B81" s="399" t="s">
        <v>455</v>
      </c>
      <c r="C81" s="199" t="s">
        <v>105</v>
      </c>
      <c r="D81" s="199" t="s">
        <v>65</v>
      </c>
      <c r="E81" s="401"/>
      <c r="F81" s="402"/>
      <c r="G81" s="402"/>
      <c r="H81" s="319"/>
      <c r="I81" s="319"/>
      <c r="J81" s="320"/>
      <c r="K81" s="320"/>
      <c r="L81" s="320"/>
      <c r="M81" s="320"/>
      <c r="N81" s="320"/>
      <c r="O81" s="320"/>
      <c r="P81" s="320"/>
      <c r="Q81" s="320"/>
      <c r="R81" s="320"/>
      <c r="S81" s="320"/>
      <c r="T81" s="320"/>
      <c r="U81" s="320"/>
      <c r="V81" s="320"/>
    </row>
    <row r="82" outlineLevel="1">
      <c r="A82" s="231"/>
      <c r="B82" s="399" t="s">
        <v>456</v>
      </c>
      <c r="C82" s="199" t="s">
        <v>457</v>
      </c>
      <c r="D82" s="199" t="s">
        <v>458</v>
      </c>
      <c r="E82" s="401"/>
      <c r="F82" s="402"/>
      <c r="G82" s="402"/>
      <c r="H82" s="319"/>
      <c r="I82" s="319"/>
      <c r="J82" s="320"/>
      <c r="K82" s="320"/>
      <c r="L82" s="320"/>
      <c r="M82" s="320"/>
      <c r="N82" s="320"/>
      <c r="O82" s="320"/>
      <c r="P82" s="320"/>
      <c r="Q82" s="320"/>
      <c r="R82" s="320"/>
      <c r="S82" s="320"/>
      <c r="T82" s="320"/>
      <c r="U82" s="320"/>
      <c r="V82" s="320"/>
    </row>
    <row r="83" outlineLevel="1">
      <c r="A83" s="112"/>
      <c r="B83" s="399" t="s">
        <v>459</v>
      </c>
      <c r="C83" s="199" t="s">
        <v>212</v>
      </c>
      <c r="D83" s="199" t="s">
        <v>118</v>
      </c>
      <c r="E83" s="319"/>
      <c r="F83" s="402"/>
      <c r="G83" s="402"/>
      <c r="H83" s="319"/>
      <c r="I83" s="319"/>
      <c r="J83" s="320"/>
      <c r="K83" s="320"/>
      <c r="L83" s="320"/>
      <c r="M83" s="320"/>
      <c r="N83" s="320"/>
      <c r="O83" s="320"/>
      <c r="P83" s="320"/>
      <c r="Q83" s="320"/>
      <c r="R83" s="320"/>
      <c r="S83" s="320"/>
      <c r="T83" s="320"/>
      <c r="U83" s="320"/>
      <c r="V83" s="320"/>
    </row>
    <row r="84" outlineLevel="1">
      <c r="A84" s="403" t="s">
        <v>462</v>
      </c>
      <c r="B84" s="117"/>
      <c r="C84" s="393" t="s">
        <v>465</v>
      </c>
      <c r="D84" s="393" t="s">
        <v>48</v>
      </c>
      <c r="E84" s="393" t="s">
        <v>49</v>
      </c>
      <c r="F84" s="393" t="s">
        <v>50</v>
      </c>
      <c r="G84" s="396" t="s">
        <v>51</v>
      </c>
      <c r="H84" s="1036" t="s">
        <v>53</v>
      </c>
      <c r="I84" s="120"/>
      <c r="J84" s="117"/>
      <c r="K84" s="405" t="str">
        <f>'テンプレート'!K97</f>
        <v>ベクトル</v>
      </c>
      <c r="L84" s="405" t="str">
        <f>'テンプレート'!L97</f>
        <v>KBG (R.E.)</v>
      </c>
      <c r="M84" s="405" t="str">
        <f>'テンプレート'!M97</f>
        <v>BKB (R.A.)</v>
      </c>
      <c r="N84" s="405" t="str">
        <f>'テンプレート'!N97</f>
        <v>FKB (R.F.)</v>
      </c>
      <c r="O84" s="406" t="str">
        <f>'テンプレート'!O97</f>
        <v>盾削り値</v>
      </c>
      <c r="P84" s="405" t="str">
        <f>'テンプレート'!P97</f>
        <v>ﾋｯﾄｽﾄｯﾌﾟ</v>
      </c>
      <c r="Q84" s="406" t="str">
        <f>'テンプレート'!Q97</f>
        <v>ずらし</v>
      </c>
      <c r="R84" s="408"/>
      <c r="S84" s="408"/>
      <c r="T84" s="408"/>
      <c r="U84" s="408"/>
      <c r="V84" s="408"/>
    </row>
    <row r="85" outlineLevel="1">
      <c r="A85" s="411" t="s">
        <v>467</v>
      </c>
      <c r="B85" s="399" t="s">
        <v>469</v>
      </c>
      <c r="C85" s="415" t="b">
        <v>0</v>
      </c>
      <c r="D85" s="1132" t="s">
        <v>255</v>
      </c>
      <c r="E85" s="1427">
        <v>27.0</v>
      </c>
      <c r="F85" s="197" t="s">
        <v>66</v>
      </c>
      <c r="G85" s="200">
        <v>7.199999999999999</v>
      </c>
      <c r="H85" s="1141"/>
      <c r="I85" s="221"/>
      <c r="J85" s="110"/>
      <c r="K85" s="203"/>
      <c r="L85" s="203"/>
      <c r="M85" s="204"/>
      <c r="N85" s="204"/>
      <c r="O85" s="205">
        <v>0.0</v>
      </c>
      <c r="P85" s="205">
        <v>1.0</v>
      </c>
      <c r="Q85" s="205">
        <v>1.0</v>
      </c>
      <c r="R85" s="408"/>
      <c r="S85" s="320"/>
      <c r="T85" s="320"/>
      <c r="U85" s="320"/>
      <c r="V85" s="320"/>
    </row>
    <row r="86" outlineLevel="1">
      <c r="A86" s="207"/>
      <c r="B86" s="399" t="s">
        <v>462</v>
      </c>
      <c r="C86" s="207"/>
      <c r="D86" s="1132">
        <v>14.0</v>
      </c>
      <c r="E86" s="207"/>
      <c r="F86" s="197" t="s">
        <v>58</v>
      </c>
      <c r="G86" s="200">
        <v>4.8</v>
      </c>
      <c r="H86" s="112"/>
      <c r="I86" s="224"/>
      <c r="J86" s="114"/>
      <c r="K86" s="203"/>
      <c r="L86" s="203"/>
      <c r="M86" s="204"/>
      <c r="N86" s="204"/>
      <c r="O86" s="407"/>
      <c r="P86" s="407"/>
      <c r="Q86" s="407"/>
      <c r="R86" s="408"/>
      <c r="S86" s="320"/>
      <c r="T86" s="320"/>
      <c r="U86" s="320"/>
      <c r="V86" s="320"/>
    </row>
    <row r="87" outlineLevel="1">
      <c r="A87" s="411" t="s">
        <v>474</v>
      </c>
      <c r="B87" s="399" t="s">
        <v>469</v>
      </c>
      <c r="C87" s="424" t="b">
        <v>0</v>
      </c>
      <c r="D87" s="821"/>
      <c r="E87" s="1427" t="s">
        <v>98</v>
      </c>
      <c r="F87" s="821"/>
      <c r="G87" s="407"/>
      <c r="H87" s="1141"/>
      <c r="I87" s="221"/>
      <c r="J87" s="110"/>
      <c r="K87" s="407"/>
      <c r="L87" s="407"/>
      <c r="M87" s="407"/>
      <c r="N87" s="407"/>
      <c r="O87" s="407"/>
      <c r="P87" s="407"/>
      <c r="Q87" s="407"/>
      <c r="R87" s="408"/>
      <c r="S87" s="320"/>
      <c r="T87" s="320"/>
      <c r="U87" s="320"/>
      <c r="V87" s="320"/>
    </row>
    <row r="88" outlineLevel="1">
      <c r="A88" s="207"/>
      <c r="B88" s="399" t="s">
        <v>462</v>
      </c>
      <c r="C88" s="207"/>
      <c r="D88" s="1132" t="s">
        <v>150</v>
      </c>
      <c r="E88" s="207"/>
      <c r="F88" s="197" t="s">
        <v>90</v>
      </c>
      <c r="G88" s="200">
        <v>9.6</v>
      </c>
      <c r="H88" s="112"/>
      <c r="I88" s="224"/>
      <c r="J88" s="114"/>
      <c r="K88" s="203"/>
      <c r="L88" s="203"/>
      <c r="M88" s="204"/>
      <c r="N88" s="204"/>
      <c r="O88" s="407"/>
      <c r="P88" s="407"/>
      <c r="Q88" s="407"/>
      <c r="R88" s="408"/>
      <c r="S88" s="320"/>
      <c r="T88" s="320"/>
      <c r="U88" s="320"/>
      <c r="V88" s="320"/>
    </row>
    <row r="89" outlineLevel="1">
      <c r="A89" s="411" t="s">
        <v>477</v>
      </c>
      <c r="B89" s="399" t="s">
        <v>469</v>
      </c>
      <c r="C89" s="415" t="b">
        <v>0</v>
      </c>
      <c r="D89" s="1132" t="s">
        <v>136</v>
      </c>
      <c r="E89" s="227" t="s">
        <v>118</v>
      </c>
      <c r="F89" s="197" t="s">
        <v>58</v>
      </c>
      <c r="G89" s="200">
        <v>4.8</v>
      </c>
      <c r="H89" s="1141"/>
      <c r="I89" s="221"/>
      <c r="J89" s="110"/>
      <c r="K89" s="203"/>
      <c r="L89" s="203"/>
      <c r="M89" s="204"/>
      <c r="N89" s="204"/>
      <c r="O89" s="205">
        <v>0.0</v>
      </c>
      <c r="P89" s="205">
        <v>1.0</v>
      </c>
      <c r="Q89" s="205">
        <v>1.0</v>
      </c>
      <c r="R89" s="408"/>
      <c r="S89" s="320"/>
      <c r="T89" s="320"/>
      <c r="U89" s="320"/>
      <c r="V89" s="320"/>
    </row>
    <row r="90" outlineLevel="1">
      <c r="A90" s="207"/>
      <c r="B90" s="399" t="s">
        <v>462</v>
      </c>
      <c r="C90" s="207"/>
      <c r="D90" s="1132">
        <v>15.0</v>
      </c>
      <c r="E90" s="207"/>
      <c r="F90" s="197" t="s">
        <v>145</v>
      </c>
      <c r="G90" s="200">
        <v>8.4</v>
      </c>
      <c r="H90" s="112"/>
      <c r="I90" s="224"/>
      <c r="J90" s="114"/>
      <c r="K90" s="203"/>
      <c r="L90" s="203"/>
      <c r="M90" s="204"/>
      <c r="N90" s="204"/>
      <c r="O90" s="407"/>
      <c r="P90" s="407"/>
      <c r="Q90" s="407"/>
      <c r="R90" s="408"/>
      <c r="S90" s="179"/>
      <c r="T90" s="179"/>
      <c r="U90" s="179"/>
      <c r="V90" s="179"/>
    </row>
    <row r="91" outlineLevel="1">
      <c r="A91" s="411" t="s">
        <v>482</v>
      </c>
      <c r="B91" s="399" t="s">
        <v>469</v>
      </c>
      <c r="C91" s="415" t="b">
        <v>0</v>
      </c>
      <c r="D91" s="1132" t="s">
        <v>136</v>
      </c>
      <c r="E91" s="1427">
        <v>31.0</v>
      </c>
      <c r="F91" s="197" t="s">
        <v>303</v>
      </c>
      <c r="G91" s="200">
        <v>2.4</v>
      </c>
      <c r="H91" s="1141"/>
      <c r="I91" s="221"/>
      <c r="J91" s="110"/>
      <c r="K91" s="203"/>
      <c r="L91" s="203"/>
      <c r="M91" s="204"/>
      <c r="N91" s="204"/>
      <c r="O91" s="205">
        <v>0.0</v>
      </c>
      <c r="P91" s="205">
        <v>1.0</v>
      </c>
      <c r="Q91" s="205">
        <v>1.0</v>
      </c>
      <c r="R91" s="408"/>
      <c r="S91" s="179"/>
      <c r="T91" s="179"/>
      <c r="U91" s="179"/>
      <c r="V91" s="179"/>
    </row>
    <row r="92" outlineLevel="1">
      <c r="A92" s="207"/>
      <c r="B92" s="399" t="s">
        <v>462</v>
      </c>
      <c r="C92" s="207"/>
      <c r="D92" s="1132">
        <v>16.0</v>
      </c>
      <c r="E92" s="207"/>
      <c r="F92" s="197" t="s">
        <v>58</v>
      </c>
      <c r="G92" s="200">
        <v>4.8</v>
      </c>
      <c r="H92" s="112"/>
      <c r="I92" s="224"/>
      <c r="J92" s="114"/>
      <c r="K92" s="203"/>
      <c r="L92" s="203"/>
      <c r="M92" s="204"/>
      <c r="N92" s="204"/>
      <c r="O92" s="407"/>
      <c r="P92" s="407"/>
      <c r="Q92" s="407"/>
      <c r="R92" s="408"/>
      <c r="S92" s="179"/>
      <c r="T92" s="179"/>
      <c r="U92" s="179"/>
      <c r="V92" s="179"/>
    </row>
    <row r="93">
      <c r="A93" s="312"/>
      <c r="B93" s="315"/>
      <c r="C93" s="317"/>
      <c r="D93" s="317"/>
      <c r="E93" s="319"/>
      <c r="F93" s="248"/>
      <c r="G93" s="248"/>
      <c r="H93" s="319"/>
      <c r="I93" s="319"/>
      <c r="J93" s="320"/>
      <c r="K93" s="320"/>
      <c r="L93" s="121"/>
      <c r="M93" s="121"/>
      <c r="N93" s="121"/>
      <c r="O93" s="179"/>
      <c r="P93" s="179"/>
      <c r="Q93" s="121"/>
      <c r="R93" s="121"/>
      <c r="S93" s="121"/>
      <c r="T93" s="121"/>
      <c r="U93" s="121"/>
      <c r="V93" s="121"/>
    </row>
    <row r="94">
      <c r="A94" s="429" t="s">
        <v>486</v>
      </c>
      <c r="B94" s="110"/>
      <c r="C94" s="392"/>
      <c r="D94" s="121"/>
      <c r="E94" s="121"/>
      <c r="F94" s="121"/>
      <c r="G94" s="121"/>
      <c r="H94" s="121"/>
      <c r="I94" s="121"/>
      <c r="J94" s="180"/>
      <c r="K94" s="121"/>
      <c r="L94" s="121"/>
      <c r="M94" s="121"/>
      <c r="N94" s="121"/>
      <c r="O94" s="121"/>
      <c r="P94" s="121"/>
      <c r="Q94" s="180"/>
      <c r="R94" s="121"/>
      <c r="S94" s="121"/>
      <c r="T94" s="121"/>
      <c r="U94" s="121"/>
      <c r="V94" s="121"/>
    </row>
    <row r="95" outlineLevel="1">
      <c r="A95" s="112"/>
      <c r="B95" s="114"/>
      <c r="C95" s="430" t="s">
        <v>487</v>
      </c>
      <c r="D95" s="430" t="s">
        <v>489</v>
      </c>
      <c r="E95" s="430" t="s">
        <v>49</v>
      </c>
      <c r="F95" s="430" t="s">
        <v>490</v>
      </c>
      <c r="G95" s="431"/>
      <c r="H95" s="319"/>
      <c r="I95" s="319"/>
      <c r="J95" s="320"/>
      <c r="K95" s="320"/>
      <c r="L95" s="121"/>
      <c r="M95" s="121"/>
      <c r="N95" s="121"/>
      <c r="O95" s="121"/>
      <c r="P95" s="121"/>
      <c r="Q95" s="121"/>
      <c r="R95" s="121"/>
      <c r="S95" s="121"/>
      <c r="T95" s="121"/>
      <c r="U95" s="121"/>
      <c r="V95" s="121"/>
    </row>
    <row r="96" outlineLevel="1">
      <c r="A96" s="432" t="s">
        <v>492</v>
      </c>
      <c r="B96" s="433" t="s">
        <v>455</v>
      </c>
      <c r="C96" s="127" t="str">
        <f t="array" ref="C96">INDEX(Dodges!$C$3:$U$84, MATCH($A$1,Dodges!$A$3:$A$85,0), MATCH(C95,Dodges!$C$2:$F$2,0))</f>
        <v>3-17</v>
      </c>
      <c r="D96" s="127" t="str">
        <f t="array" ref="D96">INDEX(Dodges!$C$3:$U$84, MATCH($A$1,Dodges!$A$3:$A$85,0), MATCH(D95,Dodges!$C$2:$F$2,0))</f>
        <v>6-17</v>
      </c>
      <c r="E96" s="127" t="str">
        <f t="array" ref="E96">INDEX(Dodges!$C$3:$U$84, MATCH($A$1,Dodges!$A$3:$A$85,0), MATCH(E95,Dodges!$C$2:$F$2,0))</f>
        <v>25 (20)</v>
      </c>
      <c r="F96" s="127" t="str">
        <f t="array" ref="F96">INDEX(Dodges!$C$3:$U$84, MATCH($A$1,Dodges!$A$3:$A$85,0), MATCH(F95,Dodges!$C$2:$F$2,0))</f>
        <v>33 (27)</v>
      </c>
      <c r="G96" s="402"/>
      <c r="H96" s="319"/>
      <c r="I96" s="319"/>
      <c r="J96" s="320"/>
      <c r="K96" s="320"/>
      <c r="L96" s="320"/>
      <c r="M96" s="121"/>
      <c r="N96" s="121"/>
      <c r="O96" s="121"/>
      <c r="P96" s="121"/>
      <c r="Q96" s="121"/>
      <c r="R96" s="121"/>
      <c r="S96" s="121"/>
      <c r="T96" s="121"/>
      <c r="U96" s="121"/>
      <c r="V96" s="121"/>
    </row>
    <row r="97" outlineLevel="1">
      <c r="A97" s="231"/>
      <c r="B97" s="433" t="s">
        <v>496</v>
      </c>
      <c r="C97" s="127" t="str">
        <f t="array" ref="C97">INDEX(Dodges!$G$3:$U$84, MATCH($A$1,Dodges!$A$3:$A$85,0), MATCH(C95,Dodges!$G$2:$J$2,0))</f>
        <v>4-15</v>
      </c>
      <c r="D97" s="127" t="str">
        <f t="array" ref="D97">INDEX(Dodges!$G$3:$U$84, MATCH($A$1,Dodges!$A$3:$A$85,0), MATCH(D95,Dodges!$G$2:$J$2,0))</f>
        <v>8-14</v>
      </c>
      <c r="E97" s="127" t="str">
        <f t="array" ref="E97">INDEX(Dodges!$G$3:$U$84, MATCH($A$1,Dodges!$A$3:$A$85,0), MATCH(E95,Dodges!$G$2:$J$2,0))</f>
        <v>29</v>
      </c>
      <c r="F97" s="127">
        <f t="array" ref="F97">INDEX(Dodges!$G$3:$U$84, MATCH($A$1,Dodges!$A$3:$A$85,0), MATCH(F95,Dodges!$G$2:$J$2,0))</f>
        <v>38</v>
      </c>
      <c r="G97" s="436"/>
      <c r="H97" s="319"/>
      <c r="I97" s="319"/>
      <c r="J97" s="320"/>
      <c r="K97" s="320"/>
      <c r="L97" s="320"/>
      <c r="M97" s="320"/>
      <c r="N97" s="320"/>
      <c r="O97" s="121"/>
      <c r="P97" s="121"/>
      <c r="Q97" s="121"/>
      <c r="R97" s="121"/>
      <c r="S97" s="121"/>
      <c r="T97" s="121"/>
      <c r="U97" s="121"/>
      <c r="V97" s="121"/>
    </row>
    <row r="98" outlineLevel="1">
      <c r="A98" s="112"/>
      <c r="B98" s="433" t="s">
        <v>497</v>
      </c>
      <c r="C98" s="127" t="str">
        <f t="array" ref="C98">INDEX(Dodges!$K$3:$U$84, MATCH($A$1,Dodges!$A$3:$A$85,0), MATCH(C95,Dodges!$K$2:$N$2,0))</f>
        <v>5-16</v>
      </c>
      <c r="D98" s="127" t="str">
        <f t="array" ref="D98">INDEX(Dodges!$K$3:$U$84, MATCH($A$1,Dodges!$A$3:$A$85,0), MATCH(D95,Dodges!$K$2:$N$2,0))</f>
        <v>9-14</v>
      </c>
      <c r="E98" s="127" t="str">
        <f t="array" ref="E98">INDEX(Dodges!$K$3:$U$84, MATCH($A$1,Dodges!$A$3:$A$85,0), MATCH(E95,Dodges!$K$2:$N$2,0))</f>
        <v>34</v>
      </c>
      <c r="F98" s="127" t="str">
        <f t="array" ref="F98">INDEX(Dodges!$K$3:$U$84, MATCH($A$1,Dodges!$A$3:$A$85,0), MATCH(F95,Dodges!$K$2:$N$2,0))</f>
        <v>51</v>
      </c>
      <c r="G98" s="436"/>
      <c r="H98" s="434"/>
      <c r="I98" s="434"/>
      <c r="J98" s="179"/>
      <c r="K98" s="179"/>
      <c r="L98" s="179"/>
      <c r="M98" s="179"/>
      <c r="N98" s="179"/>
      <c r="O98" s="121"/>
      <c r="P98" s="121"/>
      <c r="Q98" s="121"/>
      <c r="R98" s="121"/>
      <c r="S98" s="121"/>
      <c r="T98" s="121"/>
      <c r="U98" s="121"/>
      <c r="V98" s="121"/>
    </row>
    <row r="99" outlineLevel="1">
      <c r="A99" s="432" t="s">
        <v>498</v>
      </c>
      <c r="B99" s="433" t="s">
        <v>499</v>
      </c>
      <c r="C99" s="127" t="str">
        <f t="array" ref="C99">INDEX(Dodges!$O$3:$U$84, MATCH($A$1,Dodges!$A$3:$A$85,0), MATCH(C95,Dodges!$O$2:$R$2,0))</f>
        <v>3-29</v>
      </c>
      <c r="D99" s="127" t="str">
        <f t="array" ref="D99">INDEX(Dodges!$O$3:$U$84, MATCH($A$1,Dodges!$A$3:$A$85,0), MATCH(D95,Dodges!$O$2:$R$2,0))</f>
        <v>6-27</v>
      </c>
      <c r="E99" s="127" t="str">
        <f t="array" ref="E99">INDEX(Dodges!$O$3:$U$84, MATCH($A$1,Dodges!$A$3:$A$85,0), MATCH(E95,Dodges!$O$2:$R$2,0))</f>
        <v>52</v>
      </c>
      <c r="F99" s="248"/>
      <c r="G99" s="248"/>
      <c r="H99" s="180"/>
      <c r="I99" s="180"/>
      <c r="J99" s="121"/>
      <c r="K99" s="121"/>
      <c r="L99" s="121"/>
      <c r="M99" s="121"/>
      <c r="N99" s="121"/>
      <c r="O99" s="320"/>
      <c r="P99" s="320"/>
      <c r="Q99" s="320"/>
      <c r="R99" s="320"/>
      <c r="S99" s="320"/>
      <c r="T99" s="320"/>
      <c r="U99" s="320"/>
      <c r="V99" s="320"/>
    </row>
    <row r="100" outlineLevel="1">
      <c r="A100" s="112"/>
      <c r="B100" s="433" t="s">
        <v>500</v>
      </c>
      <c r="C100" s="127" t="str">
        <f t="array" ref="C100">INDEX(Dodges!$S$3:$U$84, MATCH($A$1,Dodges!$A$3:$A$85,0), MATCH(C95,Dodges!$S$2:$U$2,0))</f>
        <v>3-21</v>
      </c>
      <c r="D100" s="127" t="str">
        <f t="array" ref="D100">INDEX(Dodges!$S$3:$U$84, MATCH($A$1,Dodges!$A$3:$A$85,0), MATCH(D95,Dodges!$S$2:$U$2,0))</f>
        <v>6-20</v>
      </c>
      <c r="E100" s="127" t="str">
        <f t="array" ref="E100">INDEX(Dodges!$S$3:$U$84, MATCH($A$1,Dodges!$A$3:$A$85,0), MATCH(E95,Dodges!$S$2:$U$2,0))</f>
        <v>真横：89
真上：119
真下：73</v>
      </c>
      <c r="F100" s="436"/>
      <c r="G100" s="436"/>
      <c r="H100" s="180"/>
      <c r="I100" s="180"/>
      <c r="J100" s="179"/>
      <c r="K100" s="179"/>
      <c r="L100" s="179"/>
      <c r="M100" s="179"/>
      <c r="N100" s="121"/>
      <c r="O100" s="180"/>
      <c r="P100" s="180"/>
      <c r="Q100" s="180"/>
      <c r="R100" s="180"/>
      <c r="S100" s="180"/>
      <c r="T100" s="180"/>
      <c r="U100" s="180"/>
      <c r="V100" s="180"/>
    </row>
    <row r="101">
      <c r="A101" s="438"/>
      <c r="B101" s="439"/>
      <c r="C101" s="431"/>
      <c r="D101" s="431"/>
      <c r="E101" s="440"/>
      <c r="F101" s="431"/>
      <c r="G101" s="431"/>
      <c r="H101" s="431"/>
      <c r="I101" s="431"/>
      <c r="J101" s="121"/>
      <c r="K101" s="319"/>
      <c r="L101" s="319"/>
      <c r="M101" s="319"/>
      <c r="N101" s="319"/>
      <c r="O101" s="180"/>
      <c r="P101" s="180"/>
      <c r="Q101" s="180"/>
      <c r="R101" s="180"/>
      <c r="S101" s="180"/>
      <c r="T101" s="180"/>
      <c r="U101" s="180"/>
      <c r="V101" s="180"/>
    </row>
    <row r="102">
      <c r="A102" s="441" t="s">
        <v>501</v>
      </c>
      <c r="B102" s="110"/>
      <c r="C102" s="320"/>
      <c r="D102" s="179"/>
      <c r="E102" s="320"/>
      <c r="F102" s="138"/>
      <c r="G102" s="138"/>
      <c r="H102" s="179"/>
      <c r="I102" s="179"/>
      <c r="J102" s="180"/>
      <c r="K102" s="180"/>
      <c r="L102" s="180"/>
      <c r="M102" s="180"/>
      <c r="N102" s="180"/>
      <c r="O102" s="180"/>
      <c r="P102" s="180"/>
      <c r="Q102" s="180"/>
      <c r="R102" s="180"/>
      <c r="S102" s="180"/>
      <c r="T102" s="180"/>
      <c r="U102" s="180"/>
      <c r="V102" s="180"/>
    </row>
    <row r="103" outlineLevel="1">
      <c r="A103" s="112"/>
      <c r="B103" s="114"/>
      <c r="C103" s="442" t="s">
        <v>487</v>
      </c>
      <c r="D103" s="442" t="s">
        <v>49</v>
      </c>
      <c r="E103" s="442" t="s">
        <v>48</v>
      </c>
      <c r="F103" s="442" t="s">
        <v>50</v>
      </c>
      <c r="G103" s="443" t="s">
        <v>51</v>
      </c>
      <c r="H103" s="320"/>
      <c r="I103" s="320"/>
      <c r="J103" s="179"/>
      <c r="K103" s="444" t="str">
        <f>'テンプレート'!K116</f>
        <v>アイテム取得</v>
      </c>
      <c r="L103" s="117"/>
      <c r="M103" s="445" t="str">
        <f>'テンプレート'!M116</f>
        <v>取得フレーム</v>
      </c>
      <c r="N103" s="445" t="str">
        <f>'テンプレート'!N116</f>
        <v>Duration</v>
      </c>
      <c r="O103" s="180"/>
      <c r="P103" s="180"/>
      <c r="Q103" s="180"/>
      <c r="R103" s="180"/>
      <c r="S103" s="180"/>
      <c r="T103" s="180"/>
      <c r="U103" s="180"/>
      <c r="V103" s="180"/>
    </row>
    <row r="104" outlineLevel="1">
      <c r="A104" s="446" t="s">
        <v>502</v>
      </c>
      <c r="B104" s="447" t="s">
        <v>503</v>
      </c>
      <c r="C104" s="448"/>
      <c r="D104" s="127">
        <f t="array" ref="D104">INDEX('Ledge  Tech'!$C$3:$C99, MATCH($A$1,'Ledge  Tech'!$A$3:$A$109,0), MATCH(D103,'Ledge  Tech'!$C$2,0))</f>
        <v>19</v>
      </c>
      <c r="E104" s="448"/>
      <c r="F104" s="448"/>
      <c r="G104" s="448"/>
      <c r="H104" s="320"/>
      <c r="I104" s="320"/>
      <c r="J104" s="121"/>
      <c r="K104" s="449" t="str">
        <f>'テンプレート'!K117</f>
        <v>小アイテム</v>
      </c>
      <c r="L104" s="450" t="str">
        <f>'テンプレート'!L117</f>
        <v>On-Spot</v>
      </c>
      <c r="M104" s="127" t="s">
        <v>504</v>
      </c>
      <c r="N104" s="127">
        <v>7.0</v>
      </c>
      <c r="O104" s="180"/>
      <c r="P104" s="180"/>
      <c r="Q104" s="180"/>
      <c r="R104" s="180"/>
      <c r="S104" s="180"/>
      <c r="T104" s="180"/>
      <c r="U104" s="180"/>
      <c r="V104" s="180"/>
    </row>
    <row r="105" outlineLevel="1">
      <c r="A105" s="222"/>
      <c r="B105" s="447" t="s">
        <v>455</v>
      </c>
      <c r="C105" s="127" t="str">
        <f t="array" ref="C105">INDEX('Ledge  Tech'!$D$3:$E99, MATCH($A$1,'Ledge  Tech'!$A$3:$A$109,0), MATCH(C103,'Ledge  Tech'!$D$2:$E$2,0))</f>
        <v>1-33</v>
      </c>
      <c r="D105" s="127">
        <f t="array" ref="D105">INDEX('Ledge  Tech'!$D$3:$E99, MATCH($A$1,'Ledge  Tech'!$A$3:$A$109,0), MATCH(D103,'Ledge  Tech'!$D$2:$E$2,0))</f>
        <v>34</v>
      </c>
      <c r="E105" s="448"/>
      <c r="F105" s="448"/>
      <c r="G105" s="448"/>
      <c r="H105" s="320"/>
      <c r="I105" s="320"/>
      <c r="J105" s="179"/>
      <c r="K105" s="207"/>
      <c r="L105" s="450" t="str">
        <f>'テンプレート'!L118</f>
        <v>歩き</v>
      </c>
      <c r="M105" s="127" t="s">
        <v>504</v>
      </c>
      <c r="N105" s="127">
        <v>19.0</v>
      </c>
      <c r="O105" s="180"/>
      <c r="P105" s="180"/>
      <c r="Q105" s="180"/>
      <c r="R105" s="180"/>
      <c r="S105" s="180"/>
      <c r="T105" s="180"/>
      <c r="U105" s="180"/>
      <c r="V105" s="180"/>
    </row>
    <row r="106" outlineLevel="1">
      <c r="A106" s="222"/>
      <c r="B106" s="447" t="s">
        <v>486</v>
      </c>
      <c r="C106" s="127" t="str">
        <f t="array" ref="C106">INDEX('Ledge  Tech'!$F$3:$G$109, MATCH($A$1,'Ledge  Tech'!$A$3:$A$109,0), MATCH(C103,'Ledge  Tech'!$F$2:$G$2,0))</f>
        <v>1-26</v>
      </c>
      <c r="D106" s="127">
        <f t="array" ref="D106">INDEX('Ledge  Tech'!$F$3:$G$109, MATCH($A$1,'Ledge  Tech'!$A$3:$A$109,0), MATCH(D103,'Ledge  Tech'!$F$2:$G$2,0))</f>
        <v>45</v>
      </c>
      <c r="E106" s="448"/>
      <c r="F106" s="448"/>
      <c r="G106" s="448"/>
      <c r="H106" s="320"/>
      <c r="I106" s="320"/>
      <c r="J106" s="121"/>
      <c r="K106" s="451" t="str">
        <f>'テンプレート'!K119</f>
        <v>アイテム投擲</v>
      </c>
      <c r="L106" s="117"/>
      <c r="M106" s="445" t="str">
        <f>'テンプレート'!M119</f>
        <v>投擲フレーム</v>
      </c>
      <c r="N106" s="445" t="str">
        <f>'テンプレート'!N119</f>
        <v>Duration</v>
      </c>
      <c r="O106" s="180"/>
      <c r="P106" s="180"/>
      <c r="Q106" s="180"/>
      <c r="R106" s="180"/>
      <c r="S106" s="180"/>
      <c r="T106" s="180"/>
      <c r="U106" s="180"/>
      <c r="V106" s="180"/>
    </row>
    <row r="107" outlineLevel="1">
      <c r="A107" s="222"/>
      <c r="B107" s="447" t="s">
        <v>505</v>
      </c>
      <c r="C107" s="127" t="str">
        <f t="array" ref="C107">INDEX('Ledge  Tech'!$H$3:$I$109, MATCH($A$1,'Ledge  Tech'!$A$3:$A$109,0), MATCH(C103,'Ledge  Tech'!$H$2:$I$2,0))</f>
        <v>1-12</v>
      </c>
      <c r="D107" s="127">
        <f t="array" ref="D107">INDEX('Ledge  Tech'!$H$3:$I$109, MATCH($A$1,'Ledge  Tech'!$A$3:$A$109,0), MATCH(D103,'Ledge  Tech'!$H$2:$I$2,0))</f>
        <v>14</v>
      </c>
      <c r="E107" s="448"/>
      <c r="F107" s="448"/>
      <c r="G107" s="448"/>
      <c r="H107" s="320"/>
      <c r="I107" s="320"/>
      <c r="J107" s="179"/>
      <c r="K107" s="452" t="str">
        <f>'テンプレート'!K120</f>
        <v>Ground投擲</v>
      </c>
      <c r="L107" s="450" t="str">
        <f>'テンプレート'!L120</f>
        <v>前Throws</v>
      </c>
      <c r="M107" s="127" t="s">
        <v>90</v>
      </c>
      <c r="N107" s="127">
        <v>24.0</v>
      </c>
      <c r="O107" s="121"/>
      <c r="P107" s="121"/>
      <c r="Q107" s="121"/>
      <c r="R107" s="121"/>
      <c r="S107" s="121"/>
      <c r="T107" s="121"/>
      <c r="U107" s="121"/>
      <c r="V107" s="121"/>
    </row>
    <row r="108" outlineLevel="1">
      <c r="A108" s="207"/>
      <c r="B108" s="447" t="s">
        <v>506</v>
      </c>
      <c r="C108" s="127" t="str">
        <f t="array" ref="C108">INDEX('Ledge  Tech'!$J$3:$M$109, MATCH($A$1,'Ledge  Tech'!$A$3:$A$109,0), MATCH(C103,'Ledge  Tech'!$J$2:$M$2,0))</f>
        <v>1-27</v>
      </c>
      <c r="D108" s="127">
        <f t="array" ref="D108">INDEX('Ledge  Tech'!$J$3:$M$109, MATCH($A$1,'Ledge  Tech'!$A$3:$A$109,0), MATCH(D103,'Ledge  Tech'!$J$2:$M$2,0))</f>
        <v>55</v>
      </c>
      <c r="E108" s="127" t="str">
        <f t="array" ref="E108">INDEX('Ledge  Tech'!$J$3:$M$109, MATCH($A$1,'Ledge  Tech'!$A$3:$A$109,0), MATCH(E103,'Ledge  Tech'!$J$2:$M$2,0))</f>
        <v>25-27</v>
      </c>
      <c r="F108" s="127">
        <f t="array" ref="F108">INDEX('Ledge  Tech'!$J$3:$M$109, MATCH($A$1,'Ledge  Tech'!$A$3:$A$109,0), MATCH(F103,'Ledge  Tech'!$J$2:$M$2,0))</f>
        <v>9</v>
      </c>
      <c r="G108" s="127">
        <f>F108*1.2</f>
        <v>10.8</v>
      </c>
      <c r="H108" s="320"/>
      <c r="I108" s="320"/>
      <c r="J108" s="121"/>
      <c r="K108" s="222"/>
      <c r="L108" s="450" t="str">
        <f>'テンプレート'!L121</f>
        <v>後Throws</v>
      </c>
      <c r="M108" s="127" t="s">
        <v>191</v>
      </c>
      <c r="N108" s="127">
        <v>24.0</v>
      </c>
      <c r="O108" s="121"/>
      <c r="P108" s="121"/>
      <c r="Q108" s="121"/>
      <c r="R108" s="121"/>
      <c r="S108" s="121"/>
      <c r="T108" s="121"/>
      <c r="U108" s="121"/>
      <c r="V108" s="121"/>
    </row>
    <row r="109" outlineLevel="1">
      <c r="A109" s="446" t="s">
        <v>507</v>
      </c>
      <c r="B109" s="447" t="s">
        <v>455</v>
      </c>
      <c r="C109" s="127" t="str">
        <f t="array" ref="C109">INDEX('Ledge  Tech'!$N$3:$O$109, MATCH($A$1,'Ledge  Tech'!$A$3:$A$109,0), MATCH(C103,'Ledge  Tech'!$N$2:$O$2,0))</f>
        <v>1-20</v>
      </c>
      <c r="D109" s="127">
        <f t="array" ref="D109">INDEX('Ledge  Tech'!$N$3:$O$109, MATCH($A$1,'Ledge  Tech'!$A$3:$A$109,0), MATCH(D103,'Ledge  Tech'!$N$2:$O$2,0))</f>
        <v>26</v>
      </c>
      <c r="E109" s="448"/>
      <c r="F109" s="448"/>
      <c r="G109" s="448"/>
      <c r="H109" s="320"/>
      <c r="I109" s="320"/>
      <c r="J109" s="179"/>
      <c r="K109" s="222"/>
      <c r="L109" s="450" t="str">
        <f>'テンプレート'!L122</f>
        <v>上Throws</v>
      </c>
      <c r="M109" s="127" t="s">
        <v>74</v>
      </c>
      <c r="N109" s="127">
        <v>23.0</v>
      </c>
      <c r="O109" s="320"/>
      <c r="P109" s="320"/>
      <c r="Q109" s="320"/>
      <c r="R109" s="320"/>
      <c r="S109" s="320"/>
      <c r="T109" s="320"/>
      <c r="U109" s="320"/>
      <c r="V109" s="320"/>
    </row>
    <row r="110" outlineLevel="1">
      <c r="A110" s="222"/>
      <c r="B110" s="447" t="s">
        <v>496</v>
      </c>
      <c r="C110" s="127" t="str">
        <f t="array" ref="C110">INDEX('Ledge  Tech'!$P$3:$Q$109, MATCH($A$1,'Ledge  Tech'!$A$3:$A$109,0), MATCH(C103,'Ledge  Tech'!$P$2:$Q$2,0))</f>
        <v>1-20</v>
      </c>
      <c r="D110" s="127">
        <f t="array" ref="D110">INDEX('Ledge  Tech'!$P$3:$Q$109, MATCH($A$1,'Ledge  Tech'!$A$3:$A$109,0), MATCH(D103,'Ledge  Tech'!$P$2:$Q$2,0))</f>
        <v>40</v>
      </c>
      <c r="E110" s="448"/>
      <c r="F110" s="448"/>
      <c r="G110" s="448"/>
      <c r="H110" s="320"/>
      <c r="I110" s="320"/>
      <c r="J110" s="121"/>
      <c r="K110" s="222"/>
      <c r="L110" s="450" t="str">
        <f>'テンプレート'!L123</f>
        <v>下Throws</v>
      </c>
      <c r="M110" s="127" t="s">
        <v>145</v>
      </c>
      <c r="N110" s="127">
        <v>19.0</v>
      </c>
      <c r="O110" s="180"/>
      <c r="P110" s="180"/>
      <c r="Q110" s="180"/>
      <c r="R110" s="180"/>
      <c r="S110" s="180"/>
      <c r="T110" s="180"/>
      <c r="U110" s="180"/>
      <c r="V110" s="180"/>
    </row>
    <row r="111" outlineLevel="1">
      <c r="A111" s="207"/>
      <c r="B111" s="447" t="s">
        <v>497</v>
      </c>
      <c r="C111" s="127" t="str">
        <f t="array" ref="C111">INDEX('Ledge  Tech'!$R$3:$S$109, MATCH($A$1,'Ledge  Tech'!$A$3:$A$109,0), MATCH(C103,'Ledge  Tech'!$R$2:$S$2,0))</f>
        <v>1-20</v>
      </c>
      <c r="D111" s="127">
        <f t="array" ref="D111">INDEX('Ledge  Tech'!$R$3:$S$109, MATCH($A$1,'Ledge  Tech'!$A$3:$A$109,0), MATCH(D103,'Ledge  Tech'!$R$2:$S$2,0))</f>
        <v>40</v>
      </c>
      <c r="E111" s="448"/>
      <c r="F111" s="448"/>
      <c r="G111" s="448"/>
      <c r="H111" s="320"/>
      <c r="I111" s="320"/>
      <c r="J111" s="179"/>
      <c r="K111" s="222"/>
      <c r="L111" s="453" t="str">
        <f>'テンプレート'!L124</f>
        <v>ダッシュ</v>
      </c>
      <c r="M111" s="127" t="s">
        <v>229</v>
      </c>
      <c r="N111" s="127">
        <v>39.0</v>
      </c>
      <c r="O111" s="180"/>
      <c r="P111" s="180"/>
      <c r="Q111" s="180"/>
      <c r="R111" s="180"/>
      <c r="S111" s="180"/>
      <c r="T111" s="180"/>
      <c r="U111" s="180"/>
      <c r="V111" s="180"/>
    </row>
    <row r="112" outlineLevel="1">
      <c r="A112" s="446" t="s">
        <v>508</v>
      </c>
      <c r="B112" s="447" t="s">
        <v>509</v>
      </c>
      <c r="C112" s="448"/>
      <c r="D112" s="127" t="str">
        <f t="array" ref="D112">INDEX('Get-Ups'!$C$3:$C99, MATCH($A$1,'Get-Ups'!$A$3:$A$109,0), MATCH(D103,'Get-Ups'!$C$2:$AD$2,0))</f>
        <v>25</v>
      </c>
      <c r="E112" s="448"/>
      <c r="F112" s="448"/>
      <c r="G112" s="448"/>
      <c r="H112" s="320"/>
      <c r="I112" s="320"/>
      <c r="J112" s="121"/>
      <c r="K112" s="207"/>
      <c r="L112" s="453" t="str">
        <f>'テンプレート'!L125</f>
        <v>On-Spot捨て</v>
      </c>
      <c r="M112" s="127" t="s">
        <v>66</v>
      </c>
      <c r="N112" s="127">
        <v>23.0</v>
      </c>
      <c r="O112" s="180"/>
      <c r="P112" s="180"/>
      <c r="Q112" s="180"/>
      <c r="R112" s="180"/>
      <c r="S112" s="180"/>
      <c r="T112" s="180"/>
      <c r="U112" s="180"/>
      <c r="V112" s="180"/>
    </row>
    <row r="113" outlineLevel="1">
      <c r="A113" s="222"/>
      <c r="B113" s="447" t="s">
        <v>455</v>
      </c>
      <c r="C113" s="454" t="str">
        <f t="array" ref="C113">INDEX('Get-Ups'!$D$3:$E99, MATCH($A$1,'Get-Ups'!$A$3:$A$109,0), MATCH(C103,'Get-Ups'!$D$2:$AD$2,0))</f>
        <v>1-22</v>
      </c>
      <c r="D113" s="455">
        <f t="array" ref="D113">INDEX('Get-Ups'!$D$3:$E99, MATCH($A$1,'Get-Ups'!$A$3:$A$109,0), MATCH(D103,'Get-Ups'!$D$2:$AD$2,0))</f>
        <v>29</v>
      </c>
      <c r="E113" s="448"/>
      <c r="F113" s="448"/>
      <c r="G113" s="448"/>
      <c r="H113" s="320"/>
      <c r="I113" s="320"/>
      <c r="J113" s="179"/>
      <c r="K113" s="452" t="str">
        <f>'テンプレート'!K126</f>
        <v>Air投擲</v>
      </c>
      <c r="L113" s="450" t="str">
        <f>'テンプレート'!L126</f>
        <v>前Throws</v>
      </c>
      <c r="M113" s="127" t="s">
        <v>90</v>
      </c>
      <c r="N113" s="127">
        <v>24.0</v>
      </c>
      <c r="O113" s="180"/>
      <c r="P113" s="180"/>
      <c r="Q113" s="180"/>
      <c r="R113" s="180"/>
      <c r="S113" s="180"/>
      <c r="T113" s="180"/>
      <c r="U113" s="180"/>
      <c r="V113" s="180"/>
    </row>
    <row r="114" outlineLevel="1">
      <c r="A114" s="222"/>
      <c r="B114" s="447" t="s">
        <v>496</v>
      </c>
      <c r="C114" s="454" t="str">
        <f t="array" ref="C114">INDEX('Get-Ups'!$F$3:$G$109, MATCH($A$1,'Get-Ups'!$A$3:$A$109,0), MATCH(C103,'Get-Ups'!$F$2:$AD$2,0))</f>
        <v>1-24</v>
      </c>
      <c r="D114" s="455">
        <f t="array" ref="D114">INDEX('Get-Ups'!$F$3:$G$109, MATCH($A$1,'Get-Ups'!$A$3:$A$109,0), MATCH(D103,'Get-Ups'!$F$2:$AD$2,0))</f>
        <v>35</v>
      </c>
      <c r="E114" s="448"/>
      <c r="F114" s="448"/>
      <c r="G114" s="448"/>
      <c r="H114" s="320"/>
      <c r="I114" s="320"/>
      <c r="J114" s="121"/>
      <c r="K114" s="222"/>
      <c r="L114" s="450" t="str">
        <f>'テンプレート'!L127</f>
        <v>後Throws</v>
      </c>
      <c r="M114" s="127" t="s">
        <v>191</v>
      </c>
      <c r="N114" s="127">
        <v>24.0</v>
      </c>
      <c r="O114" s="180"/>
      <c r="P114" s="180"/>
      <c r="Q114" s="180"/>
      <c r="R114" s="180"/>
      <c r="S114" s="180"/>
      <c r="T114" s="180"/>
      <c r="U114" s="180"/>
      <c r="V114" s="180"/>
    </row>
    <row r="115" outlineLevel="1">
      <c r="A115" s="222"/>
      <c r="B115" s="447" t="s">
        <v>497</v>
      </c>
      <c r="C115" s="127" t="str">
        <f t="array" ref="C115">INDEX('Get-Ups'!$H$3:$I$109, MATCH($A$1,'Get-Ups'!$A$3:$A$109,0), MATCH(C103,'Get-Ups'!$H$2:$AD$2,0))</f>
        <v>1-31</v>
      </c>
      <c r="D115" s="127">
        <f t="array" ref="D115">INDEX('Get-Ups'!$H$3:$I$109, MATCH($A$1,'Get-Ups'!$A$3:$A$109,0), MATCH(D103,'Get-Ups'!$H$2:$AD$2,0))</f>
        <v>35</v>
      </c>
      <c r="E115" s="448"/>
      <c r="F115" s="448"/>
      <c r="G115" s="448"/>
      <c r="H115" s="320"/>
      <c r="I115" s="320"/>
      <c r="J115" s="179"/>
      <c r="K115" s="222"/>
      <c r="L115" s="450" t="str">
        <f>'テンプレート'!L128</f>
        <v>上Throws</v>
      </c>
      <c r="M115" s="127" t="s">
        <v>74</v>
      </c>
      <c r="N115" s="127">
        <v>23.0</v>
      </c>
      <c r="O115" s="180"/>
      <c r="P115" s="180"/>
      <c r="Q115" s="180"/>
      <c r="R115" s="180"/>
      <c r="S115" s="180"/>
      <c r="T115" s="180"/>
      <c r="U115" s="180"/>
      <c r="V115" s="180"/>
    </row>
    <row r="116" outlineLevel="1">
      <c r="A116" s="222"/>
      <c r="B116" s="447" t="s">
        <v>510</v>
      </c>
      <c r="C116" s="456" t="str">
        <f t="array" ref="C116">INDEX('Get-Ups'!$J$3:$M$109, MATCH($A$1,'Get-Ups'!$A$3:$A$109,0), MATCH(C103,'Get-Ups'!$J$2:$AD$2,0))</f>
        <v>1-25</v>
      </c>
      <c r="D116" s="457">
        <f t="array" ref="D116">INDEX('Get-Ups'!$J$3:$M$109, MATCH($A$1,'Get-Ups'!$A$3:$A$109,0), MATCH(D103,'Get-Ups'!$J$2:$AD$2,0))</f>
        <v>45</v>
      </c>
      <c r="E116" s="454" t="str">
        <f t="array" ref="E116">INDEX('Get-Ups'!$J$3:$M$109, MATCH($A$1,'Get-Ups'!$A$3:$A$109,0), MATCH(E103,'Get-Ups'!$J$2:$AD$2,0))</f>
        <v>14-15</v>
      </c>
      <c r="F116" s="455">
        <f t="array" ref="F116">INDEX('Get-Ups'!$J$3:$M$109, MATCH($A$1,'Get-Ups'!$A$3:$A$109,0), MATCH(F103,'Get-Ups'!$J$2:$AD$2,0))</f>
        <v>7</v>
      </c>
      <c r="G116" s="127">
        <f t="shared" ref="G116:G117" si="1">F116*1.2</f>
        <v>8.4</v>
      </c>
      <c r="H116" s="320"/>
      <c r="I116" s="320"/>
      <c r="J116" s="121"/>
      <c r="K116" s="207"/>
      <c r="L116" s="450" t="str">
        <f>'テンプレート'!L129</f>
        <v>下Throws</v>
      </c>
      <c r="M116" s="127" t="s">
        <v>145</v>
      </c>
      <c r="N116" s="127">
        <v>19.0</v>
      </c>
      <c r="O116" s="121"/>
      <c r="P116" s="121"/>
      <c r="Q116" s="121"/>
      <c r="R116" s="121"/>
      <c r="S116" s="121"/>
      <c r="T116" s="121"/>
      <c r="U116" s="121"/>
      <c r="V116" s="121"/>
    </row>
    <row r="117" outlineLevel="1">
      <c r="A117" s="207"/>
      <c r="B117" s="458" t="s">
        <v>511</v>
      </c>
      <c r="C117" s="207"/>
      <c r="D117" s="207"/>
      <c r="E117" s="454" t="str">
        <f t="array" ref="E117">INDEX('Get-Ups'!$N$3:$O$109, MATCH($A$1,'Get-Ups'!$A$3:$A$109,0), MATCH(E103,'Get-Ups'!$N$2:$AD$2,0))</f>
        <v>24-25</v>
      </c>
      <c r="F117" s="455">
        <f t="array" ref="F117">INDEX('Get-Ups'!$N$3:$O$109, MATCH($A$1,'Get-Ups'!$A$3:$A$109,0), MATCH(F103,'Get-Ups'!$N$2:$AD$2,0))</f>
        <v>7</v>
      </c>
      <c r="G117" s="127">
        <f t="shared" si="1"/>
        <v>8.4</v>
      </c>
      <c r="H117" s="320"/>
      <c r="I117" s="320"/>
      <c r="J117" s="121"/>
      <c r="K117" s="459" t="str">
        <f>'テンプレート'!K130</f>
        <v>踏み台ジャンプ</v>
      </c>
      <c r="L117" s="224"/>
      <c r="M117" s="445" t="str">
        <f>'テンプレート'!M130</f>
        <v>Duration</v>
      </c>
      <c r="N117" s="138"/>
      <c r="O117" s="121"/>
      <c r="P117" s="121"/>
      <c r="Q117" s="121"/>
      <c r="R117" s="121"/>
      <c r="S117" s="121"/>
      <c r="T117" s="121"/>
      <c r="U117" s="121"/>
      <c r="V117" s="121"/>
    </row>
    <row r="118" outlineLevel="1">
      <c r="A118" s="446" t="s">
        <v>512</v>
      </c>
      <c r="B118" s="447" t="s">
        <v>509</v>
      </c>
      <c r="C118" s="448"/>
      <c r="D118" s="454" t="str">
        <f t="array" ref="D118">INDEX('Get-Ups'!$C$3:$C99, MATCH($A$1,'Get-Ups'!$A$3:$A$109,0), MATCH(D103,'Get-Ups'!$C$2,0))</f>
        <v>25</v>
      </c>
      <c r="E118" s="448"/>
      <c r="F118" s="448"/>
      <c r="G118" s="448"/>
      <c r="H118" s="320"/>
      <c r="I118" s="320"/>
      <c r="J118" s="179"/>
      <c r="K118" s="460" t="str">
        <f>'テンプレート'!K131</f>
        <v>踏み</v>
      </c>
      <c r="L118" s="461" t="str">
        <f>'テンプレート'!L131</f>
        <v>踏み</v>
      </c>
      <c r="M118" s="127">
        <v>8.0</v>
      </c>
      <c r="N118" s="462"/>
      <c r="O118" s="121"/>
      <c r="P118" s="121"/>
      <c r="Q118" s="121"/>
      <c r="R118" s="121"/>
      <c r="S118" s="121"/>
      <c r="T118" s="121"/>
      <c r="U118" s="121"/>
      <c r="V118" s="121"/>
    </row>
    <row r="119" outlineLevel="1">
      <c r="A119" s="222"/>
      <c r="B119" s="447" t="s">
        <v>455</v>
      </c>
      <c r="C119" s="454" t="str">
        <f t="array" ref="C119">INDEX('Get-Ups'!$P$3:$Q$109, MATCH($A$1,'Get-Ups'!$A$3:$A$109,0), MATCH(C103,'Get-Ups'!$P$2:$AD$2,0))</f>
        <v>1-22</v>
      </c>
      <c r="D119" s="455">
        <f t="array" ref="D119">INDEX('Get-Ups'!$P$3:$Q$109, MATCH($A$1,'Get-Ups'!$A$3:$A$109,0), MATCH(D103,'Get-Ups'!$P$2:$AD$2,0))</f>
        <v>29</v>
      </c>
      <c r="E119" s="448"/>
      <c r="F119" s="448"/>
      <c r="G119" s="448"/>
      <c r="H119" s="320"/>
      <c r="I119" s="320"/>
      <c r="J119" s="121"/>
      <c r="K119" s="452" t="str">
        <f>'テンプレート'!K132</f>
        <v>踏まれ</v>
      </c>
      <c r="L119" s="461" t="str">
        <f>'テンプレート'!L132</f>
        <v>Ground踏まれ</v>
      </c>
      <c r="M119" s="127" t="s">
        <v>504</v>
      </c>
      <c r="N119" s="462"/>
      <c r="O119" s="320"/>
      <c r="P119" s="320"/>
      <c r="Q119" s="320"/>
      <c r="R119" s="320"/>
      <c r="S119" s="320"/>
      <c r="T119" s="320"/>
      <c r="U119" s="320"/>
      <c r="V119" s="320"/>
    </row>
    <row r="120" outlineLevel="1">
      <c r="A120" s="222"/>
      <c r="B120" s="447" t="s">
        <v>496</v>
      </c>
      <c r="C120" s="454" t="str">
        <f t="array" ref="C120">INDEX('Get-Ups'!$R$3:$S$109, MATCH($A$1,'Get-Ups'!$A$3:$A$109,0), MATCH(C103,'Get-Ups'!$R$2:$AD$2,0))</f>
        <v>1-19</v>
      </c>
      <c r="D120" s="455">
        <f t="array" ref="D120">INDEX('Get-Ups'!$R$3:$S$109, MATCH($A$1,'Get-Ups'!$A$3:$A$109,0), MATCH(D103,'Get-Ups'!$R$2:$AD$2,0))</f>
        <v>35</v>
      </c>
      <c r="E120" s="448"/>
      <c r="F120" s="448"/>
      <c r="G120" s="448"/>
      <c r="H120" s="320"/>
      <c r="I120" s="320"/>
      <c r="J120" s="179"/>
      <c r="K120" s="222"/>
      <c r="L120" s="461" t="s">
        <v>671</v>
      </c>
      <c r="M120" s="127">
        <v>27.0</v>
      </c>
      <c r="N120" s="108"/>
      <c r="O120" s="180"/>
      <c r="P120" s="180"/>
      <c r="Q120" s="180"/>
      <c r="R120" s="180"/>
      <c r="S120" s="180"/>
      <c r="T120" s="180"/>
      <c r="U120" s="180"/>
      <c r="V120" s="180"/>
    </row>
    <row r="121" outlineLevel="1">
      <c r="A121" s="222"/>
      <c r="B121" s="447" t="s">
        <v>497</v>
      </c>
      <c r="C121" s="454" t="str">
        <f t="array" ref="C121">INDEX('Get-Ups'!$T$3:$U$109, MATCH($A$1,'Get-Ups'!$A$3:$A$109,0), MATCH(C103,'Get-Ups'!$T$2:$AD$2,0))</f>
        <v>1-25</v>
      </c>
      <c r="D121" s="455">
        <f t="array" ref="D121">INDEX('Get-Ups'!$T$3:$U$109, MATCH($A$1,'Get-Ups'!$A$3:$A$109,0), MATCH(D103,'Get-Ups'!$T$2:$AD$2,0))</f>
        <v>35</v>
      </c>
      <c r="E121" s="448"/>
      <c r="F121" s="448"/>
      <c r="G121" s="448"/>
      <c r="H121" s="320"/>
      <c r="I121" s="320"/>
      <c r="J121" s="121"/>
      <c r="K121" s="222"/>
      <c r="L121" s="461" t="str">
        <f>'テンプレート'!L134</f>
        <v>Air踏まれ</v>
      </c>
      <c r="M121" s="127">
        <v>7.0</v>
      </c>
      <c r="N121" s="108"/>
      <c r="O121" s="180"/>
      <c r="P121" s="180"/>
      <c r="Q121" s="180"/>
      <c r="R121" s="180"/>
      <c r="S121" s="180"/>
      <c r="T121" s="180"/>
      <c r="U121" s="180"/>
      <c r="V121" s="180"/>
    </row>
    <row r="122" outlineLevel="1">
      <c r="A122" s="222"/>
      <c r="B122" s="447" t="s">
        <v>510</v>
      </c>
      <c r="C122" s="456" t="str">
        <f t="array" ref="C122">INDEX('Get-Ups'!$V$3:$Y$109, MATCH($A$1,'Get-Ups'!$A$3:$A$109,0), MATCH(C103,'Get-Ups'!$V$2:$AD$2,0))</f>
        <v>1-25</v>
      </c>
      <c r="D122" s="457">
        <f t="array" ref="D122">INDEX('Get-Ups'!$V$3:$Y$109, MATCH($A$1,'Get-Ups'!$A$3:$A$109,0), MATCH(D103,'Get-Ups'!$V$2:$AD$2,0))</f>
        <v>45</v>
      </c>
      <c r="E122" s="454" t="str">
        <f t="array" ref="E122">INDEX('Get-Ups'!$V$3:$Y$109, MATCH($A$1,'Get-Ups'!$A$3:$A$109,0), MATCH(E103,'Get-Ups'!$V$2:$AD$2,0))</f>
        <v>14-15</v>
      </c>
      <c r="F122" s="455">
        <f t="array" ref="F122">INDEX('Get-Ups'!$V$3:$Y$109, MATCH($A$1,'Get-Ups'!$A$3:$A$109,0), MATCH(F103,'Get-Ups'!$V$2:$AD$2,0))</f>
        <v>7</v>
      </c>
      <c r="G122" s="127">
        <f t="shared" ref="G122:G123" si="2">F122*1.2</f>
        <v>8.4</v>
      </c>
      <c r="H122" s="320"/>
      <c r="I122" s="320"/>
      <c r="J122" s="179"/>
      <c r="K122" s="222"/>
      <c r="L122" s="461" t="str">
        <f>'テンプレート'!L135</f>
        <v>Air落下</v>
      </c>
      <c r="M122" s="127">
        <v>37.0</v>
      </c>
      <c r="N122" s="108"/>
      <c r="O122" s="180"/>
      <c r="P122" s="180"/>
      <c r="Q122" s="180"/>
      <c r="R122" s="180"/>
      <c r="S122" s="180"/>
      <c r="T122" s="180"/>
      <c r="U122" s="180"/>
      <c r="V122" s="180"/>
    </row>
    <row r="123" outlineLevel="1">
      <c r="A123" s="207"/>
      <c r="B123" s="458" t="s">
        <v>511</v>
      </c>
      <c r="C123" s="207"/>
      <c r="D123" s="207"/>
      <c r="E123" s="454" t="str">
        <f t="array" ref="E123">INDEX('Get-Ups'!$Z$3:$AA$109, MATCH($A$1,'Get-Ups'!$A$3:$A$109,0), MATCH(E103,'Get-Ups'!$Z$2:$AD$2,0))</f>
        <v>24-25</v>
      </c>
      <c r="F123" s="455">
        <f t="array" ref="F123">INDEX('Get-Ups'!$Z$3:$AA$109, MATCH($A$1,'Get-Ups'!$A$3:$A$109,0), MATCH(F103,'Get-Ups'!$Z$2:$AD$2,0))</f>
        <v>7</v>
      </c>
      <c r="G123" s="127">
        <f t="shared" si="2"/>
        <v>8.4</v>
      </c>
      <c r="H123" s="320"/>
      <c r="I123" s="320"/>
      <c r="J123" s="179"/>
      <c r="K123" s="451" t="str">
        <f>'テンプレート'!K136</f>
        <v>倒れダメージ</v>
      </c>
      <c r="L123" s="120"/>
      <c r="M123" s="445" t="str">
        <f>'テンプレート'!M136</f>
        <v>Duration</v>
      </c>
      <c r="N123" s="108"/>
      <c r="O123" s="180"/>
      <c r="P123" s="180"/>
      <c r="Q123" s="180"/>
      <c r="R123" s="180"/>
      <c r="S123" s="180"/>
      <c r="T123" s="180"/>
      <c r="U123" s="180"/>
      <c r="V123" s="180"/>
    </row>
    <row r="124" outlineLevel="1">
      <c r="A124" s="446" t="s">
        <v>513</v>
      </c>
      <c r="B124" s="447" t="s">
        <v>514</v>
      </c>
      <c r="C124" s="454" t="str">
        <f t="array" ref="C124">INDEX(Tripping!$C$3:$D99, MATCH($A$1,Tripping!$A$3:$A$109,0), MATCH(C103,Tripping!$C$2:$AC$2,0))</f>
        <v>1-5</v>
      </c>
      <c r="D124" s="455">
        <f t="array" ref="D124">INDEX(Tripping!$C$3:$D99, MATCH($A$1,Tripping!$A$3:$A$109,0), MATCH(D103,Tripping!$C$2:$AC$2,0))</f>
        <v>29</v>
      </c>
      <c r="E124" s="448"/>
      <c r="F124" s="448"/>
      <c r="G124" s="448"/>
      <c r="H124" s="320"/>
      <c r="I124" s="320"/>
      <c r="J124" s="121"/>
      <c r="K124" s="460" t="str">
        <f>'テンプレート'!K137</f>
        <v>あお向け倒れ</v>
      </c>
      <c r="L124" s="453" t="str">
        <f>'テンプレート'!L137</f>
        <v>モーション大</v>
      </c>
      <c r="M124" s="127">
        <v>39.0</v>
      </c>
      <c r="N124" s="462"/>
      <c r="O124" s="180"/>
      <c r="P124" s="180"/>
      <c r="Q124" s="180"/>
      <c r="R124" s="180"/>
      <c r="S124" s="180"/>
      <c r="T124" s="180"/>
      <c r="U124" s="180"/>
      <c r="V124" s="180"/>
    </row>
    <row r="125" outlineLevel="1">
      <c r="A125" s="222"/>
      <c r="B125" s="447" t="s">
        <v>515</v>
      </c>
      <c r="C125" s="454" t="str">
        <f t="array" ref="C125">INDEX(Tripping!$E$3:$F99, MATCH($A$1,Tripping!$A$3:$A$109,0), MATCH(C103,Tripping!$E$2:$AC$2,0))</f>
        <v>1-5</v>
      </c>
      <c r="D125" s="455">
        <f t="array" ref="D125">INDEX(Tripping!$E$3:$F99, MATCH($A$1,Tripping!$A$3:$A$109,0), MATCH(D103,Tripping!$E$2:$AC$2,0))</f>
        <v>39</v>
      </c>
      <c r="E125" s="448"/>
      <c r="F125" s="448"/>
      <c r="G125" s="448"/>
      <c r="H125" s="320"/>
      <c r="I125" s="320"/>
      <c r="J125" s="179"/>
      <c r="K125" s="460" t="str">
        <f>'テンプレート'!K138</f>
        <v>うつ伏せ倒れ</v>
      </c>
      <c r="L125" s="453" t="str">
        <f>'テンプレート'!L138</f>
        <v>モーション大</v>
      </c>
      <c r="M125" s="127" t="s">
        <v>165</v>
      </c>
      <c r="N125" s="462"/>
      <c r="O125" s="180"/>
      <c r="P125" s="180"/>
      <c r="Q125" s="180"/>
      <c r="R125" s="180"/>
      <c r="S125" s="180"/>
      <c r="T125" s="180"/>
      <c r="U125" s="180"/>
      <c r="V125" s="180"/>
    </row>
    <row r="126" outlineLevel="1">
      <c r="A126" s="222"/>
      <c r="B126" s="447" t="s">
        <v>455</v>
      </c>
      <c r="C126" s="454" t="str">
        <f t="array" ref="C126">INDEX(Tripping!$G$3:$H$109, MATCH($A$1,Tripping!$A$3:$A$109,0), MATCH(C103,Tripping!$G$2:$AC$2,0))</f>
        <v>1-16</v>
      </c>
      <c r="D126" s="455">
        <f t="array" ref="D126">INDEX(Tripping!$G$3:$H$109, MATCH($A$1,Tripping!$A$3:$A$109,0), MATCH(D103,Tripping!$G$2:$AC$2,0))</f>
        <v>21</v>
      </c>
      <c r="E126" s="448"/>
      <c r="F126" s="448"/>
      <c r="G126" s="448"/>
      <c r="H126" s="320"/>
      <c r="I126" s="320"/>
      <c r="J126" s="121"/>
      <c r="K126" s="451" t="str">
        <f>'テンプレート'!K139</f>
        <v/>
      </c>
      <c r="L126" s="120"/>
      <c r="M126" s="445" t="str">
        <f>'テンプレート'!M139</f>
        <v/>
      </c>
      <c r="N126" s="108"/>
      <c r="O126" s="180"/>
      <c r="P126" s="180"/>
      <c r="Q126" s="180"/>
      <c r="R126" s="180"/>
      <c r="S126" s="180"/>
      <c r="T126" s="180"/>
      <c r="U126" s="180"/>
      <c r="V126" s="180"/>
    </row>
    <row r="127" outlineLevel="1">
      <c r="A127" s="222"/>
      <c r="B127" s="447" t="s">
        <v>496</v>
      </c>
      <c r="C127" s="454" t="str">
        <f t="array" ref="C127">INDEX(Tripping!$I$3:$J$109, MATCH($A$1,Tripping!$A$3:$A$109,0), MATCH(C103,Tripping!$I$2:$AC$2,0))</f>
        <v>1-9</v>
      </c>
      <c r="D127" s="455">
        <f t="array" ref="D127">INDEX(Tripping!$I$3:$J$109, MATCH($A$1,Tripping!$A$3:$A$109,0), MATCH(D103,Tripping!$I$2:$AC$2,0))</f>
        <v>28</v>
      </c>
      <c r="E127" s="448"/>
      <c r="F127" s="448"/>
      <c r="G127" s="448"/>
      <c r="H127" s="320"/>
      <c r="I127" s="320"/>
      <c r="J127" s="320"/>
      <c r="K127" s="463"/>
      <c r="L127" s="464" t="str">
        <f>'テンプレート'!L140</f>
        <v/>
      </c>
      <c r="M127" s="127" t="s">
        <v>504</v>
      </c>
      <c r="N127" s="108"/>
      <c r="O127" s="180"/>
      <c r="P127" s="180"/>
      <c r="Q127" s="180"/>
      <c r="R127" s="180"/>
      <c r="S127" s="180"/>
      <c r="T127" s="180"/>
      <c r="U127" s="180"/>
      <c r="V127" s="180"/>
    </row>
    <row r="128" outlineLevel="1">
      <c r="A128" s="222"/>
      <c r="B128" s="447" t="s">
        <v>497</v>
      </c>
      <c r="C128" s="454" t="str">
        <f t="array" ref="C128">INDEX(Tripping!$K$3:$L$109, MATCH($A$1,Tripping!$A$3:$A$109,0), MATCH(C103,Tripping!$K$2:$AC$2,0))</f>
        <v>1-9</v>
      </c>
      <c r="D128" s="455">
        <f t="array" ref="D128">INDEX(Tripping!$K$3:$L$109, MATCH($A$1,Tripping!$A$3:$A$109,0), MATCH(D103,Tripping!$K$2:$AC$2,0))</f>
        <v>28</v>
      </c>
      <c r="E128" s="448"/>
      <c r="F128" s="448"/>
      <c r="G128" s="448"/>
      <c r="H128" s="320"/>
      <c r="I128" s="320"/>
      <c r="J128" s="320"/>
      <c r="K128" s="465"/>
      <c r="L128" s="180"/>
      <c r="M128" s="180"/>
      <c r="N128" s="108"/>
      <c r="O128" s="180"/>
      <c r="P128" s="180"/>
      <c r="Q128" s="180"/>
      <c r="R128" s="180"/>
      <c r="S128" s="180"/>
      <c r="T128" s="180"/>
      <c r="U128" s="180"/>
      <c r="V128" s="180"/>
    </row>
    <row r="129" outlineLevel="1">
      <c r="A129" s="222"/>
      <c r="B129" s="447" t="s">
        <v>510</v>
      </c>
      <c r="C129" s="456" t="str">
        <f t="array" ref="C129">INDEX(Tripping!$M$3:$P$109, MATCH($A$1,Tripping!$A$3:$A$109,0), MATCH(C103,Tripping!$M$2:$AC$2,0))</f>
        <v>1-7</v>
      </c>
      <c r="D129" s="457">
        <f t="array" ref="D129">INDEX(Tripping!$M$3:$P$109, MATCH($A$1,Tripping!$A$3:$A$109,0), MATCH(D103,Tripping!$M$2:$AC$2,0))</f>
        <v>49</v>
      </c>
      <c r="E129" s="454" t="str">
        <f t="array" ref="E129">INDEX(Tripping!$M$3:$P$109, MATCH($A$1,Tripping!$A$3:$A$109,0), MATCH(E103,Tripping!$M$2:$AC$2,0))</f>
        <v>14-15</v>
      </c>
      <c r="F129" s="455">
        <f t="array" ref="F129">INDEX(Tripping!$M$3:$P$109, MATCH($A$1,Tripping!$A$3:$A$109,0), MATCH(F103,Tripping!$M$2:$AC$2,0))</f>
        <v>5</v>
      </c>
      <c r="G129" s="127">
        <f t="shared" ref="G129:G130" si="3">F129*1.2</f>
        <v>6</v>
      </c>
      <c r="H129" s="320"/>
      <c r="I129" s="320"/>
      <c r="J129" s="320"/>
      <c r="K129" s="180"/>
      <c r="L129" s="180"/>
      <c r="M129" s="180"/>
      <c r="N129" s="108"/>
      <c r="O129" s="108"/>
      <c r="P129" s="108"/>
      <c r="Q129" s="108"/>
      <c r="R129" s="180"/>
      <c r="S129" s="180"/>
      <c r="T129" s="180"/>
      <c r="U129" s="180"/>
      <c r="V129" s="180"/>
    </row>
    <row r="130" outlineLevel="1">
      <c r="A130" s="207"/>
      <c r="B130" s="458" t="s">
        <v>511</v>
      </c>
      <c r="C130" s="207"/>
      <c r="D130" s="207"/>
      <c r="E130" s="454" t="str">
        <f t="array" ref="E130">INDEX(Tripping!$Q$3:$R$109, MATCH($A$1,Tripping!$A$3:$A$109,0), MATCH(E103,Tripping!$Q$2:$AC$2,0))</f>
        <v>24-25</v>
      </c>
      <c r="F130" s="455">
        <f t="array" ref="F130">INDEX(Tripping!$Q$3:$R$109, MATCH($A$1,Tripping!$A$3:$A$109,0), MATCH(F103,Tripping!$Q$2:$AC$2,0))</f>
        <v>5</v>
      </c>
      <c r="G130" s="127">
        <f t="shared" si="3"/>
        <v>6</v>
      </c>
      <c r="H130" s="320"/>
      <c r="I130" s="320"/>
      <c r="J130" s="320"/>
      <c r="K130" s="180"/>
      <c r="L130" s="180"/>
      <c r="M130" s="180"/>
      <c r="N130" s="108"/>
      <c r="O130" s="108"/>
      <c r="P130" s="108"/>
      <c r="Q130" s="108"/>
      <c r="R130" s="180"/>
      <c r="S130" s="180"/>
      <c r="T130" s="180"/>
      <c r="U130" s="180"/>
      <c r="V130" s="180"/>
    </row>
  </sheetData>
  <mergeCells count="138">
    <mergeCell ref="K123:L123"/>
    <mergeCell ref="K104:K105"/>
    <mergeCell ref="K107:K112"/>
    <mergeCell ref="K113:K116"/>
    <mergeCell ref="K119:K122"/>
    <mergeCell ref="K117:L117"/>
    <mergeCell ref="K106:L106"/>
    <mergeCell ref="H85:J86"/>
    <mergeCell ref="H89:J90"/>
    <mergeCell ref="E91:E92"/>
    <mergeCell ref="E89:E90"/>
    <mergeCell ref="E85:E86"/>
    <mergeCell ref="E87:E88"/>
    <mergeCell ref="D122:D123"/>
    <mergeCell ref="D116:D117"/>
    <mergeCell ref="C129:C130"/>
    <mergeCell ref="D129:D130"/>
    <mergeCell ref="C122:C123"/>
    <mergeCell ref="C116:C117"/>
    <mergeCell ref="A124:A130"/>
    <mergeCell ref="A118:A123"/>
    <mergeCell ref="A109:A111"/>
    <mergeCell ref="A112:A117"/>
    <mergeCell ref="A99:A100"/>
    <mergeCell ref="A96:A98"/>
    <mergeCell ref="C91:C92"/>
    <mergeCell ref="A94:B95"/>
    <mergeCell ref="K126:L126"/>
    <mergeCell ref="K103:L103"/>
    <mergeCell ref="C89:C90"/>
    <mergeCell ref="H74:J76"/>
    <mergeCell ref="H73:J73"/>
    <mergeCell ref="I57:I58"/>
    <mergeCell ref="I55:I56"/>
    <mergeCell ref="J57:J58"/>
    <mergeCell ref="J55:J56"/>
    <mergeCell ref="H91:J92"/>
    <mergeCell ref="H87:J88"/>
    <mergeCell ref="H67:J70"/>
    <mergeCell ref="H72:J72"/>
    <mergeCell ref="H71:J71"/>
    <mergeCell ref="H66:J66"/>
    <mergeCell ref="H84:J84"/>
    <mergeCell ref="J53:J54"/>
    <mergeCell ref="H36:J36"/>
    <mergeCell ref="H39:J42"/>
    <mergeCell ref="H37:J38"/>
    <mergeCell ref="H43:J44"/>
    <mergeCell ref="I53:I54"/>
    <mergeCell ref="J50:J52"/>
    <mergeCell ref="J48:J49"/>
    <mergeCell ref="H4:H5"/>
    <mergeCell ref="I4:I5"/>
    <mergeCell ref="H34:J35"/>
    <mergeCell ref="H28:J28"/>
    <mergeCell ref="H29:J29"/>
    <mergeCell ref="H31:J31"/>
    <mergeCell ref="H33:J33"/>
    <mergeCell ref="H25:J25"/>
    <mergeCell ref="H27:J27"/>
    <mergeCell ref="H26:J26"/>
    <mergeCell ref="I50:I52"/>
    <mergeCell ref="I48:I49"/>
    <mergeCell ref="I6:I7"/>
    <mergeCell ref="H6:H7"/>
    <mergeCell ref="H10:H11"/>
    <mergeCell ref="H8:J9"/>
    <mergeCell ref="I10:I11"/>
    <mergeCell ref="A55:A56"/>
    <mergeCell ref="D53:D54"/>
    <mergeCell ref="D55:D56"/>
    <mergeCell ref="D50:D52"/>
    <mergeCell ref="D39:D42"/>
    <mergeCell ref="D43:D44"/>
    <mergeCell ref="D37:D38"/>
    <mergeCell ref="D34:D35"/>
    <mergeCell ref="A50:A52"/>
    <mergeCell ref="A43:A44"/>
    <mergeCell ref="A39:A42"/>
    <mergeCell ref="A34:A35"/>
    <mergeCell ref="A37:A38"/>
    <mergeCell ref="A48:A49"/>
    <mergeCell ref="A26:A31"/>
    <mergeCell ref="A73:B73"/>
    <mergeCell ref="A71:B71"/>
    <mergeCell ref="A57:A58"/>
    <mergeCell ref="H62:J65"/>
    <mergeCell ref="G62:G65"/>
    <mergeCell ref="E62:E65"/>
    <mergeCell ref="F62:F65"/>
    <mergeCell ref="H61:J61"/>
    <mergeCell ref="D57:D58"/>
    <mergeCell ref="G16:H16"/>
    <mergeCell ref="E16:F16"/>
    <mergeCell ref="A15:B16"/>
    <mergeCell ref="A11:B12"/>
    <mergeCell ref="C16:D16"/>
    <mergeCell ref="A24:B25"/>
    <mergeCell ref="H32:J32"/>
    <mergeCell ref="H30:J30"/>
    <mergeCell ref="C1:G12"/>
    <mergeCell ref="A74:A76"/>
    <mergeCell ref="A53:A54"/>
    <mergeCell ref="A61:B61"/>
    <mergeCell ref="A60:B60"/>
    <mergeCell ref="A62:A63"/>
    <mergeCell ref="A64:A65"/>
    <mergeCell ref="A66:B66"/>
    <mergeCell ref="C85:C86"/>
    <mergeCell ref="C87:C88"/>
    <mergeCell ref="D48:D49"/>
    <mergeCell ref="A46:B47"/>
    <mergeCell ref="R50:V52"/>
    <mergeCell ref="R48:V49"/>
    <mergeCell ref="R47:V47"/>
    <mergeCell ref="R53:V54"/>
    <mergeCell ref="R55:V56"/>
    <mergeCell ref="R57:V58"/>
    <mergeCell ref="A85:A86"/>
    <mergeCell ref="A78:B79"/>
    <mergeCell ref="A81:A83"/>
    <mergeCell ref="A84:B84"/>
    <mergeCell ref="A69:A70"/>
    <mergeCell ref="A67:A68"/>
    <mergeCell ref="A102:B103"/>
    <mergeCell ref="A87:A88"/>
    <mergeCell ref="A91:A92"/>
    <mergeCell ref="A89:A90"/>
    <mergeCell ref="A104:A108"/>
    <mergeCell ref="U62:U65"/>
    <mergeCell ref="V67:V70"/>
    <mergeCell ref="U67:U70"/>
    <mergeCell ref="U74:U76"/>
    <mergeCell ref="V74:V76"/>
    <mergeCell ref="V62:V65"/>
    <mergeCell ref="H1:J2"/>
    <mergeCell ref="K1:M2"/>
    <mergeCell ref="K16:N16"/>
  </mergeCells>
  <conditionalFormatting sqref="K1:K15 K17:K127">
    <cfRule type="containsText" dxfId="0" priority="1" operator="containsText" text="361">
      <formula>NOT(ISERROR(SEARCH(("361"),(K1))))</formula>
    </cfRule>
  </conditionalFormatting>
  <conditionalFormatting sqref="K1:K15 K17:K127">
    <cfRule type="containsText" dxfId="1" priority="2" operator="containsText" text="363">
      <formula>NOT(ISERROR(SEARCH(("363"),(K1))))</formula>
    </cfRule>
  </conditionalFormatting>
  <conditionalFormatting sqref="K1:K15 K17:K127">
    <cfRule type="containsText" dxfId="1" priority="3" operator="containsText" text="365">
      <formula>NOT(ISERROR(SEARCH(("365"),(K1))))</formula>
    </cfRule>
  </conditionalFormatting>
  <conditionalFormatting sqref="K1:K15 K17:K127">
    <cfRule type="containsText" dxfId="1" priority="4" operator="containsText" text="366">
      <formula>NOT(ISERROR(SEARCH(("366"),(K1))))</formula>
    </cfRule>
  </conditionalFormatting>
  <conditionalFormatting sqref="K1:K15 K17: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D85:D92">
    <cfRule type="cellIs" dxfId="3" priority="7" operator="equal">
      <formula>"-"</formula>
    </cfRule>
  </conditionalFormatting>
  <conditionalFormatting sqref="O1:O130 C29 E29:G29 G67 G69 C72:G72 K72:N72 P72:T72 G74:G76 C75:C76 E75:F76 D87 F87:G87 K87:N87 P87:Q87 P92">
    <cfRule type="cellIs" dxfId="4" priority="8" operator="greaterThan">
      <formula>0</formula>
    </cfRule>
  </conditionalFormatting>
  <conditionalFormatting sqref="P1:Q130">
    <cfRule type="cellIs" dxfId="5" priority="9" operator="lessThan">
      <formula>1</formula>
    </cfRule>
  </conditionalFormatting>
  <conditionalFormatting sqref="P1:Q130">
    <cfRule type="cellIs" dxfId="4" priority="10" operator="greaterThan">
      <formula>1</formula>
    </cfRule>
  </conditionalFormatting>
  <conditionalFormatting sqref="N25:N92">
    <cfRule type="cellIs" dxfId="6" priority="11" operator="greaterThan">
      <formula>0</formula>
    </cfRule>
  </conditionalFormatting>
  <conditionalFormatting sqref="N1:N15 N17:N130">
    <cfRule type="containsText" dxfId="6" priority="12" operator="containsText" text="/">
      <formula>NOT(ISERROR(SEARCH(("/"),(N1))))</formula>
    </cfRule>
  </conditionalFormatting>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B8C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527">
        <v>29.0</v>
      </c>
      <c r="B1" s="1528"/>
      <c r="C1" s="1529" t="str">
        <f>IMAGE(VLOOKUP($A$1,Fighters!A2:AI107,12,FALSE),1)</f>
        <v/>
      </c>
      <c r="D1" s="1530"/>
      <c r="E1" s="1530"/>
      <c r="F1" s="1530"/>
      <c r="G1" s="1531"/>
      <c r="H1" s="1532"/>
      <c r="I1" s="1530"/>
      <c r="J1" s="1531"/>
      <c r="K1" s="1533"/>
      <c r="L1" s="1530"/>
      <c r="M1" s="1531"/>
      <c r="N1" s="1534"/>
      <c r="O1" s="1534"/>
      <c r="P1" s="1534"/>
      <c r="Q1" s="1534"/>
      <c r="R1" s="1535"/>
      <c r="S1" s="1535"/>
      <c r="T1" s="1535"/>
      <c r="U1" s="1535"/>
      <c r="V1" s="1535"/>
    </row>
    <row r="2">
      <c r="A2" s="1536" t="str">
        <f>VLOOKUP($A$1,Fighters!$A$2:$AI$81,6,FALSE)</f>
        <v>#67b8cf</v>
      </c>
      <c r="B2" s="1528"/>
      <c r="C2" s="1537"/>
      <c r="G2" s="1538"/>
      <c r="H2" s="1539"/>
      <c r="I2" s="1540"/>
      <c r="J2" s="1541"/>
      <c r="K2" s="1539"/>
      <c r="L2" s="1540"/>
      <c r="M2" s="1541"/>
      <c r="N2" s="1534"/>
      <c r="O2" s="1534"/>
      <c r="P2" s="1534"/>
      <c r="Q2" s="1534"/>
      <c r="R2" s="1535"/>
      <c r="S2" s="1535"/>
      <c r="T2" s="1535"/>
      <c r="U2" s="1535"/>
      <c r="V2" s="1535"/>
    </row>
    <row r="3">
      <c r="A3" s="1536" t="str">
        <f>VLOOKUP($A$1,Fighters!$A$2:$AI$81,14,FALSE)</f>
        <v>29. ゼロスーツサムス</v>
      </c>
      <c r="B3" s="1528"/>
      <c r="C3" s="1537"/>
      <c r="G3" s="1538"/>
      <c r="H3" s="1542"/>
      <c r="I3" s="1542"/>
      <c r="J3" s="1542"/>
      <c r="K3" s="1543"/>
      <c r="L3" s="1543"/>
      <c r="M3" s="1543"/>
      <c r="N3" s="1534"/>
      <c r="O3" s="1534"/>
      <c r="P3" s="1534"/>
      <c r="Q3" s="1534"/>
      <c r="R3" s="1544"/>
      <c r="S3" s="1535"/>
      <c r="T3" s="1535"/>
      <c r="U3" s="1535"/>
      <c r="V3" s="1535"/>
    </row>
    <row r="4">
      <c r="A4" s="1536" t="str">
        <f>VLOOKUP($A$1,Fighters!$A$2:$AI$81,13,FALSE)</f>
        <v>1</v>
      </c>
      <c r="B4" s="1528"/>
      <c r="C4" s="1537"/>
      <c r="G4" s="1538"/>
      <c r="H4" s="1545"/>
      <c r="I4" s="1545"/>
      <c r="J4" s="1542"/>
      <c r="K4" s="1543"/>
      <c r="L4" s="1543"/>
      <c r="M4" s="1543"/>
      <c r="N4" s="1534"/>
      <c r="O4" s="1534"/>
      <c r="P4" s="1534"/>
      <c r="Q4" s="1534"/>
      <c r="R4" s="1544"/>
      <c r="S4" s="1535"/>
      <c r="T4" s="1535"/>
      <c r="U4" s="1535"/>
      <c r="V4" s="1535"/>
    </row>
    <row r="5" ht="16.5" customHeight="1">
      <c r="A5" s="1527"/>
      <c r="B5" s="1528"/>
      <c r="C5" s="1537"/>
      <c r="G5" s="1538"/>
      <c r="H5" s="1546"/>
      <c r="I5" s="1546"/>
      <c r="J5" s="1547"/>
      <c r="K5" s="1548"/>
      <c r="L5" s="1549"/>
      <c r="M5" s="1549"/>
      <c r="N5" s="1534"/>
      <c r="O5" s="1534"/>
      <c r="P5" s="1534"/>
      <c r="Q5" s="1534"/>
      <c r="R5" s="1544"/>
      <c r="S5" s="1535"/>
      <c r="T5" s="1535"/>
      <c r="U5" s="1535"/>
      <c r="V5" s="1535"/>
    </row>
    <row r="6">
      <c r="A6" s="1528"/>
      <c r="B6" s="1528"/>
      <c r="C6" s="1537"/>
      <c r="G6" s="1538"/>
      <c r="H6" s="1545"/>
      <c r="I6" s="1550" t="s">
        <v>6</v>
      </c>
      <c r="J6" s="1548"/>
      <c r="K6" s="1551"/>
      <c r="L6" s="1549"/>
      <c r="M6" s="1549"/>
      <c r="N6" s="1534"/>
      <c r="O6" s="1534"/>
      <c r="P6" s="1534"/>
      <c r="Q6" s="1534"/>
      <c r="R6" s="1544"/>
      <c r="S6" s="1535"/>
      <c r="T6" s="1535"/>
      <c r="U6" s="1535"/>
      <c r="V6" s="1535"/>
    </row>
    <row r="7">
      <c r="A7" s="1528"/>
      <c r="B7" s="1528"/>
      <c r="C7" s="1537"/>
      <c r="G7" s="1538"/>
      <c r="H7" s="1546"/>
      <c r="I7" s="1546"/>
      <c r="J7" s="1548"/>
      <c r="K7" s="1551"/>
      <c r="L7" s="1549"/>
      <c r="M7" s="1549"/>
      <c r="N7" s="1534"/>
      <c r="O7" s="1534"/>
      <c r="P7" s="1534"/>
      <c r="Q7" s="1534"/>
      <c r="R7" s="1544"/>
      <c r="S7" s="1535"/>
      <c r="T7" s="1535"/>
      <c r="U7" s="1535"/>
      <c r="V7" s="1535"/>
    </row>
    <row r="8">
      <c r="A8" s="1528"/>
      <c r="B8" s="1528"/>
      <c r="C8" s="1537"/>
      <c r="G8" s="1538"/>
      <c r="H8" s="1552">
        <v>43612.997664270835</v>
      </c>
      <c r="I8" s="1530"/>
      <c r="J8" s="1531"/>
      <c r="K8" s="1548"/>
      <c r="L8" s="1549"/>
      <c r="M8" s="1549"/>
      <c r="N8" s="1534"/>
      <c r="O8" s="1534"/>
      <c r="P8" s="1534"/>
      <c r="Q8" s="1534"/>
      <c r="R8" s="1544"/>
      <c r="S8" s="1535"/>
      <c r="T8" s="1535"/>
      <c r="U8" s="1535"/>
      <c r="V8" s="1535"/>
    </row>
    <row r="9">
      <c r="A9" s="1528"/>
      <c r="B9" s="1528"/>
      <c r="C9" s="1537"/>
      <c r="G9" s="1538"/>
      <c r="H9" s="1539"/>
      <c r="I9" s="1540"/>
      <c r="J9" s="1541"/>
      <c r="K9" s="1535"/>
      <c r="L9" s="1534"/>
      <c r="M9" s="1534"/>
      <c r="N9" s="1534"/>
      <c r="O9" s="1534"/>
      <c r="P9" s="1534"/>
      <c r="Q9" s="1534"/>
      <c r="R9" s="1544"/>
      <c r="S9" s="1535"/>
      <c r="T9" s="1535"/>
      <c r="U9" s="1535"/>
      <c r="V9" s="1535"/>
    </row>
    <row r="10">
      <c r="A10" s="1528"/>
      <c r="B10" s="1528"/>
      <c r="C10" s="1537"/>
      <c r="G10" s="1538"/>
      <c r="H10" s="1553"/>
      <c r="I10" s="1553"/>
      <c r="J10" s="1535"/>
      <c r="K10" s="1535"/>
      <c r="L10" s="1534"/>
      <c r="M10" s="1534"/>
      <c r="N10" s="1534"/>
      <c r="O10" s="1534"/>
      <c r="P10" s="1534"/>
      <c r="Q10" s="1534"/>
      <c r="R10" s="1544"/>
      <c r="S10" s="1535"/>
      <c r="T10" s="1535"/>
      <c r="U10" s="1535"/>
      <c r="V10" s="1535"/>
    </row>
    <row r="11">
      <c r="A11" s="1554" t="s">
        <v>11</v>
      </c>
      <c r="B11" s="1531"/>
      <c r="C11" s="1537"/>
      <c r="G11" s="1538"/>
      <c r="H11" s="1546"/>
      <c r="I11" s="1546"/>
      <c r="J11" s="1535"/>
      <c r="K11" s="1535"/>
      <c r="L11" s="1534"/>
      <c r="M11" s="1534"/>
      <c r="N11" s="1534"/>
      <c r="O11" s="1534"/>
      <c r="P11" s="1534"/>
      <c r="Q11" s="1534"/>
      <c r="R11" s="1544"/>
      <c r="S11" s="1535"/>
      <c r="T11" s="1535"/>
      <c r="U11" s="1535"/>
      <c r="V11" s="1535"/>
    </row>
    <row r="12">
      <c r="A12" s="1539"/>
      <c r="B12" s="1541"/>
      <c r="C12" s="1539"/>
      <c r="D12" s="1540"/>
      <c r="E12" s="1540"/>
      <c r="F12" s="1540"/>
      <c r="G12" s="1541"/>
      <c r="H12" s="1555"/>
      <c r="I12" s="1555"/>
      <c r="J12" s="1528"/>
      <c r="K12" s="1528"/>
      <c r="L12" s="1534"/>
      <c r="M12" s="1534"/>
      <c r="N12" s="1534"/>
      <c r="O12" s="1534"/>
      <c r="P12" s="1534"/>
      <c r="Q12" s="1534"/>
      <c r="R12" s="1544"/>
      <c r="S12" s="1535"/>
      <c r="T12" s="1535"/>
      <c r="U12" s="1535"/>
      <c r="V12" s="153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80 [68th]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2.42 [1st]</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24.475 [3rd]</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1.47 [5th]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0.14762 [44th]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44.5 [3rd]</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2.31 [6th]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21.35 [2nd]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1.26 [9th]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0.095 [15th]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44.2 [6th]</v>
      </c>
      <c r="O20" s="104"/>
      <c r="P20" s="104"/>
      <c r="Q20" s="104"/>
      <c r="R20" s="104"/>
      <c r="S20" s="105"/>
      <c r="T20" s="105"/>
      <c r="U20" s="105"/>
      <c r="V20" s="105"/>
    </row>
    <row r="21" outlineLevel="1">
      <c r="A21" s="123" t="str">
        <f>'テンプレート'!A21</f>
        <v>Zair</v>
      </c>
      <c r="B21" s="146" t="b">
        <v>1</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 [23rd]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2.72 [24th]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 [14th]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429</v>
      </c>
      <c r="D26" s="201" t="s">
        <v>2246</v>
      </c>
      <c r="E26" s="201" t="s">
        <v>592</v>
      </c>
      <c r="F26" s="200">
        <v>1.7999999999999998</v>
      </c>
      <c r="G26" s="201" t="s">
        <v>70</v>
      </c>
      <c r="H26" s="213" t="s">
        <v>2247</v>
      </c>
      <c r="I26" s="120"/>
      <c r="J26" s="117"/>
      <c r="K26" s="200"/>
      <c r="L26" s="203"/>
      <c r="M26" s="204"/>
      <c r="N26" s="204"/>
      <c r="O26" s="205">
        <v>0.0</v>
      </c>
      <c r="P26" s="205">
        <v>1.0</v>
      </c>
      <c r="Q26" s="205">
        <v>1.0</v>
      </c>
      <c r="R26" s="105"/>
      <c r="S26" s="105"/>
      <c r="T26" s="105"/>
      <c r="U26" s="105"/>
      <c r="V26" s="105"/>
    </row>
    <row r="27" outlineLevel="1">
      <c r="A27" s="222"/>
      <c r="B27" s="208" t="s">
        <v>63</v>
      </c>
      <c r="C27" s="210" t="s">
        <v>303</v>
      </c>
      <c r="D27" s="210" t="s">
        <v>144</v>
      </c>
      <c r="E27" s="210" t="s">
        <v>592</v>
      </c>
      <c r="F27" s="200">
        <v>1.7999999999999998</v>
      </c>
      <c r="G27" s="201" t="s">
        <v>70</v>
      </c>
      <c r="H27" s="213" t="s">
        <v>935</v>
      </c>
      <c r="I27" s="120"/>
      <c r="J27" s="117"/>
      <c r="K27" s="203"/>
      <c r="L27" s="203"/>
      <c r="M27" s="204"/>
      <c r="N27" s="204"/>
      <c r="O27" s="205">
        <v>0.0</v>
      </c>
      <c r="P27" s="205">
        <v>1.0</v>
      </c>
      <c r="Q27" s="205">
        <v>1.0</v>
      </c>
      <c r="R27" s="105"/>
      <c r="S27" s="105"/>
      <c r="T27" s="105"/>
      <c r="U27" s="105"/>
      <c r="V27" s="105"/>
    </row>
    <row r="28" outlineLevel="1">
      <c r="A28" s="207"/>
      <c r="B28" s="208" t="s">
        <v>94</v>
      </c>
      <c r="C28" s="210" t="s">
        <v>95</v>
      </c>
      <c r="D28" s="210" t="s">
        <v>65</v>
      </c>
      <c r="E28" s="210" t="s">
        <v>194</v>
      </c>
      <c r="F28" s="200">
        <v>3.5999999999999996</v>
      </c>
      <c r="G28" s="201" t="s">
        <v>193</v>
      </c>
      <c r="H28" s="212"/>
      <c r="I28" s="120"/>
      <c r="J28" s="117"/>
      <c r="K28" s="203"/>
      <c r="L28" s="203"/>
      <c r="M28" s="204"/>
      <c r="N28" s="204"/>
      <c r="O28" s="205">
        <v>0.0</v>
      </c>
      <c r="P28" s="205">
        <v>1.0</v>
      </c>
      <c r="Q28" s="205">
        <v>1.0</v>
      </c>
      <c r="R28" s="105"/>
      <c r="S28" s="105"/>
      <c r="T28" s="105"/>
      <c r="U28" s="105"/>
      <c r="V28" s="105"/>
    </row>
    <row r="29" outlineLevel="1">
      <c r="A29" s="195" t="s">
        <v>72</v>
      </c>
      <c r="B29" s="214"/>
      <c r="C29" s="210" t="s">
        <v>85</v>
      </c>
      <c r="D29" s="275" t="s">
        <v>309</v>
      </c>
      <c r="E29" s="210" t="s">
        <v>90</v>
      </c>
      <c r="F29" s="200">
        <v>9.6</v>
      </c>
      <c r="G29" s="201" t="s">
        <v>91</v>
      </c>
      <c r="H29" s="283" t="s">
        <v>214</v>
      </c>
      <c r="I29" s="221"/>
      <c r="J29" s="110"/>
      <c r="K29" s="200"/>
      <c r="L29" s="203"/>
      <c r="M29" s="204"/>
      <c r="N29" s="204"/>
      <c r="O29" s="205">
        <v>0.0</v>
      </c>
      <c r="P29" s="205">
        <v>1.0</v>
      </c>
      <c r="Q29" s="205">
        <v>1.0</v>
      </c>
      <c r="R29" s="105"/>
      <c r="S29" s="105"/>
      <c r="T29" s="105"/>
      <c r="U29" s="105"/>
      <c r="V29" s="105"/>
    </row>
    <row r="30" outlineLevel="1">
      <c r="A30" s="207"/>
      <c r="B30" s="208" t="s">
        <v>76</v>
      </c>
      <c r="C30" s="210" t="s">
        <v>2086</v>
      </c>
      <c r="D30" s="114"/>
      <c r="E30" s="210" t="s">
        <v>229</v>
      </c>
      <c r="F30" s="200">
        <v>6.0</v>
      </c>
      <c r="G30" s="201" t="s">
        <v>67</v>
      </c>
      <c r="H30" s="112"/>
      <c r="I30" s="224"/>
      <c r="J30" s="114"/>
      <c r="K30" s="203"/>
      <c r="L30" s="203"/>
      <c r="M30" s="204"/>
      <c r="N30" s="204"/>
      <c r="O30" s="205">
        <v>0.0</v>
      </c>
      <c r="P30" s="205">
        <v>1.0</v>
      </c>
      <c r="Q30" s="205">
        <v>1.0</v>
      </c>
      <c r="R30" s="105"/>
      <c r="S30" s="105"/>
      <c r="T30" s="105"/>
      <c r="U30" s="105"/>
      <c r="V30" s="105"/>
    </row>
    <row r="31" outlineLevel="1">
      <c r="A31" s="195" t="s">
        <v>82</v>
      </c>
      <c r="B31" s="208" t="s">
        <v>83</v>
      </c>
      <c r="C31" s="275" t="s">
        <v>524</v>
      </c>
      <c r="D31" s="275" t="s">
        <v>612</v>
      </c>
      <c r="E31" s="210" t="s">
        <v>2248</v>
      </c>
      <c r="F31" s="200" t="s">
        <v>2249</v>
      </c>
      <c r="G31" s="201" t="s">
        <v>693</v>
      </c>
      <c r="H31" s="219"/>
      <c r="I31" s="221"/>
      <c r="J31" s="110"/>
      <c r="K31" s="200"/>
      <c r="L31" s="203"/>
      <c r="M31" s="204"/>
      <c r="N31" s="204"/>
      <c r="O31" s="205">
        <v>0.0</v>
      </c>
      <c r="P31" s="205">
        <v>1.0</v>
      </c>
      <c r="Q31" s="205">
        <v>1.0</v>
      </c>
      <c r="R31" s="105"/>
      <c r="S31" s="105"/>
      <c r="T31" s="105"/>
      <c r="U31" s="105"/>
      <c r="V31" s="105"/>
    </row>
    <row r="32" outlineLevel="1">
      <c r="A32" s="222"/>
      <c r="B32" s="208" t="s">
        <v>89</v>
      </c>
      <c r="C32" s="233"/>
      <c r="D32" s="233"/>
      <c r="E32" s="210" t="s">
        <v>106</v>
      </c>
      <c r="F32" s="200" t="s">
        <v>107</v>
      </c>
      <c r="G32" s="201" t="s">
        <v>108</v>
      </c>
      <c r="H32" s="231"/>
      <c r="J32" s="233"/>
      <c r="K32" s="200"/>
      <c r="L32" s="203"/>
      <c r="M32" s="204"/>
      <c r="N32" s="204"/>
      <c r="O32" s="205">
        <v>0.0</v>
      </c>
      <c r="P32" s="205">
        <v>1.0</v>
      </c>
      <c r="Q32" s="205">
        <v>1.0</v>
      </c>
      <c r="R32" s="105"/>
      <c r="S32" s="105"/>
      <c r="T32" s="105"/>
      <c r="U32" s="105"/>
      <c r="V32" s="105"/>
    </row>
    <row r="33" outlineLevel="1">
      <c r="A33" s="207"/>
      <c r="B33" s="208" t="s">
        <v>92</v>
      </c>
      <c r="C33" s="114"/>
      <c r="D33" s="114"/>
      <c r="E33" s="210" t="s">
        <v>2248</v>
      </c>
      <c r="F33" s="200" t="s">
        <v>2249</v>
      </c>
      <c r="G33" s="201" t="s">
        <v>693</v>
      </c>
      <c r="H33" s="112"/>
      <c r="I33" s="224"/>
      <c r="J33" s="114"/>
      <c r="K33" s="203"/>
      <c r="L33" s="203"/>
      <c r="M33" s="204"/>
      <c r="N33" s="204"/>
      <c r="O33" s="205">
        <v>0.0</v>
      </c>
      <c r="P33" s="205">
        <v>1.0</v>
      </c>
      <c r="Q33" s="205">
        <v>1.0</v>
      </c>
      <c r="R33" s="105"/>
      <c r="S33" s="105"/>
      <c r="T33" s="105"/>
      <c r="U33" s="105"/>
      <c r="V33" s="105"/>
    </row>
    <row r="34" outlineLevel="1">
      <c r="A34" s="195" t="s">
        <v>93</v>
      </c>
      <c r="B34" s="208" t="s">
        <v>170</v>
      </c>
      <c r="C34" s="210" t="s">
        <v>95</v>
      </c>
      <c r="D34" s="275" t="s">
        <v>190</v>
      </c>
      <c r="E34" s="210" t="s">
        <v>229</v>
      </c>
      <c r="F34" s="200">
        <v>6.0</v>
      </c>
      <c r="G34" s="201" t="s">
        <v>193</v>
      </c>
      <c r="H34" s="283"/>
      <c r="I34" s="221"/>
      <c r="J34" s="110"/>
      <c r="K34" s="203"/>
      <c r="L34" s="203"/>
      <c r="M34" s="204"/>
      <c r="N34" s="204"/>
      <c r="O34" s="205">
        <v>0.0</v>
      </c>
      <c r="P34" s="205">
        <v>1.0</v>
      </c>
      <c r="Q34" s="205">
        <v>1.0</v>
      </c>
      <c r="R34" s="105"/>
      <c r="S34" s="105"/>
      <c r="T34" s="105"/>
      <c r="U34" s="105"/>
      <c r="V34" s="105"/>
    </row>
    <row r="35" outlineLevel="1">
      <c r="A35" s="207"/>
      <c r="B35" s="208" t="s">
        <v>177</v>
      </c>
      <c r="C35" s="210" t="s">
        <v>457</v>
      </c>
      <c r="D35" s="114"/>
      <c r="E35" s="210" t="s">
        <v>145</v>
      </c>
      <c r="F35" s="200">
        <v>8.4</v>
      </c>
      <c r="G35" s="201" t="s">
        <v>147</v>
      </c>
      <c r="H35" s="112"/>
      <c r="I35" s="224"/>
      <c r="J35" s="114"/>
      <c r="K35" s="205"/>
      <c r="L35" s="204"/>
      <c r="M35" s="204"/>
      <c r="N35" s="204"/>
      <c r="O35" s="205">
        <v>0.0</v>
      </c>
      <c r="P35" s="205">
        <v>1.0</v>
      </c>
      <c r="Q35" s="205">
        <v>1.0</v>
      </c>
      <c r="R35" s="105"/>
      <c r="S35" s="105"/>
      <c r="T35" s="105"/>
      <c r="U35" s="105"/>
      <c r="V35" s="105"/>
    </row>
    <row r="36" outlineLevel="1">
      <c r="A36" s="236" t="s">
        <v>104</v>
      </c>
      <c r="B36" s="214"/>
      <c r="C36" s="210" t="s">
        <v>192</v>
      </c>
      <c r="D36" s="210" t="s">
        <v>150</v>
      </c>
      <c r="E36" s="210" t="s">
        <v>1871</v>
      </c>
      <c r="F36" s="200" t="s">
        <v>1872</v>
      </c>
      <c r="G36" s="201" t="s">
        <v>1466</v>
      </c>
      <c r="H36" s="212"/>
      <c r="I36" s="120"/>
      <c r="J36" s="117"/>
      <c r="K36" s="205"/>
      <c r="L36" s="204"/>
      <c r="M36" s="204"/>
      <c r="N36" s="204"/>
      <c r="O36" s="205">
        <v>0.0</v>
      </c>
      <c r="P36" s="205">
        <v>1.0</v>
      </c>
      <c r="Q36" s="205">
        <v>1.0</v>
      </c>
      <c r="R36" s="105"/>
      <c r="S36" s="105"/>
      <c r="T36" s="105"/>
      <c r="U36" s="105"/>
      <c r="V36" s="105"/>
    </row>
    <row r="37" outlineLevel="1">
      <c r="A37" s="195" t="s">
        <v>110</v>
      </c>
      <c r="B37" s="208" t="s">
        <v>170</v>
      </c>
      <c r="C37" s="210" t="s">
        <v>136</v>
      </c>
      <c r="D37" s="275" t="s">
        <v>1749</v>
      </c>
      <c r="E37" s="210" t="s">
        <v>229</v>
      </c>
      <c r="F37" s="200">
        <v>6.0</v>
      </c>
      <c r="G37" s="201" t="s">
        <v>193</v>
      </c>
      <c r="H37" s="283" t="s">
        <v>2250</v>
      </c>
      <c r="I37" s="221"/>
      <c r="J37" s="110"/>
      <c r="K37" s="203"/>
      <c r="L37" s="203"/>
      <c r="M37" s="204"/>
      <c r="N37" s="204"/>
      <c r="O37" s="205">
        <v>0.0</v>
      </c>
      <c r="P37" s="205">
        <v>1.0</v>
      </c>
      <c r="Q37" s="205">
        <v>1.0</v>
      </c>
      <c r="R37" s="105"/>
      <c r="S37" s="105"/>
      <c r="T37" s="105"/>
      <c r="U37" s="105"/>
      <c r="V37" s="105"/>
    </row>
    <row r="38" outlineLevel="1">
      <c r="A38" s="207"/>
      <c r="B38" s="208" t="s">
        <v>2251</v>
      </c>
      <c r="C38" s="210" t="s">
        <v>2252</v>
      </c>
      <c r="D38" s="114"/>
      <c r="E38" s="210" t="s">
        <v>191</v>
      </c>
      <c r="F38" s="200">
        <v>13.2</v>
      </c>
      <c r="G38" s="201" t="s">
        <v>91</v>
      </c>
      <c r="H38" s="112"/>
      <c r="I38" s="224"/>
      <c r="J38" s="114"/>
      <c r="K38" s="203"/>
      <c r="L38" s="203"/>
      <c r="M38" s="204"/>
      <c r="N38" s="204"/>
      <c r="O38" s="205">
        <v>0.0</v>
      </c>
      <c r="P38" s="205">
        <v>1.0</v>
      </c>
      <c r="Q38" s="205">
        <v>1.0</v>
      </c>
      <c r="R38" s="105"/>
      <c r="S38" s="105"/>
      <c r="T38" s="105"/>
      <c r="U38" s="105"/>
      <c r="V38" s="105"/>
    </row>
    <row r="39" outlineLevel="1">
      <c r="A39" s="195" t="s">
        <v>119</v>
      </c>
      <c r="B39" s="208" t="s">
        <v>170</v>
      </c>
      <c r="C39" s="355" t="s">
        <v>212</v>
      </c>
      <c r="D39" s="314" t="s">
        <v>485</v>
      </c>
      <c r="E39" s="355" t="s">
        <v>58</v>
      </c>
      <c r="F39" s="200">
        <v>4.8</v>
      </c>
      <c r="G39" s="201" t="s">
        <v>193</v>
      </c>
      <c r="H39" s="243" t="s">
        <v>259</v>
      </c>
      <c r="I39" s="221"/>
      <c r="J39" s="110"/>
      <c r="K39" s="204"/>
      <c r="L39" s="204"/>
      <c r="M39" s="204"/>
      <c r="N39" s="204"/>
      <c r="O39" s="205">
        <v>0.0</v>
      </c>
      <c r="P39" s="205">
        <v>1.0</v>
      </c>
      <c r="Q39" s="205">
        <v>1.0</v>
      </c>
      <c r="R39" s="105"/>
      <c r="S39" s="105"/>
      <c r="T39" s="105"/>
      <c r="U39" s="105"/>
      <c r="V39" s="105"/>
    </row>
    <row r="40" outlineLevel="1">
      <c r="A40" s="222"/>
      <c r="B40" s="208" t="s">
        <v>411</v>
      </c>
      <c r="C40" s="210" t="s">
        <v>2253</v>
      </c>
      <c r="D40" s="233"/>
      <c r="E40" s="355" t="s">
        <v>1309</v>
      </c>
      <c r="F40" s="200">
        <v>0.96</v>
      </c>
      <c r="G40" s="201" t="s">
        <v>292</v>
      </c>
      <c r="H40" s="231"/>
      <c r="J40" s="233"/>
      <c r="K40" s="204"/>
      <c r="L40" s="204"/>
      <c r="M40" s="204"/>
      <c r="N40" s="204"/>
      <c r="O40" s="205">
        <v>0.0</v>
      </c>
      <c r="P40" s="205">
        <v>1.0</v>
      </c>
      <c r="Q40" s="205">
        <v>1.0</v>
      </c>
      <c r="R40" s="105"/>
      <c r="S40" s="105"/>
      <c r="T40" s="105"/>
      <c r="U40" s="105"/>
      <c r="V40" s="105"/>
    </row>
    <row r="41" outlineLevel="1">
      <c r="A41" s="207"/>
      <c r="B41" s="208" t="s">
        <v>414</v>
      </c>
      <c r="C41" s="210" t="s">
        <v>768</v>
      </c>
      <c r="D41" s="114"/>
      <c r="E41" s="355" t="s">
        <v>194</v>
      </c>
      <c r="F41" s="200">
        <v>3.5999999999999996</v>
      </c>
      <c r="G41" s="201" t="s">
        <v>193</v>
      </c>
      <c r="H41" s="112"/>
      <c r="I41" s="224"/>
      <c r="J41" s="114"/>
      <c r="K41" s="204"/>
      <c r="L41" s="204"/>
      <c r="M41" s="204"/>
      <c r="N41" s="204"/>
      <c r="O41" s="205">
        <v>0.0</v>
      </c>
      <c r="P41" s="205">
        <v>1.0</v>
      </c>
      <c r="Q41" s="205">
        <v>1.0</v>
      </c>
      <c r="R41" s="105"/>
      <c r="S41" s="105"/>
      <c r="T41" s="105"/>
      <c r="U41" s="105"/>
      <c r="V41" s="105"/>
    </row>
    <row r="42" outlineLevel="1">
      <c r="A42" s="195" t="s">
        <v>128</v>
      </c>
      <c r="B42" s="196" t="s">
        <v>378</v>
      </c>
      <c r="C42" s="216" t="s">
        <v>1119</v>
      </c>
      <c r="D42" s="426" t="s">
        <v>464</v>
      </c>
      <c r="E42" s="127" t="s">
        <v>1871</v>
      </c>
      <c r="F42" s="200" t="s">
        <v>1872</v>
      </c>
      <c r="G42" s="201" t="s">
        <v>289</v>
      </c>
      <c r="H42" s="243" t="s">
        <v>2254</v>
      </c>
      <c r="I42" s="221"/>
      <c r="J42" s="110"/>
      <c r="K42" s="203"/>
      <c r="L42" s="203"/>
      <c r="M42" s="204"/>
      <c r="N42" s="204"/>
      <c r="O42" s="205">
        <v>0.0</v>
      </c>
      <c r="P42" s="205">
        <v>1.0</v>
      </c>
      <c r="Q42" s="205">
        <v>1.0</v>
      </c>
      <c r="R42" s="105"/>
      <c r="S42" s="105"/>
      <c r="T42" s="105"/>
      <c r="U42" s="105"/>
      <c r="V42" s="105"/>
    </row>
    <row r="43" outlineLevel="1">
      <c r="A43" s="207"/>
      <c r="B43" s="196" t="s">
        <v>392</v>
      </c>
      <c r="C43" s="207"/>
      <c r="D43" s="207"/>
      <c r="E43" s="127" t="s">
        <v>90</v>
      </c>
      <c r="F43" s="200">
        <v>9.6</v>
      </c>
      <c r="G43" s="596"/>
      <c r="H43" s="112"/>
      <c r="I43" s="224"/>
      <c r="J43" s="114"/>
      <c r="K43" s="203"/>
      <c r="L43" s="203"/>
      <c r="M43" s="204"/>
      <c r="N43" s="204"/>
      <c r="O43" s="205">
        <v>0.0</v>
      </c>
      <c r="P43" s="205">
        <v>1.0</v>
      </c>
      <c r="Q43" s="205">
        <v>1.0</v>
      </c>
      <c r="R43" s="105"/>
      <c r="S43" s="105"/>
      <c r="T43" s="105"/>
      <c r="U43" s="105"/>
      <c r="V43" s="105"/>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
        <v>148</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
        <v>48</v>
      </c>
      <c r="D46" s="257" t="s">
        <v>49</v>
      </c>
      <c r="E46" s="256" t="s">
        <v>50</v>
      </c>
      <c r="F46" s="259" t="s">
        <v>51</v>
      </c>
      <c r="G46" s="259" t="s">
        <v>174</v>
      </c>
      <c r="H46" s="260" t="s">
        <v>52</v>
      </c>
      <c r="I46" s="259" t="str">
        <f>'テンプレート'!I56</f>
        <v>Landing Lag</v>
      </c>
      <c r="J46" s="259" t="s">
        <v>176</v>
      </c>
      <c r="K46" s="259" t="str">
        <f>'テンプレート'!K56</f>
        <v>ベクトル</v>
      </c>
      <c r="L46" s="259" t="str">
        <f>'テンプレート'!L56</f>
        <v>KBG (R.E.)</v>
      </c>
      <c r="M46" s="259" t="str">
        <f>'テンプレート'!M56</f>
        <v>BKB (R.A.)</v>
      </c>
      <c r="N46" s="259" t="str">
        <f>'テンプレート'!N56</f>
        <v>FKB (R.F.)</v>
      </c>
      <c r="O46" s="262" t="str">
        <f>'テンプレート'!O56</f>
        <v>盾削り値</v>
      </c>
      <c r="P46" s="259" t="str">
        <f>'テンプレート'!P56</f>
        <v>ﾋｯﾄｽﾄｯﾌﾟ</v>
      </c>
      <c r="Q46" s="262" t="str">
        <f>'テンプレート'!Q56</f>
        <v>ずらし</v>
      </c>
      <c r="R46" s="263" t="str">
        <f>'テンプレート'!R56</f>
        <v>Comment</v>
      </c>
      <c r="S46" s="120"/>
      <c r="T46" s="120"/>
      <c r="U46" s="120"/>
      <c r="V46" s="120"/>
    </row>
    <row r="47" outlineLevel="1">
      <c r="A47" s="265" t="s">
        <v>187</v>
      </c>
      <c r="B47" s="267" t="s">
        <v>170</v>
      </c>
      <c r="C47" s="199" t="s">
        <v>212</v>
      </c>
      <c r="D47" s="305" t="s">
        <v>309</v>
      </c>
      <c r="E47" s="271" t="s">
        <v>90</v>
      </c>
      <c r="F47" s="273">
        <v>9.6</v>
      </c>
      <c r="G47" s="273">
        <v>8.16</v>
      </c>
      <c r="H47" s="200" t="s">
        <v>193</v>
      </c>
      <c r="I47" s="311" t="str">
        <f t="array" ref="I47">INDEX('Aerial Attacks'!$O$3:$AA$109, MATCH($A$1,'Aerial Attacks'!$A$3:$A$109,0), MATCH(A47,'Aerial Attacks'!$O$2:$S$2,0))</f>
        <v>6</v>
      </c>
      <c r="J47" s="314" t="s">
        <v>1951</v>
      </c>
      <c r="K47" s="278"/>
      <c r="L47" s="284"/>
      <c r="M47" s="825"/>
      <c r="N47" s="825"/>
      <c r="O47" s="282">
        <v>0.0</v>
      </c>
      <c r="P47" s="282">
        <v>1.0</v>
      </c>
      <c r="Q47" s="282">
        <v>1.0</v>
      </c>
      <c r="R47" s="1128"/>
      <c r="S47" s="221"/>
      <c r="T47" s="221"/>
      <c r="U47" s="221"/>
      <c r="V47" s="110"/>
    </row>
    <row r="48" outlineLevel="1">
      <c r="A48" s="207"/>
      <c r="B48" s="267" t="s">
        <v>177</v>
      </c>
      <c r="C48" s="199" t="s">
        <v>438</v>
      </c>
      <c r="D48" s="114"/>
      <c r="E48" s="199" t="s">
        <v>90</v>
      </c>
      <c r="F48" s="200">
        <v>9.6</v>
      </c>
      <c r="G48" s="200">
        <v>8.16</v>
      </c>
      <c r="H48" s="200" t="s">
        <v>193</v>
      </c>
      <c r="I48" s="207"/>
      <c r="J48" s="114"/>
      <c r="K48" s="278"/>
      <c r="L48" s="284"/>
      <c r="M48" s="825"/>
      <c r="N48" s="825"/>
      <c r="O48" s="282">
        <v>0.0</v>
      </c>
      <c r="P48" s="282">
        <v>1.0</v>
      </c>
      <c r="Q48" s="282">
        <v>1.0</v>
      </c>
      <c r="R48" s="112"/>
      <c r="S48" s="224"/>
      <c r="T48" s="224"/>
      <c r="U48" s="224"/>
      <c r="V48" s="114"/>
    </row>
    <row r="49" outlineLevel="1">
      <c r="A49" s="265" t="s">
        <v>219</v>
      </c>
      <c r="B49" s="267" t="s">
        <v>170</v>
      </c>
      <c r="C49" s="199" t="s">
        <v>105</v>
      </c>
      <c r="D49" s="305">
        <v>46.0</v>
      </c>
      <c r="E49" s="199" t="s">
        <v>229</v>
      </c>
      <c r="F49" s="200">
        <v>6.0</v>
      </c>
      <c r="G49" s="200">
        <v>5.1</v>
      </c>
      <c r="H49" s="200" t="s">
        <v>70</v>
      </c>
      <c r="I49" s="311" t="str">
        <f t="array" ref="I49">INDEX('Aerial Attacks'!$O$3:$AA$109, MATCH($A$1,'Aerial Attacks'!$A$3:$A$109,0), MATCH(A49,'Aerial Attacks'!$O$2:$S$2,0))</f>
        <v>10</v>
      </c>
      <c r="J49" s="314" t="s">
        <v>860</v>
      </c>
      <c r="K49" s="278"/>
      <c r="L49" s="284"/>
      <c r="M49" s="825"/>
      <c r="N49" s="825"/>
      <c r="O49" s="282">
        <v>0.0</v>
      </c>
      <c r="P49" s="282">
        <v>1.0</v>
      </c>
      <c r="Q49" s="282">
        <v>1.0</v>
      </c>
      <c r="R49" s="1128"/>
      <c r="S49" s="221"/>
      <c r="T49" s="221"/>
      <c r="U49" s="221"/>
      <c r="V49" s="110"/>
    </row>
    <row r="50" outlineLevel="1">
      <c r="A50" s="207"/>
      <c r="B50" s="267" t="s">
        <v>177</v>
      </c>
      <c r="C50" s="199" t="s">
        <v>136</v>
      </c>
      <c r="D50" s="114"/>
      <c r="E50" s="199" t="s">
        <v>145</v>
      </c>
      <c r="F50" s="200">
        <v>8.4</v>
      </c>
      <c r="G50" s="200">
        <v>7.140000000000001</v>
      </c>
      <c r="H50" s="200" t="s">
        <v>70</v>
      </c>
      <c r="I50" s="207"/>
      <c r="J50" s="114"/>
      <c r="K50" s="278"/>
      <c r="L50" s="284"/>
      <c r="M50" s="825"/>
      <c r="N50" s="825"/>
      <c r="O50" s="282">
        <v>0.0</v>
      </c>
      <c r="P50" s="282">
        <v>1.0</v>
      </c>
      <c r="Q50" s="282">
        <v>1.0</v>
      </c>
      <c r="R50" s="112"/>
      <c r="S50" s="224"/>
      <c r="T50" s="224"/>
      <c r="U50" s="224"/>
      <c r="V50" s="114"/>
    </row>
    <row r="51" outlineLevel="1">
      <c r="A51" s="299" t="s">
        <v>260</v>
      </c>
      <c r="B51" s="267"/>
      <c r="C51" s="199" t="s">
        <v>192</v>
      </c>
      <c r="D51" s="301">
        <v>39.0</v>
      </c>
      <c r="E51" s="199" t="s">
        <v>1149</v>
      </c>
      <c r="F51" s="200" t="s">
        <v>1150</v>
      </c>
      <c r="G51" s="200" t="s">
        <v>2255</v>
      </c>
      <c r="H51" s="200" t="s">
        <v>1713</v>
      </c>
      <c r="I51" s="581">
        <f t="array" ref="I51">INDEX('Aerial Attacks'!$O$3:$AA$109, MATCH($A$1,'Aerial Attacks'!$A$3:$A$109,0), MATCH(A51,'Aerial Attacks'!$O$2:$S$2,0))</f>
        <v>10</v>
      </c>
      <c r="J51" s="355" t="s">
        <v>1279</v>
      </c>
      <c r="K51" s="278"/>
      <c r="L51" s="284"/>
      <c r="M51" s="825"/>
      <c r="N51" s="825"/>
      <c r="O51" s="282">
        <v>0.0</v>
      </c>
      <c r="P51" s="282">
        <v>1.0</v>
      </c>
      <c r="Q51" s="282">
        <v>1.0</v>
      </c>
      <c r="R51" s="1130"/>
      <c r="S51" s="120"/>
      <c r="T51" s="120"/>
      <c r="U51" s="120"/>
      <c r="V51" s="117"/>
    </row>
    <row r="52" outlineLevel="1">
      <c r="A52" s="299" t="s">
        <v>271</v>
      </c>
      <c r="B52" s="267"/>
      <c r="C52" s="199" t="s">
        <v>2256</v>
      </c>
      <c r="D52" s="210" t="s">
        <v>65</v>
      </c>
      <c r="E52" s="199" t="s">
        <v>2068</v>
      </c>
      <c r="F52" s="200">
        <v>7.8</v>
      </c>
      <c r="G52" s="200">
        <v>6.63</v>
      </c>
      <c r="H52" s="200" t="s">
        <v>70</v>
      </c>
      <c r="I52" s="581" t="str">
        <f t="array" ref="I52">INDEX('Aerial Attacks'!$O$3:$AA$109, MATCH($A$1,'Aerial Attacks'!$A$3:$A$109,0), MATCH(A52,'Aerial Attacks'!$O$2:$S$2,0))</f>
        <v>5</v>
      </c>
      <c r="J52" s="355" t="s">
        <v>914</v>
      </c>
      <c r="K52" s="284"/>
      <c r="L52" s="284"/>
      <c r="M52" s="825"/>
      <c r="N52" s="825"/>
      <c r="O52" s="282">
        <v>0.0</v>
      </c>
      <c r="P52" s="282">
        <v>1.0</v>
      </c>
      <c r="Q52" s="282">
        <v>1.0</v>
      </c>
      <c r="R52" s="1130"/>
      <c r="S52" s="120"/>
      <c r="T52" s="120"/>
      <c r="U52" s="120"/>
      <c r="V52" s="117"/>
    </row>
    <row r="53" outlineLevel="1">
      <c r="A53" s="265" t="s">
        <v>283</v>
      </c>
      <c r="B53" s="267" t="s">
        <v>378</v>
      </c>
      <c r="C53" s="216" t="s">
        <v>602</v>
      </c>
      <c r="D53" s="269">
        <v>67.0</v>
      </c>
      <c r="E53" s="199" t="s">
        <v>229</v>
      </c>
      <c r="F53" s="200">
        <v>6.0</v>
      </c>
      <c r="G53" s="200">
        <v>5.1</v>
      </c>
      <c r="H53" s="200" t="s">
        <v>70</v>
      </c>
      <c r="I53" s="311">
        <f t="array" ref="I53">INDEX('Aerial Attacks'!$O$3:$AA$109, MATCH($A$1,'Aerial Attacks'!$A$3:$A$109,0), MATCH(A53,'Aerial Attacks'!$O$2:$S$2,0))</f>
        <v>24</v>
      </c>
      <c r="J53" s="314" t="s">
        <v>2257</v>
      </c>
      <c r="K53" s="284"/>
      <c r="L53" s="284"/>
      <c r="M53" s="825"/>
      <c r="N53" s="825"/>
      <c r="O53" s="282">
        <v>0.0</v>
      </c>
      <c r="P53" s="282">
        <v>1.0</v>
      </c>
      <c r="Q53" s="282">
        <v>1.0</v>
      </c>
      <c r="R53" s="316"/>
      <c r="S53" s="221"/>
      <c r="T53" s="221"/>
      <c r="U53" s="221"/>
      <c r="V53" s="110"/>
    </row>
    <row r="54" outlineLevel="1">
      <c r="A54" s="222"/>
      <c r="B54" s="267" t="s">
        <v>392</v>
      </c>
      <c r="C54" s="207"/>
      <c r="D54" s="233"/>
      <c r="E54" s="199" t="s">
        <v>66</v>
      </c>
      <c r="F54" s="200">
        <v>7.2</v>
      </c>
      <c r="G54" s="200">
        <v>6.12</v>
      </c>
      <c r="H54" s="596"/>
      <c r="I54" s="222"/>
      <c r="J54" s="233"/>
      <c r="K54" s="284"/>
      <c r="L54" s="284"/>
      <c r="M54" s="825"/>
      <c r="N54" s="825"/>
      <c r="O54" s="282">
        <v>0.0</v>
      </c>
      <c r="P54" s="282">
        <v>1.0</v>
      </c>
      <c r="Q54" s="282">
        <v>1.0</v>
      </c>
      <c r="R54" s="231"/>
      <c r="V54" s="233"/>
    </row>
    <row r="55" outlineLevel="1">
      <c r="A55" s="207"/>
      <c r="B55" s="267" t="s">
        <v>301</v>
      </c>
      <c r="C55" s="199" t="s">
        <v>639</v>
      </c>
      <c r="D55" s="114"/>
      <c r="E55" s="199" t="s">
        <v>151</v>
      </c>
      <c r="F55" s="200">
        <v>6.6</v>
      </c>
      <c r="G55" s="200">
        <v>6.6</v>
      </c>
      <c r="H55" s="200" t="s">
        <v>67</v>
      </c>
      <c r="I55" s="207"/>
      <c r="J55" s="114"/>
      <c r="K55" s="284"/>
      <c r="L55" s="284"/>
      <c r="M55" s="825"/>
      <c r="N55" s="825"/>
      <c r="O55" s="282">
        <v>0.0</v>
      </c>
      <c r="P55" s="282">
        <v>1.0</v>
      </c>
      <c r="Q55" s="282">
        <v>1.0</v>
      </c>
      <c r="R55" s="112"/>
      <c r="S55" s="224"/>
      <c r="T55" s="224"/>
      <c r="U55" s="224"/>
      <c r="V55" s="114"/>
    </row>
    <row r="56" outlineLevel="1">
      <c r="A56" s="299" t="s">
        <v>591</v>
      </c>
      <c r="B56" s="267"/>
      <c r="C56" s="199" t="s">
        <v>1159</v>
      </c>
      <c r="D56" s="210" t="s">
        <v>121</v>
      </c>
      <c r="E56" s="199" t="s">
        <v>229</v>
      </c>
      <c r="F56" s="200">
        <v>6.0</v>
      </c>
      <c r="G56" s="200">
        <v>6.0</v>
      </c>
      <c r="H56" s="200" t="s">
        <v>67</v>
      </c>
      <c r="I56" s="205">
        <v>8.0</v>
      </c>
      <c r="J56" s="385"/>
      <c r="K56" s="284"/>
      <c r="L56" s="284"/>
      <c r="M56" s="825"/>
      <c r="N56" s="825"/>
      <c r="O56" s="282">
        <v>0.0</v>
      </c>
      <c r="P56" s="282">
        <v>1.0</v>
      </c>
      <c r="Q56" s="282">
        <v>1.0</v>
      </c>
      <c r="R56" s="1033" t="s">
        <v>595</v>
      </c>
      <c r="S56" s="120"/>
      <c r="T56" s="120"/>
      <c r="U56" s="120"/>
      <c r="V56" s="117"/>
    </row>
    <row r="57">
      <c r="A57" s="312"/>
      <c r="B57" s="315"/>
      <c r="C57" s="317"/>
      <c r="D57" s="317"/>
      <c r="E57" s="318"/>
      <c r="F57" s="318"/>
      <c r="G57" s="318"/>
      <c r="H57" s="319"/>
      <c r="I57" s="319"/>
      <c r="J57" s="320"/>
      <c r="K57" s="320"/>
      <c r="L57" s="320"/>
      <c r="M57" s="320"/>
      <c r="N57" s="320"/>
      <c r="O57" s="320"/>
      <c r="P57" s="320"/>
      <c r="Q57" s="180"/>
      <c r="R57" s="180"/>
      <c r="S57" s="180"/>
      <c r="T57" s="180"/>
      <c r="U57" s="180"/>
      <c r="V57" s="180"/>
    </row>
    <row r="58">
      <c r="A58" s="322" t="s">
        <v>305</v>
      </c>
      <c r="B58" s="117"/>
      <c r="C58" s="317"/>
      <c r="D58" s="317"/>
      <c r="E58" s="318"/>
      <c r="F58" s="318"/>
      <c r="G58" s="318"/>
      <c r="H58" s="319"/>
      <c r="I58" s="319"/>
      <c r="J58" s="320"/>
      <c r="K58" s="320"/>
      <c r="L58" s="320"/>
      <c r="M58" s="320"/>
      <c r="N58" s="320"/>
      <c r="O58" s="320"/>
      <c r="P58" s="320"/>
      <c r="Q58" s="180"/>
      <c r="R58" s="180"/>
      <c r="S58" s="180"/>
      <c r="T58" s="180"/>
      <c r="U58" s="180"/>
      <c r="V58" s="180"/>
    </row>
    <row r="59" outlineLevel="1">
      <c r="A59" s="324" t="s">
        <v>2258</v>
      </c>
      <c r="B59" s="117"/>
      <c r="C59" s="327" t="s">
        <v>48</v>
      </c>
      <c r="D59" s="327" t="s">
        <v>49</v>
      </c>
      <c r="E59" s="328" t="s">
        <v>50</v>
      </c>
      <c r="F59" s="329" t="s">
        <v>51</v>
      </c>
      <c r="G59" s="328" t="s">
        <v>52</v>
      </c>
      <c r="H59" s="331" t="s">
        <v>53</v>
      </c>
      <c r="I59" s="120"/>
      <c r="J59" s="117"/>
      <c r="K59" s="333" t="s">
        <v>180</v>
      </c>
      <c r="L59" s="333" t="s">
        <v>181</v>
      </c>
      <c r="M59" s="333" t="s">
        <v>182</v>
      </c>
      <c r="N59" s="333" t="s">
        <v>183</v>
      </c>
      <c r="O59" s="334" t="s">
        <v>184</v>
      </c>
      <c r="P59" s="333" t="s">
        <v>185</v>
      </c>
      <c r="Q59" s="334" t="s">
        <v>186</v>
      </c>
      <c r="R59" s="333" t="s">
        <v>317</v>
      </c>
      <c r="S59" s="334" t="s">
        <v>318</v>
      </c>
      <c r="T59" s="334" t="s">
        <v>319</v>
      </c>
      <c r="U59" s="334" t="s">
        <v>320</v>
      </c>
      <c r="V59" s="334" t="s">
        <v>321</v>
      </c>
    </row>
    <row r="60" ht="18.0" customHeight="1" outlineLevel="1">
      <c r="A60" s="335" t="s">
        <v>324</v>
      </c>
      <c r="B60" s="343" t="s">
        <v>341</v>
      </c>
      <c r="C60" s="199" t="s">
        <v>2259</v>
      </c>
      <c r="D60" s="199" t="s">
        <v>485</v>
      </c>
      <c r="E60" s="199" t="s">
        <v>58</v>
      </c>
      <c r="F60" s="200">
        <v>4.8</v>
      </c>
      <c r="G60" s="201" t="s">
        <v>292</v>
      </c>
      <c r="H60" s="243" t="s">
        <v>2260</v>
      </c>
      <c r="I60" s="221"/>
      <c r="J60" s="110"/>
      <c r="K60" s="203"/>
      <c r="L60" s="203"/>
      <c r="M60" s="204"/>
      <c r="N60" s="204"/>
      <c r="O60" s="200">
        <v>0.0</v>
      </c>
      <c r="P60" s="200">
        <v>1.0</v>
      </c>
      <c r="Q60" s="200">
        <v>1.0</v>
      </c>
      <c r="R60" s="205" t="b">
        <v>1</v>
      </c>
      <c r="S60" s="205" t="b">
        <v>0</v>
      </c>
      <c r="T60" s="205" t="b">
        <v>1</v>
      </c>
      <c r="U60" s="344" t="s">
        <v>340</v>
      </c>
      <c r="V60" s="344" t="b">
        <v>1</v>
      </c>
    </row>
    <row r="61" ht="18.0" customHeight="1" outlineLevel="1">
      <c r="A61" s="222"/>
      <c r="B61" s="708" t="s">
        <v>344</v>
      </c>
      <c r="C61" s="199" t="s">
        <v>2261</v>
      </c>
      <c r="D61" s="199" t="s">
        <v>1108</v>
      </c>
      <c r="E61" s="199" t="s">
        <v>66</v>
      </c>
      <c r="F61" s="200">
        <v>7.199999999999999</v>
      </c>
      <c r="G61" s="201" t="s">
        <v>70</v>
      </c>
      <c r="H61" s="231"/>
      <c r="J61" s="233"/>
      <c r="K61" s="203"/>
      <c r="L61" s="203"/>
      <c r="M61" s="204"/>
      <c r="N61" s="204"/>
      <c r="O61" s="200"/>
      <c r="P61" s="200"/>
      <c r="Q61" s="200"/>
      <c r="R61" s="205" t="b">
        <v>0</v>
      </c>
      <c r="S61" s="205" t="b">
        <v>0</v>
      </c>
      <c r="T61" s="205" t="b">
        <v>0</v>
      </c>
      <c r="U61" s="222"/>
      <c r="V61" s="222"/>
    </row>
    <row r="62" ht="18.0" customHeight="1" outlineLevel="1">
      <c r="A62" s="222"/>
      <c r="B62" s="708" t="s">
        <v>1963</v>
      </c>
      <c r="C62" s="596"/>
      <c r="D62" s="199" t="s">
        <v>612</v>
      </c>
      <c r="E62" s="596"/>
      <c r="F62" s="596"/>
      <c r="G62" s="596"/>
      <c r="H62" s="112"/>
      <c r="I62" s="224"/>
      <c r="J62" s="114"/>
      <c r="K62" s="203"/>
      <c r="L62" s="203"/>
      <c r="M62" s="204"/>
      <c r="N62" s="204"/>
      <c r="O62" s="200">
        <v>0.0</v>
      </c>
      <c r="P62" s="200">
        <v>1.0</v>
      </c>
      <c r="Q62" s="200">
        <v>1.0</v>
      </c>
      <c r="R62" s="205" t="b">
        <v>1</v>
      </c>
      <c r="S62" s="205" t="b">
        <v>0</v>
      </c>
      <c r="T62" s="205" t="b">
        <v>1</v>
      </c>
      <c r="U62" s="207"/>
      <c r="V62" s="207"/>
    </row>
    <row r="63" outlineLevel="1">
      <c r="A63" s="324" t="s">
        <v>2262</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335" t="s">
        <v>324</v>
      </c>
      <c r="B64" s="343" t="s">
        <v>170</v>
      </c>
      <c r="C64" s="199" t="s">
        <v>111</v>
      </c>
      <c r="D64" s="275" t="s">
        <v>131</v>
      </c>
      <c r="E64" s="199" t="s">
        <v>2263</v>
      </c>
      <c r="F64" s="200" t="s">
        <v>2264</v>
      </c>
      <c r="G64" s="201" t="s">
        <v>2265</v>
      </c>
      <c r="H64" s="243" t="s">
        <v>2266</v>
      </c>
      <c r="I64" s="221"/>
      <c r="J64" s="110"/>
      <c r="K64" s="203"/>
      <c r="L64" s="203"/>
      <c r="M64" s="204"/>
      <c r="N64" s="204"/>
      <c r="O64" s="200">
        <v>0.0</v>
      </c>
      <c r="P64" s="200">
        <v>1.0</v>
      </c>
      <c r="Q64" s="200">
        <v>1.0</v>
      </c>
      <c r="R64" s="205" t="b">
        <v>1</v>
      </c>
      <c r="S64" s="205" t="b">
        <v>1</v>
      </c>
      <c r="T64" s="205"/>
      <c r="U64" s="344" t="s">
        <v>340</v>
      </c>
      <c r="V64" s="344" t="b">
        <v>1</v>
      </c>
    </row>
    <row r="65" outlineLevel="1">
      <c r="A65" s="222"/>
      <c r="B65" s="343" t="s">
        <v>177</v>
      </c>
      <c r="C65" s="199" t="s">
        <v>262</v>
      </c>
      <c r="D65" s="233"/>
      <c r="E65" s="199" t="s">
        <v>2267</v>
      </c>
      <c r="F65" s="200" t="s">
        <v>2264</v>
      </c>
      <c r="G65" s="201" t="s">
        <v>876</v>
      </c>
      <c r="H65" s="231"/>
      <c r="J65" s="233"/>
      <c r="K65" s="200"/>
      <c r="L65" s="200"/>
      <c r="M65" s="205"/>
      <c r="N65" s="205"/>
      <c r="O65" s="200">
        <v>0.0</v>
      </c>
      <c r="P65" s="200">
        <v>1.0</v>
      </c>
      <c r="Q65" s="200">
        <v>1.0</v>
      </c>
      <c r="R65" s="205" t="b">
        <v>1</v>
      </c>
      <c r="S65" s="205" t="b">
        <v>1</v>
      </c>
      <c r="T65" s="205"/>
      <c r="U65" s="222"/>
      <c r="V65" s="222"/>
    </row>
    <row r="66" outlineLevel="1">
      <c r="A66" s="222"/>
      <c r="B66" s="343" t="s">
        <v>2268</v>
      </c>
      <c r="C66" s="199" t="s">
        <v>419</v>
      </c>
      <c r="D66" s="233"/>
      <c r="E66" s="199" t="s">
        <v>1538</v>
      </c>
      <c r="F66" s="200">
        <v>1.44</v>
      </c>
      <c r="G66" s="201" t="s">
        <v>292</v>
      </c>
      <c r="H66" s="231"/>
      <c r="J66" s="233"/>
      <c r="K66" s="200"/>
      <c r="L66" s="200"/>
      <c r="M66" s="205"/>
      <c r="N66" s="205"/>
      <c r="O66" s="200">
        <v>0.0</v>
      </c>
      <c r="P66" s="200">
        <v>1.0</v>
      </c>
      <c r="Q66" s="200">
        <v>1.0</v>
      </c>
      <c r="R66" s="205" t="b">
        <v>1</v>
      </c>
      <c r="S66" s="205" t="b">
        <v>1</v>
      </c>
      <c r="T66" s="205"/>
      <c r="U66" s="222"/>
      <c r="V66" s="222"/>
    </row>
    <row r="67" outlineLevel="1">
      <c r="A67" s="222"/>
      <c r="B67" s="343" t="s">
        <v>416</v>
      </c>
      <c r="C67" s="199" t="s">
        <v>768</v>
      </c>
      <c r="D67" s="233"/>
      <c r="E67" s="199" t="s">
        <v>1538</v>
      </c>
      <c r="F67" s="200">
        <v>1.44</v>
      </c>
      <c r="G67" s="201" t="s">
        <v>292</v>
      </c>
      <c r="H67" s="231"/>
      <c r="J67" s="233"/>
      <c r="K67" s="200"/>
      <c r="L67" s="200"/>
      <c r="M67" s="205"/>
      <c r="N67" s="205"/>
      <c r="O67" s="200"/>
      <c r="P67" s="200"/>
      <c r="Q67" s="200"/>
      <c r="R67" s="205" t="b">
        <v>0</v>
      </c>
      <c r="S67" s="205" t="b">
        <v>0</v>
      </c>
      <c r="T67" s="205" t="b">
        <v>0</v>
      </c>
      <c r="U67" s="222"/>
      <c r="V67" s="222"/>
    </row>
    <row r="68" outlineLevel="1">
      <c r="A68" s="222"/>
      <c r="B68" s="343" t="s">
        <v>417</v>
      </c>
      <c r="C68" s="199" t="s">
        <v>2269</v>
      </c>
      <c r="D68" s="114"/>
      <c r="E68" s="199" t="s">
        <v>90</v>
      </c>
      <c r="F68" s="200">
        <v>9.6</v>
      </c>
      <c r="G68" s="201" t="s">
        <v>91</v>
      </c>
      <c r="H68" s="112"/>
      <c r="I68" s="224"/>
      <c r="J68" s="114"/>
      <c r="K68" s="200"/>
      <c r="L68" s="200"/>
      <c r="M68" s="205"/>
      <c r="N68" s="205"/>
      <c r="O68" s="200">
        <v>0.0</v>
      </c>
      <c r="P68" s="200">
        <v>1.0</v>
      </c>
      <c r="Q68" s="200">
        <v>1.0</v>
      </c>
      <c r="R68" s="205" t="b">
        <v>1</v>
      </c>
      <c r="S68" s="205" t="b">
        <v>1</v>
      </c>
      <c r="T68" s="205"/>
      <c r="U68" s="222"/>
      <c r="V68" s="222"/>
    </row>
    <row r="69" outlineLevel="1">
      <c r="A69" s="222"/>
      <c r="B69" s="343" t="s">
        <v>2270</v>
      </c>
      <c r="C69" s="199" t="s">
        <v>111</v>
      </c>
      <c r="D69" s="275" t="s">
        <v>334</v>
      </c>
      <c r="E69" s="199" t="s">
        <v>2263</v>
      </c>
      <c r="F69" s="200" t="s">
        <v>2264</v>
      </c>
      <c r="G69" s="201" t="s">
        <v>2265</v>
      </c>
      <c r="H69" s="243" t="s">
        <v>2271</v>
      </c>
      <c r="I69" s="221"/>
      <c r="J69" s="110"/>
      <c r="K69" s="200"/>
      <c r="L69" s="200"/>
      <c r="M69" s="205"/>
      <c r="N69" s="205"/>
      <c r="O69" s="200">
        <v>0.0</v>
      </c>
      <c r="P69" s="200">
        <v>1.0</v>
      </c>
      <c r="Q69" s="200">
        <v>1.0</v>
      </c>
      <c r="R69" s="205" t="b">
        <v>1</v>
      </c>
      <c r="S69" s="205" t="b">
        <v>1</v>
      </c>
      <c r="T69" s="205"/>
      <c r="U69" s="222"/>
      <c r="V69" s="222"/>
    </row>
    <row r="70" outlineLevel="1">
      <c r="A70" s="222"/>
      <c r="B70" s="343" t="s">
        <v>2272</v>
      </c>
      <c r="C70" s="199" t="s">
        <v>262</v>
      </c>
      <c r="D70" s="233"/>
      <c r="E70" s="199" t="s">
        <v>2267</v>
      </c>
      <c r="F70" s="200" t="s">
        <v>2264</v>
      </c>
      <c r="G70" s="201" t="s">
        <v>876</v>
      </c>
      <c r="H70" s="231"/>
      <c r="J70" s="233"/>
      <c r="K70" s="200"/>
      <c r="L70" s="200"/>
      <c r="M70" s="205"/>
      <c r="N70" s="205"/>
      <c r="O70" s="200">
        <v>0.0</v>
      </c>
      <c r="P70" s="200">
        <v>1.0</v>
      </c>
      <c r="Q70" s="200">
        <v>1.0</v>
      </c>
      <c r="R70" s="205" t="b">
        <v>1</v>
      </c>
      <c r="S70" s="205" t="b">
        <v>1</v>
      </c>
      <c r="T70" s="205"/>
      <c r="U70" s="222"/>
      <c r="V70" s="222"/>
    </row>
    <row r="71" outlineLevel="1">
      <c r="A71" s="222"/>
      <c r="B71" s="343" t="s">
        <v>2273</v>
      </c>
      <c r="C71" s="199" t="s">
        <v>419</v>
      </c>
      <c r="D71" s="233"/>
      <c r="E71" s="199" t="s">
        <v>1538</v>
      </c>
      <c r="F71" s="200">
        <v>1.44</v>
      </c>
      <c r="G71" s="201" t="s">
        <v>292</v>
      </c>
      <c r="H71" s="231"/>
      <c r="J71" s="233"/>
      <c r="K71" s="200"/>
      <c r="L71" s="200"/>
      <c r="M71" s="205"/>
      <c r="N71" s="205"/>
      <c r="O71" s="200"/>
      <c r="P71" s="200"/>
      <c r="Q71" s="200"/>
      <c r="R71" s="205" t="b">
        <v>0</v>
      </c>
      <c r="S71" s="205" t="b">
        <v>0</v>
      </c>
      <c r="T71" s="205" t="b">
        <v>0</v>
      </c>
      <c r="U71" s="222"/>
      <c r="V71" s="222"/>
    </row>
    <row r="72" outlineLevel="1">
      <c r="A72" s="222"/>
      <c r="B72" s="343" t="s">
        <v>2274</v>
      </c>
      <c r="C72" s="199" t="s">
        <v>768</v>
      </c>
      <c r="D72" s="233"/>
      <c r="E72" s="199" t="s">
        <v>1538</v>
      </c>
      <c r="F72" s="200">
        <v>1.44</v>
      </c>
      <c r="G72" s="201" t="s">
        <v>292</v>
      </c>
      <c r="H72" s="231"/>
      <c r="J72" s="233"/>
      <c r="K72" s="200"/>
      <c r="L72" s="200"/>
      <c r="M72" s="205"/>
      <c r="N72" s="205"/>
      <c r="O72" s="200"/>
      <c r="P72" s="200"/>
      <c r="Q72" s="200"/>
      <c r="R72" s="205" t="b">
        <v>0</v>
      </c>
      <c r="S72" s="205" t="b">
        <v>0</v>
      </c>
      <c r="T72" s="205" t="b">
        <v>0</v>
      </c>
      <c r="U72" s="222"/>
      <c r="V72" s="222"/>
    </row>
    <row r="73" outlineLevel="1">
      <c r="A73" s="222"/>
      <c r="B73" s="343" t="s">
        <v>2275</v>
      </c>
      <c r="C73" s="199" t="s">
        <v>420</v>
      </c>
      <c r="D73" s="233"/>
      <c r="E73" s="201" t="s">
        <v>58</v>
      </c>
      <c r="F73" s="200">
        <v>4.8</v>
      </c>
      <c r="G73" s="201" t="s">
        <v>59</v>
      </c>
      <c r="H73" s="231"/>
      <c r="J73" s="233"/>
      <c r="K73" s="200"/>
      <c r="L73" s="200"/>
      <c r="M73" s="205"/>
      <c r="N73" s="205"/>
      <c r="O73" s="200"/>
      <c r="P73" s="200"/>
      <c r="Q73" s="200"/>
      <c r="R73" s="205" t="b">
        <v>0</v>
      </c>
      <c r="S73" s="205" t="b">
        <v>0</v>
      </c>
      <c r="T73" s="205" t="b">
        <v>0</v>
      </c>
      <c r="U73" s="222"/>
      <c r="V73" s="222"/>
    </row>
    <row r="74" outlineLevel="1">
      <c r="A74" s="222"/>
      <c r="B74" s="343" t="s">
        <v>2276</v>
      </c>
      <c r="C74" s="199" t="s">
        <v>2277</v>
      </c>
      <c r="D74" s="233"/>
      <c r="E74" s="201" t="s">
        <v>58</v>
      </c>
      <c r="F74" s="200">
        <v>4.8</v>
      </c>
      <c r="G74" s="201" t="s">
        <v>59</v>
      </c>
      <c r="H74" s="231"/>
      <c r="J74" s="233"/>
      <c r="K74" s="200"/>
      <c r="L74" s="200"/>
      <c r="M74" s="205"/>
      <c r="N74" s="205"/>
      <c r="O74" s="200"/>
      <c r="P74" s="200"/>
      <c r="Q74" s="200"/>
      <c r="R74" s="205" t="b">
        <v>0</v>
      </c>
      <c r="S74" s="205" t="b">
        <v>0</v>
      </c>
      <c r="T74" s="205" t="b">
        <v>0</v>
      </c>
      <c r="U74" s="222"/>
      <c r="V74" s="222"/>
    </row>
    <row r="75" outlineLevel="1">
      <c r="A75" s="222"/>
      <c r="B75" s="343" t="s">
        <v>2278</v>
      </c>
      <c r="C75" s="199" t="s">
        <v>773</v>
      </c>
      <c r="D75" s="233"/>
      <c r="E75" s="201" t="s">
        <v>58</v>
      </c>
      <c r="F75" s="200">
        <v>4.8</v>
      </c>
      <c r="G75" s="201" t="s">
        <v>59</v>
      </c>
      <c r="H75" s="231"/>
      <c r="J75" s="233"/>
      <c r="K75" s="200"/>
      <c r="L75" s="200"/>
      <c r="M75" s="205"/>
      <c r="N75" s="205"/>
      <c r="O75" s="200"/>
      <c r="P75" s="200"/>
      <c r="Q75" s="200"/>
      <c r="R75" s="205" t="b">
        <v>0</v>
      </c>
      <c r="S75" s="205" t="b">
        <v>0</v>
      </c>
      <c r="T75" s="205" t="b">
        <v>0</v>
      </c>
      <c r="U75" s="222"/>
      <c r="V75" s="222"/>
    </row>
    <row r="76" outlineLevel="1">
      <c r="A76" s="222"/>
      <c r="B76" s="343" t="s">
        <v>2279</v>
      </c>
      <c r="C76" s="199" t="s">
        <v>2280</v>
      </c>
      <c r="D76" s="114"/>
      <c r="E76" s="201" t="s">
        <v>58</v>
      </c>
      <c r="F76" s="200">
        <v>4.8</v>
      </c>
      <c r="G76" s="201" t="s">
        <v>59</v>
      </c>
      <c r="H76" s="112"/>
      <c r="I76" s="224"/>
      <c r="J76" s="114"/>
      <c r="K76" s="200"/>
      <c r="L76" s="200"/>
      <c r="M76" s="205"/>
      <c r="N76" s="205"/>
      <c r="O76" s="200">
        <v>0.0</v>
      </c>
      <c r="P76" s="200">
        <v>1.0</v>
      </c>
      <c r="Q76" s="200">
        <v>1.0</v>
      </c>
      <c r="R76" s="205" t="b">
        <v>1</v>
      </c>
      <c r="S76" s="205" t="b">
        <v>1</v>
      </c>
      <c r="T76" s="205"/>
      <c r="U76" s="207"/>
      <c r="V76" s="207"/>
    </row>
    <row r="77" outlineLevel="1">
      <c r="A77" s="324" t="s">
        <v>2281</v>
      </c>
      <c r="B77" s="117"/>
      <c r="C77" s="327" t="s">
        <v>48</v>
      </c>
      <c r="D77" s="327" t="s">
        <v>49</v>
      </c>
      <c r="E77" s="328" t="s">
        <v>50</v>
      </c>
      <c r="F77" s="329" t="s">
        <v>51</v>
      </c>
      <c r="G77" s="328" t="s">
        <v>52</v>
      </c>
      <c r="H77" s="331" t="s">
        <v>53</v>
      </c>
      <c r="I77" s="120"/>
      <c r="J77" s="117"/>
      <c r="K77" s="333" t="s">
        <v>180</v>
      </c>
      <c r="L77" s="333" t="s">
        <v>181</v>
      </c>
      <c r="M77" s="333" t="s">
        <v>182</v>
      </c>
      <c r="N77" s="333" t="s">
        <v>183</v>
      </c>
      <c r="O77" s="334" t="s">
        <v>184</v>
      </c>
      <c r="P77" s="333" t="s">
        <v>185</v>
      </c>
      <c r="Q77" s="334" t="s">
        <v>186</v>
      </c>
      <c r="R77" s="333" t="s">
        <v>317</v>
      </c>
      <c r="S77" s="334" t="s">
        <v>318</v>
      </c>
      <c r="T77" s="334" t="s">
        <v>319</v>
      </c>
      <c r="U77" s="334" t="s">
        <v>320</v>
      </c>
      <c r="V77" s="334" t="s">
        <v>321</v>
      </c>
    </row>
    <row r="78" outlineLevel="1">
      <c r="A78" s="335" t="s">
        <v>324</v>
      </c>
      <c r="B78" s="388" t="s">
        <v>129</v>
      </c>
      <c r="C78" s="199" t="s">
        <v>58</v>
      </c>
      <c r="D78" s="384"/>
      <c r="E78" s="199" t="s">
        <v>229</v>
      </c>
      <c r="F78" s="200">
        <v>6.0</v>
      </c>
      <c r="G78" s="201" t="s">
        <v>67</v>
      </c>
      <c r="H78" s="243" t="s">
        <v>2282</v>
      </c>
      <c r="I78" s="221"/>
      <c r="J78" s="110"/>
      <c r="K78" s="200"/>
      <c r="L78" s="200"/>
      <c r="M78" s="205"/>
      <c r="N78" s="205"/>
      <c r="O78" s="200">
        <v>0.0</v>
      </c>
      <c r="P78" s="200">
        <v>1.0</v>
      </c>
      <c r="Q78" s="200">
        <v>1.0</v>
      </c>
      <c r="R78" s="205" t="b">
        <v>1</v>
      </c>
      <c r="S78" s="205" t="b">
        <v>1</v>
      </c>
      <c r="T78" s="205"/>
      <c r="U78" s="344" t="s">
        <v>1190</v>
      </c>
      <c r="V78" s="344" t="b">
        <v>0</v>
      </c>
    </row>
    <row r="79" outlineLevel="1">
      <c r="A79" s="222"/>
      <c r="B79" s="388" t="s">
        <v>640</v>
      </c>
      <c r="C79" s="197" t="s">
        <v>2283</v>
      </c>
      <c r="D79" s="222"/>
      <c r="E79" s="199" t="s">
        <v>452</v>
      </c>
      <c r="F79" s="200">
        <v>1.56</v>
      </c>
      <c r="G79" s="201" t="s">
        <v>70</v>
      </c>
      <c r="H79" s="231"/>
      <c r="J79" s="233"/>
      <c r="K79" s="200"/>
      <c r="L79" s="200"/>
      <c r="M79" s="205"/>
      <c r="N79" s="205"/>
      <c r="O79" s="200">
        <v>0.0</v>
      </c>
      <c r="P79" s="200">
        <v>1.0</v>
      </c>
      <c r="Q79" s="200">
        <v>1.0</v>
      </c>
      <c r="R79" s="205" t="b">
        <v>1</v>
      </c>
      <c r="S79" s="205" t="b">
        <v>0</v>
      </c>
      <c r="T79" s="205"/>
      <c r="U79" s="222"/>
      <c r="V79" s="222"/>
    </row>
    <row r="80" outlineLevel="1">
      <c r="A80" s="222"/>
      <c r="B80" s="388" t="s">
        <v>646</v>
      </c>
      <c r="C80" s="197" t="s">
        <v>2284</v>
      </c>
      <c r="D80" s="222"/>
      <c r="E80" s="199" t="s">
        <v>452</v>
      </c>
      <c r="F80" s="200">
        <v>1.56</v>
      </c>
      <c r="G80" s="201" t="s">
        <v>70</v>
      </c>
      <c r="H80" s="231"/>
      <c r="J80" s="233"/>
      <c r="K80" s="200"/>
      <c r="L80" s="200"/>
      <c r="M80" s="205"/>
      <c r="N80" s="205"/>
      <c r="O80" s="200">
        <v>0.0</v>
      </c>
      <c r="P80" s="200">
        <v>1.0</v>
      </c>
      <c r="Q80" s="200">
        <v>1.0</v>
      </c>
      <c r="R80" s="205" t="b">
        <v>1</v>
      </c>
      <c r="S80" s="205" t="b">
        <v>0</v>
      </c>
      <c r="T80" s="205"/>
      <c r="U80" s="222"/>
      <c r="V80" s="222"/>
    </row>
    <row r="81" outlineLevel="1">
      <c r="A81" s="222"/>
      <c r="B81" s="388" t="s">
        <v>2285</v>
      </c>
      <c r="C81" s="197" t="s">
        <v>835</v>
      </c>
      <c r="D81" s="222"/>
      <c r="E81" s="199" t="s">
        <v>452</v>
      </c>
      <c r="F81" s="200">
        <v>1.56</v>
      </c>
      <c r="G81" s="201" t="s">
        <v>70</v>
      </c>
      <c r="H81" s="231"/>
      <c r="J81" s="233"/>
      <c r="K81" s="200"/>
      <c r="L81" s="200"/>
      <c r="M81" s="205"/>
      <c r="N81" s="205"/>
      <c r="O81" s="200">
        <v>0.0</v>
      </c>
      <c r="P81" s="200">
        <v>1.0</v>
      </c>
      <c r="Q81" s="200">
        <v>1.0</v>
      </c>
      <c r="R81" s="205" t="b">
        <v>1</v>
      </c>
      <c r="S81" s="205" t="b">
        <v>0</v>
      </c>
      <c r="T81" s="205"/>
      <c r="U81" s="222"/>
      <c r="V81" s="222"/>
    </row>
    <row r="82" outlineLevel="1">
      <c r="A82" s="222"/>
      <c r="B82" s="388" t="s">
        <v>2286</v>
      </c>
      <c r="C82" s="197" t="s">
        <v>2287</v>
      </c>
      <c r="D82" s="207"/>
      <c r="E82" s="199" t="s">
        <v>58</v>
      </c>
      <c r="F82" s="200">
        <v>4.8</v>
      </c>
      <c r="G82" s="201" t="s">
        <v>59</v>
      </c>
      <c r="H82" s="112"/>
      <c r="I82" s="224"/>
      <c r="J82" s="114"/>
      <c r="K82" s="200"/>
      <c r="L82" s="200"/>
      <c r="M82" s="205"/>
      <c r="N82" s="205"/>
      <c r="O82" s="200">
        <v>0.0</v>
      </c>
      <c r="P82" s="200">
        <v>1.0</v>
      </c>
      <c r="Q82" s="200">
        <v>1.0</v>
      </c>
      <c r="R82" s="205" t="b">
        <v>1</v>
      </c>
      <c r="S82" s="205" t="b">
        <v>0</v>
      </c>
      <c r="T82" s="205"/>
      <c r="U82" s="207"/>
      <c r="V82" s="207"/>
    </row>
    <row r="83" outlineLevel="1">
      <c r="A83" s="324" t="s">
        <v>2288</v>
      </c>
      <c r="B83" s="117"/>
      <c r="C83" s="327" t="s">
        <v>48</v>
      </c>
      <c r="D83" s="327" t="s">
        <v>49</v>
      </c>
      <c r="E83" s="328" t="s">
        <v>50</v>
      </c>
      <c r="F83" s="329" t="s">
        <v>51</v>
      </c>
      <c r="G83" s="328" t="s">
        <v>52</v>
      </c>
      <c r="H83" s="331" t="s">
        <v>53</v>
      </c>
      <c r="I83" s="120"/>
      <c r="J83" s="117"/>
      <c r="K83" s="333" t="s">
        <v>180</v>
      </c>
      <c r="L83" s="333" t="s">
        <v>181</v>
      </c>
      <c r="M83" s="333" t="s">
        <v>182</v>
      </c>
      <c r="N83" s="333" t="s">
        <v>183</v>
      </c>
      <c r="O83" s="334" t="s">
        <v>184</v>
      </c>
      <c r="P83" s="333" t="s">
        <v>185</v>
      </c>
      <c r="Q83" s="334" t="s">
        <v>186</v>
      </c>
      <c r="R83" s="333" t="s">
        <v>317</v>
      </c>
      <c r="S83" s="334" t="s">
        <v>318</v>
      </c>
      <c r="T83" s="334" t="s">
        <v>319</v>
      </c>
      <c r="U83" s="334" t="s">
        <v>320</v>
      </c>
      <c r="V83" s="334" t="s">
        <v>321</v>
      </c>
    </row>
    <row r="84" ht="25.5" customHeight="1" outlineLevel="1">
      <c r="A84" s="335" t="s">
        <v>324</v>
      </c>
      <c r="B84" s="597" t="s">
        <v>500</v>
      </c>
      <c r="C84" s="386"/>
      <c r="D84" s="199" t="s">
        <v>165</v>
      </c>
      <c r="E84" s="386"/>
      <c r="F84" s="386"/>
      <c r="G84" s="386"/>
      <c r="H84" s="283" t="s">
        <v>2290</v>
      </c>
      <c r="I84" s="221"/>
      <c r="J84" s="110"/>
      <c r="K84" s="414"/>
      <c r="L84" s="414"/>
      <c r="M84" s="414"/>
      <c r="N84" s="414"/>
      <c r="O84" s="414"/>
      <c r="P84" s="414"/>
      <c r="Q84" s="414"/>
      <c r="R84" s="414"/>
      <c r="S84" s="414"/>
      <c r="T84" s="414"/>
      <c r="U84" s="344" t="s">
        <v>340</v>
      </c>
      <c r="V84" s="344" t="b">
        <v>1</v>
      </c>
    </row>
    <row r="85" ht="25.5" customHeight="1" outlineLevel="1">
      <c r="A85" s="222"/>
      <c r="B85" s="597" t="s">
        <v>2294</v>
      </c>
      <c r="C85" s="227" t="s">
        <v>73</v>
      </c>
      <c r="D85" s="216" t="s">
        <v>316</v>
      </c>
      <c r="E85" s="216" t="s">
        <v>166</v>
      </c>
      <c r="F85" s="366">
        <v>16.8</v>
      </c>
      <c r="G85" s="607" t="s">
        <v>125</v>
      </c>
      <c r="H85" s="231"/>
      <c r="J85" s="233"/>
      <c r="K85" s="200"/>
      <c r="L85" s="200"/>
      <c r="M85" s="205"/>
      <c r="N85" s="205"/>
      <c r="O85" s="200">
        <v>0.0</v>
      </c>
      <c r="P85" s="200">
        <v>1.0</v>
      </c>
      <c r="Q85" s="200">
        <v>1.0</v>
      </c>
      <c r="R85" s="205" t="b">
        <v>1</v>
      </c>
      <c r="S85" s="205" t="b">
        <v>0</v>
      </c>
      <c r="T85" s="205"/>
      <c r="U85" s="222"/>
      <c r="V85" s="222"/>
    </row>
    <row r="86" ht="25.5" customHeight="1" outlineLevel="1">
      <c r="A86" s="222"/>
      <c r="B86" s="597" t="s">
        <v>2298</v>
      </c>
      <c r="C86" s="207"/>
      <c r="D86" s="207"/>
      <c r="E86" s="207"/>
      <c r="F86" s="207"/>
      <c r="G86" s="114"/>
      <c r="H86" s="231"/>
      <c r="J86" s="233"/>
      <c r="K86" s="200"/>
      <c r="L86" s="200"/>
      <c r="M86" s="205"/>
      <c r="N86" s="205"/>
      <c r="O86" s="200">
        <v>0.0</v>
      </c>
      <c r="P86" s="200">
        <v>1.0</v>
      </c>
      <c r="Q86" s="200">
        <v>1.0</v>
      </c>
      <c r="R86" s="205" t="b">
        <v>1</v>
      </c>
      <c r="S86" s="205" t="b">
        <v>0</v>
      </c>
      <c r="T86" s="205"/>
      <c r="U86" s="222"/>
      <c r="V86" s="222"/>
    </row>
    <row r="87" ht="25.5" customHeight="1" outlineLevel="1">
      <c r="A87" s="207"/>
      <c r="B87" s="597" t="s">
        <v>2299</v>
      </c>
      <c r="C87" s="199" t="s">
        <v>429</v>
      </c>
      <c r="D87" s="199" t="s">
        <v>316</v>
      </c>
      <c r="E87" s="199" t="s">
        <v>90</v>
      </c>
      <c r="F87" s="200">
        <v>9.6</v>
      </c>
      <c r="G87" s="201" t="s">
        <v>91</v>
      </c>
      <c r="H87" s="112"/>
      <c r="I87" s="224"/>
      <c r="J87" s="114"/>
      <c r="K87" s="200"/>
      <c r="L87" s="203"/>
      <c r="M87" s="204"/>
      <c r="N87" s="204"/>
      <c r="O87" s="200">
        <v>0.0</v>
      </c>
      <c r="P87" s="200">
        <v>1.0</v>
      </c>
      <c r="Q87" s="200">
        <v>1.0</v>
      </c>
      <c r="R87" s="205" t="b">
        <v>1</v>
      </c>
      <c r="S87" s="205" t="b">
        <v>0</v>
      </c>
      <c r="T87" s="205"/>
      <c r="U87" s="207"/>
      <c r="V87" s="207"/>
    </row>
    <row r="88">
      <c r="A88" s="312"/>
      <c r="B88" s="315"/>
      <c r="C88" s="317"/>
      <c r="D88" s="317"/>
      <c r="E88" s="318"/>
      <c r="F88" s="318"/>
      <c r="G88" s="318"/>
      <c r="H88" s="319"/>
      <c r="I88" s="319"/>
      <c r="J88" s="320"/>
      <c r="K88" s="320"/>
      <c r="L88" s="320"/>
      <c r="M88" s="320"/>
      <c r="N88" s="320"/>
      <c r="O88" s="320"/>
      <c r="P88" s="320"/>
      <c r="Q88" s="180"/>
      <c r="R88" s="180"/>
      <c r="S88" s="180"/>
      <c r="T88" s="180"/>
      <c r="U88" s="180"/>
      <c r="V88" s="180"/>
    </row>
    <row r="89">
      <c r="A89" s="390" t="s">
        <v>442</v>
      </c>
      <c r="B89" s="110"/>
      <c r="C89" s="319"/>
      <c r="D89" s="319"/>
      <c r="E89" s="320"/>
      <c r="F89" s="392"/>
      <c r="G89" s="392"/>
      <c r="H89" s="320"/>
      <c r="I89" s="320"/>
      <c r="J89" s="320"/>
      <c r="K89" s="320"/>
      <c r="L89" s="320"/>
      <c r="M89" s="320"/>
      <c r="N89" s="180"/>
      <c r="O89" s="180"/>
      <c r="P89" s="180"/>
      <c r="Q89" s="320"/>
      <c r="R89" s="320"/>
      <c r="S89" s="320"/>
      <c r="T89" s="320"/>
      <c r="U89" s="320"/>
      <c r="V89" s="320"/>
    </row>
    <row r="90" outlineLevel="1">
      <c r="A90" s="112"/>
      <c r="B90" s="114"/>
      <c r="C90" s="393" t="s">
        <v>48</v>
      </c>
      <c r="D90" s="393" t="s">
        <v>49</v>
      </c>
      <c r="E90" s="393" t="s">
        <v>50</v>
      </c>
      <c r="F90" s="396" t="s">
        <v>51</v>
      </c>
      <c r="G90" s="319"/>
      <c r="H90" s="319"/>
      <c r="I90" s="319"/>
      <c r="J90" s="320"/>
      <c r="K90" s="320"/>
      <c r="L90" s="320"/>
      <c r="M90" s="320"/>
      <c r="N90" s="320"/>
      <c r="O90" s="320"/>
      <c r="P90" s="320"/>
      <c r="Q90" s="320"/>
      <c r="R90" s="320"/>
      <c r="S90" s="320"/>
      <c r="T90" s="320"/>
      <c r="U90" s="320"/>
      <c r="V90" s="320"/>
    </row>
    <row r="91" outlineLevel="1">
      <c r="A91" s="398" t="s">
        <v>449</v>
      </c>
      <c r="B91" s="399" t="s">
        <v>449</v>
      </c>
      <c r="C91" s="199" t="s">
        <v>429</v>
      </c>
      <c r="D91" s="199" t="s">
        <v>66</v>
      </c>
      <c r="E91" s="199" t="s">
        <v>452</v>
      </c>
      <c r="F91" s="200">
        <v>1.56</v>
      </c>
      <c r="G91" s="319"/>
      <c r="H91" s="319"/>
      <c r="I91" s="319"/>
      <c r="J91" s="320"/>
      <c r="K91" s="320"/>
      <c r="L91" s="320"/>
      <c r="M91" s="320"/>
      <c r="N91" s="320"/>
      <c r="O91" s="320"/>
      <c r="P91" s="320"/>
      <c r="Q91" s="320"/>
      <c r="R91" s="320"/>
      <c r="S91" s="320"/>
      <c r="T91" s="320"/>
      <c r="U91" s="320"/>
      <c r="V91" s="320"/>
    </row>
    <row r="92" outlineLevel="1">
      <c r="A92" s="400" t="s">
        <v>454</v>
      </c>
      <c r="B92" s="399" t="s">
        <v>455</v>
      </c>
      <c r="C92" s="199" t="s">
        <v>2302</v>
      </c>
      <c r="D92" s="199" t="s">
        <v>833</v>
      </c>
      <c r="E92" s="401"/>
      <c r="F92" s="402"/>
      <c r="G92" s="402"/>
      <c r="H92" s="319"/>
      <c r="I92" s="319"/>
      <c r="J92" s="320"/>
      <c r="K92" s="320"/>
      <c r="L92" s="320"/>
      <c r="M92" s="320"/>
      <c r="N92" s="320"/>
      <c r="O92" s="320"/>
      <c r="P92" s="320"/>
      <c r="Q92" s="320"/>
      <c r="R92" s="320"/>
      <c r="S92" s="320"/>
      <c r="T92" s="320"/>
      <c r="U92" s="320"/>
      <c r="V92" s="320"/>
    </row>
    <row r="93" outlineLevel="1">
      <c r="A93" s="231"/>
      <c r="B93" s="399" t="s">
        <v>456</v>
      </c>
      <c r="C93" s="199" t="s">
        <v>2304</v>
      </c>
      <c r="D93" s="199" t="s">
        <v>1529</v>
      </c>
      <c r="E93" s="401"/>
      <c r="F93" s="402"/>
      <c r="G93" s="402"/>
      <c r="H93" s="319"/>
      <c r="I93" s="319"/>
      <c r="J93" s="320"/>
      <c r="K93" s="320"/>
      <c r="L93" s="320"/>
      <c r="M93" s="320"/>
      <c r="N93" s="320"/>
      <c r="O93" s="320"/>
      <c r="P93" s="320"/>
      <c r="Q93" s="320"/>
      <c r="R93" s="320"/>
      <c r="S93" s="320"/>
      <c r="T93" s="320"/>
      <c r="U93" s="320"/>
      <c r="V93" s="320"/>
    </row>
    <row r="94" outlineLevel="1">
      <c r="A94" s="112"/>
      <c r="B94" s="399" t="s">
        <v>459</v>
      </c>
      <c r="C94" s="199" t="s">
        <v>2305</v>
      </c>
      <c r="D94" s="199" t="s">
        <v>625</v>
      </c>
      <c r="E94" s="319"/>
      <c r="F94" s="402"/>
      <c r="G94" s="402"/>
      <c r="H94" s="319"/>
      <c r="I94" s="319"/>
      <c r="J94" s="320"/>
      <c r="K94" s="320"/>
      <c r="L94" s="320"/>
      <c r="M94" s="320"/>
      <c r="N94" s="320"/>
      <c r="O94" s="320"/>
      <c r="P94" s="320"/>
      <c r="Q94" s="320"/>
      <c r="R94" s="320"/>
      <c r="S94" s="320"/>
      <c r="T94" s="320"/>
      <c r="U94" s="320"/>
      <c r="V94" s="320"/>
    </row>
    <row r="95" outlineLevel="1">
      <c r="A95" s="403" t="s">
        <v>462</v>
      </c>
      <c r="B95" s="117"/>
      <c r="C95" s="393" t="s">
        <v>465</v>
      </c>
      <c r="D95" s="393" t="s">
        <v>48</v>
      </c>
      <c r="E95" s="393" t="s">
        <v>49</v>
      </c>
      <c r="F95" s="393" t="s">
        <v>50</v>
      </c>
      <c r="G95" s="396" t="s">
        <v>51</v>
      </c>
      <c r="H95" s="1036" t="s">
        <v>53</v>
      </c>
      <c r="I95" s="120"/>
      <c r="J95" s="117"/>
      <c r="K95" s="405" t="str">
        <f>'テンプレート'!K97</f>
        <v>ベクトル</v>
      </c>
      <c r="L95" s="405" t="str">
        <f>'テンプレート'!L97</f>
        <v>KBG (R.E.)</v>
      </c>
      <c r="M95" s="405" t="str">
        <f>'テンプレート'!M97</f>
        <v>BKB (R.A.)</v>
      </c>
      <c r="N95" s="405" t="str">
        <f>'テンプレート'!N97</f>
        <v>FKB (R.F.)</v>
      </c>
      <c r="O95" s="406" t="str">
        <f>'テンプレート'!O97</f>
        <v>盾削り値</v>
      </c>
      <c r="P95" s="405" t="str">
        <f>'テンプレート'!P97</f>
        <v>ﾋｯﾄｽﾄｯﾌﾟ</v>
      </c>
      <c r="Q95" s="406" t="str">
        <f>'テンプレート'!Q97</f>
        <v>ずらし</v>
      </c>
      <c r="R95" s="408"/>
      <c r="S95" s="408"/>
      <c r="T95" s="408"/>
      <c r="U95" s="408"/>
      <c r="V95" s="408"/>
    </row>
    <row r="96" outlineLevel="1">
      <c r="A96" s="411" t="s">
        <v>467</v>
      </c>
      <c r="B96" s="399" t="s">
        <v>469</v>
      </c>
      <c r="C96" s="415" t="b">
        <v>0</v>
      </c>
      <c r="D96" s="199" t="s">
        <v>90</v>
      </c>
      <c r="E96" s="426">
        <v>25.0</v>
      </c>
      <c r="F96" s="199" t="s">
        <v>229</v>
      </c>
      <c r="G96" s="200">
        <v>6.0</v>
      </c>
      <c r="H96" s="1141"/>
      <c r="I96" s="221"/>
      <c r="J96" s="110"/>
      <c r="K96" s="203"/>
      <c r="L96" s="203"/>
      <c r="M96" s="204"/>
      <c r="N96" s="204"/>
      <c r="O96" s="205">
        <v>0.0</v>
      </c>
      <c r="P96" s="205">
        <v>1.0</v>
      </c>
      <c r="Q96" s="205">
        <v>1.0</v>
      </c>
      <c r="R96" s="408"/>
      <c r="S96" s="320"/>
      <c r="T96" s="320"/>
      <c r="U96" s="320"/>
      <c r="V96" s="320"/>
    </row>
    <row r="97" outlineLevel="1">
      <c r="A97" s="207"/>
      <c r="B97" s="399" t="s">
        <v>462</v>
      </c>
      <c r="C97" s="207"/>
      <c r="D97" s="127" t="s">
        <v>79</v>
      </c>
      <c r="E97" s="207"/>
      <c r="F97" s="199" t="s">
        <v>58</v>
      </c>
      <c r="G97" s="200">
        <v>4.8</v>
      </c>
      <c r="H97" s="112"/>
      <c r="I97" s="224"/>
      <c r="J97" s="114"/>
      <c r="K97" s="203"/>
      <c r="L97" s="203"/>
      <c r="M97" s="204"/>
      <c r="N97" s="204"/>
      <c r="O97" s="407"/>
      <c r="P97" s="407"/>
      <c r="Q97" s="407"/>
      <c r="R97" s="408"/>
      <c r="S97" s="320"/>
      <c r="T97" s="320"/>
      <c r="U97" s="320"/>
      <c r="V97" s="320"/>
    </row>
    <row r="98" outlineLevel="1">
      <c r="A98" s="411" t="s">
        <v>474</v>
      </c>
      <c r="B98" s="399" t="s">
        <v>469</v>
      </c>
      <c r="C98" s="415" t="b">
        <v>0</v>
      </c>
      <c r="D98" s="127" t="s">
        <v>457</v>
      </c>
      <c r="E98" s="426">
        <v>27.0</v>
      </c>
      <c r="F98" s="199" t="s">
        <v>303</v>
      </c>
      <c r="G98" s="200">
        <v>2.4</v>
      </c>
      <c r="H98" s="1141"/>
      <c r="I98" s="221"/>
      <c r="J98" s="110"/>
      <c r="K98" s="203"/>
      <c r="L98" s="203"/>
      <c r="M98" s="204"/>
      <c r="N98" s="204"/>
      <c r="O98" s="205">
        <v>0.0</v>
      </c>
      <c r="P98" s="205">
        <v>1.0</v>
      </c>
      <c r="Q98" s="205">
        <v>1.0</v>
      </c>
      <c r="R98" s="408"/>
      <c r="S98" s="320"/>
      <c r="T98" s="320"/>
      <c r="U98" s="320"/>
      <c r="V98" s="320"/>
    </row>
    <row r="99" outlineLevel="1">
      <c r="A99" s="207"/>
      <c r="B99" s="399" t="s">
        <v>462</v>
      </c>
      <c r="C99" s="207"/>
      <c r="D99" s="127">
        <v>11.0</v>
      </c>
      <c r="E99" s="207"/>
      <c r="F99" s="199" t="s">
        <v>66</v>
      </c>
      <c r="G99" s="200">
        <v>7.199999999999999</v>
      </c>
      <c r="H99" s="112"/>
      <c r="I99" s="224"/>
      <c r="J99" s="114"/>
      <c r="K99" s="203"/>
      <c r="L99" s="203"/>
      <c r="M99" s="204"/>
      <c r="N99" s="204"/>
      <c r="O99" s="407"/>
      <c r="P99" s="407"/>
      <c r="Q99" s="407"/>
      <c r="R99" s="408"/>
      <c r="S99" s="320"/>
      <c r="T99" s="320"/>
      <c r="U99" s="320"/>
      <c r="V99" s="320"/>
    </row>
    <row r="100" outlineLevel="1">
      <c r="A100" s="411" t="s">
        <v>477</v>
      </c>
      <c r="B100" s="399" t="s">
        <v>469</v>
      </c>
      <c r="C100" s="415" t="b">
        <v>0</v>
      </c>
      <c r="D100" s="127" t="s">
        <v>95</v>
      </c>
      <c r="E100" s="426">
        <v>40.0</v>
      </c>
      <c r="F100" s="199" t="s">
        <v>303</v>
      </c>
      <c r="G100" s="200">
        <v>2.4</v>
      </c>
      <c r="H100" s="1141"/>
      <c r="I100" s="221"/>
      <c r="J100" s="110"/>
      <c r="K100" s="203"/>
      <c r="L100" s="203"/>
      <c r="M100" s="204"/>
      <c r="N100" s="204"/>
      <c r="O100" s="205">
        <v>0.0</v>
      </c>
      <c r="P100" s="205">
        <v>1.0</v>
      </c>
      <c r="Q100" s="205">
        <v>1.0</v>
      </c>
      <c r="R100" s="408"/>
      <c r="S100" s="320"/>
      <c r="T100" s="320"/>
      <c r="U100" s="320"/>
      <c r="V100" s="320"/>
    </row>
    <row r="101" outlineLevel="1">
      <c r="A101" s="207"/>
      <c r="B101" s="399" t="s">
        <v>462</v>
      </c>
      <c r="C101" s="207"/>
      <c r="D101" s="127">
        <v>5.0</v>
      </c>
      <c r="E101" s="207"/>
      <c r="F101" s="199" t="s">
        <v>90</v>
      </c>
      <c r="G101" s="200">
        <v>9.6</v>
      </c>
      <c r="H101" s="112"/>
      <c r="I101" s="224"/>
      <c r="J101" s="114"/>
      <c r="K101" s="203"/>
      <c r="L101" s="203"/>
      <c r="M101" s="204"/>
      <c r="N101" s="204"/>
      <c r="O101" s="407"/>
      <c r="P101" s="407"/>
      <c r="Q101" s="407"/>
      <c r="R101" s="408"/>
      <c r="S101" s="179"/>
      <c r="T101" s="179"/>
      <c r="U101" s="179"/>
      <c r="V101" s="179"/>
    </row>
    <row r="102" outlineLevel="1">
      <c r="A102" s="411" t="s">
        <v>482</v>
      </c>
      <c r="B102" s="399" t="s">
        <v>469</v>
      </c>
      <c r="C102" s="415" t="b">
        <v>0</v>
      </c>
      <c r="D102" s="199" t="s">
        <v>379</v>
      </c>
      <c r="E102" s="216" t="s">
        <v>309</v>
      </c>
      <c r="F102" s="199" t="s">
        <v>58</v>
      </c>
      <c r="G102" s="200">
        <v>4.8</v>
      </c>
      <c r="H102" s="1141"/>
      <c r="I102" s="221"/>
      <c r="J102" s="110"/>
      <c r="K102" s="203"/>
      <c r="L102" s="203"/>
      <c r="M102" s="204"/>
      <c r="N102" s="204"/>
      <c r="O102" s="205">
        <v>0.0</v>
      </c>
      <c r="P102" s="205">
        <v>1.0</v>
      </c>
      <c r="Q102" s="205">
        <v>1.0</v>
      </c>
      <c r="R102" s="408"/>
      <c r="S102" s="179"/>
      <c r="T102" s="179"/>
      <c r="U102" s="179"/>
      <c r="V102" s="179"/>
    </row>
    <row r="103" outlineLevel="1">
      <c r="A103" s="207"/>
      <c r="B103" s="399" t="s">
        <v>462</v>
      </c>
      <c r="C103" s="207"/>
      <c r="D103" s="199" t="s">
        <v>1066</v>
      </c>
      <c r="E103" s="207"/>
      <c r="F103" s="199" t="s">
        <v>58</v>
      </c>
      <c r="G103" s="200">
        <v>4.8</v>
      </c>
      <c r="H103" s="112"/>
      <c r="I103" s="224"/>
      <c r="J103" s="114"/>
      <c r="K103" s="203"/>
      <c r="L103" s="203"/>
      <c r="M103" s="204"/>
      <c r="N103" s="204"/>
      <c r="O103" s="407"/>
      <c r="P103" s="1614" t="s">
        <v>2313</v>
      </c>
      <c r="Q103" s="407"/>
      <c r="R103" s="408"/>
      <c r="S103" s="179"/>
      <c r="T103" s="179"/>
      <c r="U103" s="179"/>
      <c r="V103" s="179"/>
    </row>
    <row r="104">
      <c r="A104" s="312"/>
      <c r="B104" s="315"/>
      <c r="C104" s="317"/>
      <c r="D104" s="317"/>
      <c r="E104" s="319"/>
      <c r="F104" s="248"/>
      <c r="G104" s="248"/>
      <c r="H104" s="319"/>
      <c r="I104" s="319"/>
      <c r="J104" s="320"/>
      <c r="K104" s="320"/>
      <c r="L104" s="121"/>
      <c r="M104" s="121"/>
      <c r="N104" s="121"/>
      <c r="O104" s="179"/>
      <c r="P104" s="179"/>
      <c r="Q104" s="121"/>
      <c r="R104" s="121"/>
      <c r="S104" s="121"/>
      <c r="T104" s="121"/>
      <c r="U104" s="121"/>
      <c r="V104" s="121"/>
    </row>
    <row r="105">
      <c r="A105" s="429" t="s">
        <v>486</v>
      </c>
      <c r="B105" s="110"/>
      <c r="C105" s="392"/>
      <c r="D105" s="121"/>
      <c r="E105" s="121"/>
      <c r="F105" s="121"/>
      <c r="G105" s="121"/>
      <c r="H105" s="121"/>
      <c r="I105" s="121"/>
      <c r="J105" s="180"/>
      <c r="K105" s="121"/>
      <c r="L105" s="121"/>
      <c r="M105" s="121"/>
      <c r="N105" s="121"/>
      <c r="O105" s="121"/>
      <c r="P105" s="121"/>
      <c r="Q105" s="180"/>
      <c r="R105" s="121"/>
      <c r="S105" s="121"/>
      <c r="T105" s="121"/>
      <c r="U105" s="121"/>
      <c r="V105" s="121"/>
    </row>
    <row r="106" outlineLevel="1">
      <c r="A106" s="112"/>
      <c r="B106" s="114"/>
      <c r="C106" s="430" t="s">
        <v>487</v>
      </c>
      <c r="D106" s="430" t="s">
        <v>489</v>
      </c>
      <c r="E106" s="430" t="s">
        <v>49</v>
      </c>
      <c r="F106" s="430" t="s">
        <v>490</v>
      </c>
      <c r="G106" s="431"/>
      <c r="H106" s="319"/>
      <c r="I106" s="319"/>
      <c r="J106" s="320"/>
      <c r="K106" s="320"/>
      <c r="L106" s="121"/>
      <c r="M106" s="121"/>
      <c r="N106" s="121"/>
      <c r="O106" s="121"/>
      <c r="P106" s="121"/>
      <c r="Q106" s="121"/>
      <c r="R106" s="121"/>
      <c r="S106" s="121"/>
      <c r="T106" s="121"/>
      <c r="U106" s="121"/>
      <c r="V106" s="121"/>
    </row>
    <row r="107" outlineLevel="1">
      <c r="A107" s="432" t="s">
        <v>492</v>
      </c>
      <c r="B107" s="433" t="s">
        <v>455</v>
      </c>
      <c r="C107" s="127" t="str">
        <f t="array" ref="C107">INDEX(Dodges!$C$3:$U$84, MATCH($A$1,Dodges!$A$3:$A$85,0), MATCH(C106,Dodges!$C$2:$F$2,0))</f>
        <v>3-14</v>
      </c>
      <c r="D107" s="127" t="str">
        <f t="array" ref="D107">INDEX(Dodges!$C$3:$U$84, MATCH($A$1,Dodges!$A$3:$A$85,0), MATCH(D106,Dodges!$C$2:$F$2,0))</f>
        <v>6-15</v>
      </c>
      <c r="E107" s="127" t="str">
        <f t="array" ref="E107">INDEX(Dodges!$C$3:$U$84, MATCH($A$1,Dodges!$A$3:$A$85,0), MATCH(E106,Dodges!$C$2:$F$2,0))</f>
        <v>23 (18)</v>
      </c>
      <c r="F107" s="127" t="str">
        <f t="array" ref="F107">INDEX(Dodges!$C$3:$U$84, MATCH($A$1,Dodges!$A$3:$A$85,0), MATCH(F106,Dodges!$C$2:$F$2,0))</f>
        <v>31 (24)</v>
      </c>
      <c r="G107" s="402"/>
      <c r="H107" s="319"/>
      <c r="I107" s="319"/>
      <c r="J107" s="320"/>
      <c r="K107" s="320"/>
      <c r="L107" s="320"/>
      <c r="M107" s="121"/>
      <c r="N107" s="121"/>
      <c r="O107" s="121"/>
      <c r="P107" s="121"/>
      <c r="Q107" s="121"/>
      <c r="R107" s="121"/>
      <c r="S107" s="121"/>
      <c r="T107" s="121"/>
      <c r="U107" s="121"/>
      <c r="V107" s="121"/>
    </row>
    <row r="108" outlineLevel="1">
      <c r="A108" s="231"/>
      <c r="B108" s="433" t="s">
        <v>496</v>
      </c>
      <c r="C108" s="127" t="str">
        <f t="array" ref="C108">INDEX(Dodges!$G$3:$U$84, MATCH($A$1,Dodges!$A$3:$A$85,0), MATCH(C106,Dodges!$G$2:$J$2,0))</f>
        <v>4-12</v>
      </c>
      <c r="D108" s="127" t="str">
        <f t="array" ref="D108">INDEX(Dodges!$G$3:$U$84, MATCH($A$1,Dodges!$A$3:$A$85,0), MATCH(D106,Dodges!$G$2:$J$2,0))</f>
        <v>8-12</v>
      </c>
      <c r="E108" s="127" t="str">
        <f t="array" ref="E108">INDEX(Dodges!$G$3:$U$84, MATCH($A$1,Dodges!$A$3:$A$85,0), MATCH(E106,Dodges!$G$2:$J$2,0))</f>
        <v>26</v>
      </c>
      <c r="F108" s="127">
        <f t="array" ref="F108">INDEX(Dodges!$G$3:$U$84, MATCH($A$1,Dodges!$A$3:$A$85,0), MATCH(F106,Dodges!$G$2:$J$2,0))</f>
        <v>35</v>
      </c>
      <c r="G108" s="436"/>
      <c r="H108" s="319"/>
      <c r="I108" s="319"/>
      <c r="J108" s="320"/>
      <c r="K108" s="320"/>
      <c r="L108" s="320"/>
      <c r="M108" s="320"/>
      <c r="N108" s="320"/>
      <c r="O108" s="121"/>
      <c r="P108" s="121"/>
      <c r="Q108" s="121"/>
      <c r="R108" s="121"/>
      <c r="S108" s="121"/>
      <c r="T108" s="121"/>
      <c r="U108" s="121"/>
      <c r="V108" s="121"/>
    </row>
    <row r="109" outlineLevel="1">
      <c r="A109" s="112"/>
      <c r="B109" s="433" t="s">
        <v>497</v>
      </c>
      <c r="C109" s="127" t="str">
        <f t="array" ref="C109">INDEX(Dodges!$K$3:$U$84, MATCH($A$1,Dodges!$A$3:$A$85,0), MATCH(C106,Dodges!$K$2:$N$2,0))</f>
        <v>4-14</v>
      </c>
      <c r="D109" s="127" t="str">
        <f t="array" ref="D109">INDEX(Dodges!$K$3:$U$84, MATCH($A$1,Dodges!$A$3:$A$85,0), MATCH(D106,Dodges!$K$2:$N$2,0))</f>
        <v>8-13</v>
      </c>
      <c r="E109" s="127" t="str">
        <f t="array" ref="E109">INDEX(Dodges!$K$3:$U$84, MATCH($A$1,Dodges!$A$3:$A$85,0), MATCH(E106,Dodges!$K$2:$N$2,0))</f>
        <v>32</v>
      </c>
      <c r="F109" s="127" t="str">
        <f t="array" ref="F109">INDEX(Dodges!$K$3:$U$84, MATCH($A$1,Dodges!$A$3:$A$85,0), MATCH(F106,Dodges!$K$2:$N$2,0))</f>
        <v>48</v>
      </c>
      <c r="G109" s="436"/>
      <c r="H109" s="434"/>
      <c r="I109" s="434"/>
      <c r="J109" s="179"/>
      <c r="K109" s="179"/>
      <c r="L109" s="179"/>
      <c r="M109" s="179"/>
      <c r="N109" s="179"/>
      <c r="O109" s="121"/>
      <c r="P109" s="121"/>
      <c r="Q109" s="121"/>
      <c r="R109" s="121"/>
      <c r="S109" s="121"/>
      <c r="T109" s="121"/>
      <c r="U109" s="121"/>
      <c r="V109" s="121"/>
    </row>
    <row r="110" outlineLevel="1">
      <c r="A110" s="432" t="s">
        <v>498</v>
      </c>
      <c r="B110" s="433" t="s">
        <v>499</v>
      </c>
      <c r="C110" s="127" t="str">
        <f t="array" ref="C110">INDEX(Dodges!$O$3:$U$84, MATCH($A$1,Dodges!$A$3:$A$85,0), MATCH(C106,Dodges!$O$2:$R$2,0))</f>
        <v>2-26</v>
      </c>
      <c r="D110" s="127" t="str">
        <f t="array" ref="D110">INDEX(Dodges!$O$3:$U$84, MATCH($A$1,Dodges!$A$3:$A$85,0), MATCH(D106,Dodges!$O$2:$R$2,0))</f>
        <v>5-24</v>
      </c>
      <c r="E110" s="127" t="str">
        <f t="array" ref="E110">INDEX(Dodges!$O$3:$U$84, MATCH($A$1,Dodges!$A$3:$A$85,0), MATCH(E106,Dodges!$O$2:$R$2,0))</f>
        <v>45</v>
      </c>
      <c r="F110" s="248"/>
      <c r="G110" s="248"/>
      <c r="H110" s="180"/>
      <c r="I110" s="180"/>
      <c r="J110" s="121"/>
      <c r="K110" s="121"/>
      <c r="L110" s="121"/>
      <c r="M110" s="121"/>
      <c r="N110" s="121"/>
      <c r="O110" s="320"/>
      <c r="P110" s="320"/>
      <c r="Q110" s="320"/>
      <c r="R110" s="320"/>
      <c r="S110" s="320"/>
      <c r="T110" s="320"/>
      <c r="U110" s="320"/>
      <c r="V110" s="320"/>
    </row>
    <row r="111" outlineLevel="1">
      <c r="A111" s="112"/>
      <c r="B111" s="433" t="s">
        <v>500</v>
      </c>
      <c r="C111" s="127" t="str">
        <f t="array" ref="C111">INDEX(Dodges!$S$3:$U$84, MATCH($A$1,Dodges!$A$3:$A$85,0), MATCH(C106,Dodges!$S$2:$U$2,0))</f>
        <v>2-19</v>
      </c>
      <c r="D111" s="127" t="str">
        <f t="array" ref="D111">INDEX(Dodges!$S$3:$U$84, MATCH($A$1,Dodges!$A$3:$A$85,0), MATCH(D106,Dodges!$S$2:$U$2,0))</f>
        <v>5-18</v>
      </c>
      <c r="E111" s="127" t="str">
        <f t="array" ref="E111">INDEX(Dodges!$S$3:$U$84, MATCH($A$1,Dodges!$A$3:$A$85,0), MATCH(E106,Dodges!$S$2:$U$2,0))</f>
        <v>真横：77
真上：98
真下：65</v>
      </c>
      <c r="F111" s="436"/>
      <c r="G111" s="436"/>
      <c r="H111" s="180"/>
      <c r="I111" s="180"/>
      <c r="J111" s="179"/>
      <c r="K111" s="179"/>
      <c r="L111" s="179"/>
      <c r="M111" s="179"/>
      <c r="N111" s="121"/>
      <c r="O111" s="180"/>
      <c r="P111" s="180"/>
      <c r="Q111" s="180"/>
      <c r="R111" s="180"/>
      <c r="S111" s="180"/>
      <c r="T111" s="180"/>
      <c r="U111" s="180"/>
      <c r="V111" s="180"/>
    </row>
    <row r="112">
      <c r="A112" s="438"/>
      <c r="B112" s="439"/>
      <c r="C112" s="431"/>
      <c r="D112" s="431"/>
      <c r="E112" s="440"/>
      <c r="F112" s="431"/>
      <c r="G112" s="431"/>
      <c r="H112" s="431"/>
      <c r="I112" s="431"/>
      <c r="J112" s="121"/>
      <c r="K112" s="319"/>
      <c r="L112" s="319"/>
      <c r="M112" s="319"/>
      <c r="N112" s="319"/>
      <c r="O112" s="180"/>
      <c r="P112" s="180"/>
      <c r="Q112" s="180"/>
      <c r="R112" s="180"/>
      <c r="S112" s="180"/>
      <c r="T112" s="180"/>
      <c r="U112" s="180"/>
      <c r="V112" s="180"/>
    </row>
    <row r="113">
      <c r="A113" s="441" t="s">
        <v>501</v>
      </c>
      <c r="B113" s="110"/>
      <c r="C113" s="320"/>
      <c r="D113" s="179"/>
      <c r="E113" s="320"/>
      <c r="F113" s="138"/>
      <c r="G113" s="138"/>
      <c r="H113" s="179"/>
      <c r="I113" s="179"/>
      <c r="J113" s="180"/>
      <c r="K113" s="180"/>
      <c r="L113" s="180"/>
      <c r="M113" s="180"/>
      <c r="N113" s="180"/>
      <c r="O113" s="180"/>
      <c r="P113" s="180"/>
      <c r="Q113" s="180"/>
      <c r="R113" s="180"/>
      <c r="S113" s="180"/>
      <c r="T113" s="180"/>
      <c r="U113" s="180"/>
      <c r="V113" s="180"/>
    </row>
    <row r="114" outlineLevel="1">
      <c r="A114" s="112"/>
      <c r="B114" s="114"/>
      <c r="C114" s="442" t="s">
        <v>487</v>
      </c>
      <c r="D114" s="442" t="s">
        <v>49</v>
      </c>
      <c r="E114" s="442" t="s">
        <v>48</v>
      </c>
      <c r="F114" s="442" t="s">
        <v>50</v>
      </c>
      <c r="G114" s="443" t="s">
        <v>51</v>
      </c>
      <c r="H114" s="320"/>
      <c r="I114" s="320"/>
      <c r="J114" s="179"/>
      <c r="K114" s="444" t="str">
        <f>'テンプレート'!K116</f>
        <v>アイテム取得</v>
      </c>
      <c r="L114" s="117"/>
      <c r="M114" s="445" t="str">
        <f>'テンプレート'!M116</f>
        <v>取得フレーム</v>
      </c>
      <c r="N114" s="445" t="str">
        <f>'テンプレート'!N116</f>
        <v>Duration</v>
      </c>
      <c r="O114" s="180"/>
      <c r="P114" s="180"/>
      <c r="Q114" s="180"/>
      <c r="R114" s="180"/>
      <c r="S114" s="180"/>
      <c r="T114" s="180"/>
      <c r="U114" s="180"/>
      <c r="V114" s="180"/>
    </row>
    <row r="115" outlineLevel="1">
      <c r="A115" s="446" t="s">
        <v>502</v>
      </c>
      <c r="B115" s="447" t="s">
        <v>503</v>
      </c>
      <c r="C115" s="448"/>
      <c r="D115" s="127">
        <f t="array" ref="D115">INDEX('Ledge  Tech'!$C$3:$C107, MATCH($A$1,'Ledge  Tech'!$A$3:$A$109,0), MATCH(D114,'Ledge  Tech'!$C$2,0))</f>
        <v>19</v>
      </c>
      <c r="E115" s="448"/>
      <c r="F115" s="448"/>
      <c r="G115" s="448"/>
      <c r="H115" s="320"/>
      <c r="I115" s="320"/>
      <c r="J115" s="121"/>
      <c r="K115" s="449" t="str">
        <f>'テンプレート'!K117</f>
        <v>小アイテム</v>
      </c>
      <c r="L115" s="450" t="str">
        <f>'テンプレート'!L117</f>
        <v>On-Spot</v>
      </c>
      <c r="M115" s="127" t="s">
        <v>504</v>
      </c>
      <c r="N115" s="127">
        <v>7.0</v>
      </c>
      <c r="O115" s="180"/>
      <c r="P115" s="180"/>
      <c r="Q115" s="180"/>
      <c r="R115" s="180"/>
      <c r="S115" s="180"/>
      <c r="T115" s="180"/>
      <c r="U115" s="180"/>
      <c r="V115" s="180"/>
    </row>
    <row r="116" outlineLevel="1">
      <c r="A116" s="222"/>
      <c r="B116" s="447" t="s">
        <v>455</v>
      </c>
      <c r="C116" s="127" t="str">
        <f t="array" ref="C116">INDEX('Ledge  Tech'!$D$3:$E107, MATCH($A$1,'Ledge  Tech'!$A$3:$A$109,0), MATCH(C114,'Ledge  Tech'!$D$2:$E$2,0))</f>
        <v>1-33</v>
      </c>
      <c r="D116" s="127">
        <f t="array" ref="D116">INDEX('Ledge  Tech'!$D$3:$E107, MATCH($A$1,'Ledge  Tech'!$A$3:$A$109,0), MATCH(D114,'Ledge  Tech'!$D$2:$E$2,0))</f>
        <v>34</v>
      </c>
      <c r="E116" s="448"/>
      <c r="F116" s="448"/>
      <c r="G116" s="448"/>
      <c r="H116" s="320"/>
      <c r="I116" s="320"/>
      <c r="J116" s="179"/>
      <c r="K116" s="207"/>
      <c r="L116" s="450" t="str">
        <f>'テンプレート'!L118</f>
        <v>歩き</v>
      </c>
      <c r="M116" s="127" t="s">
        <v>504</v>
      </c>
      <c r="N116" s="127">
        <v>19.0</v>
      </c>
      <c r="O116" s="180"/>
      <c r="P116" s="180"/>
      <c r="Q116" s="180"/>
      <c r="R116" s="180"/>
      <c r="S116" s="180"/>
      <c r="T116" s="180"/>
      <c r="U116" s="180"/>
      <c r="V116" s="180"/>
    </row>
    <row r="117" outlineLevel="1">
      <c r="A117" s="222"/>
      <c r="B117" s="447" t="s">
        <v>486</v>
      </c>
      <c r="C117" s="127" t="str">
        <f t="array" ref="C117">INDEX('Ledge  Tech'!$F$3:$G$109, MATCH($A$1,'Ledge  Tech'!$A$3:$A$109,0), MATCH(C114,'Ledge  Tech'!$F$2:$G$2,0))</f>
        <v>1-25</v>
      </c>
      <c r="D117" s="127">
        <f t="array" ref="D117">INDEX('Ledge  Tech'!$F$3:$G$109, MATCH($A$1,'Ledge  Tech'!$A$3:$A$109,0), MATCH(D114,'Ledge  Tech'!$F$2:$G$2,0))</f>
        <v>45</v>
      </c>
      <c r="E117" s="448"/>
      <c r="F117" s="448"/>
      <c r="G117" s="448"/>
      <c r="H117" s="320"/>
      <c r="I117" s="320"/>
      <c r="J117" s="121"/>
      <c r="K117" s="451" t="str">
        <f>'テンプレート'!K119</f>
        <v>アイテム投擲</v>
      </c>
      <c r="L117" s="117"/>
      <c r="M117" s="445" t="str">
        <f>'テンプレート'!M119</f>
        <v>投擲フレーム</v>
      </c>
      <c r="N117" s="445" t="str">
        <f>'テンプレート'!N119</f>
        <v>Duration</v>
      </c>
      <c r="O117" s="180"/>
      <c r="P117" s="180"/>
      <c r="Q117" s="180"/>
      <c r="R117" s="180"/>
      <c r="S117" s="180"/>
      <c r="T117" s="180"/>
      <c r="U117" s="180"/>
      <c r="V117" s="180"/>
    </row>
    <row r="118" outlineLevel="1">
      <c r="A118" s="222"/>
      <c r="B118" s="447" t="s">
        <v>505</v>
      </c>
      <c r="C118" s="127" t="str">
        <f t="array" ref="C118">INDEX('Ledge  Tech'!$H$3:$I$109, MATCH($A$1,'Ledge  Tech'!$A$3:$A$109,0), MATCH(C114,'Ledge  Tech'!$H$2:$I$2,0))</f>
        <v>1-12</v>
      </c>
      <c r="D118" s="127">
        <f t="array" ref="D118">INDEX('Ledge  Tech'!$H$3:$I$109, MATCH($A$1,'Ledge  Tech'!$A$3:$A$109,0), MATCH(D114,'Ledge  Tech'!$H$2:$I$2,0))</f>
        <v>14</v>
      </c>
      <c r="E118" s="448"/>
      <c r="F118" s="448"/>
      <c r="G118" s="448"/>
      <c r="H118" s="320"/>
      <c r="I118" s="320"/>
      <c r="J118" s="179"/>
      <c r="K118" s="452" t="str">
        <f>'テンプレート'!K120</f>
        <v>Ground投擲</v>
      </c>
      <c r="L118" s="450" t="str">
        <f>'テンプレート'!L120</f>
        <v>前Throws</v>
      </c>
      <c r="M118" s="127" t="s">
        <v>145</v>
      </c>
      <c r="N118" s="127">
        <v>20.0</v>
      </c>
      <c r="O118" s="121"/>
      <c r="P118" s="121"/>
      <c r="Q118" s="121"/>
      <c r="R118" s="121"/>
      <c r="S118" s="121"/>
      <c r="T118" s="121"/>
      <c r="U118" s="121"/>
      <c r="V118" s="121"/>
    </row>
    <row r="119" outlineLevel="1">
      <c r="A119" s="207"/>
      <c r="B119" s="447" t="s">
        <v>506</v>
      </c>
      <c r="C119" s="127" t="str">
        <f t="array" ref="C119">INDEX('Ledge  Tech'!$J$3:$M$109, MATCH($A$1,'Ledge  Tech'!$A$3:$A$109,0), MATCH(C114,'Ledge  Tech'!$J$2:$M$2,0))</f>
        <v>1-19</v>
      </c>
      <c r="D119" s="127">
        <f t="array" ref="D119">INDEX('Ledge  Tech'!$J$3:$M$109, MATCH($A$1,'Ledge  Tech'!$A$3:$A$109,0), MATCH(D114,'Ledge  Tech'!$J$2:$M$2,0))</f>
        <v>55</v>
      </c>
      <c r="E119" s="127" t="str">
        <f t="array" ref="E119">INDEX('Ledge  Tech'!$J$3:$M$109, MATCH($A$1,'Ledge  Tech'!$A$3:$A$109,0), MATCH(E114,'Ledge  Tech'!$J$2:$M$2,0))</f>
        <v>17-19</v>
      </c>
      <c r="F119" s="127">
        <f t="array" ref="F119">INDEX('Ledge  Tech'!$J$3:$M$109, MATCH($A$1,'Ledge  Tech'!$A$3:$A$109,0), MATCH(F114,'Ledge  Tech'!$J$2:$M$2,0))</f>
        <v>9</v>
      </c>
      <c r="G119" s="127">
        <f>F119*1.2</f>
        <v>10.8</v>
      </c>
      <c r="H119" s="320"/>
      <c r="I119" s="320"/>
      <c r="J119" s="121"/>
      <c r="K119" s="222"/>
      <c r="L119" s="450" t="str">
        <f>'テンプレート'!L121</f>
        <v>後Throws</v>
      </c>
      <c r="M119" s="127" t="s">
        <v>79</v>
      </c>
      <c r="N119" s="127">
        <v>20.0</v>
      </c>
      <c r="O119" s="121"/>
      <c r="P119" s="121"/>
      <c r="Q119" s="121"/>
      <c r="R119" s="121"/>
      <c r="S119" s="121"/>
      <c r="T119" s="121"/>
      <c r="U119" s="121"/>
      <c r="V119" s="121"/>
    </row>
    <row r="120" outlineLevel="1">
      <c r="A120" s="446" t="s">
        <v>507</v>
      </c>
      <c r="B120" s="447" t="s">
        <v>455</v>
      </c>
      <c r="C120" s="127" t="str">
        <f t="array" ref="C120">INDEX('Ledge  Tech'!$N$3:$O$109, MATCH($A$1,'Ledge  Tech'!$A$3:$A$109,0), MATCH(C114,'Ledge  Tech'!$N$2:$O$2,0))</f>
        <v>1-20</v>
      </c>
      <c r="D120" s="127">
        <f t="array" ref="D120">INDEX('Ledge  Tech'!$N$3:$O$109, MATCH($A$1,'Ledge  Tech'!$A$3:$A$109,0), MATCH(D114,'Ledge  Tech'!$N$2:$O$2,0))</f>
        <v>26</v>
      </c>
      <c r="E120" s="448"/>
      <c r="F120" s="448"/>
      <c r="G120" s="448"/>
      <c r="H120" s="320"/>
      <c r="I120" s="320"/>
      <c r="J120" s="179"/>
      <c r="K120" s="222"/>
      <c r="L120" s="450" t="str">
        <f>'テンプレート'!L122</f>
        <v>上Throws</v>
      </c>
      <c r="M120" s="127" t="s">
        <v>191</v>
      </c>
      <c r="N120" s="127">
        <v>20.0</v>
      </c>
      <c r="O120" s="320"/>
      <c r="P120" s="320"/>
      <c r="Q120" s="320"/>
      <c r="R120" s="320"/>
      <c r="S120" s="320"/>
      <c r="T120" s="320"/>
      <c r="U120" s="320"/>
      <c r="V120" s="320"/>
    </row>
    <row r="121" outlineLevel="1">
      <c r="A121" s="222"/>
      <c r="B121" s="447" t="s">
        <v>496</v>
      </c>
      <c r="C121" s="127" t="str">
        <f t="array" ref="C121">INDEX('Ledge  Tech'!$P$3:$Q$109, MATCH($A$1,'Ledge  Tech'!$A$3:$A$109,0), MATCH(C114,'Ledge  Tech'!$P$2:$Q$2,0))</f>
        <v>1-20</v>
      </c>
      <c r="D121" s="127">
        <f t="array" ref="D121">INDEX('Ledge  Tech'!$P$3:$Q$109, MATCH($A$1,'Ledge  Tech'!$A$3:$A$109,0), MATCH(D114,'Ledge  Tech'!$P$2:$Q$2,0))</f>
        <v>40</v>
      </c>
      <c r="E121" s="448"/>
      <c r="F121" s="448"/>
      <c r="G121" s="448"/>
      <c r="H121" s="320"/>
      <c r="I121" s="320"/>
      <c r="J121" s="121"/>
      <c r="K121" s="222"/>
      <c r="L121" s="450" t="str">
        <f>'テンプレート'!L123</f>
        <v>下Throws</v>
      </c>
      <c r="M121" s="127" t="s">
        <v>66</v>
      </c>
      <c r="N121" s="127">
        <v>18.0</v>
      </c>
      <c r="O121" s="180"/>
      <c r="P121" s="180"/>
      <c r="Q121" s="180"/>
      <c r="R121" s="180"/>
      <c r="S121" s="180"/>
      <c r="T121" s="180"/>
      <c r="U121" s="180"/>
      <c r="V121" s="180"/>
    </row>
    <row r="122" outlineLevel="1">
      <c r="A122" s="207"/>
      <c r="B122" s="447" t="s">
        <v>497</v>
      </c>
      <c r="C122" s="127" t="str">
        <f t="array" ref="C122">INDEX('Ledge  Tech'!$R$3:$S$109, MATCH($A$1,'Ledge  Tech'!$A$3:$A$109,0), MATCH(C114,'Ledge  Tech'!$R$2:$S$2,0))</f>
        <v>1-20</v>
      </c>
      <c r="D122" s="127">
        <f t="array" ref="D122">INDEX('Ledge  Tech'!$R$3:$S$109, MATCH($A$1,'Ledge  Tech'!$A$3:$A$109,0), MATCH(D114,'Ledge  Tech'!$R$2:$S$2,0))</f>
        <v>40</v>
      </c>
      <c r="E122" s="448"/>
      <c r="F122" s="448"/>
      <c r="G122" s="448"/>
      <c r="H122" s="320"/>
      <c r="I122" s="320"/>
      <c r="J122" s="179"/>
      <c r="K122" s="222"/>
      <c r="L122" s="453" t="str">
        <f>'テンプレート'!L124</f>
        <v>ダッシュ</v>
      </c>
      <c r="M122" s="127" t="s">
        <v>58</v>
      </c>
      <c r="N122" s="127">
        <v>34.0</v>
      </c>
      <c r="O122" s="180"/>
      <c r="P122" s="180"/>
      <c r="Q122" s="180"/>
      <c r="R122" s="180"/>
      <c r="S122" s="180"/>
      <c r="T122" s="180"/>
      <c r="U122" s="180"/>
      <c r="V122" s="180"/>
    </row>
    <row r="123" outlineLevel="1">
      <c r="A123" s="446" t="s">
        <v>508</v>
      </c>
      <c r="B123" s="447" t="s">
        <v>509</v>
      </c>
      <c r="C123" s="448"/>
      <c r="D123" s="127" t="str">
        <f t="array" ref="D123">INDEX('Get-Ups'!$C$3:$C107, MATCH($A$1,'Get-Ups'!$A$3:$A$109,0), MATCH(D114,'Get-Ups'!$C$2:$AD$2,0))</f>
        <v>25</v>
      </c>
      <c r="E123" s="448"/>
      <c r="F123" s="448"/>
      <c r="G123" s="448"/>
      <c r="H123" s="320"/>
      <c r="I123" s="320"/>
      <c r="J123" s="121"/>
      <c r="K123" s="207"/>
      <c r="L123" s="453" t="str">
        <f>'テンプレート'!L125</f>
        <v>On-Spot捨て</v>
      </c>
      <c r="M123" s="127" t="s">
        <v>229</v>
      </c>
      <c r="N123" s="127">
        <v>23.0</v>
      </c>
      <c r="O123" s="180"/>
      <c r="P123" s="180"/>
      <c r="Q123" s="180"/>
      <c r="R123" s="180"/>
      <c r="S123" s="180"/>
      <c r="T123" s="180"/>
      <c r="U123" s="180"/>
      <c r="V123" s="180"/>
    </row>
    <row r="124" outlineLevel="1">
      <c r="A124" s="222"/>
      <c r="B124" s="447" t="s">
        <v>455</v>
      </c>
      <c r="C124" s="454" t="str">
        <f t="array" ref="C124">INDEX('Get-Ups'!$D$3:$E107, MATCH($A$1,'Get-Ups'!$A$3:$A$109,0), MATCH(C114,'Get-Ups'!$D$2:$AD$2,0))</f>
        <v>1-22</v>
      </c>
      <c r="D124" s="455">
        <f t="array" ref="D124">INDEX('Get-Ups'!$D$3:$E107, MATCH($A$1,'Get-Ups'!$A$3:$A$109,0), MATCH(D114,'Get-Ups'!$D$2:$AD$2,0))</f>
        <v>29</v>
      </c>
      <c r="E124" s="448"/>
      <c r="F124" s="448"/>
      <c r="G124" s="448"/>
      <c r="H124" s="320"/>
      <c r="I124" s="320"/>
      <c r="J124" s="179"/>
      <c r="K124" s="452" t="str">
        <f>'テンプレート'!K126</f>
        <v>Air投擲</v>
      </c>
      <c r="L124" s="450" t="str">
        <f>'テンプレート'!L126</f>
        <v>前Throws</v>
      </c>
      <c r="M124" s="127" t="s">
        <v>145</v>
      </c>
      <c r="N124" s="127">
        <v>20.0</v>
      </c>
      <c r="O124" s="180"/>
      <c r="P124" s="180"/>
      <c r="Q124" s="180"/>
      <c r="R124" s="180"/>
      <c r="S124" s="180"/>
      <c r="T124" s="180"/>
      <c r="U124" s="180"/>
      <c r="V124" s="180"/>
    </row>
    <row r="125" outlineLevel="1">
      <c r="A125" s="222"/>
      <c r="B125" s="447" t="s">
        <v>496</v>
      </c>
      <c r="C125" s="454" t="str">
        <f t="array" ref="C125">INDEX('Get-Ups'!$F$3:$G$109, MATCH($A$1,'Get-Ups'!$A$3:$A$109,0), MATCH(C114,'Get-Ups'!$F$2:$AD$2,0))</f>
        <v>1-22</v>
      </c>
      <c r="D125" s="455">
        <f t="array" ref="D125">INDEX('Get-Ups'!$F$3:$G$109, MATCH($A$1,'Get-Ups'!$A$3:$A$109,0), MATCH(D114,'Get-Ups'!$F$2:$AD$2,0))</f>
        <v>35</v>
      </c>
      <c r="E125" s="448"/>
      <c r="F125" s="448"/>
      <c r="G125" s="448"/>
      <c r="H125" s="320"/>
      <c r="I125" s="320"/>
      <c r="J125" s="121"/>
      <c r="K125" s="222"/>
      <c r="L125" s="450" t="str">
        <f>'テンプレート'!L127</f>
        <v>後Throws</v>
      </c>
      <c r="M125" s="127" t="s">
        <v>79</v>
      </c>
      <c r="N125" s="127">
        <v>20.0</v>
      </c>
      <c r="O125" s="180"/>
      <c r="P125" s="180"/>
      <c r="Q125" s="180"/>
      <c r="R125" s="180"/>
      <c r="S125" s="180"/>
      <c r="T125" s="180"/>
      <c r="U125" s="180"/>
      <c r="V125" s="180"/>
    </row>
    <row r="126" outlineLevel="1">
      <c r="A126" s="222"/>
      <c r="B126" s="447" t="s">
        <v>497</v>
      </c>
      <c r="C126" s="127" t="str">
        <f t="array" ref="C126">INDEX('Get-Ups'!$H$3:$I$109, MATCH($A$1,'Get-Ups'!$A$3:$A$109,0), MATCH(C114,'Get-Ups'!$H$2:$AD$2,0))</f>
        <v>1-22</v>
      </c>
      <c r="D126" s="127">
        <f t="array" ref="D126">INDEX('Get-Ups'!$H$3:$I$109, MATCH($A$1,'Get-Ups'!$A$3:$A$109,0), MATCH(D114,'Get-Ups'!$H$2:$AD$2,0))</f>
        <v>35</v>
      </c>
      <c r="E126" s="448"/>
      <c r="F126" s="448"/>
      <c r="G126" s="448"/>
      <c r="H126" s="320"/>
      <c r="I126" s="320"/>
      <c r="J126" s="179"/>
      <c r="K126" s="222"/>
      <c r="L126" s="450" t="str">
        <f>'テンプレート'!L128</f>
        <v>上Throws</v>
      </c>
      <c r="M126" s="127" t="s">
        <v>191</v>
      </c>
      <c r="N126" s="127">
        <v>20.0</v>
      </c>
      <c r="O126" s="180"/>
      <c r="P126" s="180"/>
      <c r="Q126" s="180"/>
      <c r="R126" s="180"/>
      <c r="S126" s="180"/>
      <c r="T126" s="180"/>
      <c r="U126" s="180"/>
      <c r="V126" s="180"/>
    </row>
    <row r="127" outlineLevel="1">
      <c r="A127" s="222"/>
      <c r="B127" s="447" t="s">
        <v>510</v>
      </c>
      <c r="C127" s="456" t="str">
        <f t="array" ref="C127">INDEX('Get-Ups'!$J$3:$M$109, MATCH($A$1,'Get-Ups'!$A$3:$A$109,0), MATCH(C114,'Get-Ups'!$J$2:$AD$2,0))</f>
        <v>1-24</v>
      </c>
      <c r="D127" s="457">
        <f t="array" ref="D127">INDEX('Get-Ups'!$J$3:$M$109, MATCH($A$1,'Get-Ups'!$A$3:$A$109,0), MATCH(D114,'Get-Ups'!$J$2:$AD$2,0))</f>
        <v>45</v>
      </c>
      <c r="E127" s="454" t="str">
        <f t="array" ref="E127">INDEX('Get-Ups'!$J$3:$M$109, MATCH($A$1,'Get-Ups'!$A$3:$A$109,0), MATCH(E114,'Get-Ups'!$J$2:$AD$2,0))</f>
        <v>14-15</v>
      </c>
      <c r="F127" s="455">
        <f t="array" ref="F127">INDEX('Get-Ups'!$J$3:$M$109, MATCH($A$1,'Get-Ups'!$A$3:$A$109,0), MATCH(F114,'Get-Ups'!$J$2:$AD$2,0))</f>
        <v>7</v>
      </c>
      <c r="G127" s="127">
        <f t="shared" ref="G127:G128" si="1">F127*1.2</f>
        <v>8.4</v>
      </c>
      <c r="H127" s="320"/>
      <c r="I127" s="320"/>
      <c r="J127" s="121"/>
      <c r="K127" s="207"/>
      <c r="L127" s="450" t="str">
        <f>'テンプレート'!L129</f>
        <v>下Throws</v>
      </c>
      <c r="M127" s="127" t="s">
        <v>66</v>
      </c>
      <c r="N127" s="127">
        <v>18.0</v>
      </c>
      <c r="O127" s="121"/>
      <c r="P127" s="121"/>
      <c r="Q127" s="121"/>
      <c r="R127" s="121"/>
      <c r="S127" s="121"/>
      <c r="T127" s="121"/>
      <c r="U127" s="121"/>
      <c r="V127" s="121"/>
    </row>
    <row r="128" outlineLevel="1">
      <c r="A128" s="207"/>
      <c r="B128" s="458" t="s">
        <v>511</v>
      </c>
      <c r="C128" s="207"/>
      <c r="D128" s="207"/>
      <c r="E128" s="454" t="str">
        <f t="array" ref="E128">INDEX('Get-Ups'!$N$3:$O$109, MATCH($A$1,'Get-Ups'!$A$3:$A$109,0), MATCH(E114,'Get-Ups'!$N$2:$AD$2,0))</f>
        <v>23-24</v>
      </c>
      <c r="F128" s="455">
        <f t="array" ref="F128">INDEX('Get-Ups'!$N$3:$O$109, MATCH($A$1,'Get-Ups'!$A$3:$A$109,0), MATCH(F114,'Get-Ups'!$N$2:$AD$2,0))</f>
        <v>7</v>
      </c>
      <c r="G128" s="127">
        <f t="shared" si="1"/>
        <v>8.4</v>
      </c>
      <c r="H128" s="320"/>
      <c r="I128" s="320"/>
      <c r="J128" s="121"/>
      <c r="K128" s="459" t="str">
        <f>'テンプレート'!K130</f>
        <v>踏み台ジャンプ</v>
      </c>
      <c r="L128" s="224"/>
      <c r="M128" s="445" t="str">
        <f>'テンプレート'!M130</f>
        <v>Duration</v>
      </c>
      <c r="N128" s="138"/>
      <c r="O128" s="121"/>
      <c r="P128" s="121"/>
      <c r="Q128" s="121"/>
      <c r="R128" s="121"/>
      <c r="S128" s="121"/>
      <c r="T128" s="121"/>
      <c r="U128" s="121"/>
      <c r="V128" s="121"/>
    </row>
    <row r="129" outlineLevel="1">
      <c r="A129" s="446" t="s">
        <v>512</v>
      </c>
      <c r="B129" s="447" t="s">
        <v>509</v>
      </c>
      <c r="C129" s="448"/>
      <c r="D129" s="454" t="str">
        <f t="array" ref="D129">INDEX('Get-Ups'!$C$3:$C107, MATCH($A$1,'Get-Ups'!$A$3:$A$109,0), MATCH(D114,'Get-Ups'!$C$2,0))</f>
        <v>25</v>
      </c>
      <c r="E129" s="448"/>
      <c r="F129" s="448"/>
      <c r="G129" s="448"/>
      <c r="H129" s="320"/>
      <c r="I129" s="320"/>
      <c r="J129" s="179"/>
      <c r="K129" s="460" t="str">
        <f>'テンプレート'!K131</f>
        <v>踏み</v>
      </c>
      <c r="L129" s="461" t="str">
        <f>'テンプレート'!L131</f>
        <v>踏み</v>
      </c>
      <c r="M129" s="127">
        <v>8.0</v>
      </c>
      <c r="N129" s="462"/>
      <c r="O129" s="121"/>
      <c r="P129" s="121"/>
      <c r="Q129" s="121"/>
      <c r="R129" s="121"/>
      <c r="S129" s="121"/>
      <c r="T129" s="121"/>
      <c r="U129" s="121"/>
      <c r="V129" s="121"/>
    </row>
    <row r="130" outlineLevel="1">
      <c r="A130" s="222"/>
      <c r="B130" s="447" t="s">
        <v>455</v>
      </c>
      <c r="C130" s="454" t="str">
        <f t="array" ref="C130">INDEX('Get-Ups'!$P$3:$Q$109, MATCH($A$1,'Get-Ups'!$A$3:$A$109,0), MATCH(C114,'Get-Ups'!$P$2:$AD$2,0))</f>
        <v>1-22</v>
      </c>
      <c r="D130" s="455">
        <f t="array" ref="D130">INDEX('Get-Ups'!$P$3:$Q$109, MATCH($A$1,'Get-Ups'!$A$3:$A$109,0), MATCH(D114,'Get-Ups'!$P$2:$AD$2,0))</f>
        <v>29</v>
      </c>
      <c r="E130" s="448"/>
      <c r="F130" s="448"/>
      <c r="G130" s="448"/>
      <c r="H130" s="320"/>
      <c r="I130" s="320"/>
      <c r="J130" s="121"/>
      <c r="K130" s="452" t="str">
        <f>'テンプレート'!K132</f>
        <v>踏まれ</v>
      </c>
      <c r="L130" s="461" t="str">
        <f>'テンプレート'!L132</f>
        <v>Ground踏まれ</v>
      </c>
      <c r="M130" s="127" t="s">
        <v>504</v>
      </c>
      <c r="N130" s="462"/>
      <c r="O130" s="320"/>
      <c r="P130" s="320"/>
      <c r="Q130" s="320"/>
      <c r="R130" s="320"/>
      <c r="S130" s="320"/>
      <c r="T130" s="320"/>
      <c r="U130" s="320"/>
      <c r="V130" s="320"/>
    </row>
    <row r="131" outlineLevel="1">
      <c r="A131" s="222"/>
      <c r="B131" s="447" t="s">
        <v>496</v>
      </c>
      <c r="C131" s="454" t="str">
        <f t="array" ref="C131">INDEX('Get-Ups'!$R$3:$S$109, MATCH($A$1,'Get-Ups'!$A$3:$A$109,0), MATCH(C114,'Get-Ups'!$R$2:$AD$2,0))</f>
        <v>1-22</v>
      </c>
      <c r="D131" s="455">
        <f t="array" ref="D131">INDEX('Get-Ups'!$R$3:$S$109, MATCH($A$1,'Get-Ups'!$A$3:$A$109,0), MATCH(D114,'Get-Ups'!$R$2:$AD$2,0))</f>
        <v>35</v>
      </c>
      <c r="E131" s="448"/>
      <c r="F131" s="448"/>
      <c r="G131" s="448"/>
      <c r="H131" s="320"/>
      <c r="I131" s="320"/>
      <c r="J131" s="179"/>
      <c r="K131" s="222"/>
      <c r="L131" s="461" t="s">
        <v>671</v>
      </c>
      <c r="M131" s="127">
        <v>28.0</v>
      </c>
      <c r="N131" s="108"/>
      <c r="O131" s="180"/>
      <c r="P131" s="180"/>
      <c r="Q131" s="180"/>
      <c r="R131" s="180"/>
      <c r="S131" s="180"/>
      <c r="T131" s="180"/>
      <c r="U131" s="180"/>
      <c r="V131" s="180"/>
    </row>
    <row r="132" outlineLevel="1">
      <c r="A132" s="222"/>
      <c r="B132" s="447" t="s">
        <v>497</v>
      </c>
      <c r="C132" s="454" t="str">
        <f t="array" ref="C132">INDEX('Get-Ups'!$T$3:$U$109, MATCH($A$1,'Get-Ups'!$A$3:$A$109,0), MATCH(C114,'Get-Ups'!$T$2:$AD$2,0))</f>
        <v>1-22</v>
      </c>
      <c r="D132" s="455">
        <f t="array" ref="D132">INDEX('Get-Ups'!$T$3:$U$109, MATCH($A$1,'Get-Ups'!$A$3:$A$109,0), MATCH(D114,'Get-Ups'!$T$2:$AD$2,0))</f>
        <v>35</v>
      </c>
      <c r="E132" s="448"/>
      <c r="F132" s="448"/>
      <c r="G132" s="448"/>
      <c r="H132" s="320"/>
      <c r="I132" s="320"/>
      <c r="J132" s="121"/>
      <c r="K132" s="222"/>
      <c r="L132" s="461" t="str">
        <f>'テンプレート'!L134</f>
        <v>Air踏まれ</v>
      </c>
      <c r="M132" s="127">
        <v>8.0</v>
      </c>
      <c r="N132" s="108"/>
      <c r="O132" s="180"/>
      <c r="P132" s="180"/>
      <c r="Q132" s="180"/>
      <c r="R132" s="180"/>
      <c r="S132" s="180"/>
      <c r="T132" s="180"/>
      <c r="U132" s="180"/>
      <c r="V132" s="180"/>
    </row>
    <row r="133" outlineLevel="1">
      <c r="A133" s="222"/>
      <c r="B133" s="447" t="s">
        <v>510</v>
      </c>
      <c r="C133" s="456" t="str">
        <f t="array" ref="C133">INDEX('Get-Ups'!$V$3:$Y$109, MATCH($A$1,'Get-Ups'!$A$3:$A$109,0), MATCH(C114,'Get-Ups'!$V$2:$AD$2,0))</f>
        <v>1-22</v>
      </c>
      <c r="D133" s="457">
        <f t="array" ref="D133">INDEX('Get-Ups'!$V$3:$Y$109, MATCH($A$1,'Get-Ups'!$A$3:$A$109,0), MATCH(D114,'Get-Ups'!$V$2:$AD$2,0))</f>
        <v>45</v>
      </c>
      <c r="E133" s="454" t="str">
        <f t="array" ref="E133">INDEX('Get-Ups'!$V$3:$Y$109, MATCH($A$1,'Get-Ups'!$A$3:$A$109,0), MATCH(E114,'Get-Ups'!$V$2:$AD$2,0))</f>
        <v>16-17</v>
      </c>
      <c r="F133" s="455">
        <f t="array" ref="F133">INDEX('Get-Ups'!$V$3:$Y$109, MATCH($A$1,'Get-Ups'!$A$3:$A$109,0), MATCH(F114,'Get-Ups'!$V$2:$AD$2,0))</f>
        <v>7</v>
      </c>
      <c r="G133" s="127">
        <f t="shared" ref="G133:G134" si="2">F133*1.2</f>
        <v>8.4</v>
      </c>
      <c r="H133" s="320"/>
      <c r="I133" s="320"/>
      <c r="J133" s="179"/>
      <c r="K133" s="222"/>
      <c r="L133" s="461" t="str">
        <f>'テンプレート'!L135</f>
        <v>Air落下</v>
      </c>
      <c r="M133" s="127">
        <v>34.0</v>
      </c>
      <c r="N133" s="108"/>
      <c r="O133" s="180"/>
      <c r="P133" s="180"/>
      <c r="Q133" s="180"/>
      <c r="R133" s="180"/>
      <c r="S133" s="180"/>
      <c r="T133" s="180"/>
      <c r="U133" s="180"/>
      <c r="V133" s="180"/>
    </row>
    <row r="134" outlineLevel="1">
      <c r="A134" s="207"/>
      <c r="B134" s="458" t="s">
        <v>511</v>
      </c>
      <c r="C134" s="207"/>
      <c r="D134" s="207"/>
      <c r="E134" s="454" t="str">
        <f t="array" ref="E134">INDEX('Get-Ups'!$Z$3:$AA$109, MATCH($A$1,'Get-Ups'!$A$3:$A$109,0), MATCH(E114,'Get-Ups'!$Z$2:$AD$2,0))</f>
        <v>21-22</v>
      </c>
      <c r="F134" s="455">
        <f t="array" ref="F134">INDEX('Get-Ups'!$Z$3:$AA$109, MATCH($A$1,'Get-Ups'!$A$3:$A$109,0), MATCH(F114,'Get-Ups'!$Z$2:$AD$2,0))</f>
        <v>7</v>
      </c>
      <c r="G134" s="127">
        <f t="shared" si="2"/>
        <v>8.4</v>
      </c>
      <c r="H134" s="320"/>
      <c r="I134" s="320"/>
      <c r="J134" s="179"/>
      <c r="K134" s="451" t="str">
        <f>'テンプレート'!K136</f>
        <v>倒れダメージ</v>
      </c>
      <c r="L134" s="120"/>
      <c r="M134" s="445" t="str">
        <f>'テンプレート'!M136</f>
        <v>Duration</v>
      </c>
      <c r="N134" s="108"/>
      <c r="O134" s="180"/>
      <c r="P134" s="180"/>
      <c r="Q134" s="180"/>
      <c r="R134" s="180"/>
      <c r="S134" s="180"/>
      <c r="T134" s="180"/>
      <c r="U134" s="180"/>
      <c r="V134" s="180"/>
    </row>
    <row r="135" outlineLevel="1">
      <c r="A135" s="446" t="s">
        <v>513</v>
      </c>
      <c r="B135" s="447" t="s">
        <v>514</v>
      </c>
      <c r="C135" s="454" t="str">
        <f t="array" ref="C135">INDEX(Tripping!$C$3:$D107, MATCH($A$1,Tripping!$A$3:$A$109,0), MATCH(C114,Tripping!$C$2:$AC$2,0))</f>
        <v>1-5</v>
      </c>
      <c r="D135" s="455">
        <f t="array" ref="D135">INDEX(Tripping!$C$3:$D107, MATCH($A$1,Tripping!$A$3:$A$109,0), MATCH(D114,Tripping!$C$2:$AC$2,0))</f>
        <v>29</v>
      </c>
      <c r="E135" s="448"/>
      <c r="F135" s="448"/>
      <c r="G135" s="448"/>
      <c r="H135" s="320"/>
      <c r="I135" s="320"/>
      <c r="J135" s="121"/>
      <c r="K135" s="460" t="str">
        <f>'テンプレート'!K137</f>
        <v>あお向け倒れ</v>
      </c>
      <c r="L135" s="453" t="str">
        <f>'テンプレート'!L137</f>
        <v>モーション大</v>
      </c>
      <c r="M135" s="127">
        <v>39.0</v>
      </c>
      <c r="N135" s="462"/>
      <c r="O135" s="180"/>
      <c r="P135" s="180"/>
      <c r="Q135" s="180"/>
      <c r="R135" s="180"/>
      <c r="S135" s="180"/>
      <c r="T135" s="180"/>
      <c r="U135" s="180"/>
      <c r="V135" s="180"/>
    </row>
    <row r="136" outlineLevel="1">
      <c r="A136" s="222"/>
      <c r="B136" s="447" t="s">
        <v>515</v>
      </c>
      <c r="C136" s="454" t="str">
        <f t="array" ref="C136">INDEX(Tripping!$E$3:$F107, MATCH($A$1,Tripping!$A$3:$A$109,0), MATCH(C114,Tripping!$E$2:$AC$2,0))</f>
        <v>1-5</v>
      </c>
      <c r="D136" s="455">
        <f t="array" ref="D136">INDEX(Tripping!$E$3:$F107, MATCH($A$1,Tripping!$A$3:$A$109,0), MATCH(D114,Tripping!$E$2:$AC$2,0))</f>
        <v>39</v>
      </c>
      <c r="E136" s="448"/>
      <c r="F136" s="448"/>
      <c r="G136" s="448"/>
      <c r="H136" s="320"/>
      <c r="I136" s="320"/>
      <c r="J136" s="179"/>
      <c r="K136" s="460" t="str">
        <f>'テンプレート'!K138</f>
        <v>うつ伏せ倒れ</v>
      </c>
      <c r="L136" s="453" t="str">
        <f>'テンプレート'!L138</f>
        <v>モーション大</v>
      </c>
      <c r="M136" s="127" t="s">
        <v>165</v>
      </c>
      <c r="N136" s="462"/>
      <c r="O136" s="180"/>
      <c r="P136" s="180"/>
      <c r="Q136" s="180"/>
      <c r="R136" s="180"/>
      <c r="S136" s="180"/>
      <c r="T136" s="180"/>
      <c r="U136" s="180"/>
      <c r="V136" s="180"/>
    </row>
    <row r="137" outlineLevel="1">
      <c r="A137" s="222"/>
      <c r="B137" s="447" t="s">
        <v>455</v>
      </c>
      <c r="C137" s="454" t="str">
        <f t="array" ref="C137">INDEX(Tripping!$G$3:$H$109, MATCH($A$1,Tripping!$A$3:$A$109,0), MATCH(C114,Tripping!$G$2:$AC$2,0))</f>
        <v>1-16</v>
      </c>
      <c r="D137" s="455">
        <f t="array" ref="D137">INDEX(Tripping!$G$3:$H$109, MATCH($A$1,Tripping!$A$3:$A$109,0), MATCH(D114,Tripping!$G$2:$AC$2,0))</f>
        <v>21</v>
      </c>
      <c r="E137" s="448"/>
      <c r="F137" s="448"/>
      <c r="G137" s="448"/>
      <c r="H137" s="320"/>
      <c r="I137" s="320"/>
      <c r="J137" s="121"/>
      <c r="K137" s="451" t="str">
        <f>'テンプレート'!K139</f>
        <v/>
      </c>
      <c r="L137" s="120"/>
      <c r="M137" s="445" t="str">
        <f>'テンプレート'!M139</f>
        <v/>
      </c>
      <c r="N137" s="108"/>
      <c r="O137" s="180"/>
      <c r="P137" s="180"/>
      <c r="Q137" s="180"/>
      <c r="R137" s="180"/>
      <c r="S137" s="180"/>
      <c r="T137" s="180"/>
      <c r="U137" s="180"/>
      <c r="V137" s="180"/>
    </row>
    <row r="138" outlineLevel="1">
      <c r="A138" s="222"/>
      <c r="B138" s="447" t="s">
        <v>496</v>
      </c>
      <c r="C138" s="454" t="str">
        <f t="array" ref="C138">INDEX(Tripping!$I$3:$J$109, MATCH($A$1,Tripping!$A$3:$A$109,0), MATCH(C114,Tripping!$I$2:$AC$2,0))</f>
        <v>1-9</v>
      </c>
      <c r="D138" s="455">
        <f t="array" ref="D138">INDEX(Tripping!$I$3:$J$109, MATCH($A$1,Tripping!$A$3:$A$109,0), MATCH(D114,Tripping!$I$2:$AC$2,0))</f>
        <v>28</v>
      </c>
      <c r="E138" s="448"/>
      <c r="F138" s="448"/>
      <c r="G138" s="448"/>
      <c r="H138" s="320"/>
      <c r="I138" s="320"/>
      <c r="J138" s="320"/>
      <c r="K138" s="463"/>
      <c r="L138" s="464" t="str">
        <f>'テンプレート'!L140</f>
        <v/>
      </c>
      <c r="M138" s="127" t="s">
        <v>504</v>
      </c>
      <c r="N138" s="108"/>
      <c r="O138" s="180"/>
      <c r="P138" s="180"/>
      <c r="Q138" s="180"/>
      <c r="R138" s="180"/>
      <c r="S138" s="180"/>
      <c r="T138" s="180"/>
      <c r="U138" s="180"/>
      <c r="V138" s="180"/>
    </row>
    <row r="139" outlineLevel="1">
      <c r="A139" s="222"/>
      <c r="B139" s="447" t="s">
        <v>497</v>
      </c>
      <c r="C139" s="454" t="str">
        <f t="array" ref="C139">INDEX(Tripping!$K$3:$L$109, MATCH($A$1,Tripping!$A$3:$A$109,0), MATCH(C114,Tripping!$K$2:$AC$2,0))</f>
        <v>1-9</v>
      </c>
      <c r="D139" s="455">
        <f t="array" ref="D139">INDEX(Tripping!$K$3:$L$109, MATCH($A$1,Tripping!$A$3:$A$109,0), MATCH(D114,Tripping!$K$2:$AC$2,0))</f>
        <v>28</v>
      </c>
      <c r="E139" s="448"/>
      <c r="F139" s="448"/>
      <c r="G139" s="448"/>
      <c r="H139" s="320"/>
      <c r="I139" s="320"/>
      <c r="J139" s="320"/>
      <c r="K139" s="465"/>
      <c r="L139" s="180"/>
      <c r="M139" s="180"/>
      <c r="N139" s="108"/>
      <c r="O139" s="180"/>
      <c r="P139" s="180"/>
      <c r="Q139" s="180"/>
      <c r="R139" s="180"/>
      <c r="S139" s="180"/>
      <c r="T139" s="180"/>
      <c r="U139" s="180"/>
      <c r="V139" s="180"/>
    </row>
    <row r="140" outlineLevel="1">
      <c r="A140" s="222"/>
      <c r="B140" s="447" t="s">
        <v>510</v>
      </c>
      <c r="C140" s="456" t="str">
        <f t="array" ref="C140">INDEX(Tripping!$M$3:$P$109, MATCH($A$1,Tripping!$A$3:$A$109,0), MATCH(C114,Tripping!$M$2:$AC$2,0))</f>
        <v>1-7</v>
      </c>
      <c r="D140" s="457">
        <f t="array" ref="D140">INDEX(Tripping!$M$3:$P$109, MATCH($A$1,Tripping!$A$3:$A$109,0), MATCH(D114,Tripping!$M$2:$AC$2,0))</f>
        <v>49</v>
      </c>
      <c r="E140" s="454" t="str">
        <f t="array" ref="E140">INDEX(Tripping!$M$3:$P$109, MATCH($A$1,Tripping!$A$3:$A$109,0), MATCH(E114,Tripping!$M$2:$AC$2,0))</f>
        <v>19-20</v>
      </c>
      <c r="F140" s="455">
        <f t="array" ref="F140">INDEX(Tripping!$M$3:$P$109, MATCH($A$1,Tripping!$A$3:$A$109,0), MATCH(F114,Tripping!$M$2:$AC$2,0))</f>
        <v>5</v>
      </c>
      <c r="G140" s="127">
        <f t="shared" ref="G140:G141" si="3">F140*1.2</f>
        <v>6</v>
      </c>
      <c r="H140" s="320"/>
      <c r="I140" s="320"/>
      <c r="J140" s="320"/>
      <c r="K140" s="180"/>
      <c r="L140" s="180"/>
      <c r="M140" s="180"/>
      <c r="N140" s="108"/>
      <c r="O140" s="108"/>
      <c r="P140" s="108"/>
      <c r="Q140" s="108"/>
      <c r="R140" s="180"/>
      <c r="S140" s="180"/>
      <c r="T140" s="180"/>
      <c r="U140" s="180"/>
      <c r="V140" s="180"/>
    </row>
    <row r="141" outlineLevel="1">
      <c r="A141" s="207"/>
      <c r="B141" s="458" t="s">
        <v>511</v>
      </c>
      <c r="C141" s="207"/>
      <c r="D141" s="207"/>
      <c r="E141" s="454" t="str">
        <f t="array" ref="E141">INDEX(Tripping!$Q$3:$R$109, MATCH($A$1,Tripping!$A$3:$A$109,0), MATCH(E114,Tripping!$Q$2:$AC$2,0))</f>
        <v>27-28</v>
      </c>
      <c r="F141" s="455">
        <f t="array" ref="F141">INDEX(Tripping!$Q$3:$R$109, MATCH($A$1,Tripping!$A$3:$A$109,0), MATCH(F114,Tripping!$Q$2:$AC$2,0))</f>
        <v>5</v>
      </c>
      <c r="G141" s="127">
        <f t="shared" si="3"/>
        <v>6</v>
      </c>
      <c r="H141" s="320"/>
      <c r="I141" s="320"/>
      <c r="J141" s="320"/>
      <c r="K141" s="180"/>
      <c r="L141" s="180"/>
      <c r="M141" s="180"/>
      <c r="N141" s="108"/>
      <c r="O141" s="108"/>
      <c r="P141" s="108"/>
      <c r="Q141" s="108"/>
      <c r="R141" s="180"/>
      <c r="S141" s="180"/>
      <c r="T141" s="180"/>
      <c r="U141" s="180"/>
      <c r="V141" s="180"/>
    </row>
  </sheetData>
  <mergeCells count="142">
    <mergeCell ref="C140:C141"/>
    <mergeCell ref="C133:C134"/>
    <mergeCell ref="C102:C103"/>
    <mergeCell ref="C100:C101"/>
    <mergeCell ref="A123:A128"/>
    <mergeCell ref="A135:A141"/>
    <mergeCell ref="A129:A134"/>
    <mergeCell ref="A113:B114"/>
    <mergeCell ref="A110:A111"/>
    <mergeCell ref="C127:C128"/>
    <mergeCell ref="A49:A50"/>
    <mergeCell ref="A45:B46"/>
    <mergeCell ref="A47:A48"/>
    <mergeCell ref="H60:J62"/>
    <mergeCell ref="I53:I55"/>
    <mergeCell ref="J53:J55"/>
    <mergeCell ref="E98:E99"/>
    <mergeCell ref="E100:E101"/>
    <mergeCell ref="E96:E97"/>
    <mergeCell ref="G85:G86"/>
    <mergeCell ref="F85:F86"/>
    <mergeCell ref="E85:E86"/>
    <mergeCell ref="I49:I50"/>
    <mergeCell ref="I47:I48"/>
    <mergeCell ref="H78:J82"/>
    <mergeCell ref="H77:J77"/>
    <mergeCell ref="H39:J41"/>
    <mergeCell ref="H42:J43"/>
    <mergeCell ref="A100:A101"/>
    <mergeCell ref="A92:A94"/>
    <mergeCell ref="A98:A99"/>
    <mergeCell ref="A96:A97"/>
    <mergeCell ref="H37:J38"/>
    <mergeCell ref="H36:J36"/>
    <mergeCell ref="A42:A43"/>
    <mergeCell ref="D78:D82"/>
    <mergeCell ref="I4:I5"/>
    <mergeCell ref="I6:I7"/>
    <mergeCell ref="C1:G12"/>
    <mergeCell ref="A11:B12"/>
    <mergeCell ref="E16:F16"/>
    <mergeCell ref="K16:N16"/>
    <mergeCell ref="G16:H16"/>
    <mergeCell ref="A15:B16"/>
    <mergeCell ref="H26:J26"/>
    <mergeCell ref="H6:H7"/>
    <mergeCell ref="H8:J9"/>
    <mergeCell ref="H4:H5"/>
    <mergeCell ref="K1:M2"/>
    <mergeCell ref="H1:J2"/>
    <mergeCell ref="I10:I11"/>
    <mergeCell ref="H10:H11"/>
    <mergeCell ref="A26:A28"/>
    <mergeCell ref="A29:A30"/>
    <mergeCell ref="A31:A33"/>
    <mergeCell ref="A24:B25"/>
    <mergeCell ref="C31:C33"/>
    <mergeCell ref="D47:D48"/>
    <mergeCell ref="D37:D38"/>
    <mergeCell ref="D42:D43"/>
    <mergeCell ref="C42:C43"/>
    <mergeCell ref="D39:D41"/>
    <mergeCell ref="C16:D16"/>
    <mergeCell ref="C53:C54"/>
    <mergeCell ref="A53:A55"/>
    <mergeCell ref="A34:A35"/>
    <mergeCell ref="A37:A38"/>
    <mergeCell ref="A83:B83"/>
    <mergeCell ref="A89:B90"/>
    <mergeCell ref="U64:U76"/>
    <mergeCell ref="V64:V76"/>
    <mergeCell ref="A107:A109"/>
    <mergeCell ref="A105:B106"/>
    <mergeCell ref="A102:A103"/>
    <mergeCell ref="C98:C99"/>
    <mergeCell ref="A77:B77"/>
    <mergeCell ref="E102:E103"/>
    <mergeCell ref="V60:V62"/>
    <mergeCell ref="U60:U62"/>
    <mergeCell ref="U84:U87"/>
    <mergeCell ref="V84:V87"/>
    <mergeCell ref="U78:U82"/>
    <mergeCell ref="V78:V82"/>
    <mergeCell ref="R56:V56"/>
    <mergeCell ref="D69:D76"/>
    <mergeCell ref="D64:D68"/>
    <mergeCell ref="A58:B58"/>
    <mergeCell ref="A59:B59"/>
    <mergeCell ref="A60:A62"/>
    <mergeCell ref="A63:B63"/>
    <mergeCell ref="A64:A76"/>
    <mergeCell ref="D85:D86"/>
    <mergeCell ref="C85:C86"/>
    <mergeCell ref="C96:C97"/>
    <mergeCell ref="A95:B95"/>
    <mergeCell ref="A84:A87"/>
    <mergeCell ref="A78:A82"/>
    <mergeCell ref="H84:J87"/>
    <mergeCell ref="H83:J83"/>
    <mergeCell ref="H98:J99"/>
    <mergeCell ref="H96:J97"/>
    <mergeCell ref="H63:J63"/>
    <mergeCell ref="H59:J59"/>
    <mergeCell ref="H31:J33"/>
    <mergeCell ref="H34:J35"/>
    <mergeCell ref="H69:J76"/>
    <mergeCell ref="H64:J68"/>
    <mergeCell ref="H102:J103"/>
    <mergeCell ref="H100:J101"/>
    <mergeCell ref="H95:J95"/>
    <mergeCell ref="K124:K127"/>
    <mergeCell ref="K130:K133"/>
    <mergeCell ref="A120:A122"/>
    <mergeCell ref="A115:A119"/>
    <mergeCell ref="K117:L117"/>
    <mergeCell ref="K114:L114"/>
    <mergeCell ref="K128:L128"/>
    <mergeCell ref="K137:L137"/>
    <mergeCell ref="K134:L134"/>
    <mergeCell ref="H27:J27"/>
    <mergeCell ref="H29:J30"/>
    <mergeCell ref="H28:J28"/>
    <mergeCell ref="H25:J25"/>
    <mergeCell ref="D34:D35"/>
    <mergeCell ref="D29:D30"/>
    <mergeCell ref="D31:D33"/>
    <mergeCell ref="A39:A41"/>
    <mergeCell ref="R49:V50"/>
    <mergeCell ref="R51:V51"/>
    <mergeCell ref="R47:V48"/>
    <mergeCell ref="R46:V46"/>
    <mergeCell ref="R53:V55"/>
    <mergeCell ref="R52:V52"/>
    <mergeCell ref="D49:D50"/>
    <mergeCell ref="D53:D55"/>
    <mergeCell ref="D133:D134"/>
    <mergeCell ref="D140:D141"/>
    <mergeCell ref="D127:D128"/>
    <mergeCell ref="J49:J50"/>
    <mergeCell ref="J47:J48"/>
    <mergeCell ref="K115:K116"/>
    <mergeCell ref="K118:K123"/>
  </mergeCells>
  <conditionalFormatting sqref="K1:K15 K17:K83 K85:K138">
    <cfRule type="containsText" dxfId="0" priority="1" operator="containsText" text="361">
      <formula>NOT(ISERROR(SEARCH(("361"),(K1))))</formula>
    </cfRule>
  </conditionalFormatting>
  <conditionalFormatting sqref="K1:K15 K17:K83 K85:K138">
    <cfRule type="containsText" dxfId="1" priority="2" operator="containsText" text="363">
      <formula>NOT(ISERROR(SEARCH(("363"),(K1))))</formula>
    </cfRule>
  </conditionalFormatting>
  <conditionalFormatting sqref="K1:K15 K17:K83 K85:K138">
    <cfRule type="containsText" dxfId="1" priority="3" operator="containsText" text="365">
      <formula>NOT(ISERROR(SEARCH(("365"),(K1))))</formula>
    </cfRule>
  </conditionalFormatting>
  <conditionalFormatting sqref="K1:K15 K17:K83 K85:K138">
    <cfRule type="containsText" dxfId="1" priority="4" operator="containsText" text="366">
      <formula>NOT(ISERROR(SEARCH(("366"),(K1))))</formula>
    </cfRule>
  </conditionalFormatting>
  <conditionalFormatting sqref="K1:K15 K17:K83 K85:K138">
    <cfRule type="containsText" dxfId="1" priority="5" operator="containsText" text="367">
      <formula>NOT(ISERROR(SEARCH(("367"),(K1))))</formula>
    </cfRule>
  </conditionalFormatting>
  <conditionalFormatting sqref="P96:P103">
    <cfRule type="cellIs" dxfId="2" priority="6" operator="equal">
      <formula>"敵のみ"</formula>
    </cfRule>
  </conditionalFormatting>
  <conditionalFormatting sqref="D96:D103">
    <cfRule type="cellIs" dxfId="3" priority="7" operator="equal">
      <formula>"-"</formula>
    </cfRule>
  </conditionalFormatting>
  <conditionalFormatting sqref="O1:O83 O85:O141">
    <cfRule type="cellIs" dxfId="4" priority="8" operator="greaterThan">
      <formula>0</formula>
    </cfRule>
  </conditionalFormatting>
  <conditionalFormatting sqref="P1:Q83 P85:Q141">
    <cfRule type="cellIs" dxfId="5" priority="9" operator="lessThan">
      <formula>1</formula>
    </cfRule>
  </conditionalFormatting>
  <conditionalFormatting sqref="P1:Q83 P85:Q141">
    <cfRule type="cellIs" dxfId="4" priority="10" operator="greaterThan">
      <formula>1</formula>
    </cfRule>
  </conditionalFormatting>
  <conditionalFormatting sqref="N25:N83 N85:N103">
    <cfRule type="cellIs" dxfId="6" priority="11" operator="greaterThan">
      <formula>0</formula>
    </cfRule>
  </conditionalFormatting>
  <conditionalFormatting sqref="N1:N15 N17:N83 N85:N141">
    <cfRule type="containsText" dxfId="6" priority="12" operator="containsText" text="/">
      <formula>NOT(ISERROR(SEARCH(("/"),(N1))))</formula>
    </cfRule>
  </conditionalFormatting>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DE51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556">
        <v>30.0</v>
      </c>
      <c r="B1" s="1557"/>
      <c r="C1" s="1558" t="str">
        <f>IMAGE(VLOOKUP($A$1,Fighters!A2:AI107,12,FALSE),1)</f>
        <v/>
      </c>
      <c r="D1" s="1559"/>
      <c r="E1" s="1559"/>
      <c r="F1" s="1559"/>
      <c r="G1" s="1560"/>
      <c r="H1" s="1561"/>
      <c r="I1" s="1559"/>
      <c r="J1" s="1560"/>
      <c r="K1" s="1562"/>
      <c r="L1" s="1559"/>
      <c r="M1" s="1560"/>
      <c r="N1" s="1563"/>
      <c r="O1" s="1563"/>
      <c r="P1" s="1563"/>
      <c r="Q1" s="1563"/>
      <c r="R1" s="1564"/>
      <c r="S1" s="1564"/>
      <c r="T1" s="1564"/>
      <c r="U1" s="1564"/>
      <c r="V1" s="1564"/>
    </row>
    <row r="2">
      <c r="A2" s="1565" t="str">
        <f>VLOOKUP($A$1,Fighters!$A$2:$AI$81,6,FALSE)</f>
        <v>#fde51b</v>
      </c>
      <c r="B2" s="1557"/>
      <c r="C2" s="1566"/>
      <c r="G2" s="1567"/>
      <c r="H2" s="1568"/>
      <c r="I2" s="1569"/>
      <c r="J2" s="1570"/>
      <c r="K2" s="1568"/>
      <c r="L2" s="1569"/>
      <c r="M2" s="1570"/>
      <c r="N2" s="1563"/>
      <c r="O2" s="1563"/>
      <c r="P2" s="1563"/>
      <c r="Q2" s="1563"/>
      <c r="R2" s="1564"/>
      <c r="S2" s="1564"/>
      <c r="T2" s="1564"/>
      <c r="U2" s="1564"/>
      <c r="V2" s="1564"/>
    </row>
    <row r="3">
      <c r="A3" s="1565" t="str">
        <f>VLOOKUP($A$1,Fighters!$A$2:$AI$81,14,FALSE)</f>
        <v>30. ワリオ</v>
      </c>
      <c r="B3" s="1557"/>
      <c r="C3" s="1566"/>
      <c r="G3" s="1567"/>
      <c r="H3" s="1571"/>
      <c r="I3" s="1571"/>
      <c r="J3" s="1571"/>
      <c r="K3" s="1572"/>
      <c r="L3" s="1572"/>
      <c r="M3" s="1572"/>
      <c r="N3" s="1563"/>
      <c r="O3" s="1563"/>
      <c r="P3" s="1563"/>
      <c r="Q3" s="1563"/>
      <c r="R3" s="1573"/>
      <c r="S3" s="1564"/>
      <c r="T3" s="1564"/>
      <c r="U3" s="1564"/>
      <c r="V3" s="1564"/>
    </row>
    <row r="4">
      <c r="A4" s="1565" t="str">
        <f>VLOOKUP($A$1,Fighters!$A$2:$AI$81,13,FALSE)</f>
        <v>0</v>
      </c>
      <c r="B4" s="1557"/>
      <c r="C4" s="1566"/>
      <c r="G4" s="1567"/>
      <c r="H4" s="1574"/>
      <c r="I4" s="1574"/>
      <c r="J4" s="1571"/>
      <c r="K4" s="1572"/>
      <c r="L4" s="1572"/>
      <c r="M4" s="1572"/>
      <c r="N4" s="1563"/>
      <c r="O4" s="1563"/>
      <c r="P4" s="1563"/>
      <c r="Q4" s="1563"/>
      <c r="R4" s="1573"/>
      <c r="S4" s="1564"/>
      <c r="T4" s="1564"/>
      <c r="U4" s="1564"/>
      <c r="V4" s="1564"/>
    </row>
    <row r="5" ht="16.5" customHeight="1">
      <c r="A5" s="1556"/>
      <c r="B5" s="1557"/>
      <c r="C5" s="1566"/>
      <c r="G5" s="1567"/>
      <c r="H5" s="1575"/>
      <c r="I5" s="1575"/>
      <c r="J5" s="1576"/>
      <c r="K5" s="1577"/>
      <c r="L5" s="1578"/>
      <c r="M5" s="1578"/>
      <c r="N5" s="1563"/>
      <c r="O5" s="1563"/>
      <c r="P5" s="1563"/>
      <c r="Q5" s="1563"/>
      <c r="R5" s="1573"/>
      <c r="S5" s="1564"/>
      <c r="T5" s="1564"/>
      <c r="U5" s="1564"/>
      <c r="V5" s="1564"/>
    </row>
    <row r="6">
      <c r="A6" s="1557"/>
      <c r="B6" s="1557"/>
      <c r="C6" s="1566"/>
      <c r="G6" s="1567"/>
      <c r="H6" s="1574"/>
      <c r="I6" s="1579" t="s">
        <v>6</v>
      </c>
      <c r="J6" s="1577"/>
      <c r="K6" s="1580"/>
      <c r="L6" s="1578"/>
      <c r="M6" s="1578"/>
      <c r="N6" s="1563"/>
      <c r="O6" s="1563"/>
      <c r="P6" s="1563"/>
      <c r="Q6" s="1563"/>
      <c r="R6" s="1573"/>
      <c r="S6" s="1564"/>
      <c r="T6" s="1564"/>
      <c r="U6" s="1564"/>
      <c r="V6" s="1564"/>
    </row>
    <row r="7">
      <c r="A7" s="1557"/>
      <c r="B7" s="1557"/>
      <c r="C7" s="1566"/>
      <c r="G7" s="1567"/>
      <c r="H7" s="1575"/>
      <c r="I7" s="1575"/>
      <c r="J7" s="1577"/>
      <c r="K7" s="1580"/>
      <c r="L7" s="1578"/>
      <c r="M7" s="1578"/>
      <c r="N7" s="1563"/>
      <c r="O7" s="1563"/>
      <c r="P7" s="1563"/>
      <c r="Q7" s="1563"/>
      <c r="R7" s="1573"/>
      <c r="S7" s="1564"/>
      <c r="T7" s="1564"/>
      <c r="U7" s="1564"/>
      <c r="V7" s="1564"/>
    </row>
    <row r="8">
      <c r="A8" s="1557"/>
      <c r="B8" s="1557"/>
      <c r="C8" s="1566"/>
      <c r="G8" s="1567"/>
      <c r="H8" s="1581">
        <v>43663.28954059028</v>
      </c>
      <c r="I8" s="1559"/>
      <c r="J8" s="1560"/>
      <c r="K8" s="1577"/>
      <c r="L8" s="1578"/>
      <c r="M8" s="1578"/>
      <c r="N8" s="1563"/>
      <c r="O8" s="1563"/>
      <c r="P8" s="1563"/>
      <c r="Q8" s="1563"/>
      <c r="R8" s="1573"/>
      <c r="S8" s="1564"/>
      <c r="T8" s="1564"/>
      <c r="U8" s="1564"/>
      <c r="V8" s="1564"/>
    </row>
    <row r="9">
      <c r="A9" s="1557"/>
      <c r="B9" s="1557"/>
      <c r="C9" s="1566"/>
      <c r="G9" s="1567"/>
      <c r="H9" s="1568"/>
      <c r="I9" s="1569"/>
      <c r="J9" s="1570"/>
      <c r="K9" s="1564"/>
      <c r="L9" s="1563"/>
      <c r="M9" s="1563"/>
      <c r="N9" s="1563"/>
      <c r="O9" s="1563"/>
      <c r="P9" s="1563"/>
      <c r="Q9" s="1563"/>
      <c r="R9" s="1573"/>
      <c r="S9" s="1564"/>
      <c r="T9" s="1564"/>
      <c r="U9" s="1564"/>
      <c r="V9" s="1564"/>
    </row>
    <row r="10">
      <c r="A10" s="1557"/>
      <c r="B10" s="1557"/>
      <c r="C10" s="1566"/>
      <c r="G10" s="1567"/>
      <c r="H10" s="1582"/>
      <c r="I10" s="1582"/>
      <c r="J10" s="1564"/>
      <c r="K10" s="1564"/>
      <c r="L10" s="1563"/>
      <c r="M10" s="1563"/>
      <c r="N10" s="1563"/>
      <c r="O10" s="1563"/>
      <c r="P10" s="1563"/>
      <c r="Q10" s="1563"/>
      <c r="R10" s="1573"/>
      <c r="S10" s="1564"/>
      <c r="T10" s="1564"/>
      <c r="U10" s="1564"/>
      <c r="V10" s="1564"/>
    </row>
    <row r="11">
      <c r="A11" s="1583" t="s">
        <v>11</v>
      </c>
      <c r="B11" s="1560"/>
      <c r="C11" s="1566"/>
      <c r="G11" s="1567"/>
      <c r="H11" s="1575"/>
      <c r="I11" s="1575"/>
      <c r="J11" s="1564"/>
      <c r="K11" s="1564"/>
      <c r="L11" s="1563"/>
      <c r="M11" s="1563"/>
      <c r="N11" s="1563"/>
      <c r="O11" s="1563"/>
      <c r="P11" s="1563"/>
      <c r="Q11" s="1563"/>
      <c r="R11" s="1573"/>
      <c r="S11" s="1564"/>
      <c r="T11" s="1564"/>
      <c r="U11" s="1564"/>
      <c r="V11" s="1564"/>
    </row>
    <row r="12">
      <c r="A12" s="1568"/>
      <c r="B12" s="1570"/>
      <c r="C12" s="1568"/>
      <c r="D12" s="1569"/>
      <c r="E12" s="1569"/>
      <c r="F12" s="1569"/>
      <c r="G12" s="1570"/>
      <c r="H12" s="1584"/>
      <c r="I12" s="1584"/>
      <c r="J12" s="1557"/>
      <c r="K12" s="1557"/>
      <c r="L12" s="1563"/>
      <c r="M12" s="1563"/>
      <c r="N12" s="1563"/>
      <c r="O12" s="1563"/>
      <c r="P12" s="1563"/>
      <c r="Q12" s="1563"/>
      <c r="R12" s="1573"/>
      <c r="S12" s="1564"/>
      <c r="T12" s="1564"/>
      <c r="U12" s="1564"/>
      <c r="V12" s="156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107 [12th]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33F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1.837 [54th]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16.775 [61st]</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0.889 [70th]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0.14894 [41st]</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30.5 [62nd]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1.65 [48th]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0.106 [44th]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14.7 [58th]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1.271 [8th]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32F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0.12 [2nd]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30.5 [58th]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1.61 [36th]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0.04 [2nd]</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2.576 [36th]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0.107 [25th]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192</v>
      </c>
      <c r="D26" s="201" t="s">
        <v>150</v>
      </c>
      <c r="E26" s="201" t="s">
        <v>58</v>
      </c>
      <c r="F26" s="200">
        <v>4.8</v>
      </c>
      <c r="G26" s="201" t="s">
        <v>59</v>
      </c>
      <c r="H26" s="213" t="s">
        <v>2289</v>
      </c>
      <c r="I26" s="120"/>
      <c r="J26" s="117"/>
      <c r="K26" s="200"/>
      <c r="L26" s="203"/>
      <c r="M26" s="204"/>
      <c r="N26" s="204"/>
      <c r="O26" s="205">
        <v>0.0</v>
      </c>
      <c r="P26" s="205">
        <v>1.0</v>
      </c>
      <c r="Q26" s="205">
        <v>1.0</v>
      </c>
      <c r="R26" s="105"/>
      <c r="S26" s="105"/>
      <c r="T26" s="105"/>
      <c r="U26" s="105"/>
      <c r="V26" s="105"/>
    </row>
    <row r="27" outlineLevel="1">
      <c r="A27" s="207"/>
      <c r="B27" s="208" t="s">
        <v>63</v>
      </c>
      <c r="C27" s="210" t="s">
        <v>64</v>
      </c>
      <c r="D27" s="210" t="s">
        <v>96</v>
      </c>
      <c r="E27" s="210" t="s">
        <v>229</v>
      </c>
      <c r="F27" s="200">
        <v>6.0</v>
      </c>
      <c r="G27" s="201" t="s">
        <v>67</v>
      </c>
      <c r="H27" s="212"/>
      <c r="I27" s="120"/>
      <c r="J27" s="117"/>
      <c r="K27" s="203"/>
      <c r="L27" s="203"/>
      <c r="M27" s="204"/>
      <c r="N27" s="204"/>
      <c r="O27" s="205">
        <v>0.0</v>
      </c>
      <c r="P27" s="205">
        <v>1.0</v>
      </c>
      <c r="Q27" s="205">
        <v>1.0</v>
      </c>
      <c r="R27" s="105"/>
      <c r="S27" s="105"/>
      <c r="T27" s="105"/>
      <c r="U27" s="105"/>
      <c r="V27" s="105"/>
    </row>
    <row r="28" outlineLevel="1">
      <c r="A28" s="195" t="s">
        <v>72</v>
      </c>
      <c r="B28" s="214"/>
      <c r="C28" s="210" t="s">
        <v>690</v>
      </c>
      <c r="D28" s="275" t="s">
        <v>485</v>
      </c>
      <c r="E28" s="210" t="s">
        <v>2291</v>
      </c>
      <c r="F28" s="200" t="s">
        <v>2292</v>
      </c>
      <c r="G28" s="201" t="s">
        <v>2293</v>
      </c>
      <c r="H28" s="219"/>
      <c r="I28" s="221"/>
      <c r="J28" s="110"/>
      <c r="K28" s="200"/>
      <c r="L28" s="203"/>
      <c r="M28" s="204"/>
      <c r="N28" s="204"/>
      <c r="O28" s="205">
        <v>0.0</v>
      </c>
      <c r="P28" s="205">
        <v>1.0</v>
      </c>
      <c r="Q28" s="205">
        <v>1.0</v>
      </c>
      <c r="R28" s="105"/>
      <c r="S28" s="105"/>
      <c r="T28" s="105"/>
      <c r="U28" s="105"/>
      <c r="V28" s="105"/>
    </row>
    <row r="29" outlineLevel="1">
      <c r="A29" s="207"/>
      <c r="B29" s="208" t="s">
        <v>76</v>
      </c>
      <c r="C29" s="210" t="s">
        <v>1013</v>
      </c>
      <c r="D29" s="114"/>
      <c r="E29" s="210" t="s">
        <v>229</v>
      </c>
      <c r="F29" s="200">
        <v>6.0</v>
      </c>
      <c r="G29" s="201" t="s">
        <v>67</v>
      </c>
      <c r="H29" s="112"/>
      <c r="I29" s="224"/>
      <c r="J29" s="114"/>
      <c r="K29" s="203"/>
      <c r="L29" s="203"/>
      <c r="M29" s="204"/>
      <c r="N29" s="204"/>
      <c r="O29" s="205">
        <v>0.0</v>
      </c>
      <c r="P29" s="205">
        <v>1.0</v>
      </c>
      <c r="Q29" s="205">
        <v>1.0</v>
      </c>
      <c r="R29" s="105"/>
      <c r="S29" s="105"/>
      <c r="T29" s="105"/>
      <c r="U29" s="105"/>
      <c r="V29" s="105"/>
    </row>
    <row r="30" outlineLevel="1">
      <c r="A30" s="236" t="s">
        <v>82</v>
      </c>
      <c r="B30" s="208" t="s">
        <v>142</v>
      </c>
      <c r="C30" s="210" t="s">
        <v>714</v>
      </c>
      <c r="D30" s="210" t="s">
        <v>165</v>
      </c>
      <c r="E30" s="210" t="s">
        <v>2295</v>
      </c>
      <c r="F30" s="200" t="s">
        <v>2296</v>
      </c>
      <c r="G30" s="201" t="s">
        <v>2297</v>
      </c>
      <c r="H30" s="212"/>
      <c r="I30" s="120"/>
      <c r="J30" s="117"/>
      <c r="K30" s="200"/>
      <c r="L30" s="203"/>
      <c r="M30" s="204"/>
      <c r="N30" s="204"/>
      <c r="O30" s="205">
        <v>0.0</v>
      </c>
      <c r="P30" s="205">
        <v>1.0</v>
      </c>
      <c r="Q30" s="205">
        <v>1.0</v>
      </c>
      <c r="R30" s="105"/>
      <c r="S30" s="105"/>
      <c r="T30" s="105"/>
      <c r="U30" s="105"/>
      <c r="V30" s="105"/>
    </row>
    <row r="31" outlineLevel="1">
      <c r="A31" s="195" t="s">
        <v>93</v>
      </c>
      <c r="B31" s="214"/>
      <c r="C31" s="210" t="s">
        <v>276</v>
      </c>
      <c r="D31" s="275" t="s">
        <v>154</v>
      </c>
      <c r="E31" s="210" t="s">
        <v>66</v>
      </c>
      <c r="F31" s="200">
        <v>7.199999999999999</v>
      </c>
      <c r="G31" s="201" t="s">
        <v>67</v>
      </c>
      <c r="H31" s="283"/>
      <c r="I31" s="221"/>
      <c r="J31" s="110"/>
      <c r="K31" s="203"/>
      <c r="L31" s="203"/>
      <c r="M31" s="204"/>
      <c r="N31" s="204"/>
      <c r="O31" s="205">
        <v>0.0</v>
      </c>
      <c r="P31" s="205">
        <v>1.0</v>
      </c>
      <c r="Q31" s="205">
        <v>1.0</v>
      </c>
      <c r="R31" s="105"/>
      <c r="S31" s="105"/>
      <c r="T31" s="105"/>
      <c r="U31" s="105"/>
      <c r="V31" s="105"/>
    </row>
    <row r="32" outlineLevel="1">
      <c r="A32" s="207"/>
      <c r="B32" s="208" t="s">
        <v>76</v>
      </c>
      <c r="C32" s="210" t="s">
        <v>2300</v>
      </c>
      <c r="D32" s="114"/>
      <c r="E32" s="210" t="s">
        <v>229</v>
      </c>
      <c r="F32" s="200">
        <v>6.0</v>
      </c>
      <c r="G32" s="201" t="s">
        <v>67</v>
      </c>
      <c r="H32" s="112"/>
      <c r="I32" s="224"/>
      <c r="J32" s="114"/>
      <c r="K32" s="205"/>
      <c r="L32" s="204"/>
      <c r="M32" s="204"/>
      <c r="N32" s="204"/>
      <c r="O32" s="205">
        <v>0.0</v>
      </c>
      <c r="P32" s="205">
        <v>1.0</v>
      </c>
      <c r="Q32" s="205">
        <v>1.0</v>
      </c>
      <c r="R32" s="105"/>
      <c r="S32" s="105"/>
      <c r="T32" s="105"/>
      <c r="U32" s="105"/>
      <c r="V32" s="105"/>
    </row>
    <row r="33" outlineLevel="1">
      <c r="A33" s="236" t="s">
        <v>104</v>
      </c>
      <c r="B33" s="214"/>
      <c r="C33" s="210" t="s">
        <v>229</v>
      </c>
      <c r="D33" s="210" t="s">
        <v>495</v>
      </c>
      <c r="E33" s="210" t="s">
        <v>58</v>
      </c>
      <c r="F33" s="200">
        <v>4.8</v>
      </c>
      <c r="G33" s="201" t="s">
        <v>59</v>
      </c>
      <c r="H33" s="212"/>
      <c r="I33" s="120"/>
      <c r="J33" s="117"/>
      <c r="K33" s="205"/>
      <c r="L33" s="204"/>
      <c r="M33" s="204"/>
      <c r="N33" s="204"/>
      <c r="O33" s="205">
        <v>0.0</v>
      </c>
      <c r="P33" s="205">
        <v>1.0</v>
      </c>
      <c r="Q33" s="205">
        <v>1.0</v>
      </c>
      <c r="R33" s="105"/>
      <c r="S33" s="105"/>
      <c r="T33" s="105"/>
      <c r="U33" s="105"/>
      <c r="V33" s="105"/>
    </row>
    <row r="34" outlineLevel="1">
      <c r="A34" s="236" t="s">
        <v>110</v>
      </c>
      <c r="B34" s="208"/>
      <c r="C34" s="210" t="s">
        <v>594</v>
      </c>
      <c r="D34" s="210" t="s">
        <v>847</v>
      </c>
      <c r="E34" s="210" t="s">
        <v>694</v>
      </c>
      <c r="F34" s="200">
        <v>24.0</v>
      </c>
      <c r="G34" s="201" t="s">
        <v>125</v>
      </c>
      <c r="H34" s="213" t="s">
        <v>259</v>
      </c>
      <c r="I34" s="120"/>
      <c r="J34" s="117"/>
      <c r="K34" s="203"/>
      <c r="L34" s="203"/>
      <c r="M34" s="204"/>
      <c r="N34" s="204"/>
      <c r="O34" s="205">
        <v>0.0</v>
      </c>
      <c r="P34" s="205">
        <v>1.0</v>
      </c>
      <c r="Q34" s="205">
        <v>1.0</v>
      </c>
      <c r="R34" s="105"/>
      <c r="S34" s="105"/>
      <c r="T34" s="105"/>
      <c r="U34" s="105"/>
      <c r="V34" s="105"/>
    </row>
    <row r="35" outlineLevel="1">
      <c r="A35" s="195" t="s">
        <v>119</v>
      </c>
      <c r="B35" s="214"/>
      <c r="C35" s="210" t="s">
        <v>130</v>
      </c>
      <c r="D35" s="275" t="s">
        <v>622</v>
      </c>
      <c r="E35" s="210" t="s">
        <v>495</v>
      </c>
      <c r="F35" s="200">
        <v>20.4</v>
      </c>
      <c r="G35" s="201" t="s">
        <v>75</v>
      </c>
      <c r="H35" s="283" t="s">
        <v>2301</v>
      </c>
      <c r="I35" s="221"/>
      <c r="J35" s="110"/>
      <c r="K35" s="204"/>
      <c r="L35" s="204"/>
      <c r="M35" s="204"/>
      <c r="N35" s="204"/>
      <c r="O35" s="205">
        <v>0.0</v>
      </c>
      <c r="P35" s="205">
        <v>1.0</v>
      </c>
      <c r="Q35" s="205">
        <v>1.0</v>
      </c>
      <c r="R35" s="105"/>
      <c r="S35" s="105"/>
      <c r="T35" s="105"/>
      <c r="U35" s="105"/>
      <c r="V35" s="105"/>
    </row>
    <row r="36" outlineLevel="1">
      <c r="A36" s="207"/>
      <c r="B36" s="208" t="s">
        <v>76</v>
      </c>
      <c r="C36" s="210" t="s">
        <v>206</v>
      </c>
      <c r="D36" s="114"/>
      <c r="E36" s="210" t="s">
        <v>206</v>
      </c>
      <c r="F36" s="200">
        <v>15.6</v>
      </c>
      <c r="G36" s="201" t="s">
        <v>80</v>
      </c>
      <c r="H36" s="112"/>
      <c r="I36" s="224"/>
      <c r="J36" s="114"/>
      <c r="K36" s="204"/>
      <c r="L36" s="204"/>
      <c r="M36" s="204"/>
      <c r="N36" s="204"/>
      <c r="O36" s="205">
        <v>0.0</v>
      </c>
      <c r="P36" s="205">
        <v>1.0</v>
      </c>
      <c r="Q36" s="205">
        <v>1.0</v>
      </c>
      <c r="R36" s="105"/>
      <c r="S36" s="105"/>
      <c r="T36" s="105"/>
      <c r="U36" s="105"/>
      <c r="V36" s="105"/>
    </row>
    <row r="37" outlineLevel="1">
      <c r="A37" s="195" t="s">
        <v>128</v>
      </c>
      <c r="B37" s="208"/>
      <c r="C37" s="210" t="s">
        <v>2303</v>
      </c>
      <c r="D37" s="275" t="s">
        <v>625</v>
      </c>
      <c r="E37" s="210" t="s">
        <v>206</v>
      </c>
      <c r="F37" s="200">
        <v>15.6</v>
      </c>
      <c r="G37" s="201" t="s">
        <v>80</v>
      </c>
      <c r="H37" s="283" t="s">
        <v>175</v>
      </c>
      <c r="I37" s="221"/>
      <c r="J37" s="110"/>
      <c r="K37" s="203"/>
      <c r="L37" s="203"/>
      <c r="M37" s="204"/>
      <c r="N37" s="204"/>
      <c r="O37" s="205">
        <v>0.0</v>
      </c>
      <c r="P37" s="205">
        <v>1.0</v>
      </c>
      <c r="Q37" s="205">
        <v>1.0</v>
      </c>
      <c r="R37" s="105"/>
      <c r="S37" s="105"/>
      <c r="T37" s="105"/>
      <c r="U37" s="105"/>
      <c r="V37" s="105"/>
    </row>
    <row r="38" outlineLevel="1">
      <c r="A38" s="222"/>
      <c r="B38" s="208" t="s">
        <v>343</v>
      </c>
      <c r="C38" s="210" t="s">
        <v>2306</v>
      </c>
      <c r="D38" s="233"/>
      <c r="E38" s="210" t="s">
        <v>173</v>
      </c>
      <c r="F38" s="200">
        <v>12.0</v>
      </c>
      <c r="G38" s="201" t="s">
        <v>147</v>
      </c>
      <c r="H38" s="231"/>
      <c r="J38" s="233"/>
      <c r="K38" s="203"/>
      <c r="L38" s="203"/>
      <c r="M38" s="204"/>
      <c r="N38" s="204"/>
      <c r="O38" s="205">
        <v>0.0</v>
      </c>
      <c r="P38" s="205">
        <v>1.0</v>
      </c>
      <c r="Q38" s="205">
        <v>1.0</v>
      </c>
      <c r="R38" s="105"/>
      <c r="S38" s="105"/>
      <c r="T38" s="105"/>
      <c r="U38" s="105"/>
      <c r="V38" s="105"/>
    </row>
    <row r="39" outlineLevel="1">
      <c r="A39" s="207"/>
      <c r="B39" s="208" t="s">
        <v>352</v>
      </c>
      <c r="C39" s="210" t="s">
        <v>2307</v>
      </c>
      <c r="D39" s="114"/>
      <c r="E39" s="210" t="s">
        <v>229</v>
      </c>
      <c r="F39" s="200">
        <v>6.0</v>
      </c>
      <c r="G39" s="201" t="s">
        <v>193</v>
      </c>
      <c r="H39" s="112"/>
      <c r="I39" s="224"/>
      <c r="J39" s="114"/>
      <c r="K39" s="203"/>
      <c r="L39" s="203"/>
      <c r="M39" s="204"/>
      <c r="N39" s="204"/>
      <c r="O39" s="205">
        <v>0.0</v>
      </c>
      <c r="P39" s="205">
        <v>1.0</v>
      </c>
      <c r="Q39" s="205">
        <v>1.0</v>
      </c>
      <c r="R39" s="105"/>
      <c r="S39" s="105"/>
      <c r="T39" s="105"/>
      <c r="U39" s="105"/>
      <c r="V39" s="105"/>
    </row>
    <row r="40">
      <c r="A40" s="180"/>
      <c r="B40" s="246"/>
      <c r="C40" s="180"/>
      <c r="D40" s="180"/>
      <c r="E40" s="180"/>
      <c r="F40" s="248"/>
      <c r="G40" s="248"/>
      <c r="H40" s="180"/>
      <c r="I40" s="180"/>
      <c r="J40" s="180"/>
      <c r="K40" s="180"/>
      <c r="L40" s="180"/>
      <c r="M40" s="180"/>
      <c r="N40" s="180"/>
      <c r="O40" s="180"/>
      <c r="P40" s="180"/>
      <c r="Q40" s="180"/>
      <c r="R40" s="180"/>
      <c r="S40" s="180"/>
      <c r="T40" s="180"/>
      <c r="U40" s="180"/>
      <c r="V40" s="180"/>
    </row>
    <row r="41">
      <c r="A41" s="250" t="s">
        <v>148</v>
      </c>
      <c r="B41" s="110"/>
      <c r="C41" s="251"/>
      <c r="D41" s="251"/>
      <c r="E41" s="251"/>
      <c r="F41" s="253"/>
      <c r="G41" s="251"/>
      <c r="H41" s="253"/>
      <c r="I41" s="253"/>
      <c r="J41" s="254"/>
      <c r="K41" s="253"/>
      <c r="L41" s="253"/>
      <c r="M41" s="253"/>
      <c r="N41" s="253"/>
      <c r="O41" s="253"/>
      <c r="P41" s="253"/>
      <c r="Q41" s="253"/>
      <c r="R41" s="253"/>
      <c r="S41" s="253"/>
      <c r="T41" s="253"/>
      <c r="U41" s="253"/>
      <c r="V41" s="253"/>
    </row>
    <row r="42" outlineLevel="1">
      <c r="A42" s="112"/>
      <c r="B42" s="114"/>
      <c r="C42" s="256" t="s">
        <v>48</v>
      </c>
      <c r="D42" s="257" t="s">
        <v>49</v>
      </c>
      <c r="E42" s="256" t="s">
        <v>50</v>
      </c>
      <c r="F42" s="259" t="s">
        <v>51</v>
      </c>
      <c r="G42" s="259" t="s">
        <v>174</v>
      </c>
      <c r="H42" s="260" t="s">
        <v>52</v>
      </c>
      <c r="I42" s="259" t="str">
        <f>'テンプレート'!I56</f>
        <v>Landing Lag</v>
      </c>
      <c r="J42" s="259" t="s">
        <v>176</v>
      </c>
      <c r="K42" s="259" t="str">
        <f>'テンプレート'!K56</f>
        <v>ベクトル</v>
      </c>
      <c r="L42" s="259" t="str">
        <f>'テンプレート'!L56</f>
        <v>KBG (R.E.)</v>
      </c>
      <c r="M42" s="259" t="str">
        <f>'テンプレート'!M56</f>
        <v>BKB (R.A.)</v>
      </c>
      <c r="N42" s="259" t="str">
        <f>'テンプレート'!N56</f>
        <v>FKB (R.F.)</v>
      </c>
      <c r="O42" s="262" t="str">
        <f>'テンプレート'!O56</f>
        <v>盾削り値</v>
      </c>
      <c r="P42" s="259" t="str">
        <f>'テンプレート'!P56</f>
        <v>ﾋｯﾄｽﾄｯﾌﾟ</v>
      </c>
      <c r="Q42" s="262" t="str">
        <f>'テンプレート'!Q56</f>
        <v>ずらし</v>
      </c>
      <c r="R42" s="263" t="str">
        <f>'テンプレート'!R56</f>
        <v>Comment</v>
      </c>
      <c r="S42" s="120"/>
      <c r="T42" s="120"/>
      <c r="U42" s="120"/>
      <c r="V42" s="120"/>
    </row>
    <row r="43" outlineLevel="1">
      <c r="A43" s="265" t="s">
        <v>187</v>
      </c>
      <c r="B43" s="267" t="s">
        <v>170</v>
      </c>
      <c r="C43" s="199" t="s">
        <v>2308</v>
      </c>
      <c r="D43" s="275" t="s">
        <v>190</v>
      </c>
      <c r="E43" s="271" t="s">
        <v>66</v>
      </c>
      <c r="F43" s="273">
        <v>7.199999999999999</v>
      </c>
      <c r="G43" s="273">
        <v>6.12</v>
      </c>
      <c r="H43" s="200" t="s">
        <v>70</v>
      </c>
      <c r="I43" s="311" t="str">
        <f t="array" ref="I43">INDEX('Aerial Attacks'!$O$3:$AA$109, MATCH($A$1,'Aerial Attacks'!$A$3:$A$109,0), MATCH(A43,'Aerial Attacks'!$O$2:$S$2,0))</f>
        <v>7</v>
      </c>
      <c r="J43" s="275" t="s">
        <v>2309</v>
      </c>
      <c r="K43" s="278"/>
      <c r="L43" s="284"/>
      <c r="M43" s="825"/>
      <c r="N43" s="825"/>
      <c r="O43" s="282">
        <v>0.0</v>
      </c>
      <c r="P43" s="282">
        <v>1.0</v>
      </c>
      <c r="Q43" s="282">
        <v>1.0</v>
      </c>
      <c r="R43" s="1128"/>
      <c r="S43" s="221"/>
      <c r="T43" s="221"/>
      <c r="U43" s="221"/>
      <c r="V43" s="110"/>
    </row>
    <row r="44" outlineLevel="1">
      <c r="A44" s="222"/>
      <c r="B44" s="267" t="s">
        <v>241</v>
      </c>
      <c r="C44" s="199" t="s">
        <v>1616</v>
      </c>
      <c r="D44" s="233"/>
      <c r="E44" s="271" t="s">
        <v>2310</v>
      </c>
      <c r="F44" s="273" t="s">
        <v>2311</v>
      </c>
      <c r="G44" s="273" t="s">
        <v>2312</v>
      </c>
      <c r="H44" s="200" t="s">
        <v>1633</v>
      </c>
      <c r="I44" s="222"/>
      <c r="J44" s="233"/>
      <c r="K44" s="278"/>
      <c r="L44" s="284"/>
      <c r="M44" s="825"/>
      <c r="N44" s="825"/>
      <c r="O44" s="282"/>
      <c r="P44" s="282"/>
      <c r="Q44" s="282"/>
      <c r="R44" s="231"/>
      <c r="V44" s="233"/>
    </row>
    <row r="45" outlineLevel="1">
      <c r="A45" s="222"/>
      <c r="B45" s="267" t="s">
        <v>177</v>
      </c>
      <c r="C45" s="199" t="s">
        <v>2190</v>
      </c>
      <c r="D45" s="233"/>
      <c r="E45" s="271" t="s">
        <v>58</v>
      </c>
      <c r="F45" s="200">
        <v>4.8</v>
      </c>
      <c r="G45" s="200">
        <v>4.08</v>
      </c>
      <c r="H45" s="200" t="s">
        <v>70</v>
      </c>
      <c r="I45" s="222"/>
      <c r="J45" s="233"/>
      <c r="K45" s="278"/>
      <c r="L45" s="284"/>
      <c r="M45" s="825"/>
      <c r="N45" s="825"/>
      <c r="O45" s="282"/>
      <c r="P45" s="282"/>
      <c r="Q45" s="282"/>
      <c r="R45" s="231"/>
      <c r="V45" s="233"/>
    </row>
    <row r="46" outlineLevel="1">
      <c r="A46" s="207"/>
      <c r="B46" s="267" t="s">
        <v>243</v>
      </c>
      <c r="C46" s="199" t="s">
        <v>2314</v>
      </c>
      <c r="D46" s="114"/>
      <c r="E46" s="199" t="s">
        <v>229</v>
      </c>
      <c r="F46" s="200">
        <v>6.0</v>
      </c>
      <c r="G46" s="200">
        <v>5.1</v>
      </c>
      <c r="H46" s="200" t="s">
        <v>70</v>
      </c>
      <c r="I46" s="207"/>
      <c r="J46" s="114"/>
      <c r="K46" s="278"/>
      <c r="L46" s="284"/>
      <c r="M46" s="825"/>
      <c r="N46" s="825"/>
      <c r="O46" s="282">
        <v>0.0</v>
      </c>
      <c r="P46" s="282">
        <v>1.0</v>
      </c>
      <c r="Q46" s="282">
        <v>1.0</v>
      </c>
      <c r="R46" s="112"/>
      <c r="S46" s="224"/>
      <c r="T46" s="224"/>
      <c r="U46" s="224"/>
      <c r="V46" s="114"/>
    </row>
    <row r="47" outlineLevel="1">
      <c r="A47" s="265" t="s">
        <v>219</v>
      </c>
      <c r="B47" s="267"/>
      <c r="C47" s="199" t="s">
        <v>56</v>
      </c>
      <c r="D47" s="305">
        <v>37.0</v>
      </c>
      <c r="E47" s="199" t="s">
        <v>145</v>
      </c>
      <c r="F47" s="200">
        <v>8.4</v>
      </c>
      <c r="G47" s="200">
        <v>7.140000000000001</v>
      </c>
      <c r="H47" s="200" t="s">
        <v>70</v>
      </c>
      <c r="I47" s="311" t="str">
        <f t="array" ref="I47">INDEX('Aerial Attacks'!$O$3:$AA$109, MATCH($A$1,'Aerial Attacks'!$A$3:$A$109,0), MATCH(A47,'Aerial Attacks'!$O$2:$S$2,0))</f>
        <v>10</v>
      </c>
      <c r="J47" s="314" t="s">
        <v>2315</v>
      </c>
      <c r="K47" s="278"/>
      <c r="L47" s="284"/>
      <c r="M47" s="825"/>
      <c r="N47" s="825"/>
      <c r="O47" s="282">
        <v>0.0</v>
      </c>
      <c r="P47" s="282">
        <v>1.0</v>
      </c>
      <c r="Q47" s="282">
        <v>1.0</v>
      </c>
      <c r="R47" s="1128"/>
      <c r="S47" s="221"/>
      <c r="T47" s="221"/>
      <c r="U47" s="221"/>
      <c r="V47" s="110"/>
    </row>
    <row r="48" outlineLevel="1">
      <c r="A48" s="207"/>
      <c r="B48" s="267" t="s">
        <v>76</v>
      </c>
      <c r="C48" s="199" t="s">
        <v>795</v>
      </c>
      <c r="D48" s="114"/>
      <c r="E48" s="199" t="s">
        <v>1294</v>
      </c>
      <c r="F48" s="200">
        <v>5.3999999999999995</v>
      </c>
      <c r="G48" s="200">
        <v>4.59</v>
      </c>
      <c r="H48" s="200" t="s">
        <v>70</v>
      </c>
      <c r="I48" s="207"/>
      <c r="J48" s="114"/>
      <c r="K48" s="278"/>
      <c r="L48" s="284"/>
      <c r="M48" s="825"/>
      <c r="N48" s="825"/>
      <c r="O48" s="282">
        <v>0.0</v>
      </c>
      <c r="P48" s="282">
        <v>1.0</v>
      </c>
      <c r="Q48" s="282">
        <v>1.0</v>
      </c>
      <c r="R48" s="112"/>
      <c r="S48" s="224"/>
      <c r="T48" s="224"/>
      <c r="U48" s="224"/>
      <c r="V48" s="114"/>
    </row>
    <row r="49" outlineLevel="1">
      <c r="A49" s="299" t="s">
        <v>260</v>
      </c>
      <c r="B49" s="267"/>
      <c r="C49" s="199" t="s">
        <v>794</v>
      </c>
      <c r="D49" s="820">
        <v>49.0</v>
      </c>
      <c r="E49" s="199" t="s">
        <v>74</v>
      </c>
      <c r="F49" s="200">
        <v>14.399999999999999</v>
      </c>
      <c r="G49" s="200">
        <v>12.24</v>
      </c>
      <c r="H49" s="200" t="s">
        <v>59</v>
      </c>
      <c r="I49" s="581">
        <f t="array" ref="I49">INDEX('Aerial Attacks'!$O$3:$AA$109, MATCH($A$1,'Aerial Attacks'!$A$3:$A$109,0), MATCH(A49,'Aerial Attacks'!$O$2:$S$2,0))</f>
        <v>16</v>
      </c>
      <c r="J49" s="355" t="s">
        <v>2316</v>
      </c>
      <c r="K49" s="278"/>
      <c r="L49" s="284"/>
      <c r="M49" s="825"/>
      <c r="N49" s="825"/>
      <c r="O49" s="282">
        <v>0.0</v>
      </c>
      <c r="P49" s="282">
        <v>1.0</v>
      </c>
      <c r="Q49" s="282">
        <v>1.0</v>
      </c>
      <c r="R49" s="1130"/>
      <c r="S49" s="120"/>
      <c r="T49" s="120"/>
      <c r="U49" s="120"/>
      <c r="V49" s="117"/>
    </row>
    <row r="50" outlineLevel="1">
      <c r="A50" s="299" t="s">
        <v>271</v>
      </c>
      <c r="B50" s="267"/>
      <c r="C50" s="199" t="s">
        <v>192</v>
      </c>
      <c r="D50" s="820" t="s">
        <v>461</v>
      </c>
      <c r="E50" s="199" t="s">
        <v>206</v>
      </c>
      <c r="F50" s="200">
        <v>15.6</v>
      </c>
      <c r="G50" s="200">
        <v>13.26</v>
      </c>
      <c r="H50" s="200" t="s">
        <v>59</v>
      </c>
      <c r="I50" s="581" t="str">
        <f t="array" ref="I50">INDEX('Aerial Attacks'!$O$3:$AA$109, MATCH($A$1,'Aerial Attacks'!$A$3:$A$109,0), MATCH(A50,'Aerial Attacks'!$O$2:$S$2,0))</f>
        <v>7</v>
      </c>
      <c r="J50" s="355" t="s">
        <v>1849</v>
      </c>
      <c r="K50" s="284"/>
      <c r="L50" s="284"/>
      <c r="M50" s="825"/>
      <c r="N50" s="825"/>
      <c r="O50" s="282">
        <v>0.0</v>
      </c>
      <c r="P50" s="282">
        <v>1.0</v>
      </c>
      <c r="Q50" s="282">
        <v>1.0</v>
      </c>
      <c r="R50" s="1130"/>
      <c r="S50" s="120"/>
      <c r="T50" s="120"/>
      <c r="U50" s="120"/>
      <c r="V50" s="117"/>
    </row>
    <row r="51" outlineLevel="1">
      <c r="A51" s="265" t="s">
        <v>283</v>
      </c>
      <c r="B51" s="267" t="s">
        <v>598</v>
      </c>
      <c r="C51" s="199" t="s">
        <v>2317</v>
      </c>
      <c r="D51" s="305">
        <v>47.0</v>
      </c>
      <c r="E51" s="199" t="s">
        <v>452</v>
      </c>
      <c r="F51" s="200">
        <v>1.56</v>
      </c>
      <c r="G51" s="200">
        <v>1.326</v>
      </c>
      <c r="H51" s="200" t="s">
        <v>292</v>
      </c>
      <c r="I51" s="311">
        <f t="array" ref="I51">INDEX('Aerial Attacks'!$O$3:$AA$109, MATCH($A$1,'Aerial Attacks'!$A$3:$A$109,0), MATCH(A51,'Aerial Attacks'!$O$2:$S$2,0))</f>
        <v>18</v>
      </c>
      <c r="J51" s="314" t="s">
        <v>2318</v>
      </c>
      <c r="K51" s="284"/>
      <c r="L51" s="284"/>
      <c r="M51" s="825"/>
      <c r="N51" s="825"/>
      <c r="O51" s="282">
        <v>0.0</v>
      </c>
      <c r="P51" s="282">
        <v>1.0</v>
      </c>
      <c r="Q51" s="282">
        <v>1.0</v>
      </c>
      <c r="R51" s="243" t="s">
        <v>2319</v>
      </c>
      <c r="S51" s="221"/>
      <c r="T51" s="221"/>
      <c r="U51" s="221"/>
      <c r="V51" s="110"/>
    </row>
    <row r="52" outlineLevel="1">
      <c r="A52" s="207"/>
      <c r="B52" s="267" t="s">
        <v>414</v>
      </c>
      <c r="C52" s="199" t="s">
        <v>81</v>
      </c>
      <c r="D52" s="114"/>
      <c r="E52" s="199" t="s">
        <v>58</v>
      </c>
      <c r="F52" s="200">
        <v>4.8</v>
      </c>
      <c r="G52" s="200">
        <v>4.08</v>
      </c>
      <c r="H52" s="200" t="s">
        <v>70</v>
      </c>
      <c r="I52" s="207"/>
      <c r="J52" s="114"/>
      <c r="K52" s="284"/>
      <c r="L52" s="284"/>
      <c r="M52" s="825"/>
      <c r="N52" s="825"/>
      <c r="O52" s="282">
        <v>0.0</v>
      </c>
      <c r="P52" s="282">
        <v>1.0</v>
      </c>
      <c r="Q52" s="282">
        <v>1.0</v>
      </c>
      <c r="R52" s="112"/>
      <c r="S52" s="224"/>
      <c r="T52" s="224"/>
      <c r="U52" s="224"/>
      <c r="V52" s="114"/>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tr">
        <f>'テンプレート'!A71</f>
        <v>Special Moves</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tr">
        <f>"NB ("&amp;VLOOKUP($A$1,Fighters!$A$2:$AI$81,15,FALSE)&amp;")"</f>
        <v>NB (ワリオかみつき)</v>
      </c>
      <c r="B55" s="117"/>
      <c r="C55" s="327" t="str">
        <f>'テンプレート'!C72</f>
        <v>Active</v>
      </c>
      <c r="D55" s="327" t="str">
        <f>'テンプレート'!D72</f>
        <v>Duration</v>
      </c>
      <c r="E55" s="328" t="str">
        <f>'テンプレート'!E72</f>
        <v>Base Damage</v>
      </c>
      <c r="F55" s="329" t="str">
        <f>'テンプレート'!F72</f>
        <v>Damage (1v1)</v>
      </c>
      <c r="G55" s="328" t="str">
        <f>'テンプレート'!G72</f>
        <v>ガード硬直</v>
      </c>
      <c r="H55" s="331" t="str">
        <f>'テンプレート'!H72</f>
        <v>Comment</v>
      </c>
      <c r="I55" s="120"/>
      <c r="J55" s="117"/>
      <c r="K55" s="333" t="str">
        <f>'テンプレート'!K72</f>
        <v>ベクトル</v>
      </c>
      <c r="L55" s="333" t="str">
        <f>'テンプレート'!L72</f>
        <v>KBG (R.E.)</v>
      </c>
      <c r="M55" s="333" t="str">
        <f>'テンプレート'!M72</f>
        <v>BKB (R.A.)</v>
      </c>
      <c r="N55" s="333" t="str">
        <f>'テンプレート'!N72</f>
        <v>FKB (R.F.)</v>
      </c>
      <c r="O55" s="334" t="str">
        <f>'テンプレート'!O72</f>
        <v>盾削り値</v>
      </c>
      <c r="P55" s="333" t="str">
        <f>'テンプレート'!P72</f>
        <v>ﾋｯﾄｽﾄｯﾌﾟ</v>
      </c>
      <c r="Q55" s="334" t="str">
        <f>'テンプレート'!Q72</f>
        <v>ずらし</v>
      </c>
      <c r="R55" s="333" t="str">
        <f>'テンプレート'!R72</f>
        <v>相殺</v>
      </c>
      <c r="S55" s="334" t="str">
        <f>'テンプレート'!S72</f>
        <v>相殺ﾓｰｼｮﾝ</v>
      </c>
      <c r="T55" s="334" t="str">
        <f>'テンプレート'!T72</f>
        <v>飛び道具</v>
      </c>
      <c r="U55" s="334" t="str">
        <f>'テンプレート'!U72</f>
        <v>慣性反転</v>
      </c>
      <c r="V55" s="334" t="str">
        <f>'テンプレート'!V72</f>
        <v>向き反転</v>
      </c>
    </row>
    <row r="56" outlineLevel="1">
      <c r="A56" s="335" t="s">
        <v>322</v>
      </c>
      <c r="B56" s="343" t="s">
        <v>830</v>
      </c>
      <c r="C56" s="197" t="s">
        <v>2320</v>
      </c>
      <c r="D56" s="199" t="s">
        <v>464</v>
      </c>
      <c r="E56" s="610"/>
      <c r="F56" s="610"/>
      <c r="G56" s="610"/>
      <c r="H56" s="243" t="s">
        <v>2321</v>
      </c>
      <c r="I56" s="221"/>
      <c r="J56" s="110"/>
      <c r="K56" s="407"/>
      <c r="L56" s="407"/>
      <c r="M56" s="407"/>
      <c r="N56" s="407"/>
      <c r="O56" s="407"/>
      <c r="P56" s="407"/>
      <c r="Q56" s="407"/>
      <c r="R56" s="407"/>
      <c r="S56" s="407"/>
      <c r="T56" s="407"/>
      <c r="U56" s="344" t="s">
        <v>340</v>
      </c>
      <c r="V56" s="344" t="b">
        <v>1</v>
      </c>
    </row>
    <row r="57" outlineLevel="1">
      <c r="A57" s="222"/>
      <c r="B57" s="708" t="s">
        <v>2322</v>
      </c>
      <c r="C57" s="197" t="s">
        <v>2323</v>
      </c>
      <c r="D57" s="199" t="s">
        <v>1525</v>
      </c>
      <c r="E57" s="610"/>
      <c r="F57" s="610"/>
      <c r="G57" s="610"/>
      <c r="H57" s="231"/>
      <c r="J57" s="233"/>
      <c r="K57" s="407"/>
      <c r="L57" s="407"/>
      <c r="M57" s="407"/>
      <c r="N57" s="407"/>
      <c r="O57" s="407"/>
      <c r="P57" s="407"/>
      <c r="Q57" s="407"/>
      <c r="R57" s="407"/>
      <c r="S57" s="407"/>
      <c r="T57" s="407"/>
      <c r="U57" s="222"/>
      <c r="V57" s="222"/>
    </row>
    <row r="58" outlineLevel="1">
      <c r="A58" s="207"/>
      <c r="B58" s="708" t="s">
        <v>2324</v>
      </c>
      <c r="C58" s="610"/>
      <c r="D58" s="199" t="s">
        <v>144</v>
      </c>
      <c r="E58" s="610"/>
      <c r="F58" s="610"/>
      <c r="G58" s="610"/>
      <c r="H58" s="231"/>
      <c r="J58" s="233"/>
      <c r="K58" s="203"/>
      <c r="L58" s="203"/>
      <c r="M58" s="204"/>
      <c r="N58" s="204"/>
      <c r="O58" s="200"/>
      <c r="P58" s="200"/>
      <c r="Q58" s="200"/>
      <c r="R58" s="205" t="b">
        <v>0</v>
      </c>
      <c r="S58" s="205" t="b">
        <v>0</v>
      </c>
      <c r="T58" s="205" t="b">
        <v>0</v>
      </c>
      <c r="U58" s="222"/>
      <c r="V58" s="222"/>
    </row>
    <row r="59" outlineLevel="1">
      <c r="A59" s="335" t="s">
        <v>359</v>
      </c>
      <c r="B59" s="343" t="s">
        <v>830</v>
      </c>
      <c r="C59" s="197" t="s">
        <v>2320</v>
      </c>
      <c r="D59" s="199" t="s">
        <v>476</v>
      </c>
      <c r="E59" s="610"/>
      <c r="F59" s="610"/>
      <c r="G59" s="610"/>
      <c r="H59" s="231"/>
      <c r="J59" s="233"/>
      <c r="K59" s="203"/>
      <c r="L59" s="203"/>
      <c r="M59" s="204"/>
      <c r="N59" s="204"/>
      <c r="O59" s="200"/>
      <c r="P59" s="200"/>
      <c r="Q59" s="200"/>
      <c r="R59" s="205" t="b">
        <v>0</v>
      </c>
      <c r="S59" s="205" t="b">
        <v>0</v>
      </c>
      <c r="T59" s="205" t="b">
        <v>0</v>
      </c>
      <c r="U59" s="222"/>
      <c r="V59" s="222"/>
    </row>
    <row r="60" outlineLevel="1">
      <c r="A60" s="222"/>
      <c r="B60" s="708" t="s">
        <v>2322</v>
      </c>
      <c r="C60" s="197" t="s">
        <v>2323</v>
      </c>
      <c r="D60" s="199" t="s">
        <v>1432</v>
      </c>
      <c r="E60" s="610"/>
      <c r="F60" s="610"/>
      <c r="G60" s="610"/>
      <c r="H60" s="231"/>
      <c r="J60" s="233"/>
      <c r="K60" s="203"/>
      <c r="L60" s="203"/>
      <c r="M60" s="204"/>
      <c r="N60" s="204"/>
      <c r="O60" s="200"/>
      <c r="P60" s="200"/>
      <c r="Q60" s="200"/>
      <c r="R60" s="205" t="b">
        <v>0</v>
      </c>
      <c r="S60" s="205" t="b">
        <v>0</v>
      </c>
      <c r="T60" s="205" t="b">
        <v>0</v>
      </c>
      <c r="U60" s="222"/>
      <c r="V60" s="222"/>
    </row>
    <row r="61" outlineLevel="1">
      <c r="A61" s="207"/>
      <c r="B61" s="708" t="s">
        <v>2325</v>
      </c>
      <c r="C61" s="610"/>
      <c r="D61" s="199" t="s">
        <v>694</v>
      </c>
      <c r="E61" s="610"/>
      <c r="F61" s="610"/>
      <c r="G61" s="610"/>
      <c r="H61" s="231"/>
      <c r="J61" s="233"/>
      <c r="K61" s="203"/>
      <c r="L61" s="203"/>
      <c r="M61" s="204"/>
      <c r="N61" s="204"/>
      <c r="O61" s="200"/>
      <c r="P61" s="200"/>
      <c r="Q61" s="200"/>
      <c r="R61" s="205" t="b">
        <v>0</v>
      </c>
      <c r="S61" s="205" t="b">
        <v>0</v>
      </c>
      <c r="T61" s="205" t="b">
        <v>0</v>
      </c>
      <c r="U61" s="222"/>
      <c r="V61" s="222"/>
    </row>
    <row r="62" outlineLevel="1">
      <c r="A62" s="335" t="s">
        <v>324</v>
      </c>
      <c r="B62" s="708" t="s">
        <v>2326</v>
      </c>
      <c r="C62" s="197" t="s">
        <v>66</v>
      </c>
      <c r="D62" s="199" t="s">
        <v>1525</v>
      </c>
      <c r="E62" s="199" t="s">
        <v>303</v>
      </c>
      <c r="F62" s="200">
        <v>2.4</v>
      </c>
      <c r="G62" s="610"/>
      <c r="H62" s="231"/>
      <c r="J62" s="233"/>
      <c r="K62" s="203"/>
      <c r="L62" s="203"/>
      <c r="M62" s="204"/>
      <c r="N62" s="204"/>
      <c r="O62" s="200">
        <v>0.0</v>
      </c>
      <c r="P62" s="200">
        <v>1.0</v>
      </c>
      <c r="Q62" s="200">
        <v>1.0</v>
      </c>
      <c r="R62" s="205"/>
      <c r="S62" s="205" t="b">
        <v>0</v>
      </c>
      <c r="T62" s="205"/>
      <c r="U62" s="222"/>
      <c r="V62" s="222"/>
    </row>
    <row r="63" outlineLevel="1">
      <c r="A63" s="222"/>
      <c r="B63" s="708" t="s">
        <v>1106</v>
      </c>
      <c r="C63" s="197" t="s">
        <v>191</v>
      </c>
      <c r="D63" s="197" t="s">
        <v>122</v>
      </c>
      <c r="E63" s="199" t="s">
        <v>229</v>
      </c>
      <c r="F63" s="200">
        <v>6.0</v>
      </c>
      <c r="G63" s="610"/>
      <c r="H63" s="231"/>
      <c r="J63" s="233"/>
      <c r="K63" s="203"/>
      <c r="L63" s="203"/>
      <c r="M63" s="204"/>
      <c r="N63" s="204"/>
      <c r="O63" s="407"/>
      <c r="P63" s="407"/>
      <c r="Q63" s="407"/>
      <c r="R63" s="407"/>
      <c r="S63" s="407"/>
      <c r="T63" s="407"/>
      <c r="U63" s="222"/>
      <c r="V63" s="222"/>
    </row>
    <row r="64" outlineLevel="1">
      <c r="A64" s="222"/>
      <c r="B64" s="708" t="s">
        <v>2327</v>
      </c>
      <c r="C64" s="197" t="s">
        <v>2328</v>
      </c>
      <c r="D64" s="199" t="s">
        <v>835</v>
      </c>
      <c r="E64" s="610"/>
      <c r="F64" s="610"/>
      <c r="G64" s="610"/>
      <c r="H64" s="231"/>
      <c r="J64" s="233"/>
      <c r="K64" s="407"/>
      <c r="L64" s="407"/>
      <c r="M64" s="407"/>
      <c r="N64" s="407"/>
      <c r="O64" s="407"/>
      <c r="P64" s="407"/>
      <c r="Q64" s="407"/>
      <c r="R64" s="407"/>
      <c r="S64" s="407"/>
      <c r="T64" s="407"/>
      <c r="U64" s="222"/>
      <c r="V64" s="222"/>
    </row>
    <row r="65" outlineLevel="1">
      <c r="A65" s="222"/>
      <c r="B65" s="708" t="s">
        <v>2329</v>
      </c>
      <c r="C65" s="197" t="s">
        <v>2330</v>
      </c>
      <c r="D65" s="199" t="s">
        <v>131</v>
      </c>
      <c r="E65" s="610"/>
      <c r="F65" s="610"/>
      <c r="G65" s="610"/>
      <c r="H65" s="231"/>
      <c r="J65" s="233"/>
      <c r="K65" s="407"/>
      <c r="L65" s="407"/>
      <c r="M65" s="407"/>
      <c r="N65" s="407"/>
      <c r="O65" s="407"/>
      <c r="P65" s="407"/>
      <c r="Q65" s="407"/>
      <c r="R65" s="407"/>
      <c r="S65" s="407"/>
      <c r="T65" s="407"/>
      <c r="U65" s="222"/>
      <c r="V65" s="222"/>
    </row>
    <row r="66" outlineLevel="1">
      <c r="A66" s="222"/>
      <c r="B66" s="708" t="s">
        <v>2331</v>
      </c>
      <c r="C66" s="197" t="s">
        <v>2328</v>
      </c>
      <c r="D66" s="199" t="s">
        <v>218</v>
      </c>
      <c r="E66" s="610"/>
      <c r="F66" s="610"/>
      <c r="G66" s="610"/>
      <c r="H66" s="231"/>
      <c r="J66" s="233"/>
      <c r="K66" s="407"/>
      <c r="L66" s="407"/>
      <c r="M66" s="407"/>
      <c r="N66" s="407"/>
      <c r="O66" s="407"/>
      <c r="P66" s="407"/>
      <c r="Q66" s="407"/>
      <c r="R66" s="407"/>
      <c r="S66" s="407"/>
      <c r="T66" s="407"/>
      <c r="U66" s="222"/>
      <c r="V66" s="222"/>
    </row>
    <row r="67" outlineLevel="1">
      <c r="A67" s="222"/>
      <c r="B67" s="708" t="s">
        <v>2332</v>
      </c>
      <c r="C67" s="199" t="s">
        <v>495</v>
      </c>
      <c r="D67" s="199" t="s">
        <v>754</v>
      </c>
      <c r="E67" s="199" t="s">
        <v>206</v>
      </c>
      <c r="F67" s="200">
        <v>15.6</v>
      </c>
      <c r="G67" s="199" t="s">
        <v>207</v>
      </c>
      <c r="H67" s="112"/>
      <c r="I67" s="224"/>
      <c r="J67" s="114"/>
      <c r="K67" s="203"/>
      <c r="L67" s="203"/>
      <c r="M67" s="204"/>
      <c r="N67" s="204"/>
      <c r="O67" s="200">
        <v>0.0</v>
      </c>
      <c r="P67" s="200">
        <v>1.0</v>
      </c>
      <c r="Q67" s="200">
        <v>1.0</v>
      </c>
      <c r="R67" s="205"/>
      <c r="S67" s="205"/>
      <c r="T67" s="205"/>
      <c r="U67" s="207"/>
      <c r="V67" s="207"/>
    </row>
    <row r="68" outlineLevel="1">
      <c r="A68" s="324" t="str">
        <f>"横B ("&amp;VLOOKUP($A$1,Fighters!$A$2:$AI$81,16,FALSE)&amp;")"</f>
        <v>横B (ワリオバイク)</v>
      </c>
      <c r="B68" s="117"/>
      <c r="C68" s="327" t="str">
        <f>'テンプレート'!C75</f>
        <v>Active</v>
      </c>
      <c r="D68" s="327" t="str">
        <f>'テンプレート'!D75</f>
        <v>Duration</v>
      </c>
      <c r="E68" s="328" t="str">
        <f>'テンプレート'!E75</f>
        <v>Base Damage</v>
      </c>
      <c r="F68" s="329" t="str">
        <f>'テンプレート'!F75</f>
        <v>Damage (1v1)</v>
      </c>
      <c r="G68" s="328" t="str">
        <f>'テンプレート'!G75</f>
        <v>ガード硬直</v>
      </c>
      <c r="H68" s="331" t="str">
        <f>'テンプレート'!H75</f>
        <v>Comment</v>
      </c>
      <c r="I68" s="120"/>
      <c r="J68" s="117"/>
      <c r="K68" s="333" t="str">
        <f>'テンプレート'!K75</f>
        <v>ベクトル</v>
      </c>
      <c r="L68" s="333" t="str">
        <f>'テンプレート'!L75</f>
        <v>KBG (R.E.)</v>
      </c>
      <c r="M68" s="333" t="str">
        <f>'テンプレート'!M75</f>
        <v>BKB (R.A.)</v>
      </c>
      <c r="N68" s="333" t="str">
        <f>'テンプレート'!N75</f>
        <v>FKB (R.F.)</v>
      </c>
      <c r="O68" s="334" t="str">
        <f>'テンプレート'!O75</f>
        <v>盾削り値</v>
      </c>
      <c r="P68" s="333" t="str">
        <f>'テンプレート'!P75</f>
        <v>ﾋｯﾄｽﾄｯﾌﾟ</v>
      </c>
      <c r="Q68" s="334" t="str">
        <f>'テンプレート'!Q75</f>
        <v>ずらし</v>
      </c>
      <c r="R68" s="333" t="str">
        <f>'テンプレート'!R75</f>
        <v>相殺</v>
      </c>
      <c r="S68" s="334" t="str">
        <f>'テンプレート'!S75</f>
        <v>相殺ﾓｰｼｮﾝ</v>
      </c>
      <c r="T68" s="334" t="str">
        <f>'テンプレート'!T75</f>
        <v>飛び道具</v>
      </c>
      <c r="U68" s="334" t="str">
        <f>'テンプレート'!U75</f>
        <v>慣性反転</v>
      </c>
      <c r="V68" s="334" t="str">
        <f>'テンプレート'!V75</f>
        <v>向き反転</v>
      </c>
    </row>
    <row r="69" outlineLevel="1">
      <c r="A69" s="335" t="s">
        <v>322</v>
      </c>
      <c r="B69" s="343" t="s">
        <v>2333</v>
      </c>
      <c r="C69" s="197" t="s">
        <v>2334</v>
      </c>
      <c r="D69" s="610"/>
      <c r="E69" s="199" t="s">
        <v>1955</v>
      </c>
      <c r="F69" s="200" t="s">
        <v>1956</v>
      </c>
      <c r="G69" s="199" t="s">
        <v>1957</v>
      </c>
      <c r="H69" s="243" t="s">
        <v>2335</v>
      </c>
      <c r="I69" s="221"/>
      <c r="J69" s="110"/>
      <c r="K69" s="203"/>
      <c r="L69" s="203"/>
      <c r="M69" s="204"/>
      <c r="N69" s="204"/>
      <c r="O69" s="200">
        <v>0.0</v>
      </c>
      <c r="P69" s="200">
        <v>1.0</v>
      </c>
      <c r="Q69" s="200">
        <v>1.0</v>
      </c>
      <c r="R69" s="205" t="b">
        <v>0</v>
      </c>
      <c r="S69" s="205" t="b">
        <v>0</v>
      </c>
      <c r="T69" s="205" t="b">
        <v>1</v>
      </c>
      <c r="U69" s="344" t="s">
        <v>340</v>
      </c>
      <c r="V69" s="344" t="b">
        <v>1</v>
      </c>
    </row>
    <row r="70" outlineLevel="1">
      <c r="A70" s="222"/>
      <c r="B70" s="343" t="s">
        <v>2336</v>
      </c>
      <c r="C70" s="197" t="s">
        <v>2308</v>
      </c>
      <c r="D70" s="610"/>
      <c r="E70" s="199" t="s">
        <v>2337</v>
      </c>
      <c r="F70" s="200">
        <v>9.96</v>
      </c>
      <c r="G70" s="199" t="s">
        <v>70</v>
      </c>
      <c r="H70" s="231"/>
      <c r="J70" s="233"/>
      <c r="K70" s="200"/>
      <c r="L70" s="200"/>
      <c r="M70" s="205"/>
      <c r="N70" s="205"/>
      <c r="O70" s="200"/>
      <c r="P70" s="200"/>
      <c r="Q70" s="200"/>
      <c r="R70" s="205" t="b">
        <v>0</v>
      </c>
      <c r="S70" s="205" t="b">
        <v>0</v>
      </c>
      <c r="T70" s="205" t="b">
        <v>0</v>
      </c>
      <c r="U70" s="222"/>
      <c r="V70" s="222"/>
    </row>
    <row r="71" outlineLevel="1">
      <c r="A71" s="222"/>
      <c r="B71" s="343" t="s">
        <v>2338</v>
      </c>
      <c r="C71" s="197" t="s">
        <v>2339</v>
      </c>
      <c r="D71" s="610"/>
      <c r="E71" s="199" t="s">
        <v>229</v>
      </c>
      <c r="F71" s="200">
        <v>6.0</v>
      </c>
      <c r="G71" s="199" t="s">
        <v>70</v>
      </c>
      <c r="H71" s="231"/>
      <c r="J71" s="233"/>
      <c r="K71" s="200"/>
      <c r="L71" s="200"/>
      <c r="M71" s="205"/>
      <c r="N71" s="205"/>
      <c r="O71" s="200"/>
      <c r="P71" s="200"/>
      <c r="Q71" s="200"/>
      <c r="R71" s="205" t="b">
        <v>0</v>
      </c>
      <c r="S71" s="205" t="b">
        <v>0</v>
      </c>
      <c r="T71" s="205" t="b">
        <v>0</v>
      </c>
      <c r="U71" s="222"/>
      <c r="V71" s="222"/>
    </row>
    <row r="72" outlineLevel="1">
      <c r="A72" s="222"/>
      <c r="B72" s="343" t="s">
        <v>2340</v>
      </c>
      <c r="C72" s="197" t="s">
        <v>540</v>
      </c>
      <c r="D72" s="197" t="s">
        <v>81</v>
      </c>
      <c r="E72" s="199" t="s">
        <v>206</v>
      </c>
      <c r="F72" s="200">
        <v>15.6</v>
      </c>
      <c r="G72" s="199" t="s">
        <v>59</v>
      </c>
      <c r="H72" s="231"/>
      <c r="J72" s="233"/>
      <c r="K72" s="200"/>
      <c r="L72" s="200"/>
      <c r="M72" s="205"/>
      <c r="N72" s="205"/>
      <c r="O72" s="200"/>
      <c r="P72" s="200"/>
      <c r="Q72" s="200"/>
      <c r="R72" s="205" t="b">
        <v>0</v>
      </c>
      <c r="S72" s="205" t="b">
        <v>0</v>
      </c>
      <c r="T72" s="205" t="b">
        <v>0</v>
      </c>
      <c r="U72" s="222"/>
      <c r="V72" s="222"/>
    </row>
    <row r="73" outlineLevel="1">
      <c r="A73" s="222"/>
      <c r="B73" s="343" t="s">
        <v>2341</v>
      </c>
      <c r="C73" s="197" t="s">
        <v>2342</v>
      </c>
      <c r="D73" s="610"/>
      <c r="E73" s="199" t="s">
        <v>145</v>
      </c>
      <c r="F73" s="200">
        <v>8.4</v>
      </c>
      <c r="G73" s="199" t="s">
        <v>70</v>
      </c>
      <c r="H73" s="231"/>
      <c r="J73" s="233"/>
      <c r="K73" s="200"/>
      <c r="L73" s="200"/>
      <c r="M73" s="205"/>
      <c r="N73" s="205"/>
      <c r="O73" s="200"/>
      <c r="P73" s="200"/>
      <c r="Q73" s="200"/>
      <c r="R73" s="205" t="b">
        <v>0</v>
      </c>
      <c r="S73" s="205" t="b">
        <v>0</v>
      </c>
      <c r="T73" s="205" t="b">
        <v>0</v>
      </c>
      <c r="U73" s="222"/>
      <c r="V73" s="222"/>
    </row>
    <row r="74" outlineLevel="1">
      <c r="A74" s="222"/>
      <c r="B74" s="343" t="s">
        <v>2343</v>
      </c>
      <c r="C74" s="199" t="s">
        <v>2344</v>
      </c>
      <c r="D74" s="610"/>
      <c r="E74" s="199" t="s">
        <v>194</v>
      </c>
      <c r="F74" s="200">
        <v>3.5999999999999996</v>
      </c>
      <c r="G74" s="199" t="s">
        <v>193</v>
      </c>
      <c r="H74" s="231"/>
      <c r="J74" s="233"/>
      <c r="K74" s="200"/>
      <c r="L74" s="200"/>
      <c r="M74" s="205"/>
      <c r="N74" s="205"/>
      <c r="O74" s="200"/>
      <c r="P74" s="200"/>
      <c r="Q74" s="200"/>
      <c r="R74" s="205" t="b">
        <v>0</v>
      </c>
      <c r="S74" s="205" t="b">
        <v>0</v>
      </c>
      <c r="T74" s="205" t="b">
        <v>0</v>
      </c>
      <c r="U74" s="222"/>
      <c r="V74" s="222"/>
    </row>
    <row r="75" outlineLevel="1">
      <c r="A75" s="222"/>
      <c r="B75" s="343" t="s">
        <v>505</v>
      </c>
      <c r="C75" s="197" t="s">
        <v>2345</v>
      </c>
      <c r="D75" s="197" t="s">
        <v>612</v>
      </c>
      <c r="E75" s="199" t="s">
        <v>2346</v>
      </c>
      <c r="F75" s="200" t="s">
        <v>2347</v>
      </c>
      <c r="G75" s="199" t="s">
        <v>881</v>
      </c>
      <c r="H75" s="231"/>
      <c r="J75" s="233"/>
      <c r="K75" s="200"/>
      <c r="L75" s="200"/>
      <c r="M75" s="205"/>
      <c r="N75" s="205"/>
      <c r="O75" s="200"/>
      <c r="P75" s="200"/>
      <c r="Q75" s="200"/>
      <c r="R75" s="205" t="b">
        <v>0</v>
      </c>
      <c r="S75" s="205" t="b">
        <v>0</v>
      </c>
      <c r="T75" s="205" t="b">
        <v>0</v>
      </c>
      <c r="U75" s="222"/>
      <c r="V75" s="222"/>
    </row>
    <row r="76" outlineLevel="1">
      <c r="A76" s="222"/>
      <c r="B76" s="343" t="s">
        <v>1396</v>
      </c>
      <c r="C76" s="610"/>
      <c r="D76" s="197" t="s">
        <v>165</v>
      </c>
      <c r="E76" s="610"/>
      <c r="F76" s="610"/>
      <c r="G76" s="610"/>
      <c r="H76" s="231"/>
      <c r="J76" s="233"/>
      <c r="K76" s="200"/>
      <c r="L76" s="200"/>
      <c r="M76" s="205"/>
      <c r="N76" s="205"/>
      <c r="O76" s="200"/>
      <c r="P76" s="200"/>
      <c r="Q76" s="200"/>
      <c r="R76" s="205" t="b">
        <v>0</v>
      </c>
      <c r="S76" s="205" t="b">
        <v>0</v>
      </c>
      <c r="T76" s="205" t="b">
        <v>0</v>
      </c>
      <c r="U76" s="222"/>
      <c r="V76" s="222"/>
    </row>
    <row r="77" outlineLevel="1">
      <c r="A77" s="207"/>
      <c r="B77" s="343" t="s">
        <v>2348</v>
      </c>
      <c r="C77" s="610"/>
      <c r="D77" s="197" t="s">
        <v>144</v>
      </c>
      <c r="E77" s="610"/>
      <c r="F77" s="610"/>
      <c r="G77" s="610"/>
      <c r="H77" s="231"/>
      <c r="J77" s="233"/>
      <c r="K77" s="200"/>
      <c r="L77" s="200"/>
      <c r="M77" s="205"/>
      <c r="N77" s="205"/>
      <c r="O77" s="200"/>
      <c r="P77" s="200"/>
      <c r="Q77" s="200"/>
      <c r="R77" s="205" t="b">
        <v>0</v>
      </c>
      <c r="S77" s="205" t="b">
        <v>0</v>
      </c>
      <c r="T77" s="205" t="b">
        <v>0</v>
      </c>
      <c r="U77" s="222"/>
      <c r="V77" s="222"/>
    </row>
    <row r="78" outlineLevel="1">
      <c r="A78" s="335" t="s">
        <v>359</v>
      </c>
      <c r="B78" s="343" t="s">
        <v>2333</v>
      </c>
      <c r="C78" s="197" t="s">
        <v>2334</v>
      </c>
      <c r="D78" s="610"/>
      <c r="E78" s="199" t="s">
        <v>1955</v>
      </c>
      <c r="F78" s="200" t="s">
        <v>1956</v>
      </c>
      <c r="G78" s="199" t="s">
        <v>1957</v>
      </c>
      <c r="H78" s="231"/>
      <c r="J78" s="233"/>
      <c r="K78" s="200"/>
      <c r="L78" s="200"/>
      <c r="M78" s="205"/>
      <c r="N78" s="205"/>
      <c r="O78" s="200"/>
      <c r="P78" s="200"/>
      <c r="Q78" s="200"/>
      <c r="R78" s="205" t="b">
        <v>0</v>
      </c>
      <c r="S78" s="205" t="b">
        <v>0</v>
      </c>
      <c r="T78" s="205" t="b">
        <v>0</v>
      </c>
      <c r="U78" s="222"/>
      <c r="V78" s="222"/>
    </row>
    <row r="79" outlineLevel="1">
      <c r="A79" s="222"/>
      <c r="B79" s="343" t="s">
        <v>2349</v>
      </c>
      <c r="C79" s="610"/>
      <c r="D79" s="197" t="s">
        <v>612</v>
      </c>
      <c r="E79" s="610"/>
      <c r="F79" s="610"/>
      <c r="G79" s="610"/>
      <c r="H79" s="231"/>
      <c r="J79" s="233"/>
      <c r="K79" s="200"/>
      <c r="L79" s="200"/>
      <c r="M79" s="205"/>
      <c r="N79" s="205"/>
      <c r="O79" s="200">
        <v>0.0</v>
      </c>
      <c r="P79" s="200">
        <v>1.0</v>
      </c>
      <c r="Q79" s="200">
        <v>1.0</v>
      </c>
      <c r="R79" s="205" t="b">
        <v>1</v>
      </c>
      <c r="S79" s="205" t="b">
        <v>0</v>
      </c>
      <c r="T79" s="205" t="b">
        <v>1</v>
      </c>
      <c r="U79" s="222"/>
      <c r="V79" s="222"/>
    </row>
    <row r="80" outlineLevel="1">
      <c r="A80" s="207"/>
      <c r="B80" s="343" t="s">
        <v>1396</v>
      </c>
      <c r="C80" s="610"/>
      <c r="D80" s="197" t="s">
        <v>144</v>
      </c>
      <c r="E80" s="610"/>
      <c r="F80" s="610"/>
      <c r="G80" s="610"/>
      <c r="H80" s="231"/>
      <c r="J80" s="233"/>
      <c r="K80" s="407"/>
      <c r="L80" s="407"/>
      <c r="M80" s="407"/>
      <c r="N80" s="407"/>
      <c r="O80" s="407"/>
      <c r="P80" s="407"/>
      <c r="Q80" s="407"/>
      <c r="R80" s="407"/>
      <c r="S80" s="407"/>
      <c r="T80" s="407"/>
      <c r="U80" s="222"/>
      <c r="V80" s="222"/>
    </row>
    <row r="81" outlineLevel="1">
      <c r="A81" s="335" t="s">
        <v>324</v>
      </c>
      <c r="B81" s="343" t="s">
        <v>2350</v>
      </c>
      <c r="C81" s="610"/>
      <c r="D81" s="197" t="s">
        <v>694</v>
      </c>
      <c r="E81" s="610"/>
      <c r="F81" s="610"/>
      <c r="G81" s="610"/>
      <c r="H81" s="231"/>
      <c r="J81" s="233"/>
      <c r="K81" s="407"/>
      <c r="L81" s="407"/>
      <c r="M81" s="407"/>
      <c r="N81" s="407"/>
      <c r="O81" s="407"/>
      <c r="P81" s="407"/>
      <c r="Q81" s="407"/>
      <c r="R81" s="407"/>
      <c r="S81" s="407"/>
      <c r="T81" s="407"/>
      <c r="U81" s="222"/>
      <c r="V81" s="222"/>
    </row>
    <row r="82" outlineLevel="1">
      <c r="A82" s="207"/>
      <c r="B82" s="343" t="s">
        <v>2351</v>
      </c>
      <c r="C82" s="610"/>
      <c r="D82" s="197" t="s">
        <v>986</v>
      </c>
      <c r="E82" s="610"/>
      <c r="F82" s="610"/>
      <c r="G82" s="610"/>
      <c r="H82" s="112"/>
      <c r="I82" s="224"/>
      <c r="J82" s="114"/>
      <c r="K82" s="407"/>
      <c r="L82" s="407"/>
      <c r="M82" s="407"/>
      <c r="N82" s="407"/>
      <c r="O82" s="407"/>
      <c r="P82" s="407"/>
      <c r="Q82" s="407"/>
      <c r="R82" s="407"/>
      <c r="S82" s="407"/>
      <c r="T82" s="407"/>
      <c r="U82" s="207"/>
      <c r="V82" s="207"/>
    </row>
    <row r="83" outlineLevel="1">
      <c r="A83" s="324" t="str">
        <f>"上B ("&amp;VLOOKUP($A$1,Fighters!$A$2:$AI$81,17,FALSE)&amp;")"</f>
        <v>上B (コークスクリュー)</v>
      </c>
      <c r="B83" s="117"/>
      <c r="C83" s="327" t="str">
        <f>'テンプレート'!C80</f>
        <v>Active</v>
      </c>
      <c r="D83" s="327" t="str">
        <f>'テンプレート'!D80</f>
        <v>Duration</v>
      </c>
      <c r="E83" s="328" t="str">
        <f>'テンプレート'!E80</f>
        <v>Base Damage</v>
      </c>
      <c r="F83" s="329" t="str">
        <f>'テンプレート'!F80</f>
        <v>Damage (1v1)</v>
      </c>
      <c r="G83" s="328" t="str">
        <f>'テンプレート'!G80</f>
        <v>ガード硬直</v>
      </c>
      <c r="H83" s="331" t="str">
        <f>'テンプレート'!H80</f>
        <v>Comment</v>
      </c>
      <c r="I83" s="120"/>
      <c r="J83" s="117"/>
      <c r="K83" s="333" t="str">
        <f>'テンプレート'!K80</f>
        <v>ベクトル</v>
      </c>
      <c r="L83" s="333" t="str">
        <f>'テンプレート'!L80</f>
        <v>KBG (R.E.)</v>
      </c>
      <c r="M83" s="333" t="str">
        <f>'テンプレート'!M80</f>
        <v>BKB (R.A.)</v>
      </c>
      <c r="N83" s="333" t="str">
        <f>'テンプレート'!N80</f>
        <v>FKB (R.F.)</v>
      </c>
      <c r="O83" s="334" t="str">
        <f>'テンプレート'!O80</f>
        <v>盾削り値</v>
      </c>
      <c r="P83" s="333" t="str">
        <f>'テンプレート'!P80</f>
        <v>ﾋｯﾄｽﾄｯﾌﾟ</v>
      </c>
      <c r="Q83" s="334" t="str">
        <f>'テンプレート'!Q80</f>
        <v>ずらし</v>
      </c>
      <c r="R83" s="333" t="str">
        <f>'テンプレート'!R80</f>
        <v>相殺</v>
      </c>
      <c r="S83" s="334" t="str">
        <f>'テンプレート'!S80</f>
        <v>相殺ﾓｰｼｮﾝ</v>
      </c>
      <c r="T83" s="334" t="str">
        <f>'テンプレート'!T80</f>
        <v>飛び道具</v>
      </c>
      <c r="U83" s="334" t="str">
        <f>'テンプレート'!U80</f>
        <v>慣性反転</v>
      </c>
      <c r="V83" s="334" t="str">
        <f>'テンプレート'!V80</f>
        <v>向き反転</v>
      </c>
    </row>
    <row r="84" outlineLevel="1">
      <c r="A84" s="358" t="s">
        <v>324</v>
      </c>
      <c r="B84" s="388" t="s">
        <v>170</v>
      </c>
      <c r="C84" s="199" t="s">
        <v>2352</v>
      </c>
      <c r="D84" s="384"/>
      <c r="E84" s="199" t="s">
        <v>229</v>
      </c>
      <c r="F84" s="200">
        <f t="shared" ref="F84:F86" si="1">IFERROR(IFS(E84="-","-",LEN(E84)-LEN(SUBSTITUTE(E84,"/",""))=0,MULTIPLY(E84,1.2),LEN(E84)-LEN(SUBSTITUTE(E84,"/",""))=1,MULTIPLY(LEFT(E84,FIND("/",E84)-1),1.2)&amp;"/"&amp;MULTIPLY(MID(E84,FIND("/",E84)+1,10),1.2),LEN(E84)-LEN(SUBSTITUTE(E84,"/",""))=2,MULTIPLY(LEFT(E84,FIND("!",SUBSTITUTE(E84,"/","!",1))-1),1.2)&amp;"/"&amp;MULTIPLY(MID(E84,FIND("!",SUBSTITUTE(E84,"/","!",1))+1,FIND("!",SUBSTITUTE(E84,"/","!",2))-FIND("!",SUBSTITUTE(E84,"/","!",1))-1),1.2)&amp;"/"&amp;MULTIPLY(RIGHT(E84,LEN(E84)-FIND("!",SUBSTITUTE(E84,"/","!",2))),1.2),LEN(E84)-LEN(SUBSTITUTE(E84,"/",""))=3,MULTIPLY(LEFT(E84,FIND("!",SUBSTITUTE(E84,"/","!",1))-1),1.2)&amp;"/"&amp;MULTIPLY(MID(E84,FIND("!",SUBSTITUTE(E84,"/","!",1))+1,FIND("!",SUBSTITUTE(E84,"/","!",2))-FIND("!",SUBSTITUTE(E84,"/","!",1))-1),1.2)&amp;"/"&amp;MULTIPLY(MID(E84,FIND("!",SUBSTITUTE(E84,"/","!",2))+1,FIND("!",SUBSTITUTE(E84,"/","!",3))-FIND("!",SUBSTITUTE(E84,"/","!",2))-1),1.2)&amp;"/"&amp;MULTIPLY(RIGHT(E84,LEN(E84)-FIND("!",SUBSTITUTE(E84,"/","!",3))),1.2),LEN(E84)-LEN(SUBSTITUTE(E84,"/",""))=4,MULTIPLY(LEFT(E84,FIND("!",SUBSTITUTE(E84,"/","!",1))-1),1.2)&amp;"/"&amp;MULTIPLY(MID(E84,FIND("!",SUBSTITUTE(E84,"/","!",1))+1,FIND("!",SUBSTITUTE(E84,"/","!",2))-FIND("!",SUBSTITUTE(E84,"/","!",1))-1),1.2)&amp;"/"&amp;MULTIPLY(MID(E84,FIND("!",SUBSTITUTE(E84,"/","!",2))+1,FIND("!",SUBSTITUTE(E84,"/","!",3))-FIND("!",SUBSTITUTE(E84,"/","!",2))-1),1.2)&amp;"/"&amp;MULTIPLY(MID(E84,FIND("!",SUBSTITUTE(E84,"/","!",3))+1,FIND("!",SUBSTITUTE(E84,"/","!",4))-FIND("!",SUBSTITUTE(E84,"/","!",3))-1),1.2)&amp;"/"&amp;MULTIPLY(RIGHT(E84,LEN(E84)-FIND("!",SUBSTITUTE(E84,"/","!",4))),1.2)),"")</f>
        <v>6</v>
      </c>
      <c r="G84" s="199" t="s">
        <v>67</v>
      </c>
      <c r="H84" s="243" t="s">
        <v>2353</v>
      </c>
      <c r="I84" s="221"/>
      <c r="J84" s="110"/>
      <c r="K84" s="200"/>
      <c r="L84" s="200"/>
      <c r="M84" s="205"/>
      <c r="N84" s="205"/>
      <c r="O84" s="200">
        <v>0.0</v>
      </c>
      <c r="P84" s="200">
        <v>1.0</v>
      </c>
      <c r="Q84" s="200">
        <v>1.0</v>
      </c>
      <c r="R84" s="205" t="b">
        <v>1</v>
      </c>
      <c r="S84" s="205" t="b">
        <v>1</v>
      </c>
      <c r="T84" s="205"/>
      <c r="U84" s="344" t="s">
        <v>1011</v>
      </c>
      <c r="V84" s="344" t="b">
        <v>1</v>
      </c>
    </row>
    <row r="85" outlineLevel="1">
      <c r="A85" s="222"/>
      <c r="B85" s="388" t="s">
        <v>2354</v>
      </c>
      <c r="C85" s="199" t="s">
        <v>2355</v>
      </c>
      <c r="D85" s="222"/>
      <c r="E85" s="199" t="s">
        <v>2356</v>
      </c>
      <c r="F85" s="200" t="str">
        <f t="shared" si="1"/>
        <v>1.2/1.44/1.56/1.68/1.8</v>
      </c>
      <c r="G85" s="199" t="s">
        <v>2357</v>
      </c>
      <c r="H85" s="231"/>
      <c r="J85" s="233"/>
      <c r="K85" s="200"/>
      <c r="L85" s="200"/>
      <c r="M85" s="205"/>
      <c r="N85" s="205"/>
      <c r="O85" s="200">
        <v>0.0</v>
      </c>
      <c r="P85" s="200">
        <v>1.0</v>
      </c>
      <c r="Q85" s="200">
        <v>1.0</v>
      </c>
      <c r="R85" s="205" t="b">
        <v>1</v>
      </c>
      <c r="S85" s="205" t="b">
        <v>0</v>
      </c>
      <c r="T85" s="205"/>
      <c r="U85" s="222"/>
      <c r="V85" s="222"/>
    </row>
    <row r="86" outlineLevel="1">
      <c r="A86" s="207"/>
      <c r="B86" s="388" t="s">
        <v>298</v>
      </c>
      <c r="C86" s="199" t="s">
        <v>244</v>
      </c>
      <c r="D86" s="207"/>
      <c r="E86" s="199" t="s">
        <v>58</v>
      </c>
      <c r="F86" s="200">
        <f t="shared" si="1"/>
        <v>4.8</v>
      </c>
      <c r="G86" s="199" t="s">
        <v>59</v>
      </c>
      <c r="H86" s="112"/>
      <c r="I86" s="224"/>
      <c r="J86" s="114"/>
      <c r="K86" s="200"/>
      <c r="L86" s="200"/>
      <c r="M86" s="205"/>
      <c r="N86" s="205"/>
      <c r="O86" s="200">
        <v>0.0</v>
      </c>
      <c r="P86" s="200">
        <v>1.0</v>
      </c>
      <c r="Q86" s="200">
        <v>1.0</v>
      </c>
      <c r="R86" s="205" t="b">
        <v>1</v>
      </c>
      <c r="S86" s="205" t="b">
        <v>0</v>
      </c>
      <c r="T86" s="205"/>
      <c r="U86" s="207"/>
      <c r="V86" s="207"/>
    </row>
    <row r="87" outlineLevel="1">
      <c r="A87" s="324" t="str">
        <f>"下B ("&amp;VLOOKUP($A$1,Fighters!$A$2:$AI$81,18,FALSE)&amp;")"</f>
        <v>下B (ワリオっぺ)</v>
      </c>
      <c r="B87" s="117"/>
      <c r="C87" s="327" t="str">
        <f>'テンプレート'!C85</f>
        <v>Active</v>
      </c>
      <c r="D87" s="327" t="str">
        <f>'テンプレート'!D85</f>
        <v>Duration</v>
      </c>
      <c r="E87" s="328" t="str">
        <f>'テンプレート'!E85</f>
        <v>Base Damage</v>
      </c>
      <c r="F87" s="329" t="str">
        <f>'テンプレート'!F85</f>
        <v>Damage (1v1)</v>
      </c>
      <c r="G87" s="328" t="str">
        <f>'テンプレート'!G85</f>
        <v>ガード硬直</v>
      </c>
      <c r="H87" s="331" t="str">
        <f>'テンプレート'!H85</f>
        <v>Comment</v>
      </c>
      <c r="I87" s="120"/>
      <c r="J87" s="117"/>
      <c r="K87" s="333" t="str">
        <f>'テンプレート'!K85</f>
        <v>ベクトル</v>
      </c>
      <c r="L87" s="333" t="str">
        <f>'テンプレート'!L85</f>
        <v>KBG (R.E.)</v>
      </c>
      <c r="M87" s="333" t="str">
        <f>'テンプレート'!M85</f>
        <v>BKB (R.A.)</v>
      </c>
      <c r="N87" s="333" t="str">
        <f>'テンプレート'!N85</f>
        <v>FKB (R.F.)</v>
      </c>
      <c r="O87" s="334" t="str">
        <f>'テンプレート'!O85</f>
        <v>盾削り値</v>
      </c>
      <c r="P87" s="333" t="str">
        <f>'テンプレート'!P85</f>
        <v>ﾋｯﾄｽﾄｯﾌﾟ</v>
      </c>
      <c r="Q87" s="334" t="str">
        <f>'テンプレート'!Q85</f>
        <v>ずらし</v>
      </c>
      <c r="R87" s="333" t="str">
        <f>'テンプレート'!R85</f>
        <v>相殺</v>
      </c>
      <c r="S87" s="334" t="str">
        <f>'テンプレート'!S85</f>
        <v>相殺ﾓｰｼｮﾝ</v>
      </c>
      <c r="T87" s="334" t="str">
        <f>'テンプレート'!T85</f>
        <v>飛び道具</v>
      </c>
      <c r="U87" s="334" t="str">
        <f>'テンプレート'!U85</f>
        <v>慣性反転</v>
      </c>
      <c r="V87" s="334" t="str">
        <f>'テンプレート'!V85</f>
        <v>向き反転</v>
      </c>
    </row>
    <row r="88" ht="23.25" customHeight="1" outlineLevel="1">
      <c r="A88" s="358" t="s">
        <v>324</v>
      </c>
      <c r="B88" s="388" t="s">
        <v>341</v>
      </c>
      <c r="C88" s="199" t="s">
        <v>2368</v>
      </c>
      <c r="D88" s="199" t="s">
        <v>986</v>
      </c>
      <c r="E88" s="199" t="s">
        <v>451</v>
      </c>
      <c r="F88" s="200">
        <f>IFERROR(IFS(E88="-","-",LEN(E88)-LEN(SUBSTITUTE(E88,"/",""))=0,MULTIPLY(E88,1.2),LEN(E88)-LEN(SUBSTITUTE(E88,"/",""))=1,MULTIPLY(LEFT(E88,FIND("/",E88)-1),1.2)&amp;"/"&amp;MULTIPLY(MID(E88,FIND("/",E88)+1,10),1.2),LEN(E88)-LEN(SUBSTITUTE(E88,"/",""))=2,MULTIPLY(LEFT(E88,FIND("!",SUBSTITUTE(E88,"/","!",1))-1),1.2)&amp;"/"&amp;MULTIPLY(MID(E88,FIND("!",SUBSTITUTE(E88,"/","!",1))+1,FIND("!",SUBSTITUTE(E88,"/","!",2))-FIND("!",SUBSTITUTE(E88,"/","!",1))-1),1.2)&amp;"/"&amp;MULTIPLY(RIGHT(E88,LEN(E88)-FIND("!",SUBSTITUTE(E88,"/","!",2))),1.2),LEN(E88)-LEN(SUBSTITUTE(E88,"/",""))=3,MULTIPLY(LEFT(E88,FIND("!",SUBSTITUTE(E88,"/","!",1))-1),1.2)&amp;"/"&amp;MULTIPLY(MID(E88,FIND("!",SUBSTITUTE(E88,"/","!",1))+1,FIND("!",SUBSTITUTE(E88,"/","!",2))-FIND("!",SUBSTITUTE(E88,"/","!",1))-1),1.2)&amp;"/"&amp;MULTIPLY(MID(E88,FIND("!",SUBSTITUTE(E88,"/","!",2))+1,FIND("!",SUBSTITUTE(E88,"/","!",3))-FIND("!",SUBSTITUTE(E88,"/","!",2))-1),1.2)&amp;"/"&amp;MULTIPLY(RIGHT(E88,LEN(E88)-FIND("!",SUBSTITUTE(E88,"/","!",3))),1.2),LEN(E88)-LEN(SUBSTITUTE(E88,"/",""))=4,MULTIPLY(LEFT(E88,FIND("!",SUBSTITUTE(E88,"/","!",1))-1),1.2)&amp;"/"&amp;MULTIPLY(MID(E88,FIND("!",SUBSTITUTE(E88,"/","!",1))+1,FIND("!",SUBSTITUTE(E88,"/","!",2))-FIND("!",SUBSTITUTE(E88,"/","!",1))-1),1.2)&amp;"/"&amp;MULTIPLY(MID(E88,FIND("!",SUBSTITUTE(E88,"/","!",2))+1,FIND("!",SUBSTITUTE(E88,"/","!",3))-FIND("!",SUBSTITUTE(E88,"/","!",2))-1),1.2)&amp;"/"&amp;MULTIPLY(MID(E88,FIND("!",SUBSTITUTE(E88,"/","!",3))+1,FIND("!",SUBSTITUTE(E88,"/","!",4))-FIND("!",SUBSTITUTE(E88,"/","!",3))-1),1.2)&amp;"/"&amp;MULTIPLY(RIGHT(E88,LEN(E88)-FIND("!",SUBSTITUTE(E88,"/","!",4))),1.2)),"")</f>
        <v>0</v>
      </c>
      <c r="G88" s="610"/>
      <c r="H88" s="316" t="s">
        <v>2378</v>
      </c>
      <c r="I88" s="221"/>
      <c r="J88" s="110"/>
      <c r="K88" s="200"/>
      <c r="L88" s="200"/>
      <c r="M88" s="205"/>
      <c r="N88" s="205"/>
      <c r="O88" s="200">
        <v>0.0</v>
      </c>
      <c r="P88" s="200">
        <v>1.0</v>
      </c>
      <c r="Q88" s="200">
        <v>1.0</v>
      </c>
      <c r="R88" s="205" t="b">
        <v>0</v>
      </c>
      <c r="S88" s="205" t="b">
        <v>0</v>
      </c>
      <c r="T88" s="205"/>
      <c r="U88" s="344" t="b">
        <v>0</v>
      </c>
      <c r="V88" s="344" t="b">
        <v>0</v>
      </c>
    </row>
    <row r="89" ht="23.25" customHeight="1" outlineLevel="1">
      <c r="A89" s="222"/>
      <c r="B89" s="388" t="s">
        <v>1504</v>
      </c>
      <c r="C89" s="199" t="s">
        <v>2379</v>
      </c>
      <c r="D89" s="199" t="s">
        <v>1749</v>
      </c>
      <c r="E89" s="199" t="s">
        <v>2380</v>
      </c>
      <c r="F89" s="200" t="s">
        <v>2381</v>
      </c>
      <c r="G89" s="199" t="s">
        <v>2382</v>
      </c>
      <c r="H89" s="231"/>
      <c r="J89" s="233"/>
      <c r="K89" s="200"/>
      <c r="L89" s="200"/>
      <c r="M89" s="205"/>
      <c r="N89" s="205"/>
      <c r="O89" s="200">
        <v>0.0</v>
      </c>
      <c r="P89" s="200">
        <v>1.0</v>
      </c>
      <c r="Q89" s="200">
        <v>1.0</v>
      </c>
      <c r="R89" s="205" t="b">
        <v>0</v>
      </c>
      <c r="S89" s="205" t="b">
        <v>0</v>
      </c>
      <c r="T89" s="205"/>
      <c r="U89" s="222"/>
      <c r="V89" s="222"/>
    </row>
    <row r="90" ht="23.25" customHeight="1" outlineLevel="1">
      <c r="A90" s="222"/>
      <c r="B90" s="388" t="s">
        <v>1509</v>
      </c>
      <c r="C90" s="199" t="s">
        <v>2383</v>
      </c>
      <c r="D90" s="199" t="s">
        <v>121</v>
      </c>
      <c r="E90" s="199" t="s">
        <v>2384</v>
      </c>
      <c r="F90" s="200" t="s">
        <v>1220</v>
      </c>
      <c r="G90" s="199" t="s">
        <v>2385</v>
      </c>
      <c r="H90" s="231"/>
      <c r="J90" s="233"/>
      <c r="K90" s="200"/>
      <c r="L90" s="200"/>
      <c r="M90" s="205"/>
      <c r="N90" s="205"/>
      <c r="O90" s="200">
        <v>0.0</v>
      </c>
      <c r="P90" s="200">
        <v>1.0</v>
      </c>
      <c r="Q90" s="200">
        <v>1.0</v>
      </c>
      <c r="R90" s="205" t="b">
        <v>0</v>
      </c>
      <c r="S90" s="205" t="b">
        <v>0</v>
      </c>
      <c r="T90" s="205"/>
      <c r="U90" s="222"/>
      <c r="V90" s="222"/>
    </row>
    <row r="91" ht="23.25" customHeight="1" outlineLevel="1">
      <c r="A91" s="222"/>
      <c r="B91" s="388" t="s">
        <v>2386</v>
      </c>
      <c r="C91" s="199" t="s">
        <v>457</v>
      </c>
      <c r="D91" s="216" t="s">
        <v>316</v>
      </c>
      <c r="E91" s="199" t="s">
        <v>154</v>
      </c>
      <c r="F91" s="200">
        <f t="shared" ref="F91:F92" si="2">IFERROR(IFS(E91="-","-",LEN(E91)-LEN(SUBSTITUTE(E91,"/",""))=0,MULTIPLY(E91,1.2),LEN(E91)-LEN(SUBSTITUTE(E91,"/",""))=1,MULTIPLY(LEFT(E91,FIND("/",E91)-1),1.2)&amp;"/"&amp;MULTIPLY(MID(E91,FIND("/",E91)+1,10),1.2),LEN(E91)-LEN(SUBSTITUTE(E91,"/",""))=2,MULTIPLY(LEFT(E91,FIND("!",SUBSTITUTE(E91,"/","!",1))-1),1.2)&amp;"/"&amp;MULTIPLY(MID(E91,FIND("!",SUBSTITUTE(E91,"/","!",1))+1,FIND("!",SUBSTITUTE(E91,"/","!",2))-FIND("!",SUBSTITUTE(E91,"/","!",1))-1),1.2)&amp;"/"&amp;MULTIPLY(RIGHT(E91,LEN(E91)-FIND("!",SUBSTITUTE(E91,"/","!",2))),1.2),LEN(E91)-LEN(SUBSTITUTE(E91,"/",""))=3,MULTIPLY(LEFT(E91,FIND("!",SUBSTITUTE(E91,"/","!",1))-1),1.2)&amp;"/"&amp;MULTIPLY(MID(E91,FIND("!",SUBSTITUTE(E91,"/","!",1))+1,FIND("!",SUBSTITUTE(E91,"/","!",2))-FIND("!",SUBSTITUTE(E91,"/","!",1))-1),1.2)&amp;"/"&amp;MULTIPLY(MID(E91,FIND("!",SUBSTITUTE(E91,"/","!",2))+1,FIND("!",SUBSTITUTE(E91,"/","!",3))-FIND("!",SUBSTITUTE(E91,"/","!",2))-1),1.2)&amp;"/"&amp;MULTIPLY(RIGHT(E91,LEN(E91)-FIND("!",SUBSTITUTE(E91,"/","!",3))),1.2),LEN(E91)-LEN(SUBSTITUTE(E91,"/",""))=4,MULTIPLY(LEFT(E91,FIND("!",SUBSTITUTE(E91,"/","!",1))-1),1.2)&amp;"/"&amp;MULTIPLY(MID(E91,FIND("!",SUBSTITUTE(E91,"/","!",1))+1,FIND("!",SUBSTITUTE(E91,"/","!",2))-FIND("!",SUBSTITUTE(E91,"/","!",1))-1),1.2)&amp;"/"&amp;MULTIPLY(MID(E91,FIND("!",SUBSTITUTE(E91,"/","!",2))+1,FIND("!",SUBSTITUTE(E91,"/","!",3))-FIND("!",SUBSTITUTE(E91,"/","!",2))-1),1.2)&amp;"/"&amp;MULTIPLY(MID(E91,FIND("!",SUBSTITUTE(E91,"/","!",3))+1,FIND("!",SUBSTITUTE(E91,"/","!",4))-FIND("!",SUBSTITUTE(E91,"/","!",3))-1),1.2)&amp;"/"&amp;MULTIPLY(RIGHT(E91,LEN(E91)-FIND("!",SUBSTITUTE(E91,"/","!",4))),1.2)),"")</f>
        <v>32.4</v>
      </c>
      <c r="G91" s="199" t="s">
        <v>2397</v>
      </c>
      <c r="H91" s="231"/>
      <c r="J91" s="233"/>
      <c r="K91" s="200"/>
      <c r="L91" s="200"/>
      <c r="M91" s="205"/>
      <c r="N91" s="205"/>
      <c r="O91" s="200">
        <v>0.0</v>
      </c>
      <c r="P91" s="200">
        <v>1.0</v>
      </c>
      <c r="Q91" s="200">
        <v>1.0</v>
      </c>
      <c r="R91" s="205" t="b">
        <v>0</v>
      </c>
      <c r="S91" s="205" t="b">
        <v>0</v>
      </c>
      <c r="T91" s="205"/>
      <c r="U91" s="222"/>
      <c r="V91" s="222"/>
    </row>
    <row r="92" ht="23.25" customHeight="1" outlineLevel="1">
      <c r="A92" s="207"/>
      <c r="B92" s="388" t="s">
        <v>2398</v>
      </c>
      <c r="C92" s="199" t="s">
        <v>2399</v>
      </c>
      <c r="D92" s="207"/>
      <c r="E92" s="199" t="s">
        <v>694</v>
      </c>
      <c r="F92" s="200">
        <f t="shared" si="2"/>
        <v>24</v>
      </c>
      <c r="G92" s="199" t="s">
        <v>1016</v>
      </c>
      <c r="H92" s="112"/>
      <c r="I92" s="224"/>
      <c r="J92" s="114"/>
      <c r="K92" s="200"/>
      <c r="L92" s="200"/>
      <c r="M92" s="205"/>
      <c r="N92" s="205"/>
      <c r="O92" s="200">
        <v>0.0</v>
      </c>
      <c r="P92" s="200">
        <v>1.0</v>
      </c>
      <c r="Q92" s="200">
        <v>1.0</v>
      </c>
      <c r="R92" s="205" t="b">
        <v>0</v>
      </c>
      <c r="S92" s="205" t="b">
        <v>0</v>
      </c>
      <c r="T92" s="205"/>
      <c r="U92" s="207"/>
      <c r="V92" s="207"/>
    </row>
    <row r="93">
      <c r="A93" s="312"/>
      <c r="B93" s="315"/>
      <c r="C93" s="317"/>
      <c r="D93" s="317"/>
      <c r="E93" s="318"/>
      <c r="F93" s="318"/>
      <c r="G93" s="318"/>
      <c r="H93" s="319"/>
      <c r="I93" s="319"/>
      <c r="J93" s="320"/>
      <c r="K93" s="320"/>
      <c r="L93" s="320"/>
      <c r="M93" s="320"/>
      <c r="N93" s="320"/>
      <c r="O93" s="320"/>
      <c r="P93" s="320"/>
      <c r="Q93" s="180"/>
      <c r="R93" s="180"/>
      <c r="S93" s="180"/>
      <c r="T93" s="180"/>
      <c r="U93" s="180"/>
      <c r="V93" s="180"/>
    </row>
    <row r="94">
      <c r="A94" s="390" t="s">
        <v>442</v>
      </c>
      <c r="B94" s="110"/>
      <c r="C94" s="319"/>
      <c r="D94" s="319"/>
      <c r="E94" s="320"/>
      <c r="F94" s="392"/>
      <c r="G94" s="392"/>
      <c r="H94" s="320"/>
      <c r="I94" s="320"/>
      <c r="J94" s="320"/>
      <c r="K94" s="320"/>
      <c r="L94" s="320"/>
      <c r="M94" s="320"/>
      <c r="N94" s="180"/>
      <c r="O94" s="180"/>
      <c r="P94" s="180"/>
      <c r="Q94" s="320"/>
      <c r="R94" s="320"/>
      <c r="S94" s="320"/>
      <c r="T94" s="320"/>
      <c r="U94" s="320"/>
      <c r="V94" s="320"/>
    </row>
    <row r="95" outlineLevel="1">
      <c r="A95" s="112"/>
      <c r="B95" s="114"/>
      <c r="C95" s="393" t="s">
        <v>48</v>
      </c>
      <c r="D95" s="393" t="s">
        <v>49</v>
      </c>
      <c r="E95" s="393" t="s">
        <v>50</v>
      </c>
      <c r="F95" s="396" t="s">
        <v>51</v>
      </c>
      <c r="G95" s="319"/>
      <c r="H95" s="319"/>
      <c r="I95" s="319"/>
      <c r="J95" s="320"/>
      <c r="K95" s="320"/>
      <c r="L95" s="320"/>
      <c r="M95" s="320"/>
      <c r="N95" s="320"/>
      <c r="O95" s="320"/>
      <c r="P95" s="320"/>
      <c r="Q95" s="320"/>
      <c r="R95" s="320"/>
      <c r="S95" s="320"/>
      <c r="T95" s="320"/>
      <c r="U95" s="320"/>
      <c r="V95" s="320"/>
    </row>
    <row r="96" outlineLevel="1">
      <c r="A96" s="398" t="s">
        <v>449</v>
      </c>
      <c r="B96" s="399" t="s">
        <v>449</v>
      </c>
      <c r="C96" s="199" t="s">
        <v>303</v>
      </c>
      <c r="D96" s="199" t="s">
        <v>145</v>
      </c>
      <c r="E96" s="199" t="s">
        <v>453</v>
      </c>
      <c r="F96" s="200">
        <v>1.92</v>
      </c>
      <c r="G96" s="319"/>
      <c r="H96" s="319"/>
      <c r="I96" s="319"/>
      <c r="J96" s="320"/>
      <c r="K96" s="320"/>
      <c r="L96" s="320"/>
      <c r="M96" s="320"/>
      <c r="N96" s="320"/>
      <c r="O96" s="320"/>
      <c r="P96" s="320"/>
      <c r="Q96" s="320"/>
      <c r="R96" s="320"/>
      <c r="S96" s="320"/>
      <c r="T96" s="320"/>
      <c r="U96" s="320"/>
      <c r="V96" s="320"/>
    </row>
    <row r="97" outlineLevel="1">
      <c r="A97" s="400" t="s">
        <v>454</v>
      </c>
      <c r="B97" s="399" t="s">
        <v>455</v>
      </c>
      <c r="C97" s="199" t="s">
        <v>276</v>
      </c>
      <c r="D97" s="199" t="s">
        <v>211</v>
      </c>
      <c r="E97" s="401"/>
      <c r="F97" s="402"/>
      <c r="G97" s="402"/>
      <c r="H97" s="319"/>
      <c r="I97" s="319"/>
      <c r="J97" s="320"/>
      <c r="K97" s="320"/>
      <c r="L97" s="320"/>
      <c r="M97" s="320"/>
      <c r="N97" s="320"/>
      <c r="O97" s="320"/>
      <c r="P97" s="320"/>
      <c r="Q97" s="320"/>
      <c r="R97" s="320"/>
      <c r="S97" s="320"/>
      <c r="T97" s="320"/>
      <c r="U97" s="320"/>
      <c r="V97" s="320"/>
    </row>
    <row r="98" outlineLevel="1">
      <c r="A98" s="231"/>
      <c r="B98" s="399" t="s">
        <v>456</v>
      </c>
      <c r="C98" s="199" t="s">
        <v>460</v>
      </c>
      <c r="D98" s="199" t="s">
        <v>172</v>
      </c>
      <c r="E98" s="401"/>
      <c r="F98" s="402"/>
      <c r="G98" s="402"/>
      <c r="H98" s="319"/>
      <c r="I98" s="319"/>
      <c r="J98" s="320"/>
      <c r="K98" s="320"/>
      <c r="L98" s="320"/>
      <c r="M98" s="320"/>
      <c r="N98" s="320"/>
      <c r="O98" s="320"/>
      <c r="P98" s="320"/>
      <c r="Q98" s="320"/>
      <c r="R98" s="320"/>
      <c r="S98" s="320"/>
      <c r="T98" s="320"/>
      <c r="U98" s="320"/>
      <c r="V98" s="320"/>
    </row>
    <row r="99" outlineLevel="1">
      <c r="A99" s="112"/>
      <c r="B99" s="399" t="s">
        <v>459</v>
      </c>
      <c r="C99" s="199" t="s">
        <v>463</v>
      </c>
      <c r="D99" s="199" t="s">
        <v>98</v>
      </c>
      <c r="E99" s="319"/>
      <c r="F99" s="402"/>
      <c r="G99" s="402"/>
      <c r="H99" s="319"/>
      <c r="I99" s="319"/>
      <c r="J99" s="320"/>
      <c r="K99" s="320"/>
      <c r="L99" s="320"/>
      <c r="M99" s="320"/>
      <c r="N99" s="320"/>
      <c r="O99" s="320"/>
      <c r="P99" s="320"/>
      <c r="Q99" s="320"/>
      <c r="R99" s="320"/>
      <c r="S99" s="320"/>
      <c r="T99" s="320"/>
      <c r="U99" s="320"/>
      <c r="V99" s="320"/>
    </row>
    <row r="100" outlineLevel="1">
      <c r="A100" s="403" t="s">
        <v>462</v>
      </c>
      <c r="B100" s="117"/>
      <c r="C100" s="393" t="s">
        <v>465</v>
      </c>
      <c r="D100" s="393" t="s">
        <v>48</v>
      </c>
      <c r="E100" s="393" t="s">
        <v>49</v>
      </c>
      <c r="F100" s="393" t="s">
        <v>50</v>
      </c>
      <c r="G100" s="396" t="s">
        <v>51</v>
      </c>
      <c r="H100" s="1036" t="s">
        <v>53</v>
      </c>
      <c r="I100" s="120"/>
      <c r="J100" s="117"/>
      <c r="K100" s="405" t="str">
        <f>'テンプレート'!K97</f>
        <v>ベクトル</v>
      </c>
      <c r="L100" s="405" t="str">
        <f>'テンプレート'!L97</f>
        <v>KBG (R.E.)</v>
      </c>
      <c r="M100" s="405" t="str">
        <f>'テンプレート'!M97</f>
        <v>BKB (R.A.)</v>
      </c>
      <c r="N100" s="405" t="str">
        <f>'テンプレート'!N97</f>
        <v>FKB (R.F.)</v>
      </c>
      <c r="O100" s="406" t="str">
        <f>'テンプレート'!O97</f>
        <v>盾削り値</v>
      </c>
      <c r="P100" s="405" t="str">
        <f>'テンプレート'!P97</f>
        <v>ﾋｯﾄｽﾄｯﾌﾟ</v>
      </c>
      <c r="Q100" s="406" t="str">
        <f>'テンプレート'!Q97</f>
        <v>ずらし</v>
      </c>
      <c r="R100" s="408"/>
      <c r="S100" s="408"/>
      <c r="T100" s="408"/>
      <c r="U100" s="408"/>
      <c r="V100" s="408"/>
    </row>
    <row r="101" outlineLevel="1">
      <c r="A101" s="411" t="s">
        <v>467</v>
      </c>
      <c r="B101" s="399" t="s">
        <v>469</v>
      </c>
      <c r="C101" s="424" t="b">
        <v>0</v>
      </c>
      <c r="D101" s="199" t="s">
        <v>694</v>
      </c>
      <c r="E101" s="426">
        <v>54.0</v>
      </c>
      <c r="F101" s="199" t="s">
        <v>58</v>
      </c>
      <c r="G101" s="200">
        <v>4.8</v>
      </c>
      <c r="H101" s="1141"/>
      <c r="I101" s="221"/>
      <c r="J101" s="110"/>
      <c r="K101" s="203"/>
      <c r="L101" s="203"/>
      <c r="M101" s="203"/>
      <c r="N101" s="203"/>
      <c r="O101" s="200">
        <v>0.0</v>
      </c>
      <c r="P101" s="200">
        <v>1.0</v>
      </c>
      <c r="Q101" s="200">
        <v>1.0</v>
      </c>
      <c r="R101" s="408"/>
      <c r="S101" s="320"/>
      <c r="T101" s="320"/>
      <c r="U101" s="320"/>
      <c r="V101" s="320"/>
    </row>
    <row r="102" outlineLevel="1">
      <c r="A102" s="207"/>
      <c r="B102" s="399" t="s">
        <v>462</v>
      </c>
      <c r="C102" s="207"/>
      <c r="D102" s="127">
        <v>21.0</v>
      </c>
      <c r="E102" s="207"/>
      <c r="F102" s="199" t="s">
        <v>90</v>
      </c>
      <c r="G102" s="200">
        <v>9.6</v>
      </c>
      <c r="H102" s="112"/>
      <c r="I102" s="224"/>
      <c r="J102" s="114"/>
      <c r="K102" s="203"/>
      <c r="L102" s="203"/>
      <c r="M102" s="204"/>
      <c r="N102" s="204"/>
      <c r="O102" s="407"/>
      <c r="P102" s="407"/>
      <c r="Q102" s="407"/>
      <c r="R102" s="408"/>
      <c r="S102" s="320"/>
      <c r="T102" s="320"/>
      <c r="U102" s="320"/>
      <c r="V102" s="320"/>
    </row>
    <row r="103" outlineLevel="1">
      <c r="A103" s="411" t="s">
        <v>474</v>
      </c>
      <c r="B103" s="399" t="s">
        <v>469</v>
      </c>
      <c r="C103" s="415" t="b">
        <v>0</v>
      </c>
      <c r="D103" s="127" t="s">
        <v>2406</v>
      </c>
      <c r="E103" s="426">
        <v>69.0</v>
      </c>
      <c r="F103" s="199" t="s">
        <v>90</v>
      </c>
      <c r="G103" s="200">
        <v>9.6</v>
      </c>
      <c r="H103" s="283" t="s">
        <v>493</v>
      </c>
      <c r="I103" s="221"/>
      <c r="J103" s="110"/>
      <c r="K103" s="407"/>
      <c r="L103" s="407"/>
      <c r="M103" s="407"/>
      <c r="N103" s="407"/>
      <c r="O103" s="407"/>
      <c r="P103" s="407"/>
      <c r="Q103" s="407"/>
      <c r="R103" s="408"/>
      <c r="S103" s="320"/>
      <c r="T103" s="320"/>
      <c r="U103" s="320"/>
      <c r="V103" s="320"/>
    </row>
    <row r="104" outlineLevel="1">
      <c r="A104" s="207"/>
      <c r="B104" s="399" t="s">
        <v>462</v>
      </c>
      <c r="C104" s="207"/>
      <c r="D104" s="127">
        <v>48.0</v>
      </c>
      <c r="E104" s="207"/>
      <c r="F104" s="199" t="s">
        <v>145</v>
      </c>
      <c r="G104" s="200">
        <v>8.4</v>
      </c>
      <c r="H104" s="112"/>
      <c r="I104" s="224"/>
      <c r="J104" s="114"/>
      <c r="K104" s="203"/>
      <c r="L104" s="203"/>
      <c r="M104" s="204"/>
      <c r="N104" s="204"/>
      <c r="O104" s="407"/>
      <c r="P104" s="407"/>
      <c r="Q104" s="407"/>
      <c r="R104" s="408"/>
      <c r="S104" s="320"/>
      <c r="T104" s="320"/>
      <c r="U104" s="320"/>
      <c r="V104" s="320"/>
    </row>
    <row r="105" outlineLevel="1">
      <c r="A105" s="411" t="s">
        <v>477</v>
      </c>
      <c r="B105" s="399" t="s">
        <v>469</v>
      </c>
      <c r="C105" s="415" t="b">
        <v>0</v>
      </c>
      <c r="D105" s="127" t="s">
        <v>262</v>
      </c>
      <c r="E105" s="426">
        <v>44.0</v>
      </c>
      <c r="F105" s="199" t="s">
        <v>58</v>
      </c>
      <c r="G105" s="200">
        <v>4.8</v>
      </c>
      <c r="H105" s="1141"/>
      <c r="I105" s="221"/>
      <c r="J105" s="110"/>
      <c r="K105" s="203"/>
      <c r="L105" s="203"/>
      <c r="M105" s="204"/>
      <c r="N105" s="204"/>
      <c r="O105" s="205">
        <v>0.0</v>
      </c>
      <c r="P105" s="205">
        <v>1.0</v>
      </c>
      <c r="Q105" s="205">
        <v>1.0</v>
      </c>
      <c r="R105" s="408"/>
      <c r="S105" s="320"/>
      <c r="T105" s="320"/>
      <c r="U105" s="320"/>
      <c r="V105" s="320"/>
    </row>
    <row r="106" outlineLevel="1">
      <c r="A106" s="207"/>
      <c r="B106" s="399" t="s">
        <v>462</v>
      </c>
      <c r="C106" s="207"/>
      <c r="D106" s="199" t="s">
        <v>835</v>
      </c>
      <c r="E106" s="207"/>
      <c r="F106" s="199" t="s">
        <v>58</v>
      </c>
      <c r="G106" s="200">
        <v>4.8</v>
      </c>
      <c r="H106" s="112"/>
      <c r="I106" s="224"/>
      <c r="J106" s="114"/>
      <c r="K106" s="203"/>
      <c r="L106" s="203"/>
      <c r="M106" s="204"/>
      <c r="N106" s="204"/>
      <c r="O106" s="407"/>
      <c r="P106" s="407"/>
      <c r="Q106" s="407"/>
      <c r="R106" s="408"/>
      <c r="S106" s="179"/>
      <c r="T106" s="179"/>
      <c r="U106" s="179"/>
      <c r="V106" s="179"/>
    </row>
    <row r="107" outlineLevel="1">
      <c r="A107" s="411" t="s">
        <v>482</v>
      </c>
      <c r="B107" s="399" t="s">
        <v>469</v>
      </c>
      <c r="C107" s="415" t="b">
        <v>0</v>
      </c>
      <c r="D107" s="127" t="s">
        <v>2421</v>
      </c>
      <c r="E107" s="426">
        <v>54.0</v>
      </c>
      <c r="F107" s="199" t="s">
        <v>58</v>
      </c>
      <c r="G107" s="200">
        <v>4.8</v>
      </c>
      <c r="H107" s="1141"/>
      <c r="I107" s="221"/>
      <c r="J107" s="110"/>
      <c r="K107" s="203"/>
      <c r="L107" s="203"/>
      <c r="M107" s="204"/>
      <c r="N107" s="204"/>
      <c r="O107" s="205">
        <v>0.0</v>
      </c>
      <c r="P107" s="205">
        <v>1.0</v>
      </c>
      <c r="Q107" s="205">
        <v>1.0</v>
      </c>
      <c r="R107" s="408"/>
      <c r="S107" s="179"/>
      <c r="T107" s="179"/>
      <c r="U107" s="179"/>
      <c r="V107" s="179"/>
    </row>
    <row r="108" outlineLevel="1">
      <c r="A108" s="207"/>
      <c r="B108" s="399" t="s">
        <v>462</v>
      </c>
      <c r="C108" s="207"/>
      <c r="D108" s="127">
        <v>30.0</v>
      </c>
      <c r="E108" s="207"/>
      <c r="F108" s="199" t="s">
        <v>145</v>
      </c>
      <c r="G108" s="200">
        <v>8.4</v>
      </c>
      <c r="H108" s="112"/>
      <c r="I108" s="224"/>
      <c r="J108" s="114"/>
      <c r="K108" s="203"/>
      <c r="L108" s="203"/>
      <c r="M108" s="204"/>
      <c r="N108" s="204"/>
      <c r="O108" s="407"/>
      <c r="P108" s="407"/>
      <c r="Q108" s="407"/>
      <c r="R108" s="408"/>
      <c r="S108" s="179"/>
      <c r="T108" s="179"/>
      <c r="U108" s="179"/>
      <c r="V108" s="179"/>
    </row>
    <row r="109">
      <c r="A109" s="312"/>
      <c r="B109" s="315"/>
      <c r="C109" s="317"/>
      <c r="D109" s="317"/>
      <c r="E109" s="319"/>
      <c r="F109" s="248"/>
      <c r="G109" s="248"/>
      <c r="H109" s="319"/>
      <c r="I109" s="319"/>
      <c r="J109" s="320"/>
      <c r="K109" s="320"/>
      <c r="L109" s="121"/>
      <c r="M109" s="121"/>
      <c r="N109" s="121"/>
      <c r="O109" s="179"/>
      <c r="P109" s="179"/>
      <c r="Q109" s="121"/>
      <c r="R109" s="121"/>
      <c r="S109" s="121"/>
      <c r="T109" s="121"/>
      <c r="U109" s="121"/>
      <c r="V109" s="121"/>
    </row>
    <row r="110">
      <c r="A110" s="429" t="s">
        <v>486</v>
      </c>
      <c r="B110" s="110"/>
      <c r="C110" s="392"/>
      <c r="D110" s="121"/>
      <c r="E110" s="121"/>
      <c r="F110" s="121"/>
      <c r="G110" s="121"/>
      <c r="H110" s="121"/>
      <c r="I110" s="121"/>
      <c r="J110" s="180"/>
      <c r="K110" s="121"/>
      <c r="L110" s="121"/>
      <c r="M110" s="121"/>
      <c r="N110" s="121"/>
      <c r="O110" s="121"/>
      <c r="P110" s="121"/>
      <c r="Q110" s="180"/>
      <c r="R110" s="121"/>
      <c r="S110" s="121"/>
      <c r="T110" s="121"/>
      <c r="U110" s="121"/>
      <c r="V110" s="121"/>
    </row>
    <row r="111" outlineLevel="1">
      <c r="A111" s="112"/>
      <c r="B111" s="114"/>
      <c r="C111" s="430" t="s">
        <v>487</v>
      </c>
      <c r="D111" s="430" t="s">
        <v>489</v>
      </c>
      <c r="E111" s="430" t="s">
        <v>49</v>
      </c>
      <c r="F111" s="430" t="s">
        <v>490</v>
      </c>
      <c r="G111" s="431"/>
      <c r="H111" s="319"/>
      <c r="I111" s="319"/>
      <c r="J111" s="320"/>
      <c r="K111" s="320"/>
      <c r="L111" s="121"/>
      <c r="M111" s="121"/>
      <c r="N111" s="121"/>
      <c r="O111" s="121"/>
      <c r="P111" s="121"/>
      <c r="Q111" s="121"/>
      <c r="R111" s="121"/>
      <c r="S111" s="121"/>
      <c r="T111" s="121"/>
      <c r="U111" s="121"/>
      <c r="V111" s="121"/>
    </row>
    <row r="112" outlineLevel="1">
      <c r="A112" s="432" t="s">
        <v>492</v>
      </c>
      <c r="B112" s="433" t="s">
        <v>455</v>
      </c>
      <c r="C112" s="127" t="str">
        <f t="array" ref="C112">INDEX(Dodges!$C$3:$U$84, MATCH($A$1,Dodges!$A$3:$A$85,0), MATCH(C111,Dodges!$C$2:$F$2,0))</f>
        <v>3-17</v>
      </c>
      <c r="D112" s="127" t="str">
        <f t="array" ref="D112">INDEX(Dodges!$C$3:$U$84, MATCH($A$1,Dodges!$A$3:$A$85,0), MATCH(D111,Dodges!$C$2:$F$2,0))</f>
        <v>6-17</v>
      </c>
      <c r="E112" s="127" t="str">
        <f t="array" ref="E112">INDEX(Dodges!$C$3:$U$84, MATCH($A$1,Dodges!$A$3:$A$85,0), MATCH(E111,Dodges!$C$2:$F$2,0))</f>
        <v>26 (21)</v>
      </c>
      <c r="F112" s="127" t="str">
        <f t="array" ref="F112">INDEX(Dodges!$C$3:$U$84, MATCH($A$1,Dodges!$A$3:$A$85,0), MATCH(F111,Dodges!$C$2:$F$2,0))</f>
        <v>35 (28)</v>
      </c>
      <c r="G112" s="402"/>
      <c r="H112" s="319"/>
      <c r="I112" s="319"/>
      <c r="J112" s="320"/>
      <c r="K112" s="320"/>
      <c r="L112" s="320"/>
      <c r="M112" s="121"/>
      <c r="N112" s="121"/>
      <c r="O112" s="121"/>
      <c r="P112" s="121"/>
      <c r="Q112" s="121"/>
      <c r="R112" s="121"/>
      <c r="S112" s="121"/>
      <c r="T112" s="121"/>
      <c r="U112" s="121"/>
      <c r="V112" s="121"/>
    </row>
    <row r="113" outlineLevel="1">
      <c r="A113" s="231"/>
      <c r="B113" s="433" t="s">
        <v>496</v>
      </c>
      <c r="C113" s="127" t="str">
        <f t="array" ref="C113">INDEX(Dodges!$G$3:$U$84, MATCH($A$1,Dodges!$A$3:$A$85,0), MATCH(C111,Dodges!$G$2:$J$2,0))</f>
        <v>4-15</v>
      </c>
      <c r="D113" s="127" t="str">
        <f t="array" ref="D113">INDEX(Dodges!$G$3:$U$84, MATCH($A$1,Dodges!$A$3:$A$85,0), MATCH(D111,Dodges!$G$2:$J$2,0))</f>
        <v>8-14</v>
      </c>
      <c r="E113" s="127" t="str">
        <f t="array" ref="E113">INDEX(Dodges!$G$3:$U$84, MATCH($A$1,Dodges!$A$3:$A$85,0), MATCH(E111,Dodges!$G$2:$J$2,0))</f>
        <v>30</v>
      </c>
      <c r="F113" s="127">
        <f t="array" ref="F113">INDEX(Dodges!$G$3:$U$84, MATCH($A$1,Dodges!$A$3:$A$85,0), MATCH(F111,Dodges!$G$2:$J$2,0))</f>
        <v>40</v>
      </c>
      <c r="G113" s="436"/>
      <c r="H113" s="319"/>
      <c r="I113" s="319"/>
      <c r="J113" s="320"/>
      <c r="K113" s="320"/>
      <c r="L113" s="320"/>
      <c r="M113" s="320"/>
      <c r="N113" s="320"/>
      <c r="O113" s="121"/>
      <c r="P113" s="121"/>
      <c r="Q113" s="121"/>
      <c r="R113" s="121"/>
      <c r="S113" s="121"/>
      <c r="T113" s="121"/>
      <c r="U113" s="121"/>
      <c r="V113" s="121"/>
    </row>
    <row r="114" outlineLevel="1">
      <c r="A114" s="112"/>
      <c r="B114" s="433" t="s">
        <v>497</v>
      </c>
      <c r="C114" s="127" t="str">
        <f t="array" ref="C114">INDEX(Dodges!$K$3:$U$84, MATCH($A$1,Dodges!$A$3:$A$85,0), MATCH(C111,Dodges!$K$2:$N$2,0))</f>
        <v>5-16</v>
      </c>
      <c r="D114" s="127" t="str">
        <f t="array" ref="D114">INDEX(Dodges!$K$3:$U$84, MATCH($A$1,Dodges!$A$3:$A$85,0), MATCH(D111,Dodges!$K$2:$N$2,0))</f>
        <v>9-14</v>
      </c>
      <c r="E114" s="127" t="str">
        <f t="array" ref="E114">INDEX(Dodges!$K$3:$U$84, MATCH($A$1,Dodges!$A$3:$A$85,0), MATCH(E111,Dodges!$K$2:$N$2,0))</f>
        <v>35</v>
      </c>
      <c r="F114" s="127" t="str">
        <f t="array" ref="F114">INDEX(Dodges!$K$3:$U$84, MATCH($A$1,Dodges!$A$3:$A$85,0), MATCH(F111,Dodges!$K$2:$N$2,0))</f>
        <v>53</v>
      </c>
      <c r="G114" s="436"/>
      <c r="H114" s="434"/>
      <c r="I114" s="434"/>
      <c r="J114" s="179"/>
      <c r="K114" s="179"/>
      <c r="L114" s="179"/>
      <c r="M114" s="179"/>
      <c r="N114" s="179"/>
      <c r="O114" s="121"/>
      <c r="P114" s="121"/>
      <c r="Q114" s="121"/>
      <c r="R114" s="121"/>
      <c r="S114" s="121"/>
      <c r="T114" s="121"/>
      <c r="U114" s="121"/>
      <c r="V114" s="121"/>
    </row>
    <row r="115" outlineLevel="1">
      <c r="A115" s="432" t="s">
        <v>498</v>
      </c>
      <c r="B115" s="433" t="s">
        <v>499</v>
      </c>
      <c r="C115" s="127" t="str">
        <f t="array" ref="C115">INDEX(Dodges!$O$3:$U$84, MATCH($A$1,Dodges!$A$3:$A$85,0), MATCH(C111,Dodges!$O$2:$R$2,0))</f>
        <v>3-29</v>
      </c>
      <c r="D115" s="127" t="str">
        <f t="array" ref="D115">INDEX(Dodges!$O$3:$U$84, MATCH($A$1,Dodges!$A$3:$A$85,0), MATCH(D111,Dodges!$O$2:$R$2,0))</f>
        <v>6-27</v>
      </c>
      <c r="E115" s="127" t="str">
        <f t="array" ref="E115">INDEX(Dodges!$O$3:$U$84, MATCH($A$1,Dodges!$A$3:$A$85,0), MATCH(E111,Dodges!$O$2:$R$2,0))</f>
        <v>50</v>
      </c>
      <c r="F115" s="248"/>
      <c r="G115" s="248"/>
      <c r="H115" s="180"/>
      <c r="I115" s="180"/>
      <c r="J115" s="121"/>
      <c r="K115" s="121"/>
      <c r="L115" s="121"/>
      <c r="M115" s="121"/>
      <c r="N115" s="121"/>
      <c r="O115" s="320"/>
      <c r="P115" s="320"/>
      <c r="Q115" s="320"/>
      <c r="R115" s="320"/>
      <c r="S115" s="320"/>
      <c r="T115" s="320"/>
      <c r="U115" s="320"/>
      <c r="V115" s="320"/>
    </row>
    <row r="116" outlineLevel="1">
      <c r="A116" s="112"/>
      <c r="B116" s="433" t="s">
        <v>500</v>
      </c>
      <c r="C116" s="127" t="str">
        <f t="array" ref="C116">INDEX(Dodges!$S$3:$U$84, MATCH($A$1,Dodges!$A$3:$A$85,0), MATCH(C111,Dodges!$S$2:$U$2,0))</f>
        <v>3-21</v>
      </c>
      <c r="D116" s="127" t="str">
        <f t="array" ref="D116">INDEX(Dodges!$S$3:$U$84, MATCH($A$1,Dodges!$A$3:$A$85,0), MATCH(D111,Dodges!$S$2:$U$2,0))</f>
        <v>6-20</v>
      </c>
      <c r="E116" s="127" t="str">
        <f t="array" ref="E116">INDEX(Dodges!$S$3:$U$84, MATCH($A$1,Dodges!$A$3:$A$85,0), MATCH(E111,Dodges!$S$2:$U$2,0))</f>
        <v>真横：82
真上：104
真下：66</v>
      </c>
      <c r="F116" s="436"/>
      <c r="G116" s="436"/>
      <c r="H116" s="180"/>
      <c r="I116" s="180"/>
      <c r="J116" s="179"/>
      <c r="K116" s="179"/>
      <c r="L116" s="179"/>
      <c r="M116" s="179"/>
      <c r="N116" s="121"/>
      <c r="O116" s="180"/>
      <c r="P116" s="180"/>
      <c r="Q116" s="180"/>
      <c r="R116" s="180"/>
      <c r="S116" s="180"/>
      <c r="T116" s="180"/>
      <c r="U116" s="180"/>
      <c r="V116" s="180"/>
    </row>
    <row r="117">
      <c r="A117" s="438"/>
      <c r="B117" s="439"/>
      <c r="C117" s="431"/>
      <c r="D117" s="431"/>
      <c r="E117" s="440"/>
      <c r="F117" s="431"/>
      <c r="G117" s="431"/>
      <c r="H117" s="431"/>
      <c r="I117" s="431"/>
      <c r="J117" s="121"/>
      <c r="K117" s="319"/>
      <c r="L117" s="319"/>
      <c r="M117" s="319"/>
      <c r="N117" s="319"/>
      <c r="O117" s="180"/>
      <c r="P117" s="180"/>
      <c r="Q117" s="180"/>
      <c r="R117" s="180"/>
      <c r="S117" s="180"/>
      <c r="T117" s="180"/>
      <c r="U117" s="180"/>
      <c r="V117" s="180"/>
    </row>
    <row r="118">
      <c r="A118" s="441" t="s">
        <v>501</v>
      </c>
      <c r="B118" s="110"/>
      <c r="C118" s="320"/>
      <c r="D118" s="179"/>
      <c r="E118" s="320"/>
      <c r="F118" s="138"/>
      <c r="G118" s="138"/>
      <c r="H118" s="179"/>
      <c r="I118" s="179"/>
      <c r="J118" s="180"/>
      <c r="K118" s="180"/>
      <c r="L118" s="180"/>
      <c r="M118" s="180"/>
      <c r="N118" s="180"/>
      <c r="O118" s="180"/>
      <c r="P118" s="180"/>
      <c r="Q118" s="180"/>
      <c r="R118" s="180"/>
      <c r="S118" s="180"/>
      <c r="T118" s="180"/>
      <c r="U118" s="180"/>
      <c r="V118" s="180"/>
    </row>
    <row r="119" outlineLevel="1">
      <c r="A119" s="112"/>
      <c r="B119" s="114"/>
      <c r="C119" s="442" t="s">
        <v>487</v>
      </c>
      <c r="D119" s="442" t="s">
        <v>49</v>
      </c>
      <c r="E119" s="442" t="s">
        <v>48</v>
      </c>
      <c r="F119" s="442" t="s">
        <v>50</v>
      </c>
      <c r="G119" s="443" t="s">
        <v>51</v>
      </c>
      <c r="H119" s="320"/>
      <c r="I119" s="320"/>
      <c r="J119" s="179"/>
      <c r="K119" s="444" t="str">
        <f>'テンプレート'!K116</f>
        <v>アイテム取得</v>
      </c>
      <c r="L119" s="117"/>
      <c r="M119" s="445" t="str">
        <f>'テンプレート'!M116</f>
        <v>取得フレーム</v>
      </c>
      <c r="N119" s="445" t="str">
        <f>'テンプレート'!N116</f>
        <v>Duration</v>
      </c>
      <c r="O119" s="180"/>
      <c r="P119" s="180"/>
      <c r="Q119" s="180"/>
      <c r="R119" s="180"/>
      <c r="S119" s="180"/>
      <c r="T119" s="180"/>
      <c r="U119" s="180"/>
      <c r="V119" s="180"/>
    </row>
    <row r="120" outlineLevel="1">
      <c r="A120" s="446" t="s">
        <v>502</v>
      </c>
      <c r="B120" s="447" t="s">
        <v>503</v>
      </c>
      <c r="C120" s="448"/>
      <c r="D120" s="127">
        <f t="array" ref="D120">INDEX('Ledge  Tech'!$C$3:$C111, MATCH($A$1,'Ledge  Tech'!$A$3:$A$109,0), MATCH(D119,'Ledge  Tech'!$C$2,0))</f>
        <v>19</v>
      </c>
      <c r="E120" s="448"/>
      <c r="F120" s="448"/>
      <c r="G120" s="448"/>
      <c r="H120" s="320"/>
      <c r="I120" s="320"/>
      <c r="J120" s="121"/>
      <c r="K120" s="449" t="str">
        <f>'テンプレート'!K117</f>
        <v>小アイテム</v>
      </c>
      <c r="L120" s="450" t="str">
        <f>'テンプレート'!L117</f>
        <v>On-Spot</v>
      </c>
      <c r="M120" s="127" t="s">
        <v>504</v>
      </c>
      <c r="N120" s="127">
        <v>7.0</v>
      </c>
      <c r="O120" s="180"/>
      <c r="P120" s="180"/>
      <c r="Q120" s="180"/>
      <c r="R120" s="180"/>
      <c r="S120" s="180"/>
      <c r="T120" s="180"/>
      <c r="U120" s="180"/>
      <c r="V120" s="180"/>
    </row>
    <row r="121" outlineLevel="1">
      <c r="A121" s="222"/>
      <c r="B121" s="447" t="s">
        <v>455</v>
      </c>
      <c r="C121" s="127" t="str">
        <f t="array" ref="C121">INDEX('Ledge  Tech'!$D$3:$E111, MATCH($A$1,'Ledge  Tech'!$A$3:$A$109,0), MATCH(C119,'Ledge  Tech'!$D$2:$E$2,0))</f>
        <v>1-33</v>
      </c>
      <c r="D121" s="127">
        <f t="array" ref="D121">INDEX('Ledge  Tech'!$D$3:$E111, MATCH($A$1,'Ledge  Tech'!$A$3:$A$109,0), MATCH(D119,'Ledge  Tech'!$D$2:$E$2,0))</f>
        <v>34</v>
      </c>
      <c r="E121" s="448"/>
      <c r="F121" s="448"/>
      <c r="G121" s="448"/>
      <c r="H121" s="320"/>
      <c r="I121" s="320"/>
      <c r="J121" s="179"/>
      <c r="K121" s="207"/>
      <c r="L121" s="450" t="str">
        <f>'テンプレート'!L118</f>
        <v>歩き</v>
      </c>
      <c r="M121" s="127" t="s">
        <v>504</v>
      </c>
      <c r="N121" s="127">
        <v>19.0</v>
      </c>
      <c r="O121" s="180"/>
      <c r="P121" s="180"/>
      <c r="Q121" s="180"/>
      <c r="R121" s="180"/>
      <c r="S121" s="180"/>
      <c r="T121" s="180"/>
      <c r="U121" s="180"/>
      <c r="V121" s="180"/>
    </row>
    <row r="122" outlineLevel="1">
      <c r="A122" s="222"/>
      <c r="B122" s="447" t="s">
        <v>486</v>
      </c>
      <c r="C122" s="127" t="str">
        <f t="array" ref="C122">INDEX('Ledge  Tech'!$F$3:$G$109, MATCH($A$1,'Ledge  Tech'!$A$3:$A$109,0), MATCH(C119,'Ledge  Tech'!$F$2:$G$2,0))</f>
        <v>1-26</v>
      </c>
      <c r="D122" s="127">
        <f t="array" ref="D122">INDEX('Ledge  Tech'!$F$3:$G$109, MATCH($A$1,'Ledge  Tech'!$A$3:$A$109,0), MATCH(D119,'Ledge  Tech'!$F$2:$G$2,0))</f>
        <v>45</v>
      </c>
      <c r="E122" s="448"/>
      <c r="F122" s="448"/>
      <c r="G122" s="448"/>
      <c r="H122" s="320"/>
      <c r="I122" s="320"/>
      <c r="J122" s="121"/>
      <c r="K122" s="451" t="str">
        <f>'テンプレート'!K119</f>
        <v>アイテム投擲</v>
      </c>
      <c r="L122" s="117"/>
      <c r="M122" s="445" t="str">
        <f>'テンプレート'!M119</f>
        <v>投擲フレーム</v>
      </c>
      <c r="N122" s="445" t="str">
        <f>'テンプレート'!N119</f>
        <v>Duration</v>
      </c>
      <c r="O122" s="180"/>
      <c r="P122" s="180"/>
      <c r="Q122" s="180"/>
      <c r="R122" s="180"/>
      <c r="S122" s="180"/>
      <c r="T122" s="180"/>
      <c r="U122" s="180"/>
      <c r="V122" s="180"/>
    </row>
    <row r="123" outlineLevel="1">
      <c r="A123" s="222"/>
      <c r="B123" s="447" t="s">
        <v>505</v>
      </c>
      <c r="C123" s="127" t="str">
        <f t="array" ref="C123">INDEX('Ledge  Tech'!$H$3:$I$109, MATCH($A$1,'Ledge  Tech'!$A$3:$A$109,0), MATCH(C119,'Ledge  Tech'!$H$2:$I$2,0))</f>
        <v>1-12</v>
      </c>
      <c r="D123" s="127">
        <f t="array" ref="D123">INDEX('Ledge  Tech'!$H$3:$I$109, MATCH($A$1,'Ledge  Tech'!$A$3:$A$109,0), MATCH(D119,'Ledge  Tech'!$H$2:$I$2,0))</f>
        <v>14</v>
      </c>
      <c r="E123" s="448"/>
      <c r="F123" s="448"/>
      <c r="G123" s="448"/>
      <c r="H123" s="320"/>
      <c r="I123" s="320"/>
      <c r="J123" s="179"/>
      <c r="K123" s="452" t="str">
        <f>'テンプレート'!K120</f>
        <v>Ground投擲</v>
      </c>
      <c r="L123" s="450" t="str">
        <f>'テンプレート'!L120</f>
        <v>前Throws</v>
      </c>
      <c r="M123" s="127" t="s">
        <v>173</v>
      </c>
      <c r="N123" s="127">
        <v>29.0</v>
      </c>
      <c r="O123" s="121"/>
      <c r="P123" s="121"/>
      <c r="Q123" s="121"/>
      <c r="R123" s="121"/>
      <c r="S123" s="121"/>
      <c r="T123" s="121"/>
      <c r="U123" s="121"/>
      <c r="V123" s="121"/>
    </row>
    <row r="124" outlineLevel="1">
      <c r="A124" s="207"/>
      <c r="B124" s="447" t="s">
        <v>506</v>
      </c>
      <c r="C124" s="127" t="str">
        <f t="array" ref="C124">INDEX('Ledge  Tech'!$J$3:$M$109, MATCH($A$1,'Ledge  Tech'!$A$3:$A$109,0), MATCH(C119,'Ledge  Tech'!$J$2:$M$2,0))</f>
        <v>1-20</v>
      </c>
      <c r="D124" s="127">
        <f t="array" ref="D124">INDEX('Ledge  Tech'!$J$3:$M$109, MATCH($A$1,'Ledge  Tech'!$A$3:$A$109,0), MATCH(D119,'Ledge  Tech'!$J$2:$M$2,0))</f>
        <v>55</v>
      </c>
      <c r="E124" s="127" t="str">
        <f t="array" ref="E124">INDEX('Ledge  Tech'!$J$3:$M$109, MATCH($A$1,'Ledge  Tech'!$A$3:$A$109,0), MATCH(E119,'Ledge  Tech'!$J$2:$M$2,0))</f>
        <v>18-20</v>
      </c>
      <c r="F124" s="127">
        <f t="array" ref="F124">INDEX('Ledge  Tech'!$J$3:$M$109, MATCH($A$1,'Ledge  Tech'!$A$3:$A$109,0), MATCH(F119,'Ledge  Tech'!$J$2:$M$2,0))</f>
        <v>10</v>
      </c>
      <c r="G124" s="127">
        <f>F124*1.2</f>
        <v>12</v>
      </c>
      <c r="H124" s="320"/>
      <c r="I124" s="320"/>
      <c r="J124" s="121"/>
      <c r="K124" s="222"/>
      <c r="L124" s="450" t="str">
        <f>'テンプレート'!L121</f>
        <v>後Throws</v>
      </c>
      <c r="M124" s="127" t="s">
        <v>166</v>
      </c>
      <c r="N124" s="127">
        <v>29.0</v>
      </c>
      <c r="O124" s="121"/>
      <c r="P124" s="121"/>
      <c r="Q124" s="121"/>
      <c r="R124" s="121"/>
      <c r="S124" s="121"/>
      <c r="T124" s="121"/>
      <c r="U124" s="121"/>
      <c r="V124" s="121"/>
    </row>
    <row r="125" outlineLevel="1">
      <c r="A125" s="446" t="s">
        <v>507</v>
      </c>
      <c r="B125" s="447" t="s">
        <v>455</v>
      </c>
      <c r="C125" s="127" t="str">
        <f t="array" ref="C125">INDEX('Ledge  Tech'!$N$3:$O$109, MATCH($A$1,'Ledge  Tech'!$A$3:$A$109,0), MATCH(C119,'Ledge  Tech'!$N$2:$O$2,0))</f>
        <v>1-20</v>
      </c>
      <c r="D125" s="127">
        <f t="array" ref="D125">INDEX('Ledge  Tech'!$N$3:$O$109, MATCH($A$1,'Ledge  Tech'!$A$3:$A$109,0), MATCH(D119,'Ledge  Tech'!$N$2:$O$2,0))</f>
        <v>26</v>
      </c>
      <c r="E125" s="448"/>
      <c r="F125" s="448"/>
      <c r="G125" s="448"/>
      <c r="H125" s="320"/>
      <c r="I125" s="320"/>
      <c r="J125" s="179"/>
      <c r="K125" s="222"/>
      <c r="L125" s="450" t="str">
        <f>'テンプレート'!L122</f>
        <v>上Throws</v>
      </c>
      <c r="M125" s="127" t="s">
        <v>205</v>
      </c>
      <c r="N125" s="127">
        <v>29.0</v>
      </c>
      <c r="O125" s="320"/>
      <c r="P125" s="320"/>
      <c r="Q125" s="320"/>
      <c r="R125" s="320"/>
      <c r="S125" s="320"/>
      <c r="T125" s="320"/>
      <c r="U125" s="320"/>
      <c r="V125" s="320"/>
    </row>
    <row r="126" outlineLevel="1">
      <c r="A126" s="222"/>
      <c r="B126" s="447" t="s">
        <v>496</v>
      </c>
      <c r="C126" s="127" t="str">
        <f t="array" ref="C126">INDEX('Ledge  Tech'!$P$3:$Q$109, MATCH($A$1,'Ledge  Tech'!$A$3:$A$109,0), MATCH(C119,'Ledge  Tech'!$P$2:$Q$2,0))</f>
        <v>1-20</v>
      </c>
      <c r="D126" s="127">
        <f t="array" ref="D126">INDEX('Ledge  Tech'!$P$3:$Q$109, MATCH($A$1,'Ledge  Tech'!$A$3:$A$109,0), MATCH(D119,'Ledge  Tech'!$P$2:$Q$2,0))</f>
        <v>40</v>
      </c>
      <c r="E126" s="448"/>
      <c r="F126" s="448"/>
      <c r="G126" s="448"/>
      <c r="H126" s="320"/>
      <c r="I126" s="320"/>
      <c r="J126" s="121"/>
      <c r="K126" s="222"/>
      <c r="L126" s="450" t="str">
        <f>'テンプレート'!L123</f>
        <v>下Throws</v>
      </c>
      <c r="M126" s="127" t="s">
        <v>90</v>
      </c>
      <c r="N126" s="127">
        <v>21.0</v>
      </c>
      <c r="O126" s="180"/>
      <c r="P126" s="180"/>
      <c r="Q126" s="180"/>
      <c r="R126" s="180"/>
      <c r="S126" s="180"/>
      <c r="T126" s="180"/>
      <c r="U126" s="180"/>
      <c r="V126" s="180"/>
    </row>
    <row r="127" outlineLevel="1">
      <c r="A127" s="207"/>
      <c r="B127" s="447" t="s">
        <v>497</v>
      </c>
      <c r="C127" s="127" t="str">
        <f t="array" ref="C127">INDEX('Ledge  Tech'!$R$3:$S$109, MATCH($A$1,'Ledge  Tech'!$A$3:$A$109,0), MATCH(C119,'Ledge  Tech'!$R$2:$S$2,0))</f>
        <v>1-20</v>
      </c>
      <c r="D127" s="127">
        <f t="array" ref="D127">INDEX('Ledge  Tech'!$R$3:$S$109, MATCH($A$1,'Ledge  Tech'!$A$3:$A$109,0), MATCH(D119,'Ledge  Tech'!$R$2:$S$2,0))</f>
        <v>40</v>
      </c>
      <c r="E127" s="448"/>
      <c r="F127" s="448"/>
      <c r="G127" s="448"/>
      <c r="H127" s="320"/>
      <c r="I127" s="320"/>
      <c r="J127" s="179"/>
      <c r="K127" s="222"/>
      <c r="L127" s="453" t="str">
        <f>'テンプレート'!L124</f>
        <v>ダッシュ</v>
      </c>
      <c r="M127" s="127" t="s">
        <v>66</v>
      </c>
      <c r="N127" s="127">
        <v>39.0</v>
      </c>
      <c r="O127" s="180"/>
      <c r="P127" s="180"/>
      <c r="Q127" s="180"/>
      <c r="R127" s="180"/>
      <c r="S127" s="180"/>
      <c r="T127" s="180"/>
      <c r="U127" s="180"/>
      <c r="V127" s="180"/>
    </row>
    <row r="128" outlineLevel="1">
      <c r="A128" s="446" t="s">
        <v>508</v>
      </c>
      <c r="B128" s="447" t="s">
        <v>509</v>
      </c>
      <c r="C128" s="448"/>
      <c r="D128" s="127" t="str">
        <f t="array" ref="D128">INDEX('Get-Ups'!$C$3:$C111, MATCH($A$1,'Get-Ups'!$A$3:$A$109,0), MATCH(D119,'Get-Ups'!$C$2:$AD$2,0))</f>
        <v>25</v>
      </c>
      <c r="E128" s="448"/>
      <c r="F128" s="448"/>
      <c r="G128" s="448"/>
      <c r="H128" s="320"/>
      <c r="I128" s="320"/>
      <c r="J128" s="121"/>
      <c r="K128" s="207"/>
      <c r="L128" s="453" t="str">
        <f>'テンプレート'!L125</f>
        <v>On-Spot捨て</v>
      </c>
      <c r="M128" s="127" t="s">
        <v>145</v>
      </c>
      <c r="N128" s="127">
        <v>23.0</v>
      </c>
      <c r="O128" s="180"/>
      <c r="P128" s="180"/>
      <c r="Q128" s="180"/>
      <c r="R128" s="180"/>
      <c r="S128" s="180"/>
      <c r="T128" s="180"/>
      <c r="U128" s="180"/>
      <c r="V128" s="180"/>
    </row>
    <row r="129" outlineLevel="1">
      <c r="A129" s="222"/>
      <c r="B129" s="447" t="s">
        <v>455</v>
      </c>
      <c r="C129" s="454" t="str">
        <f t="array" ref="C129">INDEX('Get-Ups'!$D$3:$E111, MATCH($A$1,'Get-Ups'!$A$3:$A$109,0), MATCH(C119,'Get-Ups'!$D$2:$AD$2,0))</f>
        <v>1-22</v>
      </c>
      <c r="D129" s="455">
        <f t="array" ref="D129">INDEX('Get-Ups'!$D$3:$E111, MATCH($A$1,'Get-Ups'!$A$3:$A$109,0), MATCH(D119,'Get-Ups'!$D$2:$AD$2,0))</f>
        <v>29</v>
      </c>
      <c r="E129" s="448"/>
      <c r="F129" s="448"/>
      <c r="G129" s="448"/>
      <c r="H129" s="320"/>
      <c r="I129" s="320"/>
      <c r="J129" s="179"/>
      <c r="K129" s="452" t="str">
        <f>'テンプレート'!K126</f>
        <v>Air投擲</v>
      </c>
      <c r="L129" s="450" t="str">
        <f>'テンプレート'!L126</f>
        <v>前Throws</v>
      </c>
      <c r="M129" s="127" t="s">
        <v>173</v>
      </c>
      <c r="N129" s="127">
        <v>29.0</v>
      </c>
      <c r="O129" s="180"/>
      <c r="P129" s="180"/>
      <c r="Q129" s="180"/>
      <c r="R129" s="180"/>
      <c r="S129" s="180"/>
      <c r="T129" s="180"/>
      <c r="U129" s="180"/>
      <c r="V129" s="180"/>
    </row>
    <row r="130" outlineLevel="1">
      <c r="A130" s="222"/>
      <c r="B130" s="447" t="s">
        <v>496</v>
      </c>
      <c r="C130" s="454" t="str">
        <f t="array" ref="C130">INDEX('Get-Ups'!$F$3:$G$109, MATCH($A$1,'Get-Ups'!$A$3:$A$109,0), MATCH(C119,'Get-Ups'!$F$2:$AD$2,0))</f>
        <v>1-21</v>
      </c>
      <c r="D130" s="455">
        <f t="array" ref="D130">INDEX('Get-Ups'!$F$3:$G$109, MATCH($A$1,'Get-Ups'!$A$3:$A$109,0), MATCH(D119,'Get-Ups'!$F$2:$AD$2,0))</f>
        <v>35</v>
      </c>
      <c r="E130" s="448"/>
      <c r="F130" s="448"/>
      <c r="G130" s="448"/>
      <c r="H130" s="320"/>
      <c r="I130" s="320"/>
      <c r="J130" s="121"/>
      <c r="K130" s="222"/>
      <c r="L130" s="450" t="str">
        <f>'テンプレート'!L127</f>
        <v>後Throws</v>
      </c>
      <c r="M130" s="127" t="s">
        <v>166</v>
      </c>
      <c r="N130" s="127">
        <v>29.0</v>
      </c>
      <c r="O130" s="180"/>
      <c r="P130" s="180"/>
      <c r="Q130" s="180"/>
      <c r="R130" s="180"/>
      <c r="S130" s="180"/>
      <c r="T130" s="180"/>
      <c r="U130" s="180"/>
      <c r="V130" s="180"/>
    </row>
    <row r="131" outlineLevel="1">
      <c r="A131" s="222"/>
      <c r="B131" s="447" t="s">
        <v>497</v>
      </c>
      <c r="C131" s="127" t="str">
        <f t="array" ref="C131">INDEX('Get-Ups'!$H$3:$I$109, MATCH($A$1,'Get-Ups'!$A$3:$A$109,0), MATCH(C119,'Get-Ups'!$H$2:$AD$2,0))</f>
        <v>1-21</v>
      </c>
      <c r="D131" s="127">
        <f t="array" ref="D131">INDEX('Get-Ups'!$H$3:$I$109, MATCH($A$1,'Get-Ups'!$A$3:$A$109,0), MATCH(D119,'Get-Ups'!$H$2:$AD$2,0))</f>
        <v>35</v>
      </c>
      <c r="E131" s="448"/>
      <c r="F131" s="448"/>
      <c r="G131" s="448"/>
      <c r="H131" s="320"/>
      <c r="I131" s="320"/>
      <c r="J131" s="179"/>
      <c r="K131" s="222"/>
      <c r="L131" s="450" t="str">
        <f>'テンプレート'!L128</f>
        <v>上Throws</v>
      </c>
      <c r="M131" s="127" t="s">
        <v>205</v>
      </c>
      <c r="N131" s="127">
        <v>29.0</v>
      </c>
      <c r="O131" s="180"/>
      <c r="P131" s="180"/>
      <c r="Q131" s="180"/>
      <c r="R131" s="180"/>
      <c r="S131" s="180"/>
      <c r="T131" s="180"/>
      <c r="U131" s="180"/>
      <c r="V131" s="180"/>
    </row>
    <row r="132" outlineLevel="1">
      <c r="A132" s="222"/>
      <c r="B132" s="447" t="s">
        <v>510</v>
      </c>
      <c r="C132" s="456" t="str">
        <f t="array" ref="C132">INDEX('Get-Ups'!$J$3:$M$109, MATCH($A$1,'Get-Ups'!$A$3:$A$109,0), MATCH(C119,'Get-Ups'!$J$2:$AD$2,0))</f>
        <v>1-22</v>
      </c>
      <c r="D132" s="457">
        <f t="array" ref="D132">INDEX('Get-Ups'!$J$3:$M$109, MATCH($A$1,'Get-Ups'!$A$3:$A$109,0), MATCH(D119,'Get-Ups'!$J$2:$AD$2,0))</f>
        <v>45</v>
      </c>
      <c r="E132" s="454" t="str">
        <f t="array" ref="E132">INDEX('Get-Ups'!$J$3:$M$109, MATCH($A$1,'Get-Ups'!$A$3:$A$109,0), MATCH(E119,'Get-Ups'!$J$2:$AD$2,0))</f>
        <v>17-18</v>
      </c>
      <c r="F132" s="455">
        <f t="array" ref="F132">INDEX('Get-Ups'!$J$3:$M$109, MATCH($A$1,'Get-Ups'!$A$3:$A$109,0), MATCH(F119,'Get-Ups'!$J$2:$AD$2,0))</f>
        <v>7</v>
      </c>
      <c r="G132" s="127">
        <f t="shared" ref="G132:G133" si="3">F132*1.2</f>
        <v>8.4</v>
      </c>
      <c r="H132" s="320"/>
      <c r="I132" s="320"/>
      <c r="J132" s="121"/>
      <c r="K132" s="207"/>
      <c r="L132" s="450" t="str">
        <f>'テンプレート'!L129</f>
        <v>下Throws</v>
      </c>
      <c r="M132" s="127" t="s">
        <v>90</v>
      </c>
      <c r="N132" s="127">
        <v>21.0</v>
      </c>
      <c r="O132" s="121"/>
      <c r="P132" s="121"/>
      <c r="Q132" s="121"/>
      <c r="R132" s="121"/>
      <c r="S132" s="121"/>
      <c r="T132" s="121"/>
      <c r="U132" s="121"/>
      <c r="V132" s="121"/>
    </row>
    <row r="133" outlineLevel="1">
      <c r="A133" s="207"/>
      <c r="B133" s="458" t="s">
        <v>511</v>
      </c>
      <c r="C133" s="207"/>
      <c r="D133" s="207"/>
      <c r="E133" s="454" t="str">
        <f t="array" ref="E133">INDEX('Get-Ups'!$N$3:$O$109, MATCH($A$1,'Get-Ups'!$A$3:$A$109,0), MATCH(E119,'Get-Ups'!$N$2:$AD$2,0))</f>
        <v>21-22</v>
      </c>
      <c r="F133" s="455">
        <f t="array" ref="F133">INDEX('Get-Ups'!$N$3:$O$109, MATCH($A$1,'Get-Ups'!$A$3:$A$109,0), MATCH(F119,'Get-Ups'!$N$2:$AD$2,0))</f>
        <v>7</v>
      </c>
      <c r="G133" s="127">
        <f t="shared" si="3"/>
        <v>8.4</v>
      </c>
      <c r="H133" s="320"/>
      <c r="I133" s="320"/>
      <c r="J133" s="121"/>
      <c r="K133" s="459" t="str">
        <f>'テンプレート'!K130</f>
        <v>踏み台ジャンプ</v>
      </c>
      <c r="L133" s="224"/>
      <c r="M133" s="445" t="str">
        <f>'テンプレート'!M130</f>
        <v>Duration</v>
      </c>
      <c r="N133" s="138"/>
      <c r="O133" s="121"/>
      <c r="P133" s="121"/>
      <c r="Q133" s="121"/>
      <c r="R133" s="121"/>
      <c r="S133" s="121"/>
      <c r="T133" s="121"/>
      <c r="U133" s="121"/>
      <c r="V133" s="121"/>
    </row>
    <row r="134" outlineLevel="1">
      <c r="A134" s="446" t="s">
        <v>512</v>
      </c>
      <c r="B134" s="447" t="s">
        <v>509</v>
      </c>
      <c r="C134" s="448"/>
      <c r="D134" s="454" t="str">
        <f t="array" ref="D134">INDEX('Get-Ups'!$C$3:$C111, MATCH($A$1,'Get-Ups'!$A$3:$A$109,0), MATCH(D119,'Get-Ups'!$C$2,0))</f>
        <v>25</v>
      </c>
      <c r="E134" s="448"/>
      <c r="F134" s="448"/>
      <c r="G134" s="448"/>
      <c r="H134" s="320"/>
      <c r="I134" s="320"/>
      <c r="J134" s="179"/>
      <c r="K134" s="460" t="str">
        <f>'テンプレート'!K131</f>
        <v>踏み</v>
      </c>
      <c r="L134" s="461" t="str">
        <f>'テンプレート'!L131</f>
        <v>踏み</v>
      </c>
      <c r="M134" s="127">
        <v>8.0</v>
      </c>
      <c r="N134" s="462"/>
      <c r="O134" s="121"/>
      <c r="P134" s="121"/>
      <c r="Q134" s="121"/>
      <c r="R134" s="121"/>
      <c r="S134" s="121"/>
      <c r="T134" s="121"/>
      <c r="U134" s="121"/>
      <c r="V134" s="121"/>
    </row>
    <row r="135" outlineLevel="1">
      <c r="A135" s="222"/>
      <c r="B135" s="447" t="s">
        <v>455</v>
      </c>
      <c r="C135" s="454" t="str">
        <f t="array" ref="C135">INDEX('Get-Ups'!$P$3:$Q$109, MATCH($A$1,'Get-Ups'!$A$3:$A$109,0), MATCH(C119,'Get-Ups'!$P$2:$AD$2,0))</f>
        <v>1-22</v>
      </c>
      <c r="D135" s="455">
        <f t="array" ref="D135">INDEX('Get-Ups'!$P$3:$Q$109, MATCH($A$1,'Get-Ups'!$A$3:$A$109,0), MATCH(D119,'Get-Ups'!$P$2:$AD$2,0))</f>
        <v>29</v>
      </c>
      <c r="E135" s="448"/>
      <c r="F135" s="448"/>
      <c r="G135" s="448"/>
      <c r="H135" s="320"/>
      <c r="I135" s="320"/>
      <c r="J135" s="121"/>
      <c r="K135" s="452" t="str">
        <f>'テンプレート'!K132</f>
        <v>踏まれ</v>
      </c>
      <c r="L135" s="461" t="str">
        <f>'テンプレート'!L132</f>
        <v>Ground踏まれ</v>
      </c>
      <c r="M135" s="127" t="s">
        <v>504</v>
      </c>
      <c r="N135" s="462"/>
      <c r="O135" s="320"/>
      <c r="P135" s="320"/>
      <c r="Q135" s="320"/>
      <c r="R135" s="320"/>
      <c r="S135" s="320"/>
      <c r="T135" s="320"/>
      <c r="U135" s="320"/>
      <c r="V135" s="320"/>
    </row>
    <row r="136" outlineLevel="1">
      <c r="A136" s="222"/>
      <c r="B136" s="447" t="s">
        <v>496</v>
      </c>
      <c r="C136" s="454" t="str">
        <f t="array" ref="C136">INDEX('Get-Ups'!$R$3:$S$109, MATCH($A$1,'Get-Ups'!$A$3:$A$109,0), MATCH(C119,'Get-Ups'!$R$2:$AD$2,0))</f>
        <v>1-21</v>
      </c>
      <c r="D136" s="455">
        <f t="array" ref="D136">INDEX('Get-Ups'!$R$3:$S$109, MATCH($A$1,'Get-Ups'!$A$3:$A$109,0), MATCH(D119,'Get-Ups'!$R$2:$AD$2,0))</f>
        <v>35</v>
      </c>
      <c r="E136" s="448"/>
      <c r="F136" s="448"/>
      <c r="G136" s="448"/>
      <c r="H136" s="320"/>
      <c r="I136" s="320"/>
      <c r="J136" s="179"/>
      <c r="K136" s="222"/>
      <c r="L136" s="461" t="s">
        <v>671</v>
      </c>
      <c r="M136" s="127">
        <v>28.0</v>
      </c>
      <c r="N136" s="108"/>
      <c r="O136" s="180"/>
      <c r="P136" s="180"/>
      <c r="Q136" s="180"/>
      <c r="R136" s="180"/>
      <c r="S136" s="180"/>
      <c r="T136" s="180"/>
      <c r="U136" s="180"/>
      <c r="V136" s="180"/>
    </row>
    <row r="137" outlineLevel="1">
      <c r="A137" s="222"/>
      <c r="B137" s="447" t="s">
        <v>497</v>
      </c>
      <c r="C137" s="454" t="str">
        <f t="array" ref="C137">INDEX('Get-Ups'!$T$3:$U$109, MATCH($A$1,'Get-Ups'!$A$3:$A$109,0), MATCH(C119,'Get-Ups'!$T$2:$AD$2,0))</f>
        <v>1-21</v>
      </c>
      <c r="D137" s="455">
        <f t="array" ref="D137">INDEX('Get-Ups'!$T$3:$U$109, MATCH($A$1,'Get-Ups'!$A$3:$A$109,0), MATCH(D119,'Get-Ups'!$T$2:$AD$2,0))</f>
        <v>35</v>
      </c>
      <c r="E137" s="448"/>
      <c r="F137" s="448"/>
      <c r="G137" s="448"/>
      <c r="H137" s="320"/>
      <c r="I137" s="320"/>
      <c r="J137" s="121"/>
      <c r="K137" s="222"/>
      <c r="L137" s="461" t="str">
        <f>'テンプレート'!L134</f>
        <v>Air踏まれ</v>
      </c>
      <c r="M137" s="127">
        <v>8.0</v>
      </c>
      <c r="N137" s="108"/>
      <c r="O137" s="180"/>
      <c r="P137" s="180"/>
      <c r="Q137" s="180"/>
      <c r="R137" s="180"/>
      <c r="S137" s="180"/>
      <c r="T137" s="180"/>
      <c r="U137" s="180"/>
      <c r="V137" s="180"/>
    </row>
    <row r="138" outlineLevel="1">
      <c r="A138" s="222"/>
      <c r="B138" s="447" t="s">
        <v>510</v>
      </c>
      <c r="C138" s="456" t="str">
        <f t="array" ref="C138">INDEX('Get-Ups'!$V$3:$Y$109, MATCH($A$1,'Get-Ups'!$A$3:$A$109,0), MATCH(C119,'Get-Ups'!$V$2:$AD$2,0))</f>
        <v>1-22</v>
      </c>
      <c r="D138" s="457">
        <f t="array" ref="D138">INDEX('Get-Ups'!$V$3:$Y$109, MATCH($A$1,'Get-Ups'!$A$3:$A$109,0), MATCH(D119,'Get-Ups'!$V$2:$AD$2,0))</f>
        <v>45</v>
      </c>
      <c r="E138" s="454" t="str">
        <f t="array" ref="E138">INDEX('Get-Ups'!$V$3:$Y$109, MATCH($A$1,'Get-Ups'!$A$3:$A$109,0), MATCH(E119,'Get-Ups'!$V$2:$AD$2,0))</f>
        <v>17-18</v>
      </c>
      <c r="F138" s="455">
        <f t="array" ref="F138">INDEX('Get-Ups'!$V$3:$Y$109, MATCH($A$1,'Get-Ups'!$A$3:$A$109,0), MATCH(F119,'Get-Ups'!$V$2:$AD$2,0))</f>
        <v>7</v>
      </c>
      <c r="G138" s="127">
        <f t="shared" ref="G138:G139" si="4">F138*1.2</f>
        <v>8.4</v>
      </c>
      <c r="H138" s="320"/>
      <c r="I138" s="320"/>
      <c r="J138" s="179"/>
      <c r="K138" s="222"/>
      <c r="L138" s="461" t="str">
        <f>'テンプレート'!L135</f>
        <v>Air落下</v>
      </c>
      <c r="M138" s="127">
        <v>35.0</v>
      </c>
      <c r="N138" s="108"/>
      <c r="O138" s="180"/>
      <c r="P138" s="180"/>
      <c r="Q138" s="180"/>
      <c r="R138" s="180"/>
      <c r="S138" s="180"/>
      <c r="T138" s="180"/>
      <c r="U138" s="180"/>
      <c r="V138" s="180"/>
    </row>
    <row r="139" outlineLevel="1">
      <c r="A139" s="207"/>
      <c r="B139" s="458" t="s">
        <v>511</v>
      </c>
      <c r="C139" s="207"/>
      <c r="D139" s="207"/>
      <c r="E139" s="454" t="str">
        <f t="array" ref="E139">INDEX('Get-Ups'!$Z$3:$AA$109, MATCH($A$1,'Get-Ups'!$A$3:$A$109,0), MATCH(E119,'Get-Ups'!$Z$2:$AD$2,0))</f>
        <v>21-22</v>
      </c>
      <c r="F139" s="455">
        <f t="array" ref="F139">INDEX('Get-Ups'!$Z$3:$AA$109, MATCH($A$1,'Get-Ups'!$A$3:$A$109,0), MATCH(F119,'Get-Ups'!$Z$2:$AD$2,0))</f>
        <v>7</v>
      </c>
      <c r="G139" s="127">
        <f t="shared" si="4"/>
        <v>8.4</v>
      </c>
      <c r="H139" s="320"/>
      <c r="I139" s="320"/>
      <c r="J139" s="179"/>
      <c r="K139" s="451" t="str">
        <f>'テンプレート'!K136</f>
        <v>倒れダメージ</v>
      </c>
      <c r="L139" s="120"/>
      <c r="M139" s="445" t="str">
        <f>'テンプレート'!M136</f>
        <v>Duration</v>
      </c>
      <c r="N139" s="108"/>
      <c r="O139" s="180"/>
      <c r="P139" s="180"/>
      <c r="Q139" s="180"/>
      <c r="R139" s="180"/>
      <c r="S139" s="180"/>
      <c r="T139" s="180"/>
      <c r="U139" s="180"/>
      <c r="V139" s="180"/>
    </row>
    <row r="140" outlineLevel="1">
      <c r="A140" s="446" t="s">
        <v>513</v>
      </c>
      <c r="B140" s="447" t="s">
        <v>514</v>
      </c>
      <c r="C140" s="454" t="str">
        <f t="array" ref="C140">INDEX(Tripping!$C$3:$D111, MATCH($A$1,Tripping!$A$3:$A$109,0), MATCH(C119,Tripping!$C$2:$AC$2,0))</f>
        <v>1-5</v>
      </c>
      <c r="D140" s="455">
        <f t="array" ref="D140">INDEX(Tripping!$C$3:$D111, MATCH($A$1,Tripping!$A$3:$A$109,0), MATCH(D119,Tripping!$C$2:$AC$2,0))</f>
        <v>29</v>
      </c>
      <c r="E140" s="448"/>
      <c r="F140" s="448"/>
      <c r="G140" s="448"/>
      <c r="H140" s="320"/>
      <c r="I140" s="320"/>
      <c r="J140" s="121"/>
      <c r="K140" s="460" t="str">
        <f>'テンプレート'!K137</f>
        <v>あお向け倒れ</v>
      </c>
      <c r="L140" s="453" t="str">
        <f>'テンプレート'!L137</f>
        <v>モーション大</v>
      </c>
      <c r="M140" s="127">
        <v>39.0</v>
      </c>
      <c r="N140" s="462"/>
      <c r="O140" s="180"/>
      <c r="P140" s="180"/>
      <c r="Q140" s="180"/>
      <c r="R140" s="180"/>
      <c r="S140" s="180"/>
      <c r="T140" s="180"/>
      <c r="U140" s="180"/>
      <c r="V140" s="180"/>
    </row>
    <row r="141" outlineLevel="1">
      <c r="A141" s="222"/>
      <c r="B141" s="447" t="s">
        <v>515</v>
      </c>
      <c r="C141" s="454" t="str">
        <f t="array" ref="C141">INDEX(Tripping!$E$3:$F111, MATCH($A$1,Tripping!$A$3:$A$109,0), MATCH(C119,Tripping!$E$2:$AC$2,0))</f>
        <v>1-5</v>
      </c>
      <c r="D141" s="455">
        <f t="array" ref="D141">INDEX(Tripping!$E$3:$F111, MATCH($A$1,Tripping!$A$3:$A$109,0), MATCH(D119,Tripping!$E$2:$AC$2,0))</f>
        <v>39</v>
      </c>
      <c r="E141" s="448"/>
      <c r="F141" s="448"/>
      <c r="G141" s="448"/>
      <c r="H141" s="320"/>
      <c r="I141" s="320"/>
      <c r="J141" s="179"/>
      <c r="K141" s="460" t="str">
        <f>'テンプレート'!K138</f>
        <v>うつ伏せ倒れ</v>
      </c>
      <c r="L141" s="453" t="str">
        <f>'テンプレート'!L138</f>
        <v>モーション大</v>
      </c>
      <c r="M141" s="127" t="s">
        <v>165</v>
      </c>
      <c r="N141" s="462"/>
      <c r="O141" s="180"/>
      <c r="P141" s="180"/>
      <c r="Q141" s="180"/>
      <c r="R141" s="180"/>
      <c r="S141" s="180"/>
      <c r="T141" s="180"/>
      <c r="U141" s="180"/>
      <c r="V141" s="180"/>
    </row>
    <row r="142" outlineLevel="1">
      <c r="A142" s="222"/>
      <c r="B142" s="447" t="s">
        <v>455</v>
      </c>
      <c r="C142" s="454" t="str">
        <f t="array" ref="C142">INDEX(Tripping!$G$3:$H$109, MATCH($A$1,Tripping!$A$3:$A$109,0), MATCH(C119,Tripping!$G$2:$AC$2,0))</f>
        <v>1-16</v>
      </c>
      <c r="D142" s="455">
        <f t="array" ref="D142">INDEX(Tripping!$G$3:$H$109, MATCH($A$1,Tripping!$A$3:$A$109,0), MATCH(D119,Tripping!$G$2:$AC$2,0))</f>
        <v>21</v>
      </c>
      <c r="E142" s="448"/>
      <c r="F142" s="448"/>
      <c r="G142" s="448"/>
      <c r="H142" s="320"/>
      <c r="I142" s="320"/>
      <c r="J142" s="121"/>
      <c r="K142" s="451" t="str">
        <f>'テンプレート'!K139</f>
        <v/>
      </c>
      <c r="L142" s="120"/>
      <c r="M142" s="445" t="str">
        <f>'テンプレート'!M139</f>
        <v/>
      </c>
      <c r="N142" s="108"/>
      <c r="O142" s="180"/>
      <c r="P142" s="180"/>
      <c r="Q142" s="180"/>
      <c r="R142" s="180"/>
      <c r="S142" s="180"/>
      <c r="T142" s="180"/>
      <c r="U142" s="180"/>
      <c r="V142" s="180"/>
    </row>
    <row r="143" outlineLevel="1">
      <c r="A143" s="222"/>
      <c r="B143" s="447" t="s">
        <v>496</v>
      </c>
      <c r="C143" s="454" t="str">
        <f t="array" ref="C143">INDEX(Tripping!$I$3:$J$109, MATCH($A$1,Tripping!$A$3:$A$109,0), MATCH(C119,Tripping!$I$2:$AC$2,0))</f>
        <v>1-9</v>
      </c>
      <c r="D143" s="455">
        <f t="array" ref="D143">INDEX(Tripping!$I$3:$J$109, MATCH($A$1,Tripping!$A$3:$A$109,0), MATCH(D119,Tripping!$I$2:$AC$2,0))</f>
        <v>28</v>
      </c>
      <c r="E143" s="448"/>
      <c r="F143" s="448"/>
      <c r="G143" s="448"/>
      <c r="H143" s="320"/>
      <c r="I143" s="320"/>
      <c r="J143" s="320"/>
      <c r="K143" s="463"/>
      <c r="L143" s="464" t="str">
        <f>'テンプレート'!L140</f>
        <v/>
      </c>
      <c r="M143" s="127" t="s">
        <v>504</v>
      </c>
      <c r="N143" s="108"/>
      <c r="O143" s="180"/>
      <c r="P143" s="180"/>
      <c r="Q143" s="180"/>
      <c r="R143" s="180"/>
      <c r="S143" s="180"/>
      <c r="T143" s="180"/>
      <c r="U143" s="180"/>
      <c r="V143" s="180"/>
    </row>
    <row r="144" outlineLevel="1">
      <c r="A144" s="222"/>
      <c r="B144" s="447" t="s">
        <v>497</v>
      </c>
      <c r="C144" s="454" t="str">
        <f t="array" ref="C144">INDEX(Tripping!$K$3:$L$109, MATCH($A$1,Tripping!$A$3:$A$109,0), MATCH(C119,Tripping!$K$2:$AC$2,0))</f>
        <v>1-9</v>
      </c>
      <c r="D144" s="455">
        <f t="array" ref="D144">INDEX(Tripping!$K$3:$L$109, MATCH($A$1,Tripping!$A$3:$A$109,0), MATCH(D119,Tripping!$K$2:$AC$2,0))</f>
        <v>28</v>
      </c>
      <c r="E144" s="448"/>
      <c r="F144" s="448"/>
      <c r="G144" s="448"/>
      <c r="H144" s="320"/>
      <c r="I144" s="320"/>
      <c r="J144" s="320"/>
      <c r="K144" s="465"/>
      <c r="L144" s="180"/>
      <c r="M144" s="180"/>
      <c r="N144" s="108"/>
      <c r="O144" s="180"/>
      <c r="P144" s="180"/>
      <c r="Q144" s="180"/>
      <c r="R144" s="180"/>
      <c r="S144" s="180"/>
      <c r="T144" s="180"/>
      <c r="U144" s="180"/>
      <c r="V144" s="180"/>
    </row>
    <row r="145" outlineLevel="1">
      <c r="A145" s="222"/>
      <c r="B145" s="447" t="s">
        <v>510</v>
      </c>
      <c r="C145" s="456" t="str">
        <f t="array" ref="C145">INDEX(Tripping!$M$3:$P$109, MATCH($A$1,Tripping!$A$3:$A$109,0), MATCH(C119,Tripping!$M$2:$AC$2,0))</f>
        <v>1-7</v>
      </c>
      <c r="D145" s="457">
        <f t="array" ref="D145">INDEX(Tripping!$M$3:$P$109, MATCH($A$1,Tripping!$A$3:$A$109,0), MATCH(D119,Tripping!$M$2:$AC$2,0))</f>
        <v>49</v>
      </c>
      <c r="E145" s="454" t="str">
        <f t="array" ref="E145">INDEX(Tripping!$M$3:$P$109, MATCH($A$1,Tripping!$A$3:$A$109,0), MATCH(E119,Tripping!$M$2:$AC$2,0))</f>
        <v>19-20</v>
      </c>
      <c r="F145" s="455">
        <f t="array" ref="F145">INDEX(Tripping!$M$3:$P$109, MATCH($A$1,Tripping!$A$3:$A$109,0), MATCH(F119,Tripping!$M$2:$AC$2,0))</f>
        <v>5</v>
      </c>
      <c r="G145" s="127">
        <f t="shared" ref="G145:G146" si="5">F145*1.2</f>
        <v>6</v>
      </c>
      <c r="H145" s="320"/>
      <c r="I145" s="320"/>
      <c r="J145" s="320"/>
      <c r="K145" s="180"/>
      <c r="L145" s="180"/>
      <c r="M145" s="180"/>
      <c r="N145" s="108"/>
      <c r="O145" s="108"/>
      <c r="P145" s="108"/>
      <c r="Q145" s="108"/>
      <c r="R145" s="180"/>
      <c r="S145" s="180"/>
      <c r="T145" s="180"/>
      <c r="U145" s="180"/>
      <c r="V145" s="180"/>
    </row>
    <row r="146" outlineLevel="1">
      <c r="A146" s="207"/>
      <c r="B146" s="458" t="s">
        <v>511</v>
      </c>
      <c r="C146" s="207"/>
      <c r="D146" s="207"/>
      <c r="E146" s="454" t="str">
        <f t="array" ref="E146">INDEX(Tripping!$Q$3:$R$109, MATCH($A$1,Tripping!$A$3:$A$109,0), MATCH(E119,Tripping!$Q$2:$AC$2,0))</f>
        <v>30-31</v>
      </c>
      <c r="F146" s="455">
        <f t="array" ref="F146">INDEX(Tripping!$Q$3:$R$109, MATCH($A$1,Tripping!$A$3:$A$109,0), MATCH(F119,Tripping!$Q$2:$AC$2,0))</f>
        <v>5</v>
      </c>
      <c r="G146" s="127">
        <f t="shared" si="5"/>
        <v>6</v>
      </c>
      <c r="H146" s="320"/>
      <c r="I146" s="320"/>
      <c r="J146" s="320"/>
      <c r="K146" s="180"/>
      <c r="L146" s="180"/>
      <c r="M146" s="180"/>
      <c r="N146" s="108"/>
      <c r="O146" s="108"/>
      <c r="P146" s="108"/>
      <c r="Q146" s="108"/>
      <c r="R146" s="180"/>
      <c r="S146" s="180"/>
      <c r="T146" s="180"/>
      <c r="U146" s="180"/>
      <c r="V146" s="180"/>
    </row>
  </sheetData>
  <mergeCells count="130">
    <mergeCell ref="I43:I46"/>
    <mergeCell ref="J43:J46"/>
    <mergeCell ref="H55:J55"/>
    <mergeCell ref="J47:J48"/>
    <mergeCell ref="J51:J52"/>
    <mergeCell ref="H31:J32"/>
    <mergeCell ref="H33:J33"/>
    <mergeCell ref="H84:J86"/>
    <mergeCell ref="H56:J67"/>
    <mergeCell ref="H68:J68"/>
    <mergeCell ref="H69:J82"/>
    <mergeCell ref="H83:J83"/>
    <mergeCell ref="H34:J34"/>
    <mergeCell ref="H30:J30"/>
    <mergeCell ref="R50:V50"/>
    <mergeCell ref="R51:V52"/>
    <mergeCell ref="A56:A58"/>
    <mergeCell ref="A59:A61"/>
    <mergeCell ref="V56:V67"/>
    <mergeCell ref="U56:U67"/>
    <mergeCell ref="R47:V48"/>
    <mergeCell ref="R49:V49"/>
    <mergeCell ref="D51:D52"/>
    <mergeCell ref="A101:A102"/>
    <mergeCell ref="A100:B100"/>
    <mergeCell ref="C101:C102"/>
    <mergeCell ref="E101:E102"/>
    <mergeCell ref="A62:A67"/>
    <mergeCell ref="A68:B68"/>
    <mergeCell ref="A84:A86"/>
    <mergeCell ref="A81:A82"/>
    <mergeCell ref="U84:U86"/>
    <mergeCell ref="U88:U92"/>
    <mergeCell ref="V88:V92"/>
    <mergeCell ref="V84:V86"/>
    <mergeCell ref="A88:A92"/>
    <mergeCell ref="A69:A77"/>
    <mergeCell ref="A78:A80"/>
    <mergeCell ref="A97:A99"/>
    <mergeCell ref="A51:A52"/>
    <mergeCell ref="A54:B54"/>
    <mergeCell ref="A55:B55"/>
    <mergeCell ref="A87:B87"/>
    <mergeCell ref="A94:B95"/>
    <mergeCell ref="A83:B83"/>
    <mergeCell ref="D47:D48"/>
    <mergeCell ref="A47:A48"/>
    <mergeCell ref="R43:V46"/>
    <mergeCell ref="R42:V42"/>
    <mergeCell ref="V69:V82"/>
    <mergeCell ref="U69:U82"/>
    <mergeCell ref="E105:E106"/>
    <mergeCell ref="E107:E108"/>
    <mergeCell ref="E103:E104"/>
    <mergeCell ref="C107:C108"/>
    <mergeCell ref="H105:J106"/>
    <mergeCell ref="H103:J104"/>
    <mergeCell ref="K122:L122"/>
    <mergeCell ref="K133:L133"/>
    <mergeCell ref="K142:L142"/>
    <mergeCell ref="K139:L139"/>
    <mergeCell ref="H107:J108"/>
    <mergeCell ref="K123:K128"/>
    <mergeCell ref="K135:K138"/>
    <mergeCell ref="K129:K132"/>
    <mergeCell ref="C138:C139"/>
    <mergeCell ref="D138:D139"/>
    <mergeCell ref="D132:D133"/>
    <mergeCell ref="C132:C133"/>
    <mergeCell ref="K120:K121"/>
    <mergeCell ref="K119:L119"/>
    <mergeCell ref="A118:B119"/>
    <mergeCell ref="A134:A139"/>
    <mergeCell ref="A128:A133"/>
    <mergeCell ref="A120:A124"/>
    <mergeCell ref="A125:A127"/>
    <mergeCell ref="H27:J27"/>
    <mergeCell ref="H25:J25"/>
    <mergeCell ref="H26:J26"/>
    <mergeCell ref="H4:H5"/>
    <mergeCell ref="H6:H7"/>
    <mergeCell ref="I6:I7"/>
    <mergeCell ref="H8:J9"/>
    <mergeCell ref="H37:J39"/>
    <mergeCell ref="H35:J36"/>
    <mergeCell ref="K1:M2"/>
    <mergeCell ref="H1:J2"/>
    <mergeCell ref="I4:I5"/>
    <mergeCell ref="H10:H11"/>
    <mergeCell ref="H28:J29"/>
    <mergeCell ref="H87:J87"/>
    <mergeCell ref="H88:J92"/>
    <mergeCell ref="D84:D86"/>
    <mergeCell ref="D91:D92"/>
    <mergeCell ref="I10:I11"/>
    <mergeCell ref="K16:N16"/>
    <mergeCell ref="E16:F16"/>
    <mergeCell ref="G16:H16"/>
    <mergeCell ref="C16:D16"/>
    <mergeCell ref="C1:G12"/>
    <mergeCell ref="A105:A106"/>
    <mergeCell ref="C105:C106"/>
    <mergeCell ref="H100:J100"/>
    <mergeCell ref="H101:J102"/>
    <mergeCell ref="A110:B111"/>
    <mergeCell ref="A107:A108"/>
    <mergeCell ref="A112:A114"/>
    <mergeCell ref="A115:A116"/>
    <mergeCell ref="A103:A104"/>
    <mergeCell ref="C103:C104"/>
    <mergeCell ref="A140:A146"/>
    <mergeCell ref="C145:C146"/>
    <mergeCell ref="D145:D146"/>
    <mergeCell ref="A37:A39"/>
    <mergeCell ref="A31:A32"/>
    <mergeCell ref="A28:A29"/>
    <mergeCell ref="A35:A36"/>
    <mergeCell ref="A26:A27"/>
    <mergeCell ref="A24:B25"/>
    <mergeCell ref="A15:B16"/>
    <mergeCell ref="A11:B12"/>
    <mergeCell ref="D31:D32"/>
    <mergeCell ref="D28:D29"/>
    <mergeCell ref="I51:I52"/>
    <mergeCell ref="I47:I48"/>
    <mergeCell ref="D43:D46"/>
    <mergeCell ref="A43:A46"/>
    <mergeCell ref="D37:D39"/>
    <mergeCell ref="D35:D36"/>
    <mergeCell ref="A41:B42"/>
  </mergeCells>
  <conditionalFormatting sqref="K1:K15 K17:K143 E56:F61 G56:G66 L56:T57 C58:D59 C61:D61 O63:T66 E64:F66 L64:N66 D69:D78 C76:C77 E76:G77 C79:C82 E79:G82 L80:T82 G88 D101 L101:Q101 D103 P108">
    <cfRule type="containsText" dxfId="0" priority="1" operator="containsText" text="361">
      <formula>NOT(ISERROR(SEARCH(("361"),(K1))))</formula>
    </cfRule>
  </conditionalFormatting>
  <conditionalFormatting sqref="K1:K15 K17:K143 E56:F61 G56:G66 L56:T57 C58:D59 C61:D61 O63:T66 E64:F66 L64:N66 D69:D78 C76:C77 E76:G77 C79:C82 E79:G82 L80:T82 G88 D101 L101:Q101 D103 P108">
    <cfRule type="containsText" dxfId="1" priority="2" operator="containsText" text="363">
      <formula>NOT(ISERROR(SEARCH(("363"),(K1))))</formula>
    </cfRule>
  </conditionalFormatting>
  <conditionalFormatting sqref="K1:K15 K17:K143 E56:F61 G56:G66 L56:T57 C58:D59 C61:D61 O63:T66 E64:F66 L64:N66 D69:D78 C76:C77 E76:G77 C79:C82 E79:G82 L80:T82 G88 D101 L101:Q101 D103 P108">
    <cfRule type="containsText" dxfId="1" priority="3" operator="containsText" text="365">
      <formula>NOT(ISERROR(SEARCH(("365"),(K1))))</formula>
    </cfRule>
  </conditionalFormatting>
  <conditionalFormatting sqref="K1:K15 K17:K143 E56:F61 G56:G66 L56:T57 C58:D59 C61:D61 O63:T66 E64:F66 L64:N66 D69:D78 C76:C77 E76:G77 C79:C82 E79:G82 L80:T82 G88 D101 L101:Q101 D103 P108">
    <cfRule type="containsText" dxfId="1" priority="4" operator="containsText" text="366">
      <formula>NOT(ISERROR(SEARCH(("366"),(K1))))</formula>
    </cfRule>
  </conditionalFormatting>
  <conditionalFormatting sqref="K1:K15 K17:K143 E56:F61 G56:G66 L56:T57 C58:D59 C61:D61 O63:T66 E64:F66 L64:N66 D69:D78 C76:C77 E76:G77 C79:C82 E79:G82 L80:T82 G88 D101 L101:Q101 D103 P108">
    <cfRule type="containsText" dxfId="1" priority="5" operator="containsText" text="367">
      <formula>NOT(ISERROR(SEARCH(("367"),(K1))))</formula>
    </cfRule>
  </conditionalFormatting>
  <conditionalFormatting sqref="P101:P108">
    <cfRule type="cellIs" dxfId="2" priority="6" operator="equal">
      <formula>"敵のみ"</formula>
    </cfRule>
  </conditionalFormatting>
  <conditionalFormatting sqref="E56:F61 G56:G66 K56:T57 C58:D59 C61:D61 O63:T66 E64:F66 K64:N66 D69:D78 C76:C77 E76:G77 C79:C82 E79:G82 K80:T82 G88 D101:D108">
    <cfRule type="cellIs" dxfId="3" priority="7" operator="equal">
      <formula>"-"</formula>
    </cfRule>
  </conditionalFormatting>
  <conditionalFormatting sqref="O1:O146 E56:F61 G56:G66 K56:N57 P56:T57 C58:D59 C61:D61 P63:T66 E64:F66 K64:N66 D69:D78 C76:C77 E76:G77 C79:C82 E79:G82 K80:N82 P80:T82 G88 D101 K101:N101 P101:Q101 D103 K103:N103 P103:Q103 P108">
    <cfRule type="cellIs" dxfId="4" priority="8" operator="greaterThan">
      <formula>0</formula>
    </cfRule>
  </conditionalFormatting>
  <conditionalFormatting sqref="P1:Q146">
    <cfRule type="cellIs" dxfId="5" priority="9" operator="lessThan">
      <formula>1</formula>
    </cfRule>
  </conditionalFormatting>
  <conditionalFormatting sqref="P1:Q146">
    <cfRule type="cellIs" dxfId="4" priority="10" operator="greaterThan">
      <formula>1</formula>
    </cfRule>
  </conditionalFormatting>
  <conditionalFormatting sqref="N25:N108">
    <cfRule type="cellIs" dxfId="6" priority="11" operator="greaterThan">
      <formula>0</formula>
    </cfRule>
  </conditionalFormatting>
  <conditionalFormatting sqref="N1:N15 N17:N146">
    <cfRule type="containsText" dxfId="6" priority="12" operator="containsText" text="/">
      <formula>NOT(ISERROR(SEARCH(("/"),(N1))))</formula>
    </cfRule>
  </conditionalFormatting>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5819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585">
        <v>31.0</v>
      </c>
      <c r="B1" s="1586"/>
      <c r="C1" s="1587" t="str">
        <f>IMAGE(VLOOKUP($A$1,Fighters!A2:AI107,12,FALSE),1)</f>
        <v/>
      </c>
      <c r="D1" s="1588"/>
      <c r="E1" s="1588"/>
      <c r="F1" s="1588"/>
      <c r="G1" s="1589"/>
      <c r="H1" s="1590"/>
      <c r="I1" s="1588"/>
      <c r="J1" s="1589"/>
      <c r="K1" s="1591"/>
      <c r="L1" s="1588"/>
      <c r="M1" s="1589"/>
      <c r="N1" s="1592"/>
      <c r="O1" s="1592"/>
      <c r="P1" s="1592"/>
      <c r="Q1" s="1592"/>
      <c r="R1" s="1593"/>
      <c r="S1" s="1593"/>
      <c r="T1" s="1593"/>
      <c r="U1" s="1593"/>
      <c r="V1" s="1593"/>
    </row>
    <row r="2">
      <c r="A2" s="1594" t="str">
        <f>VLOOKUP($A$1,Fighters!$A$2:$AI$81,6,FALSE)</f>
        <v>#658198</v>
      </c>
      <c r="B2" s="1586"/>
      <c r="C2" s="1595"/>
      <c r="G2" s="1596"/>
      <c r="H2" s="1597"/>
      <c r="I2" s="1598"/>
      <c r="J2" s="1599"/>
      <c r="K2" s="1597"/>
      <c r="L2" s="1598"/>
      <c r="M2" s="1599"/>
      <c r="N2" s="1592"/>
      <c r="O2" s="1592"/>
      <c r="P2" s="1592"/>
      <c r="Q2" s="1592"/>
      <c r="R2" s="1593"/>
      <c r="S2" s="1593"/>
      <c r="T2" s="1593"/>
      <c r="U2" s="1593"/>
      <c r="V2" s="1593"/>
    </row>
    <row r="3">
      <c r="A3" s="1594" t="str">
        <f>VLOOKUP($A$1,Fighters!$A$2:$AI$81,14,FALSE)</f>
        <v>31. スネーク</v>
      </c>
      <c r="B3" s="1586"/>
      <c r="C3" s="1595"/>
      <c r="G3" s="1596"/>
      <c r="H3" s="1600"/>
      <c r="I3" s="1600"/>
      <c r="J3" s="1600"/>
      <c r="K3" s="1601"/>
      <c r="L3" s="1601"/>
      <c r="M3" s="1601"/>
      <c r="N3" s="1592"/>
      <c r="O3" s="1592"/>
      <c r="P3" s="1592"/>
      <c r="Q3" s="1592"/>
      <c r="R3" s="1602"/>
      <c r="S3" s="1593"/>
      <c r="T3" s="1593"/>
      <c r="U3" s="1593"/>
      <c r="V3" s="1593"/>
    </row>
    <row r="4">
      <c r="A4" s="1594" t="str">
        <f>VLOOKUP($A$1,Fighters!$A$2:$AI$81,13,FALSE)</f>
        <v>1</v>
      </c>
      <c r="B4" s="1586"/>
      <c r="C4" s="1595"/>
      <c r="G4" s="1596"/>
      <c r="H4" s="1603"/>
      <c r="I4" s="1603"/>
      <c r="J4" s="1600"/>
      <c r="K4" s="1601"/>
      <c r="L4" s="1601"/>
      <c r="M4" s="1601"/>
      <c r="N4" s="1592"/>
      <c r="O4" s="1592"/>
      <c r="P4" s="1592"/>
      <c r="Q4" s="1592"/>
      <c r="R4" s="1602"/>
      <c r="S4" s="1593"/>
      <c r="T4" s="1593"/>
      <c r="U4" s="1593"/>
      <c r="V4" s="1593"/>
    </row>
    <row r="5" ht="16.5" customHeight="1">
      <c r="A5" s="1585"/>
      <c r="B5" s="1586"/>
      <c r="C5" s="1595"/>
      <c r="G5" s="1596"/>
      <c r="H5" s="1604"/>
      <c r="I5" s="1604"/>
      <c r="J5" s="1605"/>
      <c r="K5" s="1606"/>
      <c r="L5" s="1607"/>
      <c r="M5" s="1607"/>
      <c r="N5" s="1592"/>
      <c r="O5" s="1592"/>
      <c r="P5" s="1592"/>
      <c r="Q5" s="1592"/>
      <c r="R5" s="1602"/>
      <c r="S5" s="1593"/>
      <c r="T5" s="1593"/>
      <c r="U5" s="1593"/>
      <c r="V5" s="1593"/>
    </row>
    <row r="6">
      <c r="A6" s="1586"/>
      <c r="B6" s="1586"/>
      <c r="C6" s="1595"/>
      <c r="G6" s="1596"/>
      <c r="H6" s="1603"/>
      <c r="I6" s="1608" t="s">
        <v>6</v>
      </c>
      <c r="J6" s="1606"/>
      <c r="K6" s="1609"/>
      <c r="L6" s="1607"/>
      <c r="M6" s="1607"/>
      <c r="N6" s="1592"/>
      <c r="O6" s="1592"/>
      <c r="P6" s="1592"/>
      <c r="Q6" s="1592"/>
      <c r="R6" s="1602"/>
      <c r="S6" s="1593"/>
      <c r="T6" s="1593"/>
      <c r="U6" s="1593"/>
      <c r="V6" s="1593"/>
    </row>
    <row r="7">
      <c r="A7" s="1586"/>
      <c r="B7" s="1586"/>
      <c r="C7" s="1595"/>
      <c r="G7" s="1596"/>
      <c r="H7" s="1604"/>
      <c r="I7" s="1604"/>
      <c r="J7" s="1606"/>
      <c r="K7" s="1609"/>
      <c r="L7" s="1607"/>
      <c r="M7" s="1607"/>
      <c r="N7" s="1592"/>
      <c r="O7" s="1592"/>
      <c r="P7" s="1592"/>
      <c r="Q7" s="1592"/>
      <c r="R7" s="1602"/>
      <c r="S7" s="1593"/>
      <c r="T7" s="1593"/>
      <c r="U7" s="1593"/>
      <c r="V7" s="1593"/>
    </row>
    <row r="8">
      <c r="A8" s="1586"/>
      <c r="B8" s="1586"/>
      <c r="C8" s="1595"/>
      <c r="G8" s="1596"/>
      <c r="H8" s="1610">
        <v>43631.94858217593</v>
      </c>
      <c r="I8" s="1588"/>
      <c r="J8" s="1589"/>
      <c r="K8" s="1606"/>
      <c r="L8" s="1607"/>
      <c r="M8" s="1607"/>
      <c r="N8" s="1592"/>
      <c r="O8" s="1592"/>
      <c r="P8" s="1592"/>
      <c r="Q8" s="1592"/>
      <c r="R8" s="1602"/>
      <c r="S8" s="1593"/>
      <c r="T8" s="1593"/>
      <c r="U8" s="1593"/>
      <c r="V8" s="1593"/>
    </row>
    <row r="9">
      <c r="A9" s="1586"/>
      <c r="B9" s="1586"/>
      <c r="C9" s="1595"/>
      <c r="G9" s="1596"/>
      <c r="H9" s="1597"/>
      <c r="I9" s="1598"/>
      <c r="J9" s="1599"/>
      <c r="K9" s="1593"/>
      <c r="L9" s="1592"/>
      <c r="M9" s="1592"/>
      <c r="N9" s="1592"/>
      <c r="O9" s="1592"/>
      <c r="P9" s="1592"/>
      <c r="Q9" s="1592"/>
      <c r="R9" s="1602"/>
      <c r="S9" s="1593"/>
      <c r="T9" s="1593"/>
      <c r="U9" s="1593"/>
      <c r="V9" s="1593"/>
    </row>
    <row r="10">
      <c r="A10" s="1586"/>
      <c r="B10" s="1586"/>
      <c r="C10" s="1595"/>
      <c r="G10" s="1596"/>
      <c r="H10" s="1611"/>
      <c r="I10" s="1611"/>
      <c r="J10" s="1593"/>
      <c r="K10" s="1593"/>
      <c r="L10" s="1592"/>
      <c r="M10" s="1592"/>
      <c r="N10" s="1592"/>
      <c r="O10" s="1592"/>
      <c r="P10" s="1592"/>
      <c r="Q10" s="1592"/>
      <c r="R10" s="1602"/>
      <c r="S10" s="1593"/>
      <c r="T10" s="1593"/>
      <c r="U10" s="1593"/>
      <c r="V10" s="1593"/>
    </row>
    <row r="11">
      <c r="A11" s="1612" t="s">
        <v>11</v>
      </c>
      <c r="B11" s="1589"/>
      <c r="C11" s="1595"/>
      <c r="G11" s="1596"/>
      <c r="H11" s="1604"/>
      <c r="I11" s="1604"/>
      <c r="J11" s="1593"/>
      <c r="K11" s="1593"/>
      <c r="L11" s="1592"/>
      <c r="M11" s="1592"/>
      <c r="N11" s="1592"/>
      <c r="O11" s="1592"/>
      <c r="P11" s="1592"/>
      <c r="Q11" s="1592"/>
      <c r="R11" s="1602"/>
      <c r="S11" s="1593"/>
      <c r="T11" s="1593"/>
      <c r="U11" s="1593"/>
      <c r="V11" s="1593"/>
    </row>
    <row r="12">
      <c r="A12" s="1597"/>
      <c r="B12" s="1599"/>
      <c r="C12" s="1597"/>
      <c r="D12" s="1598"/>
      <c r="E12" s="1598"/>
      <c r="F12" s="1598"/>
      <c r="G12" s="1599"/>
      <c r="H12" s="1613"/>
      <c r="I12" s="1613"/>
      <c r="J12" s="1586"/>
      <c r="K12" s="1586"/>
      <c r="L12" s="1592"/>
      <c r="M12" s="1592"/>
      <c r="N12" s="1592"/>
      <c r="O12" s="1592"/>
      <c r="P12" s="1592"/>
      <c r="Q12" s="1592"/>
      <c r="R12" s="1602"/>
      <c r="S12" s="1593"/>
      <c r="T12" s="1593"/>
      <c r="U12" s="1593"/>
      <c r="V12" s="159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106 [17th]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37F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1.76 [67th]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11.891 [78th]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0.882 [71st]</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0.17094 [18th]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21.62 [78th]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1.595 [56th]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13.69 [67th]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0.987 [59th]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28F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0.03 [77th]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34.07 [33rd]</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1.73 [22nd]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0.005 [69th]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2.768 [22nd]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 [61st]</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95</v>
      </c>
      <c r="D26" s="701" t="s">
        <v>2358</v>
      </c>
      <c r="E26" s="201" t="s">
        <v>473</v>
      </c>
      <c r="F26" s="200">
        <v>3.0</v>
      </c>
      <c r="G26" s="201" t="s">
        <v>193</v>
      </c>
      <c r="H26" s="228" t="s">
        <v>2359</v>
      </c>
      <c r="I26" s="120"/>
      <c r="J26" s="117"/>
      <c r="K26" s="200"/>
      <c r="L26" s="203"/>
      <c r="M26" s="204"/>
      <c r="N26" s="204"/>
      <c r="O26" s="205">
        <v>0.0</v>
      </c>
      <c r="P26" s="205">
        <v>1.0</v>
      </c>
      <c r="Q26" s="205">
        <v>1.0</v>
      </c>
      <c r="R26" s="105"/>
      <c r="S26" s="105"/>
      <c r="T26" s="105"/>
      <c r="U26" s="105"/>
      <c r="V26" s="105"/>
    </row>
    <row r="27" outlineLevel="1">
      <c r="A27" s="222"/>
      <c r="B27" s="208" t="s">
        <v>63</v>
      </c>
      <c r="C27" s="355" t="s">
        <v>64</v>
      </c>
      <c r="D27" s="355" t="s">
        <v>57</v>
      </c>
      <c r="E27" s="210" t="s">
        <v>473</v>
      </c>
      <c r="F27" s="200">
        <v>3.0</v>
      </c>
      <c r="G27" s="201" t="s">
        <v>193</v>
      </c>
      <c r="H27" s="228" t="s">
        <v>2360</v>
      </c>
      <c r="I27" s="120"/>
      <c r="J27" s="117"/>
      <c r="K27" s="203"/>
      <c r="L27" s="203"/>
      <c r="M27" s="204"/>
      <c r="N27" s="204"/>
      <c r="O27" s="205">
        <v>0.0</v>
      </c>
      <c r="P27" s="205">
        <v>1.0</v>
      </c>
      <c r="Q27" s="205">
        <v>1.0</v>
      </c>
      <c r="R27" s="105"/>
      <c r="S27" s="105"/>
      <c r="T27" s="105"/>
      <c r="U27" s="105"/>
      <c r="V27" s="105"/>
    </row>
    <row r="28" outlineLevel="1">
      <c r="A28" s="207"/>
      <c r="B28" s="208" t="s">
        <v>94</v>
      </c>
      <c r="C28" s="355" t="s">
        <v>192</v>
      </c>
      <c r="D28" s="355" t="s">
        <v>461</v>
      </c>
      <c r="E28" s="210" t="s">
        <v>66</v>
      </c>
      <c r="F28" s="200">
        <v>7.199999999999999</v>
      </c>
      <c r="G28" s="201" t="s">
        <v>67</v>
      </c>
      <c r="H28" s="228"/>
      <c r="I28" s="120"/>
      <c r="J28" s="117"/>
      <c r="K28" s="203"/>
      <c r="L28" s="203"/>
      <c r="M28" s="204"/>
      <c r="N28" s="204"/>
      <c r="O28" s="205">
        <v>0.0</v>
      </c>
      <c r="P28" s="205">
        <v>1.0</v>
      </c>
      <c r="Q28" s="205">
        <v>1.0</v>
      </c>
      <c r="R28" s="105"/>
      <c r="S28" s="105"/>
      <c r="T28" s="105"/>
      <c r="U28" s="105"/>
      <c r="V28" s="105"/>
    </row>
    <row r="29" outlineLevel="1">
      <c r="A29" s="195" t="s">
        <v>72</v>
      </c>
      <c r="B29" s="214"/>
      <c r="C29" s="355" t="s">
        <v>690</v>
      </c>
      <c r="D29" s="314" t="s">
        <v>464</v>
      </c>
      <c r="E29" s="355" t="s">
        <v>2361</v>
      </c>
      <c r="F29" s="200" t="s">
        <v>2362</v>
      </c>
      <c r="G29" s="201" t="s">
        <v>2363</v>
      </c>
      <c r="H29" s="243" t="s">
        <v>2364</v>
      </c>
      <c r="I29" s="221"/>
      <c r="J29" s="110"/>
      <c r="K29" s="200"/>
      <c r="L29" s="203"/>
      <c r="M29" s="204"/>
      <c r="N29" s="204"/>
      <c r="O29" s="205">
        <v>0.0</v>
      </c>
      <c r="P29" s="205">
        <v>1.0</v>
      </c>
      <c r="Q29" s="205">
        <v>1.0</v>
      </c>
      <c r="R29" s="105"/>
      <c r="S29" s="105"/>
      <c r="T29" s="105"/>
      <c r="U29" s="105"/>
      <c r="V29" s="105"/>
    </row>
    <row r="30" outlineLevel="1">
      <c r="A30" s="207"/>
      <c r="B30" s="208" t="s">
        <v>76</v>
      </c>
      <c r="C30" s="355" t="s">
        <v>73</v>
      </c>
      <c r="D30" s="114"/>
      <c r="E30" s="355" t="s">
        <v>1871</v>
      </c>
      <c r="F30" s="200" t="s">
        <v>1872</v>
      </c>
      <c r="G30" s="201" t="s">
        <v>1466</v>
      </c>
      <c r="H30" s="112"/>
      <c r="I30" s="224"/>
      <c r="J30" s="114"/>
      <c r="K30" s="203"/>
      <c r="L30" s="203"/>
      <c r="M30" s="204"/>
      <c r="N30" s="204"/>
      <c r="O30" s="205">
        <v>0.0</v>
      </c>
      <c r="P30" s="205">
        <v>1.0</v>
      </c>
      <c r="Q30" s="205">
        <v>1.0</v>
      </c>
      <c r="R30" s="105"/>
      <c r="S30" s="105"/>
      <c r="T30" s="105"/>
      <c r="U30" s="105"/>
      <c r="V30" s="105"/>
    </row>
    <row r="31" outlineLevel="1">
      <c r="A31" s="195" t="s">
        <v>82</v>
      </c>
      <c r="B31" s="208" t="s">
        <v>2158</v>
      </c>
      <c r="C31" s="355" t="s">
        <v>64</v>
      </c>
      <c r="D31" s="355" t="s">
        <v>544</v>
      </c>
      <c r="E31" s="355" t="s">
        <v>58</v>
      </c>
      <c r="F31" s="200">
        <v>4.8</v>
      </c>
      <c r="G31" s="201" t="s">
        <v>59</v>
      </c>
      <c r="H31" s="228" t="s">
        <v>2365</v>
      </c>
      <c r="I31" s="120"/>
      <c r="J31" s="117"/>
      <c r="K31" s="200"/>
      <c r="L31" s="203"/>
      <c r="M31" s="204"/>
      <c r="N31" s="204"/>
      <c r="O31" s="205">
        <v>0.0</v>
      </c>
      <c r="P31" s="205">
        <v>1.0</v>
      </c>
      <c r="Q31" s="205">
        <v>1.0</v>
      </c>
      <c r="R31" s="105"/>
      <c r="S31" s="105"/>
      <c r="T31" s="105"/>
      <c r="U31" s="105"/>
      <c r="V31" s="105"/>
    </row>
    <row r="32" outlineLevel="1">
      <c r="A32" s="207"/>
      <c r="B32" s="208" t="s">
        <v>2160</v>
      </c>
      <c r="C32" s="355" t="s">
        <v>90</v>
      </c>
      <c r="D32" s="355" t="s">
        <v>165</v>
      </c>
      <c r="E32" s="355" t="s">
        <v>2366</v>
      </c>
      <c r="F32" s="200" t="s">
        <v>2367</v>
      </c>
      <c r="G32" s="201" t="s">
        <v>522</v>
      </c>
      <c r="H32" s="228"/>
      <c r="I32" s="120"/>
      <c r="J32" s="117"/>
      <c r="K32" s="200"/>
      <c r="L32" s="203"/>
      <c r="M32" s="204"/>
      <c r="N32" s="204"/>
      <c r="O32" s="205">
        <v>0.0</v>
      </c>
      <c r="P32" s="205">
        <v>1.0</v>
      </c>
      <c r="Q32" s="205">
        <v>1.0</v>
      </c>
      <c r="R32" s="105"/>
      <c r="S32" s="105"/>
      <c r="T32" s="105"/>
      <c r="U32" s="105"/>
      <c r="V32" s="105"/>
    </row>
    <row r="33" outlineLevel="1">
      <c r="A33" s="195" t="s">
        <v>93</v>
      </c>
      <c r="B33" s="214"/>
      <c r="C33" s="276" t="s">
        <v>524</v>
      </c>
      <c r="D33" s="314" t="s">
        <v>118</v>
      </c>
      <c r="E33" s="355" t="s">
        <v>2369</v>
      </c>
      <c r="F33" s="200">
        <v>17.4</v>
      </c>
      <c r="G33" s="201" t="s">
        <v>125</v>
      </c>
      <c r="H33" s="243"/>
      <c r="I33" s="221"/>
      <c r="J33" s="110"/>
      <c r="K33" s="203"/>
      <c r="L33" s="203"/>
      <c r="M33" s="204"/>
      <c r="N33" s="204"/>
      <c r="O33" s="205">
        <v>0.0</v>
      </c>
      <c r="P33" s="205">
        <v>1.0</v>
      </c>
      <c r="Q33" s="205">
        <v>1.0</v>
      </c>
      <c r="R33" s="105"/>
      <c r="S33" s="105"/>
      <c r="T33" s="105"/>
      <c r="U33" s="105"/>
      <c r="V33" s="105"/>
    </row>
    <row r="34" outlineLevel="1">
      <c r="A34" s="207"/>
      <c r="B34" s="208" t="s">
        <v>76</v>
      </c>
      <c r="C34" s="276" t="s">
        <v>394</v>
      </c>
      <c r="D34" s="114"/>
      <c r="E34" s="355" t="s">
        <v>1144</v>
      </c>
      <c r="F34" s="200">
        <v>16.2</v>
      </c>
      <c r="G34" s="201" t="s">
        <v>207</v>
      </c>
      <c r="H34" s="112"/>
      <c r="I34" s="224"/>
      <c r="J34" s="114"/>
      <c r="K34" s="205"/>
      <c r="L34" s="204"/>
      <c r="M34" s="204"/>
      <c r="N34" s="204"/>
      <c r="O34" s="205">
        <v>0.0</v>
      </c>
      <c r="P34" s="205">
        <v>1.0</v>
      </c>
      <c r="Q34" s="205">
        <v>1.0</v>
      </c>
      <c r="R34" s="105"/>
      <c r="S34" s="105"/>
      <c r="T34" s="105"/>
      <c r="U34" s="105"/>
      <c r="V34" s="105"/>
    </row>
    <row r="35" outlineLevel="1">
      <c r="A35" s="236" t="s">
        <v>104</v>
      </c>
      <c r="B35" s="214"/>
      <c r="C35" s="355" t="s">
        <v>105</v>
      </c>
      <c r="D35" s="355" t="s">
        <v>213</v>
      </c>
      <c r="E35" s="355" t="s">
        <v>74</v>
      </c>
      <c r="F35" s="200">
        <v>14.399999999999999</v>
      </c>
      <c r="G35" s="201" t="s">
        <v>75</v>
      </c>
      <c r="H35" s="228"/>
      <c r="I35" s="120"/>
      <c r="J35" s="117"/>
      <c r="K35" s="205"/>
      <c r="L35" s="204"/>
      <c r="M35" s="204"/>
      <c r="N35" s="204"/>
      <c r="O35" s="205">
        <v>0.0</v>
      </c>
      <c r="P35" s="205">
        <v>1.0</v>
      </c>
      <c r="Q35" s="205">
        <v>1.0</v>
      </c>
      <c r="R35" s="105"/>
      <c r="S35" s="105"/>
      <c r="T35" s="105"/>
      <c r="U35" s="105"/>
      <c r="V35" s="105"/>
    </row>
    <row r="36" outlineLevel="1">
      <c r="A36" s="236" t="s">
        <v>110</v>
      </c>
      <c r="B36" s="208"/>
      <c r="C36" s="355" t="s">
        <v>2370</v>
      </c>
      <c r="D36" s="355" t="s">
        <v>1881</v>
      </c>
      <c r="E36" s="355" t="s">
        <v>1066</v>
      </c>
      <c r="F36" s="200">
        <v>26.4</v>
      </c>
      <c r="G36" s="201" t="s">
        <v>124</v>
      </c>
      <c r="H36" s="228" t="s">
        <v>2371</v>
      </c>
      <c r="I36" s="120"/>
      <c r="J36" s="117"/>
      <c r="K36" s="203"/>
      <c r="L36" s="203"/>
      <c r="M36" s="204"/>
      <c r="N36" s="204"/>
      <c r="O36" s="205">
        <v>0.0</v>
      </c>
      <c r="P36" s="205">
        <v>1.0</v>
      </c>
      <c r="Q36" s="205">
        <v>1.0</v>
      </c>
      <c r="R36" s="105"/>
      <c r="S36" s="105"/>
      <c r="T36" s="105"/>
      <c r="U36" s="105"/>
      <c r="V36" s="105"/>
    </row>
    <row r="37" ht="49.5" customHeight="1" outlineLevel="1">
      <c r="A37" s="195" t="s">
        <v>119</v>
      </c>
      <c r="B37" s="208" t="s">
        <v>2372</v>
      </c>
      <c r="C37" s="355" t="s">
        <v>130</v>
      </c>
      <c r="D37" s="295" t="s">
        <v>112</v>
      </c>
      <c r="E37" s="355" t="s">
        <v>58</v>
      </c>
      <c r="F37" s="200">
        <v>4.8</v>
      </c>
      <c r="G37" s="201" t="s">
        <v>193</v>
      </c>
      <c r="H37" s="243" t="s">
        <v>2373</v>
      </c>
      <c r="I37" s="221"/>
      <c r="J37" s="110"/>
      <c r="K37" s="204"/>
      <c r="L37" s="204"/>
      <c r="M37" s="204"/>
      <c r="N37" s="204"/>
      <c r="O37" s="205">
        <v>0.0</v>
      </c>
      <c r="P37" s="205">
        <v>1.0</v>
      </c>
      <c r="Q37" s="205">
        <v>1.0</v>
      </c>
      <c r="R37" s="105"/>
      <c r="S37" s="105"/>
      <c r="T37" s="105"/>
      <c r="U37" s="105"/>
      <c r="V37" s="105"/>
    </row>
    <row r="38" ht="49.5" customHeight="1" outlineLevel="1">
      <c r="A38" s="207"/>
      <c r="B38" s="208" t="s">
        <v>1400</v>
      </c>
      <c r="C38" s="210" t="s">
        <v>2374</v>
      </c>
      <c r="D38" s="114"/>
      <c r="E38" s="355" t="s">
        <v>166</v>
      </c>
      <c r="F38" s="200">
        <v>16.8</v>
      </c>
      <c r="G38" s="242" t="s">
        <v>168</v>
      </c>
      <c r="H38" s="112"/>
      <c r="I38" s="224"/>
      <c r="J38" s="114"/>
      <c r="K38" s="204"/>
      <c r="L38" s="204"/>
      <c r="M38" s="204"/>
      <c r="N38" s="204"/>
      <c r="O38" s="205">
        <v>0.0</v>
      </c>
      <c r="P38" s="205">
        <v>1.0</v>
      </c>
      <c r="Q38" s="205">
        <v>1.0</v>
      </c>
      <c r="R38" s="105"/>
      <c r="S38" s="105"/>
      <c r="T38" s="105"/>
      <c r="U38" s="105"/>
      <c r="V38" s="105"/>
    </row>
    <row r="39" outlineLevel="1">
      <c r="A39" s="195" t="s">
        <v>128</v>
      </c>
      <c r="B39" s="196" t="s">
        <v>170</v>
      </c>
      <c r="C39" s="199" t="s">
        <v>276</v>
      </c>
      <c r="D39" s="426" t="s">
        <v>345</v>
      </c>
      <c r="E39" s="127" t="s">
        <v>74</v>
      </c>
      <c r="F39" s="200">
        <v>14.399999999999999</v>
      </c>
      <c r="G39" s="201" t="s">
        <v>91</v>
      </c>
      <c r="H39" s="243" t="s">
        <v>1141</v>
      </c>
      <c r="I39" s="221"/>
      <c r="J39" s="110"/>
      <c r="K39" s="203"/>
      <c r="L39" s="203"/>
      <c r="M39" s="204"/>
      <c r="N39" s="204"/>
      <c r="O39" s="205">
        <v>0.0</v>
      </c>
      <c r="P39" s="205">
        <v>1.0</v>
      </c>
      <c r="Q39" s="205">
        <v>1.0</v>
      </c>
      <c r="R39" s="105"/>
      <c r="S39" s="105"/>
      <c r="T39" s="105"/>
      <c r="U39" s="105"/>
      <c r="V39" s="105"/>
    </row>
    <row r="40" outlineLevel="1">
      <c r="A40" s="207"/>
      <c r="B40" s="196" t="s">
        <v>177</v>
      </c>
      <c r="C40" s="199" t="s">
        <v>997</v>
      </c>
      <c r="D40" s="207"/>
      <c r="E40" s="127" t="s">
        <v>166</v>
      </c>
      <c r="F40" s="200">
        <v>16.8</v>
      </c>
      <c r="G40" s="201" t="s">
        <v>168</v>
      </c>
      <c r="H40" s="112"/>
      <c r="I40" s="224"/>
      <c r="J40" s="114"/>
      <c r="K40" s="203"/>
      <c r="L40" s="203"/>
      <c r="M40" s="204"/>
      <c r="N40" s="204"/>
      <c r="O40" s="205">
        <v>0.0</v>
      </c>
      <c r="P40" s="205">
        <v>1.0</v>
      </c>
      <c r="Q40" s="205">
        <v>1.0</v>
      </c>
      <c r="R40" s="105"/>
      <c r="S40" s="105"/>
      <c r="T40" s="105"/>
      <c r="U40" s="105"/>
      <c r="V40" s="105"/>
    </row>
    <row r="41" ht="19.5" customHeight="1" outlineLevel="1">
      <c r="A41" s="195" t="s">
        <v>2351</v>
      </c>
      <c r="B41" s="196" t="s">
        <v>1039</v>
      </c>
      <c r="C41" s="199"/>
      <c r="D41" s="127"/>
      <c r="E41" s="127" t="s">
        <v>2375</v>
      </c>
      <c r="F41" s="200"/>
      <c r="G41" s="581"/>
      <c r="H41" s="243" t="s">
        <v>2376</v>
      </c>
      <c r="I41" s="221"/>
      <c r="J41" s="110"/>
      <c r="K41" s="203"/>
      <c r="L41" s="203"/>
      <c r="M41" s="204"/>
      <c r="N41" s="204"/>
      <c r="O41" s="205"/>
      <c r="P41" s="205"/>
      <c r="Q41" s="205"/>
      <c r="R41" s="105"/>
      <c r="S41" s="105"/>
      <c r="T41" s="105"/>
      <c r="U41" s="105"/>
      <c r="V41" s="105"/>
    </row>
    <row r="42" ht="19.5" customHeight="1" outlineLevel="1">
      <c r="A42" s="207"/>
      <c r="B42" s="196" t="s">
        <v>1416</v>
      </c>
      <c r="C42" s="199"/>
      <c r="D42" s="127"/>
      <c r="E42" s="127" t="s">
        <v>2375</v>
      </c>
      <c r="F42" s="200" t="s">
        <v>2377</v>
      </c>
      <c r="G42" s="581"/>
      <c r="H42" s="112"/>
      <c r="I42" s="224"/>
      <c r="J42" s="114"/>
      <c r="K42" s="203"/>
      <c r="L42" s="203"/>
      <c r="M42" s="204"/>
      <c r="N42" s="204"/>
      <c r="O42" s="205">
        <v>0.0</v>
      </c>
      <c r="P42" s="205">
        <v>1.0</v>
      </c>
      <c r="Q42" s="205">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3" t="str">
        <f>'テンプレート'!R56</f>
        <v>Comment</v>
      </c>
      <c r="S45" s="120"/>
      <c r="T45" s="120"/>
      <c r="U45" s="120"/>
      <c r="V45" s="120"/>
    </row>
    <row r="46" outlineLevel="1">
      <c r="A46" s="265" t="s">
        <v>187</v>
      </c>
      <c r="B46" s="267" t="s">
        <v>170</v>
      </c>
      <c r="C46" s="199" t="s">
        <v>212</v>
      </c>
      <c r="D46" s="314" t="s">
        <v>316</v>
      </c>
      <c r="E46" s="271" t="s">
        <v>194</v>
      </c>
      <c r="F46" s="273">
        <v>3.5999999999999996</v>
      </c>
      <c r="G46" s="273">
        <v>3.06</v>
      </c>
      <c r="H46" s="200" t="s">
        <v>292</v>
      </c>
      <c r="I46" s="311" t="str">
        <f t="array" ref="I46">INDEX('Aerial Attacks'!$O$3:$AA$109, MATCH($A$1,'Aerial Attacks'!$A$3:$A$109,0), MATCH(A46,'Aerial Attacks'!$O$2:$S$2,0))</f>
        <v>16</v>
      </c>
      <c r="J46" s="314" t="s">
        <v>2257</v>
      </c>
      <c r="K46" s="200"/>
      <c r="L46" s="203"/>
      <c r="M46" s="204"/>
      <c r="N46" s="204"/>
      <c r="O46" s="205">
        <v>0.0</v>
      </c>
      <c r="P46" s="205">
        <v>1.0</v>
      </c>
      <c r="Q46" s="205">
        <v>1.0</v>
      </c>
      <c r="R46" s="579"/>
      <c r="S46" s="221"/>
      <c r="T46" s="221"/>
      <c r="U46" s="221"/>
      <c r="V46" s="110"/>
    </row>
    <row r="47" outlineLevel="1">
      <c r="A47" s="222"/>
      <c r="B47" s="267" t="s">
        <v>177</v>
      </c>
      <c r="C47" s="199" t="s">
        <v>594</v>
      </c>
      <c r="D47" s="233"/>
      <c r="E47" s="271" t="s">
        <v>194</v>
      </c>
      <c r="F47" s="273">
        <v>3.5999999999999996</v>
      </c>
      <c r="G47" s="273">
        <v>3.06</v>
      </c>
      <c r="H47" s="200" t="s">
        <v>292</v>
      </c>
      <c r="I47" s="222"/>
      <c r="J47" s="233"/>
      <c r="K47" s="200"/>
      <c r="L47" s="203"/>
      <c r="M47" s="204"/>
      <c r="N47" s="204"/>
      <c r="O47" s="205"/>
      <c r="P47" s="205"/>
      <c r="Q47" s="205"/>
      <c r="R47" s="231"/>
      <c r="V47" s="233"/>
    </row>
    <row r="48" outlineLevel="1">
      <c r="A48" s="222"/>
      <c r="B48" s="267" t="s">
        <v>245</v>
      </c>
      <c r="C48" s="199" t="s">
        <v>419</v>
      </c>
      <c r="D48" s="233"/>
      <c r="E48" s="271" t="s">
        <v>194</v>
      </c>
      <c r="F48" s="273">
        <v>3.5999999999999996</v>
      </c>
      <c r="G48" s="273">
        <v>3.06</v>
      </c>
      <c r="H48" s="200" t="s">
        <v>292</v>
      </c>
      <c r="I48" s="222"/>
      <c r="J48" s="233"/>
      <c r="K48" s="200"/>
      <c r="L48" s="203"/>
      <c r="M48" s="204"/>
      <c r="N48" s="204"/>
      <c r="O48" s="205"/>
      <c r="P48" s="205"/>
      <c r="Q48" s="205"/>
      <c r="R48" s="231"/>
      <c r="V48" s="233"/>
    </row>
    <row r="49" outlineLevel="1">
      <c r="A49" s="207"/>
      <c r="B49" s="267" t="s">
        <v>416</v>
      </c>
      <c r="C49" s="199" t="s">
        <v>1401</v>
      </c>
      <c r="D49" s="114"/>
      <c r="E49" s="199" t="s">
        <v>74</v>
      </c>
      <c r="F49" s="273">
        <v>14.399999999999999</v>
      </c>
      <c r="G49" s="273">
        <v>12.24</v>
      </c>
      <c r="H49" s="200" t="s">
        <v>59</v>
      </c>
      <c r="I49" s="207"/>
      <c r="J49" s="114"/>
      <c r="K49" s="200"/>
      <c r="L49" s="203"/>
      <c r="M49" s="204"/>
      <c r="N49" s="204"/>
      <c r="O49" s="205">
        <v>0.0</v>
      </c>
      <c r="P49" s="205">
        <v>1.0</v>
      </c>
      <c r="Q49" s="205">
        <v>1.0</v>
      </c>
      <c r="R49" s="112"/>
      <c r="S49" s="224"/>
      <c r="T49" s="224"/>
      <c r="U49" s="224"/>
      <c r="V49" s="114"/>
    </row>
    <row r="50" outlineLevel="1">
      <c r="A50" s="299" t="s">
        <v>219</v>
      </c>
      <c r="B50" s="267"/>
      <c r="C50" s="199" t="s">
        <v>776</v>
      </c>
      <c r="D50" s="355" t="s">
        <v>761</v>
      </c>
      <c r="E50" s="199" t="s">
        <v>2387</v>
      </c>
      <c r="F50" s="273" t="s">
        <v>2388</v>
      </c>
      <c r="G50" s="273" t="s">
        <v>2389</v>
      </c>
      <c r="H50" s="200" t="s">
        <v>1666</v>
      </c>
      <c r="I50" s="581" t="str">
        <f t="array" ref="I50">INDEX('Aerial Attacks'!$O$3:$AA$109, MATCH($A$1,'Aerial Attacks'!$A$3:$A$109,0), MATCH(A50,'Aerial Attacks'!$O$2:$S$2,0))</f>
        <v>19</v>
      </c>
      <c r="J50" s="355" t="s">
        <v>2390</v>
      </c>
      <c r="K50" s="200"/>
      <c r="L50" s="203"/>
      <c r="M50" s="204"/>
      <c r="N50" s="204"/>
      <c r="O50" s="205">
        <v>0.0</v>
      </c>
      <c r="P50" s="205">
        <v>1.0</v>
      </c>
      <c r="Q50" s="205">
        <v>1.0</v>
      </c>
      <c r="R50" s="582"/>
      <c r="S50" s="120"/>
      <c r="T50" s="120"/>
      <c r="U50" s="120"/>
      <c r="V50" s="117"/>
    </row>
    <row r="51" outlineLevel="1">
      <c r="A51" s="265" t="s">
        <v>260</v>
      </c>
      <c r="B51" s="267"/>
      <c r="C51" s="199" t="s">
        <v>85</v>
      </c>
      <c r="D51" s="314" t="s">
        <v>458</v>
      </c>
      <c r="E51" s="199" t="s">
        <v>1904</v>
      </c>
      <c r="F51" s="273" t="s">
        <v>1905</v>
      </c>
      <c r="G51" s="273" t="s">
        <v>2391</v>
      </c>
      <c r="H51" s="200" t="s">
        <v>2392</v>
      </c>
      <c r="I51" s="311">
        <f t="array" ref="I51">INDEX('Aerial Attacks'!$O$3:$AA$109, MATCH($A$1,'Aerial Attacks'!$A$3:$A$109,0), MATCH(A51,'Aerial Attacks'!$O$2:$S$2,0))</f>
        <v>19</v>
      </c>
      <c r="J51" s="314" t="s">
        <v>2393</v>
      </c>
      <c r="K51" s="200"/>
      <c r="L51" s="203"/>
      <c r="M51" s="204"/>
      <c r="N51" s="204"/>
      <c r="O51" s="205">
        <v>0.0</v>
      </c>
      <c r="P51" s="205">
        <v>1.0</v>
      </c>
      <c r="Q51" s="205">
        <v>1.0</v>
      </c>
      <c r="R51" s="579"/>
      <c r="S51" s="221"/>
      <c r="T51" s="221"/>
      <c r="U51" s="221"/>
      <c r="V51" s="110"/>
    </row>
    <row r="52" outlineLevel="1">
      <c r="A52" s="207"/>
      <c r="B52" s="267" t="s">
        <v>76</v>
      </c>
      <c r="C52" s="199" t="s">
        <v>198</v>
      </c>
      <c r="D52" s="114"/>
      <c r="E52" s="199" t="s">
        <v>2394</v>
      </c>
      <c r="F52" s="273" t="s">
        <v>2395</v>
      </c>
      <c r="G52" s="273" t="s">
        <v>2396</v>
      </c>
      <c r="H52" s="200" t="s">
        <v>1082</v>
      </c>
      <c r="I52" s="207"/>
      <c r="J52" s="114"/>
      <c r="K52" s="200"/>
      <c r="L52" s="203"/>
      <c r="M52" s="204"/>
      <c r="N52" s="204"/>
      <c r="O52" s="205">
        <v>0.0</v>
      </c>
      <c r="P52" s="205">
        <v>1.0</v>
      </c>
      <c r="Q52" s="205">
        <v>1.0</v>
      </c>
      <c r="R52" s="112"/>
      <c r="S52" s="224"/>
      <c r="T52" s="224"/>
      <c r="U52" s="224"/>
      <c r="V52" s="114"/>
    </row>
    <row r="53" outlineLevel="1">
      <c r="A53" s="265" t="s">
        <v>271</v>
      </c>
      <c r="B53" s="267"/>
      <c r="C53" s="199" t="s">
        <v>540</v>
      </c>
      <c r="D53" s="314" t="s">
        <v>159</v>
      </c>
      <c r="E53" s="199" t="s">
        <v>166</v>
      </c>
      <c r="F53" s="273">
        <v>16.8</v>
      </c>
      <c r="G53" s="273">
        <v>14.280000000000001</v>
      </c>
      <c r="H53" s="200" t="s">
        <v>59</v>
      </c>
      <c r="I53" s="311" t="str">
        <f t="array" ref="I53">INDEX('Aerial Attacks'!$O$3:$AA$109, MATCH($A$1,'Aerial Attacks'!$A$3:$A$109,0), MATCH(A53,'Aerial Attacks'!$O$2:$S$2,0))</f>
        <v>15</v>
      </c>
      <c r="J53" s="314" t="s">
        <v>1158</v>
      </c>
      <c r="K53" s="203"/>
      <c r="L53" s="203"/>
      <c r="M53" s="204"/>
      <c r="N53" s="204"/>
      <c r="O53" s="205">
        <v>0.0</v>
      </c>
      <c r="P53" s="205">
        <v>1.0</v>
      </c>
      <c r="Q53" s="205">
        <v>1.0</v>
      </c>
      <c r="R53" s="579"/>
      <c r="S53" s="221"/>
      <c r="T53" s="221"/>
      <c r="U53" s="221"/>
      <c r="V53" s="110"/>
    </row>
    <row r="54" outlineLevel="1">
      <c r="A54" s="207"/>
      <c r="B54" s="267" t="s">
        <v>76</v>
      </c>
      <c r="C54" s="199" t="s">
        <v>2400</v>
      </c>
      <c r="D54" s="114"/>
      <c r="E54" s="199" t="s">
        <v>173</v>
      </c>
      <c r="F54" s="273">
        <v>12.0</v>
      </c>
      <c r="G54" s="273">
        <v>10.2</v>
      </c>
      <c r="H54" s="200" t="s">
        <v>193</v>
      </c>
      <c r="I54" s="207"/>
      <c r="J54" s="114"/>
      <c r="K54" s="203"/>
      <c r="L54" s="203"/>
      <c r="M54" s="204"/>
      <c r="N54" s="204"/>
      <c r="O54" s="205">
        <v>0.0</v>
      </c>
      <c r="P54" s="205">
        <v>1.0</v>
      </c>
      <c r="Q54" s="205">
        <v>1.0</v>
      </c>
      <c r="R54" s="112"/>
      <c r="S54" s="224"/>
      <c r="T54" s="224"/>
      <c r="U54" s="224"/>
      <c r="V54" s="114"/>
    </row>
    <row r="55" outlineLevel="1">
      <c r="A55" s="265" t="s">
        <v>283</v>
      </c>
      <c r="B55" s="267" t="s">
        <v>170</v>
      </c>
      <c r="C55" s="199" t="s">
        <v>95</v>
      </c>
      <c r="D55" s="314" t="s">
        <v>316</v>
      </c>
      <c r="E55" s="199" t="s">
        <v>58</v>
      </c>
      <c r="F55" s="273">
        <v>4.8</v>
      </c>
      <c r="G55" s="273">
        <v>4.08</v>
      </c>
      <c r="H55" s="200" t="s">
        <v>70</v>
      </c>
      <c r="I55" s="305">
        <f t="array" ref="I55">INDEX('Aerial Attacks'!$O$3:$AB$109, MATCH($A$1,'Aerial Attacks'!$A$3:$A$109,0), MATCH(A55,'Aerial Attacks'!$O$2:$S$2,0))</f>
        <v>20</v>
      </c>
      <c r="J55" s="314" t="s">
        <v>2401</v>
      </c>
      <c r="K55" s="203"/>
      <c r="L55" s="203"/>
      <c r="M55" s="204"/>
      <c r="N55" s="204"/>
      <c r="O55" s="205">
        <v>0.0</v>
      </c>
      <c r="P55" s="205">
        <v>1.0</v>
      </c>
      <c r="Q55" s="205">
        <v>1.0</v>
      </c>
      <c r="R55" s="243"/>
      <c r="S55" s="221"/>
      <c r="T55" s="221"/>
      <c r="U55" s="221"/>
      <c r="V55" s="110"/>
    </row>
    <row r="56" outlineLevel="1">
      <c r="A56" s="222"/>
      <c r="B56" s="267" t="s">
        <v>177</v>
      </c>
      <c r="C56" s="199" t="s">
        <v>212</v>
      </c>
      <c r="D56" s="233"/>
      <c r="E56" s="199" t="s">
        <v>194</v>
      </c>
      <c r="F56" s="273">
        <v>3.5999999999999996</v>
      </c>
      <c r="G56" s="273">
        <v>3.06</v>
      </c>
      <c r="H56" s="200" t="s">
        <v>292</v>
      </c>
      <c r="I56" s="233"/>
      <c r="J56" s="233"/>
      <c r="K56" s="203"/>
      <c r="L56" s="203"/>
      <c r="M56" s="204"/>
      <c r="N56" s="204"/>
      <c r="O56" s="205"/>
      <c r="P56" s="205"/>
      <c r="Q56" s="205"/>
      <c r="R56" s="231"/>
      <c r="V56" s="233"/>
    </row>
    <row r="57" outlineLevel="1">
      <c r="A57" s="222"/>
      <c r="B57" s="267" t="s">
        <v>245</v>
      </c>
      <c r="C57" s="199" t="s">
        <v>217</v>
      </c>
      <c r="D57" s="233"/>
      <c r="E57" s="199" t="s">
        <v>194</v>
      </c>
      <c r="F57" s="273">
        <v>3.5999999999999996</v>
      </c>
      <c r="G57" s="273">
        <v>3.06</v>
      </c>
      <c r="H57" s="200" t="s">
        <v>292</v>
      </c>
      <c r="I57" s="233"/>
      <c r="J57" s="233"/>
      <c r="K57" s="203"/>
      <c r="L57" s="203"/>
      <c r="M57" s="204"/>
      <c r="N57" s="204"/>
      <c r="O57" s="205"/>
      <c r="P57" s="205"/>
      <c r="Q57" s="205"/>
      <c r="R57" s="231"/>
      <c r="V57" s="233"/>
    </row>
    <row r="58" outlineLevel="1">
      <c r="A58" s="207"/>
      <c r="B58" s="267" t="s">
        <v>416</v>
      </c>
      <c r="C58" s="199" t="s">
        <v>651</v>
      </c>
      <c r="D58" s="114"/>
      <c r="E58" s="199" t="s">
        <v>173</v>
      </c>
      <c r="F58" s="273">
        <v>12.0</v>
      </c>
      <c r="G58" s="273">
        <v>10.2</v>
      </c>
      <c r="H58" s="200" t="s">
        <v>193</v>
      </c>
      <c r="I58" s="114"/>
      <c r="J58" s="114"/>
      <c r="K58" s="203"/>
      <c r="L58" s="203"/>
      <c r="M58" s="204"/>
      <c r="N58" s="204"/>
      <c r="O58" s="205">
        <v>0.0</v>
      </c>
      <c r="P58" s="205">
        <v>1.0</v>
      </c>
      <c r="Q58" s="205">
        <v>1.0</v>
      </c>
      <c r="R58" s="112"/>
      <c r="S58" s="224"/>
      <c r="T58" s="224"/>
      <c r="U58" s="224"/>
      <c r="V58" s="114"/>
    </row>
    <row r="59">
      <c r="A59" s="312"/>
      <c r="B59" s="315"/>
      <c r="C59" s="317"/>
      <c r="D59" s="317"/>
      <c r="E59" s="318"/>
      <c r="F59" s="318"/>
      <c r="G59" s="318"/>
      <c r="H59" s="319"/>
      <c r="I59" s="319"/>
      <c r="J59" s="320"/>
      <c r="K59" s="320"/>
      <c r="L59" s="320"/>
      <c r="M59" s="320"/>
      <c r="N59" s="320"/>
      <c r="O59" s="320"/>
      <c r="P59" s="320"/>
      <c r="Q59" s="180"/>
      <c r="R59" s="180"/>
      <c r="S59" s="180"/>
      <c r="T59" s="180"/>
      <c r="U59" s="180"/>
      <c r="V59" s="180"/>
    </row>
    <row r="60">
      <c r="A60" s="322" t="s">
        <v>305</v>
      </c>
      <c r="B60" s="117"/>
      <c r="C60" s="317"/>
      <c r="D60" s="317"/>
      <c r="E60" s="318"/>
      <c r="F60" s="318"/>
      <c r="G60" s="318"/>
      <c r="H60" s="319"/>
      <c r="I60" s="319"/>
      <c r="J60" s="320"/>
      <c r="K60" s="320"/>
      <c r="L60" s="320"/>
      <c r="M60" s="320"/>
      <c r="N60" s="320"/>
      <c r="O60" s="320"/>
      <c r="P60" s="320"/>
      <c r="Q60" s="180"/>
      <c r="R60" s="180"/>
      <c r="S60" s="180"/>
      <c r="T60" s="180"/>
      <c r="U60" s="180"/>
      <c r="V60" s="180"/>
    </row>
    <row r="61" outlineLevel="1">
      <c r="A61" s="324" t="s">
        <v>2402</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outlineLevel="1">
      <c r="A62" s="335" t="s">
        <v>324</v>
      </c>
      <c r="B62" s="343" t="s">
        <v>2403</v>
      </c>
      <c r="C62" s="199" t="s">
        <v>1202</v>
      </c>
      <c r="D62" s="199" t="s">
        <v>2404</v>
      </c>
      <c r="E62" s="414"/>
      <c r="F62" s="414"/>
      <c r="G62" s="414"/>
      <c r="H62" s="243" t="s">
        <v>2405</v>
      </c>
      <c r="I62" s="221"/>
      <c r="J62" s="110"/>
      <c r="K62" s="414"/>
      <c r="L62" s="414"/>
      <c r="M62" s="414"/>
      <c r="N62" s="414"/>
      <c r="O62" s="414"/>
      <c r="P62" s="414"/>
      <c r="Q62" s="414"/>
      <c r="R62" s="414"/>
      <c r="S62" s="414"/>
      <c r="T62" s="414"/>
      <c r="U62" s="344" t="s">
        <v>340</v>
      </c>
      <c r="V62" s="344" t="b">
        <v>1</v>
      </c>
    </row>
    <row r="63" outlineLevel="1">
      <c r="A63" s="222"/>
      <c r="B63" s="708" t="s">
        <v>1396</v>
      </c>
      <c r="C63" s="414"/>
      <c r="D63" s="199" t="s">
        <v>154</v>
      </c>
      <c r="E63" s="414"/>
      <c r="F63" s="414"/>
      <c r="G63" s="414"/>
      <c r="H63" s="231"/>
      <c r="J63" s="233"/>
      <c r="K63" s="414"/>
      <c r="L63" s="414"/>
      <c r="M63" s="414"/>
      <c r="N63" s="414"/>
      <c r="O63" s="414"/>
      <c r="P63" s="414"/>
      <c r="Q63" s="414"/>
      <c r="R63" s="414"/>
      <c r="S63" s="414"/>
      <c r="T63" s="414"/>
      <c r="U63" s="222"/>
      <c r="V63" s="222"/>
    </row>
    <row r="64" outlineLevel="1">
      <c r="A64" s="222"/>
      <c r="B64" s="708" t="s">
        <v>2407</v>
      </c>
      <c r="C64" s="199" t="s">
        <v>2408</v>
      </c>
      <c r="D64" s="199" t="s">
        <v>154</v>
      </c>
      <c r="E64" s="414"/>
      <c r="F64" s="414"/>
      <c r="G64" s="414"/>
      <c r="H64" s="231"/>
      <c r="J64" s="233"/>
      <c r="K64" s="414"/>
      <c r="L64" s="414"/>
      <c r="M64" s="414"/>
      <c r="N64" s="414"/>
      <c r="O64" s="414"/>
      <c r="P64" s="414"/>
      <c r="Q64" s="414"/>
      <c r="R64" s="414"/>
      <c r="S64" s="414"/>
      <c r="T64" s="414"/>
      <c r="U64" s="222"/>
      <c r="V64" s="222"/>
    </row>
    <row r="65" outlineLevel="1">
      <c r="A65" s="222"/>
      <c r="B65" s="708" t="s">
        <v>2409</v>
      </c>
      <c r="C65" s="199" t="s">
        <v>2410</v>
      </c>
      <c r="D65" s="199" t="s">
        <v>144</v>
      </c>
      <c r="E65" s="414"/>
      <c r="F65" s="414"/>
      <c r="G65" s="414"/>
      <c r="H65" s="231"/>
      <c r="J65" s="233"/>
      <c r="K65" s="414"/>
      <c r="L65" s="414"/>
      <c r="M65" s="414"/>
      <c r="N65" s="414"/>
      <c r="O65" s="414"/>
      <c r="P65" s="414"/>
      <c r="Q65" s="414"/>
      <c r="R65" s="414"/>
      <c r="S65" s="414"/>
      <c r="T65" s="414"/>
      <c r="U65" s="222"/>
      <c r="V65" s="222"/>
    </row>
    <row r="66" outlineLevel="1">
      <c r="A66" s="222"/>
      <c r="B66" s="708" t="s">
        <v>2411</v>
      </c>
      <c r="C66" s="199" t="s">
        <v>2412</v>
      </c>
      <c r="D66" s="199" t="s">
        <v>544</v>
      </c>
      <c r="E66" s="414"/>
      <c r="F66" s="414"/>
      <c r="G66" s="414"/>
      <c r="H66" s="231"/>
      <c r="J66" s="233"/>
      <c r="K66" s="414"/>
      <c r="L66" s="414"/>
      <c r="M66" s="414"/>
      <c r="N66" s="414"/>
      <c r="O66" s="414"/>
      <c r="P66" s="414"/>
      <c r="Q66" s="414"/>
      <c r="R66" s="414"/>
      <c r="S66" s="414"/>
      <c r="T66" s="414"/>
      <c r="U66" s="222"/>
      <c r="V66" s="222"/>
    </row>
    <row r="67" outlineLevel="1">
      <c r="A67" s="222"/>
      <c r="B67" s="708" t="s">
        <v>2413</v>
      </c>
      <c r="C67" s="199" t="s">
        <v>2414</v>
      </c>
      <c r="D67" s="414"/>
      <c r="E67" s="199" t="s">
        <v>2415</v>
      </c>
      <c r="F67" s="200" t="s">
        <v>2416</v>
      </c>
      <c r="G67" s="201" t="s">
        <v>1957</v>
      </c>
      <c r="H67" s="231"/>
      <c r="J67" s="233"/>
      <c r="K67" s="203"/>
      <c r="L67" s="203"/>
      <c r="M67" s="204"/>
      <c r="N67" s="204"/>
      <c r="O67" s="200"/>
      <c r="P67" s="200"/>
      <c r="Q67" s="200"/>
      <c r="R67" s="205" t="b">
        <v>0</v>
      </c>
      <c r="S67" s="205" t="b">
        <v>0</v>
      </c>
      <c r="T67" s="205" t="b">
        <v>1</v>
      </c>
      <c r="U67" s="222"/>
      <c r="V67" s="222"/>
    </row>
    <row r="68" outlineLevel="1">
      <c r="A68" s="222"/>
      <c r="B68" s="708" t="s">
        <v>2417</v>
      </c>
      <c r="C68" s="199" t="s">
        <v>302</v>
      </c>
      <c r="D68" s="414"/>
      <c r="E68" s="199" t="s">
        <v>2418</v>
      </c>
      <c r="F68" s="200" t="s">
        <v>2419</v>
      </c>
      <c r="G68" s="201" t="s">
        <v>1216</v>
      </c>
      <c r="H68" s="112"/>
      <c r="I68" s="224"/>
      <c r="J68" s="114"/>
      <c r="K68" s="203"/>
      <c r="L68" s="203"/>
      <c r="M68" s="204"/>
      <c r="N68" s="204"/>
      <c r="O68" s="200">
        <v>0.0</v>
      </c>
      <c r="P68" s="200">
        <v>1.0</v>
      </c>
      <c r="Q68" s="200">
        <v>1.0</v>
      </c>
      <c r="R68" s="205" t="b">
        <v>0</v>
      </c>
      <c r="S68" s="205" t="b">
        <v>0</v>
      </c>
      <c r="T68" s="205" t="b">
        <v>1</v>
      </c>
      <c r="U68" s="207"/>
      <c r="V68" s="207"/>
    </row>
    <row r="69" outlineLevel="1">
      <c r="A69" s="324" t="s">
        <v>2420</v>
      </c>
      <c r="B69" s="117"/>
      <c r="C69" s="327" t="s">
        <v>48</v>
      </c>
      <c r="D69" s="327" t="s">
        <v>49</v>
      </c>
      <c r="E69" s="328" t="s">
        <v>50</v>
      </c>
      <c r="F69" s="329" t="s">
        <v>51</v>
      </c>
      <c r="G69" s="328" t="s">
        <v>52</v>
      </c>
      <c r="H69" s="331" t="s">
        <v>53</v>
      </c>
      <c r="I69" s="120"/>
      <c r="J69" s="117"/>
      <c r="K69" s="333" t="s">
        <v>180</v>
      </c>
      <c r="L69" s="333" t="s">
        <v>181</v>
      </c>
      <c r="M69" s="333" t="s">
        <v>182</v>
      </c>
      <c r="N69" s="333" t="s">
        <v>183</v>
      </c>
      <c r="O69" s="334" t="s">
        <v>184</v>
      </c>
      <c r="P69" s="333" t="s">
        <v>185</v>
      </c>
      <c r="Q69" s="334" t="s">
        <v>186</v>
      </c>
      <c r="R69" s="333" t="s">
        <v>317</v>
      </c>
      <c r="S69" s="334" t="s">
        <v>318</v>
      </c>
      <c r="T69" s="334" t="s">
        <v>319</v>
      </c>
      <c r="U69" s="334" t="s">
        <v>320</v>
      </c>
      <c r="V69" s="334" t="s">
        <v>321</v>
      </c>
    </row>
    <row r="70" ht="24.75" customHeight="1" outlineLevel="1">
      <c r="A70" s="335" t="s">
        <v>324</v>
      </c>
      <c r="B70" s="343" t="s">
        <v>2422</v>
      </c>
      <c r="C70" s="199" t="s">
        <v>2423</v>
      </c>
      <c r="D70" s="414"/>
      <c r="E70" s="199" t="s">
        <v>145</v>
      </c>
      <c r="F70" s="200">
        <v>8.4</v>
      </c>
      <c r="G70" s="201" t="s">
        <v>70</v>
      </c>
      <c r="H70" s="243" t="s">
        <v>2424</v>
      </c>
      <c r="I70" s="221"/>
      <c r="J70" s="110"/>
      <c r="K70" s="203"/>
      <c r="L70" s="203"/>
      <c r="M70" s="204"/>
      <c r="N70" s="204"/>
      <c r="O70" s="200">
        <v>0.0</v>
      </c>
      <c r="P70" s="200">
        <v>1.0</v>
      </c>
      <c r="Q70" s="200">
        <v>1.0</v>
      </c>
      <c r="R70" s="205" t="b">
        <v>1</v>
      </c>
      <c r="S70" s="205" t="b">
        <v>0</v>
      </c>
      <c r="T70" s="205" t="b">
        <v>1</v>
      </c>
      <c r="U70" s="344" t="s">
        <v>340</v>
      </c>
      <c r="V70" s="344" t="b">
        <v>1</v>
      </c>
    </row>
    <row r="71" ht="24.75" customHeight="1" outlineLevel="1">
      <c r="A71" s="222"/>
      <c r="B71" s="343" t="s">
        <v>2425</v>
      </c>
      <c r="C71" s="199" t="s">
        <v>2426</v>
      </c>
      <c r="D71" s="414"/>
      <c r="E71" s="199" t="s">
        <v>166</v>
      </c>
      <c r="F71" s="200">
        <v>16.8</v>
      </c>
      <c r="G71" s="201" t="s">
        <v>59</v>
      </c>
      <c r="H71" s="231"/>
      <c r="J71" s="233"/>
      <c r="K71" s="200"/>
      <c r="L71" s="200"/>
      <c r="M71" s="205"/>
      <c r="N71" s="205"/>
      <c r="O71" s="200"/>
      <c r="P71" s="200"/>
      <c r="Q71" s="200"/>
      <c r="R71" s="205" t="b">
        <v>1</v>
      </c>
      <c r="S71" s="205" t="b">
        <v>0</v>
      </c>
      <c r="T71" s="205" t="b">
        <v>1</v>
      </c>
      <c r="U71" s="222"/>
      <c r="V71" s="222"/>
    </row>
    <row r="72" ht="24.75" customHeight="1" outlineLevel="1">
      <c r="A72" s="222"/>
      <c r="B72" s="343" t="s">
        <v>2427</v>
      </c>
      <c r="C72" s="414"/>
      <c r="D72" s="414"/>
      <c r="E72" s="199" t="s">
        <v>145</v>
      </c>
      <c r="F72" s="200">
        <v>8.4</v>
      </c>
      <c r="G72" s="201" t="s">
        <v>70</v>
      </c>
      <c r="H72" s="231"/>
      <c r="J72" s="233"/>
      <c r="K72" s="200"/>
      <c r="L72" s="200"/>
      <c r="M72" s="205"/>
      <c r="N72" s="205"/>
      <c r="O72" s="200"/>
      <c r="P72" s="200"/>
      <c r="Q72" s="200"/>
      <c r="R72" s="205" t="b">
        <v>1</v>
      </c>
      <c r="S72" s="205" t="b">
        <v>0</v>
      </c>
      <c r="T72" s="205" t="b">
        <v>1</v>
      </c>
      <c r="U72" s="222"/>
      <c r="V72" s="222"/>
    </row>
    <row r="73" ht="24.75" customHeight="1" outlineLevel="1">
      <c r="A73" s="222"/>
      <c r="B73" s="343" t="s">
        <v>2428</v>
      </c>
      <c r="C73" s="414"/>
      <c r="D73" s="199" t="s">
        <v>154</v>
      </c>
      <c r="E73" s="414"/>
      <c r="F73" s="414"/>
      <c r="G73" s="414"/>
      <c r="H73" s="112"/>
      <c r="I73" s="224"/>
      <c r="J73" s="114"/>
      <c r="K73" s="414"/>
      <c r="L73" s="414"/>
      <c r="M73" s="414"/>
      <c r="N73" s="414"/>
      <c r="O73" s="414"/>
      <c r="P73" s="414"/>
      <c r="Q73" s="414"/>
      <c r="R73" s="414"/>
      <c r="S73" s="414"/>
      <c r="T73" s="414"/>
      <c r="U73" s="207"/>
      <c r="V73" s="207"/>
    </row>
    <row r="74" outlineLevel="1">
      <c r="A74" s="324" t="s">
        <v>2429</v>
      </c>
      <c r="B74" s="117"/>
      <c r="C74" s="327" t="s">
        <v>48</v>
      </c>
      <c r="D74" s="327" t="s">
        <v>49</v>
      </c>
      <c r="E74" s="328" t="s">
        <v>50</v>
      </c>
      <c r="F74" s="329" t="s">
        <v>51</v>
      </c>
      <c r="G74" s="328" t="s">
        <v>52</v>
      </c>
      <c r="H74" s="331" t="s">
        <v>53</v>
      </c>
      <c r="I74" s="120"/>
      <c r="J74" s="117"/>
      <c r="K74" s="333" t="s">
        <v>180</v>
      </c>
      <c r="L74" s="333" t="s">
        <v>181</v>
      </c>
      <c r="M74" s="333" t="s">
        <v>182</v>
      </c>
      <c r="N74" s="333" t="s">
        <v>183</v>
      </c>
      <c r="O74" s="334" t="s">
        <v>184</v>
      </c>
      <c r="P74" s="333" t="s">
        <v>185</v>
      </c>
      <c r="Q74" s="334" t="s">
        <v>186</v>
      </c>
      <c r="R74" s="333" t="s">
        <v>317</v>
      </c>
      <c r="S74" s="334" t="s">
        <v>318</v>
      </c>
      <c r="T74" s="334" t="s">
        <v>319</v>
      </c>
      <c r="U74" s="334" t="s">
        <v>320</v>
      </c>
      <c r="V74" s="334" t="s">
        <v>321</v>
      </c>
    </row>
    <row r="75" outlineLevel="1">
      <c r="A75" s="1237" t="s">
        <v>324</v>
      </c>
      <c r="B75" s="388" t="s">
        <v>2430</v>
      </c>
      <c r="C75" s="199" t="s">
        <v>2431</v>
      </c>
      <c r="D75" s="414"/>
      <c r="E75" s="199" t="s">
        <v>66</v>
      </c>
      <c r="F75" s="200">
        <v>7.199999999999999</v>
      </c>
      <c r="G75" s="201" t="s">
        <v>70</v>
      </c>
      <c r="H75" s="228" t="s">
        <v>2432</v>
      </c>
      <c r="I75" s="120"/>
      <c r="J75" s="117"/>
      <c r="K75" s="200"/>
      <c r="L75" s="200"/>
      <c r="M75" s="205"/>
      <c r="N75" s="205"/>
      <c r="O75" s="200">
        <v>0.0</v>
      </c>
      <c r="P75" s="200">
        <v>1.0</v>
      </c>
      <c r="Q75" s="200">
        <v>1.0</v>
      </c>
      <c r="R75" s="205" t="b">
        <v>1</v>
      </c>
      <c r="S75" s="205" t="b">
        <v>0</v>
      </c>
      <c r="T75" s="205" t="b">
        <v>1</v>
      </c>
      <c r="U75" s="205" t="b">
        <v>0</v>
      </c>
      <c r="V75" s="205" t="b">
        <v>0</v>
      </c>
    </row>
    <row r="76" outlineLevel="1">
      <c r="A76" s="324" t="s">
        <v>2433</v>
      </c>
      <c r="B76" s="117"/>
      <c r="C76" s="327" t="s">
        <v>48</v>
      </c>
      <c r="D76" s="327" t="s">
        <v>49</v>
      </c>
      <c r="E76" s="328" t="s">
        <v>50</v>
      </c>
      <c r="F76" s="329" t="s">
        <v>51</v>
      </c>
      <c r="G76" s="328"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ht="17.25" customHeight="1" outlineLevel="1">
      <c r="A77" s="358" t="s">
        <v>322</v>
      </c>
      <c r="B77" s="388" t="s">
        <v>2434</v>
      </c>
      <c r="C77" s="199" t="s">
        <v>2435</v>
      </c>
      <c r="D77" s="199" t="s">
        <v>172</v>
      </c>
      <c r="E77" s="414"/>
      <c r="F77" s="414"/>
      <c r="G77" s="414"/>
      <c r="H77" s="243" t="s">
        <v>2436</v>
      </c>
      <c r="I77" s="221"/>
      <c r="J77" s="110"/>
      <c r="K77" s="414"/>
      <c r="L77" s="414"/>
      <c r="M77" s="414"/>
      <c r="N77" s="414"/>
      <c r="O77" s="414"/>
      <c r="P77" s="414"/>
      <c r="Q77" s="414"/>
      <c r="R77" s="414"/>
      <c r="S77" s="414"/>
      <c r="T77" s="414"/>
      <c r="U77" s="1630"/>
      <c r="V77" s="1630" t="b">
        <v>1</v>
      </c>
    </row>
    <row r="78" ht="17.25" customHeight="1" outlineLevel="1">
      <c r="A78" s="222"/>
      <c r="B78" s="388" t="s">
        <v>2437</v>
      </c>
      <c r="C78" s="199" t="s">
        <v>2438</v>
      </c>
      <c r="D78" s="199" t="s">
        <v>96</v>
      </c>
      <c r="E78" s="414"/>
      <c r="F78" s="414"/>
      <c r="G78" s="414"/>
      <c r="H78" s="231"/>
      <c r="J78" s="233"/>
      <c r="K78" s="414"/>
      <c r="L78" s="414"/>
      <c r="M78" s="414"/>
      <c r="N78" s="414"/>
      <c r="O78" s="414"/>
      <c r="P78" s="414"/>
      <c r="Q78" s="414"/>
      <c r="R78" s="414"/>
      <c r="S78" s="414"/>
      <c r="T78" s="414"/>
      <c r="U78" s="1630"/>
      <c r="V78" s="1630" t="b">
        <v>1</v>
      </c>
    </row>
    <row r="79" ht="17.25" customHeight="1" outlineLevel="1">
      <c r="A79" s="222"/>
      <c r="B79" s="388" t="s">
        <v>2439</v>
      </c>
      <c r="C79" s="199" t="s">
        <v>2440</v>
      </c>
      <c r="D79" s="199" t="s">
        <v>57</v>
      </c>
      <c r="E79" s="414"/>
      <c r="F79" s="414"/>
      <c r="G79" s="414"/>
      <c r="H79" s="231"/>
      <c r="J79" s="233"/>
      <c r="K79" s="414"/>
      <c r="L79" s="414"/>
      <c r="M79" s="414"/>
      <c r="N79" s="414"/>
      <c r="O79" s="414"/>
      <c r="P79" s="414"/>
      <c r="Q79" s="414"/>
      <c r="R79" s="414"/>
      <c r="S79" s="414"/>
      <c r="T79" s="414"/>
      <c r="U79" s="1630"/>
      <c r="V79" s="1630" t="b">
        <v>1</v>
      </c>
    </row>
    <row r="80" ht="17.25" customHeight="1" outlineLevel="1">
      <c r="A80" s="222"/>
      <c r="B80" s="388" t="s">
        <v>2441</v>
      </c>
      <c r="C80" s="199" t="s">
        <v>2440</v>
      </c>
      <c r="D80" s="199" t="s">
        <v>57</v>
      </c>
      <c r="E80" s="414"/>
      <c r="F80" s="414"/>
      <c r="G80" s="414"/>
      <c r="H80" s="231"/>
      <c r="J80" s="233"/>
      <c r="K80" s="200"/>
      <c r="L80" s="200"/>
      <c r="M80" s="205"/>
      <c r="N80" s="205"/>
      <c r="O80" s="200"/>
      <c r="P80" s="200"/>
      <c r="Q80" s="200"/>
      <c r="R80" s="205" t="b">
        <v>0</v>
      </c>
      <c r="S80" s="205" t="b">
        <v>0</v>
      </c>
      <c r="T80" s="205" t="b">
        <v>0</v>
      </c>
      <c r="U80" s="1630"/>
      <c r="V80" s="1630" t="b">
        <v>1</v>
      </c>
    </row>
    <row r="81" ht="17.25" customHeight="1" outlineLevel="1">
      <c r="A81" s="222"/>
      <c r="B81" s="388" t="s">
        <v>440</v>
      </c>
      <c r="C81" s="216" t="s">
        <v>717</v>
      </c>
      <c r="D81" s="199" t="s">
        <v>924</v>
      </c>
      <c r="E81" s="216" t="s">
        <v>495</v>
      </c>
      <c r="F81" s="366">
        <v>20.4</v>
      </c>
      <c r="G81" s="1634" t="s">
        <v>1778</v>
      </c>
      <c r="H81" s="231"/>
      <c r="J81" s="233"/>
      <c r="K81" s="200"/>
      <c r="L81" s="200"/>
      <c r="M81" s="205"/>
      <c r="N81" s="205"/>
      <c r="O81" s="200"/>
      <c r="P81" s="200"/>
      <c r="Q81" s="200"/>
      <c r="R81" s="205" t="b">
        <v>0</v>
      </c>
      <c r="S81" s="205" t="b">
        <v>0</v>
      </c>
      <c r="T81" s="205" t="b">
        <v>1</v>
      </c>
      <c r="U81" s="1630"/>
      <c r="V81" s="1630"/>
    </row>
    <row r="82" ht="17.25" customHeight="1" outlineLevel="1">
      <c r="A82" s="207"/>
      <c r="B82" s="388" t="s">
        <v>2442</v>
      </c>
      <c r="C82" s="207"/>
      <c r="D82" s="199" t="s">
        <v>211</v>
      </c>
      <c r="E82" s="207"/>
      <c r="F82" s="207"/>
      <c r="G82" s="114"/>
      <c r="H82" s="231"/>
      <c r="J82" s="233"/>
      <c r="K82" s="200"/>
      <c r="L82" s="200"/>
      <c r="M82" s="205"/>
      <c r="N82" s="205"/>
      <c r="O82" s="200">
        <v>0.0</v>
      </c>
      <c r="P82" s="200">
        <v>1.0</v>
      </c>
      <c r="Q82" s="200">
        <v>1.0</v>
      </c>
      <c r="R82" s="205" t="b">
        <v>0</v>
      </c>
      <c r="S82" s="205" t="b">
        <v>0</v>
      </c>
      <c r="T82" s="205" t="b">
        <v>1</v>
      </c>
      <c r="U82" s="1630"/>
      <c r="V82" s="1630"/>
    </row>
    <row r="83" ht="17.25" customHeight="1" outlineLevel="1">
      <c r="A83" s="358" t="s">
        <v>359</v>
      </c>
      <c r="B83" s="388" t="s">
        <v>2434</v>
      </c>
      <c r="C83" s="199" t="s">
        <v>2438</v>
      </c>
      <c r="D83" s="199" t="s">
        <v>924</v>
      </c>
      <c r="E83" s="414"/>
      <c r="F83" s="414"/>
      <c r="G83" s="414"/>
      <c r="H83" s="231"/>
      <c r="J83" s="233"/>
      <c r="K83" s="414"/>
      <c r="L83" s="414"/>
      <c r="M83" s="414"/>
      <c r="N83" s="414"/>
      <c r="O83" s="414"/>
      <c r="P83" s="414"/>
      <c r="Q83" s="414"/>
      <c r="R83" s="414"/>
      <c r="S83" s="414"/>
      <c r="T83" s="414"/>
      <c r="U83" s="1630" t="s">
        <v>340</v>
      </c>
      <c r="V83" s="1630" t="b">
        <v>1</v>
      </c>
    </row>
    <row r="84" ht="17.25" customHeight="1" outlineLevel="1">
      <c r="A84" s="222"/>
      <c r="B84" s="388" t="s">
        <v>2439</v>
      </c>
      <c r="C84" s="199" t="s">
        <v>2440</v>
      </c>
      <c r="D84" s="199" t="s">
        <v>924</v>
      </c>
      <c r="E84" s="414"/>
      <c r="F84" s="414"/>
      <c r="G84" s="414"/>
      <c r="H84" s="231"/>
      <c r="J84" s="233"/>
      <c r="K84" s="414"/>
      <c r="L84" s="414"/>
      <c r="M84" s="414"/>
      <c r="N84" s="414"/>
      <c r="O84" s="414"/>
      <c r="P84" s="414"/>
      <c r="Q84" s="414"/>
      <c r="R84" s="414"/>
      <c r="S84" s="414"/>
      <c r="T84" s="414"/>
      <c r="U84" s="1630" t="s">
        <v>340</v>
      </c>
      <c r="V84" s="1630" t="b">
        <v>1</v>
      </c>
    </row>
    <row r="85" ht="17.25" customHeight="1" outlineLevel="1">
      <c r="A85" s="222"/>
      <c r="B85" s="388" t="s">
        <v>2441</v>
      </c>
      <c r="C85" s="199" t="s">
        <v>2440</v>
      </c>
      <c r="D85" s="199" t="s">
        <v>57</v>
      </c>
      <c r="E85" s="414"/>
      <c r="F85" s="414"/>
      <c r="G85" s="414"/>
      <c r="H85" s="231"/>
      <c r="J85" s="233"/>
      <c r="K85" s="200"/>
      <c r="L85" s="203"/>
      <c r="M85" s="204"/>
      <c r="N85" s="204"/>
      <c r="O85" s="200"/>
      <c r="P85" s="200"/>
      <c r="Q85" s="200"/>
      <c r="R85" s="205" t="b">
        <v>0</v>
      </c>
      <c r="S85" s="205" t="b">
        <v>0</v>
      </c>
      <c r="T85" s="205" t="b">
        <v>0</v>
      </c>
      <c r="U85" s="1630" t="s">
        <v>340</v>
      </c>
      <c r="V85" s="1630" t="b">
        <v>1</v>
      </c>
    </row>
    <row r="86" ht="17.25" customHeight="1" outlineLevel="1">
      <c r="A86" s="207"/>
      <c r="B86" s="388" t="s">
        <v>440</v>
      </c>
      <c r="C86" s="199" t="s">
        <v>717</v>
      </c>
      <c r="D86" s="199" t="s">
        <v>924</v>
      </c>
      <c r="E86" s="199" t="s">
        <v>495</v>
      </c>
      <c r="F86" s="200">
        <v>20.4</v>
      </c>
      <c r="G86" s="242" t="s">
        <v>1778</v>
      </c>
      <c r="H86" s="112"/>
      <c r="I86" s="224"/>
      <c r="J86" s="114"/>
      <c r="K86" s="200"/>
      <c r="L86" s="203"/>
      <c r="M86" s="204"/>
      <c r="N86" s="204"/>
      <c r="O86" s="200">
        <v>0.0</v>
      </c>
      <c r="P86" s="200">
        <v>1.0</v>
      </c>
      <c r="Q86" s="200">
        <v>1.0</v>
      </c>
      <c r="R86" s="205" t="b">
        <v>0</v>
      </c>
      <c r="S86" s="205" t="b">
        <v>0</v>
      </c>
      <c r="T86" s="205" t="b">
        <v>1</v>
      </c>
      <c r="U86" s="1639"/>
      <c r="V86" s="1639"/>
    </row>
    <row r="87">
      <c r="A87" s="312"/>
      <c r="B87" s="315"/>
      <c r="C87" s="317"/>
      <c r="D87" s="317"/>
      <c r="E87" s="318"/>
      <c r="F87" s="318"/>
      <c r="G87" s="318"/>
      <c r="H87" s="319"/>
      <c r="I87" s="319"/>
      <c r="J87" s="320"/>
      <c r="K87" s="320"/>
      <c r="L87" s="320"/>
      <c r="M87" s="320"/>
      <c r="N87" s="320"/>
      <c r="O87" s="320"/>
      <c r="P87" s="320"/>
      <c r="Q87" s="180"/>
      <c r="R87" s="180"/>
      <c r="S87" s="180"/>
      <c r="T87" s="180"/>
      <c r="U87" s="180"/>
      <c r="V87" s="180"/>
    </row>
    <row r="88">
      <c r="A88" s="390" t="s">
        <v>442</v>
      </c>
      <c r="B88" s="110"/>
      <c r="C88" s="319"/>
      <c r="D88" s="319"/>
      <c r="E88" s="320"/>
      <c r="F88" s="392"/>
      <c r="G88" s="392"/>
      <c r="H88" s="320"/>
      <c r="I88" s="320"/>
      <c r="J88" s="320"/>
      <c r="K88" s="320"/>
      <c r="L88" s="320"/>
      <c r="M88" s="320"/>
      <c r="N88" s="180"/>
      <c r="O88" s="180"/>
      <c r="P88" s="180"/>
      <c r="Q88" s="320"/>
      <c r="R88" s="320"/>
      <c r="S88" s="320"/>
      <c r="T88" s="320"/>
      <c r="U88" s="320"/>
      <c r="V88" s="320"/>
    </row>
    <row r="89" outlineLevel="1">
      <c r="A89" s="112"/>
      <c r="B89" s="114"/>
      <c r="C89" s="393" t="s">
        <v>48</v>
      </c>
      <c r="D89" s="393" t="s">
        <v>49</v>
      </c>
      <c r="E89" s="393" t="s">
        <v>50</v>
      </c>
      <c r="F89" s="396" t="s">
        <v>51</v>
      </c>
      <c r="G89" s="319"/>
      <c r="H89" s="319"/>
      <c r="I89" s="319"/>
      <c r="J89" s="320"/>
      <c r="K89" s="320"/>
      <c r="L89" s="320"/>
      <c r="M89" s="320"/>
      <c r="N89" s="320"/>
      <c r="O89" s="320"/>
      <c r="P89" s="320"/>
      <c r="Q89" s="320"/>
      <c r="R89" s="320"/>
      <c r="S89" s="320"/>
      <c r="T89" s="320"/>
      <c r="U89" s="320"/>
      <c r="V89" s="320"/>
    </row>
    <row r="90" outlineLevel="1">
      <c r="A90" s="398" t="s">
        <v>449</v>
      </c>
      <c r="B90" s="399" t="s">
        <v>449</v>
      </c>
      <c r="C90" s="127" t="s">
        <v>429</v>
      </c>
      <c r="D90" s="127" t="s">
        <v>66</v>
      </c>
      <c r="E90" s="127" t="s">
        <v>452</v>
      </c>
      <c r="F90" s="200">
        <v>1.56</v>
      </c>
      <c r="G90" s="319"/>
      <c r="H90" s="319"/>
      <c r="I90" s="319"/>
      <c r="J90" s="320"/>
      <c r="K90" s="320"/>
      <c r="L90" s="320"/>
      <c r="M90" s="320"/>
      <c r="N90" s="320"/>
      <c r="O90" s="320"/>
      <c r="P90" s="320"/>
      <c r="Q90" s="320"/>
      <c r="R90" s="320"/>
      <c r="S90" s="320"/>
      <c r="T90" s="320"/>
      <c r="U90" s="320"/>
      <c r="V90" s="320"/>
    </row>
    <row r="91" outlineLevel="1">
      <c r="A91" s="400" t="s">
        <v>454</v>
      </c>
      <c r="B91" s="399" t="s">
        <v>455</v>
      </c>
      <c r="C91" s="127" t="s">
        <v>192</v>
      </c>
      <c r="D91" s="127" t="s">
        <v>65</v>
      </c>
      <c r="E91" s="401"/>
      <c r="F91" s="402"/>
      <c r="G91" s="402"/>
      <c r="H91" s="319"/>
      <c r="I91" s="319"/>
      <c r="J91" s="320"/>
      <c r="K91" s="320"/>
      <c r="L91" s="320"/>
      <c r="M91" s="320"/>
      <c r="N91" s="320"/>
      <c r="O91" s="320"/>
      <c r="P91" s="320"/>
      <c r="Q91" s="320"/>
      <c r="R91" s="320"/>
      <c r="S91" s="320"/>
      <c r="T91" s="320"/>
      <c r="U91" s="320"/>
      <c r="V91" s="320"/>
    </row>
    <row r="92" outlineLevel="1">
      <c r="A92" s="231"/>
      <c r="B92" s="399" t="s">
        <v>456</v>
      </c>
      <c r="C92" s="127" t="s">
        <v>130</v>
      </c>
      <c r="D92" s="127" t="s">
        <v>458</v>
      </c>
      <c r="E92" s="401"/>
      <c r="F92" s="402"/>
      <c r="G92" s="402"/>
      <c r="H92" s="319"/>
      <c r="I92" s="319"/>
      <c r="J92" s="320"/>
      <c r="K92" s="320"/>
      <c r="L92" s="320"/>
      <c r="M92" s="320"/>
      <c r="N92" s="320"/>
      <c r="O92" s="320"/>
      <c r="P92" s="320"/>
      <c r="Q92" s="320"/>
      <c r="R92" s="320"/>
      <c r="S92" s="320"/>
      <c r="T92" s="320"/>
      <c r="U92" s="320"/>
      <c r="V92" s="320"/>
    </row>
    <row r="93" outlineLevel="1">
      <c r="A93" s="112"/>
      <c r="B93" s="399" t="s">
        <v>459</v>
      </c>
      <c r="C93" s="127" t="s">
        <v>457</v>
      </c>
      <c r="D93" s="127" t="s">
        <v>118</v>
      </c>
      <c r="E93" s="319"/>
      <c r="F93" s="402"/>
      <c r="G93" s="402"/>
      <c r="H93" s="319"/>
      <c r="I93" s="319"/>
      <c r="J93" s="320"/>
      <c r="K93" s="320"/>
      <c r="L93" s="320"/>
      <c r="M93" s="320"/>
      <c r="N93" s="320"/>
      <c r="O93" s="320"/>
      <c r="P93" s="320"/>
      <c r="Q93" s="320"/>
      <c r="R93" s="320"/>
      <c r="S93" s="320"/>
      <c r="T93" s="320"/>
      <c r="U93" s="320"/>
      <c r="V93" s="320"/>
    </row>
    <row r="94" outlineLevel="1">
      <c r="A94" s="403" t="s">
        <v>462</v>
      </c>
      <c r="B94" s="117"/>
      <c r="C94" s="393" t="s">
        <v>465</v>
      </c>
      <c r="D94" s="393" t="s">
        <v>48</v>
      </c>
      <c r="E94" s="393" t="s">
        <v>49</v>
      </c>
      <c r="F94" s="393" t="s">
        <v>50</v>
      </c>
      <c r="G94" s="396" t="s">
        <v>51</v>
      </c>
      <c r="H94" s="1036" t="s">
        <v>53</v>
      </c>
      <c r="I94" s="120"/>
      <c r="J94" s="117"/>
      <c r="K94" s="405" t="str">
        <f>'テンプレート'!K97</f>
        <v>ベクトル</v>
      </c>
      <c r="L94" s="405" t="str">
        <f>'テンプレート'!L97</f>
        <v>KBG (R.E.)</v>
      </c>
      <c r="M94" s="405" t="str">
        <f>'テンプレート'!M97</f>
        <v>BKB (R.A.)</v>
      </c>
      <c r="N94" s="405" t="str">
        <f>'テンプレート'!N97</f>
        <v>FKB (R.F.)</v>
      </c>
      <c r="O94" s="406" t="str">
        <f>'テンプレート'!O97</f>
        <v>盾削り値</v>
      </c>
      <c r="P94" s="405" t="str">
        <f>'テンプレート'!P97</f>
        <v>ﾋｯﾄｽﾄｯﾌﾟ</v>
      </c>
      <c r="Q94" s="406" t="str">
        <f>'テンプレート'!Q97</f>
        <v>ずらし</v>
      </c>
      <c r="R94" s="408"/>
      <c r="S94" s="408"/>
      <c r="T94" s="408"/>
      <c r="U94" s="408"/>
      <c r="V94" s="408"/>
    </row>
    <row r="95" outlineLevel="1">
      <c r="A95" s="411" t="s">
        <v>467</v>
      </c>
      <c r="B95" s="399" t="s">
        <v>469</v>
      </c>
      <c r="C95" s="426"/>
      <c r="D95" s="414"/>
      <c r="E95" s="426" t="s">
        <v>165</v>
      </c>
      <c r="F95" s="414"/>
      <c r="G95" s="414"/>
      <c r="H95" s="1141"/>
      <c r="I95" s="221"/>
      <c r="J95" s="110"/>
      <c r="K95" s="414"/>
      <c r="L95" s="414"/>
      <c r="M95" s="414"/>
      <c r="N95" s="414"/>
      <c r="O95" s="414"/>
      <c r="P95" s="414"/>
      <c r="Q95" s="414"/>
      <c r="R95" s="408"/>
      <c r="S95" s="320"/>
      <c r="T95" s="320"/>
      <c r="U95" s="320"/>
      <c r="V95" s="320"/>
    </row>
    <row r="96" outlineLevel="1">
      <c r="A96" s="207"/>
      <c r="B96" s="399" t="s">
        <v>462</v>
      </c>
      <c r="C96" s="207"/>
      <c r="D96" s="127" t="s">
        <v>81</v>
      </c>
      <c r="E96" s="207"/>
      <c r="F96" s="199" t="s">
        <v>79</v>
      </c>
      <c r="G96" s="200">
        <v>10.799999999999999</v>
      </c>
      <c r="H96" s="112"/>
      <c r="I96" s="224"/>
      <c r="J96" s="114"/>
      <c r="K96" s="203"/>
      <c r="L96" s="203"/>
      <c r="M96" s="204"/>
      <c r="N96" s="204"/>
      <c r="O96" s="407"/>
      <c r="P96" s="407"/>
      <c r="Q96" s="407"/>
      <c r="R96" s="408"/>
      <c r="S96" s="320"/>
      <c r="T96" s="320"/>
      <c r="U96" s="320"/>
      <c r="V96" s="320"/>
    </row>
    <row r="97" outlineLevel="1">
      <c r="A97" s="411" t="s">
        <v>474</v>
      </c>
      <c r="B97" s="399" t="s">
        <v>469</v>
      </c>
      <c r="C97" s="426"/>
      <c r="D97" s="414"/>
      <c r="E97" s="426" t="s">
        <v>213</v>
      </c>
      <c r="F97" s="414"/>
      <c r="G97" s="414"/>
      <c r="H97" s="1141"/>
      <c r="I97" s="221"/>
      <c r="J97" s="110"/>
      <c r="K97" s="414"/>
      <c r="L97" s="414"/>
      <c r="M97" s="414"/>
      <c r="N97" s="414"/>
      <c r="O97" s="414"/>
      <c r="P97" s="414"/>
      <c r="Q97" s="414"/>
      <c r="R97" s="408"/>
      <c r="S97" s="320"/>
      <c r="T97" s="320"/>
      <c r="U97" s="320"/>
      <c r="V97" s="320"/>
    </row>
    <row r="98" outlineLevel="1">
      <c r="A98" s="207"/>
      <c r="B98" s="399" t="s">
        <v>462</v>
      </c>
      <c r="C98" s="207"/>
      <c r="D98" s="127" t="s">
        <v>694</v>
      </c>
      <c r="E98" s="207"/>
      <c r="F98" s="199" t="s">
        <v>79</v>
      </c>
      <c r="G98" s="200">
        <v>10.799999999999999</v>
      </c>
      <c r="H98" s="112"/>
      <c r="I98" s="224"/>
      <c r="J98" s="114"/>
      <c r="K98" s="203"/>
      <c r="L98" s="203"/>
      <c r="M98" s="204"/>
      <c r="N98" s="204"/>
      <c r="O98" s="407"/>
      <c r="P98" s="407"/>
      <c r="Q98" s="407"/>
      <c r="R98" s="408"/>
      <c r="S98" s="320"/>
      <c r="T98" s="320"/>
      <c r="U98" s="320"/>
      <c r="V98" s="320"/>
    </row>
    <row r="99" outlineLevel="1">
      <c r="A99" s="411" t="s">
        <v>477</v>
      </c>
      <c r="B99" s="399" t="s">
        <v>469</v>
      </c>
      <c r="C99" s="426"/>
      <c r="D99" s="127" t="s">
        <v>1066</v>
      </c>
      <c r="E99" s="426" t="s">
        <v>159</v>
      </c>
      <c r="F99" s="199" t="s">
        <v>145</v>
      </c>
      <c r="G99" s="200">
        <v>8.4</v>
      </c>
      <c r="H99" s="1141"/>
      <c r="I99" s="221"/>
      <c r="J99" s="110"/>
      <c r="K99" s="203"/>
      <c r="L99" s="203"/>
      <c r="M99" s="204"/>
      <c r="N99" s="204"/>
      <c r="O99" s="205">
        <v>0.0</v>
      </c>
      <c r="P99" s="205">
        <v>1.0</v>
      </c>
      <c r="Q99" s="205">
        <v>1.0</v>
      </c>
      <c r="R99" s="408"/>
      <c r="S99" s="320"/>
      <c r="T99" s="320"/>
      <c r="U99" s="320"/>
      <c r="V99" s="320"/>
    </row>
    <row r="100" outlineLevel="1">
      <c r="A100" s="207"/>
      <c r="B100" s="399" t="s">
        <v>462</v>
      </c>
      <c r="C100" s="207"/>
      <c r="D100" s="127" t="s">
        <v>299</v>
      </c>
      <c r="E100" s="207"/>
      <c r="F100" s="199" t="s">
        <v>58</v>
      </c>
      <c r="G100" s="200">
        <v>4.8</v>
      </c>
      <c r="H100" s="112"/>
      <c r="I100" s="224"/>
      <c r="J100" s="114"/>
      <c r="K100" s="203"/>
      <c r="L100" s="203"/>
      <c r="M100" s="204"/>
      <c r="N100" s="204"/>
      <c r="O100" s="407"/>
      <c r="P100" s="407"/>
      <c r="Q100" s="407"/>
      <c r="R100" s="408"/>
      <c r="S100" s="179"/>
      <c r="T100" s="179"/>
      <c r="U100" s="179"/>
      <c r="V100" s="179"/>
    </row>
    <row r="101" outlineLevel="1">
      <c r="A101" s="411" t="s">
        <v>482</v>
      </c>
      <c r="B101" s="399" t="s">
        <v>469</v>
      </c>
      <c r="C101" s="426"/>
      <c r="D101" s="414"/>
      <c r="E101" s="426" t="s">
        <v>464</v>
      </c>
      <c r="F101" s="414"/>
      <c r="G101" s="414"/>
      <c r="H101" s="283" t="s">
        <v>2443</v>
      </c>
      <c r="I101" s="221"/>
      <c r="J101" s="110"/>
      <c r="K101" s="414"/>
      <c r="L101" s="414"/>
      <c r="M101" s="414"/>
      <c r="N101" s="414"/>
      <c r="O101" s="414"/>
      <c r="P101" s="414"/>
      <c r="Q101" s="414"/>
      <c r="R101" s="408"/>
      <c r="S101" s="179"/>
      <c r="T101" s="179"/>
      <c r="U101" s="179"/>
      <c r="V101" s="179"/>
    </row>
    <row r="102" outlineLevel="1">
      <c r="A102" s="207"/>
      <c r="B102" s="399" t="s">
        <v>462</v>
      </c>
      <c r="C102" s="207"/>
      <c r="D102" s="127" t="s">
        <v>211</v>
      </c>
      <c r="E102" s="207"/>
      <c r="F102" s="199" t="s">
        <v>79</v>
      </c>
      <c r="G102" s="200">
        <v>10.799999999999999</v>
      </c>
      <c r="H102" s="112"/>
      <c r="I102" s="224"/>
      <c r="J102" s="114"/>
      <c r="K102" s="203"/>
      <c r="L102" s="203"/>
      <c r="M102" s="204"/>
      <c r="N102" s="204"/>
      <c r="O102" s="407"/>
      <c r="P102" s="407"/>
      <c r="Q102" s="407"/>
      <c r="R102" s="408"/>
      <c r="S102" s="179"/>
      <c r="T102" s="179"/>
      <c r="U102" s="179"/>
      <c r="V102" s="179"/>
    </row>
    <row r="103">
      <c r="A103" s="312"/>
      <c r="B103" s="315"/>
      <c r="C103" s="317"/>
      <c r="D103" s="317"/>
      <c r="E103" s="319"/>
      <c r="F103" s="248"/>
      <c r="G103" s="248"/>
      <c r="H103" s="319"/>
      <c r="I103" s="319"/>
      <c r="J103" s="320"/>
      <c r="K103" s="320"/>
      <c r="L103" s="121"/>
      <c r="M103" s="121"/>
      <c r="N103" s="121"/>
      <c r="O103" s="179"/>
      <c r="P103" s="179"/>
      <c r="Q103" s="121"/>
      <c r="R103" s="121"/>
      <c r="S103" s="121"/>
      <c r="T103" s="121"/>
      <c r="U103" s="121"/>
      <c r="V103" s="121"/>
    </row>
    <row r="104">
      <c r="A104" s="429" t="s">
        <v>486</v>
      </c>
      <c r="B104" s="110"/>
      <c r="C104" s="392"/>
      <c r="D104" s="121"/>
      <c r="E104" s="121"/>
      <c r="F104" s="121"/>
      <c r="G104" s="121"/>
      <c r="H104" s="121"/>
      <c r="I104" s="121"/>
      <c r="J104" s="180"/>
      <c r="K104" s="121"/>
      <c r="L104" s="121"/>
      <c r="M104" s="121"/>
      <c r="N104" s="121"/>
      <c r="O104" s="121"/>
      <c r="P104" s="121"/>
      <c r="Q104" s="180"/>
      <c r="R104" s="121"/>
      <c r="S104" s="121"/>
      <c r="T104" s="121"/>
      <c r="U104" s="121"/>
      <c r="V104" s="121"/>
    </row>
    <row r="105" outlineLevel="1">
      <c r="A105" s="112"/>
      <c r="B105" s="114"/>
      <c r="C105" s="430" t="s">
        <v>487</v>
      </c>
      <c r="D105" s="430" t="s">
        <v>489</v>
      </c>
      <c r="E105" s="430" t="s">
        <v>49</v>
      </c>
      <c r="F105" s="430" t="s">
        <v>490</v>
      </c>
      <c r="G105" s="431"/>
      <c r="H105" s="319"/>
      <c r="I105" s="319"/>
      <c r="J105" s="320"/>
      <c r="K105" s="320"/>
      <c r="L105" s="121"/>
      <c r="M105" s="121"/>
      <c r="N105" s="121"/>
      <c r="O105" s="121"/>
      <c r="P105" s="121"/>
      <c r="Q105" s="121"/>
      <c r="R105" s="121"/>
      <c r="S105" s="121"/>
      <c r="T105" s="121"/>
      <c r="U105" s="121"/>
      <c r="V105" s="121"/>
    </row>
    <row r="106" outlineLevel="1">
      <c r="A106" s="432" t="s">
        <v>492</v>
      </c>
      <c r="B106" s="433" t="s">
        <v>455</v>
      </c>
      <c r="C106" s="127" t="str">
        <f t="array" ref="C106">INDEX(Dodges!$C$3:$U$84, MATCH($A$1,Dodges!$A$3:$A$85,0), MATCH(C105,Dodges!$C$2:$F$2,0))</f>
        <v>3-17</v>
      </c>
      <c r="D106" s="127" t="str">
        <f t="array" ref="D106">INDEX(Dodges!$C$3:$U$84, MATCH($A$1,Dodges!$A$3:$A$85,0), MATCH(D105,Dodges!$C$2:$F$2,0))</f>
        <v>6-17</v>
      </c>
      <c r="E106" s="127" t="str">
        <f t="array" ref="E106">INDEX(Dodges!$C$3:$U$84, MATCH($A$1,Dodges!$A$3:$A$85,0), MATCH(E105,Dodges!$C$2:$F$2,0))</f>
        <v>26 (21)</v>
      </c>
      <c r="F106" s="127" t="str">
        <f t="array" ref="F106">INDEX(Dodges!$C$3:$U$84, MATCH($A$1,Dodges!$A$3:$A$85,0), MATCH(F105,Dodges!$C$2:$F$2,0))</f>
        <v>35 (28)</v>
      </c>
      <c r="G106" s="402"/>
      <c r="H106" s="319"/>
      <c r="I106" s="319"/>
      <c r="J106" s="320"/>
      <c r="K106" s="320"/>
      <c r="L106" s="320"/>
      <c r="M106" s="121"/>
      <c r="N106" s="121"/>
      <c r="O106" s="121"/>
      <c r="P106" s="121"/>
      <c r="Q106" s="121"/>
      <c r="R106" s="121"/>
      <c r="S106" s="121"/>
      <c r="T106" s="121"/>
      <c r="U106" s="121"/>
      <c r="V106" s="121"/>
    </row>
    <row r="107" outlineLevel="1">
      <c r="A107" s="231"/>
      <c r="B107" s="433" t="s">
        <v>496</v>
      </c>
      <c r="C107" s="127" t="str">
        <f t="array" ref="C107">INDEX(Dodges!$G$3:$U$84, MATCH($A$1,Dodges!$A$3:$A$85,0), MATCH(C105,Dodges!$G$2:$J$2,0))</f>
        <v>4-15</v>
      </c>
      <c r="D107" s="127" t="str">
        <f t="array" ref="D107">INDEX(Dodges!$G$3:$U$84, MATCH($A$1,Dodges!$A$3:$A$85,0), MATCH(D105,Dodges!$G$2:$J$2,0))</f>
        <v>8-14</v>
      </c>
      <c r="E107" s="127" t="str">
        <f t="array" ref="E107">INDEX(Dodges!$G$3:$U$84, MATCH($A$1,Dodges!$A$3:$A$85,0), MATCH(E105,Dodges!$G$2:$J$2,0))</f>
        <v>30</v>
      </c>
      <c r="F107" s="127">
        <f t="array" ref="F107">INDEX(Dodges!$G$3:$U$84, MATCH($A$1,Dodges!$A$3:$A$85,0), MATCH(F105,Dodges!$G$2:$J$2,0))</f>
        <v>40</v>
      </c>
      <c r="G107" s="436"/>
      <c r="H107" s="319"/>
      <c r="I107" s="319"/>
      <c r="J107" s="320"/>
      <c r="K107" s="320"/>
      <c r="L107" s="320"/>
      <c r="M107" s="320"/>
      <c r="N107" s="320"/>
      <c r="O107" s="121"/>
      <c r="P107" s="121"/>
      <c r="Q107" s="121"/>
      <c r="R107" s="121"/>
      <c r="S107" s="121"/>
      <c r="T107" s="121"/>
      <c r="U107" s="121"/>
      <c r="V107" s="121"/>
    </row>
    <row r="108" outlineLevel="1">
      <c r="A108" s="112"/>
      <c r="B108" s="433" t="s">
        <v>497</v>
      </c>
      <c r="C108" s="127" t="str">
        <f t="array" ref="C108">INDEX(Dodges!$K$3:$U$84, MATCH($A$1,Dodges!$A$3:$A$85,0), MATCH(C105,Dodges!$K$2:$N$2,0))</f>
        <v>5-16</v>
      </c>
      <c r="D108" s="127" t="str">
        <f t="array" ref="D108">INDEX(Dodges!$K$3:$U$84, MATCH($A$1,Dodges!$A$3:$A$85,0), MATCH(D105,Dodges!$K$2:$N$2,0))</f>
        <v>9-14</v>
      </c>
      <c r="E108" s="127" t="str">
        <f t="array" ref="E108">INDEX(Dodges!$K$3:$U$84, MATCH($A$1,Dodges!$A$3:$A$85,0), MATCH(E105,Dodges!$K$2:$N$2,0))</f>
        <v>35</v>
      </c>
      <c r="F108" s="127" t="str">
        <f t="array" ref="F108">INDEX(Dodges!$K$3:$U$84, MATCH($A$1,Dodges!$A$3:$A$85,0), MATCH(F105,Dodges!$K$2:$N$2,0))</f>
        <v>53</v>
      </c>
      <c r="G108" s="436"/>
      <c r="H108" s="434"/>
      <c r="I108" s="434"/>
      <c r="J108" s="179"/>
      <c r="K108" s="179"/>
      <c r="L108" s="179"/>
      <c r="M108" s="179"/>
      <c r="N108" s="179"/>
      <c r="O108" s="121"/>
      <c r="P108" s="121"/>
      <c r="Q108" s="121"/>
      <c r="R108" s="121"/>
      <c r="S108" s="121"/>
      <c r="T108" s="121"/>
      <c r="U108" s="121"/>
      <c r="V108" s="121"/>
    </row>
    <row r="109" outlineLevel="1">
      <c r="A109" s="432" t="s">
        <v>498</v>
      </c>
      <c r="B109" s="433" t="s">
        <v>499</v>
      </c>
      <c r="C109" s="127" t="str">
        <f t="array" ref="C109">INDEX(Dodges!$O$3:$U$84, MATCH($A$1,Dodges!$A$3:$A$85,0), MATCH(C105,Dodges!$O$2:$R$2,0))</f>
        <v>4-28</v>
      </c>
      <c r="D109" s="127" t="str">
        <f t="array" ref="D109">INDEX(Dodges!$O$3:$U$84, MATCH($A$1,Dodges!$A$3:$A$85,0), MATCH(D105,Dodges!$O$2:$R$2,0))</f>
        <v>7-26</v>
      </c>
      <c r="E109" s="127" t="str">
        <f t="array" ref="E109">INDEX(Dodges!$O$3:$U$84, MATCH($A$1,Dodges!$A$3:$A$85,0), MATCH(E105,Dodges!$O$2:$R$2,0))</f>
        <v>47</v>
      </c>
      <c r="F109" s="248"/>
      <c r="G109" s="248"/>
      <c r="H109" s="180"/>
      <c r="I109" s="180"/>
      <c r="J109" s="121"/>
      <c r="K109" s="121"/>
      <c r="L109" s="121"/>
      <c r="M109" s="121"/>
      <c r="N109" s="121"/>
      <c r="O109" s="320"/>
      <c r="P109" s="320"/>
      <c r="Q109" s="320"/>
      <c r="R109" s="320"/>
      <c r="S109" s="320"/>
      <c r="T109" s="320"/>
      <c r="U109" s="320"/>
      <c r="V109" s="320"/>
    </row>
    <row r="110" outlineLevel="1">
      <c r="A110" s="112"/>
      <c r="B110" s="433" t="s">
        <v>500</v>
      </c>
      <c r="C110" s="127" t="str">
        <f t="array" ref="C110">INDEX(Dodges!$S$3:$U$84, MATCH($A$1,Dodges!$A$3:$A$85,0), MATCH(C105,Dodges!$S$2:$U$2,0))</f>
        <v>4-22</v>
      </c>
      <c r="D110" s="127" t="str">
        <f t="array" ref="D110">INDEX(Dodges!$S$3:$U$84, MATCH($A$1,Dodges!$A$3:$A$85,0), MATCH(D105,Dodges!$S$2:$U$2,0))</f>
        <v>7-21</v>
      </c>
      <c r="E110" s="127" t="str">
        <f t="array" ref="E110">INDEX(Dodges!$S$3:$U$84, MATCH($A$1,Dodges!$A$3:$A$85,0), MATCH(E105,Dodges!$S$2:$U$2,0))</f>
        <v>真横：81
真上：108
真下：64</v>
      </c>
      <c r="F110" s="436"/>
      <c r="G110" s="436"/>
      <c r="H110" s="180"/>
      <c r="I110" s="180"/>
      <c r="J110" s="179"/>
      <c r="K110" s="179"/>
      <c r="L110" s="179"/>
      <c r="M110" s="179"/>
      <c r="N110" s="121"/>
      <c r="O110" s="180"/>
      <c r="P110" s="180"/>
      <c r="Q110" s="180"/>
      <c r="R110" s="180"/>
      <c r="S110" s="180"/>
      <c r="T110" s="180"/>
      <c r="U110" s="180"/>
      <c r="V110" s="180"/>
    </row>
    <row r="111">
      <c r="A111" s="438"/>
      <c r="B111" s="439"/>
      <c r="C111" s="431"/>
      <c r="D111" s="431"/>
      <c r="E111" s="440"/>
      <c r="F111" s="431"/>
      <c r="G111" s="431"/>
      <c r="H111" s="431"/>
      <c r="I111" s="431"/>
      <c r="J111" s="121"/>
      <c r="K111" s="319"/>
      <c r="L111" s="319"/>
      <c r="M111" s="319"/>
      <c r="N111" s="319"/>
      <c r="O111" s="180"/>
      <c r="P111" s="180"/>
      <c r="Q111" s="180"/>
      <c r="R111" s="180"/>
      <c r="S111" s="180"/>
      <c r="T111" s="180"/>
      <c r="U111" s="180"/>
      <c r="V111" s="180"/>
    </row>
    <row r="112">
      <c r="A112" s="441" t="s">
        <v>501</v>
      </c>
      <c r="B112" s="110"/>
      <c r="C112" s="320"/>
      <c r="D112" s="179"/>
      <c r="E112" s="320"/>
      <c r="F112" s="138"/>
      <c r="G112" s="138"/>
      <c r="H112" s="179"/>
      <c r="I112" s="179"/>
      <c r="J112" s="180"/>
      <c r="K112" s="180"/>
      <c r="L112" s="180"/>
      <c r="M112" s="180"/>
      <c r="N112" s="180"/>
      <c r="O112" s="180"/>
      <c r="P112" s="180"/>
      <c r="Q112" s="180"/>
      <c r="R112" s="180"/>
      <c r="S112" s="180"/>
      <c r="T112" s="180"/>
      <c r="U112" s="180"/>
      <c r="V112" s="180"/>
    </row>
    <row r="113" outlineLevel="1">
      <c r="A113" s="112"/>
      <c r="B113" s="114"/>
      <c r="C113" s="442" t="s">
        <v>487</v>
      </c>
      <c r="D113" s="442" t="s">
        <v>49</v>
      </c>
      <c r="E113" s="442" t="s">
        <v>48</v>
      </c>
      <c r="F113" s="442" t="s">
        <v>50</v>
      </c>
      <c r="G113" s="443" t="s">
        <v>51</v>
      </c>
      <c r="H113" s="320"/>
      <c r="I113" s="320"/>
      <c r="J113" s="179"/>
      <c r="K113" s="444" t="str">
        <f>'テンプレート'!K116</f>
        <v>アイテム取得</v>
      </c>
      <c r="L113" s="117"/>
      <c r="M113" s="445" t="str">
        <f>'テンプレート'!M116</f>
        <v>取得フレーム</v>
      </c>
      <c r="N113" s="445" t="str">
        <f>'テンプレート'!N116</f>
        <v>Duration</v>
      </c>
      <c r="O113" s="180"/>
      <c r="P113" s="180"/>
      <c r="Q113" s="180"/>
      <c r="R113" s="180"/>
      <c r="S113" s="180"/>
      <c r="T113" s="180"/>
      <c r="U113" s="180"/>
      <c r="V113" s="180"/>
    </row>
    <row r="114" outlineLevel="1">
      <c r="A114" s="446" t="s">
        <v>502</v>
      </c>
      <c r="B114" s="447" t="s">
        <v>503</v>
      </c>
      <c r="C114" s="448"/>
      <c r="D114" s="127">
        <f t="array" ref="D114">INDEX('Ledge  Tech'!$C$3:$C111, MATCH($A$1,'Ledge  Tech'!$A$3:$A$109,0), MATCH(D113,'Ledge  Tech'!$C$2,0))</f>
        <v>19</v>
      </c>
      <c r="E114" s="448"/>
      <c r="F114" s="448"/>
      <c r="G114" s="448"/>
      <c r="H114" s="320"/>
      <c r="I114" s="320"/>
      <c r="J114" s="121"/>
      <c r="K114" s="449" t="str">
        <f>'テンプレート'!K117</f>
        <v>小アイテム</v>
      </c>
      <c r="L114" s="450" t="str">
        <f>'テンプレート'!L117</f>
        <v>On-Spot</v>
      </c>
      <c r="M114" s="127" t="str">
        <f t="array" ref="M114">INDEX('Item Throws'!$C$3:$D$109, MATCH($A$1,'Item Throws'!$A$3:$A$109,0), MATCH(M$113,'Item Throws'!$C$2:$AA$2,0))</f>
        <v>-</v>
      </c>
      <c r="N114" s="127">
        <f t="array" ref="N114">INDEX('Item Throws'!$C$3:$D$109, MATCH($A$1,'Item Throws'!$A$3:$A$109,0), MATCH(N$113,'Item Throws'!$C$2:$AA$2,0))</f>
        <v>7</v>
      </c>
      <c r="O114" s="180"/>
      <c r="P114" s="180"/>
      <c r="Q114" s="180"/>
      <c r="R114" s="180"/>
      <c r="S114" s="180"/>
      <c r="T114" s="180"/>
      <c r="U114" s="180"/>
      <c r="V114" s="180"/>
    </row>
    <row r="115" outlineLevel="1">
      <c r="A115" s="222"/>
      <c r="B115" s="447" t="s">
        <v>455</v>
      </c>
      <c r="C115" s="127" t="str">
        <f t="array" ref="C115">INDEX('Ledge  Tech'!$D$3:$E111, MATCH($A$1,'Ledge  Tech'!$A$3:$A$109,0), MATCH(C113,'Ledge  Tech'!$D$2:$E$2,0))</f>
        <v>1-33</v>
      </c>
      <c r="D115" s="127">
        <f t="array" ref="D115">INDEX('Ledge  Tech'!$D$3:$E111, MATCH($A$1,'Ledge  Tech'!$A$3:$A$109,0), MATCH(D113,'Ledge  Tech'!$D$2:$E$2,0))</f>
        <v>34</v>
      </c>
      <c r="E115" s="448"/>
      <c r="F115" s="448"/>
      <c r="G115" s="448"/>
      <c r="H115" s="320"/>
      <c r="I115" s="320"/>
      <c r="J115" s="179"/>
      <c r="K115" s="207"/>
      <c r="L115" s="450" t="str">
        <f>'テンプレート'!L118</f>
        <v>歩き</v>
      </c>
      <c r="M115" s="127" t="str">
        <f t="array" ref="M115">INDEX('Item Throws'!$E$3:$F$109, MATCH($A$1,'Item Throws'!$A$3:$A$109,0), MATCH(M$113,'Item Throws'!$E$2:$AA$2,0))</f>
        <v>-</v>
      </c>
      <c r="N115" s="127">
        <f t="array" ref="N115">INDEX('Item Throws'!$E$3:$F$109, MATCH($A$1,'Item Throws'!$A$3:$A$109,0), MATCH(N$113,'Item Throws'!$E$2:$AA$2,0))</f>
        <v>19</v>
      </c>
      <c r="O115" s="180"/>
      <c r="P115" s="180"/>
      <c r="Q115" s="180"/>
      <c r="R115" s="180"/>
      <c r="S115" s="180"/>
      <c r="T115" s="180"/>
      <c r="U115" s="180"/>
      <c r="V115" s="180"/>
    </row>
    <row r="116" outlineLevel="1">
      <c r="A116" s="222"/>
      <c r="B116" s="447" t="s">
        <v>486</v>
      </c>
      <c r="C116" s="127" t="str">
        <f t="array" ref="C116">INDEX('Ledge  Tech'!$F$3:$G$109, MATCH($A$1,'Ledge  Tech'!$A$3:$A$109,0), MATCH(C113,'Ledge  Tech'!$F$2:$G$2,0))</f>
        <v>1-25</v>
      </c>
      <c r="D116" s="127">
        <f t="array" ref="D116">INDEX('Ledge  Tech'!$F$3:$G$109, MATCH($A$1,'Ledge  Tech'!$A$3:$A$109,0), MATCH(D113,'Ledge  Tech'!$F$2:$G$2,0))</f>
        <v>45</v>
      </c>
      <c r="E116" s="448"/>
      <c r="F116" s="448"/>
      <c r="G116" s="448"/>
      <c r="H116" s="320"/>
      <c r="I116" s="320"/>
      <c r="J116" s="121"/>
      <c r="K116" s="451" t="str">
        <f>'テンプレート'!K119</f>
        <v>アイテム投擲</v>
      </c>
      <c r="L116" s="117"/>
      <c r="M116" s="445" t="str">
        <f>'テンプレート'!M119</f>
        <v>投擲フレーム</v>
      </c>
      <c r="N116" s="445" t="str">
        <f>'テンプレート'!N119</f>
        <v>Duration</v>
      </c>
      <c r="O116" s="180"/>
      <c r="P116" s="180"/>
      <c r="Q116" s="180"/>
      <c r="R116" s="180"/>
      <c r="S116" s="180"/>
      <c r="T116" s="180"/>
      <c r="U116" s="180"/>
      <c r="V116" s="180"/>
    </row>
    <row r="117" outlineLevel="1">
      <c r="A117" s="222"/>
      <c r="B117" s="447" t="s">
        <v>505</v>
      </c>
      <c r="C117" s="127" t="str">
        <f t="array" ref="C117">INDEX('Ledge  Tech'!$H$3:$I$109, MATCH($A$1,'Ledge  Tech'!$A$3:$A$109,0), MATCH(C113,'Ledge  Tech'!$H$2:$I$2,0))</f>
        <v>1-12</v>
      </c>
      <c r="D117" s="127">
        <f t="array" ref="D117">INDEX('Ledge  Tech'!$H$3:$I$109, MATCH($A$1,'Ledge  Tech'!$A$3:$A$109,0), MATCH(D113,'Ledge  Tech'!$H$2:$I$2,0))</f>
        <v>14</v>
      </c>
      <c r="E117" s="448"/>
      <c r="F117" s="448"/>
      <c r="G117" s="448"/>
      <c r="H117" s="320"/>
      <c r="I117" s="320"/>
      <c r="J117" s="179"/>
      <c r="K117" s="1066" t="str">
        <f>'テンプレート'!K120</f>
        <v>Ground投擲</v>
      </c>
      <c r="L117" s="450" t="str">
        <f>'テンプレート'!L120</f>
        <v>前Throws</v>
      </c>
      <c r="M117" s="127" t="str">
        <f t="array" ref="M117">INDEX('Item Throws'!$G$3:$H$109, MATCH($A$1,'Item Throws'!$A$3:$A$109,0), MATCH(M$116,'Item Throws'!$G$2:$AA$2,0))</f>
        <v>8</v>
      </c>
      <c r="N117" s="127">
        <f t="array" ref="N117">INDEX('Item Throws'!$G$3:$H$109, MATCH($A$1,'Item Throws'!$A$3:$A$109,0), MATCH(N$116,'Item Throws'!$G$2:$AA$2,0))</f>
        <v>24</v>
      </c>
      <c r="O117" s="121"/>
      <c r="P117" s="121"/>
      <c r="Q117" s="121"/>
      <c r="R117" s="121"/>
      <c r="S117" s="121"/>
      <c r="T117" s="121"/>
      <c r="U117" s="121"/>
      <c r="V117" s="121"/>
    </row>
    <row r="118" outlineLevel="1">
      <c r="A118" s="207"/>
      <c r="B118" s="447" t="s">
        <v>506</v>
      </c>
      <c r="C118" s="127" t="str">
        <f t="array" ref="C118">INDEX('Ledge  Tech'!$J$3:$M$109, MATCH($A$1,'Ledge  Tech'!$A$3:$A$109,0), MATCH(C113,'Ledge  Tech'!$J$2:$M$2,0))</f>
        <v>1-27</v>
      </c>
      <c r="D118" s="127">
        <f t="array" ref="D118">INDEX('Ledge  Tech'!$J$3:$M$109, MATCH($A$1,'Ledge  Tech'!$A$3:$A$109,0), MATCH(D113,'Ledge  Tech'!$J$2:$M$2,0))</f>
        <v>55</v>
      </c>
      <c r="E118" s="127" t="str">
        <f t="array" ref="E118">INDEX('Ledge  Tech'!$J$3:$M$109, MATCH($A$1,'Ledge  Tech'!$A$3:$A$109,0), MATCH(E113,'Ledge  Tech'!$J$2:$M$2,0))</f>
        <v>25-27</v>
      </c>
      <c r="F118" s="127">
        <f t="array" ref="F118">INDEX('Ledge  Tech'!$J$3:$M$109, MATCH($A$1,'Ledge  Tech'!$A$3:$A$109,0), MATCH(F113,'Ledge  Tech'!$J$2:$M$2,0))</f>
        <v>10</v>
      </c>
      <c r="G118" s="127">
        <f>F118*1.2</f>
        <v>12</v>
      </c>
      <c r="H118" s="320"/>
      <c r="I118" s="320"/>
      <c r="J118" s="121"/>
      <c r="K118" s="222"/>
      <c r="L118" s="450" t="str">
        <f>'テンプレート'!L121</f>
        <v>後Throws</v>
      </c>
      <c r="M118" s="127" t="str">
        <f t="array" ref="M118">INDEX('Item Throws'!$I$3:$J$109, MATCH($A$1,'Item Throws'!$A$3:$A$109,0), MATCH(M$116,'Item Throws'!$I$2:$AA$2,0))</f>
        <v>11</v>
      </c>
      <c r="N118" s="127">
        <f t="array" ref="N118">INDEX('Item Throws'!$I$3:$J$109, MATCH($A$1,'Item Throws'!$A$3:$A$109,0), MATCH(N$116,'Item Throws'!$I$2:$AA$2,0))</f>
        <v>24</v>
      </c>
      <c r="O118" s="121"/>
      <c r="P118" s="121"/>
      <c r="Q118" s="121"/>
      <c r="R118" s="121"/>
      <c r="S118" s="121"/>
      <c r="T118" s="121"/>
      <c r="U118" s="121"/>
      <c r="V118" s="121"/>
    </row>
    <row r="119" outlineLevel="1">
      <c r="A119" s="446" t="s">
        <v>507</v>
      </c>
      <c r="B119" s="447" t="s">
        <v>455</v>
      </c>
      <c r="C119" s="127" t="str">
        <f t="array" ref="C119">INDEX('Ledge  Tech'!$N$3:$O$109, MATCH($A$1,'Ledge  Tech'!$A$3:$A$109,0), MATCH(C113,'Ledge  Tech'!$N$2:$O$2,0))</f>
        <v>1-20</v>
      </c>
      <c r="D119" s="127">
        <f t="array" ref="D119">INDEX('Ledge  Tech'!$N$3:$O$109, MATCH($A$1,'Ledge  Tech'!$A$3:$A$109,0), MATCH(D113,'Ledge  Tech'!$N$2:$O$2,0))</f>
        <v>26</v>
      </c>
      <c r="E119" s="448"/>
      <c r="F119" s="448"/>
      <c r="G119" s="448"/>
      <c r="H119" s="320"/>
      <c r="I119" s="320"/>
      <c r="J119" s="179"/>
      <c r="K119" s="222"/>
      <c r="L119" s="450" t="str">
        <f>'テンプレート'!L122</f>
        <v>上Throws</v>
      </c>
      <c r="M119" s="127" t="str">
        <f t="array" ref="M119">INDEX('Item Throws'!$K$3:$L$109, MATCH($A$1,'Item Throws'!$A$3:$A$109,0), MATCH(M$116,'Item Throws'!$K$2:$AA$2,0))</f>
        <v>12</v>
      </c>
      <c r="N119" s="127">
        <f t="array" ref="N119">INDEX('Item Throws'!$K$3:$L$109, MATCH($A$1,'Item Throws'!$A$3:$A$109,0), MATCH(N$116,'Item Throws'!$K$2:$AA$2,0))</f>
        <v>23</v>
      </c>
      <c r="O119" s="320"/>
      <c r="P119" s="320"/>
      <c r="Q119" s="320"/>
      <c r="R119" s="320"/>
      <c r="S119" s="320"/>
      <c r="T119" s="320"/>
      <c r="U119" s="320"/>
      <c r="V119" s="320"/>
    </row>
    <row r="120" outlineLevel="1">
      <c r="A120" s="222"/>
      <c r="B120" s="447" t="s">
        <v>496</v>
      </c>
      <c r="C120" s="127" t="str">
        <f t="array" ref="C120">INDEX('Ledge  Tech'!$P$3:$Q$109, MATCH($A$1,'Ledge  Tech'!$A$3:$A$109,0), MATCH(C113,'Ledge  Tech'!$P$2:$Q$2,0))</f>
        <v>1-20</v>
      </c>
      <c r="D120" s="127">
        <f t="array" ref="D120">INDEX('Ledge  Tech'!$P$3:$Q$109, MATCH($A$1,'Ledge  Tech'!$A$3:$A$109,0), MATCH(D113,'Ledge  Tech'!$P$2:$Q$2,0))</f>
        <v>40</v>
      </c>
      <c r="E120" s="448"/>
      <c r="F120" s="448"/>
      <c r="G120" s="448"/>
      <c r="H120" s="320"/>
      <c r="I120" s="320"/>
      <c r="J120" s="121"/>
      <c r="K120" s="222"/>
      <c r="L120" s="450" t="str">
        <f>'テンプレート'!L123</f>
        <v>下Throws</v>
      </c>
      <c r="M120" s="127" t="str">
        <f t="array" ref="M120">INDEX('Item Throws'!$M$3:$N$109, MATCH($A$1,'Item Throws'!$A$3:$A$109,0), MATCH(M$116,'Item Throws'!$M$2:$AA$2,0))</f>
        <v>7</v>
      </c>
      <c r="N120" s="127">
        <f t="array" ref="N120">INDEX('Item Throws'!$M$3:$N$109, MATCH($A$1,'Item Throws'!$A$3:$A$109,0), MATCH(N$116,'Item Throws'!$M$2:$AA$2,0))</f>
        <v>19</v>
      </c>
      <c r="O120" s="180"/>
      <c r="P120" s="180"/>
      <c r="Q120" s="180"/>
      <c r="R120" s="180"/>
      <c r="S120" s="180"/>
      <c r="T120" s="180"/>
      <c r="U120" s="180"/>
      <c r="V120" s="180"/>
    </row>
    <row r="121" outlineLevel="1">
      <c r="A121" s="207"/>
      <c r="B121" s="447" t="s">
        <v>497</v>
      </c>
      <c r="C121" s="127" t="str">
        <f t="array" ref="C121">INDEX('Ledge  Tech'!$R$3:$S$109, MATCH($A$1,'Ledge  Tech'!$A$3:$A$109,0), MATCH(C113,'Ledge  Tech'!$R$2:$S$2,0))</f>
        <v>1-20</v>
      </c>
      <c r="D121" s="127">
        <f t="array" ref="D121">INDEX('Ledge  Tech'!$R$3:$S$109, MATCH($A$1,'Ledge  Tech'!$A$3:$A$109,0), MATCH(D113,'Ledge  Tech'!$R$2:$S$2,0))</f>
        <v>40</v>
      </c>
      <c r="E121" s="448"/>
      <c r="F121" s="448"/>
      <c r="G121" s="448"/>
      <c r="H121" s="320"/>
      <c r="I121" s="320"/>
      <c r="J121" s="179"/>
      <c r="K121" s="222"/>
      <c r="L121" s="453" t="str">
        <f>'テンプレート'!L124</f>
        <v>ダッシュ</v>
      </c>
      <c r="M121" s="127" t="str">
        <f t="array" ref="M121">INDEX('Item Throws'!$O$3:$P$109, MATCH($A$1,'Item Throws'!$A$3:$A$109,0), MATCH(M$116,'Item Throws'!$O$2:$AA$2,0))</f>
        <v>5</v>
      </c>
      <c r="N121" s="127">
        <f t="array" ref="N121">INDEX('Item Throws'!$O$3:$P$109, MATCH($A$1,'Item Throws'!$A$3:$A$109,0), MATCH(N$116,'Item Throws'!$O$2:$AA$2,0))</f>
        <v>29</v>
      </c>
      <c r="O121" s="180"/>
      <c r="P121" s="180"/>
      <c r="Q121" s="180"/>
      <c r="R121" s="180"/>
      <c r="S121" s="180"/>
      <c r="T121" s="180"/>
      <c r="U121" s="180"/>
      <c r="V121" s="180"/>
    </row>
    <row r="122" outlineLevel="1">
      <c r="A122" s="446" t="s">
        <v>508</v>
      </c>
      <c r="B122" s="447" t="s">
        <v>509</v>
      </c>
      <c r="C122" s="448"/>
      <c r="D122" s="127" t="str">
        <f t="array" ref="D122">INDEX('Get-Ups'!$C$3:$C111, MATCH($A$1,'Get-Ups'!$A$3:$A$109,0), MATCH(D113,'Get-Ups'!$C$2:$AD$2,0))</f>
        <v>25</v>
      </c>
      <c r="E122" s="448"/>
      <c r="F122" s="448"/>
      <c r="G122" s="448"/>
      <c r="H122" s="320"/>
      <c r="I122" s="320"/>
      <c r="J122" s="121"/>
      <c r="K122" s="207"/>
      <c r="L122" s="453" t="str">
        <f>'テンプレート'!L125</f>
        <v>On-Spot捨て</v>
      </c>
      <c r="M122" s="127" t="str">
        <f t="array" ref="M122">INDEX('Item Throws'!$Q$3:$R$109, MATCH($A$1,'Item Throws'!$A$3:$A$109,0), MATCH(M$116,'Item Throws'!$Q$2:$AA$2,0))</f>
        <v>6</v>
      </c>
      <c r="N122" s="127">
        <f t="array" ref="N122">INDEX('Item Throws'!$Q$3:$R$109, MATCH($A$1,'Item Throws'!$A$3:$A$109,0), MATCH(N$116,'Item Throws'!$Q$2:$AA$2,0))</f>
        <v>23</v>
      </c>
      <c r="O122" s="180"/>
      <c r="P122" s="180"/>
      <c r="Q122" s="180"/>
      <c r="R122" s="180"/>
      <c r="S122" s="180"/>
      <c r="T122" s="180"/>
      <c r="U122" s="180"/>
      <c r="V122" s="180"/>
    </row>
    <row r="123" outlineLevel="1">
      <c r="A123" s="222"/>
      <c r="B123" s="447" t="s">
        <v>455</v>
      </c>
      <c r="C123" s="454" t="str">
        <f t="array" ref="C123">INDEX('Get-Ups'!$D$3:$E111, MATCH($A$1,'Get-Ups'!$A$3:$A$109,0), MATCH(C113,'Get-Ups'!$D$2:$AD$2,0))</f>
        <v>1-22</v>
      </c>
      <c r="D123" s="455">
        <f t="array" ref="D123">INDEX('Get-Ups'!$D$3:$E111, MATCH($A$1,'Get-Ups'!$A$3:$A$109,0), MATCH(D113,'Get-Ups'!$D$2:$AD$2,0))</f>
        <v>29</v>
      </c>
      <c r="E123" s="448"/>
      <c r="F123" s="448"/>
      <c r="G123" s="448"/>
      <c r="H123" s="320"/>
      <c r="I123" s="320"/>
      <c r="J123" s="179"/>
      <c r="K123" s="1066" t="str">
        <f>'テンプレート'!K126</f>
        <v>Air投擲</v>
      </c>
      <c r="L123" s="450" t="str">
        <f>'テンプレート'!L126</f>
        <v>前Throws</v>
      </c>
      <c r="M123" s="127" t="str">
        <f t="array" ref="M123">INDEX('Item Throws'!$S$3:$T$109, MATCH($A$1,'Item Throws'!$A$3:$A$109,0), MATCH(M$116,'Item Throws'!$S$2:$AA$2,0))</f>
        <v>8</v>
      </c>
      <c r="N123" s="127">
        <f t="array" ref="N123">INDEX('Item Throws'!$S$3:$T$109, MATCH($A$1,'Item Throws'!$A$3:$A$109,0), MATCH(N$116,'Item Throws'!$S$2:$AA$2,0))</f>
        <v>24</v>
      </c>
      <c r="O123" s="180"/>
      <c r="P123" s="180"/>
      <c r="Q123" s="180"/>
      <c r="R123" s="180"/>
      <c r="S123" s="180"/>
      <c r="T123" s="180"/>
      <c r="U123" s="180"/>
      <c r="V123" s="180"/>
    </row>
    <row r="124" outlineLevel="1">
      <c r="A124" s="222"/>
      <c r="B124" s="447" t="s">
        <v>496</v>
      </c>
      <c r="C124" s="454" t="str">
        <f t="array" ref="C124">INDEX('Get-Ups'!$F$3:$G$109, MATCH($A$1,'Get-Ups'!$A$3:$A$109,0), MATCH(C113,'Get-Ups'!$F$2:$AD$2,0))</f>
        <v>1-21</v>
      </c>
      <c r="D124" s="455">
        <f t="array" ref="D124">INDEX('Get-Ups'!$F$3:$G$109, MATCH($A$1,'Get-Ups'!$A$3:$A$109,0), MATCH(D113,'Get-Ups'!$F$2:$AD$2,0))</f>
        <v>35</v>
      </c>
      <c r="E124" s="448"/>
      <c r="F124" s="448"/>
      <c r="G124" s="448"/>
      <c r="H124" s="320"/>
      <c r="I124" s="320"/>
      <c r="J124" s="121"/>
      <c r="K124" s="222"/>
      <c r="L124" s="450" t="str">
        <f>'テンプレート'!L127</f>
        <v>後Throws</v>
      </c>
      <c r="M124" s="127" t="str">
        <f t="array" ref="M124">INDEX('Item Throws'!$U$3:$V$109, MATCH($A$1,'Item Throws'!$A$3:$A$109,0), MATCH(M$116,'Item Throws'!$U$2:$AA$2,0))</f>
        <v>11</v>
      </c>
      <c r="N124" s="127">
        <f t="array" ref="N124">INDEX('Item Throws'!$U$3:$V$109, MATCH($A$1,'Item Throws'!$A$3:$A$109,0), MATCH(N$116,'Item Throws'!$U$2:$AA$2,0))</f>
        <v>24</v>
      </c>
      <c r="O124" s="180"/>
      <c r="P124" s="180"/>
      <c r="Q124" s="180"/>
      <c r="R124" s="180"/>
      <c r="S124" s="180"/>
      <c r="T124" s="180"/>
      <c r="U124" s="180"/>
      <c r="V124" s="180"/>
    </row>
    <row r="125" outlineLevel="1">
      <c r="A125" s="222"/>
      <c r="B125" s="447" t="s">
        <v>497</v>
      </c>
      <c r="C125" s="127" t="str">
        <f t="array" ref="C125">INDEX('Get-Ups'!$H$3:$I$109, MATCH($A$1,'Get-Ups'!$A$3:$A$109,0), MATCH(C113,'Get-Ups'!$H$2:$AD$2,0))</f>
        <v>1-22</v>
      </c>
      <c r="D125" s="127">
        <f t="array" ref="D125">INDEX('Get-Ups'!$H$3:$I$109, MATCH($A$1,'Get-Ups'!$A$3:$A$109,0), MATCH(D113,'Get-Ups'!$H$2:$AD$2,0))</f>
        <v>35</v>
      </c>
      <c r="E125" s="448"/>
      <c r="F125" s="448"/>
      <c r="G125" s="448"/>
      <c r="H125" s="320"/>
      <c r="I125" s="320"/>
      <c r="J125" s="179"/>
      <c r="K125" s="222"/>
      <c r="L125" s="450" t="str">
        <f>'テンプレート'!L128</f>
        <v>上Throws</v>
      </c>
      <c r="M125" s="127" t="str">
        <f t="array" ref="M125">INDEX('Item Throws'!$W$3:$X$109, MATCH($A$1,'Item Throws'!$A$3:$A$109,0), MATCH(M$116,'Item Throws'!$W$2:$AA$2,0))</f>
        <v>12</v>
      </c>
      <c r="N125" s="127">
        <f t="array" ref="N125">INDEX('Item Throws'!$W$3:$X$109, MATCH($A$1,'Item Throws'!$A$3:$A$109,0), MATCH(N$116,'Item Throws'!$W$2:$AA$2,0))</f>
        <v>23</v>
      </c>
      <c r="O125" s="180"/>
      <c r="P125" s="180"/>
      <c r="Q125" s="180"/>
      <c r="R125" s="180"/>
      <c r="S125" s="180"/>
      <c r="T125" s="180"/>
      <c r="U125" s="180"/>
      <c r="V125" s="180"/>
    </row>
    <row r="126" outlineLevel="1">
      <c r="A126" s="222"/>
      <c r="B126" s="447" t="s">
        <v>510</v>
      </c>
      <c r="C126" s="456" t="str">
        <f t="array" ref="C126">INDEX('Get-Ups'!$J$3:$M$109, MATCH($A$1,'Get-Ups'!$A$3:$A$109,0), MATCH(C113,'Get-Ups'!$J$2:$AD$2,0))</f>
        <v>1-20</v>
      </c>
      <c r="D126" s="457">
        <f t="array" ref="D126">INDEX('Get-Ups'!$J$3:$M$109, MATCH($A$1,'Get-Ups'!$A$3:$A$109,0), MATCH(D113,'Get-Ups'!$J$2:$AD$2,0))</f>
        <v>45</v>
      </c>
      <c r="E126" s="454" t="str">
        <f t="array" ref="E126">INDEX('Get-Ups'!$J$3:$M$109, MATCH($A$1,'Get-Ups'!$A$3:$A$109,0), MATCH(E113,'Get-Ups'!$J$2:$AD$2,0))</f>
        <v>15-16</v>
      </c>
      <c r="F126" s="455">
        <f t="array" ref="F126">INDEX('Get-Ups'!$J$3:$M$109, MATCH($A$1,'Get-Ups'!$A$3:$A$109,0), MATCH(F113,'Get-Ups'!$J$2:$AD$2,0))</f>
        <v>7</v>
      </c>
      <c r="G126" s="127">
        <f t="shared" ref="G126:G127" si="1">F126*1.2</f>
        <v>8.4</v>
      </c>
      <c r="H126" s="320"/>
      <c r="I126" s="320"/>
      <c r="J126" s="121"/>
      <c r="K126" s="207"/>
      <c r="L126" s="450" t="str">
        <f>'テンプレート'!L129</f>
        <v>下Throws</v>
      </c>
      <c r="M126" s="127" t="str">
        <f t="array" ref="M126">INDEX('Item Throws'!$Y$3:$Z$109, MATCH($A$1,'Item Throws'!$A$3:$A$109,0), MATCH(M$116,'Item Throws'!$Y$2:$AA$2,0))</f>
        <v>7</v>
      </c>
      <c r="N126" s="127">
        <f t="array" ref="N126">INDEX('Item Throws'!$Y$3:$Z$109, MATCH($A$1,'Item Throws'!$A$3:$A$109,0), MATCH(N$116,'Item Throws'!$Y$2:$AA$2,0))</f>
        <v>19</v>
      </c>
      <c r="O126" s="121"/>
      <c r="P126" s="121"/>
      <c r="Q126" s="121"/>
      <c r="R126" s="121"/>
      <c r="S126" s="121"/>
      <c r="T126" s="121"/>
      <c r="U126" s="121"/>
      <c r="V126" s="121"/>
    </row>
    <row r="127" outlineLevel="1">
      <c r="A127" s="207"/>
      <c r="B127" s="458" t="s">
        <v>511</v>
      </c>
      <c r="C127" s="207"/>
      <c r="D127" s="207"/>
      <c r="E127" s="454" t="str">
        <f t="array" ref="E127">INDEX('Get-Ups'!$N$3:$O$109, MATCH($A$1,'Get-Ups'!$A$3:$A$109,0), MATCH(E113,'Get-Ups'!$N$2:$AD$2,0))</f>
        <v>19-20</v>
      </c>
      <c r="F127" s="455">
        <f t="array" ref="F127">INDEX('Get-Ups'!$N$3:$O$109, MATCH($A$1,'Get-Ups'!$A$3:$A$109,0), MATCH(F113,'Get-Ups'!$N$2:$AD$2,0))</f>
        <v>7</v>
      </c>
      <c r="G127" s="127">
        <f t="shared" si="1"/>
        <v>8.4</v>
      </c>
      <c r="H127" s="320"/>
      <c r="I127" s="320"/>
      <c r="J127" s="121"/>
      <c r="K127" s="459" t="str">
        <f>'テンプレート'!K130</f>
        <v>踏み台ジャンプ</v>
      </c>
      <c r="L127" s="224"/>
      <c r="M127" s="445" t="str">
        <f>'テンプレート'!M130</f>
        <v>Duration</v>
      </c>
      <c r="N127" s="138"/>
      <c r="O127" s="121"/>
      <c r="P127" s="121"/>
      <c r="Q127" s="121"/>
      <c r="R127" s="121"/>
      <c r="S127" s="121"/>
      <c r="T127" s="121"/>
      <c r="U127" s="121"/>
      <c r="V127" s="121"/>
    </row>
    <row r="128" outlineLevel="1">
      <c r="A128" s="446" t="s">
        <v>512</v>
      </c>
      <c r="B128" s="447" t="s">
        <v>509</v>
      </c>
      <c r="C128" s="448"/>
      <c r="D128" s="454" t="str">
        <f t="array" ref="D128">INDEX('Get-Ups'!$C$3:$C111, MATCH($A$1,'Get-Ups'!$A$3:$A$109,0), MATCH(D113,'Get-Ups'!$C$2,0))</f>
        <v>25</v>
      </c>
      <c r="E128" s="448"/>
      <c r="F128" s="448"/>
      <c r="G128" s="448"/>
      <c r="H128" s="320"/>
      <c r="I128" s="320"/>
      <c r="J128" s="179"/>
      <c r="K128" s="460" t="str">
        <f>'テンプレート'!K131</f>
        <v>踏み</v>
      </c>
      <c r="L128" s="461" t="str">
        <f>'テンプレート'!L131</f>
        <v>踏み</v>
      </c>
      <c r="M128" s="127" t="str">
        <f t="array" ref="M128">INDEX('共通動作その他'!$C$3:$C$102, MATCH($A$1,'共通動作その他'!$A$3:$A$102,0), MATCH(M$127,'共通動作その他'!$C$2:$AA$2,0))</f>
        <v>-</v>
      </c>
      <c r="N128" s="462"/>
      <c r="O128" s="121"/>
      <c r="P128" s="121"/>
      <c r="Q128" s="121"/>
      <c r="R128" s="121"/>
      <c r="S128" s="121"/>
      <c r="T128" s="121"/>
      <c r="U128" s="121"/>
      <c r="V128" s="121"/>
    </row>
    <row r="129" outlineLevel="1">
      <c r="A129" s="222"/>
      <c r="B129" s="447" t="s">
        <v>455</v>
      </c>
      <c r="C129" s="454" t="str">
        <f t="array" ref="C129">INDEX('Get-Ups'!$P$3:$Q$109, MATCH($A$1,'Get-Ups'!$A$3:$A$109,0), MATCH(C113,'Get-Ups'!$P$2:$AD$2,0))</f>
        <v>1-22</v>
      </c>
      <c r="D129" s="455">
        <f t="array" ref="D129">INDEX('Get-Ups'!$P$3:$Q$109, MATCH($A$1,'Get-Ups'!$A$3:$A$109,0), MATCH(D113,'Get-Ups'!$P$2:$AD$2,0))</f>
        <v>29</v>
      </c>
      <c r="E129" s="448"/>
      <c r="F129" s="448"/>
      <c r="G129" s="448"/>
      <c r="H129" s="320"/>
      <c r="I129" s="320"/>
      <c r="J129" s="121"/>
      <c r="K129" s="452" t="str">
        <f>'テンプレート'!K132</f>
        <v>踏まれ</v>
      </c>
      <c r="L129" s="461" t="str">
        <f>'テンプレート'!L132</f>
        <v>Ground踏まれ</v>
      </c>
      <c r="M129" s="127" t="str">
        <f t="array" ref="M129">INDEX('共通動作その他'!$D$3:$D$102, MATCH($A$1,'共通動作その他'!$A$3:$A$102,0), MATCH(M$127,'共通動作その他'!$D$2:$AA$2,0))</f>
        <v>-</v>
      </c>
      <c r="N129" s="462"/>
      <c r="O129" s="320"/>
      <c r="P129" s="320"/>
      <c r="Q129" s="320"/>
      <c r="R129" s="320"/>
      <c r="S129" s="320"/>
      <c r="T129" s="320"/>
      <c r="U129" s="320"/>
      <c r="V129" s="320"/>
    </row>
    <row r="130" outlineLevel="1">
      <c r="A130" s="222"/>
      <c r="B130" s="447" t="s">
        <v>496</v>
      </c>
      <c r="C130" s="454" t="str">
        <f t="array" ref="C130">INDEX('Get-Ups'!$R$3:$S$109, MATCH($A$1,'Get-Ups'!$A$3:$A$109,0), MATCH(C113,'Get-Ups'!$R$2:$AD$2,0))</f>
        <v>1-19</v>
      </c>
      <c r="D130" s="455">
        <f t="array" ref="D130">INDEX('Get-Ups'!$R$3:$S$109, MATCH($A$1,'Get-Ups'!$A$3:$A$109,0), MATCH(D113,'Get-Ups'!$R$2:$AD$2,0))</f>
        <v>35</v>
      </c>
      <c r="E130" s="448"/>
      <c r="F130" s="448"/>
      <c r="G130" s="448"/>
      <c r="H130" s="320"/>
      <c r="I130" s="320"/>
      <c r="J130" s="179"/>
      <c r="K130" s="222"/>
      <c r="L130" s="461" t="str">
        <f>'テンプレート'!L133</f>
        <v>Ground硬直</v>
      </c>
      <c r="M130" s="127" t="str">
        <f t="array" ref="M130">INDEX('共通動作その他'!$E$3:$E$102, MATCH($A$1,'共通動作その他'!$A$3:$A$102,0), MATCH(M$127,'共通動作その他'!$E$2:$AA$2,0))</f>
        <v>-</v>
      </c>
      <c r="N130" s="108"/>
      <c r="O130" s="180"/>
      <c r="P130" s="180"/>
      <c r="Q130" s="180"/>
      <c r="R130" s="180"/>
      <c r="S130" s="180"/>
      <c r="T130" s="180"/>
      <c r="U130" s="180"/>
      <c r="V130" s="180"/>
    </row>
    <row r="131" outlineLevel="1">
      <c r="A131" s="222"/>
      <c r="B131" s="447" t="s">
        <v>497</v>
      </c>
      <c r="C131" s="454" t="str">
        <f t="array" ref="C131">INDEX('Get-Ups'!$T$3:$U$109, MATCH($A$1,'Get-Ups'!$A$3:$A$109,0), MATCH(C113,'Get-Ups'!$T$2:$AD$2,0))</f>
        <v>1-24</v>
      </c>
      <c r="D131" s="455">
        <f t="array" ref="D131">INDEX('Get-Ups'!$T$3:$U$109, MATCH($A$1,'Get-Ups'!$A$3:$A$109,0), MATCH(D113,'Get-Ups'!$T$2:$AD$2,0))</f>
        <v>35</v>
      </c>
      <c r="E131" s="448"/>
      <c r="F131" s="448"/>
      <c r="G131" s="448"/>
      <c r="H131" s="320"/>
      <c r="I131" s="320"/>
      <c r="J131" s="121"/>
      <c r="K131" s="222"/>
      <c r="L131" s="461" t="str">
        <f>'テンプレート'!L134</f>
        <v>Air踏まれ</v>
      </c>
      <c r="M131" s="127" t="str">
        <f t="array" ref="M131">INDEX('共通動作その他'!$F$3:$F$102, MATCH($A$1,'共通動作その他'!$A$3:$A$102,0), MATCH(M$127,'共通動作その他'!$F$2:$AA$2,0))</f>
        <v>-</v>
      </c>
      <c r="N131" s="108"/>
      <c r="O131" s="180"/>
      <c r="P131" s="180"/>
      <c r="Q131" s="180"/>
      <c r="R131" s="180"/>
      <c r="S131" s="180"/>
      <c r="T131" s="180"/>
      <c r="U131" s="180"/>
      <c r="V131" s="180"/>
    </row>
    <row r="132" outlineLevel="1">
      <c r="A132" s="222"/>
      <c r="B132" s="447" t="s">
        <v>510</v>
      </c>
      <c r="C132" s="456" t="str">
        <f t="array" ref="C132">INDEX('Get-Ups'!$V$3:$Y$109, MATCH($A$1,'Get-Ups'!$A$3:$A$109,0), MATCH(C113,'Get-Ups'!$V$2:$AD$2,0))</f>
        <v>1-27</v>
      </c>
      <c r="D132" s="457">
        <f t="array" ref="D132">INDEX('Get-Ups'!$V$3:$Y$109, MATCH($A$1,'Get-Ups'!$A$3:$A$109,0), MATCH(D113,'Get-Ups'!$V$2:$AD$2,0))</f>
        <v>45</v>
      </c>
      <c r="E132" s="454" t="str">
        <f t="array" ref="E132">INDEX('Get-Ups'!$V$3:$Y$109, MATCH($A$1,'Get-Ups'!$A$3:$A$109,0), MATCH(E113,'Get-Ups'!$V$2:$AD$2,0))</f>
        <v>16-17</v>
      </c>
      <c r="F132" s="455">
        <f t="array" ref="F132">INDEX('Get-Ups'!$V$3:$Y$109, MATCH($A$1,'Get-Ups'!$A$3:$A$109,0), MATCH(F113,'Get-Ups'!$V$2:$AD$2,0))</f>
        <v>7</v>
      </c>
      <c r="G132" s="127">
        <f t="shared" ref="G132:G133" si="2">F132*1.2</f>
        <v>8.4</v>
      </c>
      <c r="H132" s="320"/>
      <c r="I132" s="320"/>
      <c r="J132" s="179"/>
      <c r="K132" s="222"/>
      <c r="L132" s="461" t="str">
        <f>'テンプレート'!L135</f>
        <v>Air落下</v>
      </c>
      <c r="M132" s="127" t="str">
        <f t="array" ref="M132">INDEX('共通動作その他'!$G$3:$G$102, MATCH($A$1,'共通動作その他'!$A$3:$A$102,0), MATCH(M$127,'共通動作その他'!$G$2:$AA$2,0))</f>
        <v>-</v>
      </c>
      <c r="N132" s="108"/>
      <c r="O132" s="180"/>
      <c r="P132" s="180"/>
      <c r="Q132" s="180"/>
      <c r="R132" s="180"/>
      <c r="S132" s="180"/>
      <c r="T132" s="180"/>
      <c r="U132" s="180"/>
      <c r="V132" s="180"/>
    </row>
    <row r="133" outlineLevel="1">
      <c r="A133" s="207"/>
      <c r="B133" s="458" t="s">
        <v>511</v>
      </c>
      <c r="C133" s="207"/>
      <c r="D133" s="207"/>
      <c r="E133" s="454" t="str">
        <f t="array" ref="E133">INDEX('Get-Ups'!$Z$3:$AA$109, MATCH($A$1,'Get-Ups'!$A$3:$A$109,0), MATCH(E113,'Get-Ups'!$Z$2:$AD$2,0))</f>
        <v>26-27</v>
      </c>
      <c r="F133" s="455">
        <f t="array" ref="F133">INDEX('Get-Ups'!$Z$3:$AA$109, MATCH($A$1,'Get-Ups'!$A$3:$A$109,0), MATCH(F113,'Get-Ups'!$Z$2:$AD$2,0))</f>
        <v>7</v>
      </c>
      <c r="G133" s="127">
        <f t="shared" si="2"/>
        <v>8.4</v>
      </c>
      <c r="H133" s="320"/>
      <c r="I133" s="320"/>
      <c r="J133" s="179"/>
      <c r="K133" s="451" t="str">
        <f>'テンプレート'!K136</f>
        <v>倒れダメージ</v>
      </c>
      <c r="L133" s="120"/>
      <c r="M133" s="445" t="str">
        <f>'テンプレート'!M136</f>
        <v>Duration</v>
      </c>
      <c r="N133" s="108"/>
      <c r="O133" s="180"/>
      <c r="P133" s="180"/>
      <c r="Q133" s="180"/>
      <c r="R133" s="180"/>
      <c r="S133" s="180"/>
      <c r="T133" s="180"/>
      <c r="U133" s="180"/>
      <c r="V133" s="180"/>
    </row>
    <row r="134" outlineLevel="1">
      <c r="A134" s="446" t="s">
        <v>513</v>
      </c>
      <c r="B134" s="447" t="s">
        <v>514</v>
      </c>
      <c r="C134" s="454" t="str">
        <f t="array" ref="C134">INDEX(Tripping!$C$3:$D111, MATCH($A$1,Tripping!$A$3:$A$109,0), MATCH(C113,Tripping!$C$2:$AC$2,0))</f>
        <v>1-5</v>
      </c>
      <c r="D134" s="455">
        <f t="array" ref="D134">INDEX(Tripping!$C$3:$D111, MATCH($A$1,Tripping!$A$3:$A$109,0), MATCH(D113,Tripping!$C$2:$AC$2,0))</f>
        <v>29</v>
      </c>
      <c r="E134" s="448"/>
      <c r="F134" s="448"/>
      <c r="G134" s="448"/>
      <c r="H134" s="320"/>
      <c r="I134" s="320"/>
      <c r="J134" s="121"/>
      <c r="K134" s="460" t="str">
        <f>'テンプレート'!K137</f>
        <v>あお向け倒れ</v>
      </c>
      <c r="L134" s="453" t="str">
        <f>'テンプレート'!L137</f>
        <v>モーション大</v>
      </c>
      <c r="M134" s="127" t="str">
        <f t="array" ref="M134">INDEX('共通動作その他'!$H$3:$H$102, MATCH($A$1,'共通動作その他'!$A$3:$A$102,0), MATCH(M$133,'共通動作その他'!$H$2:$AA$2,0))</f>
        <v>-</v>
      </c>
      <c r="N134" s="462"/>
      <c r="O134" s="180"/>
      <c r="P134" s="180"/>
      <c r="Q134" s="180"/>
      <c r="R134" s="180"/>
      <c r="S134" s="180"/>
      <c r="T134" s="180"/>
      <c r="U134" s="180"/>
      <c r="V134" s="180"/>
    </row>
    <row r="135" outlineLevel="1">
      <c r="A135" s="222"/>
      <c r="B135" s="447" t="s">
        <v>515</v>
      </c>
      <c r="C135" s="454" t="str">
        <f t="array" ref="C135">INDEX(Tripping!$E$3:$F111, MATCH($A$1,Tripping!$A$3:$A$109,0), MATCH(C113,Tripping!$E$2:$AC$2,0))</f>
        <v>1-5</v>
      </c>
      <c r="D135" s="455">
        <f t="array" ref="D135">INDEX(Tripping!$E$3:$F111, MATCH($A$1,Tripping!$A$3:$A$109,0), MATCH(D113,Tripping!$E$2:$AC$2,0))</f>
        <v>39</v>
      </c>
      <c r="E135" s="448"/>
      <c r="F135" s="448"/>
      <c r="G135" s="448"/>
      <c r="H135" s="320"/>
      <c r="I135" s="320"/>
      <c r="J135" s="179"/>
      <c r="K135" s="460" t="str">
        <f>'テンプレート'!K138</f>
        <v>うつ伏せ倒れ</v>
      </c>
      <c r="L135" s="453" t="str">
        <f>'テンプレート'!L138</f>
        <v>モーション大</v>
      </c>
      <c r="M135" s="127" t="str">
        <f t="array" ref="M135">INDEX('共通動作その他'!$I$3:$I$102, MATCH($A$1,'共通動作その他'!$A$3:$A$102,0), MATCH(M$133,'共通動作その他'!$I$2:$AA$2,0))</f>
        <v>-</v>
      </c>
      <c r="N135" s="462"/>
      <c r="O135" s="180"/>
      <c r="P135" s="180"/>
      <c r="Q135" s="180"/>
      <c r="R135" s="180"/>
      <c r="S135" s="180"/>
      <c r="T135" s="180"/>
      <c r="U135" s="180"/>
      <c r="V135" s="180"/>
    </row>
    <row r="136" outlineLevel="1">
      <c r="A136" s="222"/>
      <c r="B136" s="447" t="s">
        <v>455</v>
      </c>
      <c r="C136" s="454" t="str">
        <f t="array" ref="C136">INDEX(Tripping!$G$3:$H$109, MATCH($A$1,Tripping!$A$3:$A$109,0), MATCH(C113,Tripping!$G$2:$AC$2,0))</f>
        <v>1-16</v>
      </c>
      <c r="D136" s="455">
        <f t="array" ref="D136">INDEX(Tripping!$G$3:$H$109, MATCH($A$1,Tripping!$A$3:$A$109,0), MATCH(D113,Tripping!$G$2:$AC$2,0))</f>
        <v>21</v>
      </c>
      <c r="E136" s="448"/>
      <c r="F136" s="448"/>
      <c r="G136" s="448"/>
      <c r="H136" s="320"/>
      <c r="I136" s="320"/>
      <c r="J136" s="121"/>
      <c r="K136" s="451" t="str">
        <f>'テンプレート'!K139</f>
        <v/>
      </c>
      <c r="L136" s="120"/>
      <c r="M136" s="445" t="str">
        <f>'テンプレート'!M139</f>
        <v/>
      </c>
      <c r="N136" s="108"/>
      <c r="O136" s="180"/>
      <c r="P136" s="180"/>
      <c r="Q136" s="180"/>
      <c r="R136" s="180"/>
      <c r="S136" s="180"/>
      <c r="T136" s="180"/>
      <c r="U136" s="180"/>
      <c r="V136" s="180"/>
    </row>
    <row r="137" outlineLevel="1">
      <c r="A137" s="222"/>
      <c r="B137" s="447" t="s">
        <v>496</v>
      </c>
      <c r="C137" s="454" t="str">
        <f t="array" ref="C137">INDEX(Tripping!$I$3:$J$109, MATCH($A$1,Tripping!$A$3:$A$109,0), MATCH(C113,Tripping!$I$2:$AC$2,0))</f>
        <v>1-9</v>
      </c>
      <c r="D137" s="455">
        <f t="array" ref="D137">INDEX(Tripping!$I$3:$J$109, MATCH($A$1,Tripping!$A$3:$A$109,0), MATCH(D113,Tripping!$I$2:$AC$2,0))</f>
        <v>28</v>
      </c>
      <c r="E137" s="448"/>
      <c r="F137" s="448"/>
      <c r="G137" s="448"/>
      <c r="H137" s="320"/>
      <c r="I137" s="320"/>
      <c r="J137" s="320"/>
      <c r="K137" s="463" t="str">
        <f>'テンプレート'!K140</f>
        <v/>
      </c>
      <c r="L137" s="464" t="str">
        <f>'テンプレート'!L140</f>
        <v/>
      </c>
      <c r="M137" s="127" t="str">
        <f t="array" ref="M137">INDEX('共通動作その他'!$J$3:$J$102, MATCH($A$1,'共通動作その他'!$A$3:$A$102,0), MATCH(M$136,'共通動作その他'!$J$2:$AA$2,0))</f>
        <v>#N/A</v>
      </c>
      <c r="N137" s="108"/>
      <c r="O137" s="180"/>
      <c r="P137" s="180"/>
      <c r="Q137" s="180"/>
      <c r="R137" s="180"/>
      <c r="S137" s="180"/>
      <c r="T137" s="180"/>
      <c r="U137" s="180"/>
      <c r="V137" s="180"/>
    </row>
    <row r="138" outlineLevel="1">
      <c r="A138" s="222"/>
      <c r="B138" s="447" t="s">
        <v>497</v>
      </c>
      <c r="C138" s="454" t="str">
        <f t="array" ref="C138">INDEX(Tripping!$K$3:$L$109, MATCH($A$1,Tripping!$A$3:$A$109,0), MATCH(C113,Tripping!$K$2:$AC$2,0))</f>
        <v>1-9</v>
      </c>
      <c r="D138" s="455">
        <f t="array" ref="D138">INDEX(Tripping!$K$3:$L$109, MATCH($A$1,Tripping!$A$3:$A$109,0), MATCH(D113,Tripping!$K$2:$AC$2,0))</f>
        <v>28</v>
      </c>
      <c r="E138" s="448"/>
      <c r="F138" s="448"/>
      <c r="G138" s="448"/>
      <c r="H138" s="320"/>
      <c r="I138" s="320"/>
      <c r="J138" s="320"/>
      <c r="K138" s="108"/>
      <c r="L138" s="180"/>
      <c r="M138" s="180"/>
      <c r="N138" s="108"/>
      <c r="O138" s="180"/>
      <c r="P138" s="180"/>
      <c r="Q138" s="180"/>
      <c r="R138" s="180"/>
      <c r="S138" s="180"/>
      <c r="T138" s="180"/>
      <c r="U138" s="180"/>
      <c r="V138" s="180"/>
    </row>
    <row r="139" outlineLevel="1">
      <c r="A139" s="222"/>
      <c r="B139" s="447" t="s">
        <v>510</v>
      </c>
      <c r="C139" s="456" t="str">
        <f t="array" ref="C139">INDEX(Tripping!$M$3:$P$109, MATCH($A$1,Tripping!$A$3:$A$109,0), MATCH(C113,Tripping!$M$2:$AC$2,0))</f>
        <v>1-7</v>
      </c>
      <c r="D139" s="457">
        <f t="array" ref="D139">INDEX(Tripping!$M$3:$P$109, MATCH($A$1,Tripping!$A$3:$A$109,0), MATCH(D113,Tripping!$M$2:$AC$2,0))</f>
        <v>49</v>
      </c>
      <c r="E139" s="454" t="str">
        <f t="array" ref="E139">INDEX(Tripping!$M$3:$P$109, MATCH($A$1,Tripping!$A$3:$A$109,0), MATCH(E113,Tripping!$M$2:$AC$2,0))</f>
        <v>19-20</v>
      </c>
      <c r="F139" s="455">
        <f t="array" ref="F139">INDEX(Tripping!$M$3:$P$109, MATCH($A$1,Tripping!$A$3:$A$109,0), MATCH(F113,Tripping!$M$2:$AC$2,0))</f>
        <v>5</v>
      </c>
      <c r="G139" s="127">
        <f t="shared" ref="G139:G140" si="3">F139*1.2</f>
        <v>6</v>
      </c>
      <c r="H139" s="320"/>
      <c r="I139" s="320"/>
      <c r="J139" s="320"/>
      <c r="K139" s="180"/>
      <c r="L139" s="180"/>
      <c r="M139" s="180"/>
      <c r="N139" s="108"/>
      <c r="O139" s="108"/>
      <c r="P139" s="108"/>
      <c r="Q139" s="108"/>
      <c r="R139" s="180"/>
      <c r="S139" s="180"/>
      <c r="T139" s="180"/>
      <c r="U139" s="180"/>
      <c r="V139" s="180"/>
    </row>
    <row r="140" outlineLevel="1">
      <c r="A140" s="207"/>
      <c r="B140" s="458" t="s">
        <v>511</v>
      </c>
      <c r="C140" s="207"/>
      <c r="D140" s="207"/>
      <c r="E140" s="454" t="str">
        <f t="array" ref="E140">INDEX(Tripping!$Q$3:$R$109, MATCH($A$1,Tripping!$A$3:$A$109,0), MATCH(E113,Tripping!$Q$2:$AC$2,0))</f>
        <v>31-32</v>
      </c>
      <c r="F140" s="455">
        <f t="array" ref="F140">INDEX(Tripping!$Q$3:$R$109, MATCH($A$1,Tripping!$A$3:$A$109,0), MATCH(F113,Tripping!$Q$2:$AC$2,0))</f>
        <v>5</v>
      </c>
      <c r="G140" s="127">
        <f t="shared" si="3"/>
        <v>6</v>
      </c>
      <c r="H140" s="320"/>
      <c r="I140" s="320"/>
      <c r="J140" s="320"/>
      <c r="K140" s="180"/>
      <c r="L140" s="180"/>
      <c r="M140" s="180"/>
      <c r="N140" s="108"/>
      <c r="O140" s="108"/>
      <c r="P140" s="108"/>
      <c r="Q140" s="108"/>
      <c r="R140" s="180"/>
      <c r="S140" s="180"/>
      <c r="T140" s="180"/>
      <c r="U140" s="180"/>
      <c r="V140" s="180"/>
    </row>
  </sheetData>
  <mergeCells count="133">
    <mergeCell ref="I51:I52"/>
    <mergeCell ref="H62:J68"/>
    <mergeCell ref="I53:I54"/>
    <mergeCell ref="J55:J58"/>
    <mergeCell ref="H61:J61"/>
    <mergeCell ref="J51:J52"/>
    <mergeCell ref="J53:J54"/>
    <mergeCell ref="I55:I58"/>
    <mergeCell ref="R50:V50"/>
    <mergeCell ref="R55:V58"/>
    <mergeCell ref="R53:V54"/>
    <mergeCell ref="R51:V52"/>
    <mergeCell ref="V70:V73"/>
    <mergeCell ref="U70:U73"/>
    <mergeCell ref="H35:J35"/>
    <mergeCell ref="H36:J36"/>
    <mergeCell ref="J46:J49"/>
    <mergeCell ref="H37:J38"/>
    <mergeCell ref="V62:V68"/>
    <mergeCell ref="U62:U68"/>
    <mergeCell ref="I46:I49"/>
    <mergeCell ref="D33:D34"/>
    <mergeCell ref="D29:D30"/>
    <mergeCell ref="H31:J31"/>
    <mergeCell ref="H29:J30"/>
    <mergeCell ref="H41:J42"/>
    <mergeCell ref="H39:J40"/>
    <mergeCell ref="D39:D40"/>
    <mergeCell ref="D37:D38"/>
    <mergeCell ref="H28:J28"/>
    <mergeCell ref="A46:A49"/>
    <mergeCell ref="A44:B45"/>
    <mergeCell ref="D51:D52"/>
    <mergeCell ref="A51:A52"/>
    <mergeCell ref="A53:A54"/>
    <mergeCell ref="A55:A58"/>
    <mergeCell ref="A62:A68"/>
    <mergeCell ref="D46:D49"/>
    <mergeCell ref="D55:D58"/>
    <mergeCell ref="D53:D54"/>
    <mergeCell ref="A37:A38"/>
    <mergeCell ref="A33:A34"/>
    <mergeCell ref="A31:A32"/>
    <mergeCell ref="A61:B61"/>
    <mergeCell ref="A60:B60"/>
    <mergeCell ref="H26:J26"/>
    <mergeCell ref="H25:J25"/>
    <mergeCell ref="E16:F16"/>
    <mergeCell ref="C16:D16"/>
    <mergeCell ref="A15:B16"/>
    <mergeCell ref="A11:B12"/>
    <mergeCell ref="A26:A28"/>
    <mergeCell ref="A24:B25"/>
    <mergeCell ref="I6:I7"/>
    <mergeCell ref="I10:I11"/>
    <mergeCell ref="H6:H7"/>
    <mergeCell ref="H4:H5"/>
    <mergeCell ref="C1:G12"/>
    <mergeCell ref="H10:H11"/>
    <mergeCell ref="I4:I5"/>
    <mergeCell ref="H8:J9"/>
    <mergeCell ref="H32:J32"/>
    <mergeCell ref="H33:J34"/>
    <mergeCell ref="K1:M2"/>
    <mergeCell ref="H1:J2"/>
    <mergeCell ref="H27:J27"/>
    <mergeCell ref="K16:N16"/>
    <mergeCell ref="G16:H16"/>
    <mergeCell ref="R46:V49"/>
    <mergeCell ref="R45:V45"/>
    <mergeCell ref="A39:A40"/>
    <mergeCell ref="A41:A42"/>
    <mergeCell ref="A29:A30"/>
    <mergeCell ref="H95:J96"/>
    <mergeCell ref="H97:J98"/>
    <mergeCell ref="H94:J94"/>
    <mergeCell ref="H99:J100"/>
    <mergeCell ref="C97:C98"/>
    <mergeCell ref="E97:E98"/>
    <mergeCell ref="E99:E100"/>
    <mergeCell ref="C101:C102"/>
    <mergeCell ref="C99:C100"/>
    <mergeCell ref="C95:C96"/>
    <mergeCell ref="E95:E96"/>
    <mergeCell ref="A76:B76"/>
    <mergeCell ref="A74:B74"/>
    <mergeCell ref="A69:B69"/>
    <mergeCell ref="A104:B105"/>
    <mergeCell ref="A112:B113"/>
    <mergeCell ref="A109:A110"/>
    <mergeCell ref="A97:A98"/>
    <mergeCell ref="A95:A96"/>
    <mergeCell ref="A114:A118"/>
    <mergeCell ref="A122:A127"/>
    <mergeCell ref="A99:A100"/>
    <mergeCell ref="A134:A140"/>
    <mergeCell ref="A70:A73"/>
    <mergeCell ref="A91:A93"/>
    <mergeCell ref="A119:A121"/>
    <mergeCell ref="H74:J74"/>
    <mergeCell ref="H70:J73"/>
    <mergeCell ref="H69:J69"/>
    <mergeCell ref="H75:J75"/>
    <mergeCell ref="H76:J76"/>
    <mergeCell ref="H77:J86"/>
    <mergeCell ref="K123:K126"/>
    <mergeCell ref="K117:K122"/>
    <mergeCell ref="K133:L133"/>
    <mergeCell ref="D132:D133"/>
    <mergeCell ref="A128:A133"/>
    <mergeCell ref="C126:C127"/>
    <mergeCell ref="D126:D127"/>
    <mergeCell ref="C132:C133"/>
    <mergeCell ref="D139:D140"/>
    <mergeCell ref="C139:C140"/>
    <mergeCell ref="E101:E102"/>
    <mergeCell ref="K136:L136"/>
    <mergeCell ref="K129:K132"/>
    <mergeCell ref="H101:J102"/>
    <mergeCell ref="K113:L113"/>
    <mergeCell ref="K116:L116"/>
    <mergeCell ref="K127:L127"/>
    <mergeCell ref="K114:K115"/>
    <mergeCell ref="A94:B94"/>
    <mergeCell ref="A83:A86"/>
    <mergeCell ref="A77:A82"/>
    <mergeCell ref="C81:C82"/>
    <mergeCell ref="G81:G82"/>
    <mergeCell ref="F81:F82"/>
    <mergeCell ref="E81:E82"/>
    <mergeCell ref="A88:B89"/>
    <mergeCell ref="A101:A102"/>
    <mergeCell ref="A106:A108"/>
  </mergeCells>
  <conditionalFormatting sqref="K1:K15 K17:K61 K67:K72 K74:K76 K80:K82 K85:K94 K96 K98:K100 K102:K137">
    <cfRule type="containsText" dxfId="0" priority="1" operator="containsText" text="361">
      <formula>NOT(ISERROR(SEARCH(("361"),(K1))))</formula>
    </cfRule>
  </conditionalFormatting>
  <conditionalFormatting sqref="K1:K15 K17:K61 K67:K72 K74:K76 K80:K82 K85:K94 K96 K98:K100 K102:K137">
    <cfRule type="containsText" dxfId="1" priority="2" operator="containsText" text="363">
      <formula>NOT(ISERROR(SEARCH(("363"),(K1))))</formula>
    </cfRule>
  </conditionalFormatting>
  <conditionalFormatting sqref="K1:K15 K17:K61 K67:K72 K74:K76 K80:K82 K85:K94 K96 K98:K100 K102:K137">
    <cfRule type="containsText" dxfId="1" priority="3" operator="containsText" text="365">
      <formula>NOT(ISERROR(SEARCH(("365"),(K1))))</formula>
    </cfRule>
  </conditionalFormatting>
  <conditionalFormatting sqref="K1:K15 K17:K61 K67:K72 K74:K76 K80:K82 K85:K94 K96 K98:K100 K102:K137">
    <cfRule type="containsText" dxfId="1" priority="4" operator="containsText" text="366">
      <formula>NOT(ISERROR(SEARCH(("366"),(K1))))</formula>
    </cfRule>
  </conditionalFormatting>
  <conditionalFormatting sqref="K1:K15 K17:K61 K67:K72 K74:K76 K80:K82 K85:K94 K96 K98:K100 K102:K137">
    <cfRule type="containsText" dxfId="1" priority="5" operator="containsText" text="367">
      <formula>NOT(ISERROR(SEARCH(("367"),(K1))))</formula>
    </cfRule>
  </conditionalFormatting>
  <conditionalFormatting sqref="P96 P98:P100 P102">
    <cfRule type="cellIs" dxfId="2" priority="6" operator="equal">
      <formula>"敵のみ"</formula>
    </cfRule>
  </conditionalFormatting>
  <conditionalFormatting sqref="D96 D98:D100 D102">
    <cfRule type="cellIs" dxfId="3" priority="7" operator="equal">
      <formula>"-"</formula>
    </cfRule>
  </conditionalFormatting>
  <conditionalFormatting sqref="O1:O61 O67:O72 O74:O76 O80:O82 O85:O94 O96 O98:O100 O102:O140 P102">
    <cfRule type="cellIs" dxfId="4" priority="8" operator="greaterThan">
      <formula>0</formula>
    </cfRule>
  </conditionalFormatting>
  <conditionalFormatting sqref="P1:Q61 P67:Q72 P74:Q76 P80:Q82 P85:Q94 P96:Q96 P98:Q100 P102:Q140">
    <cfRule type="cellIs" dxfId="5" priority="9" operator="lessThan">
      <formula>1</formula>
    </cfRule>
  </conditionalFormatting>
  <conditionalFormatting sqref="P1:Q61 P67:Q72 P74:Q76 P80:Q82 P85:Q94 P96:Q96 P98:Q100 P102:Q140">
    <cfRule type="cellIs" dxfId="4" priority="10" operator="greaterThan">
      <formula>1</formula>
    </cfRule>
  </conditionalFormatting>
  <conditionalFormatting sqref="N25:N61 N67:N72 N74:N76 N80:N82 N85:N94 N96 N98:N100 N102">
    <cfRule type="cellIs" dxfId="6" priority="11" operator="greaterThan">
      <formula>0</formula>
    </cfRule>
  </conditionalFormatting>
  <conditionalFormatting sqref="N1:N15 N17:N61 N67:N72 N74:N76 N80:N82 N85:N94 N96 N98:N100 N102:N140">
    <cfRule type="containsText" dxfId="6" priority="12" operator="containsText" text="/">
      <formula>NOT(ISERROR(SEARCH(("/"),(N1))))</formula>
    </cfRule>
  </conditionalFormatting>
  <drawing r:id="rId2"/>
  <legacyDrawing r:id="rId3"/>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D3A9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615">
        <v>32.0</v>
      </c>
      <c r="B1" s="1616"/>
      <c r="C1" s="1617" t="str">
        <f>IMAGE(VLOOKUP($A$1,Fighters!A2:AI107,12,FALSE),1)</f>
        <v/>
      </c>
      <c r="D1" s="1618"/>
      <c r="E1" s="1618"/>
      <c r="F1" s="1618"/>
      <c r="G1" s="1619"/>
      <c r="H1" s="1620"/>
      <c r="I1" s="1618"/>
      <c r="J1" s="1619"/>
      <c r="K1" s="1621"/>
      <c r="L1" s="1618"/>
      <c r="M1" s="1619"/>
      <c r="N1" s="1622"/>
      <c r="O1" s="1622"/>
      <c r="P1" s="1622"/>
      <c r="Q1" s="1622"/>
      <c r="R1" s="1623"/>
      <c r="S1" s="1623"/>
      <c r="T1" s="1623"/>
      <c r="U1" s="1623"/>
      <c r="V1" s="1623"/>
    </row>
    <row r="2">
      <c r="A2" s="1624" t="str">
        <f>VLOOKUP($A$1,Fighters!$A$2:$AI$81,6,FALSE)</f>
        <v>#2d3a9f</v>
      </c>
      <c r="B2" s="1616"/>
      <c r="C2" s="1625"/>
      <c r="G2" s="1626"/>
      <c r="H2" s="1627"/>
      <c r="I2" s="1628"/>
      <c r="J2" s="1629"/>
      <c r="K2" s="1627"/>
      <c r="L2" s="1628"/>
      <c r="M2" s="1629"/>
      <c r="N2" s="1622"/>
      <c r="O2" s="1622"/>
      <c r="P2" s="1622"/>
      <c r="Q2" s="1622"/>
      <c r="R2" s="1623"/>
      <c r="S2" s="1623"/>
      <c r="T2" s="1623"/>
      <c r="U2" s="1623"/>
      <c r="V2" s="1623"/>
    </row>
    <row r="3">
      <c r="A3" s="1624" t="str">
        <f>VLOOKUP($A$1,Fighters!$A$2:$AI$81,14,FALSE)</f>
        <v>32. アイク</v>
      </c>
      <c r="B3" s="1616"/>
      <c r="C3" s="1625"/>
      <c r="G3" s="1626"/>
      <c r="H3" s="1631"/>
      <c r="I3" s="1631"/>
      <c r="J3" s="1631"/>
      <c r="K3" s="1632"/>
      <c r="L3" s="1632"/>
      <c r="M3" s="1632"/>
      <c r="N3" s="1622"/>
      <c r="O3" s="1622"/>
      <c r="P3" s="1622"/>
      <c r="Q3" s="1622"/>
      <c r="R3" s="1633"/>
      <c r="S3" s="1623"/>
      <c r="T3" s="1623"/>
      <c r="U3" s="1623"/>
      <c r="V3" s="1623"/>
    </row>
    <row r="4">
      <c r="A4" s="1624" t="str">
        <f>VLOOKUP($A$1,Fighters!$A$2:$AI$81,13,FALSE)</f>
        <v>1</v>
      </c>
      <c r="B4" s="1616"/>
      <c r="C4" s="1625"/>
      <c r="G4" s="1626"/>
      <c r="H4" s="1635"/>
      <c r="I4" s="1635"/>
      <c r="J4" s="1631"/>
      <c r="K4" s="1632"/>
      <c r="L4" s="1632"/>
      <c r="M4" s="1632"/>
      <c r="N4" s="1622"/>
      <c r="O4" s="1622"/>
      <c r="P4" s="1622"/>
      <c r="Q4" s="1622"/>
      <c r="R4" s="1633"/>
      <c r="S4" s="1623"/>
      <c r="T4" s="1623"/>
      <c r="U4" s="1623"/>
      <c r="V4" s="1623"/>
    </row>
    <row r="5" ht="16.5" customHeight="1">
      <c r="A5" s="1615"/>
      <c r="B5" s="1616"/>
      <c r="C5" s="1625"/>
      <c r="G5" s="1626"/>
      <c r="H5" s="1636"/>
      <c r="I5" s="1636"/>
      <c r="J5" s="1637"/>
      <c r="K5" s="1638"/>
      <c r="L5" s="1640"/>
      <c r="M5" s="1640"/>
      <c r="N5" s="1622"/>
      <c r="O5" s="1622"/>
      <c r="P5" s="1622"/>
      <c r="Q5" s="1622"/>
      <c r="R5" s="1633"/>
      <c r="S5" s="1623"/>
      <c r="T5" s="1623"/>
      <c r="U5" s="1623"/>
      <c r="V5" s="1623"/>
    </row>
    <row r="6">
      <c r="A6" s="1616"/>
      <c r="B6" s="1616"/>
      <c r="C6" s="1625"/>
      <c r="G6" s="1626"/>
      <c r="H6" s="1635"/>
      <c r="I6" s="1641" t="s">
        <v>6</v>
      </c>
      <c r="J6" s="1638"/>
      <c r="K6" s="1642"/>
      <c r="L6" s="1640"/>
      <c r="M6" s="1640"/>
      <c r="N6" s="1622"/>
      <c r="O6" s="1622"/>
      <c r="P6" s="1622"/>
      <c r="Q6" s="1622"/>
      <c r="R6" s="1633"/>
      <c r="S6" s="1623"/>
      <c r="T6" s="1623"/>
      <c r="U6" s="1623"/>
      <c r="V6" s="1623"/>
    </row>
    <row r="7">
      <c r="A7" s="1616"/>
      <c r="B7" s="1616"/>
      <c r="C7" s="1625"/>
      <c r="G7" s="1626"/>
      <c r="H7" s="1636"/>
      <c r="I7" s="1636"/>
      <c r="J7" s="1638"/>
      <c r="K7" s="1642"/>
      <c r="L7" s="1640"/>
      <c r="M7" s="1640"/>
      <c r="N7" s="1622"/>
      <c r="O7" s="1622"/>
      <c r="P7" s="1622"/>
      <c r="Q7" s="1622"/>
      <c r="R7" s="1633"/>
      <c r="S7" s="1623"/>
      <c r="T7" s="1623"/>
      <c r="U7" s="1623"/>
      <c r="V7" s="1623"/>
    </row>
    <row r="8">
      <c r="A8" s="1616"/>
      <c r="B8" s="1616"/>
      <c r="C8" s="1625"/>
      <c r="G8" s="1626"/>
      <c r="H8" s="1643">
        <v>43640.79939047454</v>
      </c>
      <c r="I8" s="1618"/>
      <c r="J8" s="1619"/>
      <c r="K8" s="1638"/>
      <c r="L8" s="1640"/>
      <c r="M8" s="1640"/>
      <c r="N8" s="1622"/>
      <c r="O8" s="1622"/>
      <c r="P8" s="1622"/>
      <c r="Q8" s="1622"/>
      <c r="R8" s="1633"/>
      <c r="S8" s="1623"/>
      <c r="T8" s="1623"/>
      <c r="U8" s="1623"/>
      <c r="V8" s="1623"/>
    </row>
    <row r="9">
      <c r="A9" s="1616"/>
      <c r="B9" s="1616"/>
      <c r="C9" s="1625"/>
      <c r="G9" s="1626"/>
      <c r="H9" s="1627"/>
      <c r="I9" s="1628"/>
      <c r="J9" s="1629"/>
      <c r="K9" s="1623"/>
      <c r="L9" s="1622"/>
      <c r="M9" s="1622"/>
      <c r="N9" s="1622"/>
      <c r="O9" s="1622"/>
      <c r="P9" s="1622"/>
      <c r="Q9" s="1622"/>
      <c r="R9" s="1633"/>
      <c r="S9" s="1623"/>
      <c r="T9" s="1623"/>
      <c r="U9" s="1623"/>
      <c r="V9" s="1623"/>
    </row>
    <row r="10">
      <c r="A10" s="1616"/>
      <c r="B10" s="1616"/>
      <c r="C10" s="1625"/>
      <c r="G10" s="1626"/>
      <c r="H10" s="1644"/>
      <c r="I10" s="1644"/>
      <c r="J10" s="1623"/>
      <c r="K10" s="1623"/>
      <c r="L10" s="1622"/>
      <c r="M10" s="1622"/>
      <c r="N10" s="1622"/>
      <c r="O10" s="1622"/>
      <c r="P10" s="1622"/>
      <c r="Q10" s="1622"/>
      <c r="R10" s="1633"/>
      <c r="S10" s="1623"/>
      <c r="T10" s="1623"/>
      <c r="U10" s="1623"/>
      <c r="V10" s="1623"/>
    </row>
    <row r="11">
      <c r="A11" s="1645" t="s">
        <v>11</v>
      </c>
      <c r="B11" s="1619"/>
      <c r="C11" s="1625"/>
      <c r="G11" s="1626"/>
      <c r="H11" s="1636"/>
      <c r="I11" s="1636"/>
      <c r="J11" s="1623"/>
      <c r="K11" s="1623"/>
      <c r="L11" s="1622"/>
      <c r="M11" s="1622"/>
      <c r="N11" s="1622"/>
      <c r="O11" s="1622"/>
      <c r="P11" s="1622"/>
      <c r="Q11" s="1622"/>
      <c r="R11" s="1633"/>
      <c r="S11" s="1623"/>
      <c r="T11" s="1623"/>
      <c r="U11" s="1623"/>
      <c r="V11" s="1623"/>
    </row>
    <row r="12">
      <c r="A12" s="1627"/>
      <c r="B12" s="1629"/>
      <c r="C12" s="1627"/>
      <c r="D12" s="1628"/>
      <c r="E12" s="1628"/>
      <c r="F12" s="1628"/>
      <c r="G12" s="1629"/>
      <c r="H12" s="1646"/>
      <c r="I12" s="1646"/>
      <c r="J12" s="1616"/>
      <c r="K12" s="1616"/>
      <c r="L12" s="1622"/>
      <c r="M12" s="1622"/>
      <c r="N12" s="1622"/>
      <c r="O12" s="1622"/>
      <c r="P12" s="1622"/>
      <c r="Q12" s="1622"/>
      <c r="R12" s="1633"/>
      <c r="S12" s="1623"/>
      <c r="T12" s="1623"/>
      <c r="U12" s="1623"/>
      <c r="V12" s="162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107 [12th]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37F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16.445 [64th]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0.912 [65th]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0.0924 [77th]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29.9 [67th]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1.507 [68th]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0.112 [31st]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 [43rd]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1.134 [26th]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33F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31 [54th]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1.65 [28th]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0.009 [46th]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2.64 [29th]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0.092 [37th]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64</v>
      </c>
      <c r="D26" s="201" t="s">
        <v>2444</v>
      </c>
      <c r="E26" s="201" t="s">
        <v>473</v>
      </c>
      <c r="F26" s="200">
        <v>3.0</v>
      </c>
      <c r="G26" s="201" t="s">
        <v>193</v>
      </c>
      <c r="H26" s="213" t="s">
        <v>2445</v>
      </c>
      <c r="I26" s="120"/>
      <c r="J26" s="117"/>
      <c r="K26" s="200"/>
      <c r="L26" s="203"/>
      <c r="M26" s="204"/>
      <c r="N26" s="204"/>
      <c r="O26" s="205">
        <v>0.0</v>
      </c>
      <c r="P26" s="205">
        <v>1.0</v>
      </c>
      <c r="Q26" s="205">
        <v>1.0</v>
      </c>
      <c r="R26" s="105"/>
      <c r="S26" s="105"/>
      <c r="T26" s="105"/>
      <c r="U26" s="105"/>
      <c r="V26" s="105"/>
    </row>
    <row r="27" outlineLevel="1">
      <c r="A27" s="222"/>
      <c r="B27" s="208" t="s">
        <v>63</v>
      </c>
      <c r="C27" s="355" t="s">
        <v>95</v>
      </c>
      <c r="D27" s="210" t="s">
        <v>154</v>
      </c>
      <c r="E27" s="210" t="s">
        <v>473</v>
      </c>
      <c r="F27" s="200">
        <v>3.0</v>
      </c>
      <c r="G27" s="201" t="s">
        <v>193</v>
      </c>
      <c r="H27" s="213" t="s">
        <v>2446</v>
      </c>
      <c r="I27" s="120"/>
      <c r="J27" s="117"/>
      <c r="K27" s="203"/>
      <c r="L27" s="203"/>
      <c r="M27" s="204"/>
      <c r="N27" s="204"/>
      <c r="O27" s="205">
        <v>0.0</v>
      </c>
      <c r="P27" s="205">
        <v>1.0</v>
      </c>
      <c r="Q27" s="205">
        <v>1.0</v>
      </c>
      <c r="R27" s="105"/>
      <c r="S27" s="105"/>
      <c r="T27" s="105"/>
      <c r="U27" s="105"/>
      <c r="V27" s="105"/>
    </row>
    <row r="28" outlineLevel="1">
      <c r="A28" s="207"/>
      <c r="B28" s="208" t="s">
        <v>94</v>
      </c>
      <c r="C28" s="355" t="s">
        <v>690</v>
      </c>
      <c r="D28" s="210" t="s">
        <v>541</v>
      </c>
      <c r="E28" s="210" t="s">
        <v>229</v>
      </c>
      <c r="F28" s="200">
        <v>6.0</v>
      </c>
      <c r="G28" s="201" t="s">
        <v>67</v>
      </c>
      <c r="H28" s="212"/>
      <c r="I28" s="120"/>
      <c r="J28" s="117"/>
      <c r="K28" s="203"/>
      <c r="L28" s="203"/>
      <c r="M28" s="204"/>
      <c r="N28" s="204"/>
      <c r="O28" s="205">
        <v>0.0</v>
      </c>
      <c r="P28" s="205">
        <v>1.0</v>
      </c>
      <c r="Q28" s="205">
        <v>1.0</v>
      </c>
      <c r="R28" s="105"/>
      <c r="S28" s="105"/>
      <c r="T28" s="105"/>
      <c r="U28" s="105"/>
      <c r="V28" s="105"/>
    </row>
    <row r="29" outlineLevel="1">
      <c r="A29" s="195" t="s">
        <v>72</v>
      </c>
      <c r="B29" s="214"/>
      <c r="C29" s="355" t="s">
        <v>438</v>
      </c>
      <c r="D29" s="275" t="s">
        <v>159</v>
      </c>
      <c r="E29" s="355" t="s">
        <v>2447</v>
      </c>
      <c r="F29" s="200" t="s">
        <v>2448</v>
      </c>
      <c r="G29" s="242" t="s">
        <v>2449</v>
      </c>
      <c r="H29" s="243" t="s">
        <v>2450</v>
      </c>
      <c r="I29" s="221"/>
      <c r="J29" s="110"/>
      <c r="K29" s="200"/>
      <c r="L29" s="203"/>
      <c r="M29" s="204"/>
      <c r="N29" s="204"/>
      <c r="O29" s="205">
        <v>0.0</v>
      </c>
      <c r="P29" s="205">
        <v>1.0</v>
      </c>
      <c r="Q29" s="205">
        <v>1.0</v>
      </c>
      <c r="R29" s="105"/>
      <c r="S29" s="105"/>
      <c r="T29" s="105"/>
      <c r="U29" s="105"/>
      <c r="V29" s="105"/>
    </row>
    <row r="30" outlineLevel="1">
      <c r="A30" s="207"/>
      <c r="B30" s="208" t="s">
        <v>76</v>
      </c>
      <c r="C30" s="355" t="s">
        <v>840</v>
      </c>
      <c r="D30" s="114"/>
      <c r="E30" s="355" t="s">
        <v>79</v>
      </c>
      <c r="F30" s="200">
        <v>10.799999999999999</v>
      </c>
      <c r="G30" s="242" t="s">
        <v>168</v>
      </c>
      <c r="H30" s="112"/>
      <c r="I30" s="224"/>
      <c r="J30" s="114"/>
      <c r="K30" s="203"/>
      <c r="L30" s="203"/>
      <c r="M30" s="204"/>
      <c r="N30" s="204"/>
      <c r="O30" s="205">
        <v>0.0</v>
      </c>
      <c r="P30" s="205">
        <v>1.0</v>
      </c>
      <c r="Q30" s="205">
        <v>1.0</v>
      </c>
      <c r="R30" s="105"/>
      <c r="S30" s="105"/>
      <c r="T30" s="105"/>
      <c r="U30" s="105"/>
      <c r="V30" s="105"/>
    </row>
    <row r="31" outlineLevel="1">
      <c r="A31" s="236" t="s">
        <v>82</v>
      </c>
      <c r="B31" s="208" t="s">
        <v>142</v>
      </c>
      <c r="C31" s="210" t="s">
        <v>255</v>
      </c>
      <c r="D31" s="210" t="s">
        <v>464</v>
      </c>
      <c r="E31" s="210" t="s">
        <v>1144</v>
      </c>
      <c r="F31" s="200">
        <v>16.2</v>
      </c>
      <c r="G31" s="201" t="s">
        <v>207</v>
      </c>
      <c r="H31" s="240"/>
      <c r="I31" s="120"/>
      <c r="J31" s="117"/>
      <c r="K31" s="200"/>
      <c r="L31" s="203"/>
      <c r="M31" s="204"/>
      <c r="N31" s="204"/>
      <c r="O31" s="205">
        <v>1.0</v>
      </c>
      <c r="P31" s="205">
        <v>1.0</v>
      </c>
      <c r="Q31" s="205">
        <v>1.0</v>
      </c>
      <c r="R31" s="105"/>
      <c r="S31" s="105"/>
      <c r="T31" s="105"/>
      <c r="U31" s="105"/>
      <c r="V31" s="105"/>
    </row>
    <row r="32" outlineLevel="1">
      <c r="A32" s="195" t="s">
        <v>93</v>
      </c>
      <c r="B32" s="214"/>
      <c r="C32" s="210" t="s">
        <v>1239</v>
      </c>
      <c r="D32" s="275" t="s">
        <v>165</v>
      </c>
      <c r="E32" s="210" t="s">
        <v>74</v>
      </c>
      <c r="F32" s="200">
        <v>14.399999999999999</v>
      </c>
      <c r="G32" s="201" t="s">
        <v>75</v>
      </c>
      <c r="H32" s="316"/>
      <c r="I32" s="221"/>
      <c r="J32" s="110"/>
      <c r="K32" s="203"/>
      <c r="L32" s="203"/>
      <c r="M32" s="204"/>
      <c r="N32" s="204"/>
      <c r="O32" s="205">
        <v>0.0</v>
      </c>
      <c r="P32" s="205">
        <v>1.0</v>
      </c>
      <c r="Q32" s="205">
        <v>1.0</v>
      </c>
      <c r="R32" s="105"/>
      <c r="S32" s="105"/>
      <c r="T32" s="105"/>
      <c r="U32" s="105"/>
      <c r="V32" s="105"/>
    </row>
    <row r="33" outlineLevel="1">
      <c r="A33" s="207"/>
      <c r="B33" s="208" t="s">
        <v>76</v>
      </c>
      <c r="C33" s="210" t="s">
        <v>1498</v>
      </c>
      <c r="D33" s="114"/>
      <c r="E33" s="210" t="s">
        <v>90</v>
      </c>
      <c r="F33" s="200">
        <v>9.6</v>
      </c>
      <c r="G33" s="201" t="s">
        <v>91</v>
      </c>
      <c r="H33" s="112"/>
      <c r="I33" s="224"/>
      <c r="J33" s="114"/>
      <c r="K33" s="205"/>
      <c r="L33" s="204"/>
      <c r="M33" s="204"/>
      <c r="N33" s="204"/>
      <c r="O33" s="205">
        <v>0.0</v>
      </c>
      <c r="P33" s="205">
        <v>1.0</v>
      </c>
      <c r="Q33" s="205">
        <v>1.0</v>
      </c>
      <c r="R33" s="105"/>
      <c r="S33" s="105"/>
      <c r="T33" s="105"/>
      <c r="U33" s="105"/>
      <c r="V33" s="105"/>
    </row>
    <row r="34" outlineLevel="1">
      <c r="A34" s="236" t="s">
        <v>104</v>
      </c>
      <c r="B34" s="214"/>
      <c r="C34" s="210" t="s">
        <v>261</v>
      </c>
      <c r="D34" s="210" t="s">
        <v>612</v>
      </c>
      <c r="E34" s="210" t="s">
        <v>90</v>
      </c>
      <c r="F34" s="200">
        <v>9.6</v>
      </c>
      <c r="G34" s="201" t="s">
        <v>91</v>
      </c>
      <c r="H34" s="240"/>
      <c r="I34" s="120"/>
      <c r="J34" s="117"/>
      <c r="K34" s="205"/>
      <c r="L34" s="204"/>
      <c r="M34" s="204"/>
      <c r="N34" s="204"/>
      <c r="O34" s="205">
        <v>0.0</v>
      </c>
      <c r="P34" s="205">
        <v>1.0</v>
      </c>
      <c r="Q34" s="205">
        <v>1.0</v>
      </c>
      <c r="R34" s="105"/>
      <c r="S34" s="105"/>
      <c r="T34" s="105"/>
      <c r="U34" s="105"/>
      <c r="V34" s="105"/>
    </row>
    <row r="35" outlineLevel="1">
      <c r="A35" s="195" t="s">
        <v>110</v>
      </c>
      <c r="B35" s="208" t="s">
        <v>129</v>
      </c>
      <c r="C35" s="210" t="s">
        <v>420</v>
      </c>
      <c r="D35" s="275" t="s">
        <v>2451</v>
      </c>
      <c r="E35" s="210" t="s">
        <v>122</v>
      </c>
      <c r="F35" s="200">
        <v>22.8</v>
      </c>
      <c r="G35" s="201" t="s">
        <v>125</v>
      </c>
      <c r="H35" s="243" t="s">
        <v>2452</v>
      </c>
      <c r="I35" s="221"/>
      <c r="J35" s="110"/>
      <c r="K35" s="203"/>
      <c r="L35" s="203"/>
      <c r="M35" s="204"/>
      <c r="N35" s="204"/>
      <c r="O35" s="205">
        <v>0.0</v>
      </c>
      <c r="P35" s="205">
        <v>1.0</v>
      </c>
      <c r="Q35" s="205">
        <v>1.0</v>
      </c>
      <c r="R35" s="105"/>
      <c r="S35" s="105"/>
      <c r="T35" s="105"/>
      <c r="U35" s="105"/>
      <c r="V35" s="105"/>
    </row>
    <row r="36" outlineLevel="1">
      <c r="A36" s="207"/>
      <c r="B36" s="208"/>
      <c r="C36" s="210" t="s">
        <v>2453</v>
      </c>
      <c r="D36" s="114"/>
      <c r="E36" s="210" t="s">
        <v>2454</v>
      </c>
      <c r="F36" s="200" t="s">
        <v>2455</v>
      </c>
      <c r="G36" s="201" t="s">
        <v>2456</v>
      </c>
      <c r="H36" s="112"/>
      <c r="I36" s="224"/>
      <c r="J36" s="114"/>
      <c r="K36" s="203"/>
      <c r="L36" s="203"/>
      <c r="M36" s="204"/>
      <c r="N36" s="204"/>
      <c r="O36" s="205">
        <v>0.0</v>
      </c>
      <c r="P36" s="205">
        <v>1.0</v>
      </c>
      <c r="Q36" s="205">
        <v>1.0</v>
      </c>
      <c r="R36" s="105"/>
      <c r="S36" s="105"/>
      <c r="T36" s="105"/>
      <c r="U36" s="105"/>
      <c r="V36" s="105"/>
    </row>
    <row r="37" outlineLevel="1">
      <c r="A37" s="195" t="s">
        <v>119</v>
      </c>
      <c r="B37" s="214"/>
      <c r="C37" s="210" t="s">
        <v>1833</v>
      </c>
      <c r="D37" s="275" t="s">
        <v>1108</v>
      </c>
      <c r="E37" s="210" t="s">
        <v>495</v>
      </c>
      <c r="F37" s="200">
        <v>20.4</v>
      </c>
      <c r="G37" s="201" t="s">
        <v>75</v>
      </c>
      <c r="H37" s="243" t="s">
        <v>1071</v>
      </c>
      <c r="I37" s="221"/>
      <c r="J37" s="110"/>
      <c r="K37" s="204"/>
      <c r="L37" s="204"/>
      <c r="M37" s="204"/>
      <c r="N37" s="204"/>
      <c r="O37" s="205">
        <v>0.0</v>
      </c>
      <c r="P37" s="205">
        <v>1.0</v>
      </c>
      <c r="Q37" s="205">
        <v>1.0</v>
      </c>
      <c r="R37" s="105"/>
      <c r="S37" s="105"/>
      <c r="T37" s="105"/>
      <c r="U37" s="105"/>
      <c r="V37" s="105"/>
    </row>
    <row r="38" outlineLevel="1">
      <c r="A38" s="207"/>
      <c r="B38" s="208" t="s">
        <v>2457</v>
      </c>
      <c r="C38" s="210" t="s">
        <v>568</v>
      </c>
      <c r="D38" s="114"/>
      <c r="E38" s="210" t="s">
        <v>173</v>
      </c>
      <c r="F38" s="200">
        <v>12.0</v>
      </c>
      <c r="G38" s="201" t="s">
        <v>147</v>
      </c>
      <c r="H38" s="112"/>
      <c r="I38" s="224"/>
      <c r="J38" s="114"/>
      <c r="K38" s="204"/>
      <c r="L38" s="204"/>
      <c r="M38" s="204"/>
      <c r="N38" s="204"/>
      <c r="O38" s="205">
        <v>0.0</v>
      </c>
      <c r="P38" s="205">
        <v>1.0</v>
      </c>
      <c r="Q38" s="205">
        <v>1.0</v>
      </c>
      <c r="R38" s="105"/>
      <c r="S38" s="105"/>
      <c r="T38" s="105"/>
      <c r="U38" s="105"/>
      <c r="V38" s="105"/>
    </row>
    <row r="39" outlineLevel="1">
      <c r="A39" s="195" t="s">
        <v>128</v>
      </c>
      <c r="B39" s="208" t="s">
        <v>170</v>
      </c>
      <c r="C39" s="210" t="s">
        <v>696</v>
      </c>
      <c r="D39" s="275" t="s">
        <v>1108</v>
      </c>
      <c r="E39" s="210" t="s">
        <v>225</v>
      </c>
      <c r="F39" s="200">
        <v>19.2</v>
      </c>
      <c r="G39" s="201" t="s">
        <v>75</v>
      </c>
      <c r="H39" s="243" t="s">
        <v>1141</v>
      </c>
      <c r="I39" s="221"/>
      <c r="J39" s="110"/>
      <c r="K39" s="203"/>
      <c r="L39" s="203"/>
      <c r="M39" s="204"/>
      <c r="N39" s="204"/>
      <c r="O39" s="205">
        <v>0.0</v>
      </c>
      <c r="P39" s="205">
        <v>1.0</v>
      </c>
      <c r="Q39" s="205">
        <v>1.0</v>
      </c>
      <c r="R39" s="105"/>
      <c r="S39" s="105"/>
      <c r="T39" s="105"/>
      <c r="U39" s="105"/>
      <c r="V39" s="105"/>
    </row>
    <row r="40" outlineLevel="1">
      <c r="A40" s="222"/>
      <c r="B40" s="208" t="s">
        <v>177</v>
      </c>
      <c r="C40" s="210" t="s">
        <v>2287</v>
      </c>
      <c r="D40" s="233"/>
      <c r="E40" s="210" t="s">
        <v>122</v>
      </c>
      <c r="F40" s="200">
        <v>22.8</v>
      </c>
      <c r="G40" s="201" t="s">
        <v>125</v>
      </c>
      <c r="H40" s="231"/>
      <c r="J40" s="233"/>
      <c r="K40" s="203"/>
      <c r="L40" s="203"/>
      <c r="M40" s="204"/>
      <c r="N40" s="204"/>
      <c r="O40" s="205">
        <v>0.0</v>
      </c>
      <c r="P40" s="205">
        <v>1.0</v>
      </c>
      <c r="Q40" s="205">
        <v>1.0</v>
      </c>
      <c r="R40" s="105"/>
      <c r="S40" s="105"/>
      <c r="T40" s="105"/>
      <c r="U40" s="105"/>
      <c r="V40" s="105"/>
    </row>
    <row r="41" outlineLevel="1">
      <c r="A41" s="207"/>
      <c r="B41" s="208" t="s">
        <v>243</v>
      </c>
      <c r="C41" s="210" t="s">
        <v>1899</v>
      </c>
      <c r="D41" s="114"/>
      <c r="E41" s="210" t="s">
        <v>79</v>
      </c>
      <c r="F41" s="200">
        <v>10.799999999999999</v>
      </c>
      <c r="G41" s="201" t="s">
        <v>147</v>
      </c>
      <c r="H41" s="112"/>
      <c r="I41" s="224"/>
      <c r="J41" s="114"/>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3" t="str">
        <f>'テンプレート'!R56</f>
        <v>Comment</v>
      </c>
      <c r="S44" s="120"/>
      <c r="T44" s="120"/>
      <c r="U44" s="120"/>
      <c r="V44" s="120"/>
    </row>
    <row r="45" outlineLevel="1">
      <c r="A45" s="265" t="s">
        <v>187</v>
      </c>
      <c r="B45" s="267"/>
      <c r="C45" s="199" t="s">
        <v>709</v>
      </c>
      <c r="D45" s="269" t="s">
        <v>316</v>
      </c>
      <c r="E45" s="271" t="s">
        <v>2167</v>
      </c>
      <c r="F45" s="273">
        <v>9.0</v>
      </c>
      <c r="G45" s="273">
        <v>7.65</v>
      </c>
      <c r="H45" s="1683" t="s">
        <v>70</v>
      </c>
      <c r="I45" s="311" t="str">
        <f t="array" ref="I45">INDEX('Aerial Attacks'!$O$3:$AA$109, MATCH($A$1,'Aerial Attacks'!$A$3:$A$109,0), MATCH(A45,'Aerial Attacks'!$O$2:$S$2,0))</f>
        <v>8</v>
      </c>
      <c r="J45" s="275" t="s">
        <v>296</v>
      </c>
      <c r="K45" s="278"/>
      <c r="L45" s="284"/>
      <c r="M45" s="825"/>
      <c r="N45" s="825"/>
      <c r="O45" s="282">
        <v>0.0</v>
      </c>
      <c r="P45" s="282">
        <v>1.0</v>
      </c>
      <c r="Q45" s="282">
        <v>1.0</v>
      </c>
      <c r="R45" s="1128"/>
      <c r="S45" s="221"/>
      <c r="T45" s="221"/>
      <c r="U45" s="221"/>
      <c r="V45" s="110"/>
    </row>
    <row r="46" outlineLevel="1">
      <c r="A46" s="207"/>
      <c r="B46" s="267" t="s">
        <v>76</v>
      </c>
      <c r="C46" s="199" t="s">
        <v>712</v>
      </c>
      <c r="D46" s="114"/>
      <c r="E46" s="199" t="s">
        <v>66</v>
      </c>
      <c r="F46" s="200">
        <v>7.199999999999999</v>
      </c>
      <c r="G46" s="200">
        <v>6.12</v>
      </c>
      <c r="H46" s="1683" t="s">
        <v>70</v>
      </c>
      <c r="I46" s="207"/>
      <c r="J46" s="114"/>
      <c r="K46" s="278"/>
      <c r="L46" s="284"/>
      <c r="M46" s="825"/>
      <c r="N46" s="825"/>
      <c r="O46" s="282">
        <v>0.0</v>
      </c>
      <c r="P46" s="282">
        <v>1.0</v>
      </c>
      <c r="Q46" s="282">
        <v>1.0</v>
      </c>
      <c r="R46" s="112"/>
      <c r="S46" s="224"/>
      <c r="T46" s="224"/>
      <c r="U46" s="224"/>
      <c r="V46" s="114"/>
    </row>
    <row r="47" outlineLevel="1">
      <c r="A47" s="299" t="s">
        <v>219</v>
      </c>
      <c r="B47" s="267"/>
      <c r="C47" s="199" t="s">
        <v>2458</v>
      </c>
      <c r="D47" s="210" t="s">
        <v>316</v>
      </c>
      <c r="E47" s="199" t="s">
        <v>2459</v>
      </c>
      <c r="F47" s="200">
        <v>13.799999999999999</v>
      </c>
      <c r="G47" s="200">
        <v>11.73</v>
      </c>
      <c r="H47" s="1683" t="s">
        <v>59</v>
      </c>
      <c r="I47" s="581" t="str">
        <f t="array" ref="I47">INDEX('Aerial Attacks'!$O$3:$AA$109, MATCH($A$1,'Aerial Attacks'!$A$3:$A$109,0), MATCH(A47,'Aerial Attacks'!$O$2:$S$2,0))</f>
        <v>14</v>
      </c>
      <c r="J47" s="210" t="s">
        <v>2460</v>
      </c>
      <c r="K47" s="278"/>
      <c r="L47" s="284"/>
      <c r="M47" s="825"/>
      <c r="N47" s="825"/>
      <c r="O47" s="282">
        <v>0.0</v>
      </c>
      <c r="P47" s="282">
        <v>1.0</v>
      </c>
      <c r="Q47" s="282">
        <v>1.0</v>
      </c>
      <c r="R47" s="1130"/>
      <c r="S47" s="120"/>
      <c r="T47" s="120"/>
      <c r="U47" s="120"/>
      <c r="V47" s="117"/>
    </row>
    <row r="48" outlineLevel="1">
      <c r="A48" s="299" t="s">
        <v>260</v>
      </c>
      <c r="B48" s="267"/>
      <c r="C48" s="199" t="s">
        <v>85</v>
      </c>
      <c r="D48" s="301">
        <v>54.0</v>
      </c>
      <c r="E48" s="199" t="s">
        <v>166</v>
      </c>
      <c r="F48" s="200">
        <v>16.8</v>
      </c>
      <c r="G48" s="200">
        <v>14.280000000000001</v>
      </c>
      <c r="H48" s="1683" t="s">
        <v>59</v>
      </c>
      <c r="I48" s="581">
        <f t="array" ref="I48">INDEX('Aerial Attacks'!$O$3:$AA$109, MATCH($A$1,'Aerial Attacks'!$A$3:$A$109,0), MATCH(A48,'Aerial Attacks'!$O$2:$S$2,0))</f>
        <v>11</v>
      </c>
      <c r="J48" s="355" t="s">
        <v>1550</v>
      </c>
      <c r="K48" s="278"/>
      <c r="L48" s="284"/>
      <c r="M48" s="825"/>
      <c r="N48" s="825"/>
      <c r="O48" s="282">
        <v>0.0</v>
      </c>
      <c r="P48" s="282">
        <v>1.0</v>
      </c>
      <c r="Q48" s="282">
        <v>1.0</v>
      </c>
      <c r="R48" s="1130"/>
      <c r="S48" s="120"/>
      <c r="T48" s="120"/>
      <c r="U48" s="120"/>
      <c r="V48" s="117"/>
    </row>
    <row r="49" outlineLevel="1">
      <c r="A49" s="299" t="s">
        <v>271</v>
      </c>
      <c r="B49" s="267"/>
      <c r="C49" s="199" t="s">
        <v>1657</v>
      </c>
      <c r="D49" s="301" t="s">
        <v>200</v>
      </c>
      <c r="E49" s="199" t="s">
        <v>191</v>
      </c>
      <c r="F49" s="200">
        <v>13.2</v>
      </c>
      <c r="G49" s="200">
        <v>11.22</v>
      </c>
      <c r="H49" s="1683" t="s">
        <v>193</v>
      </c>
      <c r="I49" s="581" t="str">
        <f t="array" ref="I49">INDEX('Aerial Attacks'!$O$3:$AA$109, MATCH($A$1,'Aerial Attacks'!$A$3:$A$109,0), MATCH(A49,'Aerial Attacks'!$O$2:$S$2,0))</f>
        <v>9</v>
      </c>
      <c r="J49" s="355" t="s">
        <v>2461</v>
      </c>
      <c r="K49" s="284"/>
      <c r="L49" s="284"/>
      <c r="M49" s="825"/>
      <c r="N49" s="825"/>
      <c r="O49" s="282">
        <v>0.0</v>
      </c>
      <c r="P49" s="282">
        <v>1.0</v>
      </c>
      <c r="Q49" s="282">
        <v>1.0</v>
      </c>
      <c r="R49" s="1130"/>
      <c r="S49" s="120"/>
      <c r="T49" s="120"/>
      <c r="U49" s="120"/>
      <c r="V49" s="117"/>
    </row>
    <row r="50" outlineLevel="1">
      <c r="A50" s="299" t="s">
        <v>283</v>
      </c>
      <c r="B50" s="267"/>
      <c r="C50" s="199" t="s">
        <v>308</v>
      </c>
      <c r="D50" s="301">
        <v>54.0</v>
      </c>
      <c r="E50" s="199" t="s">
        <v>205</v>
      </c>
      <c r="F50" s="200">
        <v>18.0</v>
      </c>
      <c r="G50" s="200">
        <v>15.3</v>
      </c>
      <c r="H50" s="1683" t="s">
        <v>59</v>
      </c>
      <c r="I50" s="581">
        <f t="array" ref="I50">INDEX('Aerial Attacks'!$O$3:$AA$109, MATCH($A$1,'Aerial Attacks'!$A$3:$A$109,0), MATCH(A50,'Aerial Attacks'!$O$2:$S$2,0))</f>
        <v>14</v>
      </c>
      <c r="J50" s="355" t="s">
        <v>2462</v>
      </c>
      <c r="K50" s="284"/>
      <c r="L50" s="284"/>
      <c r="M50" s="825"/>
      <c r="N50" s="825"/>
      <c r="O50" s="282">
        <v>0.0</v>
      </c>
      <c r="P50" s="282">
        <v>1.0</v>
      </c>
      <c r="Q50" s="282">
        <v>1.0</v>
      </c>
      <c r="R50" s="240"/>
      <c r="S50" s="120"/>
      <c r="T50" s="120"/>
      <c r="U50" s="120"/>
      <c r="V50" s="117"/>
    </row>
    <row r="51">
      <c r="A51" s="312"/>
      <c r="B51" s="315"/>
      <c r="C51" s="317"/>
      <c r="D51" s="317"/>
      <c r="E51" s="318"/>
      <c r="F51" s="318"/>
      <c r="G51" s="318"/>
      <c r="H51" s="319"/>
      <c r="I51" s="319"/>
      <c r="J51" s="320"/>
      <c r="K51" s="320"/>
      <c r="L51" s="320"/>
      <c r="M51" s="320"/>
      <c r="N51" s="320"/>
      <c r="O51" s="320"/>
      <c r="P51" s="320"/>
      <c r="Q51" s="180"/>
      <c r="R51" s="180"/>
      <c r="S51" s="180"/>
      <c r="T51" s="180"/>
      <c r="U51" s="180"/>
      <c r="V51" s="180"/>
    </row>
    <row r="52">
      <c r="A52" s="322" t="str">
        <f>'テンプレート'!A71</f>
        <v>Special Moves</v>
      </c>
      <c r="B52" s="117"/>
      <c r="C52" s="317"/>
      <c r="D52" s="317"/>
      <c r="E52" s="318"/>
      <c r="F52" s="318"/>
      <c r="G52" s="318"/>
      <c r="H52" s="319"/>
      <c r="I52" s="319"/>
      <c r="J52" s="320"/>
      <c r="K52" s="320"/>
      <c r="L52" s="320"/>
      <c r="M52" s="320"/>
      <c r="N52" s="320"/>
      <c r="O52" s="320"/>
      <c r="P52" s="320"/>
      <c r="Q52" s="180"/>
      <c r="R52" s="180"/>
      <c r="S52" s="180"/>
      <c r="T52" s="180"/>
      <c r="U52" s="180"/>
      <c r="V52" s="180"/>
    </row>
    <row r="53" outlineLevel="1">
      <c r="A53" s="324" t="str">
        <f>"NB ("&amp;VLOOKUP($A$1,Fighters!$A$2:$AI$81,15,FALSE)&amp;")"</f>
        <v>NB (噴火)</v>
      </c>
      <c r="B53" s="117"/>
      <c r="C53" s="327" t="str">
        <f>'テンプレート'!C72</f>
        <v>Active</v>
      </c>
      <c r="D53" s="327" t="str">
        <f>'テンプレート'!D72</f>
        <v>Duration</v>
      </c>
      <c r="E53" s="328" t="str">
        <f>'テンプレート'!E72</f>
        <v>Base Damage</v>
      </c>
      <c r="F53" s="329" t="str">
        <f>'テンプレート'!F72</f>
        <v>Damage (1v1)</v>
      </c>
      <c r="G53" s="328" t="str">
        <f>'テンプレート'!G72</f>
        <v>ガード硬直</v>
      </c>
      <c r="H53" s="331" t="str">
        <f>'テンプレート'!H72</f>
        <v>Comment</v>
      </c>
      <c r="I53" s="120"/>
      <c r="J53" s="117"/>
      <c r="K53" s="333" t="str">
        <f>'テンプレート'!K72</f>
        <v>ベクトル</v>
      </c>
      <c r="L53" s="333" t="str">
        <f>'テンプレート'!L72</f>
        <v>KBG (R.E.)</v>
      </c>
      <c r="M53" s="333" t="str">
        <f>'テンプレート'!M72</f>
        <v>BKB (R.A.)</v>
      </c>
      <c r="N53" s="333" t="str">
        <f>'テンプレート'!N72</f>
        <v>FKB (R.F.)</v>
      </c>
      <c r="O53" s="334" t="str">
        <f>'テンプレート'!O72</f>
        <v>盾削り値</v>
      </c>
      <c r="P53" s="333" t="str">
        <f>'テンプレート'!P72</f>
        <v>ﾋｯﾄｽﾄｯﾌﾟ</v>
      </c>
      <c r="Q53" s="334" t="str">
        <f>'テンプレート'!Q72</f>
        <v>ずらし</v>
      </c>
      <c r="R53" s="333" t="str">
        <f>'テンプレート'!R72</f>
        <v>相殺</v>
      </c>
      <c r="S53" s="334" t="str">
        <f>'テンプレート'!S72</f>
        <v>相殺ﾓｰｼｮﾝ</v>
      </c>
      <c r="T53" s="334" t="str">
        <f>'テンプレート'!T72</f>
        <v>飛び道具</v>
      </c>
      <c r="U53" s="334" t="str">
        <f>'テンプレート'!U72</f>
        <v>慣性反転</v>
      </c>
      <c r="V53" s="334" t="str">
        <f>'テンプレート'!V72</f>
        <v>向き反転</v>
      </c>
    </row>
    <row r="54" ht="29.25" customHeight="1" outlineLevel="1">
      <c r="A54" s="335" t="s">
        <v>324</v>
      </c>
      <c r="B54" s="343" t="s">
        <v>341</v>
      </c>
      <c r="C54" s="199" t="s">
        <v>2463</v>
      </c>
      <c r="D54" s="199" t="s">
        <v>2464</v>
      </c>
      <c r="E54" s="199" t="s">
        <v>629</v>
      </c>
      <c r="F54" s="200" t="s">
        <v>630</v>
      </c>
      <c r="G54" s="201" t="s">
        <v>631</v>
      </c>
      <c r="H54" s="243" t="s">
        <v>2465</v>
      </c>
      <c r="I54" s="221"/>
      <c r="J54" s="110"/>
      <c r="K54" s="203"/>
      <c r="L54" s="203"/>
      <c r="M54" s="204"/>
      <c r="N54" s="204"/>
      <c r="O54" s="200">
        <v>1.0</v>
      </c>
      <c r="P54" s="200">
        <v>1.0</v>
      </c>
      <c r="Q54" s="200">
        <v>1.0</v>
      </c>
      <c r="R54" s="205" t="b">
        <v>0</v>
      </c>
      <c r="S54" s="205" t="b">
        <v>0</v>
      </c>
      <c r="T54" s="205"/>
      <c r="U54" s="344" t="s">
        <v>340</v>
      </c>
      <c r="V54" s="344" t="b">
        <v>1</v>
      </c>
    </row>
    <row r="55" ht="17.25" customHeight="1" outlineLevel="1">
      <c r="A55" s="222"/>
      <c r="B55" s="343" t="s">
        <v>2466</v>
      </c>
      <c r="C55" s="197" t="s">
        <v>2467</v>
      </c>
      <c r="D55" s="216" t="s">
        <v>2468</v>
      </c>
      <c r="E55" s="199" t="s">
        <v>2469</v>
      </c>
      <c r="F55" s="200" t="str">
        <f t="shared" ref="F55:F59" si="1">IFERROR(IFS(E55="-","-",LEN(E55)-LEN(SUBSTITUTE(E55,"/",""))=0,MULTIPLY(E55,1.2),LEN(E55)-LEN(SUBSTITUTE(E55,"/",""))=1,MULTIPLY(LEFT(E55,FIND("/",E55)-1),1.2)&amp;"/"&amp;MULTIPLY(MID(E55,FIND("/",E55)+1,10),1.2),LEN(E55)-LEN(SUBSTITUTE(E55,"/",""))=2,MULTIPLY(LEFT(E55,FIND("!",SUBSTITUTE(E55,"/","!",1))-1),1.2)&amp;"/"&amp;MULTIPLY(MID(E55,FIND("!",SUBSTITUTE(E55,"/","!",1))+1,FIND("!",SUBSTITUTE(E55,"/","!",2))-FIND("!",SUBSTITUTE(E55,"/","!",1))-1),1.2)&amp;"/"&amp;MULTIPLY(RIGHT(E55,LEN(E55)-FIND("!",SUBSTITUTE(E55,"/","!",2))),1.2),LEN(E55)-LEN(SUBSTITUTE(E55,"/",""))=3,MULTIPLY(LEFT(E55,FIND("!",SUBSTITUTE(E55,"/","!",1))-1),1.2)&amp;"/"&amp;MULTIPLY(MID(E55,FIND("!",SUBSTITUTE(E55,"/","!",1))+1,FIND("!",SUBSTITUTE(E55,"/","!",2))-FIND("!",SUBSTITUTE(E55,"/","!",1))-1),1.2)&amp;"/"&amp;MULTIPLY(MID(E55,FIND("!",SUBSTITUTE(E55,"/","!",2))+1,FIND("!",SUBSTITUTE(E55,"/","!",3))-FIND("!",SUBSTITUTE(E55,"/","!",2))-1),1.2)&amp;"/"&amp;MULTIPLY(RIGHT(E55,LEN(E55)-FIND("!",SUBSTITUTE(E55,"/","!",3))),1.2),LEN(E55)-LEN(SUBSTITUTE(E55,"/",""))=4,MULTIPLY(LEFT(E55,FIND("!",SUBSTITUTE(E55,"/","!",1))-1),1.2)&amp;"/"&amp;MULTIPLY(MID(E55,FIND("!",SUBSTITUTE(E55,"/","!",1))+1,FIND("!",SUBSTITUTE(E55,"/","!",2))-FIND("!",SUBSTITUTE(E55,"/","!",1))-1),1.2)&amp;"/"&amp;MULTIPLY(MID(E55,FIND("!",SUBSTITUTE(E55,"/","!",2))+1,FIND("!",SUBSTITUTE(E55,"/","!",3))-FIND("!",SUBSTITUTE(E55,"/","!",2))-1),1.2)&amp;"/"&amp;MULTIPLY(MID(E55,FIND("!",SUBSTITUTE(E55,"/","!",3))+1,FIND("!",SUBSTITUTE(E55,"/","!",4))-FIND("!",SUBSTITUTE(E55,"/","!",3))-1),1.2)&amp;"/"&amp;MULTIPLY(RIGHT(E55,LEN(E55)-FIND("!",SUBSTITUTE(E55,"/","!",4))),1.2)),"")</f>
        <v>42/33.6/31.2</v>
      </c>
      <c r="G55" s="201" t="s">
        <v>2470</v>
      </c>
      <c r="H55" s="231"/>
      <c r="J55" s="233"/>
      <c r="K55" s="203"/>
      <c r="L55" s="203"/>
      <c r="M55" s="204"/>
      <c r="N55" s="204"/>
      <c r="O55" s="200">
        <v>1.0</v>
      </c>
      <c r="P55" s="200">
        <v>1.0</v>
      </c>
      <c r="Q55" s="200">
        <v>1.0</v>
      </c>
      <c r="R55" s="205" t="b">
        <v>0</v>
      </c>
      <c r="S55" s="205" t="b">
        <v>0</v>
      </c>
      <c r="T55" s="205"/>
      <c r="U55" s="222"/>
      <c r="V55" s="222"/>
    </row>
    <row r="56" ht="17.25" customHeight="1" outlineLevel="1">
      <c r="A56" s="222"/>
      <c r="B56" s="708" t="s">
        <v>2471</v>
      </c>
      <c r="C56" s="197" t="s">
        <v>2472</v>
      </c>
      <c r="D56" s="207"/>
      <c r="E56" s="199" t="s">
        <v>2473</v>
      </c>
      <c r="F56" s="200" t="str">
        <f t="shared" si="1"/>
        <v>37.2/30</v>
      </c>
      <c r="G56" s="201" t="s">
        <v>2474</v>
      </c>
      <c r="H56" s="231"/>
      <c r="J56" s="233"/>
      <c r="K56" s="203"/>
      <c r="L56" s="203"/>
      <c r="M56" s="204"/>
      <c r="N56" s="204"/>
      <c r="O56" s="200"/>
      <c r="P56" s="200"/>
      <c r="Q56" s="200"/>
      <c r="R56" s="205" t="b">
        <v>0</v>
      </c>
      <c r="S56" s="205" t="b">
        <v>0</v>
      </c>
      <c r="T56" s="205" t="b">
        <v>0</v>
      </c>
      <c r="U56" s="222"/>
      <c r="V56" s="222"/>
    </row>
    <row r="57" ht="17.25" customHeight="1" outlineLevel="1">
      <c r="A57" s="222"/>
      <c r="B57" s="343" t="s">
        <v>2475</v>
      </c>
      <c r="C57" s="197" t="s">
        <v>2476</v>
      </c>
      <c r="D57" s="216" t="s">
        <v>2477</v>
      </c>
      <c r="E57" s="197" t="s">
        <v>2478</v>
      </c>
      <c r="F57" s="200" t="str">
        <f t="shared" si="1"/>
        <v>42/33.6/31.2</v>
      </c>
      <c r="G57" s="201" t="s">
        <v>2470</v>
      </c>
      <c r="H57" s="231"/>
      <c r="J57" s="233"/>
      <c r="K57" s="203"/>
      <c r="L57" s="203"/>
      <c r="M57" s="204"/>
      <c r="N57" s="204"/>
      <c r="O57" s="200"/>
      <c r="P57" s="200"/>
      <c r="Q57" s="200"/>
      <c r="R57" s="205" t="b">
        <v>0</v>
      </c>
      <c r="S57" s="205" t="b">
        <v>0</v>
      </c>
      <c r="T57" s="205" t="b">
        <v>0</v>
      </c>
      <c r="U57" s="222"/>
      <c r="V57" s="222"/>
    </row>
    <row r="58" ht="17.25" customHeight="1" outlineLevel="1">
      <c r="A58" s="222"/>
      <c r="B58" s="708" t="s">
        <v>2479</v>
      </c>
      <c r="C58" s="197" t="s">
        <v>2480</v>
      </c>
      <c r="D58" s="222"/>
      <c r="E58" s="199" t="s">
        <v>2473</v>
      </c>
      <c r="F58" s="200" t="str">
        <f t="shared" si="1"/>
        <v>37.2/30</v>
      </c>
      <c r="G58" s="201" t="s">
        <v>2474</v>
      </c>
      <c r="H58" s="231"/>
      <c r="J58" s="233"/>
      <c r="K58" s="203"/>
      <c r="L58" s="203"/>
      <c r="M58" s="204"/>
      <c r="N58" s="204"/>
      <c r="O58" s="200"/>
      <c r="P58" s="200"/>
      <c r="Q58" s="200"/>
      <c r="R58" s="205" t="b">
        <v>0</v>
      </c>
      <c r="S58" s="205" t="b">
        <v>0</v>
      </c>
      <c r="T58" s="205" t="b">
        <v>0</v>
      </c>
      <c r="U58" s="222"/>
      <c r="V58" s="222"/>
    </row>
    <row r="59" ht="17.25" customHeight="1" outlineLevel="1">
      <c r="A59" s="222"/>
      <c r="B59" s="708" t="s">
        <v>2481</v>
      </c>
      <c r="C59" s="197" t="s">
        <v>2482</v>
      </c>
      <c r="D59" s="207"/>
      <c r="E59" s="199" t="s">
        <v>2483</v>
      </c>
      <c r="F59" s="200" t="str">
        <f t="shared" si="1"/>
        <v>32.4/26.4</v>
      </c>
      <c r="G59" s="201" t="s">
        <v>2484</v>
      </c>
      <c r="H59" s="112"/>
      <c r="I59" s="224"/>
      <c r="J59" s="114"/>
      <c r="K59" s="203"/>
      <c r="L59" s="203"/>
      <c r="M59" s="204"/>
      <c r="N59" s="204"/>
      <c r="O59" s="200"/>
      <c r="P59" s="200"/>
      <c r="Q59" s="200"/>
      <c r="R59" s="205" t="b">
        <v>0</v>
      </c>
      <c r="S59" s="205" t="b">
        <v>0</v>
      </c>
      <c r="T59" s="205" t="b">
        <v>0</v>
      </c>
      <c r="U59" s="207"/>
      <c r="V59" s="207"/>
    </row>
    <row r="60" outlineLevel="1">
      <c r="A60" s="324" t="str">
        <f>"横B ("&amp;VLOOKUP($A$1,Fighters!$A$2:$AI$81,16,FALSE)&amp;")"</f>
        <v>横B (居合い斬り)</v>
      </c>
      <c r="B60" s="117"/>
      <c r="C60" s="327" t="str">
        <f>'テンプレート'!C75</f>
        <v>Active</v>
      </c>
      <c r="D60" s="327" t="str">
        <f>'テンプレート'!D75</f>
        <v>Duration</v>
      </c>
      <c r="E60" s="328" t="str">
        <f>'テンプレート'!E75</f>
        <v>Base Damage</v>
      </c>
      <c r="F60" s="329" t="str">
        <f>'テンプレート'!F75</f>
        <v>Damage (1v1)</v>
      </c>
      <c r="G60" s="328" t="s">
        <v>52</v>
      </c>
      <c r="H60" s="331" t="str">
        <f>'テンプレート'!H75</f>
        <v>Comment</v>
      </c>
      <c r="I60" s="120"/>
      <c r="J60" s="117"/>
      <c r="K60" s="333" t="str">
        <f>'テンプレート'!K75</f>
        <v>ベクトル</v>
      </c>
      <c r="L60" s="333" t="str">
        <f>'テンプレート'!L75</f>
        <v>KBG (R.E.)</v>
      </c>
      <c r="M60" s="333" t="str">
        <f>'テンプレート'!M75</f>
        <v>BKB (R.A.)</v>
      </c>
      <c r="N60" s="333" t="str">
        <f>'テンプレート'!N75</f>
        <v>FKB (R.F.)</v>
      </c>
      <c r="O60" s="334" t="str">
        <f>'テンプレート'!O75</f>
        <v>盾削り値</v>
      </c>
      <c r="P60" s="333" t="str">
        <f>'テンプレート'!P75</f>
        <v>ﾋｯﾄｽﾄｯﾌﾟ</v>
      </c>
      <c r="Q60" s="334" t="str">
        <f>'テンプレート'!Q75</f>
        <v>ずらし</v>
      </c>
      <c r="R60" s="333" t="str">
        <f>'テンプレート'!R75</f>
        <v>相殺</v>
      </c>
      <c r="S60" s="334" t="str">
        <f>'テンプレート'!S75</f>
        <v>相殺ﾓｰｼｮﾝ</v>
      </c>
      <c r="T60" s="334" t="str">
        <f>'テンプレート'!T75</f>
        <v>飛び道具</v>
      </c>
      <c r="U60" s="334" t="str">
        <f>'テンプレート'!U75</f>
        <v>慣性反転</v>
      </c>
      <c r="V60" s="334" t="str">
        <f>'テンプレート'!V75</f>
        <v>向き反転</v>
      </c>
    </row>
    <row r="61" outlineLevel="1">
      <c r="A61" s="335" t="s">
        <v>322</v>
      </c>
      <c r="B61" s="343" t="s">
        <v>2485</v>
      </c>
      <c r="C61" s="199" t="s">
        <v>2153</v>
      </c>
      <c r="D61" s="210" t="s">
        <v>710</v>
      </c>
      <c r="E61" s="386"/>
      <c r="F61" s="386"/>
      <c r="G61" s="386"/>
      <c r="H61" s="243" t="s">
        <v>2486</v>
      </c>
      <c r="I61" s="221"/>
      <c r="J61" s="110"/>
      <c r="K61" s="414"/>
      <c r="L61" s="414"/>
      <c r="M61" s="414"/>
      <c r="N61" s="414"/>
      <c r="O61" s="414"/>
      <c r="P61" s="414"/>
      <c r="Q61" s="414"/>
      <c r="R61" s="414"/>
      <c r="S61" s="414"/>
      <c r="T61" s="414"/>
      <c r="U61" s="344" t="s">
        <v>340</v>
      </c>
      <c r="V61" s="344" t="b">
        <v>1</v>
      </c>
    </row>
    <row r="62" outlineLevel="1">
      <c r="A62" s="222"/>
      <c r="B62" s="343" t="s">
        <v>2487</v>
      </c>
      <c r="C62" s="199" t="s">
        <v>2488</v>
      </c>
      <c r="D62" s="210" t="s">
        <v>65</v>
      </c>
      <c r="E62" s="199" t="s">
        <v>2489</v>
      </c>
      <c r="F62" s="200" t="s">
        <v>2490</v>
      </c>
      <c r="G62" s="199" t="s">
        <v>2491</v>
      </c>
      <c r="H62" s="231"/>
      <c r="J62" s="233"/>
      <c r="K62" s="200"/>
      <c r="L62" s="200"/>
      <c r="M62" s="205"/>
      <c r="N62" s="205"/>
      <c r="O62" s="200">
        <v>0.0</v>
      </c>
      <c r="P62" s="200">
        <v>1.0</v>
      </c>
      <c r="Q62" s="200">
        <v>1.0</v>
      </c>
      <c r="R62" s="205" t="b">
        <v>1</v>
      </c>
      <c r="S62" s="205" t="b">
        <v>1</v>
      </c>
      <c r="T62" s="205"/>
      <c r="U62" s="222"/>
      <c r="V62" s="222"/>
    </row>
    <row r="63" outlineLevel="1">
      <c r="A63" s="335" t="s">
        <v>359</v>
      </c>
      <c r="B63" s="343" t="s">
        <v>2485</v>
      </c>
      <c r="C63" s="199" t="s">
        <v>2153</v>
      </c>
      <c r="D63" s="386"/>
      <c r="E63" s="386"/>
      <c r="F63" s="386"/>
      <c r="G63" s="386"/>
      <c r="H63" s="231"/>
      <c r="J63" s="233"/>
      <c r="K63" s="200"/>
      <c r="L63" s="200"/>
      <c r="M63" s="205"/>
      <c r="N63" s="205"/>
      <c r="O63" s="200"/>
      <c r="P63" s="200"/>
      <c r="Q63" s="200"/>
      <c r="R63" s="205" t="b">
        <v>0</v>
      </c>
      <c r="S63" s="205" t="b">
        <v>0</v>
      </c>
      <c r="T63" s="205" t="b">
        <v>0</v>
      </c>
      <c r="U63" s="222"/>
      <c r="V63" s="222"/>
    </row>
    <row r="64" outlineLevel="1">
      <c r="A64" s="222"/>
      <c r="B64" s="343" t="s">
        <v>2487</v>
      </c>
      <c r="C64" s="199" t="s">
        <v>2488</v>
      </c>
      <c r="D64" s="210" t="s">
        <v>345</v>
      </c>
      <c r="E64" s="199" t="s">
        <v>2489</v>
      </c>
      <c r="F64" s="200" t="s">
        <v>2490</v>
      </c>
      <c r="G64" s="199" t="s">
        <v>2491</v>
      </c>
      <c r="H64" s="112"/>
      <c r="I64" s="224"/>
      <c r="J64" s="114"/>
      <c r="K64" s="200"/>
      <c r="L64" s="200"/>
      <c r="M64" s="205"/>
      <c r="N64" s="205"/>
      <c r="O64" s="200"/>
      <c r="P64" s="200"/>
      <c r="Q64" s="200"/>
      <c r="R64" s="205" t="b">
        <v>0</v>
      </c>
      <c r="S64" s="205" t="b">
        <v>0</v>
      </c>
      <c r="T64" s="205" t="b">
        <v>0</v>
      </c>
      <c r="U64" s="207"/>
      <c r="V64" s="207"/>
    </row>
    <row r="65" outlineLevel="1">
      <c r="A65" s="324" t="str">
        <f>"上B ("&amp;VLOOKUP($A$1,Fighters!$A$2:$AI$81,17,FALSE)&amp;")"</f>
        <v>上B (天空)</v>
      </c>
      <c r="B65" s="117"/>
      <c r="C65" s="327" t="str">
        <f>'テンプレート'!C80</f>
        <v>Active</v>
      </c>
      <c r="D65" s="327" t="str">
        <f>'テンプレート'!D80</f>
        <v>Duration</v>
      </c>
      <c r="E65" s="328" t="str">
        <f>'テンプレート'!E80</f>
        <v>Base Damage</v>
      </c>
      <c r="F65" s="329" t="str">
        <f>'テンプレート'!F80</f>
        <v>Damage (1v1)</v>
      </c>
      <c r="G65" s="328" t="s">
        <v>52</v>
      </c>
      <c r="H65" s="331" t="str">
        <f>'テンプレート'!H80</f>
        <v>Comment</v>
      </c>
      <c r="I65" s="120"/>
      <c r="J65" s="117"/>
      <c r="K65" s="333" t="str">
        <f>'テンプレート'!K80</f>
        <v>ベクトル</v>
      </c>
      <c r="L65" s="333" t="str">
        <f>'テンプレート'!L80</f>
        <v>KBG (R.E.)</v>
      </c>
      <c r="M65" s="333" t="str">
        <f>'テンプレート'!M80</f>
        <v>BKB (R.A.)</v>
      </c>
      <c r="N65" s="333" t="str">
        <f>'テンプレート'!N80</f>
        <v>FKB (R.F.)</v>
      </c>
      <c r="O65" s="334" t="str">
        <f>'テンプレート'!O80</f>
        <v>盾削り値</v>
      </c>
      <c r="P65" s="333" t="str">
        <f>'テンプレート'!P80</f>
        <v>ﾋｯﾄｽﾄｯﾌﾟ</v>
      </c>
      <c r="Q65" s="334" t="str">
        <f>'テンプレート'!Q80</f>
        <v>ずらし</v>
      </c>
      <c r="R65" s="333" t="str">
        <f>'テンプレート'!R80</f>
        <v>相殺</v>
      </c>
      <c r="S65" s="334" t="str">
        <f>'テンプレート'!S80</f>
        <v>相殺ﾓｰｼｮﾝ</v>
      </c>
      <c r="T65" s="334" t="str">
        <f>'テンプレート'!T80</f>
        <v>飛び道具</v>
      </c>
      <c r="U65" s="334" t="str">
        <f>'テンプレート'!U80</f>
        <v>慣性反転</v>
      </c>
      <c r="V65" s="334" t="str">
        <f>'テンプレート'!V80</f>
        <v>向き反転</v>
      </c>
    </row>
    <row r="66" outlineLevel="1">
      <c r="A66" s="335" t="s">
        <v>324</v>
      </c>
      <c r="B66" s="388" t="s">
        <v>129</v>
      </c>
      <c r="C66" s="199" t="s">
        <v>438</v>
      </c>
      <c r="D66" s="384"/>
      <c r="E66" s="199" t="s">
        <v>66</v>
      </c>
      <c r="F66" s="200">
        <f t="shared" ref="F66:F70" si="2">IFERROR(IFS(E66="-","-",LEN(E66)-LEN(SUBSTITUTE(E66,"/",""))=0,MULTIPLY(E66,1.2),LEN(E66)-LEN(SUBSTITUTE(E66,"/",""))=1,MULTIPLY(LEFT(E66,FIND("/",E66)-1),1.2)&amp;"/"&amp;MULTIPLY(MID(E66,FIND("/",E66)+1,10),1.2),LEN(E66)-LEN(SUBSTITUTE(E66,"/",""))=2,MULTIPLY(LEFT(E66,FIND("!",SUBSTITUTE(E66,"/","!",1))-1),1.2)&amp;"/"&amp;MULTIPLY(MID(E66,FIND("!",SUBSTITUTE(E66,"/","!",1))+1,FIND("!",SUBSTITUTE(E66,"/","!",2))-FIND("!",SUBSTITUTE(E66,"/","!",1))-1),1.2)&amp;"/"&amp;MULTIPLY(RIGHT(E66,LEN(E66)-FIND("!",SUBSTITUTE(E66,"/","!",2))),1.2),LEN(E66)-LEN(SUBSTITUTE(E66,"/",""))=3,MULTIPLY(LEFT(E66,FIND("!",SUBSTITUTE(E66,"/","!",1))-1),1.2)&amp;"/"&amp;MULTIPLY(MID(E66,FIND("!",SUBSTITUTE(E66,"/","!",1))+1,FIND("!",SUBSTITUTE(E66,"/","!",2))-FIND("!",SUBSTITUTE(E66,"/","!",1))-1),1.2)&amp;"/"&amp;MULTIPLY(MID(E66,FIND("!",SUBSTITUTE(E66,"/","!",2))+1,FIND("!",SUBSTITUTE(E66,"/","!",3))-FIND("!",SUBSTITUTE(E66,"/","!",2))-1),1.2)&amp;"/"&amp;MULTIPLY(RIGHT(E66,LEN(E66)-FIND("!",SUBSTITUTE(E66,"/","!",3))),1.2),LEN(E66)-LEN(SUBSTITUTE(E66,"/",""))=4,MULTIPLY(LEFT(E66,FIND("!",SUBSTITUTE(E66,"/","!",1))-1),1.2)&amp;"/"&amp;MULTIPLY(MID(E66,FIND("!",SUBSTITUTE(E66,"/","!",1))+1,FIND("!",SUBSTITUTE(E66,"/","!",2))-FIND("!",SUBSTITUTE(E66,"/","!",1))-1),1.2)&amp;"/"&amp;MULTIPLY(MID(E66,FIND("!",SUBSTITUTE(E66,"/","!",2))+1,FIND("!",SUBSTITUTE(E66,"/","!",3))-FIND("!",SUBSTITUTE(E66,"/","!",2))-1),1.2)&amp;"/"&amp;MULTIPLY(MID(E66,FIND("!",SUBSTITUTE(E66,"/","!",3))+1,FIND("!",SUBSTITUTE(E66,"/","!",4))-FIND("!",SUBSTITUTE(E66,"/","!",3))-1),1.2)&amp;"/"&amp;MULTIPLY(RIGHT(E66,LEN(E66)-FIND("!",SUBSTITUTE(E66,"/","!",4))),1.2)),"")</f>
        <v>7.2</v>
      </c>
      <c r="G66" s="201" t="s">
        <v>67</v>
      </c>
      <c r="H66" s="283" t="s">
        <v>2492</v>
      </c>
      <c r="I66" s="221"/>
      <c r="J66" s="110"/>
      <c r="K66" s="200"/>
      <c r="L66" s="200"/>
      <c r="M66" s="205"/>
      <c r="N66" s="205"/>
      <c r="O66" s="200">
        <v>0.0</v>
      </c>
      <c r="P66" s="200">
        <v>1.0</v>
      </c>
      <c r="Q66" s="200">
        <v>1.0</v>
      </c>
      <c r="R66" s="205" t="b">
        <v>1</v>
      </c>
      <c r="S66" s="205" t="b">
        <v>1</v>
      </c>
      <c r="T66" s="205"/>
      <c r="U66" s="344" t="s">
        <v>340</v>
      </c>
      <c r="V66" s="344" t="b">
        <v>1</v>
      </c>
    </row>
    <row r="67" outlineLevel="1">
      <c r="A67" s="222"/>
      <c r="B67" s="388" t="s">
        <v>2493</v>
      </c>
      <c r="C67" s="199" t="s">
        <v>2494</v>
      </c>
      <c r="D67" s="222"/>
      <c r="E67" s="199" t="s">
        <v>303</v>
      </c>
      <c r="F67" s="200">
        <f t="shared" si="2"/>
        <v>2.4</v>
      </c>
      <c r="G67" s="201" t="s">
        <v>292</v>
      </c>
      <c r="H67" s="231"/>
      <c r="J67" s="233"/>
      <c r="K67" s="200"/>
      <c r="L67" s="200"/>
      <c r="M67" s="205"/>
      <c r="N67" s="205"/>
      <c r="O67" s="200">
        <v>0.0</v>
      </c>
      <c r="P67" s="200">
        <v>1.0</v>
      </c>
      <c r="Q67" s="200">
        <v>1.0</v>
      </c>
      <c r="R67" s="205" t="b">
        <v>0</v>
      </c>
      <c r="S67" s="205" t="b">
        <v>0</v>
      </c>
      <c r="T67" s="205" t="b">
        <v>1</v>
      </c>
      <c r="U67" s="222"/>
      <c r="V67" s="222"/>
    </row>
    <row r="68" outlineLevel="1">
      <c r="A68" s="222"/>
      <c r="B68" s="388" t="s">
        <v>2495</v>
      </c>
      <c r="C68" s="199" t="s">
        <v>118</v>
      </c>
      <c r="D68" s="222"/>
      <c r="E68" s="199" t="s">
        <v>429</v>
      </c>
      <c r="F68" s="200">
        <f t="shared" si="2"/>
        <v>1.2</v>
      </c>
      <c r="G68" s="201" t="s">
        <v>292</v>
      </c>
      <c r="H68" s="231"/>
      <c r="J68" s="233"/>
      <c r="K68" s="200"/>
      <c r="L68" s="200"/>
      <c r="M68" s="205"/>
      <c r="N68" s="205"/>
      <c r="O68" s="200">
        <v>0.0</v>
      </c>
      <c r="P68" s="200">
        <v>1.0</v>
      </c>
      <c r="Q68" s="200">
        <v>1.0</v>
      </c>
      <c r="R68" s="205" t="b">
        <v>0</v>
      </c>
      <c r="S68" s="205" t="b">
        <v>0</v>
      </c>
      <c r="T68" s="205" t="b">
        <v>1</v>
      </c>
      <c r="U68" s="222"/>
      <c r="V68" s="222"/>
    </row>
    <row r="69" outlineLevel="1">
      <c r="A69" s="222"/>
      <c r="B69" s="388" t="s">
        <v>402</v>
      </c>
      <c r="C69" s="199" t="s">
        <v>2496</v>
      </c>
      <c r="D69" s="222"/>
      <c r="E69" s="199" t="s">
        <v>429</v>
      </c>
      <c r="F69" s="200">
        <f t="shared" si="2"/>
        <v>1.2</v>
      </c>
      <c r="G69" s="201" t="s">
        <v>292</v>
      </c>
      <c r="H69" s="231"/>
      <c r="J69" s="233"/>
      <c r="K69" s="200"/>
      <c r="L69" s="200"/>
      <c r="M69" s="205"/>
      <c r="N69" s="205"/>
      <c r="O69" s="200">
        <v>0.0</v>
      </c>
      <c r="P69" s="200">
        <v>0.5</v>
      </c>
      <c r="Q69" s="200">
        <v>0.0</v>
      </c>
      <c r="R69" s="205" t="b">
        <v>0</v>
      </c>
      <c r="S69" s="205" t="b">
        <v>0</v>
      </c>
      <c r="T69" s="205" t="b">
        <v>0</v>
      </c>
      <c r="U69" s="222"/>
      <c r="V69" s="222"/>
    </row>
    <row r="70" outlineLevel="1">
      <c r="A70" s="222"/>
      <c r="B70" s="388" t="s">
        <v>2497</v>
      </c>
      <c r="C70" s="216" t="s">
        <v>2498</v>
      </c>
      <c r="D70" s="222"/>
      <c r="E70" s="216" t="s">
        <v>194</v>
      </c>
      <c r="F70" s="366">
        <f t="shared" si="2"/>
        <v>3.6</v>
      </c>
      <c r="G70" s="607" t="s">
        <v>193</v>
      </c>
      <c r="H70" s="231"/>
      <c r="J70" s="233"/>
      <c r="K70" s="200"/>
      <c r="L70" s="200"/>
      <c r="M70" s="205"/>
      <c r="N70" s="205"/>
      <c r="O70" s="200">
        <v>0.0</v>
      </c>
      <c r="P70" s="200">
        <v>1.0</v>
      </c>
      <c r="Q70" s="200">
        <v>1.0</v>
      </c>
      <c r="R70" s="205" t="b">
        <v>1</v>
      </c>
      <c r="S70" s="205" t="b">
        <v>1</v>
      </c>
      <c r="T70" s="205"/>
      <c r="U70" s="222"/>
      <c r="V70" s="222"/>
    </row>
    <row r="71" outlineLevel="1">
      <c r="A71" s="222"/>
      <c r="B71" s="388" t="s">
        <v>2499</v>
      </c>
      <c r="C71" s="207"/>
      <c r="D71" s="1706"/>
      <c r="E71" s="207"/>
      <c r="F71" s="207"/>
      <c r="G71" s="114"/>
      <c r="H71" s="231"/>
      <c r="J71" s="233"/>
      <c r="K71" s="200"/>
      <c r="L71" s="200"/>
      <c r="M71" s="205"/>
      <c r="N71" s="205"/>
      <c r="O71" s="200">
        <v>0.0</v>
      </c>
      <c r="P71" s="200">
        <v>1.0</v>
      </c>
      <c r="Q71" s="200">
        <v>1.0</v>
      </c>
      <c r="R71" s="205" t="b">
        <v>1</v>
      </c>
      <c r="S71" s="205" t="b">
        <v>1</v>
      </c>
      <c r="T71" s="205"/>
      <c r="U71" s="222"/>
      <c r="V71" s="222"/>
    </row>
    <row r="72" outlineLevel="1">
      <c r="A72" s="222"/>
      <c r="B72" s="388" t="s">
        <v>301</v>
      </c>
      <c r="C72" s="199" t="s">
        <v>2102</v>
      </c>
      <c r="D72" s="199" t="s">
        <v>476</v>
      </c>
      <c r="E72" s="199" t="s">
        <v>66</v>
      </c>
      <c r="F72" s="200">
        <f>IFERROR(IFS(E72="-","-",LEN(E72)-LEN(SUBSTITUTE(E72,"/",""))=0,MULTIPLY(E72,1.2),LEN(E72)-LEN(SUBSTITUTE(E72,"/",""))=1,MULTIPLY(LEFT(E72,FIND("/",E72)-1),1.2)&amp;"/"&amp;MULTIPLY(MID(E72,FIND("/",E72)+1,10),1.2),LEN(E72)-LEN(SUBSTITUTE(E72,"/",""))=2,MULTIPLY(LEFT(E72,FIND("!",SUBSTITUTE(E72,"/","!",1))-1),1.2)&amp;"/"&amp;MULTIPLY(MID(E72,FIND("!",SUBSTITUTE(E72,"/","!",1))+1,FIND("!",SUBSTITUTE(E72,"/","!",2))-FIND("!",SUBSTITUTE(E72,"/","!",1))-1),1.2)&amp;"/"&amp;MULTIPLY(RIGHT(E72,LEN(E72)-FIND("!",SUBSTITUTE(E72,"/","!",2))),1.2),LEN(E72)-LEN(SUBSTITUTE(E72,"/",""))=3,MULTIPLY(LEFT(E72,FIND("!",SUBSTITUTE(E72,"/","!",1))-1),1.2)&amp;"/"&amp;MULTIPLY(MID(E72,FIND("!",SUBSTITUTE(E72,"/","!",1))+1,FIND("!",SUBSTITUTE(E72,"/","!",2))-FIND("!",SUBSTITUTE(E72,"/","!",1))-1),1.2)&amp;"/"&amp;MULTIPLY(MID(E72,FIND("!",SUBSTITUTE(E72,"/","!",2))+1,FIND("!",SUBSTITUTE(E72,"/","!",3))-FIND("!",SUBSTITUTE(E72,"/","!",2))-1),1.2)&amp;"/"&amp;MULTIPLY(RIGHT(E72,LEN(E72)-FIND("!",SUBSTITUTE(E72,"/","!",3))),1.2),LEN(E72)-LEN(SUBSTITUTE(E72,"/",""))=4,MULTIPLY(LEFT(E72,FIND("!",SUBSTITUTE(E72,"/","!",1))-1),1.2)&amp;"/"&amp;MULTIPLY(MID(E72,FIND("!",SUBSTITUTE(E72,"/","!",1))+1,FIND("!",SUBSTITUTE(E72,"/","!",2))-FIND("!",SUBSTITUTE(E72,"/","!",1))-1),1.2)&amp;"/"&amp;MULTIPLY(MID(E72,FIND("!",SUBSTITUTE(E72,"/","!",2))+1,FIND("!",SUBSTITUTE(E72,"/","!",3))-FIND("!",SUBSTITUTE(E72,"/","!",2))-1),1.2)&amp;"/"&amp;MULTIPLY(MID(E72,FIND("!",SUBSTITUTE(E72,"/","!",3))+1,FIND("!",SUBSTITUTE(E72,"/","!",4))-FIND("!",SUBSTITUTE(E72,"/","!",3))-1),1.2)&amp;"/"&amp;MULTIPLY(RIGHT(E72,LEN(E72)-FIND("!",SUBSTITUTE(E72,"/","!",4))),1.2)),"")</f>
        <v>7.2</v>
      </c>
      <c r="G72" s="201" t="s">
        <v>67</v>
      </c>
      <c r="H72" s="112"/>
      <c r="I72" s="224"/>
      <c r="J72" s="114"/>
      <c r="K72" s="200"/>
      <c r="L72" s="200"/>
      <c r="M72" s="205"/>
      <c r="N72" s="205"/>
      <c r="O72" s="200">
        <v>0.0</v>
      </c>
      <c r="P72" s="200">
        <v>1.0</v>
      </c>
      <c r="Q72" s="200">
        <v>1.0</v>
      </c>
      <c r="R72" s="205" t="b">
        <v>1</v>
      </c>
      <c r="S72" s="205" t="b">
        <v>1</v>
      </c>
      <c r="T72" s="205"/>
      <c r="U72" s="207"/>
      <c r="V72" s="207"/>
    </row>
    <row r="73" outlineLevel="1">
      <c r="A73" s="324" t="str">
        <f>"下B ("&amp;VLOOKUP($A$1,Fighters!$A$2:$AI$81,18,FALSE)&amp;")"</f>
        <v>下B (カウンター)</v>
      </c>
      <c r="B73" s="117"/>
      <c r="C73" s="327" t="str">
        <f>'テンプレート'!C85</f>
        <v>Active</v>
      </c>
      <c r="D73" s="327" t="str">
        <f>'テンプレート'!D85</f>
        <v>Duration</v>
      </c>
      <c r="E73" s="328" t="str">
        <f>'テンプレート'!E85</f>
        <v>Base Damage</v>
      </c>
      <c r="F73" s="329" t="str">
        <f>'テンプレート'!F85</f>
        <v>Damage (1v1)</v>
      </c>
      <c r="G73" s="328" t="s">
        <v>52</v>
      </c>
      <c r="H73" s="331" t="str">
        <f>'テンプレート'!H85</f>
        <v>Comment</v>
      </c>
      <c r="I73" s="120"/>
      <c r="J73" s="117"/>
      <c r="K73" s="333" t="str">
        <f>'テンプレート'!K85</f>
        <v>ベクトル</v>
      </c>
      <c r="L73" s="333" t="str">
        <f>'テンプレート'!L85</f>
        <v>KBG (R.E.)</v>
      </c>
      <c r="M73" s="333" t="str">
        <f>'テンプレート'!M85</f>
        <v>BKB (R.A.)</v>
      </c>
      <c r="N73" s="333" t="str">
        <f>'テンプレート'!N85</f>
        <v>FKB (R.F.)</v>
      </c>
      <c r="O73" s="334" t="str">
        <f>'テンプレート'!O85</f>
        <v>盾削り値</v>
      </c>
      <c r="P73" s="333" t="str">
        <f>'テンプレート'!P85</f>
        <v>ﾋｯﾄｽﾄｯﾌﾟ</v>
      </c>
      <c r="Q73" s="334" t="str">
        <f>'テンプレート'!Q85</f>
        <v>ずらし</v>
      </c>
      <c r="R73" s="333" t="str">
        <f>'テンプレート'!R85</f>
        <v>相殺</v>
      </c>
      <c r="S73" s="334" t="str">
        <f>'テンプレート'!S85</f>
        <v>相殺ﾓｰｼｮﾝ</v>
      </c>
      <c r="T73" s="334" t="str">
        <f>'テンプレート'!T85</f>
        <v>飛び道具</v>
      </c>
      <c r="U73" s="334" t="str">
        <f>'テンプレート'!U85</f>
        <v>慣性反転</v>
      </c>
      <c r="V73" s="334" t="str">
        <f>'テンプレート'!V85</f>
        <v>向き反転</v>
      </c>
    </row>
    <row r="74" outlineLevel="1">
      <c r="A74" s="358" t="s">
        <v>322</v>
      </c>
      <c r="B74" s="388" t="s">
        <v>1747</v>
      </c>
      <c r="C74" s="199" t="s">
        <v>2501</v>
      </c>
      <c r="D74" s="199" t="s">
        <v>1881</v>
      </c>
      <c r="E74" s="386"/>
      <c r="F74" s="386"/>
      <c r="G74" s="386"/>
      <c r="H74" s="212" t="s">
        <v>2502</v>
      </c>
      <c r="I74" s="120"/>
      <c r="J74" s="117"/>
      <c r="K74" s="414"/>
      <c r="L74" s="414"/>
      <c r="M74" s="414"/>
      <c r="N74" s="414"/>
      <c r="O74" s="414"/>
      <c r="P74" s="414"/>
      <c r="Q74" s="414"/>
      <c r="R74" s="414"/>
      <c r="S74" s="414"/>
      <c r="T74" s="414"/>
      <c r="U74" s="344" t="b">
        <v>0</v>
      </c>
      <c r="V74" s="344" t="b">
        <v>0</v>
      </c>
    </row>
    <row r="75" outlineLevel="1">
      <c r="A75" s="207"/>
      <c r="B75" s="388" t="s">
        <v>1176</v>
      </c>
      <c r="C75" s="199" t="s">
        <v>2504</v>
      </c>
      <c r="D75" s="199" t="s">
        <v>345</v>
      </c>
      <c r="E75" s="199" t="s">
        <v>629</v>
      </c>
      <c r="F75" s="200" t="s">
        <v>630</v>
      </c>
      <c r="G75" s="199" t="s">
        <v>631</v>
      </c>
      <c r="H75" s="228" t="s">
        <v>2505</v>
      </c>
      <c r="I75" s="120"/>
      <c r="J75" s="117"/>
      <c r="K75" s="200"/>
      <c r="L75" s="200"/>
      <c r="M75" s="205"/>
      <c r="N75" s="205"/>
      <c r="O75" s="200">
        <v>0.0</v>
      </c>
      <c r="P75" s="200">
        <v>1.0</v>
      </c>
      <c r="Q75" s="200">
        <v>1.0</v>
      </c>
      <c r="R75" s="205" t="b">
        <v>0</v>
      </c>
      <c r="S75" s="205" t="b">
        <v>0</v>
      </c>
      <c r="T75" s="205"/>
      <c r="U75" s="207"/>
      <c r="V75" s="207"/>
    </row>
    <row r="76">
      <c r="A76" s="312"/>
      <c r="B76" s="315"/>
      <c r="C76" s="317"/>
      <c r="D76" s="317"/>
      <c r="E76" s="318"/>
      <c r="F76" s="318"/>
      <c r="G76" s="318"/>
      <c r="H76" s="319"/>
      <c r="I76" s="319"/>
      <c r="J76" s="320"/>
      <c r="K76" s="320"/>
      <c r="L76" s="320"/>
      <c r="M76" s="320"/>
      <c r="N76" s="320"/>
      <c r="O76" s="320"/>
      <c r="P76" s="320"/>
      <c r="Q76" s="180"/>
      <c r="R76" s="180"/>
      <c r="S76" s="180"/>
      <c r="T76" s="180"/>
      <c r="U76" s="180"/>
      <c r="V76" s="180"/>
    </row>
    <row r="77">
      <c r="A77" s="390" t="str">
        <f>'テンプレート'!A91</f>
        <v>Grabs and Throws</v>
      </c>
      <c r="B77" s="110"/>
      <c r="C77" s="319"/>
      <c r="D77" s="319"/>
      <c r="E77" s="320"/>
      <c r="F77" s="392"/>
      <c r="G77" s="392"/>
      <c r="H77" s="320"/>
      <c r="I77" s="320"/>
      <c r="J77" s="320"/>
      <c r="K77" s="320"/>
      <c r="L77" s="320"/>
      <c r="M77" s="320"/>
      <c r="N77" s="180"/>
      <c r="O77" s="180"/>
      <c r="P77" s="180"/>
      <c r="Q77" s="320"/>
      <c r="R77" s="320"/>
      <c r="S77" s="320"/>
      <c r="T77" s="320"/>
      <c r="U77" s="320"/>
      <c r="V77" s="320"/>
    </row>
    <row r="78" outlineLevel="1">
      <c r="A78" s="112"/>
      <c r="B78" s="114"/>
      <c r="C78" s="393" t="str">
        <f>'テンプレート'!C92</f>
        <v>Active</v>
      </c>
      <c r="D78" s="393" t="str">
        <f>'テンプレート'!D92</f>
        <v>Duration</v>
      </c>
      <c r="E78" s="393" t="str">
        <f>'テンプレート'!E92</f>
        <v>Base Damage</v>
      </c>
      <c r="F78" s="396" t="str">
        <f>'テンプレート'!F92</f>
        <v>Damage (1v1)</v>
      </c>
      <c r="G78" s="319"/>
      <c r="H78" s="319"/>
      <c r="I78" s="319"/>
      <c r="J78" s="320"/>
      <c r="K78" s="320"/>
      <c r="L78" s="320"/>
      <c r="M78" s="320"/>
      <c r="N78" s="320"/>
      <c r="O78" s="320"/>
      <c r="P78" s="320"/>
      <c r="Q78" s="320"/>
      <c r="R78" s="320"/>
      <c r="S78" s="320"/>
      <c r="T78" s="320"/>
      <c r="U78" s="320"/>
      <c r="V78" s="320"/>
    </row>
    <row r="79" outlineLevel="1">
      <c r="A79" s="398" t="str">
        <f>'テンプレート'!A93</f>
        <v>Grabs攻撃</v>
      </c>
      <c r="B79" s="399" t="str">
        <f>'テンプレート'!B93</f>
        <v>Grabs攻撃</v>
      </c>
      <c r="C79" s="199" t="s">
        <v>429</v>
      </c>
      <c r="D79" s="199" t="s">
        <v>66</v>
      </c>
      <c r="E79" s="199" t="s">
        <v>453</v>
      </c>
      <c r="F79" s="200">
        <f>E79*1.2</f>
        <v>1.92</v>
      </c>
      <c r="G79" s="319"/>
      <c r="H79" s="319"/>
      <c r="I79" s="319"/>
      <c r="J79" s="320"/>
      <c r="K79" s="320"/>
      <c r="L79" s="320"/>
      <c r="M79" s="320"/>
      <c r="N79" s="320"/>
      <c r="O79" s="320"/>
      <c r="P79" s="320"/>
      <c r="Q79" s="320"/>
      <c r="R79" s="320"/>
      <c r="S79" s="320"/>
      <c r="T79" s="320"/>
      <c r="U79" s="320"/>
      <c r="V79" s="320"/>
    </row>
    <row r="80" outlineLevel="1">
      <c r="A80" s="400" t="str">
        <f>'テンプレート'!A94</f>
        <v>Grabs</v>
      </c>
      <c r="B80" s="399" t="str">
        <f>'テンプレート'!B94</f>
        <v>On-Spot</v>
      </c>
      <c r="C80" s="199" t="s">
        <v>261</v>
      </c>
      <c r="D80" s="199" t="s">
        <v>476</v>
      </c>
      <c r="E80" s="401"/>
      <c r="F80" s="402"/>
      <c r="G80" s="402"/>
      <c r="H80" s="319"/>
      <c r="I80" s="319"/>
      <c r="J80" s="320"/>
      <c r="K80" s="320"/>
      <c r="L80" s="320"/>
      <c r="M80" s="320"/>
      <c r="N80" s="320"/>
      <c r="O80" s="320"/>
      <c r="P80" s="320"/>
      <c r="Q80" s="320"/>
      <c r="R80" s="320"/>
      <c r="S80" s="320"/>
      <c r="T80" s="320"/>
      <c r="U80" s="320"/>
      <c r="V80" s="320"/>
    </row>
    <row r="81" outlineLevel="1">
      <c r="A81" s="231"/>
      <c r="B81" s="399" t="str">
        <f>'テンプレート'!B95</f>
        <v>ダッシュ</v>
      </c>
      <c r="C81" s="199" t="s">
        <v>212</v>
      </c>
      <c r="D81" s="199" t="s">
        <v>345</v>
      </c>
      <c r="E81" s="401"/>
      <c r="F81" s="402"/>
      <c r="G81" s="402"/>
      <c r="H81" s="319"/>
      <c r="I81" s="319"/>
      <c r="J81" s="320"/>
      <c r="K81" s="320"/>
      <c r="L81" s="320"/>
      <c r="M81" s="320"/>
      <c r="N81" s="320"/>
      <c r="O81" s="320"/>
      <c r="P81" s="320"/>
      <c r="Q81" s="320"/>
      <c r="R81" s="320"/>
      <c r="S81" s="320"/>
      <c r="T81" s="320"/>
      <c r="U81" s="320"/>
      <c r="V81" s="320"/>
    </row>
    <row r="82" outlineLevel="1">
      <c r="A82" s="112"/>
      <c r="B82" s="399" t="str">
        <f>'テンプレート'!B96</f>
        <v>ふりむき</v>
      </c>
      <c r="C82" s="199" t="s">
        <v>130</v>
      </c>
      <c r="D82" s="199" t="s">
        <v>165</v>
      </c>
      <c r="E82" s="319"/>
      <c r="F82" s="402"/>
      <c r="G82" s="402"/>
      <c r="H82" s="319"/>
      <c r="I82" s="319"/>
      <c r="J82" s="320"/>
      <c r="K82" s="320"/>
      <c r="L82" s="320"/>
      <c r="M82" s="320"/>
      <c r="N82" s="320"/>
      <c r="O82" s="320"/>
      <c r="P82" s="320"/>
      <c r="Q82" s="320"/>
      <c r="R82" s="320"/>
      <c r="S82" s="320"/>
      <c r="T82" s="320"/>
      <c r="U82" s="320"/>
      <c r="V82" s="320"/>
    </row>
    <row r="83" outlineLevel="1">
      <c r="A83" s="403" t="str">
        <f>'テンプレート'!A97</f>
        <v>Throws</v>
      </c>
      <c r="B83" s="117"/>
      <c r="C83" s="393" t="s">
        <v>465</v>
      </c>
      <c r="D83" s="393" t="s">
        <v>48</v>
      </c>
      <c r="E83" s="393" t="s">
        <v>49</v>
      </c>
      <c r="F83" s="393" t="s">
        <v>2509</v>
      </c>
      <c r="G83" s="396" t="s">
        <v>2244</v>
      </c>
      <c r="H83" s="1036" t="s">
        <v>53</v>
      </c>
      <c r="I83" s="120"/>
      <c r="J83" s="117"/>
      <c r="K83" s="405" t="str">
        <f>'テンプレート'!K97</f>
        <v>ベクトル</v>
      </c>
      <c r="L83" s="405" t="str">
        <f>'テンプレート'!L97</f>
        <v>KBG (R.E.)</v>
      </c>
      <c r="M83" s="405" t="str">
        <f>'テンプレート'!M97</f>
        <v>BKB (R.A.)</v>
      </c>
      <c r="N83" s="405" t="str">
        <f>'テンプレート'!N97</f>
        <v>FKB (R.F.)</v>
      </c>
      <c r="O83" s="406" t="str">
        <f>'テンプレート'!O97</f>
        <v>盾削り値</v>
      </c>
      <c r="P83" s="405" t="str">
        <f>'テンプレート'!P97</f>
        <v>ﾋｯﾄｽﾄｯﾌﾟ</v>
      </c>
      <c r="Q83" s="406" t="str">
        <f>'テンプレート'!Q97</f>
        <v>ずらし</v>
      </c>
      <c r="R83" s="408"/>
      <c r="S83" s="408"/>
      <c r="T83" s="408"/>
      <c r="U83" s="408"/>
      <c r="V83" s="408"/>
    </row>
    <row r="84" outlineLevel="1">
      <c r="A84" s="411" t="str">
        <f>'テンプレート'!A98</f>
        <v>前Throws</v>
      </c>
      <c r="B84" s="399" t="str">
        <f>'テンプレート'!B98</f>
        <v>打撃</v>
      </c>
      <c r="C84" s="415" t="b">
        <v>0</v>
      </c>
      <c r="D84" s="199" t="s">
        <v>2512</v>
      </c>
      <c r="E84" s="216">
        <v>33.0</v>
      </c>
      <c r="F84" s="199" t="s">
        <v>587</v>
      </c>
      <c r="G84" s="200">
        <f t="shared" ref="G84:G91" si="3">IFERROR(F84*1.2, "-")</f>
        <v>4.2</v>
      </c>
      <c r="H84" s="1141"/>
      <c r="I84" s="221"/>
      <c r="J84" s="110"/>
      <c r="K84" s="203"/>
      <c r="L84" s="203"/>
      <c r="M84" s="204"/>
      <c r="N84" s="204"/>
      <c r="O84" s="205">
        <v>0.0</v>
      </c>
      <c r="P84" s="205">
        <v>1.0</v>
      </c>
      <c r="Q84" s="205">
        <v>1.0</v>
      </c>
      <c r="R84" s="408"/>
      <c r="S84" s="320"/>
      <c r="T84" s="320"/>
      <c r="U84" s="320"/>
      <c r="V84" s="320"/>
    </row>
    <row r="85" outlineLevel="1">
      <c r="A85" s="207"/>
      <c r="B85" s="399" t="str">
        <f>'テンプレート'!B99</f>
        <v>Throws</v>
      </c>
      <c r="C85" s="207"/>
      <c r="D85" s="199" t="s">
        <v>90</v>
      </c>
      <c r="E85" s="207"/>
      <c r="F85" s="199" t="s">
        <v>58</v>
      </c>
      <c r="G85" s="200">
        <f t="shared" si="3"/>
        <v>4.8</v>
      </c>
      <c r="H85" s="112"/>
      <c r="I85" s="224"/>
      <c r="J85" s="114"/>
      <c r="K85" s="203"/>
      <c r="L85" s="203"/>
      <c r="M85" s="204"/>
      <c r="N85" s="204"/>
      <c r="O85" s="407"/>
      <c r="P85" s="407"/>
      <c r="Q85" s="407"/>
      <c r="R85" s="408"/>
      <c r="S85" s="320"/>
      <c r="T85" s="320"/>
      <c r="U85" s="320"/>
      <c r="V85" s="320"/>
    </row>
    <row r="86" outlineLevel="1">
      <c r="A86" s="411" t="str">
        <f>'テンプレート'!A100</f>
        <v>後Throws</v>
      </c>
      <c r="B86" s="399" t="str">
        <f>'テンプレート'!B100</f>
        <v>打撃</v>
      </c>
      <c r="C86" s="415" t="b">
        <v>0</v>
      </c>
      <c r="D86" s="199" t="s">
        <v>2513</v>
      </c>
      <c r="E86" s="216">
        <v>37.0</v>
      </c>
      <c r="F86" s="199" t="s">
        <v>194</v>
      </c>
      <c r="G86" s="200">
        <f t="shared" si="3"/>
        <v>3.6</v>
      </c>
      <c r="H86" s="1141"/>
      <c r="I86" s="221"/>
      <c r="J86" s="110"/>
      <c r="K86" s="203"/>
      <c r="L86" s="203"/>
      <c r="M86" s="204"/>
      <c r="N86" s="204"/>
      <c r="O86" s="205">
        <v>0.0</v>
      </c>
      <c r="P86" s="205">
        <v>1.0</v>
      </c>
      <c r="Q86" s="205">
        <v>1.0</v>
      </c>
      <c r="R86" s="408"/>
      <c r="S86" s="320"/>
      <c r="T86" s="320"/>
      <c r="U86" s="320"/>
      <c r="V86" s="320"/>
    </row>
    <row r="87" outlineLevel="1">
      <c r="A87" s="207"/>
      <c r="B87" s="399" t="str">
        <f>'テンプレート'!B101</f>
        <v>Throws</v>
      </c>
      <c r="C87" s="207"/>
      <c r="D87" s="199">
        <v>22.0</v>
      </c>
      <c r="E87" s="207"/>
      <c r="F87" s="199" t="s">
        <v>58</v>
      </c>
      <c r="G87" s="200">
        <f t="shared" si="3"/>
        <v>4.8</v>
      </c>
      <c r="H87" s="112"/>
      <c r="I87" s="224"/>
      <c r="J87" s="114"/>
      <c r="K87" s="203"/>
      <c r="L87" s="203"/>
      <c r="M87" s="204"/>
      <c r="N87" s="204"/>
      <c r="O87" s="407"/>
      <c r="P87" s="407"/>
      <c r="Q87" s="407"/>
      <c r="R87" s="408"/>
      <c r="S87" s="320"/>
      <c r="T87" s="320"/>
      <c r="U87" s="320"/>
      <c r="V87" s="320"/>
    </row>
    <row r="88" outlineLevel="1">
      <c r="A88" s="411" t="str">
        <f>'テンプレート'!A102</f>
        <v>上Throws</v>
      </c>
      <c r="B88" s="399" t="str">
        <f>'テンプレート'!B102</f>
        <v>打撃</v>
      </c>
      <c r="C88" s="415" t="b">
        <v>0</v>
      </c>
      <c r="D88" s="199" t="s">
        <v>594</v>
      </c>
      <c r="E88" s="216">
        <v>42.0</v>
      </c>
      <c r="F88" s="199" t="s">
        <v>587</v>
      </c>
      <c r="G88" s="200">
        <f t="shared" si="3"/>
        <v>4.2</v>
      </c>
      <c r="H88" s="1141"/>
      <c r="I88" s="221"/>
      <c r="J88" s="110"/>
      <c r="K88" s="203"/>
      <c r="L88" s="203"/>
      <c r="M88" s="204"/>
      <c r="N88" s="204"/>
      <c r="O88" s="205">
        <v>0.0</v>
      </c>
      <c r="P88" s="205">
        <v>1.0</v>
      </c>
      <c r="Q88" s="205">
        <v>1.0</v>
      </c>
      <c r="R88" s="408"/>
      <c r="S88" s="320"/>
      <c r="T88" s="320"/>
      <c r="U88" s="320"/>
      <c r="V88" s="320"/>
    </row>
    <row r="89" outlineLevel="1">
      <c r="A89" s="207"/>
      <c r="B89" s="399" t="str">
        <f>'テンプレート'!B103</f>
        <v>Throws</v>
      </c>
      <c r="C89" s="207"/>
      <c r="D89" s="199" t="s">
        <v>694</v>
      </c>
      <c r="E89" s="207"/>
      <c r="F89" s="199" t="s">
        <v>58</v>
      </c>
      <c r="G89" s="200">
        <f t="shared" si="3"/>
        <v>4.8</v>
      </c>
      <c r="H89" s="112"/>
      <c r="I89" s="224"/>
      <c r="J89" s="114"/>
      <c r="K89" s="203"/>
      <c r="L89" s="203"/>
      <c r="M89" s="204"/>
      <c r="N89" s="204"/>
      <c r="O89" s="407"/>
      <c r="P89" s="407"/>
      <c r="Q89" s="407"/>
      <c r="R89" s="408"/>
      <c r="S89" s="179"/>
      <c r="T89" s="179"/>
      <c r="U89" s="179"/>
      <c r="V89" s="179"/>
    </row>
    <row r="90" outlineLevel="1">
      <c r="A90" s="411" t="str">
        <f>'テンプレート'!A104</f>
        <v>下Throws</v>
      </c>
      <c r="B90" s="399" t="str">
        <f>'テンプレート'!B104</f>
        <v>打撃</v>
      </c>
      <c r="C90" s="415" t="b">
        <v>0</v>
      </c>
      <c r="D90" s="199" t="s">
        <v>2514</v>
      </c>
      <c r="E90" s="216">
        <v>57.0</v>
      </c>
      <c r="F90" s="199" t="s">
        <v>194</v>
      </c>
      <c r="G90" s="200">
        <f t="shared" si="3"/>
        <v>3.6</v>
      </c>
      <c r="H90" s="1141"/>
      <c r="I90" s="221"/>
      <c r="J90" s="110"/>
      <c r="K90" s="203"/>
      <c r="L90" s="203"/>
      <c r="M90" s="204"/>
      <c r="N90" s="204"/>
      <c r="O90" s="205">
        <v>0.0</v>
      </c>
      <c r="P90" s="205">
        <v>1.0</v>
      </c>
      <c r="Q90" s="205">
        <v>1.0</v>
      </c>
      <c r="R90" s="408"/>
      <c r="S90" s="179"/>
      <c r="T90" s="179"/>
      <c r="U90" s="179"/>
      <c r="V90" s="179"/>
    </row>
    <row r="91" outlineLevel="1">
      <c r="A91" s="207"/>
      <c r="B91" s="399" t="str">
        <f>'テンプレート'!B105</f>
        <v>Throws</v>
      </c>
      <c r="C91" s="207"/>
      <c r="D91" s="199">
        <v>40.0</v>
      </c>
      <c r="E91" s="207"/>
      <c r="F91" s="199" t="s">
        <v>58</v>
      </c>
      <c r="G91" s="200">
        <f t="shared" si="3"/>
        <v>4.8</v>
      </c>
      <c r="H91" s="112"/>
      <c r="I91" s="224"/>
      <c r="J91" s="114"/>
      <c r="K91" s="203"/>
      <c r="L91" s="203"/>
      <c r="M91" s="204"/>
      <c r="N91" s="204"/>
      <c r="O91" s="407"/>
      <c r="P91" s="407"/>
      <c r="Q91" s="407"/>
      <c r="R91" s="408"/>
      <c r="S91" s="179"/>
      <c r="T91" s="179"/>
      <c r="U91" s="179"/>
      <c r="V91" s="179"/>
    </row>
    <row r="92">
      <c r="A92" s="312"/>
      <c r="B92" s="315"/>
      <c r="C92" s="317"/>
      <c r="D92" s="317"/>
      <c r="E92" s="319"/>
      <c r="F92" s="248"/>
      <c r="G92" s="248"/>
      <c r="H92" s="319"/>
      <c r="I92" s="319"/>
      <c r="J92" s="320"/>
      <c r="K92" s="320"/>
      <c r="L92" s="121"/>
      <c r="M92" s="121"/>
      <c r="N92" s="121"/>
      <c r="O92" s="179"/>
      <c r="P92" s="179"/>
      <c r="Q92" s="121"/>
      <c r="R92" s="121"/>
      <c r="S92" s="121"/>
      <c r="T92" s="121"/>
      <c r="U92" s="121"/>
      <c r="V92" s="121"/>
    </row>
    <row r="93">
      <c r="A93" s="429" t="str">
        <f>'テンプレート'!A107</f>
        <v>Dodges</v>
      </c>
      <c r="B93" s="110"/>
      <c r="C93" s="392"/>
      <c r="D93" s="121"/>
      <c r="E93" s="121"/>
      <c r="F93" s="121"/>
      <c r="G93" s="121"/>
      <c r="H93" s="121"/>
      <c r="I93" s="121"/>
      <c r="J93" s="180"/>
      <c r="K93" s="121"/>
      <c r="L93" s="121"/>
      <c r="M93" s="121"/>
      <c r="N93" s="121"/>
      <c r="O93" s="121"/>
      <c r="P93" s="121"/>
      <c r="Q93" s="180"/>
      <c r="R93" s="121"/>
      <c r="S93" s="121"/>
      <c r="T93" s="121"/>
      <c r="U93" s="121"/>
      <c r="V93" s="121"/>
    </row>
    <row r="94" outlineLevel="1">
      <c r="A94" s="112"/>
      <c r="B94" s="114"/>
      <c r="C94" s="430" t="s">
        <v>487</v>
      </c>
      <c r="D94" s="430" t="s">
        <v>489</v>
      </c>
      <c r="E94" s="430" t="s">
        <v>49</v>
      </c>
      <c r="F94" s="430" t="s">
        <v>490</v>
      </c>
      <c r="G94" s="431"/>
      <c r="H94" s="319"/>
      <c r="I94" s="319"/>
      <c r="J94" s="320"/>
      <c r="K94" s="320"/>
      <c r="L94" s="121"/>
      <c r="M94" s="121"/>
      <c r="N94" s="121"/>
      <c r="O94" s="121"/>
      <c r="P94" s="121"/>
      <c r="Q94" s="121"/>
      <c r="R94" s="121"/>
      <c r="S94" s="121"/>
      <c r="T94" s="121"/>
      <c r="U94" s="121"/>
      <c r="V94" s="121"/>
    </row>
    <row r="95" outlineLevel="1">
      <c r="A95" s="432" t="str">
        <f>'テンプレート'!A109</f>
        <v>Ground Dodges</v>
      </c>
      <c r="B95" s="433" t="str">
        <f>'テンプレート'!B109</f>
        <v>On-Spot</v>
      </c>
      <c r="C95" s="127" t="str">
        <f t="array" ref="C95">INDEX(Dodges!$C$3:$U$84, MATCH($A$1,Dodges!$A$3:$A$85,0), MATCH(C94,Dodges!$C$2:$F$2,0))</f>
        <v>3-17</v>
      </c>
      <c r="D95" s="127" t="str">
        <f t="array" ref="D95">INDEX(Dodges!$C$3:$U$84, MATCH($A$1,Dodges!$A$3:$A$85,0), MATCH(D94,Dodges!$C$2:$F$2,0))</f>
        <v>6-17</v>
      </c>
      <c r="E95" s="127" t="str">
        <f t="array" ref="E95">INDEX(Dodges!$C$3:$U$84, MATCH($A$1,Dodges!$A$3:$A$85,0), MATCH(E94,Dodges!$C$2:$F$2,0))</f>
        <v>26 (21)</v>
      </c>
      <c r="F95" s="127" t="str">
        <f t="array" ref="F95">INDEX(Dodges!$C$3:$U$84, MATCH($A$1,Dodges!$A$3:$A$85,0), MATCH(F94,Dodges!$C$2:$F$2,0))</f>
        <v>35 (28)</v>
      </c>
      <c r="G95" s="402"/>
      <c r="H95" s="319"/>
      <c r="I95" s="319"/>
      <c r="J95" s="320"/>
      <c r="K95" s="320"/>
      <c r="L95" s="320"/>
      <c r="M95" s="121"/>
      <c r="N95" s="121"/>
      <c r="O95" s="121"/>
      <c r="P95" s="121"/>
      <c r="Q95" s="121"/>
      <c r="R95" s="121"/>
      <c r="S95" s="121"/>
      <c r="T95" s="121"/>
      <c r="U95" s="121"/>
      <c r="V95" s="121"/>
    </row>
    <row r="96" outlineLevel="1">
      <c r="A96" s="231"/>
      <c r="B96" s="433" t="str">
        <f>'テンプレート'!B110</f>
        <v>Forward</v>
      </c>
      <c r="C96" s="127" t="str">
        <f t="array" ref="C96">INDEX(Dodges!$G$3:$U$84, MATCH($A$1,Dodges!$A$3:$A$85,0), MATCH(C94,Dodges!$G$2:$J$2,0))</f>
        <v>4-15</v>
      </c>
      <c r="D96" s="127" t="str">
        <f t="array" ref="D96">INDEX(Dodges!$G$3:$U$84, MATCH($A$1,Dodges!$A$3:$A$85,0), MATCH(D94,Dodges!$G$2:$J$2,0))</f>
        <v>8-14</v>
      </c>
      <c r="E96" s="127" t="str">
        <f t="array" ref="E96">INDEX(Dodges!$G$3:$U$84, MATCH($A$1,Dodges!$A$3:$A$85,0), MATCH(E94,Dodges!$G$2:$J$2,0))</f>
        <v>30</v>
      </c>
      <c r="F96" s="127">
        <f t="array" ref="F96">INDEX(Dodges!$G$3:$U$84, MATCH($A$1,Dodges!$A$3:$A$85,0), MATCH(F94,Dodges!$G$2:$J$2,0))</f>
        <v>40</v>
      </c>
      <c r="G96" s="436"/>
      <c r="H96" s="319"/>
      <c r="I96" s="319"/>
      <c r="J96" s="320"/>
      <c r="K96" s="320"/>
      <c r="L96" s="320"/>
      <c r="M96" s="320"/>
      <c r="N96" s="320"/>
      <c r="O96" s="121"/>
      <c r="P96" s="121"/>
      <c r="Q96" s="121"/>
      <c r="R96" s="121"/>
      <c r="S96" s="121"/>
      <c r="T96" s="121"/>
      <c r="U96" s="121"/>
      <c r="V96" s="121"/>
    </row>
    <row r="97" outlineLevel="1">
      <c r="A97" s="112"/>
      <c r="B97" s="433" t="str">
        <f>'テンプレート'!B111</f>
        <v>Backward</v>
      </c>
      <c r="C97" s="127" t="str">
        <f t="array" ref="C97">INDEX(Dodges!$K$3:$U$84, MATCH($A$1,Dodges!$A$3:$A$85,0), MATCH(C94,Dodges!$K$2:$N$2,0))</f>
        <v>5-16</v>
      </c>
      <c r="D97" s="127" t="str">
        <f t="array" ref="D97">INDEX(Dodges!$K$3:$U$84, MATCH($A$1,Dodges!$A$3:$A$85,0), MATCH(D94,Dodges!$K$2:$N$2,0))</f>
        <v>9-14</v>
      </c>
      <c r="E97" s="127" t="str">
        <f t="array" ref="E97">INDEX(Dodges!$K$3:$U$84, MATCH($A$1,Dodges!$A$3:$A$85,0), MATCH(E94,Dodges!$K$2:$N$2,0))</f>
        <v>35</v>
      </c>
      <c r="F97" s="127" t="str">
        <f t="array" ref="F97">INDEX(Dodges!$K$3:$U$84, MATCH($A$1,Dodges!$A$3:$A$85,0), MATCH(F94,Dodges!$K$2:$N$2,0))</f>
        <v>53</v>
      </c>
      <c r="G97" s="436"/>
      <c r="H97" s="434"/>
      <c r="I97" s="434"/>
      <c r="J97" s="179"/>
      <c r="K97" s="179"/>
      <c r="L97" s="179"/>
      <c r="M97" s="179"/>
      <c r="N97" s="179"/>
      <c r="O97" s="121"/>
      <c r="P97" s="121"/>
      <c r="Q97" s="121"/>
      <c r="R97" s="121"/>
      <c r="S97" s="121"/>
      <c r="T97" s="121"/>
      <c r="U97" s="121"/>
      <c r="V97" s="121"/>
    </row>
    <row r="98" outlineLevel="1">
      <c r="A98" s="432" t="str">
        <f>'テンプレート'!A112</f>
        <v>AirDodges</v>
      </c>
      <c r="B98" s="433" t="str">
        <f>'テンプレート'!B112</f>
        <v>Neutral</v>
      </c>
      <c r="C98" s="127" t="str">
        <f t="array" ref="C98">INDEX(Dodges!$O$3:$U$84, MATCH($A$1,Dodges!$A$3:$A$85,0), MATCH(C94,Dodges!$O$2:$R$2,0))</f>
        <v>4-31</v>
      </c>
      <c r="D98" s="127" t="str">
        <f t="array" ref="D98">INDEX(Dodges!$O$3:$U$84, MATCH($A$1,Dodges!$A$3:$A$85,0), MATCH(D94,Dodges!$O$2:$R$2,0))</f>
        <v>7-28</v>
      </c>
      <c r="E98" s="127" t="str">
        <f t="array" ref="E98">INDEX(Dodges!$O$3:$U$84, MATCH($A$1,Dodges!$A$3:$A$85,0), MATCH(E94,Dodges!$O$2:$R$2,0))</f>
        <v>49</v>
      </c>
      <c r="F98" s="248"/>
      <c r="G98" s="248"/>
      <c r="H98" s="180"/>
      <c r="I98" s="180"/>
      <c r="J98" s="121"/>
      <c r="K98" s="121"/>
      <c r="L98" s="121"/>
      <c r="M98" s="121"/>
      <c r="N98" s="121"/>
      <c r="O98" s="320"/>
      <c r="P98" s="320"/>
      <c r="Q98" s="320"/>
      <c r="R98" s="320"/>
      <c r="S98" s="320"/>
      <c r="T98" s="320"/>
      <c r="U98" s="320"/>
      <c r="V98" s="320"/>
    </row>
    <row r="99" outlineLevel="1">
      <c r="A99" s="112"/>
      <c r="B99" s="433" t="str">
        <f>'テンプレート'!B113</f>
        <v>Directional</v>
      </c>
      <c r="C99" s="127" t="str">
        <f t="array" ref="C99">INDEX(Dodges!$S$3:$U$84, MATCH($A$1,Dodges!$A$3:$A$85,0), MATCH(C94,Dodges!$S$2:$U$2,0))</f>
        <v>4-22</v>
      </c>
      <c r="D99" s="127" t="str">
        <f t="array" ref="D99">INDEX(Dodges!$S$3:$U$84, MATCH($A$1,Dodges!$A$3:$A$85,0), MATCH(D94,Dodges!$S$2:$U$2,0))</f>
        <v>7-21</v>
      </c>
      <c r="E99" s="127" t="str">
        <f t="array" ref="E99">INDEX(Dodges!$S$3:$U$84, MATCH($A$1,Dodges!$A$3:$A$85,0), MATCH(E94,Dodges!$S$2:$U$2,0))</f>
        <v>真横：82
真上：108
真下：66</v>
      </c>
      <c r="F99" s="436"/>
      <c r="G99" s="436"/>
      <c r="H99" s="180"/>
      <c r="I99" s="180"/>
      <c r="J99" s="179"/>
      <c r="K99" s="179"/>
      <c r="L99" s="179"/>
      <c r="M99" s="179"/>
      <c r="N99" s="121"/>
      <c r="O99" s="180"/>
      <c r="P99" s="180"/>
      <c r="Q99" s="180"/>
      <c r="R99" s="180"/>
      <c r="S99" s="180"/>
      <c r="T99" s="180"/>
      <c r="U99" s="180"/>
      <c r="V99" s="180"/>
    </row>
    <row r="100">
      <c r="A100" s="438"/>
      <c r="B100" s="439"/>
      <c r="C100" s="431"/>
      <c r="D100" s="431"/>
      <c r="E100" s="440"/>
      <c r="F100" s="431"/>
      <c r="G100" s="431"/>
      <c r="H100" s="431"/>
      <c r="I100" s="431"/>
      <c r="J100" s="121"/>
      <c r="K100" s="319"/>
      <c r="L100" s="319"/>
      <c r="M100" s="319"/>
      <c r="N100" s="319"/>
      <c r="O100" s="180"/>
      <c r="P100" s="180"/>
      <c r="Q100" s="180"/>
      <c r="R100" s="180"/>
      <c r="S100" s="180"/>
      <c r="T100" s="180"/>
      <c r="U100" s="180"/>
      <c r="V100" s="180"/>
    </row>
    <row r="101">
      <c r="A101" s="441" t="s">
        <v>501</v>
      </c>
      <c r="B101" s="110"/>
      <c r="C101" s="320"/>
      <c r="D101" s="179"/>
      <c r="E101" s="320"/>
      <c r="F101" s="138"/>
      <c r="G101" s="138"/>
      <c r="H101" s="179"/>
      <c r="I101" s="179"/>
      <c r="J101" s="180"/>
      <c r="K101" s="180"/>
      <c r="L101" s="180"/>
      <c r="M101" s="180"/>
      <c r="N101" s="180"/>
      <c r="O101" s="180"/>
      <c r="P101" s="180"/>
      <c r="Q101" s="180"/>
      <c r="R101" s="180"/>
      <c r="S101" s="180"/>
      <c r="T101" s="180"/>
      <c r="U101" s="180"/>
      <c r="V101" s="180"/>
    </row>
    <row r="102" outlineLevel="1">
      <c r="A102" s="112"/>
      <c r="B102" s="114"/>
      <c r="C102" s="442" t="s">
        <v>487</v>
      </c>
      <c r="D102" s="442" t="s">
        <v>49</v>
      </c>
      <c r="E102" s="442" t="s">
        <v>48</v>
      </c>
      <c r="F102" s="442" t="s">
        <v>50</v>
      </c>
      <c r="G102" s="443" t="s">
        <v>51</v>
      </c>
      <c r="H102" s="320"/>
      <c r="I102" s="320"/>
      <c r="J102" s="179"/>
      <c r="K102" s="444" t="str">
        <f>'テンプレート'!K116</f>
        <v>アイテム取得</v>
      </c>
      <c r="L102" s="117"/>
      <c r="M102" s="445" t="str">
        <f>'テンプレート'!M116</f>
        <v>取得フレーム</v>
      </c>
      <c r="N102" s="445" t="str">
        <f>'テンプレート'!N116</f>
        <v>Duration</v>
      </c>
      <c r="O102" s="180"/>
      <c r="P102" s="180"/>
      <c r="Q102" s="180"/>
      <c r="R102" s="180"/>
      <c r="S102" s="180"/>
      <c r="T102" s="180"/>
      <c r="U102" s="180"/>
      <c r="V102" s="180"/>
    </row>
    <row r="103" outlineLevel="1">
      <c r="A103" s="446" t="s">
        <v>502</v>
      </c>
      <c r="B103" s="447" t="s">
        <v>503</v>
      </c>
      <c r="C103" s="448"/>
      <c r="D103" s="127">
        <f t="array" ref="D103">INDEX('Ledge  Tech'!$C$3:$C101, MATCH($A$1,'Ledge  Tech'!$A$3:$A$109,0), MATCH(D102,'Ledge  Tech'!$C$2,0))</f>
        <v>19</v>
      </c>
      <c r="E103" s="448"/>
      <c r="F103" s="448"/>
      <c r="G103" s="448"/>
      <c r="H103" s="320"/>
      <c r="I103" s="320"/>
      <c r="J103" s="121"/>
      <c r="K103" s="449" t="str">
        <f>'テンプレート'!K117</f>
        <v>小アイテム</v>
      </c>
      <c r="L103" s="450" t="str">
        <f>'テンプレート'!L117</f>
        <v>On-Spot</v>
      </c>
      <c r="M103" s="127" t="s">
        <v>504</v>
      </c>
      <c r="N103" s="127">
        <v>7.0</v>
      </c>
      <c r="O103" s="180"/>
      <c r="P103" s="180"/>
      <c r="Q103" s="180"/>
      <c r="R103" s="180"/>
      <c r="S103" s="180"/>
      <c r="T103" s="180"/>
      <c r="U103" s="180"/>
      <c r="V103" s="180"/>
    </row>
    <row r="104" outlineLevel="1">
      <c r="A104" s="222"/>
      <c r="B104" s="447" t="s">
        <v>455</v>
      </c>
      <c r="C104" s="127" t="str">
        <f t="array" ref="C104">INDEX('Ledge  Tech'!$D$3:$E101, MATCH($A$1,'Ledge  Tech'!$A$3:$A$109,0), MATCH(C102,'Ledge  Tech'!$D$2:$E$2,0))</f>
        <v>1-33</v>
      </c>
      <c r="D104" s="127">
        <f t="array" ref="D104">INDEX('Ledge  Tech'!$D$3:$E101, MATCH($A$1,'Ledge  Tech'!$A$3:$A$109,0), MATCH(D102,'Ledge  Tech'!$D$2:$E$2,0))</f>
        <v>34</v>
      </c>
      <c r="E104" s="448"/>
      <c r="F104" s="448"/>
      <c r="G104" s="448"/>
      <c r="H104" s="320"/>
      <c r="I104" s="320"/>
      <c r="J104" s="179"/>
      <c r="K104" s="207"/>
      <c r="L104" s="450" t="str">
        <f>'テンプレート'!L118</f>
        <v>歩き</v>
      </c>
      <c r="M104" s="127" t="s">
        <v>504</v>
      </c>
      <c r="N104" s="127">
        <v>19.0</v>
      </c>
      <c r="O104" s="180"/>
      <c r="P104" s="180"/>
      <c r="Q104" s="180"/>
      <c r="R104" s="180"/>
      <c r="S104" s="180"/>
      <c r="T104" s="180"/>
      <c r="U104" s="180"/>
      <c r="V104" s="180"/>
    </row>
    <row r="105" outlineLevel="1">
      <c r="A105" s="222"/>
      <c r="B105" s="447" t="s">
        <v>486</v>
      </c>
      <c r="C105" s="127" t="str">
        <f t="array" ref="C105">INDEX('Ledge  Tech'!$F$3:$G$109, MATCH($A$1,'Ledge  Tech'!$A$3:$A$109,0), MATCH(C102,'Ledge  Tech'!$F$2:$G$2,0))</f>
        <v>1-24</v>
      </c>
      <c r="D105" s="127">
        <f t="array" ref="D105">INDEX('Ledge  Tech'!$F$3:$G$109, MATCH($A$1,'Ledge  Tech'!$A$3:$A$109,0), MATCH(D102,'Ledge  Tech'!$F$2:$G$2,0))</f>
        <v>45</v>
      </c>
      <c r="E105" s="448"/>
      <c r="F105" s="448"/>
      <c r="G105" s="448"/>
      <c r="H105" s="320"/>
      <c r="I105" s="320"/>
      <c r="J105" s="121"/>
      <c r="K105" s="451" t="str">
        <f>'テンプレート'!K119</f>
        <v>アイテム投擲</v>
      </c>
      <c r="L105" s="117"/>
      <c r="M105" s="445" t="str">
        <f>'テンプレート'!M119</f>
        <v>投擲フレーム</v>
      </c>
      <c r="N105" s="445" t="str">
        <f>'テンプレート'!N119</f>
        <v>Duration</v>
      </c>
      <c r="O105" s="180"/>
      <c r="P105" s="180"/>
      <c r="Q105" s="180"/>
      <c r="R105" s="180"/>
      <c r="S105" s="180"/>
      <c r="T105" s="180"/>
      <c r="U105" s="180"/>
      <c r="V105" s="180"/>
    </row>
    <row r="106" outlineLevel="1">
      <c r="A106" s="222"/>
      <c r="B106" s="447" t="s">
        <v>505</v>
      </c>
      <c r="C106" s="127" t="str">
        <f t="array" ref="C106">INDEX('Ledge  Tech'!$H$3:$I$109, MATCH($A$1,'Ledge  Tech'!$A$3:$A$109,0), MATCH(C102,'Ledge  Tech'!$H$2:$I$2,0))</f>
        <v>1-12</v>
      </c>
      <c r="D106" s="127">
        <f t="array" ref="D106">INDEX('Ledge  Tech'!$H$3:$I$109, MATCH($A$1,'Ledge  Tech'!$A$3:$A$109,0), MATCH(D102,'Ledge  Tech'!$H$2:$I$2,0))</f>
        <v>14</v>
      </c>
      <c r="E106" s="448"/>
      <c r="F106" s="448"/>
      <c r="G106" s="448"/>
      <c r="H106" s="320"/>
      <c r="I106" s="320"/>
      <c r="J106" s="179"/>
      <c r="K106" s="452" t="str">
        <f>'テンプレート'!K120</f>
        <v>Ground投擲</v>
      </c>
      <c r="L106" s="450" t="str">
        <f>'テンプレート'!L120</f>
        <v>前Throws</v>
      </c>
      <c r="M106" s="127" t="s">
        <v>191</v>
      </c>
      <c r="N106" s="127">
        <v>29.0</v>
      </c>
      <c r="O106" s="121"/>
      <c r="P106" s="121"/>
      <c r="Q106" s="121"/>
      <c r="R106" s="121"/>
      <c r="S106" s="121"/>
      <c r="T106" s="121"/>
      <c r="U106" s="121"/>
      <c r="V106" s="121"/>
    </row>
    <row r="107" outlineLevel="1">
      <c r="A107" s="207"/>
      <c r="B107" s="447" t="s">
        <v>506</v>
      </c>
      <c r="C107" s="127" t="str">
        <f t="array" ref="C107">INDEX('Ledge  Tech'!$J$3:$M$109, MATCH($A$1,'Ledge  Tech'!$A$3:$A$109,0), MATCH(C102,'Ledge  Tech'!$J$2:$M$2,0))</f>
        <v>1-21</v>
      </c>
      <c r="D107" s="127">
        <f t="array" ref="D107">INDEX('Ledge  Tech'!$J$3:$M$109, MATCH($A$1,'Ledge  Tech'!$A$3:$A$109,0), MATCH(D102,'Ledge  Tech'!$J$2:$M$2,0))</f>
        <v>55</v>
      </c>
      <c r="E107" s="127" t="str">
        <f t="array" ref="E107">INDEX('Ledge  Tech'!$J$3:$M$109, MATCH($A$1,'Ledge  Tech'!$A$3:$A$109,0), MATCH(E102,'Ledge  Tech'!$J$2:$M$2,0))</f>
        <v>19-21</v>
      </c>
      <c r="F107" s="127">
        <f t="array" ref="F107">INDEX('Ledge  Tech'!$J$3:$M$109, MATCH($A$1,'Ledge  Tech'!$A$3:$A$109,0), MATCH(F102,'Ledge  Tech'!$J$2:$M$2,0))</f>
        <v>10</v>
      </c>
      <c r="G107" s="127">
        <f>F107*1.2</f>
        <v>12</v>
      </c>
      <c r="H107" s="320"/>
      <c r="I107" s="320"/>
      <c r="J107" s="121"/>
      <c r="K107" s="222"/>
      <c r="L107" s="450" t="str">
        <f>'テンプレート'!L121</f>
        <v>後Throws</v>
      </c>
      <c r="M107" s="127" t="s">
        <v>166</v>
      </c>
      <c r="N107" s="127">
        <v>29.0</v>
      </c>
      <c r="O107" s="121"/>
      <c r="P107" s="121"/>
      <c r="Q107" s="121"/>
      <c r="R107" s="121"/>
      <c r="S107" s="121"/>
      <c r="T107" s="121"/>
      <c r="U107" s="121"/>
      <c r="V107" s="121"/>
    </row>
    <row r="108" outlineLevel="1">
      <c r="A108" s="446" t="s">
        <v>507</v>
      </c>
      <c r="B108" s="447" t="s">
        <v>455</v>
      </c>
      <c r="C108" s="127" t="str">
        <f t="array" ref="C108">INDEX('Ledge  Tech'!$N$3:$O$109, MATCH($A$1,'Ledge  Tech'!$A$3:$A$109,0), MATCH(C102,'Ledge  Tech'!$N$2:$O$2,0))</f>
        <v>1-20</v>
      </c>
      <c r="D108" s="127">
        <f t="array" ref="D108">INDEX('Ledge  Tech'!$N$3:$O$109, MATCH($A$1,'Ledge  Tech'!$A$3:$A$109,0), MATCH(D102,'Ledge  Tech'!$N$2:$O$2,0))</f>
        <v>26</v>
      </c>
      <c r="E108" s="448"/>
      <c r="F108" s="448"/>
      <c r="G108" s="448"/>
      <c r="H108" s="320"/>
      <c r="I108" s="320"/>
      <c r="J108" s="179"/>
      <c r="K108" s="222"/>
      <c r="L108" s="450" t="str">
        <f>'テンプレート'!L122</f>
        <v>上Throws</v>
      </c>
      <c r="M108" s="127" t="s">
        <v>205</v>
      </c>
      <c r="N108" s="127">
        <v>29.0</v>
      </c>
      <c r="O108" s="320"/>
      <c r="P108" s="320"/>
      <c r="Q108" s="320"/>
      <c r="R108" s="320"/>
      <c r="S108" s="320"/>
      <c r="T108" s="320"/>
      <c r="U108" s="320"/>
      <c r="V108" s="320"/>
    </row>
    <row r="109" outlineLevel="1">
      <c r="A109" s="222"/>
      <c r="B109" s="447" t="s">
        <v>496</v>
      </c>
      <c r="C109" s="127" t="str">
        <f t="array" ref="C109">INDEX('Ledge  Tech'!$P$3:$Q$109, MATCH($A$1,'Ledge  Tech'!$A$3:$A$109,0), MATCH(C102,'Ledge  Tech'!$P$2:$Q$2,0))</f>
        <v>1-20</v>
      </c>
      <c r="D109" s="127">
        <f t="array" ref="D109">INDEX('Ledge  Tech'!$P$3:$Q$109, MATCH($A$1,'Ledge  Tech'!$A$3:$A$109,0), MATCH(D102,'Ledge  Tech'!$P$2:$Q$2,0))</f>
        <v>40</v>
      </c>
      <c r="E109" s="448"/>
      <c r="F109" s="448"/>
      <c r="G109" s="448"/>
      <c r="H109" s="320"/>
      <c r="I109" s="320"/>
      <c r="J109" s="121"/>
      <c r="K109" s="222"/>
      <c r="L109" s="450" t="str">
        <f>'テンプレート'!L123</f>
        <v>下Throws</v>
      </c>
      <c r="M109" s="127" t="s">
        <v>90</v>
      </c>
      <c r="N109" s="127">
        <v>21.0</v>
      </c>
      <c r="O109" s="180"/>
      <c r="P109" s="180"/>
      <c r="Q109" s="180"/>
      <c r="R109" s="180"/>
      <c r="S109" s="180"/>
      <c r="T109" s="180"/>
      <c r="U109" s="180"/>
      <c r="V109" s="180"/>
    </row>
    <row r="110" outlineLevel="1">
      <c r="A110" s="207"/>
      <c r="B110" s="447" t="s">
        <v>497</v>
      </c>
      <c r="C110" s="127" t="str">
        <f t="array" ref="C110">INDEX('Ledge  Tech'!$R$3:$S$109, MATCH($A$1,'Ledge  Tech'!$A$3:$A$109,0), MATCH(C102,'Ledge  Tech'!$R$2:$S$2,0))</f>
        <v>1-20</v>
      </c>
      <c r="D110" s="127">
        <f t="array" ref="D110">INDEX('Ledge  Tech'!$R$3:$S$109, MATCH($A$1,'Ledge  Tech'!$A$3:$A$109,0), MATCH(D102,'Ledge  Tech'!$R$2:$S$2,0))</f>
        <v>40</v>
      </c>
      <c r="E110" s="448"/>
      <c r="F110" s="448"/>
      <c r="G110" s="448"/>
      <c r="H110" s="320"/>
      <c r="I110" s="320"/>
      <c r="J110" s="179"/>
      <c r="K110" s="222"/>
      <c r="L110" s="453" t="str">
        <f>'テンプレート'!L124</f>
        <v>ダッシュ</v>
      </c>
      <c r="M110" s="127" t="s">
        <v>66</v>
      </c>
      <c r="N110" s="127">
        <v>39.0</v>
      </c>
      <c r="O110" s="180"/>
      <c r="P110" s="180"/>
      <c r="Q110" s="180"/>
      <c r="R110" s="180"/>
      <c r="S110" s="180"/>
      <c r="T110" s="180"/>
      <c r="U110" s="180"/>
      <c r="V110" s="180"/>
    </row>
    <row r="111" outlineLevel="1">
      <c r="A111" s="446" t="s">
        <v>508</v>
      </c>
      <c r="B111" s="447" t="s">
        <v>509</v>
      </c>
      <c r="C111" s="448"/>
      <c r="D111" s="127" t="str">
        <f t="array" ref="D111">INDEX('Get-Ups'!$C$3:$C101, MATCH($A$1,'Get-Ups'!$A$3:$A$109,0), MATCH(D102,'Get-Ups'!$C$2:$AD$2,0))</f>
        <v>25</v>
      </c>
      <c r="E111" s="448"/>
      <c r="F111" s="448"/>
      <c r="G111" s="448"/>
      <c r="H111" s="320"/>
      <c r="I111" s="320"/>
      <c r="J111" s="121"/>
      <c r="K111" s="207"/>
      <c r="L111" s="453" t="str">
        <f>'テンプレート'!L125</f>
        <v>On-Spot捨て</v>
      </c>
      <c r="M111" s="127" t="s">
        <v>145</v>
      </c>
      <c r="N111" s="127">
        <v>23.0</v>
      </c>
      <c r="O111" s="180"/>
      <c r="P111" s="180"/>
      <c r="Q111" s="180"/>
      <c r="R111" s="180"/>
      <c r="S111" s="180"/>
      <c r="T111" s="180"/>
      <c r="U111" s="180"/>
      <c r="V111" s="180"/>
    </row>
    <row r="112" outlineLevel="1">
      <c r="A112" s="222"/>
      <c r="B112" s="447" t="s">
        <v>455</v>
      </c>
      <c r="C112" s="454" t="str">
        <f t="array" ref="C112">INDEX('Get-Ups'!$D$3:$E101, MATCH($A$1,'Get-Ups'!$A$3:$A$109,0), MATCH(C102,'Get-Ups'!$D$2:$AD$2,0))</f>
        <v>1-22</v>
      </c>
      <c r="D112" s="455">
        <f t="array" ref="D112">INDEX('Get-Ups'!$D$3:$E101, MATCH($A$1,'Get-Ups'!$A$3:$A$109,0), MATCH(D102,'Get-Ups'!$D$2:$AD$2,0))</f>
        <v>29</v>
      </c>
      <c r="E112" s="448"/>
      <c r="F112" s="448"/>
      <c r="G112" s="448"/>
      <c r="H112" s="320"/>
      <c r="I112" s="320"/>
      <c r="J112" s="179"/>
      <c r="K112" s="452" t="str">
        <f>'テンプレート'!K126</f>
        <v>Air投擲</v>
      </c>
      <c r="L112" s="450" t="str">
        <f>'テンプレート'!L126</f>
        <v>前Throws</v>
      </c>
      <c r="M112" s="127" t="s">
        <v>191</v>
      </c>
      <c r="N112" s="127">
        <v>29.0</v>
      </c>
      <c r="O112" s="180"/>
      <c r="P112" s="180"/>
      <c r="Q112" s="180"/>
      <c r="R112" s="180"/>
      <c r="S112" s="180"/>
      <c r="T112" s="180"/>
      <c r="U112" s="180"/>
      <c r="V112" s="180"/>
    </row>
    <row r="113" outlineLevel="1">
      <c r="A113" s="222"/>
      <c r="B113" s="447" t="s">
        <v>496</v>
      </c>
      <c r="C113" s="454" t="str">
        <f t="array" ref="C113">INDEX('Get-Ups'!$F$3:$G$109, MATCH($A$1,'Get-Ups'!$A$3:$A$109,0), MATCH(C102,'Get-Ups'!$F$2:$AD$2,0))</f>
        <v>1-22</v>
      </c>
      <c r="D113" s="455">
        <f t="array" ref="D113">INDEX('Get-Ups'!$F$3:$G$109, MATCH($A$1,'Get-Ups'!$A$3:$A$109,0), MATCH(D102,'Get-Ups'!$F$2:$AD$2,0))</f>
        <v>35</v>
      </c>
      <c r="E113" s="448"/>
      <c r="F113" s="448"/>
      <c r="G113" s="448"/>
      <c r="H113" s="320"/>
      <c r="I113" s="320"/>
      <c r="J113" s="121"/>
      <c r="K113" s="222"/>
      <c r="L113" s="450" t="str">
        <f>'テンプレート'!L127</f>
        <v>後Throws</v>
      </c>
      <c r="M113" s="127" t="s">
        <v>166</v>
      </c>
      <c r="N113" s="127">
        <v>29.0</v>
      </c>
      <c r="O113" s="180"/>
      <c r="P113" s="180"/>
      <c r="Q113" s="180"/>
      <c r="R113" s="180"/>
      <c r="S113" s="180"/>
      <c r="T113" s="180"/>
      <c r="U113" s="180"/>
      <c r="V113" s="180"/>
    </row>
    <row r="114" outlineLevel="1">
      <c r="A114" s="222"/>
      <c r="B114" s="447" t="s">
        <v>497</v>
      </c>
      <c r="C114" s="127" t="str">
        <f t="array" ref="C114">INDEX('Get-Ups'!$H$3:$I$109, MATCH($A$1,'Get-Ups'!$A$3:$A$109,0), MATCH(C102,'Get-Ups'!$H$2:$AD$2,0))</f>
        <v>1-22</v>
      </c>
      <c r="D114" s="127">
        <f t="array" ref="D114">INDEX('Get-Ups'!$H$3:$I$109, MATCH($A$1,'Get-Ups'!$A$3:$A$109,0), MATCH(D102,'Get-Ups'!$H$2:$AD$2,0))</f>
        <v>35</v>
      </c>
      <c r="E114" s="448"/>
      <c r="F114" s="448"/>
      <c r="G114" s="448"/>
      <c r="H114" s="320"/>
      <c r="I114" s="320"/>
      <c r="J114" s="179"/>
      <c r="K114" s="222"/>
      <c r="L114" s="450" t="str">
        <f>'テンプレート'!L128</f>
        <v>上Throws</v>
      </c>
      <c r="M114" s="127" t="s">
        <v>205</v>
      </c>
      <c r="N114" s="127">
        <v>29.0</v>
      </c>
      <c r="O114" s="180"/>
      <c r="P114" s="180"/>
      <c r="Q114" s="180"/>
      <c r="R114" s="180"/>
      <c r="S114" s="180"/>
      <c r="T114" s="180"/>
      <c r="U114" s="180"/>
      <c r="V114" s="180"/>
    </row>
    <row r="115" outlineLevel="1">
      <c r="A115" s="222"/>
      <c r="B115" s="447" t="s">
        <v>510</v>
      </c>
      <c r="C115" s="456" t="str">
        <f t="array" ref="C115">INDEX('Get-Ups'!$J$3:$M$109, MATCH($A$1,'Get-Ups'!$A$3:$A$109,0), MATCH(C102,'Get-Ups'!$J$2:$AD$2,0))</f>
        <v>1-22</v>
      </c>
      <c r="D115" s="457">
        <f t="array" ref="D115">INDEX('Get-Ups'!$J$3:$M$109, MATCH($A$1,'Get-Ups'!$A$3:$A$109,0), MATCH(D102,'Get-Ups'!$J$2:$AD$2,0))</f>
        <v>45</v>
      </c>
      <c r="E115" s="454" t="str">
        <f t="array" ref="E115">INDEX('Get-Ups'!$J$3:$M$109, MATCH($A$1,'Get-Ups'!$A$3:$A$109,0), MATCH(E102,'Get-Ups'!$J$2:$AD$2,0))</f>
        <v>17-18</v>
      </c>
      <c r="F115" s="455">
        <f t="array" ref="F115">INDEX('Get-Ups'!$J$3:$M$109, MATCH($A$1,'Get-Ups'!$A$3:$A$109,0), MATCH(F102,'Get-Ups'!$J$2:$AD$2,0))</f>
        <v>7</v>
      </c>
      <c r="G115" s="127">
        <f t="shared" ref="G115:G116" si="4">F115*1.2</f>
        <v>8.4</v>
      </c>
      <c r="H115" s="320"/>
      <c r="I115" s="320"/>
      <c r="J115" s="121"/>
      <c r="K115" s="207"/>
      <c r="L115" s="450" t="str">
        <f>'テンプレート'!L129</f>
        <v>下Throws</v>
      </c>
      <c r="M115" s="127" t="s">
        <v>90</v>
      </c>
      <c r="N115" s="127">
        <v>21.0</v>
      </c>
      <c r="O115" s="121"/>
      <c r="P115" s="121"/>
      <c r="Q115" s="121"/>
      <c r="R115" s="121"/>
      <c r="S115" s="121"/>
      <c r="T115" s="121"/>
      <c r="U115" s="121"/>
      <c r="V115" s="121"/>
    </row>
    <row r="116" outlineLevel="1">
      <c r="A116" s="207"/>
      <c r="B116" s="458" t="s">
        <v>511</v>
      </c>
      <c r="C116" s="207"/>
      <c r="D116" s="207"/>
      <c r="E116" s="454" t="str">
        <f t="array" ref="E116">INDEX('Get-Ups'!$N$3:$O$109, MATCH($A$1,'Get-Ups'!$A$3:$A$109,0), MATCH(E102,'Get-Ups'!$N$2:$AD$2,0))</f>
        <v>21-22</v>
      </c>
      <c r="F116" s="455">
        <f t="array" ref="F116">INDEX('Get-Ups'!$N$3:$O$109, MATCH($A$1,'Get-Ups'!$A$3:$A$109,0), MATCH(F102,'Get-Ups'!$N$2:$AD$2,0))</f>
        <v>7</v>
      </c>
      <c r="G116" s="127">
        <f t="shared" si="4"/>
        <v>8.4</v>
      </c>
      <c r="H116" s="320"/>
      <c r="I116" s="320"/>
      <c r="J116" s="121"/>
      <c r="K116" s="459" t="str">
        <f>'テンプレート'!K130</f>
        <v>踏み台ジャンプ</v>
      </c>
      <c r="L116" s="224"/>
      <c r="M116" s="445" t="str">
        <f>'テンプレート'!M130</f>
        <v>Duration</v>
      </c>
      <c r="N116" s="138"/>
      <c r="O116" s="121"/>
      <c r="P116" s="121"/>
      <c r="Q116" s="121"/>
      <c r="R116" s="121"/>
      <c r="S116" s="121"/>
      <c r="T116" s="121"/>
      <c r="U116" s="121"/>
      <c r="V116" s="121"/>
    </row>
    <row r="117" outlineLevel="1">
      <c r="A117" s="446" t="s">
        <v>512</v>
      </c>
      <c r="B117" s="447" t="s">
        <v>509</v>
      </c>
      <c r="C117" s="448"/>
      <c r="D117" s="454" t="str">
        <f t="array" ref="D117">INDEX('Get-Ups'!$C$3:$C101, MATCH($A$1,'Get-Ups'!$A$3:$A$109,0), MATCH(D102,'Get-Ups'!$C$2,0))</f>
        <v>25</v>
      </c>
      <c r="E117" s="448"/>
      <c r="F117" s="448"/>
      <c r="G117" s="448"/>
      <c r="H117" s="320"/>
      <c r="I117" s="320"/>
      <c r="J117" s="179"/>
      <c r="K117" s="460" t="str">
        <f>'テンプレート'!K131</f>
        <v>踏み</v>
      </c>
      <c r="L117" s="461" t="str">
        <f>'テンプレート'!L131</f>
        <v>踏み</v>
      </c>
      <c r="M117" s="127">
        <v>8.0</v>
      </c>
      <c r="N117" s="462"/>
      <c r="O117" s="121"/>
      <c r="P117" s="121"/>
      <c r="Q117" s="121"/>
      <c r="R117" s="121"/>
      <c r="S117" s="121"/>
      <c r="T117" s="121"/>
      <c r="U117" s="121"/>
      <c r="V117" s="121"/>
    </row>
    <row r="118" outlineLevel="1">
      <c r="A118" s="222"/>
      <c r="B118" s="447" t="s">
        <v>455</v>
      </c>
      <c r="C118" s="454" t="str">
        <f t="array" ref="C118">INDEX('Get-Ups'!$P$3:$Q$109, MATCH($A$1,'Get-Ups'!$A$3:$A$109,0), MATCH(C102,'Get-Ups'!$P$2:$AD$2,0))</f>
        <v>1-22</v>
      </c>
      <c r="D118" s="455">
        <f t="array" ref="D118">INDEX('Get-Ups'!$P$3:$Q$109, MATCH($A$1,'Get-Ups'!$A$3:$A$109,0), MATCH(D102,'Get-Ups'!$P$2:$AD$2,0))</f>
        <v>29</v>
      </c>
      <c r="E118" s="448"/>
      <c r="F118" s="448"/>
      <c r="G118" s="448"/>
      <c r="H118" s="320"/>
      <c r="I118" s="320"/>
      <c r="J118" s="121"/>
      <c r="K118" s="452" t="str">
        <f>'テンプレート'!K132</f>
        <v>踏まれ</v>
      </c>
      <c r="L118" s="461" t="str">
        <f>'テンプレート'!L132</f>
        <v>Ground踏まれ</v>
      </c>
      <c r="M118" s="127" t="s">
        <v>504</v>
      </c>
      <c r="N118" s="462"/>
      <c r="O118" s="320"/>
      <c r="P118" s="320"/>
      <c r="Q118" s="320"/>
      <c r="R118" s="320"/>
      <c r="S118" s="320"/>
      <c r="T118" s="320"/>
      <c r="U118" s="320"/>
      <c r="V118" s="320"/>
    </row>
    <row r="119" outlineLevel="1">
      <c r="A119" s="222"/>
      <c r="B119" s="447" t="s">
        <v>496</v>
      </c>
      <c r="C119" s="454" t="str">
        <f t="array" ref="C119">INDEX('Get-Ups'!$R$3:$S$109, MATCH($A$1,'Get-Ups'!$A$3:$A$109,0), MATCH(C102,'Get-Ups'!$R$2:$AD$2,0))</f>
        <v>1-22</v>
      </c>
      <c r="D119" s="455">
        <f t="array" ref="D119">INDEX('Get-Ups'!$R$3:$S$109, MATCH($A$1,'Get-Ups'!$A$3:$A$109,0), MATCH(D102,'Get-Ups'!$R$2:$AD$2,0))</f>
        <v>35</v>
      </c>
      <c r="E119" s="448"/>
      <c r="F119" s="448"/>
      <c r="G119" s="448"/>
      <c r="H119" s="320"/>
      <c r="I119" s="320"/>
      <c r="J119" s="179"/>
      <c r="K119" s="222"/>
      <c r="L119" s="461" t="s">
        <v>671</v>
      </c>
      <c r="M119" s="127">
        <v>28.0</v>
      </c>
      <c r="N119" s="108"/>
      <c r="O119" s="180"/>
      <c r="P119" s="180"/>
      <c r="Q119" s="180"/>
      <c r="R119" s="180"/>
      <c r="S119" s="180"/>
      <c r="T119" s="180"/>
      <c r="U119" s="180"/>
      <c r="V119" s="180"/>
    </row>
    <row r="120" outlineLevel="1">
      <c r="A120" s="222"/>
      <c r="B120" s="447" t="s">
        <v>497</v>
      </c>
      <c r="C120" s="454" t="str">
        <f t="array" ref="C120">INDEX('Get-Ups'!$T$3:$U$109, MATCH($A$1,'Get-Ups'!$A$3:$A$109,0), MATCH(C102,'Get-Ups'!$T$2:$AD$2,0))</f>
        <v>1-22</v>
      </c>
      <c r="D120" s="455">
        <f t="array" ref="D120">INDEX('Get-Ups'!$T$3:$U$109, MATCH($A$1,'Get-Ups'!$A$3:$A$109,0), MATCH(D102,'Get-Ups'!$T$2:$AD$2,0))</f>
        <v>35</v>
      </c>
      <c r="E120" s="448"/>
      <c r="F120" s="448"/>
      <c r="G120" s="448"/>
      <c r="H120" s="320"/>
      <c r="I120" s="320"/>
      <c r="J120" s="121"/>
      <c r="K120" s="222"/>
      <c r="L120" s="461" t="str">
        <f>'テンプレート'!L134</f>
        <v>Air踏まれ</v>
      </c>
      <c r="M120" s="127">
        <v>10.0</v>
      </c>
      <c r="N120" s="108"/>
      <c r="O120" s="180"/>
      <c r="P120" s="180"/>
      <c r="Q120" s="180"/>
      <c r="R120" s="180"/>
      <c r="S120" s="180"/>
      <c r="T120" s="180"/>
      <c r="U120" s="180"/>
      <c r="V120" s="180"/>
    </row>
    <row r="121" outlineLevel="1">
      <c r="A121" s="222"/>
      <c r="B121" s="447" t="s">
        <v>510</v>
      </c>
      <c r="C121" s="456" t="str">
        <f t="array" ref="C121">INDEX('Get-Ups'!$V$3:$Y$109, MATCH($A$1,'Get-Ups'!$A$3:$A$109,0), MATCH(C102,'Get-Ups'!$V$2:$AD$2,0))</f>
        <v>1-22</v>
      </c>
      <c r="D121" s="457">
        <f t="array" ref="D121">INDEX('Get-Ups'!$V$3:$Y$109, MATCH($A$1,'Get-Ups'!$A$3:$A$109,0), MATCH(D102,'Get-Ups'!$V$2:$AD$2,0))</f>
        <v>45</v>
      </c>
      <c r="E121" s="454" t="str">
        <f t="array" ref="E121">INDEX('Get-Ups'!$V$3:$Y$109, MATCH($A$1,'Get-Ups'!$A$3:$A$109,0), MATCH(E102,'Get-Ups'!$V$2:$AD$2,0))</f>
        <v>17-18</v>
      </c>
      <c r="F121" s="455">
        <f t="array" ref="F121">INDEX('Get-Ups'!$V$3:$Y$109, MATCH($A$1,'Get-Ups'!$A$3:$A$109,0), MATCH(F102,'Get-Ups'!$V$2:$AD$2,0))</f>
        <v>7</v>
      </c>
      <c r="G121" s="127">
        <f t="shared" ref="G121:G122" si="5">F121*1.2</f>
        <v>8.4</v>
      </c>
      <c r="H121" s="320"/>
      <c r="I121" s="320"/>
      <c r="J121" s="179"/>
      <c r="K121" s="222"/>
      <c r="L121" s="461" t="str">
        <f>'テンプレート'!L135</f>
        <v>Air落下</v>
      </c>
      <c r="M121" s="127">
        <v>35.0</v>
      </c>
      <c r="N121" s="108"/>
      <c r="O121" s="180"/>
      <c r="P121" s="180"/>
      <c r="Q121" s="180"/>
      <c r="R121" s="180"/>
      <c r="S121" s="180"/>
      <c r="T121" s="180"/>
      <c r="U121" s="180"/>
      <c r="V121" s="180"/>
    </row>
    <row r="122" outlineLevel="1">
      <c r="A122" s="207"/>
      <c r="B122" s="458" t="s">
        <v>511</v>
      </c>
      <c r="C122" s="207"/>
      <c r="D122" s="207"/>
      <c r="E122" s="454" t="str">
        <f t="array" ref="E122">INDEX('Get-Ups'!$Z$3:$AA$109, MATCH($A$1,'Get-Ups'!$A$3:$A$109,0), MATCH(E102,'Get-Ups'!$Z$2:$AD$2,0))</f>
        <v>21-22</v>
      </c>
      <c r="F122" s="455">
        <f t="array" ref="F122">INDEX('Get-Ups'!$Z$3:$AA$109, MATCH($A$1,'Get-Ups'!$A$3:$A$109,0), MATCH(F102,'Get-Ups'!$Z$2:$AD$2,0))</f>
        <v>7</v>
      </c>
      <c r="G122" s="127">
        <f t="shared" si="5"/>
        <v>8.4</v>
      </c>
      <c r="H122" s="320"/>
      <c r="I122" s="320"/>
      <c r="J122" s="179"/>
      <c r="K122" s="451" t="str">
        <f>'テンプレート'!K136</f>
        <v>倒れダメージ</v>
      </c>
      <c r="L122" s="120"/>
      <c r="M122" s="445" t="str">
        <f>'テンプレート'!M136</f>
        <v>Duration</v>
      </c>
      <c r="N122" s="108"/>
      <c r="O122" s="180"/>
      <c r="P122" s="180"/>
      <c r="Q122" s="180"/>
      <c r="R122" s="180"/>
      <c r="S122" s="180"/>
      <c r="T122" s="180"/>
      <c r="U122" s="180"/>
      <c r="V122" s="180"/>
    </row>
    <row r="123" outlineLevel="1">
      <c r="A123" s="446" t="s">
        <v>513</v>
      </c>
      <c r="B123" s="447" t="s">
        <v>514</v>
      </c>
      <c r="C123" s="454" t="str">
        <f t="array" ref="C123">INDEX(Tripping!$C$3:$D101, MATCH($A$1,Tripping!$A$3:$A$109,0), MATCH(C102,Tripping!$C$2:$AC$2,0))</f>
        <v>1-5</v>
      </c>
      <c r="D123" s="455">
        <f t="array" ref="D123">INDEX(Tripping!$C$3:$D101, MATCH($A$1,Tripping!$A$3:$A$109,0), MATCH(D102,Tripping!$C$2:$AC$2,0))</f>
        <v>29</v>
      </c>
      <c r="E123" s="448"/>
      <c r="F123" s="448"/>
      <c r="G123" s="448"/>
      <c r="H123" s="320"/>
      <c r="I123" s="320"/>
      <c r="J123" s="121"/>
      <c r="K123" s="460" t="str">
        <f>'テンプレート'!K137</f>
        <v>あお向け倒れ</v>
      </c>
      <c r="L123" s="453" t="str">
        <f>'テンプレート'!L137</f>
        <v>モーション大</v>
      </c>
      <c r="M123" s="127">
        <v>39.0</v>
      </c>
      <c r="N123" s="462"/>
      <c r="O123" s="180"/>
      <c r="P123" s="180"/>
      <c r="Q123" s="180"/>
      <c r="R123" s="180"/>
      <c r="S123" s="180"/>
      <c r="T123" s="180"/>
      <c r="U123" s="180"/>
      <c r="V123" s="180"/>
    </row>
    <row r="124" outlineLevel="1">
      <c r="A124" s="222"/>
      <c r="B124" s="447" t="s">
        <v>515</v>
      </c>
      <c r="C124" s="454" t="str">
        <f t="array" ref="C124">INDEX(Tripping!$E$3:$F101, MATCH($A$1,Tripping!$A$3:$A$109,0), MATCH(C102,Tripping!$E$2:$AC$2,0))</f>
        <v>1-5</v>
      </c>
      <c r="D124" s="455">
        <f t="array" ref="D124">INDEX(Tripping!$E$3:$F101, MATCH($A$1,Tripping!$A$3:$A$109,0), MATCH(D102,Tripping!$E$2:$AC$2,0))</f>
        <v>39</v>
      </c>
      <c r="E124" s="448"/>
      <c r="F124" s="448"/>
      <c r="G124" s="448"/>
      <c r="H124" s="320"/>
      <c r="I124" s="320"/>
      <c r="J124" s="179"/>
      <c r="K124" s="460" t="str">
        <f>'テンプレート'!K138</f>
        <v>うつ伏せ倒れ</v>
      </c>
      <c r="L124" s="453" t="str">
        <f>'テンプレート'!L138</f>
        <v>モーション大</v>
      </c>
      <c r="M124" s="127" t="s">
        <v>165</v>
      </c>
      <c r="N124" s="462"/>
      <c r="O124" s="180"/>
      <c r="P124" s="180"/>
      <c r="Q124" s="180"/>
      <c r="R124" s="180"/>
      <c r="S124" s="180"/>
      <c r="T124" s="180"/>
      <c r="U124" s="180"/>
      <c r="V124" s="180"/>
    </row>
    <row r="125" outlineLevel="1">
      <c r="A125" s="222"/>
      <c r="B125" s="447" t="s">
        <v>455</v>
      </c>
      <c r="C125" s="454" t="str">
        <f t="array" ref="C125">INDEX(Tripping!$G$3:$H$109, MATCH($A$1,Tripping!$A$3:$A$109,0), MATCH(C102,Tripping!$G$2:$AC$2,0))</f>
        <v>1-16</v>
      </c>
      <c r="D125" s="455">
        <f t="array" ref="D125">INDEX(Tripping!$G$3:$H$109, MATCH($A$1,Tripping!$A$3:$A$109,0), MATCH(D102,Tripping!$G$2:$AC$2,0))</f>
        <v>21</v>
      </c>
      <c r="E125" s="448"/>
      <c r="F125" s="448"/>
      <c r="G125" s="448"/>
      <c r="H125" s="320"/>
      <c r="I125" s="320"/>
      <c r="J125" s="121"/>
      <c r="K125" s="451" t="str">
        <f>'テンプレート'!K139</f>
        <v/>
      </c>
      <c r="L125" s="120"/>
      <c r="M125" s="445" t="str">
        <f>'テンプレート'!M139</f>
        <v/>
      </c>
      <c r="N125" s="108"/>
      <c r="O125" s="180"/>
      <c r="P125" s="180"/>
      <c r="Q125" s="180"/>
      <c r="R125" s="180"/>
      <c r="S125" s="180"/>
      <c r="T125" s="180"/>
      <c r="U125" s="180"/>
      <c r="V125" s="180"/>
    </row>
    <row r="126" outlineLevel="1">
      <c r="A126" s="222"/>
      <c r="B126" s="447" t="s">
        <v>496</v>
      </c>
      <c r="C126" s="454" t="str">
        <f t="array" ref="C126">INDEX(Tripping!$I$3:$J$109, MATCH($A$1,Tripping!$A$3:$A$109,0), MATCH(C102,Tripping!$I$2:$AC$2,0))</f>
        <v>1-9</v>
      </c>
      <c r="D126" s="455">
        <f t="array" ref="D126">INDEX(Tripping!$I$3:$J$109, MATCH($A$1,Tripping!$A$3:$A$109,0), MATCH(D102,Tripping!$I$2:$AC$2,0))</f>
        <v>28</v>
      </c>
      <c r="E126" s="448"/>
      <c r="F126" s="448"/>
      <c r="G126" s="448"/>
      <c r="H126" s="320"/>
      <c r="I126" s="320"/>
      <c r="J126" s="320"/>
      <c r="K126" s="463"/>
      <c r="L126" s="464" t="str">
        <f>'テンプレート'!L140</f>
        <v/>
      </c>
      <c r="M126" s="127" t="s">
        <v>504</v>
      </c>
      <c r="N126" s="108"/>
      <c r="O126" s="180"/>
      <c r="P126" s="180"/>
      <c r="Q126" s="180"/>
      <c r="R126" s="180"/>
      <c r="S126" s="180"/>
      <c r="T126" s="180"/>
      <c r="U126" s="180"/>
      <c r="V126" s="180"/>
    </row>
    <row r="127" outlineLevel="1">
      <c r="A127" s="222"/>
      <c r="B127" s="447" t="s">
        <v>497</v>
      </c>
      <c r="C127" s="454" t="str">
        <f t="array" ref="C127">INDEX(Tripping!$K$3:$L$109, MATCH($A$1,Tripping!$A$3:$A$109,0), MATCH(C102,Tripping!$K$2:$AC$2,0))</f>
        <v>1-9</v>
      </c>
      <c r="D127" s="455">
        <f t="array" ref="D127">INDEX(Tripping!$K$3:$L$109, MATCH($A$1,Tripping!$A$3:$A$109,0), MATCH(D102,Tripping!$K$2:$AC$2,0))</f>
        <v>28</v>
      </c>
      <c r="E127" s="448"/>
      <c r="F127" s="448"/>
      <c r="G127" s="448"/>
      <c r="H127" s="320"/>
      <c r="I127" s="320"/>
      <c r="J127" s="320"/>
      <c r="K127" s="465"/>
      <c r="L127" s="180"/>
      <c r="M127" s="180"/>
      <c r="N127" s="108"/>
      <c r="O127" s="180"/>
      <c r="P127" s="180"/>
      <c r="Q127" s="180"/>
      <c r="R127" s="180"/>
      <c r="S127" s="180"/>
      <c r="T127" s="180"/>
      <c r="U127" s="180"/>
      <c r="V127" s="180"/>
    </row>
    <row r="128" outlineLevel="1">
      <c r="A128" s="222"/>
      <c r="B128" s="447" t="s">
        <v>510</v>
      </c>
      <c r="C128" s="456" t="str">
        <f t="array" ref="C128">INDEX(Tripping!$M$3:$P$109, MATCH($A$1,Tripping!$A$3:$A$109,0), MATCH(C102,Tripping!$M$2:$AC$2,0))</f>
        <v>1-7</v>
      </c>
      <c r="D128" s="457">
        <f t="array" ref="D128">INDEX(Tripping!$M$3:$P$109, MATCH($A$1,Tripping!$A$3:$A$109,0), MATCH(D102,Tripping!$M$2:$AC$2,0))</f>
        <v>49</v>
      </c>
      <c r="E128" s="454" t="str">
        <f t="array" ref="E128">INDEX(Tripping!$M$3:$P$109, MATCH($A$1,Tripping!$A$3:$A$109,0), MATCH(E102,Tripping!$M$2:$AC$2,0))</f>
        <v>19-20</v>
      </c>
      <c r="F128" s="455">
        <f t="array" ref="F128">INDEX(Tripping!$M$3:$P$109, MATCH($A$1,Tripping!$A$3:$A$109,0), MATCH(F102,Tripping!$M$2:$AC$2,0))</f>
        <v>5</v>
      </c>
      <c r="G128" s="127">
        <f t="shared" ref="G128:G129" si="6">F128*1.2</f>
        <v>6</v>
      </c>
      <c r="H128" s="320"/>
      <c r="I128" s="320"/>
      <c r="J128" s="320"/>
      <c r="K128" s="180"/>
      <c r="L128" s="180"/>
      <c r="M128" s="180"/>
      <c r="N128" s="108"/>
      <c r="O128" s="108"/>
      <c r="P128" s="108"/>
      <c r="Q128" s="108"/>
      <c r="R128" s="180"/>
      <c r="S128" s="180"/>
      <c r="T128" s="180"/>
      <c r="U128" s="180"/>
      <c r="V128" s="180"/>
    </row>
    <row r="129" outlineLevel="1">
      <c r="A129" s="207"/>
      <c r="B129" s="458" t="s">
        <v>511</v>
      </c>
      <c r="C129" s="207"/>
      <c r="D129" s="207"/>
      <c r="E129" s="454" t="str">
        <f t="array" ref="E129">INDEX(Tripping!$Q$3:$R$109, MATCH($A$1,Tripping!$A$3:$A$109,0), MATCH(E102,Tripping!$Q$2:$AC$2,0))</f>
        <v>23-24</v>
      </c>
      <c r="F129" s="455">
        <f t="array" ref="F129">INDEX(Tripping!$Q$3:$R$109, MATCH($A$1,Tripping!$A$3:$A$109,0), MATCH(F102,Tripping!$Q$2:$AC$2,0))</f>
        <v>5</v>
      </c>
      <c r="G129" s="127">
        <f t="shared" si="6"/>
        <v>6</v>
      </c>
      <c r="H129" s="320"/>
      <c r="I129" s="320"/>
      <c r="J129" s="320"/>
      <c r="K129" s="180"/>
      <c r="L129" s="180"/>
      <c r="M129" s="180"/>
      <c r="N129" s="108"/>
      <c r="O129" s="108"/>
      <c r="P129" s="108"/>
      <c r="Q129" s="108"/>
      <c r="R129" s="180"/>
      <c r="S129" s="180"/>
      <c r="T129" s="180"/>
      <c r="U129" s="180"/>
      <c r="V129" s="180"/>
    </row>
  </sheetData>
  <mergeCells count="128">
    <mergeCell ref="H10:H11"/>
    <mergeCell ref="C1:G12"/>
    <mergeCell ref="E84:E85"/>
    <mergeCell ref="G70:G71"/>
    <mergeCell ref="F70:F71"/>
    <mergeCell ref="E70:E71"/>
    <mergeCell ref="C70:C71"/>
    <mergeCell ref="D45:D46"/>
    <mergeCell ref="D55:D56"/>
    <mergeCell ref="D57:D59"/>
    <mergeCell ref="D37:D38"/>
    <mergeCell ref="D35:D36"/>
    <mergeCell ref="D115:D116"/>
    <mergeCell ref="E88:E89"/>
    <mergeCell ref="D39:D41"/>
    <mergeCell ref="D29:D30"/>
    <mergeCell ref="D32:D33"/>
    <mergeCell ref="H4:H5"/>
    <mergeCell ref="H6:H7"/>
    <mergeCell ref="D128:D129"/>
    <mergeCell ref="C128:C129"/>
    <mergeCell ref="C115:C116"/>
    <mergeCell ref="C121:C122"/>
    <mergeCell ref="C88:C89"/>
    <mergeCell ref="A39:A41"/>
    <mergeCell ref="A37:A38"/>
    <mergeCell ref="A63:A64"/>
    <mergeCell ref="A66:A72"/>
    <mergeCell ref="A61:A62"/>
    <mergeCell ref="A60:B60"/>
    <mergeCell ref="A73:B73"/>
    <mergeCell ref="A53:B53"/>
    <mergeCell ref="A54:A59"/>
    <mergeCell ref="A45:A46"/>
    <mergeCell ref="A52:B52"/>
    <mergeCell ref="A43:B44"/>
    <mergeCell ref="A65:B65"/>
    <mergeCell ref="H65:J65"/>
    <mergeCell ref="H53:J53"/>
    <mergeCell ref="H29:J30"/>
    <mergeCell ref="H28:J28"/>
    <mergeCell ref="I10:I11"/>
    <mergeCell ref="H8:J9"/>
    <mergeCell ref="H83:J83"/>
    <mergeCell ref="H84:J85"/>
    <mergeCell ref="H86:J87"/>
    <mergeCell ref="H88:J89"/>
    <mergeCell ref="H34:J34"/>
    <mergeCell ref="H31:J31"/>
    <mergeCell ref="V74:V75"/>
    <mergeCell ref="V66:V72"/>
    <mergeCell ref="U54:U59"/>
    <mergeCell ref="R48:V48"/>
    <mergeCell ref="R47:V47"/>
    <mergeCell ref="R45:V46"/>
    <mergeCell ref="R50:V50"/>
    <mergeCell ref="R49:V49"/>
    <mergeCell ref="R44:V44"/>
    <mergeCell ref="J45:J46"/>
    <mergeCell ref="I45:I46"/>
    <mergeCell ref="H37:J38"/>
    <mergeCell ref="H35:J36"/>
    <mergeCell ref="H32:J33"/>
    <mergeCell ref="H25:J25"/>
    <mergeCell ref="H26:J26"/>
    <mergeCell ref="H27:J27"/>
    <mergeCell ref="H61:J64"/>
    <mergeCell ref="H60:J60"/>
    <mergeCell ref="H66:J72"/>
    <mergeCell ref="H73:J73"/>
    <mergeCell ref="U61:U64"/>
    <mergeCell ref="V54:V59"/>
    <mergeCell ref="V61:V64"/>
    <mergeCell ref="U74:U75"/>
    <mergeCell ref="U66:U72"/>
    <mergeCell ref="K118:K121"/>
    <mergeCell ref="K116:L116"/>
    <mergeCell ref="K106:K111"/>
    <mergeCell ref="A111:A116"/>
    <mergeCell ref="A123:A129"/>
    <mergeCell ref="A117:A122"/>
    <mergeCell ref="K125:L125"/>
    <mergeCell ref="K122:L122"/>
    <mergeCell ref="D121:D122"/>
    <mergeCell ref="A108:A110"/>
    <mergeCell ref="K112:K115"/>
    <mergeCell ref="E90:E91"/>
    <mergeCell ref="C90:C91"/>
    <mergeCell ref="A90:A91"/>
    <mergeCell ref="H90:J91"/>
    <mergeCell ref="K105:L105"/>
    <mergeCell ref="K102:L102"/>
    <mergeCell ref="K103:K104"/>
    <mergeCell ref="D66:D70"/>
    <mergeCell ref="E86:E87"/>
    <mergeCell ref="H75:J75"/>
    <mergeCell ref="H74:J74"/>
    <mergeCell ref="H54:J59"/>
    <mergeCell ref="H39:J41"/>
    <mergeCell ref="C84:C85"/>
    <mergeCell ref="C86:C87"/>
    <mergeCell ref="A80:A82"/>
    <mergeCell ref="A84:A85"/>
    <mergeCell ref="A86:A87"/>
    <mergeCell ref="A88:A89"/>
    <mergeCell ref="A74:A75"/>
    <mergeCell ref="H1:J2"/>
    <mergeCell ref="I4:I5"/>
    <mergeCell ref="C16:D16"/>
    <mergeCell ref="A15:B16"/>
    <mergeCell ref="A11:B12"/>
    <mergeCell ref="K16:N16"/>
    <mergeCell ref="K1:M2"/>
    <mergeCell ref="E16:F16"/>
    <mergeCell ref="G16:H16"/>
    <mergeCell ref="I6:I7"/>
    <mergeCell ref="A35:A36"/>
    <mergeCell ref="A26:A28"/>
    <mergeCell ref="A32:A33"/>
    <mergeCell ref="A24:B25"/>
    <mergeCell ref="A29:A30"/>
    <mergeCell ref="A93:B94"/>
    <mergeCell ref="A101:B102"/>
    <mergeCell ref="A103:A107"/>
    <mergeCell ref="A98:A99"/>
    <mergeCell ref="A95:A97"/>
    <mergeCell ref="A77:B78"/>
    <mergeCell ref="A83:B83"/>
  </mergeCells>
  <conditionalFormatting sqref="K1:K15 K17:K60 K62:K73 K75:K126">
    <cfRule type="containsText" dxfId="0" priority="1" operator="containsText" text="361">
      <formula>NOT(ISERROR(SEARCH(("361"),(K1))))</formula>
    </cfRule>
  </conditionalFormatting>
  <conditionalFormatting sqref="K1:K15 K17:K60 K62:K73 K75:K126">
    <cfRule type="containsText" dxfId="1" priority="2" operator="containsText" text="363">
      <formula>NOT(ISERROR(SEARCH(("363"),(K1))))</formula>
    </cfRule>
  </conditionalFormatting>
  <conditionalFormatting sqref="K1:K15 K17:K60 K62:K73 K75:K126">
    <cfRule type="containsText" dxfId="1" priority="3" operator="containsText" text="365">
      <formula>NOT(ISERROR(SEARCH(("365"),(K1))))</formula>
    </cfRule>
  </conditionalFormatting>
  <conditionalFormatting sqref="K1:K15 K17:K60 K62:K73 K75:K126">
    <cfRule type="containsText" dxfId="1" priority="4" operator="containsText" text="366">
      <formula>NOT(ISERROR(SEARCH(("366"),(K1))))</formula>
    </cfRule>
  </conditionalFormatting>
  <conditionalFormatting sqref="K1:K15 K17:K60 K62:K73 K75:K126">
    <cfRule type="containsText" dxfId="1" priority="5" operator="containsText" text="367">
      <formula>NOT(ISERROR(SEARCH(("367"),(K1))))</formula>
    </cfRule>
  </conditionalFormatting>
  <conditionalFormatting sqref="P84:P91">
    <cfRule type="cellIs" dxfId="2" priority="6" operator="equal">
      <formula>"敵のみ"</formula>
    </cfRule>
  </conditionalFormatting>
  <conditionalFormatting sqref="D84:D91">
    <cfRule type="cellIs" dxfId="3" priority="7" operator="equal">
      <formula>"-"</formula>
    </cfRule>
  </conditionalFormatting>
  <conditionalFormatting sqref="O1:O60 O62:O73 O75:O129">
    <cfRule type="cellIs" dxfId="4" priority="8" operator="greaterThan">
      <formula>0</formula>
    </cfRule>
  </conditionalFormatting>
  <conditionalFormatting sqref="P1:Q60 P62:Q73 P75:Q129">
    <cfRule type="cellIs" dxfId="5" priority="9" operator="lessThan">
      <formula>1</formula>
    </cfRule>
  </conditionalFormatting>
  <conditionalFormatting sqref="P1:Q60 P62:Q73 P75:Q129">
    <cfRule type="cellIs" dxfId="4" priority="10" operator="greaterThan">
      <formula>1</formula>
    </cfRule>
  </conditionalFormatting>
  <conditionalFormatting sqref="N25:N60 N62:N73 N75:N91">
    <cfRule type="cellIs" dxfId="6" priority="11" operator="greaterThan">
      <formula>0</formula>
    </cfRule>
  </conditionalFormatting>
  <conditionalFormatting sqref="N1:N15 N17:N60 N62:N73 N75:N129">
    <cfRule type="containsText" dxfId="6" priority="12" operator="containsText" text="/">
      <formula>NOT(ISERROR(SEARCH(("/"),(N1))))</formula>
    </cfRule>
  </conditionalFormatting>
  <drawing r:id="rId2"/>
  <legacy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8E9F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647">
        <v>33.0</v>
      </c>
      <c r="B1" s="1648"/>
      <c r="C1" s="1649" t="str">
        <f>IMAGE(VLOOKUP($A$1,Fighters!A2:AI107,12,FALSE),1)</f>
        <v/>
      </c>
      <c r="D1" s="1650"/>
      <c r="E1" s="1650"/>
      <c r="F1" s="1650"/>
      <c r="G1" s="1651"/>
      <c r="H1" s="1652"/>
      <c r="I1" s="1650"/>
      <c r="J1" s="1651"/>
      <c r="K1" s="1653"/>
      <c r="L1" s="1650"/>
      <c r="M1" s="1651"/>
      <c r="N1" s="1654"/>
      <c r="O1" s="1654"/>
      <c r="P1" s="1654"/>
      <c r="Q1" s="1654"/>
      <c r="R1" s="1655"/>
      <c r="S1" s="1655"/>
      <c r="T1" s="1655"/>
      <c r="U1" s="1655"/>
      <c r="V1" s="1655"/>
    </row>
    <row r="2">
      <c r="A2" s="1656" t="str">
        <f>VLOOKUP($A$1,Fighters!$A$2:$AI$81,6,FALSE)</f>
        <v>#a8e9fd</v>
      </c>
      <c r="B2" s="1648"/>
      <c r="C2" s="1657"/>
      <c r="G2" s="1658"/>
      <c r="H2" s="1659"/>
      <c r="I2" s="1660"/>
      <c r="J2" s="1661"/>
      <c r="K2" s="1659"/>
      <c r="L2" s="1660"/>
      <c r="M2" s="1661"/>
      <c r="N2" s="1654"/>
      <c r="O2" s="1654"/>
      <c r="P2" s="1654"/>
      <c r="Q2" s="1654"/>
      <c r="R2" s="1655"/>
      <c r="S2" s="1655"/>
      <c r="T2" s="1655"/>
      <c r="U2" s="1655"/>
      <c r="V2" s="1655"/>
    </row>
    <row r="3">
      <c r="A3" s="1656" t="str">
        <f>VLOOKUP($A$1,Fighters!$A$2:$AI$81,14,FALSE)</f>
        <v>33. ゼニガメ</v>
      </c>
      <c r="B3" s="1648"/>
      <c r="C3" s="1657"/>
      <c r="G3" s="1658"/>
      <c r="H3" s="1662"/>
      <c r="I3" s="1662"/>
      <c r="J3" s="1662"/>
      <c r="K3" s="1663"/>
      <c r="L3" s="1663"/>
      <c r="M3" s="1663"/>
      <c r="N3" s="1654"/>
      <c r="O3" s="1654"/>
      <c r="P3" s="1654"/>
      <c r="Q3" s="1654"/>
      <c r="R3" s="1664"/>
      <c r="S3" s="1655"/>
      <c r="T3" s="1655"/>
      <c r="U3" s="1655"/>
      <c r="V3" s="1655"/>
    </row>
    <row r="4">
      <c r="A4" s="1656" t="str">
        <f>VLOOKUP($A$1,Fighters!$A$2:$AI$81,13,FALSE)</f>
        <v>0</v>
      </c>
      <c r="B4" s="1648"/>
      <c r="C4" s="1657"/>
      <c r="G4" s="1658"/>
      <c r="H4" s="1665"/>
      <c r="I4" s="1665"/>
      <c r="J4" s="1662"/>
      <c r="K4" s="1663"/>
      <c r="L4" s="1663"/>
      <c r="M4" s="1663"/>
      <c r="N4" s="1654"/>
      <c r="O4" s="1654"/>
      <c r="P4" s="1654"/>
      <c r="Q4" s="1654"/>
      <c r="R4" s="1664"/>
      <c r="S4" s="1655"/>
      <c r="T4" s="1655"/>
      <c r="U4" s="1655"/>
      <c r="V4" s="1655"/>
    </row>
    <row r="5" ht="16.5" customHeight="1">
      <c r="A5" s="1647"/>
      <c r="B5" s="1648"/>
      <c r="C5" s="1657"/>
      <c r="G5" s="1658"/>
      <c r="H5" s="1666"/>
      <c r="I5" s="1666"/>
      <c r="J5" s="1667"/>
      <c r="K5" s="1668"/>
      <c r="L5" s="1669"/>
      <c r="M5" s="1669"/>
      <c r="N5" s="1654"/>
      <c r="O5" s="1654"/>
      <c r="P5" s="1654"/>
      <c r="Q5" s="1654"/>
      <c r="R5" s="1664"/>
      <c r="S5" s="1655"/>
      <c r="T5" s="1655"/>
      <c r="U5" s="1655"/>
      <c r="V5" s="1655"/>
    </row>
    <row r="6">
      <c r="A6" s="1648"/>
      <c r="B6" s="1648"/>
      <c r="C6" s="1657"/>
      <c r="G6" s="1658"/>
      <c r="H6" s="1665"/>
      <c r="I6" s="1670" t="s">
        <v>6</v>
      </c>
      <c r="J6" s="1668"/>
      <c r="K6" s="1671"/>
      <c r="L6" s="1669"/>
      <c r="M6" s="1669"/>
      <c r="N6" s="1654"/>
      <c r="O6" s="1654"/>
      <c r="P6" s="1654"/>
      <c r="Q6" s="1654"/>
      <c r="R6" s="1664"/>
      <c r="S6" s="1655"/>
      <c r="T6" s="1655"/>
      <c r="U6" s="1655"/>
      <c r="V6" s="1655"/>
    </row>
    <row r="7">
      <c r="A7" s="1648"/>
      <c r="B7" s="1648"/>
      <c r="C7" s="1657"/>
      <c r="G7" s="1658"/>
      <c r="H7" s="1666"/>
      <c r="I7" s="1666"/>
      <c r="J7" s="1668"/>
      <c r="K7" s="1671"/>
      <c r="L7" s="1669"/>
      <c r="M7" s="1669"/>
      <c r="N7" s="1654"/>
      <c r="O7" s="1654"/>
      <c r="P7" s="1654"/>
      <c r="Q7" s="1654"/>
      <c r="R7" s="1664"/>
      <c r="S7" s="1655"/>
      <c r="T7" s="1655"/>
      <c r="U7" s="1655"/>
      <c r="V7" s="1655"/>
    </row>
    <row r="8">
      <c r="A8" s="1648"/>
      <c r="B8" s="1648"/>
      <c r="C8" s="1657"/>
      <c r="G8" s="1658"/>
      <c r="H8" s="1672">
        <v>43612.999089652774</v>
      </c>
      <c r="I8" s="1650"/>
      <c r="J8" s="1651"/>
      <c r="K8" s="1668"/>
      <c r="L8" s="1669"/>
      <c r="M8" s="1669"/>
      <c r="N8" s="1654"/>
      <c r="O8" s="1654"/>
      <c r="P8" s="1654"/>
      <c r="Q8" s="1654"/>
      <c r="R8" s="1664"/>
      <c r="S8" s="1655"/>
      <c r="T8" s="1655"/>
      <c r="U8" s="1655"/>
      <c r="V8" s="1655"/>
    </row>
    <row r="9">
      <c r="A9" s="1648"/>
      <c r="B9" s="1648"/>
      <c r="C9" s="1657"/>
      <c r="G9" s="1658"/>
      <c r="H9" s="1659"/>
      <c r="I9" s="1660"/>
      <c r="J9" s="1661"/>
      <c r="K9" s="1655"/>
      <c r="L9" s="1654"/>
      <c r="M9" s="1654"/>
      <c r="N9" s="1654"/>
      <c r="O9" s="1654"/>
      <c r="P9" s="1654"/>
      <c r="Q9" s="1654"/>
      <c r="R9" s="1664"/>
      <c r="S9" s="1655"/>
      <c r="T9" s="1655"/>
      <c r="U9" s="1655"/>
      <c r="V9" s="1655"/>
    </row>
    <row r="10">
      <c r="A10" s="1648"/>
      <c r="B10" s="1648"/>
      <c r="C10" s="1657"/>
      <c r="G10" s="1658"/>
      <c r="H10" s="1673"/>
      <c r="I10" s="1673"/>
      <c r="J10" s="1655"/>
      <c r="K10" s="1655"/>
      <c r="L10" s="1654"/>
      <c r="M10" s="1654"/>
      <c r="N10" s="1654"/>
      <c r="O10" s="1654"/>
      <c r="P10" s="1654"/>
      <c r="Q10" s="1654"/>
      <c r="R10" s="1664"/>
      <c r="S10" s="1655"/>
      <c r="T10" s="1655"/>
      <c r="U10" s="1655"/>
      <c r="V10" s="1655"/>
    </row>
    <row r="11">
      <c r="A11" s="1674" t="s">
        <v>11</v>
      </c>
      <c r="B11" s="1651"/>
      <c r="C11" s="1657"/>
      <c r="G11" s="1658"/>
      <c r="H11" s="1666"/>
      <c r="I11" s="1666"/>
      <c r="J11" s="1655"/>
      <c r="K11" s="1655"/>
      <c r="L11" s="1654"/>
      <c r="M11" s="1654"/>
      <c r="N11" s="1654"/>
      <c r="O11" s="1654"/>
      <c r="P11" s="1654"/>
      <c r="Q11" s="1654"/>
      <c r="R11" s="1664"/>
      <c r="S11" s="1655"/>
      <c r="T11" s="1655"/>
      <c r="U11" s="1655"/>
      <c r="V11" s="1655"/>
    </row>
    <row r="12">
      <c r="A12" s="1659"/>
      <c r="B12" s="1661"/>
      <c r="C12" s="1659"/>
      <c r="D12" s="1660"/>
      <c r="E12" s="1660"/>
      <c r="F12" s="1660"/>
      <c r="G12" s="1661"/>
      <c r="H12" s="1675"/>
      <c r="I12" s="1675"/>
      <c r="J12" s="1648"/>
      <c r="K12" s="1648"/>
      <c r="L12" s="1654"/>
      <c r="M12" s="1654"/>
      <c r="N12" s="1654"/>
      <c r="O12" s="1654"/>
      <c r="P12" s="1654"/>
      <c r="Q12" s="1654"/>
      <c r="R12" s="1664"/>
      <c r="S12" s="1655"/>
      <c r="T12" s="1655"/>
      <c r="U12" s="1655"/>
      <c r="V12" s="165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75 [75th]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1.936 [37th]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19.4425 [21st]</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1.281 [15th]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0.132 [60th]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35.35 [21st]</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1.76 [34th]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0.088 [66th]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17.03 [25th]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1</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1.01 [53rd]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0.105 [8th]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35.35 [28th]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1.35 [60th]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0.018 [7th]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2.16 [60th]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0.128 [9th]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77</v>
      </c>
      <c r="D26" s="701" t="s">
        <v>1537</v>
      </c>
      <c r="E26" s="201" t="s">
        <v>303</v>
      </c>
      <c r="F26" s="200">
        <v>2.4</v>
      </c>
      <c r="G26" s="201" t="s">
        <v>70</v>
      </c>
      <c r="H26" s="228" t="s">
        <v>1047</v>
      </c>
      <c r="I26" s="120"/>
      <c r="J26" s="117"/>
      <c r="K26" s="200"/>
      <c r="L26" s="203"/>
      <c r="M26" s="204"/>
      <c r="N26" s="204"/>
      <c r="O26" s="205">
        <v>0.0</v>
      </c>
      <c r="P26" s="205">
        <v>1.0</v>
      </c>
      <c r="Q26" s="205">
        <v>1.0</v>
      </c>
      <c r="R26" s="105"/>
      <c r="S26" s="105"/>
      <c r="T26" s="105"/>
      <c r="U26" s="105"/>
      <c r="V26" s="105"/>
    </row>
    <row r="27" outlineLevel="1">
      <c r="A27" s="222"/>
      <c r="B27" s="208" t="s">
        <v>63</v>
      </c>
      <c r="C27" s="355" t="s">
        <v>64</v>
      </c>
      <c r="D27" s="355" t="s">
        <v>57</v>
      </c>
      <c r="E27" s="210" t="s">
        <v>592</v>
      </c>
      <c r="F27" s="200">
        <v>1.7999999999999998</v>
      </c>
      <c r="G27" s="201" t="s">
        <v>70</v>
      </c>
      <c r="H27" s="228" t="s">
        <v>2500</v>
      </c>
      <c r="I27" s="120"/>
      <c r="J27" s="117"/>
      <c r="K27" s="203"/>
      <c r="L27" s="203"/>
      <c r="M27" s="204"/>
      <c r="N27" s="204"/>
      <c r="O27" s="205">
        <v>0.0</v>
      </c>
      <c r="P27" s="205">
        <v>1.0</v>
      </c>
      <c r="Q27" s="205">
        <v>1.0</v>
      </c>
      <c r="R27" s="105"/>
      <c r="S27" s="105"/>
      <c r="T27" s="105"/>
      <c r="U27" s="105"/>
      <c r="V27" s="105"/>
    </row>
    <row r="28" outlineLevel="1">
      <c r="A28" s="207"/>
      <c r="B28" s="208" t="s">
        <v>94</v>
      </c>
      <c r="C28" s="355" t="s">
        <v>56</v>
      </c>
      <c r="D28" s="355" t="s">
        <v>544</v>
      </c>
      <c r="E28" s="210" t="s">
        <v>58</v>
      </c>
      <c r="F28" s="200">
        <v>4.8</v>
      </c>
      <c r="G28" s="201" t="s">
        <v>59</v>
      </c>
      <c r="H28" s="228"/>
      <c r="I28" s="120"/>
      <c r="J28" s="117"/>
      <c r="K28" s="203"/>
      <c r="L28" s="203"/>
      <c r="M28" s="204"/>
      <c r="N28" s="204"/>
      <c r="O28" s="205">
        <v>0.0</v>
      </c>
      <c r="P28" s="205">
        <v>1.0</v>
      </c>
      <c r="Q28" s="205">
        <v>1.0</v>
      </c>
      <c r="R28" s="105"/>
      <c r="S28" s="105"/>
      <c r="T28" s="105"/>
      <c r="U28" s="105"/>
      <c r="V28" s="105"/>
    </row>
    <row r="29" outlineLevel="1">
      <c r="A29" s="195" t="s">
        <v>72</v>
      </c>
      <c r="B29" s="214"/>
      <c r="C29" s="355" t="s">
        <v>553</v>
      </c>
      <c r="D29" s="314" t="s">
        <v>211</v>
      </c>
      <c r="E29" s="355" t="s">
        <v>90</v>
      </c>
      <c r="F29" s="200">
        <v>9.6</v>
      </c>
      <c r="G29" s="242" t="s">
        <v>75</v>
      </c>
      <c r="H29" s="243" t="s">
        <v>2503</v>
      </c>
      <c r="I29" s="221"/>
      <c r="J29" s="110"/>
      <c r="K29" s="200"/>
      <c r="L29" s="203"/>
      <c r="M29" s="204"/>
      <c r="N29" s="204"/>
      <c r="O29" s="205">
        <v>0.0</v>
      </c>
      <c r="P29" s="205">
        <v>1.0</v>
      </c>
      <c r="Q29" s="205">
        <v>1.0</v>
      </c>
      <c r="R29" s="105"/>
      <c r="S29" s="105"/>
      <c r="T29" s="105"/>
      <c r="U29" s="105"/>
      <c r="V29" s="105"/>
    </row>
    <row r="30" outlineLevel="1">
      <c r="A30" s="207"/>
      <c r="B30" s="208" t="s">
        <v>76</v>
      </c>
      <c r="C30" s="355" t="s">
        <v>1319</v>
      </c>
      <c r="D30" s="114"/>
      <c r="E30" s="355" t="s">
        <v>145</v>
      </c>
      <c r="F30" s="200">
        <v>8.4</v>
      </c>
      <c r="G30" s="201" t="s">
        <v>147</v>
      </c>
      <c r="H30" s="112"/>
      <c r="I30" s="224"/>
      <c r="J30" s="114"/>
      <c r="K30" s="203"/>
      <c r="L30" s="203"/>
      <c r="M30" s="204"/>
      <c r="N30" s="204"/>
      <c r="O30" s="205">
        <v>0.0</v>
      </c>
      <c r="P30" s="205">
        <v>1.0</v>
      </c>
      <c r="Q30" s="205">
        <v>1.0</v>
      </c>
      <c r="R30" s="105"/>
      <c r="S30" s="105"/>
      <c r="T30" s="105"/>
      <c r="U30" s="105"/>
      <c r="V30" s="105"/>
    </row>
    <row r="31" outlineLevel="1">
      <c r="A31" s="236" t="s">
        <v>82</v>
      </c>
      <c r="B31" s="208" t="s">
        <v>142</v>
      </c>
      <c r="C31" s="355" t="s">
        <v>56</v>
      </c>
      <c r="D31" s="355" t="s">
        <v>495</v>
      </c>
      <c r="E31" s="355" t="s">
        <v>229</v>
      </c>
      <c r="F31" s="200">
        <v>6.0</v>
      </c>
      <c r="G31" s="201" t="s">
        <v>67</v>
      </c>
      <c r="H31" s="228" t="s">
        <v>2506</v>
      </c>
      <c r="I31" s="120"/>
      <c r="J31" s="117"/>
      <c r="K31" s="200"/>
      <c r="L31" s="203"/>
      <c r="M31" s="204"/>
      <c r="N31" s="204"/>
      <c r="O31" s="205">
        <v>0.0</v>
      </c>
      <c r="P31" s="205">
        <v>1.0</v>
      </c>
      <c r="Q31" s="205">
        <v>1.0</v>
      </c>
      <c r="R31" s="105"/>
      <c r="S31" s="105"/>
      <c r="T31" s="105"/>
      <c r="U31" s="105"/>
      <c r="V31" s="105"/>
    </row>
    <row r="32" outlineLevel="1">
      <c r="A32" s="236" t="s">
        <v>93</v>
      </c>
      <c r="B32" s="214"/>
      <c r="C32" s="355" t="s">
        <v>56</v>
      </c>
      <c r="D32" s="355" t="s">
        <v>122</v>
      </c>
      <c r="E32" s="355" t="s">
        <v>229</v>
      </c>
      <c r="F32" s="200">
        <v>6.0</v>
      </c>
      <c r="G32" s="201" t="s">
        <v>67</v>
      </c>
      <c r="H32" s="228"/>
      <c r="I32" s="120"/>
      <c r="J32" s="117"/>
      <c r="K32" s="203"/>
      <c r="L32" s="203"/>
      <c r="M32" s="204"/>
      <c r="N32" s="204"/>
      <c r="O32" s="205">
        <v>0.0</v>
      </c>
      <c r="P32" s="205">
        <v>1.0</v>
      </c>
      <c r="Q32" s="205">
        <v>1.0</v>
      </c>
      <c r="R32" s="105"/>
      <c r="S32" s="105"/>
      <c r="T32" s="105"/>
      <c r="U32" s="105"/>
      <c r="V32" s="105"/>
    </row>
    <row r="33" outlineLevel="1">
      <c r="A33" s="236" t="s">
        <v>104</v>
      </c>
      <c r="B33" s="214"/>
      <c r="C33" s="355" t="s">
        <v>960</v>
      </c>
      <c r="D33" s="355" t="s">
        <v>150</v>
      </c>
      <c r="E33" s="355" t="s">
        <v>79</v>
      </c>
      <c r="F33" s="200">
        <v>10.799999999999999</v>
      </c>
      <c r="G33" s="201" t="s">
        <v>80</v>
      </c>
      <c r="H33" s="228"/>
      <c r="I33" s="120"/>
      <c r="J33" s="117"/>
      <c r="K33" s="205"/>
      <c r="L33" s="204"/>
      <c r="M33" s="204"/>
      <c r="N33" s="204"/>
      <c r="O33" s="205">
        <v>0.0</v>
      </c>
      <c r="P33" s="205">
        <v>1.0</v>
      </c>
      <c r="Q33" s="205">
        <v>1.0</v>
      </c>
      <c r="R33" s="105"/>
      <c r="S33" s="105"/>
      <c r="T33" s="105"/>
      <c r="U33" s="105"/>
      <c r="V33" s="105"/>
    </row>
    <row r="34" outlineLevel="1">
      <c r="A34" s="236" t="s">
        <v>110</v>
      </c>
      <c r="B34" s="208" t="s">
        <v>142</v>
      </c>
      <c r="C34" s="355" t="s">
        <v>379</v>
      </c>
      <c r="D34" s="355" t="s">
        <v>121</v>
      </c>
      <c r="E34" s="355" t="s">
        <v>205</v>
      </c>
      <c r="F34" s="200">
        <v>18.0</v>
      </c>
      <c r="G34" s="201" t="s">
        <v>168</v>
      </c>
      <c r="H34" s="228" t="s">
        <v>1141</v>
      </c>
      <c r="I34" s="120"/>
      <c r="J34" s="117"/>
      <c r="K34" s="203"/>
      <c r="L34" s="203"/>
      <c r="M34" s="204"/>
      <c r="N34" s="204"/>
      <c r="O34" s="205">
        <v>0.0</v>
      </c>
      <c r="P34" s="205">
        <v>1.0</v>
      </c>
      <c r="Q34" s="205">
        <v>1.0</v>
      </c>
      <c r="R34" s="105"/>
      <c r="S34" s="105"/>
      <c r="T34" s="105"/>
      <c r="U34" s="105"/>
      <c r="V34" s="105"/>
    </row>
    <row r="35" outlineLevel="1">
      <c r="A35" s="195" t="s">
        <v>119</v>
      </c>
      <c r="B35" s="208" t="s">
        <v>643</v>
      </c>
      <c r="C35" s="355" t="s">
        <v>122</v>
      </c>
      <c r="D35" s="314" t="s">
        <v>847</v>
      </c>
      <c r="E35" s="355" t="s">
        <v>194</v>
      </c>
      <c r="F35" s="200">
        <v>3.5999999999999996</v>
      </c>
      <c r="G35" s="201" t="s">
        <v>70</v>
      </c>
      <c r="H35" s="243" t="s">
        <v>2507</v>
      </c>
      <c r="I35" s="221"/>
      <c r="J35" s="110"/>
      <c r="K35" s="204"/>
      <c r="L35" s="204"/>
      <c r="M35" s="204"/>
      <c r="N35" s="204"/>
      <c r="O35" s="205">
        <v>0.0</v>
      </c>
      <c r="P35" s="205">
        <v>1.0</v>
      </c>
      <c r="Q35" s="205">
        <v>1.0</v>
      </c>
      <c r="R35" s="105"/>
      <c r="S35" s="105"/>
      <c r="T35" s="105"/>
      <c r="U35" s="105"/>
      <c r="V35" s="105"/>
    </row>
    <row r="36" outlineLevel="1">
      <c r="A36" s="222"/>
      <c r="B36" s="208" t="s">
        <v>1168</v>
      </c>
      <c r="C36" s="210" t="s">
        <v>81</v>
      </c>
      <c r="D36" s="233"/>
      <c r="E36" s="355" t="s">
        <v>206</v>
      </c>
      <c r="F36" s="200">
        <v>15.6</v>
      </c>
      <c r="G36" s="201" t="s">
        <v>80</v>
      </c>
      <c r="H36" s="231"/>
      <c r="J36" s="233"/>
      <c r="K36" s="204"/>
      <c r="L36" s="204"/>
      <c r="M36" s="204"/>
      <c r="N36" s="204"/>
      <c r="O36" s="205"/>
      <c r="P36" s="205"/>
      <c r="Q36" s="205"/>
      <c r="R36" s="105"/>
      <c r="S36" s="105"/>
      <c r="T36" s="105"/>
      <c r="U36" s="105"/>
      <c r="V36" s="105"/>
    </row>
    <row r="37" outlineLevel="1">
      <c r="A37" s="222"/>
      <c r="B37" s="208" t="s">
        <v>1167</v>
      </c>
      <c r="C37" s="210" t="s">
        <v>1066</v>
      </c>
      <c r="D37" s="233"/>
      <c r="E37" s="355" t="s">
        <v>74</v>
      </c>
      <c r="F37" s="200">
        <v>14.399999999999999</v>
      </c>
      <c r="G37" s="201" t="s">
        <v>91</v>
      </c>
      <c r="H37" s="231"/>
      <c r="J37" s="233"/>
      <c r="K37" s="204"/>
      <c r="L37" s="204"/>
      <c r="M37" s="204"/>
      <c r="N37" s="204"/>
      <c r="O37" s="205"/>
      <c r="P37" s="205"/>
      <c r="Q37" s="205"/>
      <c r="R37" s="105"/>
      <c r="S37" s="105"/>
      <c r="T37" s="105"/>
      <c r="U37" s="105"/>
      <c r="V37" s="105"/>
    </row>
    <row r="38" outlineLevel="1">
      <c r="A38" s="222"/>
      <c r="B38" s="208" t="s">
        <v>2508</v>
      </c>
      <c r="C38" s="210" t="s">
        <v>299</v>
      </c>
      <c r="D38" s="233"/>
      <c r="E38" s="355" t="s">
        <v>173</v>
      </c>
      <c r="F38" s="200">
        <v>12.0</v>
      </c>
      <c r="G38" s="201" t="s">
        <v>147</v>
      </c>
      <c r="H38" s="231"/>
      <c r="J38" s="233"/>
      <c r="K38" s="204"/>
      <c r="L38" s="204"/>
      <c r="M38" s="204"/>
      <c r="N38" s="204"/>
      <c r="O38" s="205"/>
      <c r="P38" s="205"/>
      <c r="Q38" s="205"/>
      <c r="R38" s="105"/>
      <c r="S38" s="105"/>
      <c r="T38" s="105"/>
      <c r="U38" s="105"/>
      <c r="V38" s="105"/>
    </row>
    <row r="39" outlineLevel="1">
      <c r="A39" s="222"/>
      <c r="B39" s="208" t="s">
        <v>2510</v>
      </c>
      <c r="C39" s="210" t="s">
        <v>57</v>
      </c>
      <c r="D39" s="233"/>
      <c r="E39" s="355" t="s">
        <v>79</v>
      </c>
      <c r="F39" s="200">
        <v>10.799999999999999</v>
      </c>
      <c r="G39" s="201" t="s">
        <v>147</v>
      </c>
      <c r="H39" s="231"/>
      <c r="J39" s="233"/>
      <c r="K39" s="204"/>
      <c r="L39" s="204"/>
      <c r="M39" s="204"/>
      <c r="N39" s="204"/>
      <c r="O39" s="205"/>
      <c r="P39" s="205"/>
      <c r="Q39" s="205"/>
      <c r="R39" s="105"/>
      <c r="S39" s="105"/>
      <c r="T39" s="105"/>
      <c r="U39" s="105"/>
      <c r="V39" s="105"/>
    </row>
    <row r="40" outlineLevel="1">
      <c r="A40" s="207"/>
      <c r="B40" s="208" t="s">
        <v>2511</v>
      </c>
      <c r="C40" s="210" t="s">
        <v>144</v>
      </c>
      <c r="D40" s="114"/>
      <c r="E40" s="355" t="s">
        <v>90</v>
      </c>
      <c r="F40" s="200">
        <v>9.6</v>
      </c>
      <c r="G40" s="201" t="s">
        <v>67</v>
      </c>
      <c r="H40" s="112"/>
      <c r="I40" s="224"/>
      <c r="J40" s="114"/>
      <c r="K40" s="204"/>
      <c r="L40" s="204"/>
      <c r="M40" s="204"/>
      <c r="N40" s="204"/>
      <c r="O40" s="205">
        <v>0.0</v>
      </c>
      <c r="P40" s="205">
        <v>1.0</v>
      </c>
      <c r="Q40" s="205">
        <v>1.0</v>
      </c>
      <c r="R40" s="105"/>
      <c r="S40" s="105"/>
      <c r="T40" s="105"/>
      <c r="U40" s="105"/>
      <c r="V40" s="105"/>
    </row>
    <row r="41" outlineLevel="1">
      <c r="A41" s="195" t="s">
        <v>128</v>
      </c>
      <c r="B41" s="208" t="s">
        <v>170</v>
      </c>
      <c r="C41" s="210" t="s">
        <v>594</v>
      </c>
      <c r="D41" s="314" t="s">
        <v>541</v>
      </c>
      <c r="E41" s="355" t="s">
        <v>206</v>
      </c>
      <c r="F41" s="200">
        <v>15.6</v>
      </c>
      <c r="G41" s="201" t="s">
        <v>80</v>
      </c>
      <c r="H41" s="243" t="s">
        <v>536</v>
      </c>
      <c r="I41" s="221"/>
      <c r="J41" s="110"/>
      <c r="K41" s="203"/>
      <c r="L41" s="203"/>
      <c r="M41" s="204"/>
      <c r="N41" s="204"/>
      <c r="O41" s="205"/>
      <c r="P41" s="205"/>
      <c r="Q41" s="205"/>
      <c r="R41" s="105"/>
      <c r="S41" s="105"/>
      <c r="T41" s="105"/>
      <c r="U41" s="105"/>
      <c r="V41" s="105"/>
    </row>
    <row r="42" outlineLevel="1">
      <c r="A42" s="207"/>
      <c r="B42" s="208" t="s">
        <v>177</v>
      </c>
      <c r="C42" s="210" t="s">
        <v>262</v>
      </c>
      <c r="D42" s="114"/>
      <c r="E42" s="355" t="s">
        <v>206</v>
      </c>
      <c r="F42" s="200">
        <v>15.6</v>
      </c>
      <c r="G42" s="201" t="s">
        <v>80</v>
      </c>
      <c r="H42" s="112"/>
      <c r="I42" s="224"/>
      <c r="J42" s="114"/>
      <c r="K42" s="203"/>
      <c r="L42" s="203"/>
      <c r="M42" s="204"/>
      <c r="N42" s="204"/>
      <c r="O42" s="205">
        <v>0.0</v>
      </c>
      <c r="P42" s="205">
        <v>1.0</v>
      </c>
      <c r="Q42" s="205">
        <v>1.0</v>
      </c>
      <c r="R42" s="105"/>
      <c r="S42" s="105"/>
      <c r="T42" s="105"/>
      <c r="U42" s="105"/>
      <c r="V42" s="105"/>
    </row>
    <row r="43">
      <c r="A43" s="180"/>
      <c r="B43" s="246"/>
      <c r="C43" s="180"/>
      <c r="D43" s="180"/>
      <c r="E43" s="180"/>
      <c r="F43" s="248"/>
      <c r="G43" s="248"/>
      <c r="H43" s="180"/>
      <c r="I43" s="180"/>
      <c r="J43" s="180"/>
      <c r="K43" s="180"/>
      <c r="L43" s="180"/>
      <c r="M43" s="180"/>
      <c r="N43" s="180"/>
      <c r="O43" s="180"/>
      <c r="P43" s="180"/>
      <c r="Q43" s="180"/>
      <c r="R43" s="180"/>
      <c r="S43" s="180"/>
      <c r="T43" s="180"/>
      <c r="U43" s="180"/>
      <c r="V43" s="180"/>
    </row>
    <row r="44">
      <c r="A44" s="250" t="s">
        <v>148</v>
      </c>
      <c r="B44" s="110"/>
      <c r="C44" s="251"/>
      <c r="D44" s="251"/>
      <c r="E44" s="251"/>
      <c r="F44" s="253"/>
      <c r="G44" s="251"/>
      <c r="H44" s="253"/>
      <c r="I44" s="253"/>
      <c r="J44" s="254"/>
      <c r="K44" s="253"/>
      <c r="L44" s="253"/>
      <c r="M44" s="253"/>
      <c r="N44" s="253"/>
      <c r="O44" s="253"/>
      <c r="P44" s="253"/>
      <c r="Q44" s="253"/>
      <c r="R44" s="253"/>
      <c r="S44" s="253"/>
      <c r="T44" s="253"/>
      <c r="U44" s="253"/>
      <c r="V44" s="253"/>
    </row>
    <row r="45" outlineLevel="1">
      <c r="A45" s="112"/>
      <c r="B45" s="114"/>
      <c r="C45" s="256" t="s">
        <v>48</v>
      </c>
      <c r="D45" s="257" t="s">
        <v>49</v>
      </c>
      <c r="E45" s="256" t="s">
        <v>50</v>
      </c>
      <c r="F45" s="259" t="s">
        <v>51</v>
      </c>
      <c r="G45" s="259" t="s">
        <v>174</v>
      </c>
      <c r="H45" s="260" t="s">
        <v>52</v>
      </c>
      <c r="I45" s="259" t="str">
        <f>'テンプレート'!I56</f>
        <v>Landing Lag</v>
      </c>
      <c r="J45" s="259" t="s">
        <v>176</v>
      </c>
      <c r="K45" s="259" t="str">
        <f>'テンプレート'!K56</f>
        <v>ベクトル</v>
      </c>
      <c r="L45" s="259" t="str">
        <f>'テンプレート'!L56</f>
        <v>KBG (R.E.)</v>
      </c>
      <c r="M45" s="259" t="str">
        <f>'テンプレート'!M56</f>
        <v>BKB (R.A.)</v>
      </c>
      <c r="N45" s="259" t="str">
        <f>'テンプレート'!N56</f>
        <v>FKB (R.F.)</v>
      </c>
      <c r="O45" s="262" t="str">
        <f>'テンプレート'!O56</f>
        <v>盾削り値</v>
      </c>
      <c r="P45" s="259" t="str">
        <f>'テンプレート'!P56</f>
        <v>ﾋｯﾄｽﾄｯﾌﾟ</v>
      </c>
      <c r="Q45" s="262" t="str">
        <f>'テンプレート'!Q56</f>
        <v>ずらし</v>
      </c>
      <c r="R45" s="263" t="str">
        <f>'テンプレート'!R56</f>
        <v>Comment</v>
      </c>
      <c r="S45" s="120"/>
      <c r="T45" s="120"/>
      <c r="U45" s="120"/>
      <c r="V45" s="120"/>
    </row>
    <row r="46" outlineLevel="1">
      <c r="A46" s="265" t="s">
        <v>187</v>
      </c>
      <c r="B46" s="267"/>
      <c r="C46" s="199" t="s">
        <v>415</v>
      </c>
      <c r="D46" s="314" t="s">
        <v>464</v>
      </c>
      <c r="E46" s="271" t="s">
        <v>173</v>
      </c>
      <c r="F46" s="273">
        <v>12.0</v>
      </c>
      <c r="G46" s="273">
        <v>10.2</v>
      </c>
      <c r="H46" s="200" t="s">
        <v>193</v>
      </c>
      <c r="I46" s="311" t="str">
        <f t="array" ref="I46">INDEX('Aerial Attacks'!$O$3:$AA$109, MATCH($A$1,'Aerial Attacks'!$A$3:$A$109,0), MATCH(A46,'Aerial Attacks'!$O$2:$S$2,0))</f>
        <v>8</v>
      </c>
      <c r="J46" s="314" t="s">
        <v>1129</v>
      </c>
      <c r="K46" s="200"/>
      <c r="L46" s="203"/>
      <c r="M46" s="204"/>
      <c r="N46" s="204"/>
      <c r="O46" s="205">
        <v>0.0</v>
      </c>
      <c r="P46" s="205">
        <v>1.0</v>
      </c>
      <c r="Q46" s="205">
        <v>1.0</v>
      </c>
      <c r="R46" s="243"/>
      <c r="S46" s="221"/>
      <c r="T46" s="221"/>
      <c r="U46" s="221"/>
      <c r="V46" s="110"/>
    </row>
    <row r="47" outlineLevel="1">
      <c r="A47" s="207"/>
      <c r="B47" s="267" t="s">
        <v>76</v>
      </c>
      <c r="C47" s="199" t="s">
        <v>1383</v>
      </c>
      <c r="D47" s="114"/>
      <c r="E47" s="199" t="s">
        <v>145</v>
      </c>
      <c r="F47" s="200">
        <v>8.4</v>
      </c>
      <c r="G47" s="200">
        <v>7.140000000000001</v>
      </c>
      <c r="H47" s="200" t="s">
        <v>70</v>
      </c>
      <c r="I47" s="207"/>
      <c r="J47" s="114"/>
      <c r="K47" s="200"/>
      <c r="L47" s="203"/>
      <c r="M47" s="204"/>
      <c r="N47" s="204"/>
      <c r="O47" s="205">
        <v>0.0</v>
      </c>
      <c r="P47" s="205">
        <v>1.0</v>
      </c>
      <c r="Q47" s="205">
        <v>1.0</v>
      </c>
      <c r="R47" s="112"/>
      <c r="S47" s="224"/>
      <c r="T47" s="224"/>
      <c r="U47" s="224"/>
      <c r="V47" s="114"/>
    </row>
    <row r="48" outlineLevel="1">
      <c r="A48" s="265" t="s">
        <v>219</v>
      </c>
      <c r="B48" s="267"/>
      <c r="C48" s="199" t="s">
        <v>56</v>
      </c>
      <c r="D48" s="314" t="s">
        <v>211</v>
      </c>
      <c r="E48" s="199" t="s">
        <v>145</v>
      </c>
      <c r="F48" s="200">
        <v>8.4</v>
      </c>
      <c r="G48" s="200">
        <v>7.140000000000001</v>
      </c>
      <c r="H48" s="200" t="s">
        <v>70</v>
      </c>
      <c r="I48" s="305" t="str">
        <f t="array" ref="I48">INDEX('Aerial Attacks'!$O$3:$AB$109, MATCH($A$1,'Aerial Attacks'!$A$3:$A$109,0), MATCH(A48,'Aerial Attacks'!$O$2:$S$2,0))</f>
        <v>6</v>
      </c>
      <c r="J48" s="314" t="s">
        <v>2515</v>
      </c>
      <c r="K48" s="200"/>
      <c r="L48" s="203"/>
      <c r="M48" s="204"/>
      <c r="N48" s="204"/>
      <c r="O48" s="205">
        <v>0.0</v>
      </c>
      <c r="P48" s="205">
        <v>1.0</v>
      </c>
      <c r="Q48" s="205">
        <v>1.0</v>
      </c>
      <c r="R48" s="243"/>
      <c r="S48" s="221"/>
      <c r="T48" s="221"/>
      <c r="U48" s="221"/>
      <c r="V48" s="110"/>
    </row>
    <row r="49" outlineLevel="1">
      <c r="A49" s="207"/>
      <c r="B49" s="267" t="s">
        <v>76</v>
      </c>
      <c r="C49" s="199" t="s">
        <v>1349</v>
      </c>
      <c r="D49" s="114"/>
      <c r="E49" s="199" t="s">
        <v>66</v>
      </c>
      <c r="F49" s="200">
        <v>7.199999999999999</v>
      </c>
      <c r="G49" s="200">
        <v>6.12</v>
      </c>
      <c r="H49" s="200" t="s">
        <v>70</v>
      </c>
      <c r="I49" s="114"/>
      <c r="J49" s="114"/>
      <c r="K49" s="200"/>
      <c r="L49" s="203"/>
      <c r="M49" s="204"/>
      <c r="N49" s="204"/>
      <c r="O49" s="205">
        <v>0.0</v>
      </c>
      <c r="P49" s="205">
        <v>1.0</v>
      </c>
      <c r="Q49" s="205">
        <v>1.0</v>
      </c>
      <c r="R49" s="112"/>
      <c r="S49" s="224"/>
      <c r="T49" s="224"/>
      <c r="U49" s="224"/>
      <c r="V49" s="114"/>
    </row>
    <row r="50" outlineLevel="1">
      <c r="A50" s="265" t="s">
        <v>260</v>
      </c>
      <c r="B50" s="267" t="s">
        <v>402</v>
      </c>
      <c r="C50" s="199" t="s">
        <v>2516</v>
      </c>
      <c r="D50" s="314" t="s">
        <v>211</v>
      </c>
      <c r="E50" s="199" t="s">
        <v>429</v>
      </c>
      <c r="F50" s="200">
        <v>1.2</v>
      </c>
      <c r="G50" s="200">
        <v>1.02</v>
      </c>
      <c r="H50" s="200" t="s">
        <v>292</v>
      </c>
      <c r="I50" s="305">
        <f t="array" ref="I50">INDEX('Aerial Attacks'!$O$3:$AB$109, MATCH($A$1,'Aerial Attacks'!$A$3:$A$109,0), MATCH(A50,'Aerial Attacks'!$O$2:$S$2,0))</f>
        <v>18</v>
      </c>
      <c r="J50" s="314" t="s">
        <v>2517</v>
      </c>
      <c r="K50" s="200"/>
      <c r="L50" s="203"/>
      <c r="M50" s="204"/>
      <c r="N50" s="204"/>
      <c r="O50" s="205">
        <v>0.0</v>
      </c>
      <c r="P50" s="205">
        <v>1.0</v>
      </c>
      <c r="Q50" s="205">
        <v>1.0</v>
      </c>
      <c r="R50" s="243"/>
      <c r="S50" s="221"/>
      <c r="T50" s="221"/>
      <c r="U50" s="221"/>
      <c r="V50" s="110"/>
    </row>
    <row r="51" outlineLevel="1">
      <c r="A51" s="222"/>
      <c r="B51" s="267" t="s">
        <v>418</v>
      </c>
      <c r="C51" s="199" t="s">
        <v>438</v>
      </c>
      <c r="D51" s="233"/>
      <c r="E51" s="199" t="s">
        <v>66</v>
      </c>
      <c r="F51" s="200">
        <v>7.199999999999999</v>
      </c>
      <c r="G51" s="200">
        <v>6.12</v>
      </c>
      <c r="H51" s="200" t="s">
        <v>70</v>
      </c>
      <c r="I51" s="233"/>
      <c r="J51" s="233"/>
      <c r="K51" s="200"/>
      <c r="L51" s="203"/>
      <c r="M51" s="204"/>
      <c r="N51" s="204"/>
      <c r="O51" s="205">
        <v>0.0</v>
      </c>
      <c r="P51" s="205">
        <v>1.0</v>
      </c>
      <c r="Q51" s="205">
        <v>1.0</v>
      </c>
      <c r="R51" s="231"/>
      <c r="V51" s="233"/>
    </row>
    <row r="52" outlineLevel="1">
      <c r="A52" s="207"/>
      <c r="B52" s="267" t="s">
        <v>301</v>
      </c>
      <c r="C52" s="199" t="s">
        <v>302</v>
      </c>
      <c r="D52" s="114"/>
      <c r="E52" s="199" t="s">
        <v>303</v>
      </c>
      <c r="F52" s="200">
        <v>2.4</v>
      </c>
      <c r="G52" s="200">
        <v>2.4</v>
      </c>
      <c r="H52" s="200" t="s">
        <v>70</v>
      </c>
      <c r="I52" s="114"/>
      <c r="J52" s="114"/>
      <c r="K52" s="200"/>
      <c r="L52" s="203"/>
      <c r="M52" s="204"/>
      <c r="N52" s="204"/>
      <c r="O52" s="205"/>
      <c r="P52" s="205"/>
      <c r="Q52" s="205"/>
      <c r="R52" s="112"/>
      <c r="S52" s="224"/>
      <c r="T52" s="224"/>
      <c r="U52" s="224"/>
      <c r="V52" s="114"/>
    </row>
    <row r="53" outlineLevel="1">
      <c r="A53" s="299" t="s">
        <v>271</v>
      </c>
      <c r="B53" s="267"/>
      <c r="C53" s="199" t="s">
        <v>1540</v>
      </c>
      <c r="D53" s="355" t="s">
        <v>150</v>
      </c>
      <c r="E53" s="199" t="s">
        <v>145</v>
      </c>
      <c r="F53" s="200">
        <v>8.4</v>
      </c>
      <c r="G53" s="200">
        <v>7.140000000000001</v>
      </c>
      <c r="H53" s="200" t="s">
        <v>70</v>
      </c>
      <c r="I53" s="820" t="str">
        <f t="array" ref="I53">INDEX('Aerial Attacks'!$O$3:$AB$109, MATCH($A$1,'Aerial Attacks'!$A$3:$A$109,0), MATCH(A53,'Aerial Attacks'!$O$2:$S$2,0))</f>
        <v>6</v>
      </c>
      <c r="J53" s="355" t="s">
        <v>2518</v>
      </c>
      <c r="K53" s="203"/>
      <c r="L53" s="203"/>
      <c r="M53" s="204"/>
      <c r="N53" s="204"/>
      <c r="O53" s="205">
        <v>0.0</v>
      </c>
      <c r="P53" s="205">
        <v>1.0</v>
      </c>
      <c r="Q53" s="205">
        <v>1.0</v>
      </c>
      <c r="R53" s="228"/>
      <c r="S53" s="120"/>
      <c r="T53" s="120"/>
      <c r="U53" s="120"/>
      <c r="V53" s="117"/>
    </row>
    <row r="54" outlineLevel="1">
      <c r="A54" s="265" t="s">
        <v>283</v>
      </c>
      <c r="B54" s="267" t="s">
        <v>402</v>
      </c>
      <c r="C54" s="199" t="s">
        <v>2519</v>
      </c>
      <c r="D54" s="314" t="s">
        <v>345</v>
      </c>
      <c r="E54" s="199" t="s">
        <v>592</v>
      </c>
      <c r="F54" s="200">
        <v>1.7999999999999998</v>
      </c>
      <c r="G54" s="200">
        <v>1.53</v>
      </c>
      <c r="H54" s="200" t="s">
        <v>292</v>
      </c>
      <c r="I54" s="305">
        <f t="array" ref="I54">INDEX('Aerial Attacks'!$O$3:$AB$109, MATCH($A$1,'Aerial Attacks'!$A$3:$A$109,0), MATCH(A54,'Aerial Attacks'!$O$2:$S$2,0))</f>
        <v>16</v>
      </c>
      <c r="J54" s="314" t="s">
        <v>1490</v>
      </c>
      <c r="K54" s="203"/>
      <c r="L54" s="203"/>
      <c r="M54" s="204"/>
      <c r="N54" s="204"/>
      <c r="O54" s="205">
        <v>0.0</v>
      </c>
      <c r="P54" s="205">
        <v>1.0</v>
      </c>
      <c r="Q54" s="205">
        <v>1.0</v>
      </c>
      <c r="R54" s="243"/>
      <c r="S54" s="221"/>
      <c r="T54" s="221"/>
      <c r="U54" s="221"/>
      <c r="V54" s="110"/>
    </row>
    <row r="55" outlineLevel="1">
      <c r="A55" s="207"/>
      <c r="B55" s="267" t="s">
        <v>418</v>
      </c>
      <c r="C55" s="199" t="s">
        <v>1066</v>
      </c>
      <c r="D55" s="114"/>
      <c r="E55" s="199" t="s">
        <v>58</v>
      </c>
      <c r="F55" s="200">
        <v>5.0</v>
      </c>
      <c r="G55" s="200">
        <v>5.1</v>
      </c>
      <c r="H55" s="200" t="s">
        <v>70</v>
      </c>
      <c r="I55" s="114"/>
      <c r="J55" s="114"/>
      <c r="K55" s="203"/>
      <c r="L55" s="203"/>
      <c r="M55" s="204"/>
      <c r="N55" s="204"/>
      <c r="O55" s="205">
        <v>0.0</v>
      </c>
      <c r="P55" s="205">
        <v>1.0</v>
      </c>
      <c r="Q55" s="205">
        <v>1.0</v>
      </c>
      <c r="R55" s="112"/>
      <c r="S55" s="224"/>
      <c r="T55" s="224"/>
      <c r="U55" s="224"/>
      <c r="V55" s="114"/>
    </row>
    <row r="56">
      <c r="A56" s="312"/>
      <c r="B56" s="315"/>
      <c r="C56" s="317"/>
      <c r="D56" s="317"/>
      <c r="E56" s="318"/>
      <c r="F56" s="318"/>
      <c r="G56" s="318"/>
      <c r="H56" s="319"/>
      <c r="I56" s="319"/>
      <c r="J56" s="320"/>
      <c r="K56" s="320"/>
      <c r="L56" s="320"/>
      <c r="M56" s="320"/>
      <c r="N56" s="320"/>
      <c r="O56" s="320"/>
      <c r="P56" s="320"/>
      <c r="Q56" s="180"/>
      <c r="R56" s="180"/>
      <c r="S56" s="180"/>
      <c r="T56" s="180"/>
      <c r="U56" s="180"/>
      <c r="V56" s="180"/>
    </row>
    <row r="57">
      <c r="A57" s="322" t="s">
        <v>305</v>
      </c>
      <c r="B57" s="117"/>
      <c r="C57" s="317"/>
      <c r="D57" s="317"/>
      <c r="E57" s="318"/>
      <c r="F57" s="318"/>
      <c r="G57" s="318"/>
      <c r="H57" s="319"/>
      <c r="I57" s="319"/>
      <c r="J57" s="320"/>
      <c r="K57" s="320"/>
      <c r="L57" s="320"/>
      <c r="M57" s="320"/>
      <c r="N57" s="320"/>
      <c r="O57" s="320"/>
      <c r="P57" s="320"/>
      <c r="Q57" s="180"/>
      <c r="R57" s="180"/>
      <c r="S57" s="180"/>
      <c r="T57" s="180"/>
      <c r="U57" s="180"/>
      <c r="V57" s="180"/>
    </row>
    <row r="58" outlineLevel="1">
      <c r="A58" s="324" t="s">
        <v>2520</v>
      </c>
      <c r="B58" s="117"/>
      <c r="C58" s="327" t="s">
        <v>48</v>
      </c>
      <c r="D58" s="327" t="s">
        <v>49</v>
      </c>
      <c r="E58" s="328" t="s">
        <v>50</v>
      </c>
      <c r="F58" s="329" t="s">
        <v>51</v>
      </c>
      <c r="G58" s="328"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outlineLevel="1">
      <c r="A59" s="335" t="s">
        <v>324</v>
      </c>
      <c r="B59" s="343" t="s">
        <v>446</v>
      </c>
      <c r="C59" s="199" t="s">
        <v>2521</v>
      </c>
      <c r="D59" s="199" t="s">
        <v>1385</v>
      </c>
      <c r="E59" s="199" t="s">
        <v>451</v>
      </c>
      <c r="F59" s="200">
        <v>0.0</v>
      </c>
      <c r="G59" s="407"/>
      <c r="H59" s="228" t="s">
        <v>2522</v>
      </c>
      <c r="I59" s="120"/>
      <c r="J59" s="117"/>
      <c r="K59" s="203"/>
      <c r="L59" s="203"/>
      <c r="M59" s="204"/>
      <c r="N59" s="204"/>
      <c r="O59" s="200">
        <v>0.0</v>
      </c>
      <c r="P59" s="200">
        <v>1.0</v>
      </c>
      <c r="Q59" s="200">
        <v>1.0</v>
      </c>
      <c r="R59" s="205" t="b">
        <v>1</v>
      </c>
      <c r="S59" s="205" t="b">
        <v>1</v>
      </c>
      <c r="T59" s="205"/>
      <c r="U59" s="205" t="b">
        <v>0</v>
      </c>
      <c r="V59" s="205" t="b">
        <v>1</v>
      </c>
    </row>
    <row r="60" outlineLevel="1">
      <c r="A60" s="324" t="s">
        <v>2523</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35" t="s">
        <v>324</v>
      </c>
      <c r="B61" s="343" t="s">
        <v>2524</v>
      </c>
      <c r="C61" s="216" t="s">
        <v>2525</v>
      </c>
      <c r="D61" s="199" t="s">
        <v>2206</v>
      </c>
      <c r="E61" s="216" t="s">
        <v>1751</v>
      </c>
      <c r="F61" s="366" t="s">
        <v>1752</v>
      </c>
      <c r="G61" s="216" t="s">
        <v>2033</v>
      </c>
      <c r="H61" s="243" t="s">
        <v>2526</v>
      </c>
      <c r="I61" s="221"/>
      <c r="J61" s="110"/>
      <c r="K61" s="203"/>
      <c r="L61" s="203"/>
      <c r="M61" s="204"/>
      <c r="N61" s="204"/>
      <c r="O61" s="200">
        <v>0.0</v>
      </c>
      <c r="P61" s="200">
        <v>1.0</v>
      </c>
      <c r="Q61" s="200">
        <v>1.0</v>
      </c>
      <c r="R61" s="205" t="b">
        <v>1</v>
      </c>
      <c r="S61" s="205" t="b">
        <v>1</v>
      </c>
      <c r="T61" s="205"/>
      <c r="U61" s="344" t="s">
        <v>340</v>
      </c>
      <c r="V61" s="344" t="b">
        <v>1</v>
      </c>
    </row>
    <row r="62" ht="18.0" customHeight="1" outlineLevel="1">
      <c r="A62" s="222"/>
      <c r="B62" s="343" t="s">
        <v>2527</v>
      </c>
      <c r="C62" s="207"/>
      <c r="D62" s="199" t="s">
        <v>2528</v>
      </c>
      <c r="E62" s="207"/>
      <c r="F62" s="207"/>
      <c r="G62" s="207"/>
      <c r="H62" s="231"/>
      <c r="J62" s="233"/>
      <c r="K62" s="407"/>
      <c r="L62" s="407"/>
      <c r="M62" s="407"/>
      <c r="N62" s="407"/>
      <c r="O62" s="407"/>
      <c r="P62" s="407"/>
      <c r="Q62" s="407"/>
      <c r="R62" s="407"/>
      <c r="S62" s="407"/>
      <c r="T62" s="407"/>
      <c r="U62" s="222"/>
      <c r="V62" s="222"/>
    </row>
    <row r="63" outlineLevel="1">
      <c r="A63" s="222"/>
      <c r="B63" s="343" t="s">
        <v>2529</v>
      </c>
      <c r="C63" s="407"/>
      <c r="D63" s="199" t="s">
        <v>835</v>
      </c>
      <c r="E63" s="407"/>
      <c r="F63" s="407"/>
      <c r="G63" s="407"/>
      <c r="H63" s="231"/>
      <c r="J63" s="233"/>
      <c r="K63" s="407"/>
      <c r="L63" s="407"/>
      <c r="M63" s="407"/>
      <c r="N63" s="407"/>
      <c r="O63" s="407"/>
      <c r="P63" s="407"/>
      <c r="Q63" s="407"/>
      <c r="R63" s="407"/>
      <c r="S63" s="407"/>
      <c r="T63" s="407"/>
      <c r="U63" s="222"/>
      <c r="V63" s="222"/>
    </row>
    <row r="64" outlineLevel="1">
      <c r="A64" s="222"/>
      <c r="B64" s="343" t="s">
        <v>2530</v>
      </c>
      <c r="C64" s="407"/>
      <c r="D64" s="199" t="s">
        <v>2531</v>
      </c>
      <c r="E64" s="407"/>
      <c r="F64" s="407"/>
      <c r="G64" s="407"/>
      <c r="H64" s="112"/>
      <c r="I64" s="224"/>
      <c r="J64" s="114"/>
      <c r="K64" s="407"/>
      <c r="L64" s="407"/>
      <c r="M64" s="407"/>
      <c r="N64" s="407"/>
      <c r="O64" s="407"/>
      <c r="P64" s="407"/>
      <c r="Q64" s="407"/>
      <c r="R64" s="407"/>
      <c r="S64" s="407"/>
      <c r="T64" s="407"/>
      <c r="U64" s="207"/>
      <c r="V64" s="207"/>
    </row>
    <row r="65" outlineLevel="1">
      <c r="A65" s="324" t="s">
        <v>2532</v>
      </c>
      <c r="B65" s="117"/>
      <c r="C65" s="327" t="s">
        <v>48</v>
      </c>
      <c r="D65" s="327" t="s">
        <v>49</v>
      </c>
      <c r="E65" s="328" t="s">
        <v>50</v>
      </c>
      <c r="F65" s="329" t="s">
        <v>51</v>
      </c>
      <c r="G65" s="328"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ht="28.5" customHeight="1" outlineLevel="1">
      <c r="A66" s="335" t="s">
        <v>324</v>
      </c>
      <c r="B66" s="388" t="s">
        <v>402</v>
      </c>
      <c r="C66" s="199" t="s">
        <v>2533</v>
      </c>
      <c r="D66" s="363"/>
      <c r="E66" s="199" t="s">
        <v>291</v>
      </c>
      <c r="F66" s="200">
        <v>1.68</v>
      </c>
      <c r="G66" s="201" t="s">
        <v>70</v>
      </c>
      <c r="H66" s="243" t="s">
        <v>2536</v>
      </c>
      <c r="I66" s="221"/>
      <c r="J66" s="110"/>
      <c r="K66" s="200"/>
      <c r="L66" s="200"/>
      <c r="M66" s="205"/>
      <c r="N66" s="205"/>
      <c r="O66" s="200">
        <v>0.0</v>
      </c>
      <c r="P66" s="200">
        <v>1.0</v>
      </c>
      <c r="Q66" s="200">
        <v>1.0</v>
      </c>
      <c r="R66" s="205" t="b">
        <v>1</v>
      </c>
      <c r="S66" s="205" t="b">
        <v>1</v>
      </c>
      <c r="T66" s="205"/>
      <c r="U66" s="344" t="s">
        <v>1190</v>
      </c>
      <c r="V66" s="344" t="b">
        <v>0</v>
      </c>
    </row>
    <row r="67" ht="28.5" customHeight="1" outlineLevel="1">
      <c r="A67" s="222"/>
      <c r="B67" s="388" t="s">
        <v>418</v>
      </c>
      <c r="C67" s="199" t="s">
        <v>2537</v>
      </c>
      <c r="D67" s="207"/>
      <c r="E67" s="199" t="s">
        <v>194</v>
      </c>
      <c r="F67" s="200">
        <v>3.5999999999999996</v>
      </c>
      <c r="G67" s="201" t="s">
        <v>193</v>
      </c>
      <c r="H67" s="112"/>
      <c r="I67" s="224"/>
      <c r="J67" s="114"/>
      <c r="K67" s="200"/>
      <c r="L67" s="200"/>
      <c r="M67" s="205"/>
      <c r="N67" s="205"/>
      <c r="O67" s="200">
        <v>0.0</v>
      </c>
      <c r="P67" s="200">
        <v>1.0</v>
      </c>
      <c r="Q67" s="200">
        <v>1.0</v>
      </c>
      <c r="R67" s="205" t="b">
        <v>1</v>
      </c>
      <c r="S67" s="205" t="b">
        <v>1</v>
      </c>
      <c r="T67" s="205"/>
      <c r="U67" s="207"/>
      <c r="V67" s="207"/>
    </row>
    <row r="68" outlineLevel="1">
      <c r="A68" s="324" t="s">
        <v>2539</v>
      </c>
      <c r="B68" s="117"/>
      <c r="C68" s="327" t="s">
        <v>48</v>
      </c>
      <c r="D68" s="327" t="s">
        <v>49</v>
      </c>
      <c r="E68" s="328" t="s">
        <v>50</v>
      </c>
      <c r="F68" s="329" t="s">
        <v>51</v>
      </c>
      <c r="G68" s="328" t="s">
        <v>52</v>
      </c>
      <c r="H68" s="331"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outlineLevel="1">
      <c r="A69" s="1237" t="s">
        <v>324</v>
      </c>
      <c r="B69" s="848"/>
      <c r="C69" s="407"/>
      <c r="D69" s="355" t="s">
        <v>165</v>
      </c>
      <c r="E69" s="407"/>
      <c r="F69" s="407"/>
      <c r="G69" s="407"/>
      <c r="H69" s="228" t="s">
        <v>2541</v>
      </c>
      <c r="I69" s="120"/>
      <c r="J69" s="117"/>
      <c r="K69" s="407"/>
      <c r="L69" s="407"/>
      <c r="M69" s="407"/>
      <c r="N69" s="407"/>
      <c r="O69" s="407"/>
      <c r="P69" s="407"/>
      <c r="Q69" s="407"/>
      <c r="R69" s="407"/>
      <c r="S69" s="407"/>
      <c r="T69" s="407"/>
      <c r="U69" s="205" t="b">
        <v>0</v>
      </c>
      <c r="V69" s="205" t="b">
        <v>0</v>
      </c>
    </row>
    <row r="70">
      <c r="A70" s="312"/>
      <c r="B70" s="315"/>
      <c r="C70" s="317"/>
      <c r="D70" s="317"/>
      <c r="E70" s="318"/>
      <c r="F70" s="318"/>
      <c r="G70" s="318"/>
      <c r="H70" s="319"/>
      <c r="I70" s="319"/>
      <c r="J70" s="320"/>
      <c r="K70" s="320"/>
      <c r="L70" s="320"/>
      <c r="M70" s="320"/>
      <c r="N70" s="320"/>
      <c r="O70" s="320"/>
      <c r="P70" s="320"/>
      <c r="Q70" s="180"/>
      <c r="R70" s="180"/>
      <c r="S70" s="180"/>
      <c r="T70" s="180"/>
      <c r="U70" s="180"/>
      <c r="V70" s="180"/>
    </row>
    <row r="71">
      <c r="A71" s="390" t="s">
        <v>442</v>
      </c>
      <c r="B71" s="110"/>
      <c r="C71" s="319"/>
      <c r="D71" s="319"/>
      <c r="E71" s="320"/>
      <c r="F71" s="392"/>
      <c r="G71" s="392"/>
      <c r="H71" s="320"/>
      <c r="I71" s="320"/>
      <c r="J71" s="320"/>
      <c r="K71" s="320"/>
      <c r="L71" s="320"/>
      <c r="M71" s="320"/>
      <c r="N71" s="180"/>
      <c r="O71" s="180"/>
      <c r="P71" s="180"/>
      <c r="Q71" s="320"/>
      <c r="R71" s="320"/>
      <c r="S71" s="320"/>
      <c r="T71" s="320"/>
      <c r="U71" s="320"/>
      <c r="V71" s="320"/>
    </row>
    <row r="72" outlineLevel="1">
      <c r="A72" s="112"/>
      <c r="B72" s="114"/>
      <c r="C72" s="393" t="s">
        <v>48</v>
      </c>
      <c r="D72" s="393" t="s">
        <v>49</v>
      </c>
      <c r="E72" s="393" t="s">
        <v>50</v>
      </c>
      <c r="F72" s="396" t="s">
        <v>51</v>
      </c>
      <c r="G72" s="319"/>
      <c r="H72" s="319"/>
      <c r="I72" s="319"/>
      <c r="J72" s="320"/>
      <c r="K72" s="320"/>
      <c r="L72" s="320"/>
      <c r="M72" s="320"/>
      <c r="N72" s="320"/>
      <c r="O72" s="320"/>
      <c r="P72" s="320"/>
      <c r="Q72" s="320"/>
      <c r="R72" s="320"/>
      <c r="S72" s="320"/>
      <c r="T72" s="320"/>
      <c r="U72" s="320"/>
      <c r="V72" s="320"/>
    </row>
    <row r="73" outlineLevel="1">
      <c r="A73" s="398" t="s">
        <v>449</v>
      </c>
      <c r="B73" s="399" t="s">
        <v>449</v>
      </c>
      <c r="C73" s="127" t="s">
        <v>429</v>
      </c>
      <c r="D73" s="127" t="s">
        <v>229</v>
      </c>
      <c r="E73" s="127" t="s">
        <v>429</v>
      </c>
      <c r="F73" s="200">
        <v>1.2</v>
      </c>
      <c r="G73" s="319"/>
      <c r="H73" s="319"/>
      <c r="I73" s="319"/>
      <c r="J73" s="320"/>
      <c r="K73" s="320"/>
      <c r="L73" s="320"/>
      <c r="M73" s="320"/>
      <c r="N73" s="320"/>
      <c r="O73" s="320"/>
      <c r="P73" s="320"/>
      <c r="Q73" s="320"/>
      <c r="R73" s="320"/>
      <c r="S73" s="320"/>
      <c r="T73" s="320"/>
      <c r="U73" s="320"/>
      <c r="V73" s="320"/>
    </row>
    <row r="74" outlineLevel="1">
      <c r="A74" s="400" t="s">
        <v>454</v>
      </c>
      <c r="B74" s="399" t="s">
        <v>455</v>
      </c>
      <c r="C74" s="127" t="s">
        <v>105</v>
      </c>
      <c r="D74" s="127" t="s">
        <v>65</v>
      </c>
      <c r="E74" s="401"/>
      <c r="F74" s="402"/>
      <c r="G74" s="402"/>
      <c r="H74" s="319"/>
      <c r="I74" s="319"/>
      <c r="J74" s="320"/>
      <c r="K74" s="320"/>
      <c r="L74" s="320"/>
      <c r="M74" s="320"/>
      <c r="N74" s="320"/>
      <c r="O74" s="320"/>
      <c r="P74" s="320"/>
      <c r="Q74" s="320"/>
      <c r="R74" s="320"/>
      <c r="S74" s="320"/>
      <c r="T74" s="320"/>
      <c r="U74" s="320"/>
      <c r="V74" s="320"/>
    </row>
    <row r="75" outlineLevel="1">
      <c r="A75" s="231"/>
      <c r="B75" s="399" t="s">
        <v>456</v>
      </c>
      <c r="C75" s="127" t="s">
        <v>192</v>
      </c>
      <c r="D75" s="127" t="s">
        <v>165</v>
      </c>
      <c r="E75" s="401"/>
      <c r="F75" s="402"/>
      <c r="G75" s="402"/>
      <c r="H75" s="319"/>
      <c r="I75" s="319"/>
      <c r="J75" s="320"/>
      <c r="K75" s="320"/>
      <c r="L75" s="320"/>
      <c r="M75" s="320"/>
      <c r="N75" s="320"/>
      <c r="O75" s="320"/>
      <c r="P75" s="320"/>
      <c r="Q75" s="320"/>
      <c r="R75" s="320"/>
      <c r="S75" s="320"/>
      <c r="T75" s="320"/>
      <c r="U75" s="320"/>
      <c r="V75" s="320"/>
    </row>
    <row r="76" outlineLevel="1">
      <c r="A76" s="112"/>
      <c r="B76" s="399" t="s">
        <v>459</v>
      </c>
      <c r="C76" s="127" t="s">
        <v>457</v>
      </c>
      <c r="D76" s="127" t="s">
        <v>118</v>
      </c>
      <c r="E76" s="319"/>
      <c r="F76" s="402"/>
      <c r="G76" s="402"/>
      <c r="H76" s="319"/>
      <c r="I76" s="319"/>
      <c r="J76" s="320"/>
      <c r="K76" s="320"/>
      <c r="L76" s="320"/>
      <c r="M76" s="320"/>
      <c r="N76" s="320"/>
      <c r="O76" s="320"/>
      <c r="P76" s="320"/>
      <c r="Q76" s="320"/>
      <c r="R76" s="320"/>
      <c r="S76" s="320"/>
      <c r="T76" s="320"/>
      <c r="U76" s="320"/>
      <c r="V76" s="320"/>
    </row>
    <row r="77" outlineLevel="1">
      <c r="A77" s="403" t="s">
        <v>462</v>
      </c>
      <c r="B77" s="117"/>
      <c r="C77" s="393" t="s">
        <v>465</v>
      </c>
      <c r="D77" s="393" t="s">
        <v>48</v>
      </c>
      <c r="E77" s="393" t="s">
        <v>49</v>
      </c>
      <c r="F77" s="393" t="s">
        <v>50</v>
      </c>
      <c r="G77" s="396" t="s">
        <v>51</v>
      </c>
      <c r="H77" s="1036" t="s">
        <v>53</v>
      </c>
      <c r="I77" s="120"/>
      <c r="J77" s="117"/>
      <c r="K77" s="405" t="str">
        <f>'テンプレート'!K97</f>
        <v>ベクトル</v>
      </c>
      <c r="L77" s="405" t="str">
        <f>'テンプレート'!L97</f>
        <v>KBG (R.E.)</v>
      </c>
      <c r="M77" s="405" t="str">
        <f>'テンプレート'!M97</f>
        <v>BKB (R.A.)</v>
      </c>
      <c r="N77" s="405" t="str">
        <f>'テンプレート'!N97</f>
        <v>FKB (R.F.)</v>
      </c>
      <c r="O77" s="406" t="str">
        <f>'テンプレート'!O97</f>
        <v>盾削り値</v>
      </c>
      <c r="P77" s="405" t="str">
        <f>'テンプレート'!P97</f>
        <v>ﾋｯﾄｽﾄｯﾌﾟ</v>
      </c>
      <c r="Q77" s="406" t="str">
        <f>'テンプレート'!Q97</f>
        <v>ずらし</v>
      </c>
      <c r="R77" s="408"/>
      <c r="S77" s="408"/>
      <c r="T77" s="408"/>
      <c r="U77" s="408"/>
      <c r="V77" s="408"/>
    </row>
    <row r="78" outlineLevel="1">
      <c r="A78" s="411" t="s">
        <v>467</v>
      </c>
      <c r="B78" s="399" t="s">
        <v>469</v>
      </c>
      <c r="C78" s="426"/>
      <c r="D78" s="127" t="s">
        <v>191</v>
      </c>
      <c r="E78" s="426" t="s">
        <v>65</v>
      </c>
      <c r="F78" s="199" t="s">
        <v>303</v>
      </c>
      <c r="G78" s="200">
        <v>2.4</v>
      </c>
      <c r="H78" s="1141"/>
      <c r="I78" s="221"/>
      <c r="J78" s="110"/>
      <c r="K78" s="203"/>
      <c r="L78" s="203"/>
      <c r="M78" s="204"/>
      <c r="N78" s="204"/>
      <c r="O78" s="205">
        <v>0.0</v>
      </c>
      <c r="P78" s="205">
        <v>1.0</v>
      </c>
      <c r="Q78" s="205">
        <v>1.0</v>
      </c>
      <c r="R78" s="408"/>
      <c r="S78" s="320"/>
      <c r="T78" s="320"/>
      <c r="U78" s="320"/>
      <c r="V78" s="320"/>
    </row>
    <row r="79" outlineLevel="1">
      <c r="A79" s="207"/>
      <c r="B79" s="399" t="s">
        <v>462</v>
      </c>
      <c r="C79" s="207"/>
      <c r="D79" s="127" t="s">
        <v>74</v>
      </c>
      <c r="E79" s="207"/>
      <c r="F79" s="199" t="s">
        <v>66</v>
      </c>
      <c r="G79" s="200">
        <v>7.199999999999999</v>
      </c>
      <c r="H79" s="112"/>
      <c r="I79" s="224"/>
      <c r="J79" s="114"/>
      <c r="K79" s="203"/>
      <c r="L79" s="203"/>
      <c r="M79" s="204"/>
      <c r="N79" s="204"/>
      <c r="O79" s="407"/>
      <c r="P79" s="407"/>
      <c r="Q79" s="407"/>
      <c r="R79" s="408"/>
      <c r="S79" s="320"/>
      <c r="T79" s="320"/>
      <c r="U79" s="320"/>
      <c r="V79" s="320"/>
    </row>
    <row r="80" outlineLevel="1">
      <c r="A80" s="411" t="s">
        <v>474</v>
      </c>
      <c r="B80" s="399" t="s">
        <v>469</v>
      </c>
      <c r="C80" s="426"/>
      <c r="D80" s="407"/>
      <c r="E80" s="426" t="s">
        <v>345</v>
      </c>
      <c r="F80" s="407"/>
      <c r="G80" s="407"/>
      <c r="H80" s="1141"/>
      <c r="I80" s="221"/>
      <c r="J80" s="110"/>
      <c r="K80" s="407"/>
      <c r="L80" s="407"/>
      <c r="M80" s="407"/>
      <c r="N80" s="407"/>
      <c r="O80" s="407"/>
      <c r="P80" s="407"/>
      <c r="Q80" s="407"/>
      <c r="R80" s="408"/>
      <c r="S80" s="320"/>
      <c r="T80" s="320"/>
      <c r="U80" s="320"/>
      <c r="V80" s="320"/>
    </row>
    <row r="81" outlineLevel="1">
      <c r="A81" s="207"/>
      <c r="B81" s="399" t="s">
        <v>462</v>
      </c>
      <c r="C81" s="207"/>
      <c r="D81" s="127" t="s">
        <v>154</v>
      </c>
      <c r="E81" s="207"/>
      <c r="F81" s="199" t="s">
        <v>90</v>
      </c>
      <c r="G81" s="200">
        <v>9.6</v>
      </c>
      <c r="H81" s="112"/>
      <c r="I81" s="224"/>
      <c r="J81" s="114"/>
      <c r="K81" s="203"/>
      <c r="L81" s="203"/>
      <c r="M81" s="204"/>
      <c r="N81" s="204"/>
      <c r="O81" s="407"/>
      <c r="P81" s="407"/>
      <c r="Q81" s="407"/>
      <c r="R81" s="408"/>
      <c r="S81" s="320"/>
      <c r="T81" s="320"/>
      <c r="U81" s="320"/>
      <c r="V81" s="320"/>
    </row>
    <row r="82" outlineLevel="1">
      <c r="A82" s="411" t="s">
        <v>477</v>
      </c>
      <c r="B82" s="399" t="s">
        <v>469</v>
      </c>
      <c r="C82" s="426"/>
      <c r="D82" s="127" t="s">
        <v>225</v>
      </c>
      <c r="E82" s="426" t="s">
        <v>118</v>
      </c>
      <c r="F82" s="199" t="s">
        <v>303</v>
      </c>
      <c r="G82" s="200">
        <v>2.4</v>
      </c>
      <c r="H82" s="1141"/>
      <c r="I82" s="221"/>
      <c r="J82" s="110"/>
      <c r="K82" s="203"/>
      <c r="L82" s="203"/>
      <c r="M82" s="204"/>
      <c r="N82" s="204"/>
      <c r="O82" s="205">
        <v>0.0</v>
      </c>
      <c r="P82" s="205">
        <v>1.0</v>
      </c>
      <c r="Q82" s="205">
        <v>1.0</v>
      </c>
      <c r="R82" s="408"/>
      <c r="S82" s="320"/>
      <c r="T82" s="320"/>
      <c r="U82" s="320"/>
      <c r="V82" s="320"/>
    </row>
    <row r="83" outlineLevel="1">
      <c r="A83" s="207"/>
      <c r="B83" s="399" t="s">
        <v>462</v>
      </c>
      <c r="C83" s="207"/>
      <c r="D83" s="127" t="s">
        <v>495</v>
      </c>
      <c r="E83" s="207"/>
      <c r="F83" s="199" t="s">
        <v>229</v>
      </c>
      <c r="G83" s="200">
        <v>6.0</v>
      </c>
      <c r="H83" s="112"/>
      <c r="I83" s="224"/>
      <c r="J83" s="114"/>
      <c r="K83" s="203"/>
      <c r="L83" s="203"/>
      <c r="M83" s="204"/>
      <c r="N83" s="204"/>
      <c r="O83" s="407"/>
      <c r="P83" s="407"/>
      <c r="Q83" s="407"/>
      <c r="R83" s="408"/>
      <c r="S83" s="179"/>
      <c r="T83" s="179"/>
      <c r="U83" s="179"/>
      <c r="V83" s="179"/>
    </row>
    <row r="84" outlineLevel="1">
      <c r="A84" s="411" t="s">
        <v>482</v>
      </c>
      <c r="B84" s="399" t="s">
        <v>469</v>
      </c>
      <c r="C84" s="426"/>
      <c r="D84" s="127" t="s">
        <v>2421</v>
      </c>
      <c r="E84" s="426" t="s">
        <v>461</v>
      </c>
      <c r="F84" s="199" t="s">
        <v>303</v>
      </c>
      <c r="G84" s="200">
        <v>2.4</v>
      </c>
      <c r="H84" s="1141"/>
      <c r="I84" s="221"/>
      <c r="J84" s="110"/>
      <c r="K84" s="203"/>
      <c r="L84" s="203"/>
      <c r="M84" s="204"/>
      <c r="N84" s="204"/>
      <c r="O84" s="205">
        <v>0.0</v>
      </c>
      <c r="P84" s="205">
        <v>1.0</v>
      </c>
      <c r="Q84" s="205">
        <v>1.0</v>
      </c>
      <c r="R84" s="408"/>
      <c r="S84" s="179"/>
      <c r="T84" s="179"/>
      <c r="U84" s="179"/>
      <c r="V84" s="179"/>
    </row>
    <row r="85" outlineLevel="1">
      <c r="A85" s="207"/>
      <c r="B85" s="399" t="s">
        <v>462</v>
      </c>
      <c r="C85" s="207"/>
      <c r="D85" s="127" t="s">
        <v>213</v>
      </c>
      <c r="E85" s="207"/>
      <c r="F85" s="199" t="s">
        <v>229</v>
      </c>
      <c r="G85" s="200">
        <v>6.0</v>
      </c>
      <c r="H85" s="112"/>
      <c r="I85" s="224"/>
      <c r="J85" s="114"/>
      <c r="K85" s="203"/>
      <c r="L85" s="203"/>
      <c r="M85" s="204"/>
      <c r="N85" s="204"/>
      <c r="O85" s="407"/>
      <c r="P85" s="407"/>
      <c r="Q85" s="407"/>
      <c r="R85" s="408"/>
      <c r="S85" s="179"/>
      <c r="T85" s="179"/>
      <c r="U85" s="179"/>
      <c r="V85" s="179"/>
    </row>
    <row r="86">
      <c r="A86" s="312"/>
      <c r="B86" s="315"/>
      <c r="C86" s="317"/>
      <c r="D86" s="317"/>
      <c r="E86" s="319"/>
      <c r="F86" s="248"/>
      <c r="G86" s="248"/>
      <c r="H86" s="319"/>
      <c r="I86" s="319"/>
      <c r="J86" s="320"/>
      <c r="K86" s="320"/>
      <c r="L86" s="121"/>
      <c r="M86" s="121"/>
      <c r="N86" s="121"/>
      <c r="O86" s="179"/>
      <c r="P86" s="179"/>
      <c r="Q86" s="121"/>
      <c r="R86" s="121"/>
      <c r="S86" s="121"/>
      <c r="T86" s="121"/>
      <c r="U86" s="121"/>
      <c r="V86" s="121"/>
    </row>
    <row r="87">
      <c r="A87" s="429" t="s">
        <v>486</v>
      </c>
      <c r="B87" s="110"/>
      <c r="C87" s="392"/>
      <c r="D87" s="121"/>
      <c r="E87" s="121"/>
      <c r="F87" s="121"/>
      <c r="G87" s="121"/>
      <c r="H87" s="121"/>
      <c r="I87" s="121"/>
      <c r="J87" s="180"/>
      <c r="K87" s="121"/>
      <c r="L87" s="121"/>
      <c r="M87" s="121"/>
      <c r="N87" s="121"/>
      <c r="O87" s="121"/>
      <c r="P87" s="121"/>
      <c r="Q87" s="180"/>
      <c r="R87" s="121"/>
      <c r="S87" s="121"/>
      <c r="T87" s="121"/>
      <c r="U87" s="121"/>
      <c r="V87" s="121"/>
    </row>
    <row r="88" outlineLevel="1">
      <c r="A88" s="112"/>
      <c r="B88" s="114"/>
      <c r="C88" s="430" t="s">
        <v>487</v>
      </c>
      <c r="D88" s="430" t="s">
        <v>489</v>
      </c>
      <c r="E88" s="430" t="s">
        <v>49</v>
      </c>
      <c r="F88" s="430" t="s">
        <v>490</v>
      </c>
      <c r="G88" s="431"/>
      <c r="H88" s="319"/>
      <c r="I88" s="319"/>
      <c r="J88" s="320"/>
      <c r="K88" s="320"/>
      <c r="L88" s="121"/>
      <c r="M88" s="121"/>
      <c r="N88" s="121"/>
      <c r="O88" s="121"/>
      <c r="P88" s="121"/>
      <c r="Q88" s="121"/>
      <c r="R88" s="121"/>
      <c r="S88" s="121"/>
      <c r="T88" s="121"/>
      <c r="U88" s="121"/>
      <c r="V88" s="121"/>
    </row>
    <row r="89" outlineLevel="1">
      <c r="A89" s="432" t="s">
        <v>492</v>
      </c>
      <c r="B89" s="433" t="s">
        <v>455</v>
      </c>
      <c r="C89" s="127" t="str">
        <f t="array" ref="C89">INDEX(Dodges!$C$3:$U$84, MATCH($A$1,Dodges!$A$3:$A$85,0), MATCH(C88,Dodges!$C$2:$F$2,0))</f>
        <v>3-16</v>
      </c>
      <c r="D89" s="127" t="str">
        <f t="array" ref="D89">INDEX(Dodges!$C$3:$U$84, MATCH($A$1,Dodges!$A$3:$A$85,0), MATCH(D88,Dodges!$C$2:$F$2,0))</f>
        <v>6-16</v>
      </c>
      <c r="E89" s="127" t="str">
        <f t="array" ref="E89">INDEX(Dodges!$C$3:$U$84, MATCH($A$1,Dodges!$A$3:$A$85,0), MATCH(E88,Dodges!$C$2:$F$2,0))</f>
        <v>24 (19)</v>
      </c>
      <c r="F89" s="127" t="str">
        <f t="array" ref="F89">INDEX(Dodges!$C$3:$U$84, MATCH($A$1,Dodges!$A$3:$A$85,0), MATCH(F88,Dodges!$C$2:$F$2,0))</f>
        <v>32 (25)</v>
      </c>
      <c r="G89" s="402"/>
      <c r="H89" s="319"/>
      <c r="I89" s="319"/>
      <c r="J89" s="320"/>
      <c r="K89" s="320"/>
      <c r="L89" s="320"/>
      <c r="M89" s="121"/>
      <c r="N89" s="121"/>
      <c r="O89" s="121"/>
      <c r="P89" s="121"/>
      <c r="Q89" s="121"/>
      <c r="R89" s="121"/>
      <c r="S89" s="121"/>
      <c r="T89" s="121"/>
      <c r="U89" s="121"/>
      <c r="V89" s="121"/>
    </row>
    <row r="90" outlineLevel="1">
      <c r="A90" s="231"/>
      <c r="B90" s="433" t="s">
        <v>496</v>
      </c>
      <c r="C90" s="127" t="str">
        <f t="array" ref="C90">INDEX(Dodges!$G$3:$U$84, MATCH($A$1,Dodges!$A$3:$A$85,0), MATCH(C88,Dodges!$G$2:$J$2,0))</f>
        <v>4-14</v>
      </c>
      <c r="D90" s="127" t="str">
        <f t="array" ref="D90">INDEX(Dodges!$G$3:$U$84, MATCH($A$1,Dodges!$A$3:$A$85,0), MATCH(D88,Dodges!$G$2:$J$2,0))</f>
        <v>8-14</v>
      </c>
      <c r="E90" s="127" t="str">
        <f t="array" ref="E90">INDEX(Dodges!$G$3:$U$84, MATCH($A$1,Dodges!$A$3:$A$85,0), MATCH(E88,Dodges!$G$2:$J$2,0))</f>
        <v>28</v>
      </c>
      <c r="F90" s="127">
        <f t="array" ref="F90">INDEX(Dodges!$G$3:$U$84, MATCH($A$1,Dodges!$A$3:$A$85,0), MATCH(F88,Dodges!$G$2:$J$2,0))</f>
        <v>37</v>
      </c>
      <c r="G90" s="436"/>
      <c r="H90" s="319"/>
      <c r="I90" s="319"/>
      <c r="J90" s="320"/>
      <c r="K90" s="320"/>
      <c r="L90" s="320"/>
      <c r="M90" s="320"/>
      <c r="N90" s="320"/>
      <c r="O90" s="121"/>
      <c r="P90" s="121"/>
      <c r="Q90" s="121"/>
      <c r="R90" s="121"/>
      <c r="S90" s="121"/>
      <c r="T90" s="121"/>
      <c r="U90" s="121"/>
      <c r="V90" s="121"/>
    </row>
    <row r="91" outlineLevel="1">
      <c r="A91" s="112"/>
      <c r="B91" s="433" t="s">
        <v>497</v>
      </c>
      <c r="C91" s="127" t="str">
        <f t="array" ref="C91">INDEX(Dodges!$K$3:$U$84, MATCH($A$1,Dodges!$A$3:$A$85,0), MATCH(C88,Dodges!$K$2:$N$2,0))</f>
        <v>4-15</v>
      </c>
      <c r="D91" s="127" t="str">
        <f t="array" ref="D91">INDEX(Dodges!$K$3:$U$84, MATCH($A$1,Dodges!$A$3:$A$85,0), MATCH(D88,Dodges!$K$2:$N$2,0))</f>
        <v>8-13</v>
      </c>
      <c r="E91" s="127" t="str">
        <f t="array" ref="E91">INDEX(Dodges!$K$3:$U$84, MATCH($A$1,Dodges!$A$3:$A$85,0), MATCH(E88,Dodges!$K$2:$N$2,0))</f>
        <v>33</v>
      </c>
      <c r="F91" s="127" t="str">
        <f t="array" ref="F91">INDEX(Dodges!$K$3:$U$84, MATCH($A$1,Dodges!$A$3:$A$85,0), MATCH(F88,Dodges!$K$2:$N$2,0))</f>
        <v>50</v>
      </c>
      <c r="G91" s="436"/>
      <c r="H91" s="434"/>
      <c r="I91" s="434"/>
      <c r="J91" s="179"/>
      <c r="K91" s="179"/>
      <c r="L91" s="179"/>
      <c r="M91" s="179"/>
      <c r="N91" s="179"/>
      <c r="O91" s="121"/>
      <c r="P91" s="121"/>
      <c r="Q91" s="121"/>
      <c r="R91" s="121"/>
      <c r="S91" s="121"/>
      <c r="T91" s="121"/>
      <c r="U91" s="121"/>
      <c r="V91" s="121"/>
    </row>
    <row r="92" outlineLevel="1">
      <c r="A92" s="432" t="s">
        <v>498</v>
      </c>
      <c r="B92" s="433" t="s">
        <v>499</v>
      </c>
      <c r="C92" s="127" t="str">
        <f t="array" ref="C92">INDEX(Dodges!$O$3:$U$84, MATCH($A$1,Dodges!$A$3:$A$85,0), MATCH(C88,Dodges!$O$2:$R$2,0))</f>
        <v>2-26</v>
      </c>
      <c r="D92" s="127" t="str">
        <f t="array" ref="D92">INDEX(Dodges!$O$3:$U$84, MATCH($A$1,Dodges!$A$3:$A$85,0), MATCH(D88,Dodges!$O$2:$R$2,0))</f>
        <v>5-24</v>
      </c>
      <c r="E92" s="127" t="str">
        <f t="array" ref="E92">INDEX(Dodges!$O$3:$U$84, MATCH($A$1,Dodges!$A$3:$A$85,0), MATCH(E88,Dodges!$O$2:$R$2,0))</f>
        <v>53</v>
      </c>
      <c r="F92" s="248"/>
      <c r="G92" s="248"/>
      <c r="H92" s="180"/>
      <c r="I92" s="180"/>
      <c r="J92" s="121"/>
      <c r="K92" s="121"/>
      <c r="L92" s="121"/>
      <c r="M92" s="121"/>
      <c r="N92" s="121"/>
      <c r="O92" s="320"/>
      <c r="P92" s="320"/>
      <c r="Q92" s="320"/>
      <c r="R92" s="320"/>
      <c r="S92" s="320"/>
      <c r="T92" s="320"/>
      <c r="U92" s="320"/>
      <c r="V92" s="320"/>
    </row>
    <row r="93" outlineLevel="1">
      <c r="A93" s="112"/>
      <c r="B93" s="433" t="s">
        <v>500</v>
      </c>
      <c r="C93" s="127" t="str">
        <f t="array" ref="C93">INDEX(Dodges!$S$3:$U$84, MATCH($A$1,Dodges!$A$3:$A$85,0), MATCH(C88,Dodges!$S$2:$U$2,0))</f>
        <v>2-19</v>
      </c>
      <c r="D93" s="127" t="str">
        <f t="array" ref="D93">INDEX(Dodges!$S$3:$U$84, MATCH($A$1,Dodges!$A$3:$A$85,0), MATCH(D88,Dodges!$S$2:$U$2,0))</f>
        <v>5-18</v>
      </c>
      <c r="E93" s="127" t="str">
        <f t="array" ref="E93">INDEX(Dodges!$S$3:$U$84, MATCH($A$1,Dodges!$A$3:$A$85,0), MATCH(E88,Dodges!$S$2:$U$2,0))</f>
        <v>真横：90
真上：114
真下：79</v>
      </c>
      <c r="F93" s="436"/>
      <c r="G93" s="436"/>
      <c r="H93" s="180"/>
      <c r="I93" s="180"/>
      <c r="J93" s="179"/>
      <c r="K93" s="179"/>
      <c r="L93" s="179"/>
      <c r="M93" s="179"/>
      <c r="N93" s="121"/>
      <c r="O93" s="180"/>
      <c r="P93" s="180"/>
      <c r="Q93" s="180"/>
      <c r="R93" s="180"/>
      <c r="S93" s="180"/>
      <c r="T93" s="180"/>
      <c r="U93" s="180"/>
      <c r="V93" s="180"/>
    </row>
    <row r="94">
      <c r="A94" s="438"/>
      <c r="B94" s="439"/>
      <c r="C94" s="431"/>
      <c r="D94" s="431"/>
      <c r="E94" s="440"/>
      <c r="F94" s="431"/>
      <c r="G94" s="431"/>
      <c r="H94" s="431"/>
      <c r="I94" s="431"/>
      <c r="J94" s="121"/>
      <c r="K94" s="319"/>
      <c r="L94" s="319"/>
      <c r="M94" s="319"/>
      <c r="N94" s="319"/>
      <c r="O94" s="180"/>
      <c r="P94" s="180"/>
      <c r="Q94" s="180"/>
      <c r="R94" s="180"/>
      <c r="S94" s="180"/>
      <c r="T94" s="180"/>
      <c r="U94" s="180"/>
      <c r="V94" s="180"/>
    </row>
    <row r="95">
      <c r="A95" s="441" t="str">
        <f>'テンプレート'!A115</f>
        <v>Common Actions</v>
      </c>
      <c r="B95" s="110"/>
      <c r="C95" s="320"/>
      <c r="D95" s="179"/>
      <c r="E95" s="320"/>
      <c r="F95" s="138"/>
      <c r="G95" s="138"/>
      <c r="H95" s="179"/>
      <c r="I95" s="179"/>
      <c r="J95" s="180"/>
      <c r="K95" s="180"/>
      <c r="L95" s="180"/>
      <c r="M95" s="180"/>
      <c r="N95" s="180"/>
      <c r="O95" s="180"/>
      <c r="P95" s="180"/>
      <c r="Q95" s="180"/>
      <c r="R95" s="180"/>
      <c r="S95" s="180"/>
      <c r="T95" s="180"/>
      <c r="U95" s="180"/>
      <c r="V95" s="180"/>
    </row>
    <row r="96" outlineLevel="1">
      <c r="A96" s="112"/>
      <c r="B96" s="114"/>
      <c r="C96" s="442" t="str">
        <f>'テンプレート'!C116</f>
        <v>Intangible</v>
      </c>
      <c r="D96" s="442" t="str">
        <f>'テンプレート'!D116</f>
        <v>Duration</v>
      </c>
      <c r="E96" s="442" t="str">
        <f>'テンプレート'!E116</f>
        <v>Active</v>
      </c>
      <c r="F96" s="442" t="str">
        <f>'テンプレート'!F116</f>
        <v>Base Damage</v>
      </c>
      <c r="G96" s="443" t="str">
        <f>'テンプレート'!G116</f>
        <v>Damage (1v1)</v>
      </c>
      <c r="H96" s="320"/>
      <c r="I96" s="320"/>
      <c r="J96" s="179"/>
      <c r="K96" s="444" t="str">
        <f>'テンプレート'!K116</f>
        <v>アイテム取得</v>
      </c>
      <c r="L96" s="117"/>
      <c r="M96" s="445" t="str">
        <f>'テンプレート'!M116</f>
        <v>取得フレーム</v>
      </c>
      <c r="N96" s="445" t="str">
        <f>'テンプレート'!N116</f>
        <v>Duration</v>
      </c>
      <c r="O96" s="180"/>
      <c r="P96" s="180"/>
      <c r="Q96" s="180"/>
      <c r="R96" s="180"/>
      <c r="S96" s="180"/>
      <c r="T96" s="180"/>
      <c r="U96" s="180"/>
      <c r="V96" s="180"/>
    </row>
    <row r="97" outlineLevel="1">
      <c r="A97" s="446" t="str">
        <f>'テンプレート'!A117</f>
        <v>Ledge Options</v>
      </c>
      <c r="B97" s="447" t="str">
        <f>'テンプレート'!B117</f>
        <v>崖つかまり</v>
      </c>
      <c r="C97" s="448"/>
      <c r="D97" s="127">
        <f t="array" ref="D97">INDEX('Ledge  Tech'!$C$3:$C$109, MATCH($A$1,'Ledge  Tech'!$A$3:$A$109,0), MATCH(D96,'Ledge  Tech'!$C$2,0))</f>
        <v>19</v>
      </c>
      <c r="E97" s="448"/>
      <c r="F97" s="448"/>
      <c r="G97" s="448"/>
      <c r="H97" s="320"/>
      <c r="I97" s="320"/>
      <c r="J97" s="121"/>
      <c r="K97" s="449" t="str">
        <f>'テンプレート'!K117</f>
        <v>小アイテム</v>
      </c>
      <c r="L97" s="450" t="str">
        <f>'テンプレート'!L117</f>
        <v>On-Spot</v>
      </c>
      <c r="M97" s="127" t="str">
        <f t="array" ref="M97">INDEX('Item Throws'!$C$3:$D$109, MATCH($A$1,'Item Throws'!$A$3:$A$109,0), MATCH(M$96,'Item Throws'!$C$2:$AA$2,0))</f>
        <v>-</v>
      </c>
      <c r="N97" s="127">
        <f t="array" ref="N97">INDEX('Item Throws'!$C$3:$D$109, MATCH($A$1,'Item Throws'!$A$3:$A$109,0), MATCH(N$96,'Item Throws'!$C$2:$AA$2,0))</f>
        <v>7</v>
      </c>
      <c r="O97" s="180"/>
      <c r="P97" s="180"/>
      <c r="Q97" s="180"/>
      <c r="R97" s="180"/>
      <c r="S97" s="180"/>
      <c r="T97" s="180"/>
      <c r="U97" s="180"/>
      <c r="V97" s="180"/>
    </row>
    <row r="98" outlineLevel="1">
      <c r="A98" s="222"/>
      <c r="B98" s="447" t="str">
        <f>'テンプレート'!B118</f>
        <v>On-Spot</v>
      </c>
      <c r="C98" s="127" t="str">
        <f t="array" ref="C98">INDEX('Ledge  Tech'!$D$3:$E$109, MATCH($A$1,'Ledge  Tech'!$A$3:$A$109,0), MATCH(C$96,'Ledge  Tech'!$D$2:$E$2,0))</f>
        <v>1-33</v>
      </c>
      <c r="D98" s="127">
        <f t="array" ref="D98">INDEX('Ledge  Tech'!$D$3:$E$109, MATCH($A$1,'Ledge  Tech'!$A$3:$A$109,0), MATCH(D$96,'Ledge  Tech'!$D$2:$E$2,0))</f>
        <v>34</v>
      </c>
      <c r="E98" s="448"/>
      <c r="F98" s="448"/>
      <c r="G98" s="448"/>
      <c r="H98" s="320"/>
      <c r="I98" s="320"/>
      <c r="J98" s="179"/>
      <c r="K98" s="207"/>
      <c r="L98" s="450" t="str">
        <f>'テンプレート'!L118</f>
        <v>歩き</v>
      </c>
      <c r="M98" s="127" t="str">
        <f t="array" ref="M98">INDEX('Item Throws'!$E$3:$F$109, MATCH($A$1,'Item Throws'!$A$3:$A$109,0), MATCH(M$96,'Item Throws'!$E$2:$AA$2,0))</f>
        <v>-</v>
      </c>
      <c r="N98" s="127">
        <f t="array" ref="N98">INDEX('Item Throws'!$E$3:$F$109, MATCH($A$1,'Item Throws'!$A$3:$A$109,0), MATCH(N$96,'Item Throws'!$E$2:$AA$2,0))</f>
        <v>19</v>
      </c>
      <c r="O98" s="180"/>
      <c r="P98" s="180"/>
      <c r="Q98" s="180"/>
      <c r="R98" s="180"/>
      <c r="S98" s="180"/>
      <c r="T98" s="180"/>
      <c r="U98" s="180"/>
      <c r="V98" s="180"/>
    </row>
    <row r="99" outlineLevel="1">
      <c r="A99" s="222"/>
      <c r="B99" s="447" t="str">
        <f>'テンプレート'!B119</f>
        <v>Dodges</v>
      </c>
      <c r="C99" s="127" t="str">
        <f t="array" ref="C99">INDEX('Ledge  Tech'!$F$3:$G$109, MATCH($A$1,'Ledge  Tech'!$A$3:$A$109,0), MATCH(C$96,'Ledge  Tech'!$F$2:$G$2,0))</f>
        <v>1-23</v>
      </c>
      <c r="D99" s="127">
        <f t="array" ref="D99">INDEX('Ledge  Tech'!$F$3:$G$109, MATCH($A$1,'Ledge  Tech'!$A$3:$A$109,0), MATCH(D$96,'Ledge  Tech'!$F$2:$G$2,0))</f>
        <v>45</v>
      </c>
      <c r="E99" s="448"/>
      <c r="F99" s="448"/>
      <c r="G99" s="448"/>
      <c r="H99" s="320"/>
      <c r="I99" s="320"/>
      <c r="J99" s="121"/>
      <c r="K99" s="451" t="str">
        <f>'テンプレート'!K119</f>
        <v>アイテム投擲</v>
      </c>
      <c r="L99" s="117"/>
      <c r="M99" s="445" t="str">
        <f>'テンプレート'!M119</f>
        <v>投擲フレーム</v>
      </c>
      <c r="N99" s="445" t="str">
        <f>'テンプレート'!N119</f>
        <v>Duration</v>
      </c>
      <c r="O99" s="180"/>
      <c r="P99" s="180"/>
      <c r="Q99" s="180"/>
      <c r="R99" s="180"/>
      <c r="S99" s="180"/>
      <c r="T99" s="180"/>
      <c r="U99" s="180"/>
      <c r="V99" s="180"/>
    </row>
    <row r="100" outlineLevel="1">
      <c r="A100" s="222"/>
      <c r="B100" s="447" t="str">
        <f>'テンプレート'!B120</f>
        <v>ジャンプ</v>
      </c>
      <c r="C100" s="127" t="str">
        <f t="array" ref="C100">INDEX('Ledge  Tech'!$H$3:$I$109, MATCH($A$1,'Ledge  Tech'!$A$3:$A$109,0), MATCH(C$96,'Ledge  Tech'!$H$2:$I$2,0))</f>
        <v>1-10</v>
      </c>
      <c r="D100" s="127">
        <f t="array" ref="D100">INDEX('Ledge  Tech'!$H$3:$I$109, MATCH($A$1,'Ledge  Tech'!$A$3:$A$109,0), MATCH(D$96,'Ledge  Tech'!$H$2:$I$2,0))</f>
        <v>12</v>
      </c>
      <c r="E100" s="448"/>
      <c r="F100" s="448"/>
      <c r="G100" s="448"/>
      <c r="H100" s="320"/>
      <c r="I100" s="320"/>
      <c r="J100" s="179"/>
      <c r="K100" s="1066" t="str">
        <f>'テンプレート'!K120</f>
        <v>Ground投擲</v>
      </c>
      <c r="L100" s="450" t="str">
        <f>'テンプレート'!L120</f>
        <v>前Throws</v>
      </c>
      <c r="M100" s="127" t="str">
        <f t="array" ref="M100">INDEX('Item Throws'!$G$3:$H$109, MATCH($A$1,'Item Throws'!$A$3:$A$109,0), MATCH(M$99,'Item Throws'!$G$2:$AA$2,0))</f>
        <v>8</v>
      </c>
      <c r="N100" s="127">
        <f t="array" ref="N100">INDEX('Item Throws'!$G$3:$H$109, MATCH($A$1,'Item Throws'!$A$3:$A$109,0), MATCH(N$99,'Item Throws'!$G$2:$AA$2,0))</f>
        <v>24</v>
      </c>
      <c r="O100" s="121"/>
      <c r="P100" s="121"/>
      <c r="Q100" s="121"/>
      <c r="R100" s="121"/>
      <c r="S100" s="121"/>
      <c r="T100" s="121"/>
      <c r="U100" s="121"/>
      <c r="V100" s="121"/>
    </row>
    <row r="101" outlineLevel="1">
      <c r="A101" s="207"/>
      <c r="B101" s="447" t="str">
        <f>'テンプレート'!B121</f>
        <v>攻撃</v>
      </c>
      <c r="C101" s="127" t="str">
        <f t="array" ref="C101">INDEX('Ledge  Tech'!$J$3:$M$109, MATCH($A$1,'Ledge  Tech'!$A$3:$A$109,0), MATCH(C$96,'Ledge  Tech'!$J$2:$M$2,0))</f>
        <v>1-30</v>
      </c>
      <c r="D101" s="127">
        <f t="array" ref="D101">INDEX('Ledge  Tech'!$J$3:$M$109, MATCH($A$1,'Ledge  Tech'!$A$3:$A$109,0), MATCH(D$96,'Ledge  Tech'!$J$2:$M$2,0))</f>
        <v>55</v>
      </c>
      <c r="E101" s="127" t="str">
        <f t="array" ref="E101">INDEX('Ledge  Tech'!$J$3:$M$109, MATCH($A$1,'Ledge  Tech'!$A$3:$A$109,0), MATCH(E$96,'Ledge  Tech'!$J$2:$M$2,0))</f>
        <v>28-30</v>
      </c>
      <c r="F101" s="127">
        <f t="array" ref="F101">INDEX('Ledge  Tech'!$J$3:$M$109, MATCH($A$1,'Ledge  Tech'!$A$3:$A$109,0), MATCH(F$96,'Ledge  Tech'!$J$2:$M$2,0))</f>
        <v>9</v>
      </c>
      <c r="G101" s="127">
        <f>F101*1.2</f>
        <v>10.8</v>
      </c>
      <c r="H101" s="320"/>
      <c r="I101" s="320"/>
      <c r="J101" s="121"/>
      <c r="K101" s="222"/>
      <c r="L101" s="450" t="str">
        <f>'テンプレート'!L121</f>
        <v>後Throws</v>
      </c>
      <c r="M101" s="127" t="str">
        <f t="array" ref="M101">INDEX('Item Throws'!$I$3:$J$109, MATCH($A$1,'Item Throws'!$A$3:$A$109,0), MATCH(M$99,'Item Throws'!$I$2:$AA$2,0))</f>
        <v>11</v>
      </c>
      <c r="N101" s="127">
        <f t="array" ref="N101">INDEX('Item Throws'!$I$3:$J$109, MATCH($A$1,'Item Throws'!$A$3:$A$109,0), MATCH(N$99,'Item Throws'!$I$2:$AA$2,0))</f>
        <v>24</v>
      </c>
      <c r="O101" s="121"/>
      <c r="P101" s="121"/>
      <c r="Q101" s="121"/>
      <c r="R101" s="121"/>
      <c r="S101" s="121"/>
      <c r="T101" s="121"/>
      <c r="U101" s="121"/>
      <c r="V101" s="121"/>
    </row>
    <row r="102" outlineLevel="1">
      <c r="A102" s="446" t="str">
        <f>'テンプレート'!A122</f>
        <v>Tech</v>
      </c>
      <c r="B102" s="447" t="str">
        <f>'テンプレート'!B122</f>
        <v>On-Spot</v>
      </c>
      <c r="C102" s="127" t="str">
        <f t="array" ref="C102">INDEX('Ledge  Tech'!$N$3:$O$109, MATCH($A$1,'Ledge  Tech'!$A$3:$A$109,0), MATCH(C$96,'Ledge  Tech'!$N$2:$O$2,0))</f>
        <v>1-20</v>
      </c>
      <c r="D102" s="127">
        <f t="array" ref="D102">INDEX('Ledge  Tech'!$N$3:$O$109, MATCH($A$1,'Ledge  Tech'!$A$3:$A$109,0), MATCH(D$96,'Ledge  Tech'!$N$2:$O$2,0))</f>
        <v>26</v>
      </c>
      <c r="E102" s="448"/>
      <c r="F102" s="448"/>
      <c r="G102" s="448"/>
      <c r="H102" s="320"/>
      <c r="I102" s="320"/>
      <c r="J102" s="179"/>
      <c r="K102" s="222"/>
      <c r="L102" s="450" t="str">
        <f>'テンプレート'!L122</f>
        <v>上Throws</v>
      </c>
      <c r="M102" s="127" t="str">
        <f t="array" ref="M102">INDEX('Item Throws'!$K$3:$L$109, MATCH($A$1,'Item Throws'!$A$3:$A$109,0), MATCH(M$99,'Item Throws'!$K$2:$AA$2,0))</f>
        <v>12</v>
      </c>
      <c r="N102" s="127">
        <f t="array" ref="N102">INDEX('Item Throws'!$K$3:$L$109, MATCH($A$1,'Item Throws'!$A$3:$A$109,0), MATCH(N$99,'Item Throws'!$K$2:$AA$2,0))</f>
        <v>23</v>
      </c>
      <c r="O102" s="320"/>
      <c r="P102" s="320"/>
      <c r="Q102" s="320"/>
      <c r="R102" s="320"/>
      <c r="S102" s="320"/>
      <c r="T102" s="320"/>
      <c r="U102" s="320"/>
      <c r="V102" s="320"/>
    </row>
    <row r="103" outlineLevel="1">
      <c r="A103" s="222"/>
      <c r="B103" s="447" t="str">
        <f>'テンプレート'!B123</f>
        <v>Forward</v>
      </c>
      <c r="C103" s="127" t="str">
        <f t="array" ref="C103">INDEX('Ledge  Tech'!$P$3:$Q$109, MATCH($A$1,'Ledge  Tech'!$A$3:$A$109,0), MATCH(C$96,'Ledge  Tech'!$P$2:$Q$2,0))</f>
        <v>1-20</v>
      </c>
      <c r="D103" s="127">
        <f t="array" ref="D103">INDEX('Ledge  Tech'!$P$3:$Q$109, MATCH($A$1,'Ledge  Tech'!$A$3:$A$109,0), MATCH(D$96,'Ledge  Tech'!$P$2:$Q$2,0))</f>
        <v>40</v>
      </c>
      <c r="E103" s="448"/>
      <c r="F103" s="448"/>
      <c r="G103" s="448"/>
      <c r="H103" s="320"/>
      <c r="I103" s="320"/>
      <c r="J103" s="121"/>
      <c r="K103" s="222"/>
      <c r="L103" s="450" t="str">
        <f>'テンプレート'!L123</f>
        <v>下Throws</v>
      </c>
      <c r="M103" s="127" t="str">
        <f t="array" ref="M103">INDEX('Item Throws'!$M$3:$N$109, MATCH($A$1,'Item Throws'!$A$3:$A$109,0), MATCH(M$99,'Item Throws'!$M$2:$AA$2,0))</f>
        <v>7</v>
      </c>
      <c r="N103" s="127">
        <f t="array" ref="N103">INDEX('Item Throws'!$M$3:$N$109, MATCH($A$1,'Item Throws'!$A$3:$A$109,0), MATCH(N$99,'Item Throws'!$M$2:$AA$2,0))</f>
        <v>19</v>
      </c>
      <c r="O103" s="180"/>
      <c r="P103" s="180"/>
      <c r="Q103" s="180"/>
      <c r="R103" s="180"/>
      <c r="S103" s="180"/>
      <c r="T103" s="180"/>
      <c r="U103" s="180"/>
      <c r="V103" s="180"/>
    </row>
    <row r="104" outlineLevel="1">
      <c r="A104" s="207"/>
      <c r="B104" s="447" t="str">
        <f>'テンプレート'!B124</f>
        <v>Backward</v>
      </c>
      <c r="C104" s="127" t="str">
        <f t="array" ref="C104">INDEX('Ledge  Tech'!$R$3:$S$109, MATCH($A$1,'Ledge  Tech'!$A$3:$A$109,0), MATCH(C$96,'Ledge  Tech'!$R$2:$S$2,0))</f>
        <v>1-20</v>
      </c>
      <c r="D104" s="127">
        <f t="array" ref="D104">INDEX('Ledge  Tech'!$R$3:$S$109, MATCH($A$1,'Ledge  Tech'!$A$3:$A$109,0), MATCH(D$96,'Ledge  Tech'!$R$2:$S$2,0))</f>
        <v>40</v>
      </c>
      <c r="E104" s="448"/>
      <c r="F104" s="448"/>
      <c r="G104" s="448"/>
      <c r="H104" s="320"/>
      <c r="I104" s="320"/>
      <c r="J104" s="179"/>
      <c r="K104" s="222"/>
      <c r="L104" s="453" t="str">
        <f>'テンプレート'!L124</f>
        <v>ダッシュ</v>
      </c>
      <c r="M104" s="127" t="str">
        <f t="array" ref="M104">INDEX('Item Throws'!$O$3:$P$109, MATCH($A$1,'Item Throws'!$A$3:$A$109,0), MATCH(M$99,'Item Throws'!$O$2:$AA$2,0))</f>
        <v>5</v>
      </c>
      <c r="N104" s="127">
        <f t="array" ref="N104">INDEX('Item Throws'!$O$3:$P$109, MATCH($A$1,'Item Throws'!$A$3:$A$109,0), MATCH(N$99,'Item Throws'!$O$2:$AA$2,0))</f>
        <v>29</v>
      </c>
      <c r="O104" s="180"/>
      <c r="P104" s="180"/>
      <c r="Q104" s="180"/>
      <c r="R104" s="180"/>
      <c r="S104" s="180"/>
      <c r="T104" s="180"/>
      <c r="U104" s="180"/>
      <c r="V104" s="180"/>
    </row>
    <row r="105" outlineLevel="1">
      <c r="A105" s="446" t="str">
        <f>'テンプレート'!A125</f>
        <v>あお向けダウン</v>
      </c>
      <c r="B105" s="447" t="str">
        <f>'テンプレート'!B125</f>
        <v>倒れ</v>
      </c>
      <c r="C105" s="448"/>
      <c r="D105" s="127" t="str">
        <f t="array" ref="D105">INDEX('Get-Ups'!$C$3:$C$109, MATCH($A$1,'Get-Ups'!$A$3:$A$109,0), MATCH(D$96,'Get-Ups'!$C$2:$AD$2,0))</f>
        <v>25</v>
      </c>
      <c r="E105" s="448"/>
      <c r="F105" s="448"/>
      <c r="G105" s="448"/>
      <c r="H105" s="320"/>
      <c r="I105" s="320"/>
      <c r="J105" s="121"/>
      <c r="K105" s="207"/>
      <c r="L105" s="453" t="str">
        <f>'テンプレート'!L125</f>
        <v>On-Spot捨て</v>
      </c>
      <c r="M105" s="127" t="str">
        <f t="array" ref="M105">INDEX('Item Throws'!$Q$3:$R$109, MATCH($A$1,'Item Throws'!$A$3:$A$109,0), MATCH(M$99,'Item Throws'!$Q$2:$AA$2,0))</f>
        <v>6</v>
      </c>
      <c r="N105" s="127">
        <f t="array" ref="N105">INDEX('Item Throws'!$Q$3:$R$109, MATCH($A$1,'Item Throws'!$A$3:$A$109,0), MATCH(N$99,'Item Throws'!$Q$2:$AA$2,0))</f>
        <v>23</v>
      </c>
      <c r="O105" s="180"/>
      <c r="P105" s="180"/>
      <c r="Q105" s="180"/>
      <c r="R105" s="180"/>
      <c r="S105" s="180"/>
      <c r="T105" s="180"/>
      <c r="U105" s="180"/>
      <c r="V105" s="180"/>
    </row>
    <row r="106" outlineLevel="1">
      <c r="A106" s="222"/>
      <c r="B106" s="447" t="str">
        <f>'テンプレート'!B126</f>
        <v>On-Spot</v>
      </c>
      <c r="C106" s="454" t="str">
        <f t="array" ref="C106">INDEX('Get-Ups'!$D$3:$E$109, MATCH($A$1,'Get-Ups'!$A$3:$A$109,0), MATCH(C$96,'Get-Ups'!$D$2:$AD$2,0))</f>
        <v>1-22</v>
      </c>
      <c r="D106" s="455">
        <f t="array" ref="D106">INDEX('Get-Ups'!$D$3:$E$109, MATCH($A$1,'Get-Ups'!$A$3:$A$109,0), MATCH(D$96,'Get-Ups'!$D$2:$AD$2,0))</f>
        <v>29</v>
      </c>
      <c r="E106" s="448"/>
      <c r="F106" s="448"/>
      <c r="G106" s="448"/>
      <c r="H106" s="320"/>
      <c r="I106" s="320"/>
      <c r="J106" s="179"/>
      <c r="K106" s="1066" t="str">
        <f>'テンプレート'!K126</f>
        <v>Air投擲</v>
      </c>
      <c r="L106" s="450" t="str">
        <f>'テンプレート'!L126</f>
        <v>前Throws</v>
      </c>
      <c r="M106" s="127" t="str">
        <f t="array" ref="M106">INDEX('Item Throws'!$S$3:$T$109, MATCH($A$1,'Item Throws'!$A$3:$A$109,0), MATCH(M$99,'Item Throws'!$S$2:$AA$2,0))</f>
        <v>8</v>
      </c>
      <c r="N106" s="127">
        <f t="array" ref="N106">INDEX('Item Throws'!$S$3:$T$109, MATCH($A$1,'Item Throws'!$A$3:$A$109,0), MATCH(N$99,'Item Throws'!$S$2:$AA$2,0))</f>
        <v>24</v>
      </c>
      <c r="O106" s="180"/>
      <c r="P106" s="180"/>
      <c r="Q106" s="180"/>
      <c r="R106" s="180"/>
      <c r="S106" s="180"/>
      <c r="T106" s="180"/>
      <c r="U106" s="180"/>
      <c r="V106" s="180"/>
    </row>
    <row r="107" outlineLevel="1">
      <c r="A107" s="222"/>
      <c r="B107" s="447" t="str">
        <f>'テンプレート'!B127</f>
        <v>Forward</v>
      </c>
      <c r="C107" s="454" t="str">
        <f t="array" ref="C107">INDEX('Get-Ups'!$F$3:$G$109, MATCH($A$1,'Get-Ups'!$A$3:$A$109,0), MATCH(C$96,'Get-Ups'!$F$2:$AD$2,0))</f>
        <v>1-21</v>
      </c>
      <c r="D107" s="455">
        <f t="array" ref="D107">INDEX('Get-Ups'!$F$3:$G$109, MATCH($A$1,'Get-Ups'!$A$3:$A$109,0), MATCH(D$96,'Get-Ups'!$F$2:$AD$2,0))</f>
        <v>35</v>
      </c>
      <c r="E107" s="448"/>
      <c r="F107" s="448"/>
      <c r="G107" s="448"/>
      <c r="H107" s="320"/>
      <c r="I107" s="320"/>
      <c r="J107" s="121"/>
      <c r="K107" s="222"/>
      <c r="L107" s="450" t="str">
        <f>'テンプレート'!L127</f>
        <v>後Throws</v>
      </c>
      <c r="M107" s="127" t="str">
        <f t="array" ref="M107">INDEX('Item Throws'!$U$3:$V$109, MATCH($A$1,'Item Throws'!$A$3:$A$109,0), MATCH(M$99,'Item Throws'!$U$2:$AA$2,0))</f>
        <v>11</v>
      </c>
      <c r="N107" s="127">
        <f t="array" ref="N107">INDEX('Item Throws'!$U$3:$V$109, MATCH($A$1,'Item Throws'!$A$3:$A$109,0), MATCH(N$99,'Item Throws'!$U$2:$AA$2,0))</f>
        <v>24</v>
      </c>
      <c r="O107" s="180"/>
      <c r="P107" s="180"/>
      <c r="Q107" s="180"/>
      <c r="R107" s="180"/>
      <c r="S107" s="180"/>
      <c r="T107" s="180"/>
      <c r="U107" s="180"/>
      <c r="V107" s="180"/>
    </row>
    <row r="108" outlineLevel="1">
      <c r="A108" s="222"/>
      <c r="B108" s="447" t="str">
        <f>'テンプレート'!B128</f>
        <v>Backward</v>
      </c>
      <c r="C108" s="127" t="str">
        <f t="array" ref="C108">INDEX('Get-Ups'!$H$3:$I$109, MATCH($A$1,'Get-Ups'!$A$3:$A$109,0), MATCH(C$96,'Get-Ups'!$H$2:$AD$2,0))</f>
        <v>1-22</v>
      </c>
      <c r="D108" s="127">
        <f t="array" ref="D108">INDEX('Get-Ups'!$H$3:$I$109, MATCH($A$1,'Get-Ups'!$A$3:$A$109,0), MATCH(D$96,'Get-Ups'!$H$2:$AD$2,0))</f>
        <v>35</v>
      </c>
      <c r="E108" s="448"/>
      <c r="F108" s="448"/>
      <c r="G108" s="448"/>
      <c r="H108" s="320"/>
      <c r="I108" s="320"/>
      <c r="J108" s="179"/>
      <c r="K108" s="222"/>
      <c r="L108" s="450" t="str">
        <f>'テンプレート'!L128</f>
        <v>上Throws</v>
      </c>
      <c r="M108" s="127" t="str">
        <f t="array" ref="M108">INDEX('Item Throws'!$W$3:$X$109, MATCH($A$1,'Item Throws'!$A$3:$A$109,0), MATCH(M$99,'Item Throws'!$W$2:$AA$2,0))</f>
        <v>12</v>
      </c>
      <c r="N108" s="127">
        <f t="array" ref="N108">INDEX('Item Throws'!$W$3:$X$109, MATCH($A$1,'Item Throws'!$A$3:$A$109,0), MATCH(N$99,'Item Throws'!$W$2:$AA$2,0))</f>
        <v>23</v>
      </c>
      <c r="O108" s="180"/>
      <c r="P108" s="180"/>
      <c r="Q108" s="180"/>
      <c r="R108" s="180"/>
      <c r="S108" s="180"/>
      <c r="T108" s="180"/>
      <c r="U108" s="180"/>
      <c r="V108" s="180"/>
    </row>
    <row r="109" outlineLevel="1">
      <c r="A109" s="222"/>
      <c r="B109" s="1718" t="str">
        <f>'テンプレート'!B129</f>
        <v>攻撃1</v>
      </c>
      <c r="C109" s="456" t="str">
        <f t="array" ref="C109">INDEX('Get-Ups'!$J$3:$M$109, MATCH($A$1,'Get-Ups'!$A$3:$A$109,0), MATCH(C$96,'Get-Ups'!$J$2:$AD$2,0))</f>
        <v>1-25</v>
      </c>
      <c r="D109" s="457">
        <f t="array" ref="D109">INDEX('Get-Ups'!$J$3:$M$109, MATCH($A$1,'Get-Ups'!$A$3:$A$109,0), MATCH(D$96,'Get-Ups'!$J$2:$AD$2,0))</f>
        <v>45</v>
      </c>
      <c r="E109" s="454" t="str">
        <f t="array" ref="E109">INDEX('Get-Ups'!$J$3:$M$109, MATCH($A$1,'Get-Ups'!$A$3:$A$109,0), MATCH(E$96,'Get-Ups'!$J$2:$AD$2,0))</f>
        <v>19-20</v>
      </c>
      <c r="F109" s="455">
        <f t="array" ref="F109">INDEX('Get-Ups'!$J$3:$M$109, MATCH($A$1,'Get-Ups'!$A$3:$A$109,0), MATCH(F$96,'Get-Ups'!$J$2:$AD$2,0))</f>
        <v>7</v>
      </c>
      <c r="G109" s="127">
        <f t="shared" ref="G109:G110" si="1">F109*1.2</f>
        <v>8.4</v>
      </c>
      <c r="H109" s="320"/>
      <c r="I109" s="320"/>
      <c r="J109" s="121"/>
      <c r="K109" s="207"/>
      <c r="L109" s="450" t="str">
        <f>'テンプレート'!L129</f>
        <v>下Throws</v>
      </c>
      <c r="M109" s="127" t="str">
        <f t="array" ref="M109">INDEX('Item Throws'!$Y$3:$Z$109, MATCH($A$1,'Item Throws'!$A$3:$A$109,0), MATCH(M$99,'Item Throws'!$Y$2:$AA$2,0))</f>
        <v>7</v>
      </c>
      <c r="N109" s="127">
        <f t="array" ref="N109">INDEX('Item Throws'!$Y$3:$Z$109, MATCH($A$1,'Item Throws'!$A$3:$A$109,0), MATCH(N$99,'Item Throws'!$Y$2:$AA$2,0))</f>
        <v>19</v>
      </c>
      <c r="O109" s="121"/>
      <c r="P109" s="121"/>
      <c r="Q109" s="121"/>
      <c r="R109" s="121"/>
      <c r="S109" s="121"/>
      <c r="T109" s="121"/>
      <c r="U109" s="121"/>
      <c r="V109" s="121"/>
    </row>
    <row r="110" outlineLevel="1">
      <c r="A110" s="207"/>
      <c r="B110" s="207"/>
      <c r="C110" s="207"/>
      <c r="D110" s="207"/>
      <c r="E110" s="454" t="str">
        <f t="array" ref="E110">INDEX('Get-Ups'!$N$3:$O$109, MATCH($A$1,'Get-Ups'!$A$3:$A$109,0), MATCH(E$96,'Get-Ups'!$N$2:$AD$2,0))</f>
        <v>24-25</v>
      </c>
      <c r="F110" s="455">
        <f t="array" ref="F110">INDEX('Get-Ups'!$N$3:$O$109, MATCH($A$1,'Get-Ups'!$A$3:$A$109,0), MATCH(F$96,'Get-Ups'!$N$2:$AD$2,0))</f>
        <v>7</v>
      </c>
      <c r="G110" s="127">
        <f t="shared" si="1"/>
        <v>8.4</v>
      </c>
      <c r="H110" s="320"/>
      <c r="I110" s="320"/>
      <c r="J110" s="121"/>
      <c r="K110" s="459" t="str">
        <f>'テンプレート'!K130</f>
        <v>踏み台ジャンプ</v>
      </c>
      <c r="L110" s="224"/>
      <c r="M110" s="445" t="str">
        <f>'テンプレート'!M130</f>
        <v>Duration</v>
      </c>
      <c r="N110" s="138"/>
      <c r="O110" s="121"/>
      <c r="P110" s="121"/>
      <c r="Q110" s="121"/>
      <c r="R110" s="121"/>
      <c r="S110" s="121"/>
      <c r="T110" s="121"/>
      <c r="U110" s="121"/>
      <c r="V110" s="121"/>
    </row>
    <row r="111" outlineLevel="1">
      <c r="A111" s="446" t="str">
        <f>'テンプレート'!A131</f>
        <v>うつ伏せダウン</v>
      </c>
      <c r="B111" s="447" t="str">
        <f>'テンプレート'!B131</f>
        <v>倒れ</v>
      </c>
      <c r="C111" s="448"/>
      <c r="D111" s="455" t="str">
        <f t="array" ref="D111">INDEX(#REF!, MATCH($A$1,'Get-Ups'!$A$3:$A$109,0), MATCH(D$96,'Get-Ups'!$P$2:$AD$2,0))</f>
        <v>#REF!</v>
      </c>
      <c r="E111" s="448"/>
      <c r="F111" s="448"/>
      <c r="G111" s="448"/>
      <c r="H111" s="320"/>
      <c r="I111" s="320"/>
      <c r="J111" s="179"/>
      <c r="K111" s="460" t="str">
        <f>'テンプレート'!K131</f>
        <v>踏み</v>
      </c>
      <c r="L111" s="461" t="str">
        <f>'テンプレート'!L131</f>
        <v>踏み</v>
      </c>
      <c r="M111" s="127" t="str">
        <f t="array" ref="M111">INDEX('共通動作その他'!$C$3:$C$102, MATCH($A$1,'共通動作その他'!$A$3:$A$102,0), MATCH(M$110,'共通動作その他'!$C$2:$AA$2,0))</f>
        <v>-</v>
      </c>
      <c r="N111" s="462"/>
      <c r="O111" s="121"/>
      <c r="P111" s="121"/>
      <c r="Q111" s="121"/>
      <c r="R111" s="121"/>
      <c r="S111" s="121"/>
      <c r="T111" s="121"/>
      <c r="U111" s="121"/>
      <c r="V111" s="121"/>
    </row>
    <row r="112" outlineLevel="1">
      <c r="A112" s="222"/>
      <c r="B112" s="447" t="str">
        <f>'テンプレート'!B132</f>
        <v>On-Spot</v>
      </c>
      <c r="C112" s="454" t="str">
        <f t="array" ref="C112">INDEX('Get-Ups'!$P$3:$Q$109, MATCH($A$1,'Get-Ups'!$A$3:$A$109,0), MATCH(C$96,'Get-Ups'!$P$2:$AD$2,0))</f>
        <v>1-22</v>
      </c>
      <c r="D112" s="455">
        <f t="array" ref="D112">INDEX('Get-Ups'!$P$3:$Q$109, MATCH($A$1,'Get-Ups'!$A$3:$A$109,0), MATCH(D$96,'Get-Ups'!$P$2:$AD$2,0))</f>
        <v>29</v>
      </c>
      <c r="E112" s="448"/>
      <c r="F112" s="448"/>
      <c r="G112" s="448"/>
      <c r="H112" s="320"/>
      <c r="I112" s="320"/>
      <c r="J112" s="121"/>
      <c r="K112" s="452" t="str">
        <f>'テンプレート'!K132</f>
        <v>踏まれ</v>
      </c>
      <c r="L112" s="461" t="str">
        <f>'テンプレート'!L132</f>
        <v>Ground踏まれ</v>
      </c>
      <c r="M112" s="127" t="str">
        <f t="array" ref="M112">INDEX('共通動作その他'!$D$3:$D$102, MATCH($A$1,'共通動作その他'!$A$3:$A$102,0), MATCH(M$110,'共通動作その他'!$D$2:$AA$2,0))</f>
        <v>-</v>
      </c>
      <c r="N112" s="462"/>
      <c r="O112" s="320"/>
      <c r="P112" s="320"/>
      <c r="Q112" s="320"/>
      <c r="R112" s="320"/>
      <c r="S112" s="320"/>
      <c r="T112" s="320"/>
      <c r="U112" s="320"/>
      <c r="V112" s="320"/>
    </row>
    <row r="113" outlineLevel="1">
      <c r="A113" s="222"/>
      <c r="B113" s="447" t="str">
        <f>'テンプレート'!B133</f>
        <v>Forward</v>
      </c>
      <c r="C113" s="454" t="str">
        <f t="array" ref="C113">INDEX('Get-Ups'!$R$3:$S$109, MATCH($A$1,'Get-Ups'!$A$3:$A$109,0), MATCH(C$96,'Get-Ups'!$R$2:$AD$2,0))</f>
        <v>1-19</v>
      </c>
      <c r="D113" s="455">
        <f t="array" ref="D113">INDEX('Get-Ups'!$R$3:$S$109, MATCH($A$1,'Get-Ups'!$A$3:$A$109,0), MATCH(D$96,'Get-Ups'!$R$2:$AD$2,0))</f>
        <v>35</v>
      </c>
      <c r="E113" s="448"/>
      <c r="F113" s="448"/>
      <c r="G113" s="448"/>
      <c r="H113" s="320"/>
      <c r="I113" s="320"/>
      <c r="J113" s="179"/>
      <c r="K113" s="222"/>
      <c r="L113" s="461" t="str">
        <f>'テンプレート'!L133</f>
        <v>Ground硬直</v>
      </c>
      <c r="M113" s="127" t="str">
        <f t="array" ref="M113">INDEX('共通動作その他'!$E$3:$E$102, MATCH($A$1,'共通動作その他'!$A$3:$A$102,0), MATCH(M$110,'共通動作その他'!$E$2:$AA$2,0))</f>
        <v>-</v>
      </c>
      <c r="N113" s="108"/>
      <c r="O113" s="180"/>
      <c r="P113" s="180"/>
      <c r="Q113" s="180"/>
      <c r="R113" s="180"/>
      <c r="S113" s="180"/>
      <c r="T113" s="180"/>
      <c r="U113" s="180"/>
      <c r="V113" s="180"/>
    </row>
    <row r="114" outlineLevel="1">
      <c r="A114" s="222"/>
      <c r="B114" s="447" t="str">
        <f>'テンプレート'!B134</f>
        <v>Backward</v>
      </c>
      <c r="C114" s="454" t="str">
        <f t="array" ref="C114">INDEX('Get-Ups'!$T$3:$U$109, MATCH($A$1,'Get-Ups'!$A$3:$A$109,0), MATCH(C$96,'Get-Ups'!$T$2:$AD$2,0))</f>
        <v>1-24</v>
      </c>
      <c r="D114" s="455">
        <f t="array" ref="D114">INDEX('Get-Ups'!$T$3:$U$109, MATCH($A$1,'Get-Ups'!$A$3:$A$109,0), MATCH(D$96,'Get-Ups'!$T$2:$AD$2,0))</f>
        <v>35</v>
      </c>
      <c r="E114" s="448"/>
      <c r="F114" s="448"/>
      <c r="G114" s="448"/>
      <c r="H114" s="320"/>
      <c r="I114" s="320"/>
      <c r="J114" s="121"/>
      <c r="K114" s="222"/>
      <c r="L114" s="461" t="str">
        <f>'テンプレート'!L134</f>
        <v>Air踏まれ</v>
      </c>
      <c r="M114" s="127" t="str">
        <f t="array" ref="M114">INDEX('共通動作その他'!$F$3:$F$102, MATCH($A$1,'共通動作その他'!$A$3:$A$102,0), MATCH(M$110,'共通動作その他'!$F$2:$AA$2,0))</f>
        <v>-</v>
      </c>
      <c r="N114" s="108"/>
      <c r="O114" s="180"/>
      <c r="P114" s="180"/>
      <c r="Q114" s="180"/>
      <c r="R114" s="180"/>
      <c r="S114" s="180"/>
      <c r="T114" s="180"/>
      <c r="U114" s="180"/>
      <c r="V114" s="180"/>
    </row>
    <row r="115" outlineLevel="1">
      <c r="A115" s="222"/>
      <c r="B115" s="1718" t="str">
        <f>'テンプレート'!B135</f>
        <v>攻撃1</v>
      </c>
      <c r="C115" s="456" t="str">
        <f t="array" ref="C115">INDEX('Get-Ups'!$V$3:$Y$109, MATCH($A$1,'Get-Ups'!$A$3:$A$109,0), MATCH(C$96,'Get-Ups'!$V$2:$AD$2,0))</f>
        <v>1-25</v>
      </c>
      <c r="D115" s="457">
        <f t="array" ref="D115">INDEX('Get-Ups'!$V$3:$Y$109, MATCH($A$1,'Get-Ups'!$A$3:$A$109,0), MATCH(D$96,'Get-Ups'!$V$2:$AD$2,0))</f>
        <v>45</v>
      </c>
      <c r="E115" s="454" t="str">
        <f t="array" ref="E115">INDEX('Get-Ups'!$V$3:$Y$109, MATCH($A$1,'Get-Ups'!$A$3:$A$109,0), MATCH(E$96,'Get-Ups'!$V$2:$AD$2,0))</f>
        <v>19-20</v>
      </c>
      <c r="F115" s="455">
        <f t="array" ref="F115">INDEX('Get-Ups'!$V$3:$Y$109, MATCH($A$1,'Get-Ups'!$A$3:$A$109,0), MATCH(F$96,'Get-Ups'!$V$2:$AD$2,0))</f>
        <v>7</v>
      </c>
      <c r="G115" s="127">
        <f t="shared" ref="G115:G116" si="2">F115*1.2</f>
        <v>8.4</v>
      </c>
      <c r="H115" s="320"/>
      <c r="I115" s="320"/>
      <c r="J115" s="179"/>
      <c r="K115" s="222"/>
      <c r="L115" s="461" t="str">
        <f>'テンプレート'!L135</f>
        <v>Air落下</v>
      </c>
      <c r="M115" s="127" t="str">
        <f t="array" ref="M115">INDEX('共通動作その他'!$G$3:$G$102, MATCH($A$1,'共通動作その他'!$A$3:$A$102,0), MATCH(M$110,'共通動作その他'!$G$2:$AA$2,0))</f>
        <v>-</v>
      </c>
      <c r="N115" s="108"/>
      <c r="O115" s="180"/>
      <c r="P115" s="180"/>
      <c r="Q115" s="180"/>
      <c r="R115" s="180"/>
      <c r="S115" s="180"/>
      <c r="T115" s="180"/>
      <c r="U115" s="180"/>
      <c r="V115" s="180"/>
    </row>
    <row r="116" outlineLevel="1">
      <c r="A116" s="207"/>
      <c r="B116" s="207"/>
      <c r="C116" s="207"/>
      <c r="D116" s="207"/>
      <c r="E116" s="454" t="str">
        <f t="array" ref="E116">INDEX('Get-Ups'!$Z$3:$AA$109, MATCH($A$1,'Get-Ups'!$A$3:$A$109,0), MATCH(E$96,'Get-Ups'!$Z$2:$AD$2,0))</f>
        <v>24-25</v>
      </c>
      <c r="F116" s="455">
        <f t="array" ref="F116">INDEX('Get-Ups'!$Z$3:$AA$109, MATCH($A$1,'Get-Ups'!$A$3:$A$109,0), MATCH(F$96,'Get-Ups'!$Z$2:$AD$2,0))</f>
        <v>7</v>
      </c>
      <c r="G116" s="127">
        <f t="shared" si="2"/>
        <v>8.4</v>
      </c>
      <c r="H116" s="320"/>
      <c r="I116" s="320"/>
      <c r="J116" s="179"/>
      <c r="K116" s="451" t="str">
        <f>'テンプレート'!K136</f>
        <v>倒れダメージ</v>
      </c>
      <c r="L116" s="120"/>
      <c r="M116" s="445" t="str">
        <f>'テンプレート'!M136</f>
        <v>Duration</v>
      </c>
      <c r="N116" s="108"/>
      <c r="O116" s="180"/>
      <c r="P116" s="180"/>
      <c r="Q116" s="180"/>
      <c r="R116" s="180"/>
      <c r="S116" s="180"/>
      <c r="T116" s="180"/>
      <c r="U116" s="180"/>
      <c r="V116" s="180"/>
    </row>
    <row r="117" outlineLevel="1">
      <c r="A117" s="446" t="str">
        <f>'テンプレート'!A137</f>
        <v>転倒</v>
      </c>
      <c r="B117" s="447" t="str">
        <f>'テンプレート'!B137</f>
        <v>硬直(小)</v>
      </c>
      <c r="C117" s="454" t="str">
        <f t="array" ref="C117">INDEX(Tripping!$C$3:$D$109, MATCH($A$1,Tripping!$A$3:$A$109,0), MATCH(C$96,Tripping!$C$2:$AC$2,0))</f>
        <v>1-5</v>
      </c>
      <c r="D117" s="455">
        <f t="array" ref="D117">INDEX(Tripping!$C$3:$D$109, MATCH($A$1,Tripping!$A$3:$A$109,0), MATCH(D$96,Tripping!$C$2:$AC$2,0))</f>
        <v>29</v>
      </c>
      <c r="E117" s="448"/>
      <c r="F117" s="448"/>
      <c r="G117" s="448"/>
      <c r="H117" s="320"/>
      <c r="I117" s="320"/>
      <c r="J117" s="121"/>
      <c r="K117" s="460" t="str">
        <f>'テンプレート'!K137</f>
        <v>あお向け倒れ</v>
      </c>
      <c r="L117" s="453" t="str">
        <f>'テンプレート'!L137</f>
        <v>モーション大</v>
      </c>
      <c r="M117" s="127" t="str">
        <f t="array" ref="M117">INDEX('共通動作その他'!$H$3:$H$102, MATCH($A$1,'共通動作その他'!$A$3:$A$102,0), MATCH(M$116,'共通動作その他'!$H$2:$AA$2,0))</f>
        <v>-</v>
      </c>
      <c r="N117" s="462"/>
      <c r="O117" s="180"/>
      <c r="P117" s="180"/>
      <c r="Q117" s="180"/>
      <c r="R117" s="180"/>
      <c r="S117" s="180"/>
      <c r="T117" s="180"/>
      <c r="U117" s="180"/>
      <c r="V117" s="180"/>
    </row>
    <row r="118" outlineLevel="1">
      <c r="A118" s="222"/>
      <c r="B118" s="447" t="str">
        <f>'テンプレート'!B138</f>
        <v>硬直(大)</v>
      </c>
      <c r="C118" s="454" t="str">
        <f t="array" ref="C118">INDEX(Tripping!$E$3:$F$109, MATCH($A$1,Tripping!$A$3:$A$109,0), MATCH(C$96,Tripping!$E$2:$AC$2,0))</f>
        <v>1-5</v>
      </c>
      <c r="D118" s="455">
        <f t="array" ref="D118">INDEX(Tripping!$E$3:$F$109, MATCH($A$1,Tripping!$A$3:$A$109,0), MATCH(D$96,Tripping!$E$2:$AC$2,0))</f>
        <v>39</v>
      </c>
      <c r="E118" s="448"/>
      <c r="F118" s="448"/>
      <c r="G118" s="448"/>
      <c r="H118" s="320"/>
      <c r="I118" s="320"/>
      <c r="J118" s="179"/>
      <c r="K118" s="460" t="str">
        <f>'テンプレート'!K138</f>
        <v>うつ伏せ倒れ</v>
      </c>
      <c r="L118" s="453" t="str">
        <f>'テンプレート'!L138</f>
        <v>モーション大</v>
      </c>
      <c r="M118" s="127" t="str">
        <f t="array" ref="M118">INDEX('共通動作その他'!$I$3:$I$102, MATCH($A$1,'共通動作その他'!$A$3:$A$102,0), MATCH(M$116,'共通動作その他'!$I$2:$AA$2,0))</f>
        <v>-</v>
      </c>
      <c r="N118" s="462"/>
      <c r="O118" s="180"/>
      <c r="P118" s="180"/>
      <c r="Q118" s="180"/>
      <c r="R118" s="180"/>
      <c r="S118" s="180"/>
      <c r="T118" s="180"/>
      <c r="U118" s="180"/>
      <c r="V118" s="180"/>
    </row>
    <row r="119" outlineLevel="1">
      <c r="A119" s="222"/>
      <c r="B119" s="447" t="str">
        <f>'テンプレート'!B139</f>
        <v>On-Spot</v>
      </c>
      <c r="C119" s="454" t="str">
        <f t="array" ref="C119">INDEX(Tripping!$G$3:$H$109, MATCH($A$1,Tripping!$A$3:$A$109,0), MATCH(C$96,Tripping!$G$2:$AC$2,0))</f>
        <v>1-16</v>
      </c>
      <c r="D119" s="455">
        <f t="array" ref="D119">INDEX(Tripping!$G$3:$H$109, MATCH($A$1,Tripping!$A$3:$A$109,0), MATCH(D$96,Tripping!$G$2:$AC$2,0))</f>
        <v>21</v>
      </c>
      <c r="E119" s="448"/>
      <c r="F119" s="448"/>
      <c r="G119" s="448"/>
      <c r="H119" s="320"/>
      <c r="I119" s="320"/>
      <c r="J119" s="121"/>
      <c r="K119" s="451" t="str">
        <f>'テンプレート'!K139</f>
        <v/>
      </c>
      <c r="L119" s="120"/>
      <c r="M119" s="445" t="str">
        <f>'テンプレート'!M139</f>
        <v/>
      </c>
      <c r="N119" s="108"/>
      <c r="O119" s="180"/>
      <c r="P119" s="180"/>
      <c r="Q119" s="180"/>
      <c r="R119" s="180"/>
      <c r="S119" s="180"/>
      <c r="T119" s="180"/>
      <c r="U119" s="180"/>
      <c r="V119" s="180"/>
    </row>
    <row r="120" outlineLevel="1">
      <c r="A120" s="222"/>
      <c r="B120" s="447" t="str">
        <f>'テンプレート'!B140</f>
        <v>Forward</v>
      </c>
      <c r="C120" s="454" t="str">
        <f t="array" ref="C120">INDEX(Tripping!$I$3:$J$109, MATCH($A$1,Tripping!$A$3:$A$109,0), MATCH(C$96,Tripping!$I$2:$AC$2,0))</f>
        <v>1-9</v>
      </c>
      <c r="D120" s="455">
        <f t="array" ref="D120">INDEX(Tripping!$I$3:$J$109, MATCH($A$1,Tripping!$A$3:$A$109,0), MATCH(D$96,Tripping!$I$2:$AC$2,0))</f>
        <v>28</v>
      </c>
      <c r="E120" s="448"/>
      <c r="F120" s="448"/>
      <c r="G120" s="448"/>
      <c r="H120" s="320"/>
      <c r="I120" s="320"/>
      <c r="J120" s="320"/>
      <c r="K120" s="463" t="str">
        <f>'テンプレート'!K140</f>
        <v/>
      </c>
      <c r="L120" s="464" t="str">
        <f>'テンプレート'!L140</f>
        <v/>
      </c>
      <c r="M120" s="127" t="str">
        <f t="array" ref="M120">INDEX('共通動作その他'!$J$3:$J$102, MATCH($A$1,'共通動作その他'!$A$3:$A$102,0), MATCH(M$119,'共通動作その他'!$J$2:$AA$2,0))</f>
        <v>#N/A</v>
      </c>
      <c r="N120" s="108"/>
      <c r="O120" s="180"/>
      <c r="P120" s="180"/>
      <c r="Q120" s="180"/>
      <c r="R120" s="180"/>
      <c r="S120" s="180"/>
      <c r="T120" s="180"/>
      <c r="U120" s="180"/>
      <c r="V120" s="180"/>
    </row>
    <row r="121" outlineLevel="1">
      <c r="A121" s="222"/>
      <c r="B121" s="447" t="str">
        <f>'テンプレート'!B141</f>
        <v>Backward</v>
      </c>
      <c r="C121" s="454" t="str">
        <f t="array" ref="C121">INDEX(Tripping!$K$3:$L$109, MATCH($A$1,Tripping!$A$3:$A$109,0), MATCH(C$96,Tripping!$K$2:$AC$2,0))</f>
        <v>1-9</v>
      </c>
      <c r="D121" s="455">
        <f t="array" ref="D121">INDEX(Tripping!$K$3:$L$109, MATCH($A$1,Tripping!$A$3:$A$109,0), MATCH(D$96,Tripping!$K$2:$AC$2,0))</f>
        <v>28</v>
      </c>
      <c r="E121" s="448"/>
      <c r="F121" s="448"/>
      <c r="G121" s="448"/>
      <c r="H121" s="320"/>
      <c r="I121" s="320"/>
      <c r="J121" s="320"/>
      <c r="K121" s="108"/>
      <c r="L121" s="180"/>
      <c r="M121" s="180"/>
      <c r="N121" s="108"/>
      <c r="O121" s="180"/>
      <c r="P121" s="180"/>
      <c r="Q121" s="180"/>
      <c r="R121" s="180"/>
      <c r="S121" s="180"/>
      <c r="T121" s="180"/>
      <c r="U121" s="180"/>
      <c r="V121" s="180"/>
    </row>
    <row r="122" outlineLevel="1">
      <c r="A122" s="222"/>
      <c r="B122" s="1718" t="str">
        <f>'テンプレート'!B142</f>
        <v>攻撃1</v>
      </c>
      <c r="C122" s="456" t="str">
        <f t="array" ref="C122">INDEX(Tripping!$M$3:$P$109, MATCH($A$1,Tripping!$A$3:$A$109,0), MATCH(C$96,Tripping!$M$2:$AC$2,0))</f>
        <v>1-7</v>
      </c>
      <c r="D122" s="457">
        <f t="array" ref="D122">INDEX(Tripping!$M$3:$P$109, MATCH($A$1,Tripping!$A$3:$A$109,0), MATCH(D$96,Tripping!$M$2:$AC$2,0))</f>
        <v>49</v>
      </c>
      <c r="E122" s="454" t="str">
        <f t="array" ref="E122">INDEX(Tripping!$M$3:$P$109, MATCH($A$1,Tripping!$A$3:$A$109,0), MATCH(E$96,Tripping!$M$2:$AC$2,0))</f>
        <v>19-20</v>
      </c>
      <c r="F122" s="455">
        <f t="array" ref="F122">INDEX(Tripping!$M$3:$P$109, MATCH($A$1,Tripping!$A$3:$A$109,0), MATCH(F$96,Tripping!$M$2:$AC$2,0))</f>
        <v>5</v>
      </c>
      <c r="G122" s="127">
        <f t="shared" ref="G122:G123" si="3">F122*1.2</f>
        <v>6</v>
      </c>
      <c r="H122" s="320"/>
      <c r="I122" s="320"/>
      <c r="J122" s="320"/>
      <c r="K122" s="180"/>
      <c r="L122" s="180"/>
      <c r="M122" s="180"/>
      <c r="N122" s="108"/>
      <c r="O122" s="108"/>
      <c r="P122" s="108"/>
      <c r="Q122" s="108"/>
      <c r="R122" s="180"/>
      <c r="S122" s="180"/>
      <c r="T122" s="180"/>
      <c r="U122" s="180"/>
      <c r="V122" s="180"/>
    </row>
    <row r="123" outlineLevel="1">
      <c r="A123" s="207"/>
      <c r="B123" s="207"/>
      <c r="C123" s="207"/>
      <c r="D123" s="207"/>
      <c r="E123" s="454" t="str">
        <f t="array" ref="E123">INDEX(Tripping!$Q$3:$R$109, MATCH($A$1,Tripping!$A$3:$A$109,0), MATCH(E$96,Tripping!$Q$2:$AC$2,0))</f>
        <v>23-24</v>
      </c>
      <c r="F123" s="455">
        <f t="array" ref="F123">INDEX(Tripping!$Q$3:$R$109, MATCH($A$1,Tripping!$A$3:$A$109,0), MATCH(F$96,Tripping!$Q$2:$AC$2,0))</f>
        <v>5</v>
      </c>
      <c r="G123" s="127">
        <f t="shared" si="3"/>
        <v>6</v>
      </c>
      <c r="H123" s="320"/>
      <c r="I123" s="320"/>
      <c r="J123" s="320"/>
      <c r="K123" s="180"/>
      <c r="L123" s="180"/>
      <c r="M123" s="180"/>
      <c r="N123" s="108"/>
      <c r="O123" s="108"/>
      <c r="P123" s="108"/>
      <c r="Q123" s="108"/>
      <c r="R123" s="180"/>
      <c r="S123" s="180"/>
      <c r="T123" s="180"/>
      <c r="U123" s="180"/>
      <c r="V123" s="180"/>
    </row>
  </sheetData>
  <mergeCells count="129">
    <mergeCell ref="C78:C79"/>
    <mergeCell ref="C61:C62"/>
    <mergeCell ref="C82:C83"/>
    <mergeCell ref="C80:C81"/>
    <mergeCell ref="D50:D52"/>
    <mergeCell ref="C109:C110"/>
    <mergeCell ref="D109:D110"/>
    <mergeCell ref="B109:B110"/>
    <mergeCell ref="D115:D116"/>
    <mergeCell ref="C84:C85"/>
    <mergeCell ref="D66:D67"/>
    <mergeCell ref="D54:D55"/>
    <mergeCell ref="A29:A30"/>
    <mergeCell ref="A24:B25"/>
    <mergeCell ref="A26:A28"/>
    <mergeCell ref="C16:D16"/>
    <mergeCell ref="A15:B16"/>
    <mergeCell ref="D29:D30"/>
    <mergeCell ref="A11:B12"/>
    <mergeCell ref="A117:A123"/>
    <mergeCell ref="A111:A116"/>
    <mergeCell ref="C115:C116"/>
    <mergeCell ref="C122:C123"/>
    <mergeCell ref="B122:B123"/>
    <mergeCell ref="B115:B116"/>
    <mergeCell ref="D122:D123"/>
    <mergeCell ref="A78:A79"/>
    <mergeCell ref="A77:B77"/>
    <mergeCell ref="A84:A85"/>
    <mergeCell ref="A82:A83"/>
    <mergeCell ref="A80:A81"/>
    <mergeCell ref="A74:A76"/>
    <mergeCell ref="A102:A104"/>
    <mergeCell ref="A97:A101"/>
    <mergeCell ref="A92:A93"/>
    <mergeCell ref="A89:A91"/>
    <mergeCell ref="A95:B96"/>
    <mergeCell ref="A87:B88"/>
    <mergeCell ref="A105:A110"/>
    <mergeCell ref="D48:D49"/>
    <mergeCell ref="D46:D47"/>
    <mergeCell ref="D41:D42"/>
    <mergeCell ref="A41:A42"/>
    <mergeCell ref="A35:A40"/>
    <mergeCell ref="A44:B45"/>
    <mergeCell ref="A46:A47"/>
    <mergeCell ref="D35:D40"/>
    <mergeCell ref="H82:J83"/>
    <mergeCell ref="H80:J81"/>
    <mergeCell ref="E78:E79"/>
    <mergeCell ref="H77:J77"/>
    <mergeCell ref="H78:J79"/>
    <mergeCell ref="A68:B68"/>
    <mergeCell ref="A71:B72"/>
    <mergeCell ref="H68:J68"/>
    <mergeCell ref="K110:L110"/>
    <mergeCell ref="H84:J85"/>
    <mergeCell ref="K99:L99"/>
    <mergeCell ref="H69:J69"/>
    <mergeCell ref="J48:J49"/>
    <mergeCell ref="J50:J52"/>
    <mergeCell ref="I10:I11"/>
    <mergeCell ref="K16:N16"/>
    <mergeCell ref="E16:F16"/>
    <mergeCell ref="G16:H16"/>
    <mergeCell ref="I6:I7"/>
    <mergeCell ref="I4:I5"/>
    <mergeCell ref="H4:H5"/>
    <mergeCell ref="K1:M2"/>
    <mergeCell ref="H1:J2"/>
    <mergeCell ref="H6:H7"/>
    <mergeCell ref="C1:G12"/>
    <mergeCell ref="H8:J9"/>
    <mergeCell ref="H34:J34"/>
    <mergeCell ref="H35:J40"/>
    <mergeCell ref="H41:J42"/>
    <mergeCell ref="H66:J67"/>
    <mergeCell ref="H65:J65"/>
    <mergeCell ref="H60:J60"/>
    <mergeCell ref="H58:J58"/>
    <mergeCell ref="H59:J59"/>
    <mergeCell ref="H61:J64"/>
    <mergeCell ref="I50:I52"/>
    <mergeCell ref="H26:J26"/>
    <mergeCell ref="H27:J27"/>
    <mergeCell ref="H32:J32"/>
    <mergeCell ref="H33:J33"/>
    <mergeCell ref="H31:J31"/>
    <mergeCell ref="H25:J25"/>
    <mergeCell ref="H29:J30"/>
    <mergeCell ref="H28:J28"/>
    <mergeCell ref="H10:H11"/>
    <mergeCell ref="A66:A67"/>
    <mergeCell ref="A61:A64"/>
    <mergeCell ref="F61:F62"/>
    <mergeCell ref="G61:G62"/>
    <mergeCell ref="E61:E62"/>
    <mergeCell ref="A54:A55"/>
    <mergeCell ref="A57:B57"/>
    <mergeCell ref="A60:B60"/>
    <mergeCell ref="A58:B58"/>
    <mergeCell ref="A48:A49"/>
    <mergeCell ref="A50:A52"/>
    <mergeCell ref="A65:B65"/>
    <mergeCell ref="K106:K109"/>
    <mergeCell ref="K100:K105"/>
    <mergeCell ref="K112:K115"/>
    <mergeCell ref="K119:L119"/>
    <mergeCell ref="K116:L116"/>
    <mergeCell ref="K97:K98"/>
    <mergeCell ref="K96:L96"/>
    <mergeCell ref="E80:E81"/>
    <mergeCell ref="E84:E85"/>
    <mergeCell ref="E82:E83"/>
    <mergeCell ref="R46:V47"/>
    <mergeCell ref="R48:V49"/>
    <mergeCell ref="R53:V53"/>
    <mergeCell ref="R54:V55"/>
    <mergeCell ref="U61:U64"/>
    <mergeCell ref="U66:U67"/>
    <mergeCell ref="V61:V64"/>
    <mergeCell ref="V66:V67"/>
    <mergeCell ref="I48:I49"/>
    <mergeCell ref="J54:J55"/>
    <mergeCell ref="I54:I55"/>
    <mergeCell ref="I46:I47"/>
    <mergeCell ref="J46:J47"/>
    <mergeCell ref="R50:V52"/>
    <mergeCell ref="R45:V45"/>
  </mergeCells>
  <conditionalFormatting sqref="K1:K15 K17:K120">
    <cfRule type="containsText" dxfId="0" priority="1" operator="containsText" text="361">
      <formula>NOT(ISERROR(SEARCH(("361"),(K1))))</formula>
    </cfRule>
  </conditionalFormatting>
  <conditionalFormatting sqref="K1:K15 K17:K120">
    <cfRule type="containsText" dxfId="1" priority="2" operator="containsText" text="363">
      <formula>NOT(ISERROR(SEARCH(("363"),(K1))))</formula>
    </cfRule>
  </conditionalFormatting>
  <conditionalFormatting sqref="K1:K15 K17:K120">
    <cfRule type="containsText" dxfId="1" priority="3" operator="containsText" text="365">
      <formula>NOT(ISERROR(SEARCH(("365"),(K1))))</formula>
    </cfRule>
  </conditionalFormatting>
  <conditionalFormatting sqref="K1:K15 K17:K120">
    <cfRule type="containsText" dxfId="1" priority="4" operator="containsText" text="366">
      <formula>NOT(ISERROR(SEARCH(("366"),(K1))))</formula>
    </cfRule>
  </conditionalFormatting>
  <conditionalFormatting sqref="K1:K15 K17:K120">
    <cfRule type="containsText" dxfId="1" priority="5" operator="containsText" text="367">
      <formula>NOT(ISERROR(SEARCH(("367"),(K1))))</formula>
    </cfRule>
  </conditionalFormatting>
  <conditionalFormatting sqref="P78:P85">
    <cfRule type="cellIs" dxfId="2" priority="6" operator="equal">
      <formula>"敵のみ"</formula>
    </cfRule>
  </conditionalFormatting>
  <conditionalFormatting sqref="D78:D85">
    <cfRule type="cellIs" dxfId="3" priority="7" operator="equal">
      <formula>"-"</formula>
    </cfRule>
  </conditionalFormatting>
  <conditionalFormatting sqref="O1:O123 G59 K62:N64 P62:T64 C63:C64 E63:G64 C69 E69:G69 K69:N69 P69:T69 D80 F80:G80 K80:N80 P80:Q80 P85">
    <cfRule type="cellIs" dxfId="4" priority="8" operator="greaterThan">
      <formula>0</formula>
    </cfRule>
  </conditionalFormatting>
  <conditionalFormatting sqref="P1:Q123">
    <cfRule type="cellIs" dxfId="5" priority="9" operator="lessThan">
      <formula>1</formula>
    </cfRule>
  </conditionalFormatting>
  <conditionalFormatting sqref="P1:Q123">
    <cfRule type="cellIs" dxfId="4" priority="10" operator="greaterThan">
      <formula>1</formula>
    </cfRule>
  </conditionalFormatting>
  <conditionalFormatting sqref="N25:N85">
    <cfRule type="cellIs" dxfId="6" priority="11" operator="greaterThan">
      <formula>0</formula>
    </cfRule>
  </conditionalFormatting>
  <conditionalFormatting sqref="N1:N15 N17:N123">
    <cfRule type="containsText" dxfId="6" priority="12" operator="containsText" text="/">
      <formula>NOT(ISERROR(SEARCH(("/"),(N1))))</formula>
    </cfRule>
  </conditionalFormatting>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15B1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676">
        <v>34.0</v>
      </c>
      <c r="B1" s="1677"/>
      <c r="C1" s="1678" t="str">
        <f>IMAGE(VLOOKUP($A$1,Fighters!A2:AI107,12,FALSE),1)</f>
        <v/>
      </c>
      <c r="D1" s="1679"/>
      <c r="E1" s="1679"/>
      <c r="F1" s="1679"/>
      <c r="G1" s="1680"/>
      <c r="H1" s="1681"/>
      <c r="I1" s="1679"/>
      <c r="J1" s="1680"/>
      <c r="K1" s="1682"/>
      <c r="L1" s="1679"/>
      <c r="M1" s="1680"/>
      <c r="N1" s="1684"/>
      <c r="O1" s="1684"/>
      <c r="P1" s="1684"/>
      <c r="Q1" s="1684"/>
      <c r="R1" s="1685"/>
      <c r="S1" s="1685"/>
      <c r="T1" s="1685"/>
      <c r="U1" s="1685"/>
      <c r="V1" s="1685"/>
    </row>
    <row r="2">
      <c r="A2" s="1686" t="str">
        <f>VLOOKUP($A$1,Fighters!$A$2:$AI$81,6,FALSE)</f>
        <v>#215b18</v>
      </c>
      <c r="B2" s="1677"/>
      <c r="C2" s="1687"/>
      <c r="G2" s="1688"/>
      <c r="H2" s="1689"/>
      <c r="I2" s="1690"/>
      <c r="J2" s="1691"/>
      <c r="K2" s="1689"/>
      <c r="L2" s="1690"/>
      <c r="M2" s="1691"/>
      <c r="N2" s="1684"/>
      <c r="O2" s="1684"/>
      <c r="P2" s="1684"/>
      <c r="Q2" s="1684"/>
      <c r="R2" s="1685"/>
      <c r="S2" s="1685"/>
      <c r="T2" s="1685"/>
      <c r="U2" s="1685"/>
      <c r="V2" s="1685"/>
    </row>
    <row r="3">
      <c r="A3" s="1686" t="str">
        <f>VLOOKUP($A$1,Fighters!$A$2:$AI$81,14,FALSE)</f>
        <v>34. フシギソウ</v>
      </c>
      <c r="B3" s="1677"/>
      <c r="C3" s="1687"/>
      <c r="G3" s="1688"/>
      <c r="H3" s="1692"/>
      <c r="I3" s="1692"/>
      <c r="J3" s="1692"/>
      <c r="K3" s="1693"/>
      <c r="L3" s="1693"/>
      <c r="M3" s="1693"/>
      <c r="N3" s="1684"/>
      <c r="O3" s="1684"/>
      <c r="P3" s="1684"/>
      <c r="Q3" s="1684"/>
      <c r="R3" s="1694"/>
      <c r="S3" s="1685"/>
      <c r="T3" s="1685"/>
      <c r="U3" s="1685"/>
      <c r="V3" s="1685"/>
    </row>
    <row r="4">
      <c r="A4" s="1686" t="str">
        <f>VLOOKUP($A$1,Fighters!$A$2:$AI$81,13,FALSE)</f>
        <v>0</v>
      </c>
      <c r="B4" s="1677"/>
      <c r="C4" s="1687"/>
      <c r="G4" s="1688"/>
      <c r="H4" s="1695"/>
      <c r="I4" s="1695"/>
      <c r="J4" s="1692"/>
      <c r="K4" s="1693"/>
      <c r="L4" s="1693"/>
      <c r="M4" s="1693"/>
      <c r="N4" s="1684"/>
      <c r="O4" s="1684"/>
      <c r="P4" s="1684"/>
      <c r="Q4" s="1684"/>
      <c r="R4" s="1694"/>
      <c r="S4" s="1685"/>
      <c r="T4" s="1685"/>
      <c r="U4" s="1685"/>
      <c r="V4" s="1685"/>
    </row>
    <row r="5" ht="16.5" customHeight="1">
      <c r="A5" s="1676"/>
      <c r="B5" s="1677"/>
      <c r="C5" s="1687"/>
      <c r="G5" s="1688"/>
      <c r="H5" s="1696"/>
      <c r="I5" s="1696"/>
      <c r="J5" s="1697"/>
      <c r="K5" s="1698"/>
      <c r="L5" s="1699"/>
      <c r="M5" s="1699"/>
      <c r="N5" s="1684"/>
      <c r="O5" s="1684"/>
      <c r="P5" s="1684"/>
      <c r="Q5" s="1684"/>
      <c r="R5" s="1694"/>
      <c r="S5" s="1685"/>
      <c r="T5" s="1685"/>
      <c r="U5" s="1685"/>
      <c r="V5" s="1685"/>
    </row>
    <row r="6">
      <c r="A6" s="1677"/>
      <c r="B6" s="1677"/>
      <c r="C6" s="1687"/>
      <c r="G6" s="1688"/>
      <c r="H6" s="1695"/>
      <c r="I6" s="1700" t="s">
        <v>6</v>
      </c>
      <c r="J6" s="1698"/>
      <c r="K6" s="1701"/>
      <c r="L6" s="1699"/>
      <c r="M6" s="1699"/>
      <c r="N6" s="1684"/>
      <c r="O6" s="1684"/>
      <c r="P6" s="1684"/>
      <c r="Q6" s="1684"/>
      <c r="R6" s="1694"/>
      <c r="S6" s="1685"/>
      <c r="T6" s="1685"/>
      <c r="U6" s="1685"/>
      <c r="V6" s="1685"/>
    </row>
    <row r="7">
      <c r="A7" s="1677"/>
      <c r="B7" s="1677"/>
      <c r="C7" s="1687"/>
      <c r="G7" s="1688"/>
      <c r="H7" s="1696"/>
      <c r="I7" s="1696"/>
      <c r="J7" s="1698"/>
      <c r="K7" s="1701"/>
      <c r="L7" s="1699"/>
      <c r="M7" s="1699"/>
      <c r="N7" s="1684"/>
      <c r="O7" s="1684"/>
      <c r="P7" s="1684"/>
      <c r="Q7" s="1684"/>
      <c r="R7" s="1694"/>
      <c r="S7" s="1685"/>
      <c r="T7" s="1685"/>
      <c r="U7" s="1685"/>
      <c r="V7" s="1685"/>
    </row>
    <row r="8">
      <c r="A8" s="1677"/>
      <c r="B8" s="1677"/>
      <c r="C8" s="1687"/>
      <c r="G8" s="1688"/>
      <c r="H8" s="1702">
        <v>43603.06825498842</v>
      </c>
      <c r="I8" s="1679"/>
      <c r="J8" s="1680"/>
      <c r="K8" s="1698"/>
      <c r="L8" s="1699"/>
      <c r="M8" s="1699"/>
      <c r="N8" s="1684"/>
      <c r="O8" s="1684"/>
      <c r="P8" s="1684"/>
      <c r="Q8" s="1684"/>
      <c r="R8" s="1694"/>
      <c r="S8" s="1685"/>
      <c r="T8" s="1685"/>
      <c r="U8" s="1685"/>
      <c r="V8" s="1685"/>
    </row>
    <row r="9">
      <c r="A9" s="1677"/>
      <c r="B9" s="1677"/>
      <c r="C9" s="1687"/>
      <c r="G9" s="1688"/>
      <c r="H9" s="1689"/>
      <c r="I9" s="1690"/>
      <c r="J9" s="1691"/>
      <c r="K9" s="1685"/>
      <c r="L9" s="1684"/>
      <c r="M9" s="1684"/>
      <c r="N9" s="1684"/>
      <c r="O9" s="1684"/>
      <c r="P9" s="1684"/>
      <c r="Q9" s="1684"/>
      <c r="R9" s="1694"/>
      <c r="S9" s="1685"/>
      <c r="T9" s="1685"/>
      <c r="U9" s="1685"/>
      <c r="V9" s="1685"/>
    </row>
    <row r="10">
      <c r="A10" s="1677"/>
      <c r="B10" s="1677"/>
      <c r="C10" s="1687"/>
      <c r="G10" s="1688"/>
      <c r="H10" s="1703"/>
      <c r="I10" s="1703"/>
      <c r="J10" s="1685"/>
      <c r="K10" s="1685"/>
      <c r="L10" s="1684"/>
      <c r="M10" s="1684"/>
      <c r="N10" s="1684"/>
      <c r="O10" s="1684"/>
      <c r="P10" s="1684"/>
      <c r="Q10" s="1684"/>
      <c r="R10" s="1694"/>
      <c r="S10" s="1685"/>
      <c r="T10" s="1685"/>
      <c r="U10" s="1685"/>
      <c r="V10" s="1685"/>
    </row>
    <row r="11">
      <c r="A11" s="1704" t="s">
        <v>11</v>
      </c>
      <c r="B11" s="1680"/>
      <c r="C11" s="1687"/>
      <c r="G11" s="1688"/>
      <c r="H11" s="1696"/>
      <c r="I11" s="1696"/>
      <c r="J11" s="1685"/>
      <c r="K11" s="1685"/>
      <c r="L11" s="1684"/>
      <c r="M11" s="1684"/>
      <c r="N11" s="1684"/>
      <c r="O11" s="1684"/>
      <c r="P11" s="1684"/>
      <c r="Q11" s="1684"/>
      <c r="R11" s="1694"/>
      <c r="S11" s="1685"/>
      <c r="T11" s="1685"/>
      <c r="U11" s="1685"/>
      <c r="V11" s="1685"/>
    </row>
    <row r="12">
      <c r="A12" s="1689"/>
      <c r="B12" s="1691"/>
      <c r="C12" s="1689"/>
      <c r="D12" s="1690"/>
      <c r="E12" s="1690"/>
      <c r="F12" s="1690"/>
      <c r="G12" s="1691"/>
      <c r="H12" s="1705"/>
      <c r="I12" s="1705"/>
      <c r="J12" s="1677"/>
      <c r="K12" s="1677"/>
      <c r="L12" s="1684"/>
      <c r="M12" s="1684"/>
      <c r="N12" s="1684"/>
      <c r="O12" s="1684"/>
      <c r="P12" s="1684"/>
      <c r="Q12" s="1684"/>
      <c r="R12" s="1694"/>
      <c r="S12" s="1685"/>
      <c r="T12" s="1685"/>
      <c r="U12" s="1685"/>
      <c r="V12" s="168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96 [34th]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39F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1.903 [43rd]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17.7375 [48th]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1.103 [45th]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54F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0.143 [46th]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32.25 [49th]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1.595 [56th]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0.121 [15th]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15.58 [48th]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0.998 [58th]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38F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0.095 [15th]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32.25 [51st]</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1.38 [57th]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0.014 [29th]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2.208 [57th]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0.082 [55th]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261</v>
      </c>
      <c r="D26" s="701" t="s">
        <v>154</v>
      </c>
      <c r="E26" s="201" t="s">
        <v>303</v>
      </c>
      <c r="F26" s="200">
        <v>2.4</v>
      </c>
      <c r="G26" s="201" t="s">
        <v>70</v>
      </c>
      <c r="H26" s="228" t="s">
        <v>1298</v>
      </c>
      <c r="I26" s="120"/>
      <c r="J26" s="117"/>
      <c r="K26" s="200"/>
      <c r="L26" s="203"/>
      <c r="M26" s="204"/>
      <c r="N26" s="204"/>
      <c r="O26" s="205">
        <v>0.0</v>
      </c>
      <c r="P26" s="205">
        <v>1.0</v>
      </c>
      <c r="Q26" s="205">
        <v>1.0</v>
      </c>
      <c r="R26" s="105"/>
      <c r="S26" s="105"/>
      <c r="T26" s="105"/>
      <c r="U26" s="105"/>
      <c r="V26" s="105"/>
    </row>
    <row r="27" outlineLevel="1">
      <c r="A27" s="222"/>
      <c r="B27" s="208" t="s">
        <v>63</v>
      </c>
      <c r="C27" s="355" t="s">
        <v>56</v>
      </c>
      <c r="D27" s="355" t="s">
        <v>2534</v>
      </c>
      <c r="E27" s="210" t="s">
        <v>303</v>
      </c>
      <c r="F27" s="200">
        <v>2.4</v>
      </c>
      <c r="G27" s="201" t="s">
        <v>70</v>
      </c>
      <c r="H27" s="228" t="s">
        <v>2535</v>
      </c>
      <c r="I27" s="120"/>
      <c r="J27" s="117"/>
      <c r="K27" s="203"/>
      <c r="L27" s="203"/>
      <c r="M27" s="204"/>
      <c r="N27" s="204"/>
      <c r="O27" s="205">
        <v>0.0</v>
      </c>
      <c r="P27" s="205">
        <v>1.0</v>
      </c>
      <c r="Q27" s="205">
        <v>1.0</v>
      </c>
      <c r="R27" s="105"/>
      <c r="S27" s="105"/>
      <c r="T27" s="105"/>
      <c r="U27" s="105"/>
      <c r="V27" s="105"/>
    </row>
    <row r="28" outlineLevel="1">
      <c r="A28" s="222"/>
      <c r="B28" s="208" t="s">
        <v>680</v>
      </c>
      <c r="C28" s="704"/>
      <c r="D28" s="210" t="s">
        <v>303</v>
      </c>
      <c r="E28" s="704"/>
      <c r="F28" s="703"/>
      <c r="G28" s="704"/>
      <c r="H28" s="228"/>
      <c r="I28" s="120"/>
      <c r="J28" s="117"/>
      <c r="K28" s="407"/>
      <c r="L28" s="407"/>
      <c r="M28" s="407"/>
      <c r="N28" s="407"/>
      <c r="O28" s="407"/>
      <c r="P28" s="407"/>
      <c r="Q28" s="407"/>
      <c r="R28" s="105"/>
      <c r="S28" s="105"/>
      <c r="T28" s="105"/>
      <c r="U28" s="105"/>
      <c r="V28" s="105"/>
    </row>
    <row r="29" outlineLevel="1">
      <c r="A29" s="222"/>
      <c r="B29" s="208" t="s">
        <v>681</v>
      </c>
      <c r="C29" s="355" t="s">
        <v>2156</v>
      </c>
      <c r="D29" s="355" t="s">
        <v>694</v>
      </c>
      <c r="E29" s="355" t="s">
        <v>1054</v>
      </c>
      <c r="F29" s="200">
        <v>0.6</v>
      </c>
      <c r="G29" s="276" t="s">
        <v>70</v>
      </c>
      <c r="H29" s="228" t="s">
        <v>2538</v>
      </c>
      <c r="I29" s="120"/>
      <c r="J29" s="117"/>
      <c r="K29" s="203"/>
      <c r="L29" s="203"/>
      <c r="M29" s="204"/>
      <c r="N29" s="204"/>
      <c r="O29" s="205">
        <v>0.0</v>
      </c>
      <c r="P29" s="205">
        <v>1.0</v>
      </c>
      <c r="Q29" s="205">
        <v>1.0</v>
      </c>
      <c r="R29" s="105"/>
      <c r="S29" s="105"/>
      <c r="T29" s="105"/>
      <c r="U29" s="105"/>
      <c r="V29" s="105"/>
    </row>
    <row r="30" outlineLevel="1">
      <c r="A30" s="207"/>
      <c r="B30" s="208" t="s">
        <v>685</v>
      </c>
      <c r="C30" s="355" t="s">
        <v>64</v>
      </c>
      <c r="D30" s="355" t="s">
        <v>165</v>
      </c>
      <c r="E30" s="355" t="s">
        <v>303</v>
      </c>
      <c r="F30" s="200">
        <v>2.4</v>
      </c>
      <c r="G30" s="355" t="s">
        <v>70</v>
      </c>
      <c r="H30" s="228"/>
      <c r="I30" s="120"/>
      <c r="J30" s="117"/>
      <c r="K30" s="203"/>
      <c r="L30" s="203"/>
      <c r="M30" s="204"/>
      <c r="N30" s="204"/>
      <c r="O30" s="205">
        <v>0.0</v>
      </c>
      <c r="P30" s="205">
        <v>1.0</v>
      </c>
      <c r="Q30" s="205">
        <v>1.0</v>
      </c>
      <c r="R30" s="105"/>
      <c r="S30" s="105"/>
      <c r="T30" s="105"/>
      <c r="U30" s="105"/>
      <c r="V30" s="105"/>
    </row>
    <row r="31" outlineLevel="1">
      <c r="A31" s="195" t="s">
        <v>72</v>
      </c>
      <c r="B31" s="214"/>
      <c r="C31" s="355" t="s">
        <v>2540</v>
      </c>
      <c r="D31" s="314" t="s">
        <v>172</v>
      </c>
      <c r="E31" s="355" t="s">
        <v>74</v>
      </c>
      <c r="F31" s="200">
        <v>14.399999999999999</v>
      </c>
      <c r="G31" s="201" t="s">
        <v>75</v>
      </c>
      <c r="H31" s="243"/>
      <c r="I31" s="221"/>
      <c r="J31" s="110"/>
      <c r="K31" s="200"/>
      <c r="L31" s="203"/>
      <c r="M31" s="204"/>
      <c r="N31" s="204"/>
      <c r="O31" s="205">
        <v>0.0</v>
      </c>
      <c r="P31" s="205">
        <v>1.0</v>
      </c>
      <c r="Q31" s="205">
        <v>1.0</v>
      </c>
      <c r="R31" s="105"/>
      <c r="S31" s="105"/>
      <c r="T31" s="105"/>
      <c r="U31" s="105"/>
      <c r="V31" s="105"/>
    </row>
    <row r="32" outlineLevel="1">
      <c r="A32" s="207"/>
      <c r="B32" s="208" t="s">
        <v>76</v>
      </c>
      <c r="C32" s="355" t="s">
        <v>2542</v>
      </c>
      <c r="D32" s="114"/>
      <c r="E32" s="355" t="s">
        <v>173</v>
      </c>
      <c r="F32" s="200">
        <v>12.0</v>
      </c>
      <c r="G32" s="201" t="s">
        <v>168</v>
      </c>
      <c r="H32" s="112"/>
      <c r="I32" s="224"/>
      <c r="J32" s="114"/>
      <c r="K32" s="203"/>
      <c r="L32" s="203"/>
      <c r="M32" s="204"/>
      <c r="N32" s="204"/>
      <c r="O32" s="205">
        <v>0.0</v>
      </c>
      <c r="P32" s="205">
        <v>1.0</v>
      </c>
      <c r="Q32" s="205">
        <v>1.0</v>
      </c>
      <c r="R32" s="105"/>
      <c r="S32" s="105"/>
      <c r="T32" s="105"/>
      <c r="U32" s="105"/>
      <c r="V32" s="105"/>
    </row>
    <row r="33" outlineLevel="1">
      <c r="A33" s="195" t="s">
        <v>82</v>
      </c>
      <c r="B33" s="208" t="s">
        <v>598</v>
      </c>
      <c r="C33" s="355" t="s">
        <v>2543</v>
      </c>
      <c r="D33" s="314" t="s">
        <v>190</v>
      </c>
      <c r="E33" s="355" t="s">
        <v>592</v>
      </c>
      <c r="F33" s="200">
        <v>1.7999999999999998</v>
      </c>
      <c r="G33" s="201" t="s">
        <v>70</v>
      </c>
      <c r="H33" s="243"/>
      <c r="I33" s="221"/>
      <c r="J33" s="110"/>
      <c r="K33" s="200"/>
      <c r="L33" s="203"/>
      <c r="M33" s="204"/>
      <c r="N33" s="204"/>
      <c r="O33" s="205">
        <v>0.0</v>
      </c>
      <c r="P33" s="205">
        <v>1.0</v>
      </c>
      <c r="Q33" s="205">
        <v>1.0</v>
      </c>
      <c r="R33" s="105"/>
      <c r="S33" s="105"/>
      <c r="T33" s="105"/>
      <c r="U33" s="105"/>
      <c r="V33" s="105"/>
    </row>
    <row r="34" outlineLevel="1">
      <c r="A34" s="207"/>
      <c r="B34" s="208" t="s">
        <v>414</v>
      </c>
      <c r="C34" s="355" t="s">
        <v>1066</v>
      </c>
      <c r="D34" s="114"/>
      <c r="E34" s="355" t="s">
        <v>303</v>
      </c>
      <c r="F34" s="200">
        <v>2.4</v>
      </c>
      <c r="G34" s="201" t="s">
        <v>70</v>
      </c>
      <c r="H34" s="112"/>
      <c r="I34" s="224"/>
      <c r="J34" s="114"/>
      <c r="K34" s="200"/>
      <c r="L34" s="203"/>
      <c r="M34" s="204"/>
      <c r="N34" s="204"/>
      <c r="O34" s="205">
        <v>0.0</v>
      </c>
      <c r="P34" s="205">
        <v>1.0</v>
      </c>
      <c r="Q34" s="205">
        <v>1.0</v>
      </c>
      <c r="R34" s="105"/>
      <c r="S34" s="105"/>
      <c r="T34" s="105"/>
      <c r="U34" s="105"/>
      <c r="V34" s="105"/>
    </row>
    <row r="35" outlineLevel="1">
      <c r="A35" s="236" t="s">
        <v>93</v>
      </c>
      <c r="B35" s="214"/>
      <c r="C35" s="355" t="s">
        <v>834</v>
      </c>
      <c r="D35" s="355" t="s">
        <v>924</v>
      </c>
      <c r="E35" s="355" t="s">
        <v>145</v>
      </c>
      <c r="F35" s="200">
        <v>8.4</v>
      </c>
      <c r="G35" s="201" t="s">
        <v>147</v>
      </c>
      <c r="H35" s="228"/>
      <c r="I35" s="120"/>
      <c r="J35" s="117"/>
      <c r="K35" s="203"/>
      <c r="L35" s="203"/>
      <c r="M35" s="204"/>
      <c r="N35" s="204"/>
      <c r="O35" s="205">
        <v>0.0</v>
      </c>
      <c r="P35" s="205">
        <v>1.0</v>
      </c>
      <c r="Q35" s="205">
        <v>1.0</v>
      </c>
      <c r="R35" s="105"/>
      <c r="S35" s="105"/>
      <c r="T35" s="105"/>
      <c r="U35" s="105"/>
      <c r="V35" s="105"/>
    </row>
    <row r="36" outlineLevel="1">
      <c r="A36" s="236" t="s">
        <v>104</v>
      </c>
      <c r="B36" s="214"/>
      <c r="C36" s="355" t="s">
        <v>415</v>
      </c>
      <c r="D36" s="355" t="s">
        <v>544</v>
      </c>
      <c r="E36" s="355" t="s">
        <v>151</v>
      </c>
      <c r="F36" s="200">
        <v>6.6</v>
      </c>
      <c r="G36" s="201" t="s">
        <v>67</v>
      </c>
      <c r="H36" s="228"/>
      <c r="I36" s="120"/>
      <c r="J36" s="117"/>
      <c r="K36" s="205"/>
      <c r="L36" s="204"/>
      <c r="M36" s="204"/>
      <c r="N36" s="204"/>
      <c r="O36" s="205">
        <v>0.0</v>
      </c>
      <c r="P36" s="205">
        <v>1.0</v>
      </c>
      <c r="Q36" s="205">
        <v>1.0</v>
      </c>
      <c r="R36" s="105"/>
      <c r="S36" s="105"/>
      <c r="T36" s="105"/>
      <c r="U36" s="105"/>
      <c r="V36" s="105"/>
    </row>
    <row r="37" outlineLevel="1">
      <c r="A37" s="195" t="s">
        <v>110</v>
      </c>
      <c r="B37" s="208" t="s">
        <v>142</v>
      </c>
      <c r="C37" s="355" t="s">
        <v>523</v>
      </c>
      <c r="D37" s="314" t="s">
        <v>316</v>
      </c>
      <c r="E37" s="355" t="s">
        <v>225</v>
      </c>
      <c r="F37" s="200">
        <v>19.2</v>
      </c>
      <c r="G37" s="201" t="s">
        <v>75</v>
      </c>
      <c r="H37" s="243" t="s">
        <v>2544</v>
      </c>
      <c r="I37" s="221"/>
      <c r="J37" s="110"/>
      <c r="K37" s="203"/>
      <c r="L37" s="203"/>
      <c r="M37" s="204"/>
      <c r="N37" s="204"/>
      <c r="O37" s="205">
        <v>0.0</v>
      </c>
      <c r="P37" s="205">
        <v>1.0</v>
      </c>
      <c r="Q37" s="205">
        <v>1.0</v>
      </c>
      <c r="R37" s="105"/>
      <c r="S37" s="105"/>
      <c r="T37" s="105"/>
      <c r="U37" s="105"/>
      <c r="V37" s="105"/>
    </row>
    <row r="38" outlineLevel="1">
      <c r="A38" s="207"/>
      <c r="B38" s="208" t="s">
        <v>697</v>
      </c>
      <c r="C38" s="355" t="s">
        <v>333</v>
      </c>
      <c r="D38" s="114"/>
      <c r="E38" s="355" t="s">
        <v>166</v>
      </c>
      <c r="F38" s="200">
        <v>16.8</v>
      </c>
      <c r="G38" s="201" t="s">
        <v>168</v>
      </c>
      <c r="H38" s="112"/>
      <c r="I38" s="224"/>
      <c r="J38" s="114"/>
      <c r="K38" s="203"/>
      <c r="L38" s="203"/>
      <c r="M38" s="204"/>
      <c r="N38" s="204"/>
      <c r="O38" s="205"/>
      <c r="P38" s="205"/>
      <c r="Q38" s="205"/>
      <c r="R38" s="105"/>
      <c r="S38" s="105"/>
      <c r="T38" s="105"/>
      <c r="U38" s="105"/>
      <c r="V38" s="105"/>
    </row>
    <row r="39" outlineLevel="1">
      <c r="A39" s="236" t="s">
        <v>119</v>
      </c>
      <c r="B39" s="214"/>
      <c r="C39" s="355" t="s">
        <v>1056</v>
      </c>
      <c r="D39" s="355" t="s">
        <v>316</v>
      </c>
      <c r="E39" s="355" t="s">
        <v>495</v>
      </c>
      <c r="F39" s="200">
        <v>20.4</v>
      </c>
      <c r="G39" s="201" t="s">
        <v>75</v>
      </c>
      <c r="H39" s="228" t="s">
        <v>2545</v>
      </c>
      <c r="I39" s="120"/>
      <c r="J39" s="117"/>
      <c r="K39" s="204"/>
      <c r="L39" s="204"/>
      <c r="M39" s="204"/>
      <c r="N39" s="204"/>
      <c r="O39" s="205">
        <v>0.0</v>
      </c>
      <c r="P39" s="205">
        <v>1.0</v>
      </c>
      <c r="Q39" s="205">
        <v>1.0</v>
      </c>
      <c r="R39" s="105"/>
      <c r="S39" s="105"/>
      <c r="T39" s="105"/>
      <c r="U39" s="105"/>
      <c r="V39" s="105"/>
    </row>
    <row r="40" outlineLevel="1">
      <c r="A40" s="236" t="s">
        <v>128</v>
      </c>
      <c r="B40" s="208"/>
      <c r="C40" s="210" t="s">
        <v>136</v>
      </c>
      <c r="D40" s="355" t="s">
        <v>190</v>
      </c>
      <c r="E40" s="355" t="s">
        <v>2546</v>
      </c>
      <c r="F40" s="200" t="s">
        <v>2547</v>
      </c>
      <c r="G40" s="201" t="s">
        <v>2548</v>
      </c>
      <c r="H40" s="228" t="s">
        <v>536</v>
      </c>
      <c r="I40" s="120"/>
      <c r="J40" s="117"/>
      <c r="K40" s="203"/>
      <c r="L40" s="203"/>
      <c r="M40" s="204"/>
      <c r="N40" s="204"/>
      <c r="O40" s="205">
        <v>0.0</v>
      </c>
      <c r="P40" s="205">
        <v>1.0</v>
      </c>
      <c r="Q40" s="205">
        <v>1.0</v>
      </c>
      <c r="R40" s="105"/>
      <c r="S40" s="105"/>
      <c r="T40" s="105"/>
      <c r="U40" s="105"/>
      <c r="V40" s="105"/>
    </row>
    <row r="41">
      <c r="A41" s="180"/>
      <c r="B41" s="246"/>
      <c r="C41" s="180"/>
      <c r="D41" s="180"/>
      <c r="E41" s="180"/>
      <c r="F41" s="248"/>
      <c r="G41" s="248"/>
      <c r="H41" s="180"/>
      <c r="I41" s="180"/>
      <c r="J41" s="180"/>
      <c r="K41" s="180"/>
      <c r="L41" s="180"/>
      <c r="M41" s="180"/>
      <c r="N41" s="180"/>
      <c r="O41" s="180"/>
      <c r="P41" s="180"/>
      <c r="Q41" s="180"/>
      <c r="R41" s="180"/>
      <c r="S41" s="180"/>
      <c r="T41" s="180"/>
      <c r="U41" s="180"/>
      <c r="V41" s="180"/>
    </row>
    <row r="42">
      <c r="A42" s="250" t="s">
        <v>148</v>
      </c>
      <c r="B42" s="110"/>
      <c r="C42" s="251"/>
      <c r="D42" s="251"/>
      <c r="E42" s="251"/>
      <c r="F42" s="253"/>
      <c r="G42" s="251"/>
      <c r="H42" s="253"/>
      <c r="I42" s="253"/>
      <c r="J42" s="254"/>
      <c r="K42" s="253"/>
      <c r="L42" s="253"/>
      <c r="M42" s="253"/>
      <c r="N42" s="253"/>
      <c r="O42" s="253"/>
      <c r="P42" s="253"/>
      <c r="Q42" s="253"/>
      <c r="R42" s="253"/>
      <c r="S42" s="253"/>
      <c r="T42" s="253"/>
      <c r="U42" s="253"/>
      <c r="V42" s="253"/>
    </row>
    <row r="43" outlineLevel="1">
      <c r="A43" s="112"/>
      <c r="B43" s="114"/>
      <c r="C43" s="256" t="s">
        <v>48</v>
      </c>
      <c r="D43" s="257" t="s">
        <v>49</v>
      </c>
      <c r="E43" s="256" t="s">
        <v>50</v>
      </c>
      <c r="F43" s="259" t="s">
        <v>51</v>
      </c>
      <c r="G43" s="259" t="s">
        <v>174</v>
      </c>
      <c r="H43" s="260" t="s">
        <v>52</v>
      </c>
      <c r="I43" s="259" t="str">
        <f>'テンプレート'!I56</f>
        <v>Landing Lag</v>
      </c>
      <c r="J43" s="259" t="s">
        <v>176</v>
      </c>
      <c r="K43" s="259" t="str">
        <f>'テンプレート'!K56</f>
        <v>ベクトル</v>
      </c>
      <c r="L43" s="259" t="str">
        <f>'テンプレート'!L56</f>
        <v>KBG (R.E.)</v>
      </c>
      <c r="M43" s="259" t="str">
        <f>'テンプレート'!M56</f>
        <v>BKB (R.A.)</v>
      </c>
      <c r="N43" s="259" t="str">
        <f>'テンプレート'!N56</f>
        <v>FKB (R.F.)</v>
      </c>
      <c r="O43" s="262" t="str">
        <f>'テンプレート'!O56</f>
        <v>盾削り値</v>
      </c>
      <c r="P43" s="259" t="str">
        <f>'テンプレート'!P56</f>
        <v>ﾋｯﾄｽﾄｯﾌﾟ</v>
      </c>
      <c r="Q43" s="262" t="str">
        <f>'テンプレート'!Q56</f>
        <v>ずらし</v>
      </c>
      <c r="R43" s="263" t="str">
        <f>'テンプレート'!R56</f>
        <v>Comment</v>
      </c>
      <c r="S43" s="120"/>
      <c r="T43" s="120"/>
      <c r="U43" s="120"/>
      <c r="V43" s="120"/>
    </row>
    <row r="44" outlineLevel="1">
      <c r="A44" s="265" t="s">
        <v>187</v>
      </c>
      <c r="B44" s="267" t="s">
        <v>402</v>
      </c>
      <c r="C44" s="199" t="s">
        <v>2549</v>
      </c>
      <c r="D44" s="314" t="s">
        <v>464</v>
      </c>
      <c r="E44" s="271" t="s">
        <v>429</v>
      </c>
      <c r="F44" s="273">
        <v>1.2</v>
      </c>
      <c r="G44" s="273">
        <v>1.02</v>
      </c>
      <c r="H44" s="200" t="s">
        <v>292</v>
      </c>
      <c r="I44" s="305" t="str">
        <f t="array" ref="I44">INDEX('Aerial Attacks'!$O$3:$AB$109, MATCH($A$1,'Aerial Attacks'!$A$3:$A$109,0), MATCH(A44,'Aerial Attacks'!$O$2:$S$2,0))</f>
        <v>16</v>
      </c>
      <c r="J44" s="314" t="s">
        <v>1264</v>
      </c>
      <c r="K44" s="200"/>
      <c r="L44" s="203"/>
      <c r="M44" s="204"/>
      <c r="N44" s="204"/>
      <c r="O44" s="205">
        <v>0.0</v>
      </c>
      <c r="P44" s="205">
        <v>1.0</v>
      </c>
      <c r="Q44" s="205">
        <v>1.0</v>
      </c>
      <c r="R44" s="243"/>
      <c r="S44" s="221"/>
      <c r="T44" s="221"/>
      <c r="U44" s="221"/>
      <c r="V44" s="110"/>
    </row>
    <row r="45" outlineLevel="1">
      <c r="A45" s="207"/>
      <c r="B45" s="267" t="s">
        <v>418</v>
      </c>
      <c r="C45" s="199" t="s">
        <v>768</v>
      </c>
      <c r="D45" s="114"/>
      <c r="E45" s="199" t="s">
        <v>303</v>
      </c>
      <c r="F45" s="200">
        <v>2.4</v>
      </c>
      <c r="G45" s="200">
        <v>2.04</v>
      </c>
      <c r="H45" s="200" t="s">
        <v>292</v>
      </c>
      <c r="I45" s="114"/>
      <c r="J45" s="114"/>
      <c r="K45" s="200"/>
      <c r="L45" s="203"/>
      <c r="M45" s="204"/>
      <c r="N45" s="204"/>
      <c r="O45" s="205">
        <v>0.0</v>
      </c>
      <c r="P45" s="205">
        <v>1.0</v>
      </c>
      <c r="Q45" s="205">
        <v>1.0</v>
      </c>
      <c r="R45" s="112"/>
      <c r="S45" s="224"/>
      <c r="T45" s="224"/>
      <c r="U45" s="224"/>
      <c r="V45" s="114"/>
    </row>
    <row r="46" outlineLevel="1">
      <c r="A46" s="299" t="s">
        <v>219</v>
      </c>
      <c r="B46" s="267"/>
      <c r="C46" s="199" t="s">
        <v>519</v>
      </c>
      <c r="D46" s="355" t="s">
        <v>485</v>
      </c>
      <c r="E46" s="199" t="s">
        <v>74</v>
      </c>
      <c r="F46" s="200">
        <v>14.399999999999999</v>
      </c>
      <c r="G46" s="200">
        <v>12.24</v>
      </c>
      <c r="H46" s="200" t="s">
        <v>59</v>
      </c>
      <c r="I46" s="820" t="str">
        <f t="array" ref="I46">INDEX('Aerial Attacks'!$O$3:$AB$109, MATCH($A$1,'Aerial Attacks'!$A$3:$A$109,0), MATCH(A46,'Aerial Attacks'!$O$2:$S$2,0))</f>
        <v>13</v>
      </c>
      <c r="J46" s="355" t="s">
        <v>197</v>
      </c>
      <c r="K46" s="200"/>
      <c r="L46" s="203"/>
      <c r="M46" s="204"/>
      <c r="N46" s="204"/>
      <c r="O46" s="205">
        <v>0.0</v>
      </c>
      <c r="P46" s="205">
        <v>1.0</v>
      </c>
      <c r="Q46" s="205">
        <v>1.0</v>
      </c>
      <c r="R46" s="228"/>
      <c r="S46" s="120"/>
      <c r="T46" s="120"/>
      <c r="U46" s="120"/>
      <c r="V46" s="117"/>
    </row>
    <row r="47" outlineLevel="1">
      <c r="A47" s="265" t="s">
        <v>260</v>
      </c>
      <c r="B47" s="267" t="s">
        <v>170</v>
      </c>
      <c r="C47" s="199" t="s">
        <v>85</v>
      </c>
      <c r="D47" s="314" t="s">
        <v>172</v>
      </c>
      <c r="E47" s="199" t="s">
        <v>194</v>
      </c>
      <c r="F47" s="200">
        <v>3.5999999999999996</v>
      </c>
      <c r="G47" s="200">
        <v>3.06</v>
      </c>
      <c r="H47" s="200" t="s">
        <v>292</v>
      </c>
      <c r="I47" s="305">
        <f t="array" ref="I47">INDEX('Aerial Attacks'!$O$3:$AB$109, MATCH($A$1,'Aerial Attacks'!$A$3:$A$109,0), MATCH(A47,'Aerial Attacks'!$O$2:$S$2,0))</f>
        <v>7</v>
      </c>
      <c r="J47" s="314" t="s">
        <v>2550</v>
      </c>
      <c r="K47" s="200"/>
      <c r="L47" s="203"/>
      <c r="M47" s="204"/>
      <c r="N47" s="204"/>
      <c r="O47" s="205">
        <v>0.0</v>
      </c>
      <c r="P47" s="205">
        <v>1.0</v>
      </c>
      <c r="Q47" s="205">
        <v>1.0</v>
      </c>
      <c r="R47" s="243"/>
      <c r="S47" s="221"/>
      <c r="T47" s="221"/>
      <c r="U47" s="221"/>
      <c r="V47" s="110"/>
    </row>
    <row r="48" outlineLevel="1">
      <c r="A48" s="207"/>
      <c r="B48" s="267" t="s">
        <v>177</v>
      </c>
      <c r="C48" s="199" t="s">
        <v>696</v>
      </c>
      <c r="D48" s="114"/>
      <c r="E48" s="199" t="s">
        <v>66</v>
      </c>
      <c r="F48" s="200">
        <v>7.199999999999999</v>
      </c>
      <c r="G48" s="200">
        <v>6.12</v>
      </c>
      <c r="H48" s="200" t="s">
        <v>70</v>
      </c>
      <c r="I48" s="114"/>
      <c r="J48" s="114"/>
      <c r="K48" s="200"/>
      <c r="L48" s="203"/>
      <c r="M48" s="204"/>
      <c r="N48" s="204"/>
      <c r="O48" s="205">
        <v>0.0</v>
      </c>
      <c r="P48" s="205">
        <v>1.0</v>
      </c>
      <c r="Q48" s="205">
        <v>1.0</v>
      </c>
      <c r="R48" s="112"/>
      <c r="S48" s="224"/>
      <c r="T48" s="224"/>
      <c r="U48" s="224"/>
      <c r="V48" s="114"/>
    </row>
    <row r="49" outlineLevel="1">
      <c r="A49" s="299" t="s">
        <v>271</v>
      </c>
      <c r="B49" s="267"/>
      <c r="C49" s="199" t="s">
        <v>255</v>
      </c>
      <c r="D49" s="355" t="s">
        <v>309</v>
      </c>
      <c r="E49" s="199" t="s">
        <v>205</v>
      </c>
      <c r="F49" s="200">
        <v>18.0</v>
      </c>
      <c r="G49" s="200">
        <v>15.3</v>
      </c>
      <c r="H49" s="200" t="s">
        <v>59</v>
      </c>
      <c r="I49" s="820" t="str">
        <f t="array" ref="I49">INDEX('Aerial Attacks'!$O$3:$AB$109, MATCH($A$1,'Aerial Attacks'!$A$3:$A$109,0), MATCH(A49,'Aerial Attacks'!$O$2:$S$2,0))</f>
        <v>11</v>
      </c>
      <c r="J49" s="355" t="s">
        <v>1851</v>
      </c>
      <c r="K49" s="203"/>
      <c r="L49" s="203"/>
      <c r="M49" s="204"/>
      <c r="N49" s="204"/>
      <c r="O49" s="205">
        <v>0.0</v>
      </c>
      <c r="P49" s="205">
        <v>1.0</v>
      </c>
      <c r="Q49" s="205">
        <v>1.0</v>
      </c>
      <c r="R49" s="228" t="s">
        <v>2551</v>
      </c>
      <c r="S49" s="120"/>
      <c r="T49" s="120"/>
      <c r="U49" s="120"/>
      <c r="V49" s="117"/>
    </row>
    <row r="50" outlineLevel="1">
      <c r="A50" s="299" t="s">
        <v>283</v>
      </c>
      <c r="B50" s="267"/>
      <c r="C50" s="199" t="s">
        <v>130</v>
      </c>
      <c r="D50" s="355" t="s">
        <v>1385</v>
      </c>
      <c r="E50" s="199" t="s">
        <v>173</v>
      </c>
      <c r="F50" s="200">
        <v>12.0</v>
      </c>
      <c r="G50" s="200">
        <v>10.2</v>
      </c>
      <c r="H50" s="200" t="s">
        <v>193</v>
      </c>
      <c r="I50" s="820">
        <f t="array" ref="I50">INDEX('Aerial Attacks'!$O$3:$AB$109, MATCH($A$1,'Aerial Attacks'!$A$3:$A$109,0), MATCH(A50,'Aerial Attacks'!$O$2:$S$2,0))</f>
        <v>13</v>
      </c>
      <c r="J50" s="355" t="s">
        <v>2031</v>
      </c>
      <c r="K50" s="203"/>
      <c r="L50" s="203"/>
      <c r="M50" s="204"/>
      <c r="N50" s="204"/>
      <c r="O50" s="205">
        <v>0.0</v>
      </c>
      <c r="P50" s="205">
        <v>1.0</v>
      </c>
      <c r="Q50" s="205">
        <v>1.0</v>
      </c>
      <c r="R50" s="228"/>
      <c r="S50" s="120"/>
      <c r="T50" s="120"/>
      <c r="U50" s="120"/>
      <c r="V50" s="117"/>
    </row>
    <row r="51">
      <c r="A51" s="312"/>
      <c r="B51" s="315"/>
      <c r="C51" s="317"/>
      <c r="D51" s="317"/>
      <c r="E51" s="318"/>
      <c r="F51" s="318"/>
      <c r="G51" s="318"/>
      <c r="H51" s="319"/>
      <c r="I51" s="319"/>
      <c r="J51" s="320"/>
      <c r="K51" s="320"/>
      <c r="L51" s="320"/>
      <c r="M51" s="320"/>
      <c r="N51" s="320"/>
      <c r="O51" s="320"/>
      <c r="P51" s="320"/>
      <c r="Q51" s="180"/>
      <c r="R51" s="180"/>
      <c r="S51" s="180"/>
      <c r="T51" s="180"/>
      <c r="U51" s="180"/>
      <c r="V51" s="180"/>
    </row>
    <row r="52">
      <c r="A52" s="322" t="s">
        <v>305</v>
      </c>
      <c r="B52" s="117"/>
      <c r="C52" s="317"/>
      <c r="D52" s="317"/>
      <c r="E52" s="318"/>
      <c r="F52" s="318"/>
      <c r="G52" s="318"/>
      <c r="H52" s="319"/>
      <c r="I52" s="319"/>
      <c r="J52" s="320"/>
      <c r="K52" s="320"/>
      <c r="L52" s="320"/>
      <c r="M52" s="320"/>
      <c r="N52" s="320"/>
      <c r="O52" s="320"/>
      <c r="P52" s="320"/>
      <c r="Q52" s="180"/>
      <c r="R52" s="180"/>
      <c r="S52" s="180"/>
      <c r="T52" s="180"/>
      <c r="U52" s="180"/>
      <c r="V52" s="180"/>
    </row>
    <row r="53" outlineLevel="1">
      <c r="A53" s="324" t="s">
        <v>2552</v>
      </c>
      <c r="B53" s="117"/>
      <c r="C53" s="327" t="s">
        <v>48</v>
      </c>
      <c r="D53" s="327" t="s">
        <v>49</v>
      </c>
      <c r="E53" s="328" t="s">
        <v>50</v>
      </c>
      <c r="F53" s="329" t="s">
        <v>51</v>
      </c>
      <c r="G53" s="328" t="s">
        <v>52</v>
      </c>
      <c r="H53" s="331" t="s">
        <v>53</v>
      </c>
      <c r="I53" s="120"/>
      <c r="J53" s="117"/>
      <c r="K53" s="333" t="s">
        <v>180</v>
      </c>
      <c r="L53" s="333" t="s">
        <v>181</v>
      </c>
      <c r="M53" s="333" t="s">
        <v>182</v>
      </c>
      <c r="N53" s="333" t="s">
        <v>183</v>
      </c>
      <c r="O53" s="334" t="s">
        <v>184</v>
      </c>
      <c r="P53" s="333" t="s">
        <v>185</v>
      </c>
      <c r="Q53" s="334" t="s">
        <v>186</v>
      </c>
      <c r="R53" s="333" t="s">
        <v>317</v>
      </c>
      <c r="S53" s="334" t="s">
        <v>318</v>
      </c>
      <c r="T53" s="334" t="s">
        <v>319</v>
      </c>
      <c r="U53" s="334" t="s">
        <v>320</v>
      </c>
      <c r="V53" s="334" t="s">
        <v>321</v>
      </c>
    </row>
    <row r="54" outlineLevel="1">
      <c r="A54" s="335" t="s">
        <v>324</v>
      </c>
      <c r="B54" s="343" t="s">
        <v>2553</v>
      </c>
      <c r="C54" s="199" t="s">
        <v>261</v>
      </c>
      <c r="D54" s="314" t="s">
        <v>2554</v>
      </c>
      <c r="E54" s="199" t="s">
        <v>194</v>
      </c>
      <c r="F54" s="200">
        <v>3.5999999999999996</v>
      </c>
      <c r="G54" s="201" t="s">
        <v>193</v>
      </c>
      <c r="H54" s="243" t="s">
        <v>2555</v>
      </c>
      <c r="I54" s="221"/>
      <c r="J54" s="110"/>
      <c r="K54" s="203"/>
      <c r="L54" s="203"/>
      <c r="M54" s="204"/>
      <c r="N54" s="204"/>
      <c r="O54" s="200">
        <v>0.0</v>
      </c>
      <c r="P54" s="200">
        <v>1.0</v>
      </c>
      <c r="Q54" s="200">
        <v>1.0</v>
      </c>
      <c r="R54" s="205" t="b">
        <v>1</v>
      </c>
      <c r="S54" s="205" t="b">
        <v>1</v>
      </c>
      <c r="T54" s="205"/>
      <c r="U54" s="344" t="s">
        <v>340</v>
      </c>
      <c r="V54" s="344" t="b">
        <v>1</v>
      </c>
    </row>
    <row r="55" outlineLevel="1">
      <c r="A55" s="222"/>
      <c r="B55" s="708" t="s">
        <v>2556</v>
      </c>
      <c r="C55" s="199" t="s">
        <v>2557</v>
      </c>
      <c r="D55" s="233"/>
      <c r="E55" s="199" t="s">
        <v>303</v>
      </c>
      <c r="F55" s="200">
        <v>2.4</v>
      </c>
      <c r="G55" s="201" t="s">
        <v>70</v>
      </c>
      <c r="H55" s="231"/>
      <c r="J55" s="233"/>
      <c r="K55" s="203"/>
      <c r="L55" s="203"/>
      <c r="M55" s="204"/>
      <c r="N55" s="204"/>
      <c r="O55" s="200"/>
      <c r="P55" s="200"/>
      <c r="Q55" s="200"/>
      <c r="R55" s="205" t="b">
        <v>0</v>
      </c>
      <c r="S55" s="205" t="b">
        <v>0</v>
      </c>
      <c r="T55" s="205" t="b">
        <v>0</v>
      </c>
      <c r="U55" s="222"/>
      <c r="V55" s="222"/>
    </row>
    <row r="56" outlineLevel="1">
      <c r="A56" s="222"/>
      <c r="B56" s="708" t="s">
        <v>2558</v>
      </c>
      <c r="C56" s="199" t="s">
        <v>2559</v>
      </c>
      <c r="D56" s="233"/>
      <c r="E56" s="199" t="s">
        <v>592</v>
      </c>
      <c r="F56" s="200">
        <v>1.7999999999999998</v>
      </c>
      <c r="G56" s="201" t="s">
        <v>292</v>
      </c>
      <c r="H56" s="231"/>
      <c r="J56" s="233"/>
      <c r="K56" s="203"/>
      <c r="L56" s="203"/>
      <c r="M56" s="204"/>
      <c r="N56" s="204"/>
      <c r="O56" s="200"/>
      <c r="P56" s="200"/>
      <c r="Q56" s="200"/>
      <c r="R56" s="205" t="b">
        <v>0</v>
      </c>
      <c r="S56" s="205" t="b">
        <v>0</v>
      </c>
      <c r="T56" s="205" t="b">
        <v>1</v>
      </c>
      <c r="U56" s="222"/>
      <c r="V56" s="222"/>
    </row>
    <row r="57" outlineLevel="1">
      <c r="A57" s="222"/>
      <c r="B57" s="708" t="s">
        <v>2560</v>
      </c>
      <c r="C57" s="199" t="s">
        <v>2561</v>
      </c>
      <c r="D57" s="233"/>
      <c r="E57" s="199" t="s">
        <v>452</v>
      </c>
      <c r="F57" s="200">
        <v>1.56</v>
      </c>
      <c r="G57" s="201" t="s">
        <v>292</v>
      </c>
      <c r="H57" s="231"/>
      <c r="J57" s="233"/>
      <c r="K57" s="203"/>
      <c r="L57" s="203"/>
      <c r="M57" s="204"/>
      <c r="N57" s="204"/>
      <c r="O57" s="200">
        <v>0.0</v>
      </c>
      <c r="P57" s="200">
        <v>1.0</v>
      </c>
      <c r="Q57" s="200">
        <v>1.0</v>
      </c>
      <c r="R57" s="205" t="b">
        <v>1</v>
      </c>
      <c r="S57" s="205" t="b">
        <v>0</v>
      </c>
      <c r="T57" s="205" t="b">
        <v>1</v>
      </c>
      <c r="U57" s="222"/>
      <c r="V57" s="222"/>
    </row>
    <row r="58" outlineLevel="1">
      <c r="A58" s="222"/>
      <c r="B58" s="708" t="s">
        <v>2562</v>
      </c>
      <c r="C58" s="199" t="s">
        <v>433</v>
      </c>
      <c r="D58" s="114"/>
      <c r="E58" s="199" t="s">
        <v>194</v>
      </c>
      <c r="F58" s="200">
        <v>3.5999999999999996</v>
      </c>
      <c r="G58" s="201" t="s">
        <v>292</v>
      </c>
      <c r="H58" s="112"/>
      <c r="I58" s="224"/>
      <c r="J58" s="114"/>
      <c r="K58" s="203"/>
      <c r="L58" s="203"/>
      <c r="M58" s="204"/>
      <c r="N58" s="204"/>
      <c r="O58" s="200">
        <v>0.0</v>
      </c>
      <c r="P58" s="200">
        <v>1.0</v>
      </c>
      <c r="Q58" s="200">
        <v>1.0</v>
      </c>
      <c r="R58" s="205" t="b">
        <v>1</v>
      </c>
      <c r="S58" s="205" t="b">
        <v>0</v>
      </c>
      <c r="T58" s="205" t="b">
        <v>1</v>
      </c>
      <c r="U58" s="207"/>
      <c r="V58" s="207"/>
    </row>
    <row r="59" outlineLevel="1">
      <c r="A59" s="324" t="s">
        <v>2563</v>
      </c>
      <c r="B59" s="117"/>
      <c r="C59" s="327" t="s">
        <v>48</v>
      </c>
      <c r="D59" s="327" t="s">
        <v>49</v>
      </c>
      <c r="E59" s="328" t="s">
        <v>50</v>
      </c>
      <c r="F59" s="329" t="s">
        <v>51</v>
      </c>
      <c r="G59" s="328" t="s">
        <v>52</v>
      </c>
      <c r="H59" s="331" t="s">
        <v>53</v>
      </c>
      <c r="I59" s="120"/>
      <c r="J59" s="117"/>
      <c r="K59" s="333" t="s">
        <v>180</v>
      </c>
      <c r="L59" s="333" t="s">
        <v>181</v>
      </c>
      <c r="M59" s="333" t="s">
        <v>182</v>
      </c>
      <c r="N59" s="333" t="s">
        <v>183</v>
      </c>
      <c r="O59" s="334" t="s">
        <v>184</v>
      </c>
      <c r="P59" s="333" t="s">
        <v>185</v>
      </c>
      <c r="Q59" s="334" t="s">
        <v>186</v>
      </c>
      <c r="R59" s="333" t="s">
        <v>317</v>
      </c>
      <c r="S59" s="334" t="s">
        <v>318</v>
      </c>
      <c r="T59" s="334" t="s">
        <v>319</v>
      </c>
      <c r="U59" s="334" t="s">
        <v>320</v>
      </c>
      <c r="V59" s="334" t="s">
        <v>321</v>
      </c>
    </row>
    <row r="60" outlineLevel="1">
      <c r="A60" s="335" t="s">
        <v>324</v>
      </c>
      <c r="B60" s="343"/>
      <c r="C60" s="345" t="s">
        <v>2564</v>
      </c>
      <c r="D60" s="295" t="s">
        <v>485</v>
      </c>
      <c r="E60" s="199" t="s">
        <v>90</v>
      </c>
      <c r="F60" s="200">
        <v>9.6</v>
      </c>
      <c r="G60" s="201" t="s">
        <v>70</v>
      </c>
      <c r="H60" s="243" t="s">
        <v>2565</v>
      </c>
      <c r="I60" s="221"/>
      <c r="J60" s="110"/>
      <c r="K60" s="203"/>
      <c r="L60" s="203"/>
      <c r="M60" s="204"/>
      <c r="N60" s="204"/>
      <c r="O60" s="200">
        <v>0.0</v>
      </c>
      <c r="P60" s="200">
        <v>1.0</v>
      </c>
      <c r="Q60" s="200">
        <v>1.0</v>
      </c>
      <c r="R60" s="205" t="b">
        <v>1</v>
      </c>
      <c r="S60" s="205" t="b">
        <v>0</v>
      </c>
      <c r="T60" s="205" t="b">
        <v>1</v>
      </c>
      <c r="U60" s="344" t="s">
        <v>340</v>
      </c>
      <c r="V60" s="344" t="b">
        <v>1</v>
      </c>
    </row>
    <row r="61" outlineLevel="1">
      <c r="A61" s="222"/>
      <c r="B61" s="343" t="s">
        <v>343</v>
      </c>
      <c r="C61" s="345" t="s">
        <v>2566</v>
      </c>
      <c r="D61" s="233"/>
      <c r="E61" s="199" t="s">
        <v>66</v>
      </c>
      <c r="F61" s="200">
        <v>7.199999999999999</v>
      </c>
      <c r="G61" s="201" t="s">
        <v>70</v>
      </c>
      <c r="H61" s="231"/>
      <c r="J61" s="233"/>
      <c r="K61" s="200"/>
      <c r="L61" s="200"/>
      <c r="M61" s="205"/>
      <c r="N61" s="205"/>
      <c r="O61" s="200">
        <v>0.0</v>
      </c>
      <c r="P61" s="200">
        <v>1.0</v>
      </c>
      <c r="Q61" s="200">
        <v>1.0</v>
      </c>
      <c r="R61" s="205" t="b">
        <v>1</v>
      </c>
      <c r="S61" s="205" t="b">
        <v>0</v>
      </c>
      <c r="T61" s="205" t="b">
        <v>1</v>
      </c>
      <c r="U61" s="222"/>
      <c r="V61" s="222"/>
    </row>
    <row r="62" outlineLevel="1">
      <c r="A62" s="222"/>
      <c r="B62" s="343" t="s">
        <v>352</v>
      </c>
      <c r="C62" s="345" t="s">
        <v>2567</v>
      </c>
      <c r="D62" s="114"/>
      <c r="E62" s="199" t="s">
        <v>58</v>
      </c>
      <c r="F62" s="200">
        <v>4.8</v>
      </c>
      <c r="G62" s="201" t="s">
        <v>292</v>
      </c>
      <c r="H62" s="112"/>
      <c r="I62" s="224"/>
      <c r="J62" s="114"/>
      <c r="K62" s="200"/>
      <c r="L62" s="200"/>
      <c r="M62" s="205"/>
      <c r="N62" s="205"/>
      <c r="O62" s="200">
        <v>0.0</v>
      </c>
      <c r="P62" s="200">
        <v>1.0</v>
      </c>
      <c r="Q62" s="200">
        <v>1.0</v>
      </c>
      <c r="R62" s="205" t="b">
        <v>1</v>
      </c>
      <c r="S62" s="205" t="b">
        <v>0</v>
      </c>
      <c r="T62" s="205" t="b">
        <v>1</v>
      </c>
      <c r="U62" s="207"/>
      <c r="V62" s="207"/>
    </row>
    <row r="63" outlineLevel="1">
      <c r="A63" s="324" t="s">
        <v>2568</v>
      </c>
      <c r="B63" s="117"/>
      <c r="C63" s="327" t="s">
        <v>48</v>
      </c>
      <c r="D63" s="327" t="s">
        <v>49</v>
      </c>
      <c r="E63" s="328" t="s">
        <v>50</v>
      </c>
      <c r="F63" s="329" t="s">
        <v>51</v>
      </c>
      <c r="G63" s="328" t="s">
        <v>52</v>
      </c>
      <c r="H63" s="331" t="s">
        <v>53</v>
      </c>
      <c r="I63" s="120"/>
      <c r="J63" s="117"/>
      <c r="K63" s="333" t="s">
        <v>180</v>
      </c>
      <c r="L63" s="333" t="s">
        <v>181</v>
      </c>
      <c r="M63" s="333" t="s">
        <v>182</v>
      </c>
      <c r="N63" s="333" t="s">
        <v>183</v>
      </c>
      <c r="O63" s="334" t="s">
        <v>184</v>
      </c>
      <c r="P63" s="333" t="s">
        <v>185</v>
      </c>
      <c r="Q63" s="334" t="s">
        <v>186</v>
      </c>
      <c r="R63" s="333" t="s">
        <v>317</v>
      </c>
      <c r="S63" s="334" t="s">
        <v>318</v>
      </c>
      <c r="T63" s="334" t="s">
        <v>319</v>
      </c>
      <c r="U63" s="334" t="s">
        <v>320</v>
      </c>
      <c r="V63" s="334" t="s">
        <v>321</v>
      </c>
    </row>
    <row r="64" outlineLevel="1">
      <c r="A64" s="1237" t="s">
        <v>324</v>
      </c>
      <c r="B64" s="848"/>
      <c r="C64" s="199" t="s">
        <v>314</v>
      </c>
      <c r="D64" s="199" t="s">
        <v>159</v>
      </c>
      <c r="E64" s="199" t="s">
        <v>2569</v>
      </c>
      <c r="F64" s="200" t="s">
        <v>2570</v>
      </c>
      <c r="G64" s="201" t="s">
        <v>162</v>
      </c>
      <c r="H64" s="228" t="s">
        <v>2571</v>
      </c>
      <c r="I64" s="120"/>
      <c r="J64" s="117"/>
      <c r="K64" s="200"/>
      <c r="L64" s="200"/>
      <c r="M64" s="205"/>
      <c r="N64" s="205"/>
      <c r="O64" s="200">
        <v>0.0</v>
      </c>
      <c r="P64" s="200">
        <v>1.0</v>
      </c>
      <c r="Q64" s="200">
        <v>1.0</v>
      </c>
      <c r="R64" s="205" t="b">
        <v>1</v>
      </c>
      <c r="S64" s="205" t="b">
        <v>1</v>
      </c>
      <c r="T64" s="205"/>
      <c r="U64" s="205" t="s">
        <v>340</v>
      </c>
      <c r="V64" s="205" t="b">
        <v>1</v>
      </c>
    </row>
    <row r="65" outlineLevel="1">
      <c r="A65" s="324" t="s">
        <v>2539</v>
      </c>
      <c r="B65" s="117"/>
      <c r="C65" s="327" t="s">
        <v>48</v>
      </c>
      <c r="D65" s="327" t="s">
        <v>49</v>
      </c>
      <c r="E65" s="328" t="s">
        <v>50</v>
      </c>
      <c r="F65" s="329" t="s">
        <v>51</v>
      </c>
      <c r="G65" s="328"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outlineLevel="1">
      <c r="A66" s="1237" t="s">
        <v>324</v>
      </c>
      <c r="B66" s="848"/>
      <c r="C66" s="407"/>
      <c r="D66" s="355" t="s">
        <v>165</v>
      </c>
      <c r="E66" s="407"/>
      <c r="F66" s="407"/>
      <c r="G66" s="407"/>
      <c r="H66" s="228" t="s">
        <v>2541</v>
      </c>
      <c r="I66" s="120"/>
      <c r="J66" s="117"/>
      <c r="K66" s="407"/>
      <c r="L66" s="407"/>
      <c r="M66" s="407"/>
      <c r="N66" s="407"/>
      <c r="O66" s="407"/>
      <c r="P66" s="407"/>
      <c r="Q66" s="407"/>
      <c r="R66" s="407"/>
      <c r="S66" s="407"/>
      <c r="T66" s="407"/>
      <c r="U66" s="205" t="b">
        <v>0</v>
      </c>
      <c r="V66" s="205" t="b">
        <v>0</v>
      </c>
    </row>
    <row r="67">
      <c r="A67" s="312"/>
      <c r="B67" s="315"/>
      <c r="C67" s="317"/>
      <c r="D67" s="317"/>
      <c r="E67" s="318"/>
      <c r="F67" s="318"/>
      <c r="G67" s="318"/>
      <c r="H67" s="319"/>
      <c r="I67" s="319"/>
      <c r="J67" s="320"/>
      <c r="K67" s="320"/>
      <c r="L67" s="320"/>
      <c r="M67" s="320"/>
      <c r="N67" s="320"/>
      <c r="O67" s="320"/>
      <c r="P67" s="320"/>
      <c r="Q67" s="180"/>
      <c r="R67" s="180"/>
      <c r="S67" s="180"/>
      <c r="T67" s="180"/>
      <c r="U67" s="180"/>
      <c r="V67" s="180"/>
    </row>
    <row r="68">
      <c r="A68" s="390" t="s">
        <v>442</v>
      </c>
      <c r="B68" s="110"/>
      <c r="C68" s="319"/>
      <c r="D68" s="319"/>
      <c r="E68" s="320"/>
      <c r="F68" s="392"/>
      <c r="G68" s="392"/>
      <c r="H68" s="320"/>
      <c r="I68" s="320"/>
      <c r="J68" s="320"/>
      <c r="K68" s="320"/>
      <c r="L68" s="320"/>
      <c r="M68" s="320"/>
      <c r="N68" s="180"/>
      <c r="O68" s="180"/>
      <c r="P68" s="180"/>
      <c r="Q68" s="320"/>
      <c r="R68" s="320"/>
      <c r="S68" s="320"/>
      <c r="T68" s="320"/>
      <c r="U68" s="320"/>
      <c r="V68" s="320"/>
    </row>
    <row r="69" outlineLevel="1">
      <c r="A69" s="112"/>
      <c r="B69" s="114"/>
      <c r="C69" s="393" t="s">
        <v>48</v>
      </c>
      <c r="D69" s="393" t="s">
        <v>49</v>
      </c>
      <c r="E69" s="393" t="s">
        <v>50</v>
      </c>
      <c r="F69" s="396" t="s">
        <v>51</v>
      </c>
      <c r="G69" s="319"/>
      <c r="H69" s="319"/>
      <c r="I69" s="319"/>
      <c r="J69" s="320"/>
      <c r="K69" s="320"/>
      <c r="L69" s="320"/>
      <c r="M69" s="320"/>
      <c r="N69" s="320"/>
      <c r="O69" s="320"/>
      <c r="P69" s="320"/>
      <c r="Q69" s="320"/>
      <c r="R69" s="320"/>
      <c r="S69" s="320"/>
      <c r="T69" s="320"/>
      <c r="U69" s="320"/>
      <c r="V69" s="320"/>
    </row>
    <row r="70" outlineLevel="1">
      <c r="A70" s="398" t="s">
        <v>449</v>
      </c>
      <c r="B70" s="399" t="s">
        <v>449</v>
      </c>
      <c r="C70" s="127" t="s">
        <v>429</v>
      </c>
      <c r="D70" s="127" t="s">
        <v>66</v>
      </c>
      <c r="E70" s="127" t="s">
        <v>452</v>
      </c>
      <c r="F70" s="200">
        <v>1.56</v>
      </c>
      <c r="G70" s="319"/>
      <c r="H70" s="319"/>
      <c r="I70" s="319"/>
      <c r="J70" s="320"/>
      <c r="K70" s="320"/>
      <c r="L70" s="320"/>
      <c r="M70" s="320"/>
      <c r="N70" s="320"/>
      <c r="O70" s="320"/>
      <c r="P70" s="320"/>
      <c r="Q70" s="320"/>
      <c r="R70" s="320"/>
      <c r="S70" s="320"/>
      <c r="T70" s="320"/>
      <c r="U70" s="320"/>
      <c r="V70" s="320"/>
    </row>
    <row r="71" outlineLevel="1">
      <c r="A71" s="400" t="s">
        <v>454</v>
      </c>
      <c r="B71" s="399" t="s">
        <v>455</v>
      </c>
      <c r="C71" s="127" t="s">
        <v>136</v>
      </c>
      <c r="D71" s="127" t="s">
        <v>458</v>
      </c>
      <c r="E71" s="401"/>
      <c r="F71" s="402"/>
      <c r="G71" s="402"/>
      <c r="H71" s="319"/>
      <c r="I71" s="319"/>
      <c r="J71" s="320"/>
      <c r="K71" s="320"/>
      <c r="L71" s="320"/>
      <c r="M71" s="320"/>
      <c r="N71" s="320"/>
      <c r="O71" s="320"/>
      <c r="P71" s="320"/>
      <c r="Q71" s="320"/>
      <c r="R71" s="320"/>
      <c r="S71" s="320"/>
      <c r="T71" s="320"/>
      <c r="U71" s="320"/>
      <c r="V71" s="320"/>
    </row>
    <row r="72" outlineLevel="1">
      <c r="A72" s="231"/>
      <c r="B72" s="399" t="s">
        <v>456</v>
      </c>
      <c r="C72" s="127" t="s">
        <v>136</v>
      </c>
      <c r="D72" s="127" t="s">
        <v>485</v>
      </c>
      <c r="E72" s="401"/>
      <c r="F72" s="402"/>
      <c r="G72" s="402"/>
      <c r="H72" s="319"/>
      <c r="I72" s="319"/>
      <c r="J72" s="320"/>
      <c r="K72" s="320"/>
      <c r="L72" s="320"/>
      <c r="M72" s="320"/>
      <c r="N72" s="320"/>
      <c r="O72" s="320"/>
      <c r="P72" s="320"/>
      <c r="Q72" s="320"/>
      <c r="R72" s="320"/>
      <c r="S72" s="320"/>
      <c r="T72" s="320"/>
      <c r="U72" s="320"/>
      <c r="V72" s="320"/>
    </row>
    <row r="73" outlineLevel="1">
      <c r="A73" s="112"/>
      <c r="B73" s="399" t="s">
        <v>459</v>
      </c>
      <c r="C73" s="127" t="s">
        <v>136</v>
      </c>
      <c r="D73" s="127" t="s">
        <v>345</v>
      </c>
      <c r="E73" s="319"/>
      <c r="F73" s="402"/>
      <c r="G73" s="402"/>
      <c r="H73" s="319"/>
      <c r="I73" s="319"/>
      <c r="J73" s="320"/>
      <c r="K73" s="320"/>
      <c r="L73" s="320"/>
      <c r="M73" s="320"/>
      <c r="N73" s="320"/>
      <c r="O73" s="320"/>
      <c r="P73" s="320"/>
      <c r="Q73" s="320"/>
      <c r="R73" s="320"/>
      <c r="S73" s="320"/>
      <c r="T73" s="320"/>
      <c r="U73" s="320"/>
      <c r="V73" s="320"/>
    </row>
    <row r="74" outlineLevel="1">
      <c r="A74" s="403" t="s">
        <v>462</v>
      </c>
      <c r="B74" s="117"/>
      <c r="C74" s="393" t="s">
        <v>465</v>
      </c>
      <c r="D74" s="393" t="s">
        <v>48</v>
      </c>
      <c r="E74" s="393" t="s">
        <v>49</v>
      </c>
      <c r="F74" s="393" t="s">
        <v>50</v>
      </c>
      <c r="G74" s="396" t="s">
        <v>51</v>
      </c>
      <c r="H74" s="1036" t="s">
        <v>53</v>
      </c>
      <c r="I74" s="120"/>
      <c r="J74" s="117"/>
      <c r="K74" s="405" t="str">
        <f>'テンプレート'!K97</f>
        <v>ベクトル</v>
      </c>
      <c r="L74" s="405" t="str">
        <f>'テンプレート'!L97</f>
        <v>KBG (R.E.)</v>
      </c>
      <c r="M74" s="405" t="str">
        <f>'テンプレート'!M97</f>
        <v>BKB (R.A.)</v>
      </c>
      <c r="N74" s="405" t="str">
        <f>'テンプレート'!N97</f>
        <v>FKB (R.F.)</v>
      </c>
      <c r="O74" s="406" t="str">
        <f>'テンプレート'!O97</f>
        <v>盾削り値</v>
      </c>
      <c r="P74" s="405" t="str">
        <f>'テンプレート'!P97</f>
        <v>ﾋｯﾄｽﾄｯﾌﾟ</v>
      </c>
      <c r="Q74" s="406" t="str">
        <f>'テンプレート'!Q97</f>
        <v>ずらし</v>
      </c>
      <c r="R74" s="408"/>
      <c r="S74" s="408"/>
      <c r="T74" s="408"/>
      <c r="U74" s="408"/>
      <c r="V74" s="408"/>
    </row>
    <row r="75" outlineLevel="1">
      <c r="A75" s="411" t="s">
        <v>467</v>
      </c>
      <c r="B75" s="399" t="s">
        <v>469</v>
      </c>
      <c r="C75" s="426"/>
      <c r="D75" s="127" t="s">
        <v>225</v>
      </c>
      <c r="E75" s="426" t="s">
        <v>118</v>
      </c>
      <c r="F75" s="199" t="s">
        <v>229</v>
      </c>
      <c r="G75" s="200">
        <v>6.0</v>
      </c>
      <c r="H75" s="1141"/>
      <c r="I75" s="221"/>
      <c r="J75" s="110"/>
      <c r="K75" s="203"/>
      <c r="L75" s="203"/>
      <c r="M75" s="204"/>
      <c r="N75" s="204"/>
      <c r="O75" s="205">
        <v>0.0</v>
      </c>
      <c r="P75" s="205">
        <v>1.0</v>
      </c>
      <c r="Q75" s="205">
        <v>1.0</v>
      </c>
      <c r="R75" s="408"/>
      <c r="S75" s="320"/>
      <c r="T75" s="320"/>
      <c r="U75" s="320"/>
      <c r="V75" s="320"/>
    </row>
    <row r="76" outlineLevel="1">
      <c r="A76" s="207"/>
      <c r="B76" s="399" t="s">
        <v>462</v>
      </c>
      <c r="C76" s="207"/>
      <c r="D76" s="127" t="s">
        <v>495</v>
      </c>
      <c r="E76" s="207"/>
      <c r="F76" s="199" t="s">
        <v>229</v>
      </c>
      <c r="G76" s="200">
        <v>6.0</v>
      </c>
      <c r="H76" s="112"/>
      <c r="I76" s="224"/>
      <c r="J76" s="114"/>
      <c r="K76" s="203"/>
      <c r="L76" s="203"/>
      <c r="M76" s="204"/>
      <c r="N76" s="204"/>
      <c r="O76" s="407"/>
      <c r="P76" s="407"/>
      <c r="Q76" s="407"/>
      <c r="R76" s="408"/>
      <c r="S76" s="320"/>
      <c r="T76" s="320"/>
      <c r="U76" s="320"/>
      <c r="V76" s="320"/>
    </row>
    <row r="77" outlineLevel="1">
      <c r="A77" s="411" t="s">
        <v>474</v>
      </c>
      <c r="B77" s="399" t="s">
        <v>469</v>
      </c>
      <c r="C77" s="426"/>
      <c r="D77" s="407"/>
      <c r="E77" s="426" t="s">
        <v>211</v>
      </c>
      <c r="F77" s="407"/>
      <c r="G77" s="407"/>
      <c r="H77" s="1141"/>
      <c r="I77" s="221"/>
      <c r="J77" s="110"/>
      <c r="K77" s="407"/>
      <c r="L77" s="407"/>
      <c r="M77" s="407"/>
      <c r="N77" s="407"/>
      <c r="O77" s="407"/>
      <c r="P77" s="407"/>
      <c r="Q77" s="407"/>
      <c r="R77" s="408"/>
      <c r="S77" s="320"/>
      <c r="T77" s="320"/>
      <c r="U77" s="320"/>
      <c r="V77" s="320"/>
    </row>
    <row r="78" outlineLevel="1">
      <c r="A78" s="207"/>
      <c r="B78" s="399" t="s">
        <v>462</v>
      </c>
      <c r="C78" s="207"/>
      <c r="D78" s="127" t="s">
        <v>694</v>
      </c>
      <c r="E78" s="207"/>
      <c r="F78" s="199" t="s">
        <v>74</v>
      </c>
      <c r="G78" s="200">
        <v>14.399999999999999</v>
      </c>
      <c r="H78" s="112"/>
      <c r="I78" s="224"/>
      <c r="J78" s="114"/>
      <c r="K78" s="203"/>
      <c r="L78" s="203"/>
      <c r="M78" s="204"/>
      <c r="N78" s="204"/>
      <c r="O78" s="407"/>
      <c r="P78" s="407"/>
      <c r="Q78" s="407"/>
      <c r="R78" s="408"/>
      <c r="S78" s="320"/>
      <c r="T78" s="320"/>
      <c r="U78" s="320"/>
      <c r="V78" s="320"/>
    </row>
    <row r="79" outlineLevel="1">
      <c r="A79" s="411" t="s">
        <v>477</v>
      </c>
      <c r="B79" s="399" t="s">
        <v>469</v>
      </c>
      <c r="C79" s="426"/>
      <c r="D79" s="127" t="s">
        <v>694</v>
      </c>
      <c r="E79" s="426" t="s">
        <v>165</v>
      </c>
      <c r="F79" s="199" t="s">
        <v>58</v>
      </c>
      <c r="G79" s="200">
        <v>4.8</v>
      </c>
      <c r="H79" s="1141"/>
      <c r="I79" s="221"/>
      <c r="J79" s="110"/>
      <c r="K79" s="203"/>
      <c r="L79" s="203"/>
      <c r="M79" s="204"/>
      <c r="N79" s="204"/>
      <c r="O79" s="205">
        <v>0.0</v>
      </c>
      <c r="P79" s="205">
        <v>1.0</v>
      </c>
      <c r="Q79" s="205">
        <v>1.0</v>
      </c>
      <c r="R79" s="408"/>
      <c r="S79" s="320"/>
      <c r="T79" s="320"/>
      <c r="U79" s="320"/>
      <c r="V79" s="320"/>
    </row>
    <row r="80" outlineLevel="1">
      <c r="A80" s="207"/>
      <c r="B80" s="399" t="s">
        <v>462</v>
      </c>
      <c r="C80" s="207"/>
      <c r="D80" s="127" t="s">
        <v>81</v>
      </c>
      <c r="E80" s="207"/>
      <c r="F80" s="199" t="s">
        <v>229</v>
      </c>
      <c r="G80" s="200">
        <v>6.0</v>
      </c>
      <c r="H80" s="112"/>
      <c r="I80" s="224"/>
      <c r="J80" s="114"/>
      <c r="K80" s="203"/>
      <c r="L80" s="203"/>
      <c r="M80" s="204"/>
      <c r="N80" s="204"/>
      <c r="O80" s="407"/>
      <c r="P80" s="407"/>
      <c r="Q80" s="407"/>
      <c r="R80" s="408"/>
      <c r="S80" s="179"/>
      <c r="T80" s="179"/>
      <c r="U80" s="179"/>
      <c r="V80" s="179"/>
    </row>
    <row r="81" outlineLevel="1">
      <c r="A81" s="411" t="s">
        <v>482</v>
      </c>
      <c r="B81" s="399" t="s">
        <v>469</v>
      </c>
      <c r="C81" s="426"/>
      <c r="D81" s="407"/>
      <c r="E81" s="426" t="s">
        <v>65</v>
      </c>
      <c r="F81" s="407"/>
      <c r="G81" s="407"/>
      <c r="H81" s="283" t="s">
        <v>2572</v>
      </c>
      <c r="I81" s="221"/>
      <c r="J81" s="110"/>
      <c r="K81" s="407"/>
      <c r="L81" s="407"/>
      <c r="M81" s="407"/>
      <c r="N81" s="407"/>
      <c r="O81" s="407"/>
      <c r="P81" s="407"/>
      <c r="Q81" s="407"/>
      <c r="R81" s="408"/>
      <c r="S81" s="179"/>
      <c r="T81" s="179"/>
      <c r="U81" s="179"/>
      <c r="V81" s="179"/>
    </row>
    <row r="82" outlineLevel="1">
      <c r="A82" s="207"/>
      <c r="B82" s="399" t="s">
        <v>462</v>
      </c>
      <c r="C82" s="207"/>
      <c r="D82" s="127" t="s">
        <v>122</v>
      </c>
      <c r="E82" s="207"/>
      <c r="F82" s="199" t="s">
        <v>145</v>
      </c>
      <c r="G82" s="200">
        <v>8.4</v>
      </c>
      <c r="H82" s="112"/>
      <c r="I82" s="224"/>
      <c r="J82" s="114"/>
      <c r="K82" s="203"/>
      <c r="L82" s="203"/>
      <c r="M82" s="204"/>
      <c r="N82" s="204"/>
      <c r="O82" s="407"/>
      <c r="P82" s="407"/>
      <c r="Q82" s="407"/>
      <c r="R82" s="408"/>
      <c r="S82" s="179"/>
      <c r="T82" s="179"/>
      <c r="U82" s="179"/>
      <c r="V82" s="179"/>
    </row>
    <row r="83">
      <c r="A83" s="312"/>
      <c r="B83" s="315"/>
      <c r="C83" s="317"/>
      <c r="D83" s="317"/>
      <c r="E83" s="319"/>
      <c r="F83" s="248"/>
      <c r="G83" s="248"/>
      <c r="H83" s="319"/>
      <c r="I83" s="319"/>
      <c r="J83" s="320"/>
      <c r="K83" s="320"/>
      <c r="L83" s="121"/>
      <c r="M83" s="121"/>
      <c r="N83" s="121"/>
      <c r="O83" s="179"/>
      <c r="P83" s="179"/>
      <c r="Q83" s="121"/>
      <c r="R83" s="121"/>
      <c r="S83" s="121"/>
      <c r="T83" s="121"/>
      <c r="U83" s="121"/>
      <c r="V83" s="121"/>
    </row>
    <row r="84">
      <c r="A84" s="429" t="s">
        <v>486</v>
      </c>
      <c r="B84" s="110"/>
      <c r="C84" s="392"/>
      <c r="D84" s="121"/>
      <c r="E84" s="121"/>
      <c r="F84" s="121"/>
      <c r="G84" s="121"/>
      <c r="H84" s="121"/>
      <c r="I84" s="121"/>
      <c r="J84" s="180"/>
      <c r="K84" s="121"/>
      <c r="L84" s="121"/>
      <c r="M84" s="121"/>
      <c r="N84" s="121"/>
      <c r="O84" s="121"/>
      <c r="P84" s="121"/>
      <c r="Q84" s="180"/>
      <c r="R84" s="121"/>
      <c r="S84" s="121"/>
      <c r="T84" s="121"/>
      <c r="U84" s="121"/>
      <c r="V84" s="121"/>
    </row>
    <row r="85" outlineLevel="1">
      <c r="A85" s="112"/>
      <c r="B85" s="114"/>
      <c r="C85" s="430" t="s">
        <v>487</v>
      </c>
      <c r="D85" s="430" t="s">
        <v>489</v>
      </c>
      <c r="E85" s="430" t="s">
        <v>49</v>
      </c>
      <c r="F85" s="430" t="s">
        <v>490</v>
      </c>
      <c r="G85" s="431"/>
      <c r="H85" s="319"/>
      <c r="I85" s="319"/>
      <c r="J85" s="320"/>
      <c r="K85" s="320"/>
      <c r="L85" s="121"/>
      <c r="M85" s="121"/>
      <c r="N85" s="121"/>
      <c r="O85" s="121"/>
      <c r="P85" s="121"/>
      <c r="Q85" s="121"/>
      <c r="R85" s="121"/>
      <c r="S85" s="121"/>
      <c r="T85" s="121"/>
      <c r="U85" s="121"/>
      <c r="V85" s="121"/>
    </row>
    <row r="86" outlineLevel="1">
      <c r="A86" s="432" t="s">
        <v>492</v>
      </c>
      <c r="B86" s="433" t="s">
        <v>455</v>
      </c>
      <c r="C86" s="127" t="str">
        <f t="array" ref="C86">INDEX(Dodges!$C$3:$U$84, MATCH($A$1,Dodges!$A$3:$A$85,0), MATCH(C85,Dodges!$C$2:$F$2,0))</f>
        <v>3-17</v>
      </c>
      <c r="D86" s="127" t="str">
        <f t="array" ref="D86">INDEX(Dodges!$C$3:$U$84, MATCH($A$1,Dodges!$A$3:$A$85,0), MATCH(D85,Dodges!$C$2:$F$2,0))</f>
        <v>6-17</v>
      </c>
      <c r="E86" s="127" t="str">
        <f t="array" ref="E86">INDEX(Dodges!$C$3:$U$84, MATCH($A$1,Dodges!$A$3:$A$85,0), MATCH(E85,Dodges!$C$2:$F$2,0))</f>
        <v>26 (21)</v>
      </c>
      <c r="F86" s="127" t="str">
        <f t="array" ref="F86">INDEX(Dodges!$C$3:$U$84, MATCH($A$1,Dodges!$A$3:$A$85,0), MATCH(F85,Dodges!$C$2:$F$2,0))</f>
        <v>35 (28)</v>
      </c>
      <c r="G86" s="402"/>
      <c r="H86" s="319"/>
      <c r="I86" s="319"/>
      <c r="J86" s="320"/>
      <c r="K86" s="320"/>
      <c r="L86" s="320"/>
      <c r="M86" s="121"/>
      <c r="N86" s="121"/>
      <c r="O86" s="121"/>
      <c r="P86" s="121"/>
      <c r="Q86" s="121"/>
      <c r="R86" s="121"/>
      <c r="S86" s="121"/>
      <c r="T86" s="121"/>
      <c r="U86" s="121"/>
      <c r="V86" s="121"/>
    </row>
    <row r="87" outlineLevel="1">
      <c r="A87" s="231"/>
      <c r="B87" s="433" t="s">
        <v>496</v>
      </c>
      <c r="C87" s="127" t="str">
        <f t="array" ref="C87">INDEX(Dodges!$G$3:$U$84, MATCH($A$1,Dodges!$A$3:$A$85,0), MATCH(C85,Dodges!$G$2:$J$2,0))</f>
        <v>4-15</v>
      </c>
      <c r="D87" s="127" t="str">
        <f t="array" ref="D87">INDEX(Dodges!$G$3:$U$84, MATCH($A$1,Dodges!$A$3:$A$85,0), MATCH(D85,Dodges!$G$2:$J$2,0))</f>
        <v>8-14</v>
      </c>
      <c r="E87" s="127" t="str">
        <f t="array" ref="E87">INDEX(Dodges!$G$3:$U$84, MATCH($A$1,Dodges!$A$3:$A$85,0), MATCH(E85,Dodges!$G$2:$J$2,0))</f>
        <v>30</v>
      </c>
      <c r="F87" s="127">
        <f t="array" ref="F87">INDEX(Dodges!$G$3:$U$84, MATCH($A$1,Dodges!$A$3:$A$85,0), MATCH(F85,Dodges!$G$2:$J$2,0))</f>
        <v>40</v>
      </c>
      <c r="G87" s="436"/>
      <c r="H87" s="319"/>
      <c r="I87" s="319"/>
      <c r="J87" s="320"/>
      <c r="K87" s="320"/>
      <c r="L87" s="320"/>
      <c r="M87" s="320"/>
      <c r="N87" s="320"/>
      <c r="O87" s="121"/>
      <c r="P87" s="121"/>
      <c r="Q87" s="121"/>
      <c r="R87" s="121"/>
      <c r="S87" s="121"/>
      <c r="T87" s="121"/>
      <c r="U87" s="121"/>
      <c r="V87" s="121"/>
    </row>
    <row r="88" outlineLevel="1">
      <c r="A88" s="112"/>
      <c r="B88" s="433" t="s">
        <v>497</v>
      </c>
      <c r="C88" s="127" t="str">
        <f t="array" ref="C88">INDEX(Dodges!$K$3:$U$84, MATCH($A$1,Dodges!$A$3:$A$85,0), MATCH(C85,Dodges!$K$2:$N$2,0))</f>
        <v>5-16</v>
      </c>
      <c r="D88" s="127" t="str">
        <f t="array" ref="D88">INDEX(Dodges!$K$3:$U$84, MATCH($A$1,Dodges!$A$3:$A$85,0), MATCH(D85,Dodges!$K$2:$N$2,0))</f>
        <v>9-14</v>
      </c>
      <c r="E88" s="127" t="str">
        <f t="array" ref="E88">INDEX(Dodges!$K$3:$U$84, MATCH($A$1,Dodges!$A$3:$A$85,0), MATCH(E85,Dodges!$K$2:$N$2,0))</f>
        <v>35</v>
      </c>
      <c r="F88" s="127" t="str">
        <f t="array" ref="F88">INDEX(Dodges!$K$3:$U$84, MATCH($A$1,Dodges!$A$3:$A$85,0), MATCH(F85,Dodges!$K$2:$N$2,0))</f>
        <v>53</v>
      </c>
      <c r="G88" s="436"/>
      <c r="H88" s="434"/>
      <c r="I88" s="434"/>
      <c r="J88" s="179"/>
      <c r="K88" s="179"/>
      <c r="L88" s="179"/>
      <c r="M88" s="179"/>
      <c r="N88" s="179"/>
      <c r="O88" s="121"/>
      <c r="P88" s="121"/>
      <c r="Q88" s="121"/>
      <c r="R88" s="121"/>
      <c r="S88" s="121"/>
      <c r="T88" s="121"/>
      <c r="U88" s="121"/>
      <c r="V88" s="121"/>
    </row>
    <row r="89" outlineLevel="1">
      <c r="A89" s="432" t="s">
        <v>498</v>
      </c>
      <c r="B89" s="433" t="s">
        <v>499</v>
      </c>
      <c r="C89" s="127" t="str">
        <f t="array" ref="C89">INDEX(Dodges!$O$3:$U$84, MATCH($A$1,Dodges!$A$3:$A$85,0), MATCH(C85,Dodges!$O$2:$R$2,0))</f>
        <v>3-29</v>
      </c>
      <c r="D89" s="127" t="str">
        <f t="array" ref="D89">INDEX(Dodges!$O$3:$U$84, MATCH($A$1,Dodges!$A$3:$A$85,0), MATCH(D85,Dodges!$O$2:$R$2,0))</f>
        <v>6-27</v>
      </c>
      <c r="E89" s="127" t="str">
        <f t="array" ref="E89">INDEX(Dodges!$O$3:$U$84, MATCH($A$1,Dodges!$A$3:$A$85,0), MATCH(E85,Dodges!$O$2:$R$2,0))</f>
        <v>56</v>
      </c>
      <c r="F89" s="248"/>
      <c r="G89" s="248"/>
      <c r="H89" s="180"/>
      <c r="I89" s="180"/>
      <c r="J89" s="121"/>
      <c r="K89" s="121"/>
      <c r="L89" s="121"/>
      <c r="M89" s="121"/>
      <c r="N89" s="121"/>
      <c r="O89" s="320"/>
      <c r="P89" s="320"/>
      <c r="Q89" s="320"/>
      <c r="R89" s="320"/>
      <c r="S89" s="320"/>
      <c r="T89" s="320"/>
      <c r="U89" s="320"/>
      <c r="V89" s="320"/>
    </row>
    <row r="90" outlineLevel="1">
      <c r="A90" s="112"/>
      <c r="B90" s="433" t="s">
        <v>500</v>
      </c>
      <c r="C90" s="127" t="str">
        <f t="array" ref="C90">INDEX(Dodges!$S$3:$U$84, MATCH($A$1,Dodges!$A$3:$A$85,0), MATCH(C85,Dodges!$S$2:$U$2,0))</f>
        <v>3-21</v>
      </c>
      <c r="D90" s="127" t="str">
        <f t="array" ref="D90">INDEX(Dodges!$S$3:$U$84, MATCH($A$1,Dodges!$A$3:$A$85,0), MATCH(D85,Dodges!$S$2:$U$2,0))</f>
        <v>6-20</v>
      </c>
      <c r="E90" s="127" t="str">
        <f t="array" ref="E90">INDEX(Dodges!$S$3:$U$84, MATCH($A$1,Dodges!$A$3:$A$85,0), MATCH(E85,Dodges!$S$2:$U$2,0))</f>
        <v>真横：93
真上：124
真下：76</v>
      </c>
      <c r="F90" s="436"/>
      <c r="G90" s="436"/>
      <c r="H90" s="180"/>
      <c r="I90" s="180"/>
      <c r="J90" s="179"/>
      <c r="K90" s="179"/>
      <c r="L90" s="179"/>
      <c r="M90" s="179"/>
      <c r="N90" s="121"/>
      <c r="O90" s="180"/>
      <c r="P90" s="180"/>
      <c r="Q90" s="180"/>
      <c r="R90" s="180"/>
      <c r="S90" s="180"/>
      <c r="T90" s="180"/>
      <c r="U90" s="180"/>
      <c r="V90" s="180"/>
    </row>
    <row r="91">
      <c r="A91" s="438"/>
      <c r="B91" s="439"/>
      <c r="C91" s="431"/>
      <c r="D91" s="431"/>
      <c r="E91" s="440"/>
      <c r="F91" s="431"/>
      <c r="G91" s="431"/>
      <c r="H91" s="431"/>
      <c r="I91" s="431"/>
      <c r="J91" s="121"/>
      <c r="K91" s="319"/>
      <c r="L91" s="319"/>
      <c r="M91" s="319"/>
      <c r="N91" s="319"/>
      <c r="O91" s="180"/>
      <c r="P91" s="180"/>
      <c r="Q91" s="180"/>
      <c r="R91" s="180"/>
      <c r="S91" s="180"/>
      <c r="T91" s="180"/>
      <c r="U91" s="180"/>
      <c r="V91" s="180"/>
    </row>
    <row r="92">
      <c r="A92" s="441" t="str">
        <f>'テンプレート'!A115</f>
        <v>Common Actions</v>
      </c>
      <c r="B92" s="110"/>
      <c r="C92" s="320"/>
      <c r="D92" s="179"/>
      <c r="E92" s="320"/>
      <c r="F92" s="138"/>
      <c r="G92" s="138"/>
      <c r="H92" s="179"/>
      <c r="I92" s="179"/>
      <c r="J92" s="180"/>
      <c r="K92" s="180"/>
      <c r="L92" s="180"/>
      <c r="M92" s="180"/>
      <c r="N92" s="180"/>
      <c r="O92" s="180"/>
      <c r="P92" s="180"/>
      <c r="Q92" s="180"/>
      <c r="R92" s="180"/>
      <c r="S92" s="180"/>
      <c r="T92" s="180"/>
      <c r="U92" s="180"/>
      <c r="V92" s="180"/>
    </row>
    <row r="93" outlineLevel="1">
      <c r="A93" s="112"/>
      <c r="B93" s="114"/>
      <c r="C93" s="442" t="str">
        <f>'テンプレート'!C116</f>
        <v>Intangible</v>
      </c>
      <c r="D93" s="442" t="str">
        <f>'テンプレート'!D116</f>
        <v>Duration</v>
      </c>
      <c r="E93" s="442" t="str">
        <f>'テンプレート'!E116</f>
        <v>Active</v>
      </c>
      <c r="F93" s="442" t="str">
        <f>'テンプレート'!F116</f>
        <v>Base Damage</v>
      </c>
      <c r="G93" s="443" t="str">
        <f>'テンプレート'!G116</f>
        <v>Damage (1v1)</v>
      </c>
      <c r="H93" s="320"/>
      <c r="I93" s="320"/>
      <c r="J93" s="179"/>
      <c r="K93" s="444" t="str">
        <f>'テンプレート'!K116</f>
        <v>アイテム取得</v>
      </c>
      <c r="L93" s="117"/>
      <c r="M93" s="445" t="str">
        <f>'テンプレート'!M116</f>
        <v>取得フレーム</v>
      </c>
      <c r="N93" s="445" t="str">
        <f>'テンプレート'!N116</f>
        <v>Duration</v>
      </c>
      <c r="O93" s="180"/>
      <c r="P93" s="180"/>
      <c r="Q93" s="180"/>
      <c r="R93" s="180"/>
      <c r="S93" s="180"/>
      <c r="T93" s="180"/>
      <c r="U93" s="180"/>
      <c r="V93" s="180"/>
    </row>
    <row r="94" outlineLevel="1">
      <c r="A94" s="446" t="str">
        <f>'テンプレート'!A117</f>
        <v>Ledge Options</v>
      </c>
      <c r="B94" s="447" t="str">
        <f>'テンプレート'!B117</f>
        <v>崖つかまり</v>
      </c>
      <c r="C94" s="448"/>
      <c r="D94" s="127">
        <f t="array" ref="D94">INDEX('Ledge  Tech'!$C$3:$C$109, MATCH($A$1,'Ledge  Tech'!$A$3:$A$109,0), MATCH(D93,'Ledge  Tech'!$C$2,0))</f>
        <v>19</v>
      </c>
      <c r="E94" s="448"/>
      <c r="F94" s="448"/>
      <c r="G94" s="448"/>
      <c r="H94" s="320"/>
      <c r="I94" s="320"/>
      <c r="J94" s="121"/>
      <c r="K94" s="449" t="str">
        <f>'テンプレート'!K117</f>
        <v>小アイテム</v>
      </c>
      <c r="L94" s="450" t="str">
        <f>'テンプレート'!L117</f>
        <v>On-Spot</v>
      </c>
      <c r="M94" s="127" t="str">
        <f t="array" ref="M94">INDEX('Item Throws'!$C$3:$D$109, MATCH($A$1,'Item Throws'!$A$3:$A$109,0), MATCH(M$93,'Item Throws'!$C$2:$AA$2,0))</f>
        <v>-</v>
      </c>
      <c r="N94" s="127">
        <f t="array" ref="N94">INDEX('Item Throws'!$C$3:$D$109, MATCH($A$1,'Item Throws'!$A$3:$A$109,0), MATCH(N$93,'Item Throws'!$C$2:$AA$2,0))</f>
        <v>7</v>
      </c>
      <c r="O94" s="180"/>
      <c r="P94" s="180"/>
      <c r="Q94" s="180"/>
      <c r="R94" s="180"/>
      <c r="S94" s="180"/>
      <c r="T94" s="180"/>
      <c r="U94" s="180"/>
      <c r="V94" s="180"/>
    </row>
    <row r="95" outlineLevel="1">
      <c r="A95" s="222"/>
      <c r="B95" s="447" t="str">
        <f>'テンプレート'!B118</f>
        <v>On-Spot</v>
      </c>
      <c r="C95" s="127" t="str">
        <f t="array" ref="C95">INDEX('Ledge  Tech'!$D$3:$E$109, MATCH($A$1,'Ledge  Tech'!$A$3:$A$109,0), MATCH(C$93,'Ledge  Tech'!$D$2:$E$2,0))</f>
        <v>1-33</v>
      </c>
      <c r="D95" s="127">
        <f t="array" ref="D95">INDEX('Ledge  Tech'!$D$3:$E$109, MATCH($A$1,'Ledge  Tech'!$A$3:$A$109,0), MATCH(D$93,'Ledge  Tech'!$D$2:$E$2,0))</f>
        <v>34</v>
      </c>
      <c r="E95" s="448"/>
      <c r="F95" s="448"/>
      <c r="G95" s="448"/>
      <c r="H95" s="320"/>
      <c r="I95" s="320"/>
      <c r="J95" s="179"/>
      <c r="K95" s="207"/>
      <c r="L95" s="450" t="str">
        <f>'テンプレート'!L118</f>
        <v>歩き</v>
      </c>
      <c r="M95" s="127" t="str">
        <f t="array" ref="M95">INDEX('Item Throws'!$E$3:$F$109, MATCH($A$1,'Item Throws'!$A$3:$A$109,0), MATCH(M$93,'Item Throws'!$E$2:$AA$2,0))</f>
        <v>-</v>
      </c>
      <c r="N95" s="127">
        <f t="array" ref="N95">INDEX('Item Throws'!$E$3:$F$109, MATCH($A$1,'Item Throws'!$A$3:$A$109,0), MATCH(N$93,'Item Throws'!$E$2:$AA$2,0))</f>
        <v>19</v>
      </c>
      <c r="O95" s="180"/>
      <c r="P95" s="180"/>
      <c r="Q95" s="180"/>
      <c r="R95" s="180"/>
      <c r="S95" s="180"/>
      <c r="T95" s="180"/>
      <c r="U95" s="180"/>
      <c r="V95" s="180"/>
    </row>
    <row r="96" outlineLevel="1">
      <c r="A96" s="222"/>
      <c r="B96" s="447" t="str">
        <f>'テンプレート'!B119</f>
        <v>Dodges</v>
      </c>
      <c r="C96" s="127" t="str">
        <f t="array" ref="C96">INDEX('Ledge  Tech'!$F$3:$G$109, MATCH($A$1,'Ledge  Tech'!$A$3:$A$109,0), MATCH(C$93,'Ledge  Tech'!$F$2:$G$2,0))</f>
        <v>1-20</v>
      </c>
      <c r="D96" s="127">
        <f t="array" ref="D96">INDEX('Ledge  Tech'!$F$3:$G$109, MATCH($A$1,'Ledge  Tech'!$A$3:$A$109,0), MATCH(D$93,'Ledge  Tech'!$F$2:$G$2,0))</f>
        <v>45</v>
      </c>
      <c r="E96" s="448"/>
      <c r="F96" s="448"/>
      <c r="G96" s="448"/>
      <c r="H96" s="320"/>
      <c r="I96" s="320"/>
      <c r="J96" s="121"/>
      <c r="K96" s="451" t="str">
        <f>'テンプレート'!K119</f>
        <v>アイテム投擲</v>
      </c>
      <c r="L96" s="117"/>
      <c r="M96" s="445" t="str">
        <f>'テンプレート'!M119</f>
        <v>投擲フレーム</v>
      </c>
      <c r="N96" s="445" t="str">
        <f>'テンプレート'!N119</f>
        <v>Duration</v>
      </c>
      <c r="O96" s="180"/>
      <c r="P96" s="180"/>
      <c r="Q96" s="180"/>
      <c r="R96" s="180"/>
      <c r="S96" s="180"/>
      <c r="T96" s="180"/>
      <c r="U96" s="180"/>
      <c r="V96" s="180"/>
    </row>
    <row r="97" outlineLevel="1">
      <c r="A97" s="222"/>
      <c r="B97" s="447" t="str">
        <f>'テンプレート'!B120</f>
        <v>ジャンプ</v>
      </c>
      <c r="C97" s="127" t="str">
        <f t="array" ref="C97">INDEX('Ledge  Tech'!$H$3:$I$109, MATCH($A$1,'Ledge  Tech'!$A$3:$A$109,0), MATCH(C$93,'Ledge  Tech'!$H$2:$I$2,0))</f>
        <v>1-12</v>
      </c>
      <c r="D97" s="127">
        <f t="array" ref="D97">INDEX('Ledge  Tech'!$H$3:$I$109, MATCH($A$1,'Ledge  Tech'!$A$3:$A$109,0), MATCH(D$93,'Ledge  Tech'!$H$2:$I$2,0))</f>
        <v>14</v>
      </c>
      <c r="E97" s="448"/>
      <c r="F97" s="448"/>
      <c r="G97" s="448"/>
      <c r="H97" s="320"/>
      <c r="I97" s="320"/>
      <c r="J97" s="179"/>
      <c r="K97" s="1066" t="str">
        <f>'テンプレート'!K120</f>
        <v>Ground投擲</v>
      </c>
      <c r="L97" s="450" t="str">
        <f>'テンプレート'!L120</f>
        <v>前Throws</v>
      </c>
      <c r="M97" s="127" t="str">
        <f t="array" ref="M97">INDEX('Item Throws'!$G$3:$H$109, MATCH($A$1,'Item Throws'!$A$3:$A$109,0), MATCH(M$96,'Item Throws'!$G$2:$AA$2,0))</f>
        <v>8</v>
      </c>
      <c r="N97" s="127">
        <f t="array" ref="N97">INDEX('Item Throws'!$G$3:$H$109, MATCH($A$1,'Item Throws'!$A$3:$A$109,0), MATCH(N$96,'Item Throws'!$G$2:$AA$2,0))</f>
        <v>24</v>
      </c>
      <c r="O97" s="121"/>
      <c r="P97" s="121"/>
      <c r="Q97" s="121"/>
      <c r="R97" s="121"/>
      <c r="S97" s="121"/>
      <c r="T97" s="121"/>
      <c r="U97" s="121"/>
      <c r="V97" s="121"/>
    </row>
    <row r="98" outlineLevel="1">
      <c r="A98" s="207"/>
      <c r="B98" s="447" t="str">
        <f>'テンプレート'!B121</f>
        <v>攻撃</v>
      </c>
      <c r="C98" s="127" t="str">
        <f t="array" ref="C98">INDEX('Ledge  Tech'!$J$3:$M$109, MATCH($A$1,'Ledge  Tech'!$A$3:$A$109,0), MATCH(C$93,'Ledge  Tech'!$J$2:$M$2,0))</f>
        <v>1-23</v>
      </c>
      <c r="D98" s="127">
        <f t="array" ref="D98">INDEX('Ledge  Tech'!$J$3:$M$109, MATCH($A$1,'Ledge  Tech'!$A$3:$A$109,0), MATCH(D$93,'Ledge  Tech'!$J$2:$M$2,0))</f>
        <v>55</v>
      </c>
      <c r="E98" s="127" t="str">
        <f t="array" ref="E98">INDEX('Ledge  Tech'!$J$3:$M$109, MATCH($A$1,'Ledge  Tech'!$A$3:$A$109,0), MATCH(E$93,'Ledge  Tech'!$J$2:$M$2,0))</f>
        <v>21-23</v>
      </c>
      <c r="F98" s="127">
        <f t="array" ref="F98">INDEX('Ledge  Tech'!$J$3:$M$109, MATCH($A$1,'Ledge  Tech'!$A$3:$A$109,0), MATCH(F$93,'Ledge  Tech'!$J$2:$M$2,0))</f>
        <v>9</v>
      </c>
      <c r="G98" s="127">
        <f>F98*1.2</f>
        <v>10.8</v>
      </c>
      <c r="H98" s="320"/>
      <c r="I98" s="320"/>
      <c r="J98" s="121"/>
      <c r="K98" s="222"/>
      <c r="L98" s="450" t="str">
        <f>'テンプレート'!L121</f>
        <v>後Throws</v>
      </c>
      <c r="M98" s="127" t="str">
        <f t="array" ref="M98">INDEX('Item Throws'!$I$3:$J$109, MATCH($A$1,'Item Throws'!$A$3:$A$109,0), MATCH(M$96,'Item Throws'!$I$2:$AA$2,0))</f>
        <v>11</v>
      </c>
      <c r="N98" s="127">
        <f t="array" ref="N98">INDEX('Item Throws'!$I$3:$J$109, MATCH($A$1,'Item Throws'!$A$3:$A$109,0), MATCH(N$96,'Item Throws'!$I$2:$AA$2,0))</f>
        <v>24</v>
      </c>
      <c r="O98" s="121"/>
      <c r="P98" s="121"/>
      <c r="Q98" s="121"/>
      <c r="R98" s="121"/>
      <c r="S98" s="121"/>
      <c r="T98" s="121"/>
      <c r="U98" s="121"/>
      <c r="V98" s="121"/>
    </row>
    <row r="99" outlineLevel="1">
      <c r="A99" s="446" t="str">
        <f>'テンプレート'!A122</f>
        <v>Tech</v>
      </c>
      <c r="B99" s="447" t="str">
        <f>'テンプレート'!B122</f>
        <v>On-Spot</v>
      </c>
      <c r="C99" s="127" t="str">
        <f t="array" ref="C99">INDEX('Ledge  Tech'!$N$3:$O$109, MATCH($A$1,'Ledge  Tech'!$A$3:$A$109,0), MATCH(C$93,'Ledge  Tech'!$N$2:$O$2,0))</f>
        <v>1-20</v>
      </c>
      <c r="D99" s="127">
        <f t="array" ref="D99">INDEX('Ledge  Tech'!$N$3:$O$109, MATCH($A$1,'Ledge  Tech'!$A$3:$A$109,0), MATCH(D$93,'Ledge  Tech'!$N$2:$O$2,0))</f>
        <v>26</v>
      </c>
      <c r="E99" s="448"/>
      <c r="F99" s="448"/>
      <c r="G99" s="448"/>
      <c r="H99" s="320"/>
      <c r="I99" s="320"/>
      <c r="J99" s="179"/>
      <c r="K99" s="222"/>
      <c r="L99" s="450" t="str">
        <f>'テンプレート'!L122</f>
        <v>上Throws</v>
      </c>
      <c r="M99" s="127" t="str">
        <f t="array" ref="M99">INDEX('Item Throws'!$K$3:$L$109, MATCH($A$1,'Item Throws'!$A$3:$A$109,0), MATCH(M$96,'Item Throws'!$K$2:$AA$2,0))</f>
        <v>12</v>
      </c>
      <c r="N99" s="127">
        <f t="array" ref="N99">INDEX('Item Throws'!$K$3:$L$109, MATCH($A$1,'Item Throws'!$A$3:$A$109,0), MATCH(N$96,'Item Throws'!$K$2:$AA$2,0))</f>
        <v>23</v>
      </c>
      <c r="O99" s="320"/>
      <c r="P99" s="320"/>
      <c r="Q99" s="320"/>
      <c r="R99" s="320"/>
      <c r="S99" s="320"/>
      <c r="T99" s="320"/>
      <c r="U99" s="320"/>
      <c r="V99" s="320"/>
    </row>
    <row r="100" outlineLevel="1">
      <c r="A100" s="222"/>
      <c r="B100" s="447" t="str">
        <f>'テンプレート'!B123</f>
        <v>Forward</v>
      </c>
      <c r="C100" s="127" t="str">
        <f t="array" ref="C100">INDEX('Ledge  Tech'!$P$3:$Q$109, MATCH($A$1,'Ledge  Tech'!$A$3:$A$109,0), MATCH(C$93,'Ledge  Tech'!$P$2:$Q$2,0))</f>
        <v>1-20</v>
      </c>
      <c r="D100" s="127">
        <f t="array" ref="D100">INDEX('Ledge  Tech'!$P$3:$Q$109, MATCH($A$1,'Ledge  Tech'!$A$3:$A$109,0), MATCH(D$93,'Ledge  Tech'!$P$2:$Q$2,0))</f>
        <v>40</v>
      </c>
      <c r="E100" s="448"/>
      <c r="F100" s="448"/>
      <c r="G100" s="448"/>
      <c r="H100" s="320"/>
      <c r="I100" s="320"/>
      <c r="J100" s="121"/>
      <c r="K100" s="222"/>
      <c r="L100" s="450" t="str">
        <f>'テンプレート'!L123</f>
        <v>下Throws</v>
      </c>
      <c r="M100" s="127" t="str">
        <f t="array" ref="M100">INDEX('Item Throws'!$M$3:$N$109, MATCH($A$1,'Item Throws'!$A$3:$A$109,0), MATCH(M$96,'Item Throws'!$M$2:$AA$2,0))</f>
        <v>7</v>
      </c>
      <c r="N100" s="127">
        <f t="array" ref="N100">INDEX('Item Throws'!$M$3:$N$109, MATCH($A$1,'Item Throws'!$A$3:$A$109,0), MATCH(N$96,'Item Throws'!$M$2:$AA$2,0))</f>
        <v>19</v>
      </c>
      <c r="O100" s="180"/>
      <c r="P100" s="180"/>
      <c r="Q100" s="180"/>
      <c r="R100" s="180"/>
      <c r="S100" s="180"/>
      <c r="T100" s="180"/>
      <c r="U100" s="180"/>
      <c r="V100" s="180"/>
    </row>
    <row r="101" outlineLevel="1">
      <c r="A101" s="207"/>
      <c r="B101" s="447" t="str">
        <f>'テンプレート'!B124</f>
        <v>Backward</v>
      </c>
      <c r="C101" s="127" t="str">
        <f t="array" ref="C101">INDEX('Ledge  Tech'!$R$3:$S$109, MATCH($A$1,'Ledge  Tech'!$A$3:$A$109,0), MATCH(C$93,'Ledge  Tech'!$R$2:$S$2,0))</f>
        <v>1-20</v>
      </c>
      <c r="D101" s="127">
        <f t="array" ref="D101">INDEX('Ledge  Tech'!$R$3:$S$109, MATCH($A$1,'Ledge  Tech'!$A$3:$A$109,0), MATCH(D$93,'Ledge  Tech'!$R$2:$S$2,0))</f>
        <v>40</v>
      </c>
      <c r="E101" s="448"/>
      <c r="F101" s="448"/>
      <c r="G101" s="448"/>
      <c r="H101" s="320"/>
      <c r="I101" s="320"/>
      <c r="J101" s="179"/>
      <c r="K101" s="222"/>
      <c r="L101" s="453" t="str">
        <f>'テンプレート'!L124</f>
        <v>ダッシュ</v>
      </c>
      <c r="M101" s="127" t="str">
        <f t="array" ref="M101">INDEX('Item Throws'!$O$3:$P$109, MATCH($A$1,'Item Throws'!$A$3:$A$109,0), MATCH(M$96,'Item Throws'!$O$2:$AA$2,0))</f>
        <v>5</v>
      </c>
      <c r="N101" s="127">
        <f t="array" ref="N101">INDEX('Item Throws'!$O$3:$P$109, MATCH($A$1,'Item Throws'!$A$3:$A$109,0), MATCH(N$96,'Item Throws'!$O$2:$AA$2,0))</f>
        <v>29</v>
      </c>
      <c r="O101" s="180"/>
      <c r="P101" s="180"/>
      <c r="Q101" s="180"/>
      <c r="R101" s="180"/>
      <c r="S101" s="180"/>
      <c r="T101" s="180"/>
      <c r="U101" s="180"/>
      <c r="V101" s="180"/>
    </row>
    <row r="102" outlineLevel="1">
      <c r="A102" s="446" t="str">
        <f>'テンプレート'!A125</f>
        <v>あお向けダウン</v>
      </c>
      <c r="B102" s="447" t="str">
        <f>'テンプレート'!B125</f>
        <v>倒れ</v>
      </c>
      <c r="C102" s="448"/>
      <c r="D102" s="127" t="str">
        <f t="array" ref="D102">INDEX('Get-Ups'!$C$3:$C$109, MATCH($A$1,'Get-Ups'!$A$3:$A$109,0), MATCH(D$93,'Get-Ups'!$C$2:$AD$2,0))</f>
        <v>25</v>
      </c>
      <c r="E102" s="448"/>
      <c r="F102" s="448"/>
      <c r="G102" s="448"/>
      <c r="H102" s="320"/>
      <c r="I102" s="320"/>
      <c r="J102" s="121"/>
      <c r="K102" s="207"/>
      <c r="L102" s="453" t="str">
        <f>'テンプレート'!L125</f>
        <v>On-Spot捨て</v>
      </c>
      <c r="M102" s="127" t="str">
        <f t="array" ref="M102">INDEX('Item Throws'!$Q$3:$R$109, MATCH($A$1,'Item Throws'!$A$3:$A$109,0), MATCH(M$96,'Item Throws'!$Q$2:$AA$2,0))</f>
        <v>6</v>
      </c>
      <c r="N102" s="127">
        <f t="array" ref="N102">INDEX('Item Throws'!$Q$3:$R$109, MATCH($A$1,'Item Throws'!$A$3:$A$109,0), MATCH(N$96,'Item Throws'!$Q$2:$AA$2,0))</f>
        <v>23</v>
      </c>
      <c r="O102" s="180"/>
      <c r="P102" s="180"/>
      <c r="Q102" s="180"/>
      <c r="R102" s="180"/>
      <c r="S102" s="180"/>
      <c r="T102" s="180"/>
      <c r="U102" s="180"/>
      <c r="V102" s="180"/>
    </row>
    <row r="103" outlineLevel="1">
      <c r="A103" s="222"/>
      <c r="B103" s="447" t="str">
        <f>'テンプレート'!B126</f>
        <v>On-Spot</v>
      </c>
      <c r="C103" s="454" t="str">
        <f t="array" ref="C103">INDEX('Get-Ups'!$D$3:$E$109, MATCH($A$1,'Get-Ups'!$A$3:$A$109,0), MATCH(C$93,'Get-Ups'!$D$2:$AD$2,0))</f>
        <v>1-22</v>
      </c>
      <c r="D103" s="455">
        <f t="array" ref="D103">INDEX('Get-Ups'!$D$3:$E$109, MATCH($A$1,'Get-Ups'!$A$3:$A$109,0), MATCH(D$93,'Get-Ups'!$D$2:$AD$2,0))</f>
        <v>29</v>
      </c>
      <c r="E103" s="448"/>
      <c r="F103" s="448"/>
      <c r="G103" s="448"/>
      <c r="H103" s="320"/>
      <c r="I103" s="320"/>
      <c r="J103" s="179"/>
      <c r="K103" s="1066" t="str">
        <f>'テンプレート'!K126</f>
        <v>Air投擲</v>
      </c>
      <c r="L103" s="450" t="str">
        <f>'テンプレート'!L126</f>
        <v>前Throws</v>
      </c>
      <c r="M103" s="127" t="str">
        <f t="array" ref="M103">INDEX('Item Throws'!$S$3:$T$109, MATCH($A$1,'Item Throws'!$A$3:$A$109,0), MATCH(M$96,'Item Throws'!$S$2:$AA$2,0))</f>
        <v>8</v>
      </c>
      <c r="N103" s="127">
        <f t="array" ref="N103">INDEX('Item Throws'!$S$3:$T$109, MATCH($A$1,'Item Throws'!$A$3:$A$109,0), MATCH(N$96,'Item Throws'!$S$2:$AA$2,0))</f>
        <v>24</v>
      </c>
      <c r="O103" s="180"/>
      <c r="P103" s="180"/>
      <c r="Q103" s="180"/>
      <c r="R103" s="180"/>
      <c r="S103" s="180"/>
      <c r="T103" s="180"/>
      <c r="U103" s="180"/>
      <c r="V103" s="180"/>
    </row>
    <row r="104" outlineLevel="1">
      <c r="A104" s="222"/>
      <c r="B104" s="447" t="str">
        <f>'テンプレート'!B127</f>
        <v>Forward</v>
      </c>
      <c r="C104" s="454" t="str">
        <f t="array" ref="C104">INDEX('Get-Ups'!$F$3:$G$109, MATCH($A$1,'Get-Ups'!$A$3:$A$109,0), MATCH(C$93,'Get-Ups'!$F$2:$AD$2,0))</f>
        <v>1-21</v>
      </c>
      <c r="D104" s="455">
        <f t="array" ref="D104">INDEX('Get-Ups'!$F$3:$G$109, MATCH($A$1,'Get-Ups'!$A$3:$A$109,0), MATCH(D$93,'Get-Ups'!$F$2:$AD$2,0))</f>
        <v>35</v>
      </c>
      <c r="E104" s="448"/>
      <c r="F104" s="448"/>
      <c r="G104" s="448"/>
      <c r="H104" s="320"/>
      <c r="I104" s="320"/>
      <c r="J104" s="121"/>
      <c r="K104" s="222"/>
      <c r="L104" s="450" t="str">
        <f>'テンプレート'!L127</f>
        <v>後Throws</v>
      </c>
      <c r="M104" s="127" t="str">
        <f t="array" ref="M104">INDEX('Item Throws'!$U$3:$V$109, MATCH($A$1,'Item Throws'!$A$3:$A$109,0), MATCH(M$96,'Item Throws'!$U$2:$AA$2,0))</f>
        <v>11</v>
      </c>
      <c r="N104" s="127">
        <f t="array" ref="N104">INDEX('Item Throws'!$U$3:$V$109, MATCH($A$1,'Item Throws'!$A$3:$A$109,0), MATCH(N$96,'Item Throws'!$U$2:$AA$2,0))</f>
        <v>24</v>
      </c>
      <c r="O104" s="180"/>
      <c r="P104" s="180"/>
      <c r="Q104" s="180"/>
      <c r="R104" s="180"/>
      <c r="S104" s="180"/>
      <c r="T104" s="180"/>
      <c r="U104" s="180"/>
      <c r="V104" s="180"/>
    </row>
    <row r="105" outlineLevel="1">
      <c r="A105" s="222"/>
      <c r="B105" s="447" t="str">
        <f>'テンプレート'!B128</f>
        <v>Backward</v>
      </c>
      <c r="C105" s="127" t="str">
        <f t="array" ref="C105">INDEX('Get-Ups'!$H$3:$I$109, MATCH($A$1,'Get-Ups'!$A$3:$A$109,0), MATCH(C$93,'Get-Ups'!$H$2:$AD$2,0))</f>
        <v>1-22</v>
      </c>
      <c r="D105" s="127">
        <f t="array" ref="D105">INDEX('Get-Ups'!$H$3:$I$109, MATCH($A$1,'Get-Ups'!$A$3:$A$109,0), MATCH(D$93,'Get-Ups'!$H$2:$AD$2,0))</f>
        <v>35</v>
      </c>
      <c r="E105" s="448"/>
      <c r="F105" s="448"/>
      <c r="G105" s="448"/>
      <c r="H105" s="320"/>
      <c r="I105" s="320"/>
      <c r="J105" s="179"/>
      <c r="K105" s="222"/>
      <c r="L105" s="450" t="str">
        <f>'テンプレート'!L128</f>
        <v>上Throws</v>
      </c>
      <c r="M105" s="127" t="str">
        <f t="array" ref="M105">INDEX('Item Throws'!$W$3:$X$109, MATCH($A$1,'Item Throws'!$A$3:$A$109,0), MATCH(M$96,'Item Throws'!$W$2:$AA$2,0))</f>
        <v>12</v>
      </c>
      <c r="N105" s="127">
        <f t="array" ref="N105">INDEX('Item Throws'!$W$3:$X$109, MATCH($A$1,'Item Throws'!$A$3:$A$109,0), MATCH(N$96,'Item Throws'!$W$2:$AA$2,0))</f>
        <v>23</v>
      </c>
      <c r="O105" s="180"/>
      <c r="P105" s="180"/>
      <c r="Q105" s="180"/>
      <c r="R105" s="180"/>
      <c r="S105" s="180"/>
      <c r="T105" s="180"/>
      <c r="U105" s="180"/>
      <c r="V105" s="180"/>
    </row>
    <row r="106" outlineLevel="1">
      <c r="A106" s="222"/>
      <c r="B106" s="1718" t="str">
        <f>'テンプレート'!B129</f>
        <v>攻撃1</v>
      </c>
      <c r="C106" s="456" t="str">
        <f t="array" ref="C106">INDEX('Get-Ups'!$J$3:$M$109, MATCH($A$1,'Get-Ups'!$A$3:$A$109,0), MATCH(C$93,'Get-Ups'!$J$2:$AD$2,0))</f>
        <v>1-23</v>
      </c>
      <c r="D106" s="457">
        <f t="array" ref="D106">INDEX('Get-Ups'!$J$3:$M$109, MATCH($A$1,'Get-Ups'!$A$3:$A$109,0), MATCH(D$93,'Get-Ups'!$J$2:$AD$2,0))</f>
        <v>45</v>
      </c>
      <c r="E106" s="454" t="str">
        <f t="array" ref="E106">INDEX('Get-Ups'!$J$3:$M$109, MATCH($A$1,'Get-Ups'!$A$3:$A$109,0), MATCH(E$93,'Get-Ups'!$J$2:$AD$2,0))</f>
        <v>14-15</v>
      </c>
      <c r="F106" s="455">
        <f t="array" ref="F106">INDEX('Get-Ups'!$J$3:$M$109, MATCH($A$1,'Get-Ups'!$A$3:$A$109,0), MATCH(F$93,'Get-Ups'!$J$2:$AD$2,0))</f>
        <v>7</v>
      </c>
      <c r="G106" s="127">
        <f t="shared" ref="G106:G107" si="1">F106*1.2</f>
        <v>8.4</v>
      </c>
      <c r="H106" s="320"/>
      <c r="I106" s="320"/>
      <c r="J106" s="121"/>
      <c r="K106" s="207"/>
      <c r="L106" s="450" t="str">
        <f>'テンプレート'!L129</f>
        <v>下Throws</v>
      </c>
      <c r="M106" s="127" t="str">
        <f t="array" ref="M106">INDEX('Item Throws'!$Y$3:$Z$109, MATCH($A$1,'Item Throws'!$A$3:$A$109,0), MATCH(M$96,'Item Throws'!$Y$2:$AA$2,0))</f>
        <v>7</v>
      </c>
      <c r="N106" s="127">
        <f t="array" ref="N106">INDEX('Item Throws'!$Y$3:$Z$109, MATCH($A$1,'Item Throws'!$A$3:$A$109,0), MATCH(N$96,'Item Throws'!$Y$2:$AA$2,0))</f>
        <v>19</v>
      </c>
      <c r="O106" s="121"/>
      <c r="P106" s="121"/>
      <c r="Q106" s="121"/>
      <c r="R106" s="121"/>
      <c r="S106" s="121"/>
      <c r="T106" s="121"/>
      <c r="U106" s="121"/>
      <c r="V106" s="121"/>
    </row>
    <row r="107" outlineLevel="1">
      <c r="A107" s="207"/>
      <c r="B107" s="207"/>
      <c r="C107" s="207"/>
      <c r="D107" s="207"/>
      <c r="E107" s="454" t="str">
        <f t="array" ref="E107">INDEX('Get-Ups'!$N$3:$O$109, MATCH($A$1,'Get-Ups'!$A$3:$A$109,0), MATCH(E$93,'Get-Ups'!$N$2:$AD$2,0))</f>
        <v>22-23</v>
      </c>
      <c r="F107" s="455">
        <f t="array" ref="F107">INDEX('Get-Ups'!$N$3:$O$109, MATCH($A$1,'Get-Ups'!$A$3:$A$109,0), MATCH(F$93,'Get-Ups'!$N$2:$AD$2,0))</f>
        <v>7</v>
      </c>
      <c r="G107" s="127">
        <f t="shared" si="1"/>
        <v>8.4</v>
      </c>
      <c r="H107" s="320"/>
      <c r="I107" s="320"/>
      <c r="J107" s="121"/>
      <c r="K107" s="459" t="str">
        <f>'テンプレート'!K130</f>
        <v>踏み台ジャンプ</v>
      </c>
      <c r="L107" s="224"/>
      <c r="M107" s="445" t="str">
        <f>'テンプレート'!M130</f>
        <v>Duration</v>
      </c>
      <c r="N107" s="138"/>
      <c r="O107" s="121"/>
      <c r="P107" s="121"/>
      <c r="Q107" s="121"/>
      <c r="R107" s="121"/>
      <c r="S107" s="121"/>
      <c r="T107" s="121"/>
      <c r="U107" s="121"/>
      <c r="V107" s="121"/>
    </row>
    <row r="108" outlineLevel="1">
      <c r="A108" s="446" t="str">
        <f>'テンプレート'!A131</f>
        <v>うつ伏せダウン</v>
      </c>
      <c r="B108" s="447" t="str">
        <f>'テンプレート'!B131</f>
        <v>倒れ</v>
      </c>
      <c r="C108" s="448"/>
      <c r="D108" s="455" t="str">
        <f t="array" ref="D108">INDEX(#REF!, MATCH($A$1,'Get-Ups'!$A$3:$A$109,0), MATCH(D$93,'Get-Ups'!$P$2:$AD$2,0))</f>
        <v>#REF!</v>
      </c>
      <c r="E108" s="448"/>
      <c r="F108" s="448"/>
      <c r="G108" s="448"/>
      <c r="H108" s="320"/>
      <c r="I108" s="320"/>
      <c r="J108" s="179"/>
      <c r="K108" s="460" t="str">
        <f>'テンプレート'!K131</f>
        <v>踏み</v>
      </c>
      <c r="L108" s="461" t="str">
        <f>'テンプレート'!L131</f>
        <v>踏み</v>
      </c>
      <c r="M108" s="127" t="str">
        <f t="array" ref="M108">INDEX('共通動作その他'!$C$3:$C$102, MATCH($A$1,'共通動作その他'!$A$3:$A$102,0), MATCH(M$107,'共通動作その他'!$C$2:$AA$2,0))</f>
        <v>-</v>
      </c>
      <c r="N108" s="462"/>
      <c r="O108" s="121"/>
      <c r="P108" s="121"/>
      <c r="Q108" s="121"/>
      <c r="R108" s="121"/>
      <c r="S108" s="121"/>
      <c r="T108" s="121"/>
      <c r="U108" s="121"/>
      <c r="V108" s="121"/>
    </row>
    <row r="109" outlineLevel="1">
      <c r="A109" s="222"/>
      <c r="B109" s="447" t="str">
        <f>'テンプレート'!B132</f>
        <v>On-Spot</v>
      </c>
      <c r="C109" s="454" t="str">
        <f t="array" ref="C109">INDEX('Get-Ups'!$P$3:$Q$109, MATCH($A$1,'Get-Ups'!$A$3:$A$109,0), MATCH(C$93,'Get-Ups'!$P$2:$AD$2,0))</f>
        <v>1-22</v>
      </c>
      <c r="D109" s="455">
        <f t="array" ref="D109">INDEX('Get-Ups'!$P$3:$Q$109, MATCH($A$1,'Get-Ups'!$A$3:$A$109,0), MATCH(D$93,'Get-Ups'!$P$2:$AD$2,0))</f>
        <v>29</v>
      </c>
      <c r="E109" s="448"/>
      <c r="F109" s="448"/>
      <c r="G109" s="448"/>
      <c r="H109" s="320"/>
      <c r="I109" s="320"/>
      <c r="J109" s="121"/>
      <c r="K109" s="452" t="str">
        <f>'テンプレート'!K132</f>
        <v>踏まれ</v>
      </c>
      <c r="L109" s="461" t="str">
        <f>'テンプレート'!L132</f>
        <v>Ground踏まれ</v>
      </c>
      <c r="M109" s="127" t="str">
        <f t="array" ref="M109">INDEX('共通動作その他'!$D$3:$D$102, MATCH($A$1,'共通動作その他'!$A$3:$A$102,0), MATCH(M$107,'共通動作その他'!$D$2:$AA$2,0))</f>
        <v>-</v>
      </c>
      <c r="N109" s="462"/>
      <c r="O109" s="320"/>
      <c r="P109" s="320"/>
      <c r="Q109" s="320"/>
      <c r="R109" s="320"/>
      <c r="S109" s="320"/>
      <c r="T109" s="320"/>
      <c r="U109" s="320"/>
      <c r="V109" s="320"/>
    </row>
    <row r="110" outlineLevel="1">
      <c r="A110" s="222"/>
      <c r="B110" s="447" t="str">
        <f>'テンプレート'!B133</f>
        <v>Forward</v>
      </c>
      <c r="C110" s="454" t="str">
        <f t="array" ref="C110">INDEX('Get-Ups'!$R$3:$S$109, MATCH($A$1,'Get-Ups'!$A$3:$A$109,0), MATCH(C$93,'Get-Ups'!$R$2:$AD$2,0))</f>
        <v>1-19</v>
      </c>
      <c r="D110" s="455">
        <f t="array" ref="D110">INDEX('Get-Ups'!$R$3:$S$109, MATCH($A$1,'Get-Ups'!$A$3:$A$109,0), MATCH(D$93,'Get-Ups'!$R$2:$AD$2,0))</f>
        <v>35</v>
      </c>
      <c r="E110" s="448"/>
      <c r="F110" s="448"/>
      <c r="G110" s="448"/>
      <c r="H110" s="320"/>
      <c r="I110" s="320"/>
      <c r="J110" s="179"/>
      <c r="K110" s="222"/>
      <c r="L110" s="461" t="str">
        <f>'テンプレート'!L133</f>
        <v>Ground硬直</v>
      </c>
      <c r="M110" s="127" t="str">
        <f t="array" ref="M110">INDEX('共通動作その他'!$E$3:$E$102, MATCH($A$1,'共通動作その他'!$A$3:$A$102,0), MATCH(M$107,'共通動作その他'!$E$2:$AA$2,0))</f>
        <v>-</v>
      </c>
      <c r="N110" s="108"/>
      <c r="O110" s="180"/>
      <c r="P110" s="180"/>
      <c r="Q110" s="180"/>
      <c r="R110" s="180"/>
      <c r="S110" s="180"/>
      <c r="T110" s="180"/>
      <c r="U110" s="180"/>
      <c r="V110" s="180"/>
    </row>
    <row r="111" outlineLevel="1">
      <c r="A111" s="222"/>
      <c r="B111" s="447" t="str">
        <f>'テンプレート'!B134</f>
        <v>Backward</v>
      </c>
      <c r="C111" s="454" t="str">
        <f t="array" ref="C111">INDEX('Get-Ups'!$T$3:$U$109, MATCH($A$1,'Get-Ups'!$A$3:$A$109,0), MATCH(C$93,'Get-Ups'!$T$2:$AD$2,0))</f>
        <v>1-24</v>
      </c>
      <c r="D111" s="455">
        <f t="array" ref="D111">INDEX('Get-Ups'!$T$3:$U$109, MATCH($A$1,'Get-Ups'!$A$3:$A$109,0), MATCH(D$93,'Get-Ups'!$T$2:$AD$2,0))</f>
        <v>35</v>
      </c>
      <c r="E111" s="448"/>
      <c r="F111" s="448"/>
      <c r="G111" s="448"/>
      <c r="H111" s="320"/>
      <c r="I111" s="320"/>
      <c r="J111" s="121"/>
      <c r="K111" s="222"/>
      <c r="L111" s="461" t="str">
        <f>'テンプレート'!L134</f>
        <v>Air踏まれ</v>
      </c>
      <c r="M111" s="127" t="str">
        <f t="array" ref="M111">INDEX('共通動作その他'!$F$3:$F$102, MATCH($A$1,'共通動作その他'!$A$3:$A$102,0), MATCH(M$107,'共通動作その他'!$F$2:$AA$2,0))</f>
        <v>-</v>
      </c>
      <c r="N111" s="108"/>
      <c r="O111" s="180"/>
      <c r="P111" s="180"/>
      <c r="Q111" s="180"/>
      <c r="R111" s="180"/>
      <c r="S111" s="180"/>
      <c r="T111" s="180"/>
      <c r="U111" s="180"/>
      <c r="V111" s="180"/>
    </row>
    <row r="112" outlineLevel="1">
      <c r="A112" s="222"/>
      <c r="B112" s="1718" t="str">
        <f>'テンプレート'!B135</f>
        <v>攻撃1</v>
      </c>
      <c r="C112" s="456" t="str">
        <f t="array" ref="C112">INDEX('Get-Ups'!$V$3:$Y$109, MATCH($A$1,'Get-Ups'!$A$3:$A$109,0), MATCH(C$93,'Get-Ups'!$V$2:$AD$2,0))</f>
        <v>1-23</v>
      </c>
      <c r="D112" s="457">
        <f t="array" ref="D112">INDEX('Get-Ups'!$V$3:$Y$109, MATCH($A$1,'Get-Ups'!$A$3:$A$109,0), MATCH(D$93,'Get-Ups'!$V$2:$AD$2,0))</f>
        <v>45</v>
      </c>
      <c r="E112" s="454" t="str">
        <f t="array" ref="E112">INDEX('Get-Ups'!$V$3:$Y$109, MATCH($A$1,'Get-Ups'!$A$3:$A$109,0), MATCH(E$93,'Get-Ups'!$V$2:$AD$2,0))</f>
        <v>16-17</v>
      </c>
      <c r="F112" s="455">
        <f t="array" ref="F112">INDEX('Get-Ups'!$V$3:$Y$109, MATCH($A$1,'Get-Ups'!$A$3:$A$109,0), MATCH(F$93,'Get-Ups'!$V$2:$AD$2,0))</f>
        <v>7</v>
      </c>
      <c r="G112" s="127">
        <f t="shared" ref="G112:G113" si="2">F112*1.2</f>
        <v>8.4</v>
      </c>
      <c r="H112" s="320"/>
      <c r="I112" s="320"/>
      <c r="J112" s="179"/>
      <c r="K112" s="222"/>
      <c r="L112" s="461" t="str">
        <f>'テンプレート'!L135</f>
        <v>Air落下</v>
      </c>
      <c r="M112" s="127" t="str">
        <f t="array" ref="M112">INDEX('共通動作その他'!$G$3:$G$102, MATCH($A$1,'共通動作その他'!$A$3:$A$102,0), MATCH(M$107,'共通動作その他'!$G$2:$AA$2,0))</f>
        <v>-</v>
      </c>
      <c r="N112" s="108"/>
      <c r="O112" s="180"/>
      <c r="P112" s="180"/>
      <c r="Q112" s="180"/>
      <c r="R112" s="180"/>
      <c r="S112" s="180"/>
      <c r="T112" s="180"/>
      <c r="U112" s="180"/>
      <c r="V112" s="180"/>
    </row>
    <row r="113" outlineLevel="1">
      <c r="A113" s="207"/>
      <c r="B113" s="207"/>
      <c r="C113" s="207"/>
      <c r="D113" s="207"/>
      <c r="E113" s="454" t="str">
        <f t="array" ref="E113">INDEX('Get-Ups'!$Z$3:$AA$109, MATCH($A$1,'Get-Ups'!$A$3:$A$109,0), MATCH(E$93,'Get-Ups'!$Z$2:$AD$2,0))</f>
        <v>22-23</v>
      </c>
      <c r="F113" s="455">
        <f t="array" ref="F113">INDEX('Get-Ups'!$Z$3:$AA$109, MATCH($A$1,'Get-Ups'!$A$3:$A$109,0), MATCH(F$93,'Get-Ups'!$Z$2:$AD$2,0))</f>
        <v>7</v>
      </c>
      <c r="G113" s="127">
        <f t="shared" si="2"/>
        <v>8.4</v>
      </c>
      <c r="H113" s="320"/>
      <c r="I113" s="320"/>
      <c r="J113" s="179"/>
      <c r="K113" s="451" t="str">
        <f>'テンプレート'!K136</f>
        <v>倒れダメージ</v>
      </c>
      <c r="L113" s="120"/>
      <c r="M113" s="445" t="str">
        <f>'テンプレート'!M136</f>
        <v>Duration</v>
      </c>
      <c r="N113" s="108"/>
      <c r="O113" s="180"/>
      <c r="P113" s="180"/>
      <c r="Q113" s="180"/>
      <c r="R113" s="180"/>
      <c r="S113" s="180"/>
      <c r="T113" s="180"/>
      <c r="U113" s="180"/>
      <c r="V113" s="180"/>
    </row>
    <row r="114" outlineLevel="1">
      <c r="A114" s="446" t="str">
        <f>'テンプレート'!A137</f>
        <v>転倒</v>
      </c>
      <c r="B114" s="447" t="str">
        <f>'テンプレート'!B137</f>
        <v>硬直(小)</v>
      </c>
      <c r="C114" s="454" t="str">
        <f t="array" ref="C114">INDEX(Tripping!$C$3:$D$109, MATCH($A$1,Tripping!$A$3:$A$109,0), MATCH(C$93,Tripping!$C$2:$AC$2,0))</f>
        <v>1-5</v>
      </c>
      <c r="D114" s="455">
        <f t="array" ref="D114">INDEX(Tripping!$C$3:$D$109, MATCH($A$1,Tripping!$A$3:$A$109,0), MATCH(D$93,Tripping!$C$2:$AC$2,0))</f>
        <v>29</v>
      </c>
      <c r="E114" s="448"/>
      <c r="F114" s="448"/>
      <c r="G114" s="448"/>
      <c r="H114" s="320"/>
      <c r="I114" s="320"/>
      <c r="J114" s="121"/>
      <c r="K114" s="460" t="str">
        <f>'テンプレート'!K137</f>
        <v>あお向け倒れ</v>
      </c>
      <c r="L114" s="453" t="str">
        <f>'テンプレート'!L137</f>
        <v>モーション大</v>
      </c>
      <c r="M114" s="127" t="str">
        <f t="array" ref="M114">INDEX('共通動作その他'!$H$3:$H$102, MATCH($A$1,'共通動作その他'!$A$3:$A$102,0), MATCH(M$113,'共通動作その他'!$H$2:$AA$2,0))</f>
        <v>-</v>
      </c>
      <c r="N114" s="462"/>
      <c r="O114" s="180"/>
      <c r="P114" s="180"/>
      <c r="Q114" s="180"/>
      <c r="R114" s="180"/>
      <c r="S114" s="180"/>
      <c r="T114" s="180"/>
      <c r="U114" s="180"/>
      <c r="V114" s="180"/>
    </row>
    <row r="115" outlineLevel="1">
      <c r="A115" s="222"/>
      <c r="B115" s="447" t="str">
        <f>'テンプレート'!B138</f>
        <v>硬直(大)</v>
      </c>
      <c r="C115" s="454" t="str">
        <f t="array" ref="C115">INDEX(Tripping!$E$3:$F$109, MATCH($A$1,Tripping!$A$3:$A$109,0), MATCH(C$93,Tripping!$E$2:$AC$2,0))</f>
        <v>1-5</v>
      </c>
      <c r="D115" s="455">
        <f t="array" ref="D115">INDEX(Tripping!$E$3:$F$109, MATCH($A$1,Tripping!$A$3:$A$109,0), MATCH(D$93,Tripping!$E$2:$AC$2,0))</f>
        <v>39</v>
      </c>
      <c r="E115" s="448"/>
      <c r="F115" s="448"/>
      <c r="G115" s="448"/>
      <c r="H115" s="320"/>
      <c r="I115" s="320"/>
      <c r="J115" s="179"/>
      <c r="K115" s="460" t="str">
        <f>'テンプレート'!K138</f>
        <v>うつ伏せ倒れ</v>
      </c>
      <c r="L115" s="453" t="str">
        <f>'テンプレート'!L138</f>
        <v>モーション大</v>
      </c>
      <c r="M115" s="127" t="str">
        <f t="array" ref="M115">INDEX('共通動作その他'!$I$3:$I$102, MATCH($A$1,'共通動作その他'!$A$3:$A$102,0), MATCH(M$113,'共通動作その他'!$I$2:$AA$2,0))</f>
        <v>-</v>
      </c>
      <c r="N115" s="462"/>
      <c r="O115" s="180"/>
      <c r="P115" s="180"/>
      <c r="Q115" s="180"/>
      <c r="R115" s="180"/>
      <c r="S115" s="180"/>
      <c r="T115" s="180"/>
      <c r="U115" s="180"/>
      <c r="V115" s="180"/>
    </row>
    <row r="116" outlineLevel="1">
      <c r="A116" s="222"/>
      <c r="B116" s="447" t="str">
        <f>'テンプレート'!B139</f>
        <v>On-Spot</v>
      </c>
      <c r="C116" s="454" t="str">
        <f t="array" ref="C116">INDEX(Tripping!$G$3:$H$109, MATCH($A$1,Tripping!$A$3:$A$109,0), MATCH(C$93,Tripping!$G$2:$AC$2,0))</f>
        <v>1-16</v>
      </c>
      <c r="D116" s="455">
        <f t="array" ref="D116">INDEX(Tripping!$G$3:$H$109, MATCH($A$1,Tripping!$A$3:$A$109,0), MATCH(D$93,Tripping!$G$2:$AC$2,0))</f>
        <v>21</v>
      </c>
      <c r="E116" s="448"/>
      <c r="F116" s="448"/>
      <c r="G116" s="448"/>
      <c r="H116" s="320"/>
      <c r="I116" s="320"/>
      <c r="J116" s="121"/>
      <c r="K116" s="451" t="str">
        <f>'テンプレート'!K139</f>
        <v/>
      </c>
      <c r="L116" s="120"/>
      <c r="M116" s="445" t="str">
        <f>'テンプレート'!M139</f>
        <v/>
      </c>
      <c r="N116" s="108"/>
      <c r="O116" s="180"/>
      <c r="P116" s="180"/>
      <c r="Q116" s="180"/>
      <c r="R116" s="180"/>
      <c r="S116" s="180"/>
      <c r="T116" s="180"/>
      <c r="U116" s="180"/>
      <c r="V116" s="180"/>
    </row>
    <row r="117" outlineLevel="1">
      <c r="A117" s="222"/>
      <c r="B117" s="447" t="str">
        <f>'テンプレート'!B140</f>
        <v>Forward</v>
      </c>
      <c r="C117" s="454" t="str">
        <f t="array" ref="C117">INDEX(Tripping!$I$3:$J$109, MATCH($A$1,Tripping!$A$3:$A$109,0), MATCH(C$93,Tripping!$I$2:$AC$2,0))</f>
        <v>1-9</v>
      </c>
      <c r="D117" s="455">
        <f t="array" ref="D117">INDEX(Tripping!$I$3:$J$109, MATCH($A$1,Tripping!$A$3:$A$109,0), MATCH(D$93,Tripping!$I$2:$AC$2,0))</f>
        <v>28</v>
      </c>
      <c r="E117" s="448"/>
      <c r="F117" s="448"/>
      <c r="G117" s="448"/>
      <c r="H117" s="320"/>
      <c r="I117" s="320"/>
      <c r="J117" s="320"/>
      <c r="K117" s="463" t="str">
        <f>'テンプレート'!K140</f>
        <v/>
      </c>
      <c r="L117" s="464" t="str">
        <f>'テンプレート'!L140</f>
        <v/>
      </c>
      <c r="M117" s="127" t="str">
        <f t="array" ref="M117">INDEX('共通動作その他'!$J$3:$J$102, MATCH($A$1,'共通動作その他'!$A$3:$A$102,0), MATCH(M$116,'共通動作その他'!$J$2:$AA$2,0))</f>
        <v>#N/A</v>
      </c>
      <c r="N117" s="108"/>
      <c r="O117" s="180"/>
      <c r="P117" s="180"/>
      <c r="Q117" s="180"/>
      <c r="R117" s="180"/>
      <c r="S117" s="180"/>
      <c r="T117" s="180"/>
      <c r="U117" s="180"/>
      <c r="V117" s="180"/>
    </row>
    <row r="118" outlineLevel="1">
      <c r="A118" s="222"/>
      <c r="B118" s="447" t="str">
        <f>'テンプレート'!B141</f>
        <v>Backward</v>
      </c>
      <c r="C118" s="454" t="str">
        <f t="array" ref="C118">INDEX(Tripping!$K$3:$L$109, MATCH($A$1,Tripping!$A$3:$A$109,0), MATCH(C$93,Tripping!$K$2:$AC$2,0))</f>
        <v>1-9</v>
      </c>
      <c r="D118" s="455">
        <f t="array" ref="D118">INDEX(Tripping!$K$3:$L$109, MATCH($A$1,Tripping!$A$3:$A$109,0), MATCH(D$93,Tripping!$K$2:$AC$2,0))</f>
        <v>28</v>
      </c>
      <c r="E118" s="448"/>
      <c r="F118" s="448"/>
      <c r="G118" s="448"/>
      <c r="H118" s="320"/>
      <c r="I118" s="320"/>
      <c r="J118" s="320"/>
      <c r="K118" s="108"/>
      <c r="L118" s="180"/>
      <c r="M118" s="180"/>
      <c r="N118" s="108"/>
      <c r="O118" s="180"/>
      <c r="P118" s="180"/>
      <c r="Q118" s="180"/>
      <c r="R118" s="180"/>
      <c r="S118" s="180"/>
      <c r="T118" s="180"/>
      <c r="U118" s="180"/>
      <c r="V118" s="180"/>
    </row>
    <row r="119" outlineLevel="1">
      <c r="A119" s="222"/>
      <c r="B119" s="1718" t="str">
        <f>'テンプレート'!B142</f>
        <v>攻撃1</v>
      </c>
      <c r="C119" s="456" t="str">
        <f t="array" ref="C119">INDEX(Tripping!$M$3:$P$109, MATCH($A$1,Tripping!$A$3:$A$109,0), MATCH(C$93,Tripping!$M$2:$AC$2,0))</f>
        <v>1-7</v>
      </c>
      <c r="D119" s="457">
        <f t="array" ref="D119">INDEX(Tripping!$M$3:$P$109, MATCH($A$1,Tripping!$A$3:$A$109,0), MATCH(D$93,Tripping!$M$2:$AC$2,0))</f>
        <v>49</v>
      </c>
      <c r="E119" s="454" t="str">
        <f t="array" ref="E119">INDEX(Tripping!$M$3:$P$109, MATCH($A$1,Tripping!$A$3:$A$109,0), MATCH(E$93,Tripping!$M$2:$AC$2,0))</f>
        <v>19-20</v>
      </c>
      <c r="F119" s="455">
        <f t="array" ref="F119">INDEX(Tripping!$M$3:$P$109, MATCH($A$1,Tripping!$A$3:$A$109,0), MATCH(F$93,Tripping!$M$2:$AC$2,0))</f>
        <v>5</v>
      </c>
      <c r="G119" s="127">
        <f t="shared" ref="G119:G120" si="3">F119*1.2</f>
        <v>6</v>
      </c>
      <c r="H119" s="320"/>
      <c r="I119" s="320"/>
      <c r="J119" s="320"/>
      <c r="K119" s="180"/>
      <c r="L119" s="180"/>
      <c r="M119" s="180"/>
      <c r="N119" s="108"/>
      <c r="O119" s="108"/>
      <c r="P119" s="108"/>
      <c r="Q119" s="108"/>
      <c r="R119" s="180"/>
      <c r="S119" s="180"/>
      <c r="T119" s="180"/>
      <c r="U119" s="180"/>
      <c r="V119" s="180"/>
    </row>
    <row r="120" outlineLevel="1">
      <c r="A120" s="207"/>
      <c r="B120" s="207"/>
      <c r="C120" s="207"/>
      <c r="D120" s="207"/>
      <c r="E120" s="454" t="str">
        <f t="array" ref="E120">INDEX(Tripping!$Q$3:$R$109, MATCH($A$1,Tripping!$A$3:$A$109,0), MATCH(E$93,Tripping!$Q$2:$AC$2,0))</f>
        <v>31-32</v>
      </c>
      <c r="F120" s="455">
        <f t="array" ref="F120">INDEX(Tripping!$Q$3:$R$109, MATCH($A$1,Tripping!$A$3:$A$109,0), MATCH(F$93,Tripping!$Q$2:$AC$2,0))</f>
        <v>5</v>
      </c>
      <c r="G120" s="127">
        <f t="shared" si="3"/>
        <v>6</v>
      </c>
      <c r="H120" s="320"/>
      <c r="I120" s="320"/>
      <c r="J120" s="320"/>
      <c r="K120" s="180"/>
      <c r="L120" s="180"/>
      <c r="M120" s="180"/>
      <c r="N120" s="108"/>
      <c r="O120" s="108"/>
      <c r="P120" s="108"/>
      <c r="Q120" s="108"/>
      <c r="R120" s="180"/>
      <c r="S120" s="180"/>
      <c r="T120" s="180"/>
      <c r="U120" s="180"/>
      <c r="V120" s="180"/>
    </row>
  </sheetData>
  <mergeCells count="120">
    <mergeCell ref="A75:A76"/>
    <mergeCell ref="A77:A78"/>
    <mergeCell ref="C77:C78"/>
    <mergeCell ref="C79:C80"/>
    <mergeCell ref="E79:E80"/>
    <mergeCell ref="E81:E82"/>
    <mergeCell ref="E75:E76"/>
    <mergeCell ref="C75:C76"/>
    <mergeCell ref="E77:E78"/>
    <mergeCell ref="A79:A80"/>
    <mergeCell ref="A71:A73"/>
    <mergeCell ref="A84:B85"/>
    <mergeCell ref="A74:B74"/>
    <mergeCell ref="A81:A82"/>
    <mergeCell ref="C81:C82"/>
    <mergeCell ref="D60:D62"/>
    <mergeCell ref="D54:D58"/>
    <mergeCell ref="R47:V48"/>
    <mergeCell ref="R46:V46"/>
    <mergeCell ref="R44:V45"/>
    <mergeCell ref="R43:V43"/>
    <mergeCell ref="R50:V50"/>
    <mergeCell ref="R49:V49"/>
    <mergeCell ref="V54:V58"/>
    <mergeCell ref="V60:V62"/>
    <mergeCell ref="U60:U62"/>
    <mergeCell ref="U54:U58"/>
    <mergeCell ref="A44:A45"/>
    <mergeCell ref="D44:D45"/>
    <mergeCell ref="H59:J59"/>
    <mergeCell ref="H60:J62"/>
    <mergeCell ref="A52:B52"/>
    <mergeCell ref="A53:B53"/>
    <mergeCell ref="A54:A58"/>
    <mergeCell ref="A47:A48"/>
    <mergeCell ref="A59:B59"/>
    <mergeCell ref="D47:D48"/>
    <mergeCell ref="K113:L113"/>
    <mergeCell ref="K107:L107"/>
    <mergeCell ref="K109:K112"/>
    <mergeCell ref="K103:K106"/>
    <mergeCell ref="K97:K102"/>
    <mergeCell ref="H79:J80"/>
    <mergeCell ref="H77:J78"/>
    <mergeCell ref="H81:J82"/>
    <mergeCell ref="K94:K95"/>
    <mergeCell ref="K93:L93"/>
    <mergeCell ref="K96:L96"/>
    <mergeCell ref="K116:L116"/>
    <mergeCell ref="A31:A32"/>
    <mergeCell ref="A26:A30"/>
    <mergeCell ref="A60:A62"/>
    <mergeCell ref="A63:B63"/>
    <mergeCell ref="A65:B65"/>
    <mergeCell ref="A68:B69"/>
    <mergeCell ref="A42:B43"/>
    <mergeCell ref="A33:A34"/>
    <mergeCell ref="A24:B25"/>
    <mergeCell ref="A37:A38"/>
    <mergeCell ref="J44:J45"/>
    <mergeCell ref="I44:I45"/>
    <mergeCell ref="J47:J48"/>
    <mergeCell ref="I47:I48"/>
    <mergeCell ref="H28:J28"/>
    <mergeCell ref="H29:J29"/>
    <mergeCell ref="H33:J34"/>
    <mergeCell ref="I4:I5"/>
    <mergeCell ref="H4:H5"/>
    <mergeCell ref="K1:M2"/>
    <mergeCell ref="H26:J26"/>
    <mergeCell ref="H27:J27"/>
    <mergeCell ref="H6:H7"/>
    <mergeCell ref="H25:J25"/>
    <mergeCell ref="I10:I11"/>
    <mergeCell ref="I6:I7"/>
    <mergeCell ref="K16:N16"/>
    <mergeCell ref="H8:J9"/>
    <mergeCell ref="H31:J32"/>
    <mergeCell ref="H30:J30"/>
    <mergeCell ref="D33:D34"/>
    <mergeCell ref="D37:D38"/>
    <mergeCell ref="H36:J36"/>
    <mergeCell ref="H35:J35"/>
    <mergeCell ref="H37:J38"/>
    <mergeCell ref="D31:D32"/>
    <mergeCell ref="H54:J58"/>
    <mergeCell ref="H53:J53"/>
    <mergeCell ref="H66:J66"/>
    <mergeCell ref="H65:J65"/>
    <mergeCell ref="H64:J64"/>
    <mergeCell ref="H63:J63"/>
    <mergeCell ref="H74:J74"/>
    <mergeCell ref="H75:J76"/>
    <mergeCell ref="A86:A88"/>
    <mergeCell ref="A94:A98"/>
    <mergeCell ref="B112:B113"/>
    <mergeCell ref="A99:A101"/>
    <mergeCell ref="A102:A107"/>
    <mergeCell ref="A89:A90"/>
    <mergeCell ref="A92:B93"/>
    <mergeCell ref="B106:B107"/>
    <mergeCell ref="C119:C120"/>
    <mergeCell ref="B119:B120"/>
    <mergeCell ref="A108:A113"/>
    <mergeCell ref="A114:A120"/>
    <mergeCell ref="D112:D113"/>
    <mergeCell ref="C106:C107"/>
    <mergeCell ref="D106:D107"/>
    <mergeCell ref="C112:C113"/>
    <mergeCell ref="D119:D120"/>
    <mergeCell ref="H40:J40"/>
    <mergeCell ref="H39:J39"/>
    <mergeCell ref="H10:H11"/>
    <mergeCell ref="C16:D16"/>
    <mergeCell ref="G16:H16"/>
    <mergeCell ref="E16:F16"/>
    <mergeCell ref="A15:B16"/>
    <mergeCell ref="A11:B12"/>
    <mergeCell ref="C1:G12"/>
    <mergeCell ref="H1:J2"/>
  </mergeCells>
  <conditionalFormatting sqref="K1:K15 K17:K117 D77 F77:G77 L77:Q77 D81 F81:G81 L81:Q81">
    <cfRule type="containsText" dxfId="0" priority="1" operator="containsText" text="361">
      <formula>NOT(ISERROR(SEARCH(("361"),(K1))))</formula>
    </cfRule>
  </conditionalFormatting>
  <conditionalFormatting sqref="K1:K15 K17:K117 D77 F77:G77 L77:Q77 D81 F81:G81 L81:Q81">
    <cfRule type="containsText" dxfId="1" priority="2" operator="containsText" text="363">
      <formula>NOT(ISERROR(SEARCH(("363"),(K1))))</formula>
    </cfRule>
  </conditionalFormatting>
  <conditionalFormatting sqref="K1:K15 K17:K117 D77 F77:G77 L77:Q77 D81 F81:G81 L81:Q81">
    <cfRule type="containsText" dxfId="1" priority="3" operator="containsText" text="365">
      <formula>NOT(ISERROR(SEARCH(("365"),(K1))))</formula>
    </cfRule>
  </conditionalFormatting>
  <conditionalFormatting sqref="K1:K15 K17:K117 D77 F77:G77 L77:Q77 D81 F81:G81 L81:Q81">
    <cfRule type="containsText" dxfId="1" priority="4" operator="containsText" text="366">
      <formula>NOT(ISERROR(SEARCH(("366"),(K1))))</formula>
    </cfRule>
  </conditionalFormatting>
  <conditionalFormatting sqref="K1:K15 K17:K117 D77 F77:G77 L77:Q77 D81 F81:G81 L81:Q81">
    <cfRule type="containsText" dxfId="1" priority="5" operator="containsText" text="367">
      <formula>NOT(ISERROR(SEARCH(("367"),(K1))))</formula>
    </cfRule>
  </conditionalFormatting>
  <conditionalFormatting sqref="P75:P82">
    <cfRule type="cellIs" dxfId="2" priority="6" operator="equal">
      <formula>"敵のみ"</formula>
    </cfRule>
  </conditionalFormatting>
  <conditionalFormatting sqref="D75:D82">
    <cfRule type="cellIs" dxfId="3" priority="7" operator="equal">
      <formula>"-"</formula>
    </cfRule>
  </conditionalFormatting>
  <conditionalFormatting sqref="O1:O120 C66 E66:G66 K66:N66 P66:T66 P82">
    <cfRule type="cellIs" dxfId="4" priority="8" operator="greaterThan">
      <formula>0</formula>
    </cfRule>
  </conditionalFormatting>
  <conditionalFormatting sqref="P1:Q120">
    <cfRule type="cellIs" dxfId="5" priority="9" operator="lessThan">
      <formula>1</formula>
    </cfRule>
  </conditionalFormatting>
  <conditionalFormatting sqref="P1:Q120">
    <cfRule type="cellIs" dxfId="4" priority="10" operator="greaterThan">
      <formula>1</formula>
    </cfRule>
  </conditionalFormatting>
  <conditionalFormatting sqref="N25:N82">
    <cfRule type="cellIs" dxfId="6" priority="11" operator="greaterThan">
      <formula>0</formula>
    </cfRule>
  </conditionalFormatting>
  <conditionalFormatting sqref="N1:N15 N17:N120">
    <cfRule type="containsText" dxfId="6" priority="12" operator="containsText" text="/">
      <formula>NOT(ISERROR(SEARCH(("/"),(N1))))</formula>
    </cfRule>
  </conditionalFormatting>
  <drawing r:id="rId2"/>
  <legacyDrawing r:id="rId3"/>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8B5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07">
        <v>35.0</v>
      </c>
      <c r="B1" s="1708"/>
      <c r="C1" s="1709" t="str">
        <f>IMAGE(VLOOKUP($A$1,Fighters!A2:AI107,12,FALSE),1)</f>
        <v/>
      </c>
      <c r="D1" s="1710"/>
      <c r="E1" s="1710"/>
      <c r="F1" s="1710"/>
      <c r="G1" s="1711"/>
      <c r="H1" s="1712"/>
      <c r="I1" s="1710"/>
      <c r="J1" s="1711"/>
      <c r="K1" s="1713"/>
      <c r="L1" s="1710"/>
      <c r="M1" s="1711"/>
      <c r="N1" s="1714"/>
      <c r="O1" s="1714"/>
      <c r="P1" s="1714"/>
      <c r="Q1" s="1714"/>
      <c r="R1" s="1715"/>
      <c r="S1" s="1715"/>
      <c r="T1" s="1715"/>
      <c r="U1" s="1715"/>
      <c r="V1" s="1715"/>
    </row>
    <row r="2">
      <c r="A2" s="1716" t="str">
        <f>VLOOKUP($A$1,Fighters!$A$2:$AI$81,6,FALSE)</f>
        <v>#ed8b5d</v>
      </c>
      <c r="B2" s="1708"/>
      <c r="C2" s="1717"/>
      <c r="G2" s="1719"/>
      <c r="H2" s="1720"/>
      <c r="I2" s="1721"/>
      <c r="J2" s="1722"/>
      <c r="K2" s="1720"/>
      <c r="L2" s="1721"/>
      <c r="M2" s="1722"/>
      <c r="N2" s="1714"/>
      <c r="O2" s="1714"/>
      <c r="P2" s="1714"/>
      <c r="Q2" s="1714"/>
      <c r="R2" s="1715"/>
      <c r="S2" s="1715"/>
      <c r="T2" s="1715"/>
      <c r="U2" s="1715"/>
      <c r="V2" s="1715"/>
    </row>
    <row r="3">
      <c r="A3" s="1716" t="str">
        <f>VLOOKUP($A$1,Fighters!$A$2:$AI$81,14,FALSE)</f>
        <v>35. リザードン</v>
      </c>
      <c r="B3" s="1708"/>
      <c r="C3" s="1717"/>
      <c r="G3" s="1719"/>
      <c r="H3" s="1723"/>
      <c r="I3" s="1723"/>
      <c r="J3" s="1723"/>
      <c r="K3" s="1724"/>
      <c r="L3" s="1724"/>
      <c r="M3" s="1724"/>
      <c r="N3" s="1714"/>
      <c r="O3" s="1714"/>
      <c r="P3" s="1714"/>
      <c r="Q3" s="1714"/>
      <c r="R3" s="1725"/>
      <c r="S3" s="1715"/>
      <c r="T3" s="1715"/>
      <c r="U3" s="1715"/>
      <c r="V3" s="1715"/>
    </row>
    <row r="4">
      <c r="A4" s="1716" t="str">
        <f>VLOOKUP($A$1,Fighters!$A$2:$AI$81,13,FALSE)</f>
        <v>1</v>
      </c>
      <c r="B4" s="1708"/>
      <c r="C4" s="1717"/>
      <c r="G4" s="1719"/>
      <c r="H4" s="1726"/>
      <c r="I4" s="1726"/>
      <c r="J4" s="1723"/>
      <c r="K4" s="1724"/>
      <c r="L4" s="1724"/>
      <c r="M4" s="1724"/>
      <c r="N4" s="1714"/>
      <c r="O4" s="1714"/>
      <c r="P4" s="1714"/>
      <c r="Q4" s="1714"/>
      <c r="R4" s="1725"/>
      <c r="S4" s="1715"/>
      <c r="T4" s="1715"/>
      <c r="U4" s="1715"/>
      <c r="V4" s="1715"/>
    </row>
    <row r="5" ht="16.5" customHeight="1">
      <c r="A5" s="1707"/>
      <c r="B5" s="1708"/>
      <c r="C5" s="1717"/>
      <c r="G5" s="1719"/>
      <c r="H5" s="1727"/>
      <c r="I5" s="1727"/>
      <c r="J5" s="1728"/>
      <c r="K5" s="1729"/>
      <c r="L5" s="1730"/>
      <c r="M5" s="1730"/>
      <c r="N5" s="1714"/>
      <c r="O5" s="1714"/>
      <c r="P5" s="1714"/>
      <c r="Q5" s="1714"/>
      <c r="R5" s="1725"/>
      <c r="S5" s="1715"/>
      <c r="T5" s="1715"/>
      <c r="U5" s="1715"/>
      <c r="V5" s="1715"/>
    </row>
    <row r="6">
      <c r="A6" s="1708"/>
      <c r="B6" s="1708"/>
      <c r="C6" s="1717"/>
      <c r="G6" s="1719"/>
      <c r="H6" s="1726"/>
      <c r="I6" s="1731" t="s">
        <v>6</v>
      </c>
      <c r="J6" s="1729"/>
      <c r="K6" s="1732"/>
      <c r="L6" s="1730"/>
      <c r="M6" s="1730"/>
      <c r="N6" s="1714"/>
      <c r="O6" s="1714"/>
      <c r="P6" s="1714"/>
      <c r="Q6" s="1714"/>
      <c r="R6" s="1725"/>
      <c r="S6" s="1715"/>
      <c r="T6" s="1715"/>
      <c r="U6" s="1715"/>
      <c r="V6" s="1715"/>
    </row>
    <row r="7">
      <c r="A7" s="1708"/>
      <c r="B7" s="1708"/>
      <c r="C7" s="1717"/>
      <c r="G7" s="1719"/>
      <c r="H7" s="1727"/>
      <c r="I7" s="1727"/>
      <c r="J7" s="1729"/>
      <c r="K7" s="1732"/>
      <c r="L7" s="1730"/>
      <c r="M7" s="1730"/>
      <c r="N7" s="1714"/>
      <c r="O7" s="1714"/>
      <c r="P7" s="1714"/>
      <c r="Q7" s="1714"/>
      <c r="R7" s="1725"/>
      <c r="S7" s="1715"/>
      <c r="T7" s="1715"/>
      <c r="U7" s="1715"/>
      <c r="V7" s="1715"/>
    </row>
    <row r="8">
      <c r="A8" s="1708"/>
      <c r="B8" s="1708"/>
      <c r="C8" s="1717"/>
      <c r="G8" s="1719"/>
      <c r="H8" s="1733">
        <v>43677.702550925926</v>
      </c>
      <c r="I8" s="1710"/>
      <c r="J8" s="1711"/>
      <c r="K8" s="1729"/>
      <c r="L8" s="1730"/>
      <c r="M8" s="1730"/>
      <c r="N8" s="1714"/>
      <c r="O8" s="1714"/>
      <c r="P8" s="1714"/>
      <c r="Q8" s="1714"/>
      <c r="R8" s="1725"/>
      <c r="S8" s="1715"/>
      <c r="T8" s="1715"/>
      <c r="U8" s="1715"/>
      <c r="V8" s="1715"/>
    </row>
    <row r="9">
      <c r="A9" s="1708"/>
      <c r="B9" s="1708"/>
      <c r="C9" s="1717"/>
      <c r="G9" s="1719"/>
      <c r="H9" s="1720"/>
      <c r="I9" s="1721"/>
      <c r="J9" s="1722"/>
      <c r="K9" s="1715"/>
      <c r="L9" s="1714"/>
      <c r="M9" s="1714"/>
      <c r="N9" s="1714"/>
      <c r="O9" s="1714"/>
      <c r="P9" s="1714"/>
      <c r="Q9" s="1714"/>
      <c r="R9" s="1725"/>
      <c r="S9" s="1715"/>
      <c r="T9" s="1715"/>
      <c r="U9" s="1715"/>
      <c r="V9" s="1715"/>
    </row>
    <row r="10">
      <c r="A10" s="1708"/>
      <c r="B10" s="1708"/>
      <c r="C10" s="1717"/>
      <c r="G10" s="1719"/>
      <c r="H10" s="1734"/>
      <c r="I10" s="1734"/>
      <c r="J10" s="1715"/>
      <c r="K10" s="1715"/>
      <c r="L10" s="1714"/>
      <c r="M10" s="1714"/>
      <c r="N10" s="1714"/>
      <c r="O10" s="1714"/>
      <c r="P10" s="1714"/>
      <c r="Q10" s="1714"/>
      <c r="R10" s="1725"/>
      <c r="S10" s="1715"/>
      <c r="T10" s="1715"/>
      <c r="U10" s="1715"/>
      <c r="V10" s="1715"/>
    </row>
    <row r="11">
      <c r="A11" s="1735" t="s">
        <v>11</v>
      </c>
      <c r="B11" s="1711"/>
      <c r="C11" s="1717"/>
      <c r="G11" s="1719"/>
      <c r="H11" s="1727"/>
      <c r="I11" s="1727"/>
      <c r="J11" s="1715"/>
      <c r="K11" s="1715"/>
      <c r="L11" s="1714"/>
      <c r="M11" s="1714"/>
      <c r="N11" s="1714"/>
      <c r="O11" s="1714"/>
      <c r="P11" s="1714"/>
      <c r="Q11" s="1714"/>
      <c r="R11" s="1725"/>
      <c r="S11" s="1715"/>
      <c r="T11" s="1715"/>
      <c r="U11" s="1715"/>
      <c r="V11" s="1715"/>
    </row>
    <row r="12">
      <c r="A12" s="1720"/>
      <c r="B12" s="1722"/>
      <c r="C12" s="1720"/>
      <c r="D12" s="1721"/>
      <c r="E12" s="1721"/>
      <c r="F12" s="1721"/>
      <c r="G12" s="1722"/>
      <c r="H12" s="1736"/>
      <c r="I12" s="1736"/>
      <c r="J12" s="1708"/>
      <c r="K12" s="1708"/>
      <c r="L12" s="1714"/>
      <c r="M12" s="1714"/>
      <c r="N12" s="1714"/>
      <c r="O12" s="1714"/>
      <c r="P12" s="1714"/>
      <c r="Q12" s="1714"/>
      <c r="R12" s="1725"/>
      <c r="S12" s="1715"/>
      <c r="T12" s="1715"/>
      <c r="U12" s="1715"/>
      <c r="V12" s="171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2573</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116 [6th]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33F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2.288 [4th]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17.6 [50th]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1.187 [31st]</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0.12243 [63rd]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 [51st]</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2.2 [9th]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15.43 [50th]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1.103 [33rd]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28 [68th]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1.52 [50th]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2.432 [48th]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0.11 [22nd]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64</v>
      </c>
      <c r="D26" s="701" t="s">
        <v>1066</v>
      </c>
      <c r="E26" s="201" t="s">
        <v>473</v>
      </c>
      <c r="F26" s="200">
        <v>3.0</v>
      </c>
      <c r="G26" s="201" t="s">
        <v>193</v>
      </c>
      <c r="H26" s="213" t="s">
        <v>2574</v>
      </c>
      <c r="I26" s="120"/>
      <c r="J26" s="117"/>
      <c r="K26" s="200"/>
      <c r="L26" s="203"/>
      <c r="M26" s="204"/>
      <c r="N26" s="204"/>
      <c r="O26" s="205">
        <v>0.0</v>
      </c>
      <c r="P26" s="205">
        <v>1.0</v>
      </c>
      <c r="Q26" s="205">
        <v>1.0</v>
      </c>
      <c r="R26" s="105"/>
      <c r="S26" s="105"/>
      <c r="T26" s="105"/>
      <c r="U26" s="105"/>
      <c r="V26" s="105"/>
    </row>
    <row r="27" outlineLevel="1">
      <c r="A27" s="222"/>
      <c r="B27" s="208" t="s">
        <v>63</v>
      </c>
      <c r="C27" s="355" t="s">
        <v>56</v>
      </c>
      <c r="D27" s="355" t="s">
        <v>144</v>
      </c>
      <c r="E27" s="210" t="s">
        <v>473</v>
      </c>
      <c r="F27" s="200">
        <v>3.0</v>
      </c>
      <c r="G27" s="201" t="s">
        <v>193</v>
      </c>
      <c r="H27" s="213" t="s">
        <v>2575</v>
      </c>
      <c r="I27" s="120"/>
      <c r="J27" s="117"/>
      <c r="K27" s="203"/>
      <c r="L27" s="203"/>
      <c r="M27" s="204"/>
      <c r="N27" s="204"/>
      <c r="O27" s="205">
        <v>0.0</v>
      </c>
      <c r="P27" s="205">
        <v>1.0</v>
      </c>
      <c r="Q27" s="205">
        <v>1.0</v>
      </c>
      <c r="R27" s="105"/>
      <c r="S27" s="105"/>
      <c r="T27" s="105"/>
      <c r="U27" s="105"/>
      <c r="V27" s="105"/>
    </row>
    <row r="28" outlineLevel="1">
      <c r="A28" s="207"/>
      <c r="B28" s="208" t="s">
        <v>94</v>
      </c>
      <c r="C28" s="210" t="s">
        <v>261</v>
      </c>
      <c r="D28" s="355" t="s">
        <v>96</v>
      </c>
      <c r="E28" s="210" t="s">
        <v>229</v>
      </c>
      <c r="F28" s="200">
        <v>6.0</v>
      </c>
      <c r="G28" s="201" t="s">
        <v>67</v>
      </c>
      <c r="H28" s="240"/>
      <c r="I28" s="120"/>
      <c r="J28" s="117"/>
      <c r="K28" s="203"/>
      <c r="L28" s="203"/>
      <c r="M28" s="204"/>
      <c r="N28" s="204"/>
      <c r="O28" s="205">
        <v>0.0</v>
      </c>
      <c r="P28" s="205">
        <v>1.0</v>
      </c>
      <c r="Q28" s="205">
        <v>1.0</v>
      </c>
      <c r="R28" s="105"/>
      <c r="S28" s="105"/>
      <c r="T28" s="105"/>
      <c r="U28" s="105"/>
      <c r="V28" s="105"/>
    </row>
    <row r="29" outlineLevel="1">
      <c r="A29" s="195" t="s">
        <v>72</v>
      </c>
      <c r="B29" s="214"/>
      <c r="C29" s="355" t="s">
        <v>540</v>
      </c>
      <c r="D29" s="314" t="s">
        <v>165</v>
      </c>
      <c r="E29" s="276" t="s">
        <v>206</v>
      </c>
      <c r="F29" s="200">
        <v>15.6</v>
      </c>
      <c r="G29" s="242" t="s">
        <v>823</v>
      </c>
      <c r="H29" s="243" t="s">
        <v>1285</v>
      </c>
      <c r="I29" s="221"/>
      <c r="J29" s="110"/>
      <c r="K29" s="200"/>
      <c r="L29" s="203"/>
      <c r="M29" s="204"/>
      <c r="N29" s="204"/>
      <c r="O29" s="205">
        <v>1.0</v>
      </c>
      <c r="P29" s="205">
        <v>1.0</v>
      </c>
      <c r="Q29" s="205">
        <v>1.0</v>
      </c>
      <c r="R29" s="105"/>
      <c r="S29" s="105"/>
      <c r="T29" s="105"/>
      <c r="U29" s="105"/>
      <c r="V29" s="105"/>
    </row>
    <row r="30" outlineLevel="1">
      <c r="A30" s="207"/>
      <c r="B30" s="208" t="s">
        <v>76</v>
      </c>
      <c r="C30" s="355" t="s">
        <v>542</v>
      </c>
      <c r="D30" s="114"/>
      <c r="E30" s="276" t="s">
        <v>173</v>
      </c>
      <c r="F30" s="200">
        <v>12.0</v>
      </c>
      <c r="G30" s="242" t="s">
        <v>124</v>
      </c>
      <c r="H30" s="112"/>
      <c r="I30" s="224"/>
      <c r="J30" s="114"/>
      <c r="K30" s="203"/>
      <c r="L30" s="203"/>
      <c r="M30" s="204"/>
      <c r="N30" s="204"/>
      <c r="O30" s="205">
        <v>1.0</v>
      </c>
      <c r="P30" s="205">
        <v>1.0</v>
      </c>
      <c r="Q30" s="205">
        <v>1.0</v>
      </c>
      <c r="R30" s="105"/>
      <c r="S30" s="105"/>
      <c r="T30" s="105"/>
      <c r="U30" s="105"/>
      <c r="V30" s="105"/>
    </row>
    <row r="31" outlineLevel="1">
      <c r="A31" s="236" t="s">
        <v>82</v>
      </c>
      <c r="B31" s="208" t="s">
        <v>142</v>
      </c>
      <c r="C31" s="210" t="s">
        <v>255</v>
      </c>
      <c r="D31" s="210" t="s">
        <v>118</v>
      </c>
      <c r="E31" s="355" t="s">
        <v>2576</v>
      </c>
      <c r="F31" s="200" t="s">
        <v>2577</v>
      </c>
      <c r="G31" s="201" t="s">
        <v>2578</v>
      </c>
      <c r="H31" s="240"/>
      <c r="I31" s="120"/>
      <c r="J31" s="117"/>
      <c r="K31" s="200"/>
      <c r="L31" s="203"/>
      <c r="M31" s="204"/>
      <c r="N31" s="204"/>
      <c r="O31" s="205">
        <v>0.0</v>
      </c>
      <c r="P31" s="205">
        <v>1.0</v>
      </c>
      <c r="Q31" s="205">
        <v>1.0</v>
      </c>
      <c r="R31" s="105"/>
      <c r="S31" s="105"/>
      <c r="T31" s="105"/>
      <c r="U31" s="105"/>
      <c r="V31" s="105"/>
    </row>
    <row r="32" outlineLevel="1">
      <c r="A32" s="236" t="s">
        <v>93</v>
      </c>
      <c r="B32" s="214"/>
      <c r="C32" s="210" t="s">
        <v>73</v>
      </c>
      <c r="D32" s="210" t="s">
        <v>96</v>
      </c>
      <c r="E32" s="355" t="s">
        <v>90</v>
      </c>
      <c r="F32" s="200">
        <v>9.6</v>
      </c>
      <c r="G32" s="201" t="s">
        <v>91</v>
      </c>
      <c r="H32" s="240"/>
      <c r="I32" s="120"/>
      <c r="J32" s="117"/>
      <c r="K32" s="203"/>
      <c r="L32" s="203"/>
      <c r="M32" s="204"/>
      <c r="N32" s="204"/>
      <c r="O32" s="205">
        <v>0.0</v>
      </c>
      <c r="P32" s="205">
        <v>1.0</v>
      </c>
      <c r="Q32" s="205">
        <v>1.0</v>
      </c>
      <c r="R32" s="105"/>
      <c r="S32" s="105"/>
      <c r="T32" s="105"/>
      <c r="U32" s="105"/>
      <c r="V32" s="105"/>
    </row>
    <row r="33" outlineLevel="1">
      <c r="A33" s="236" t="s">
        <v>104</v>
      </c>
      <c r="B33" s="208"/>
      <c r="C33" s="210" t="s">
        <v>457</v>
      </c>
      <c r="D33" s="210" t="s">
        <v>213</v>
      </c>
      <c r="E33" s="355" t="s">
        <v>173</v>
      </c>
      <c r="F33" s="200">
        <v>12.0</v>
      </c>
      <c r="G33" s="201" t="s">
        <v>168</v>
      </c>
      <c r="H33" s="240"/>
      <c r="I33" s="120"/>
      <c r="J33" s="117"/>
      <c r="K33" s="205"/>
      <c r="L33" s="204"/>
      <c r="M33" s="204"/>
      <c r="N33" s="204"/>
      <c r="O33" s="205">
        <v>0.0</v>
      </c>
      <c r="P33" s="205">
        <v>0.0</v>
      </c>
      <c r="Q33" s="205">
        <v>0.0</v>
      </c>
      <c r="R33" s="105"/>
      <c r="S33" s="105"/>
      <c r="T33" s="105"/>
      <c r="U33" s="105"/>
      <c r="V33" s="105"/>
    </row>
    <row r="34" ht="20.25" customHeight="1" outlineLevel="1">
      <c r="A34" s="195" t="s">
        <v>110</v>
      </c>
      <c r="B34" s="208"/>
      <c r="C34" s="210" t="s">
        <v>1066</v>
      </c>
      <c r="D34" s="275" t="s">
        <v>761</v>
      </c>
      <c r="E34" s="276" t="s">
        <v>122</v>
      </c>
      <c r="F34" s="200">
        <v>22.8</v>
      </c>
      <c r="G34" s="201" t="s">
        <v>125</v>
      </c>
      <c r="H34" s="283" t="s">
        <v>2579</v>
      </c>
      <c r="I34" s="221"/>
      <c r="J34" s="110"/>
      <c r="K34" s="203"/>
      <c r="L34" s="203"/>
      <c r="M34" s="204"/>
      <c r="N34" s="204"/>
      <c r="O34" s="205">
        <v>0.0</v>
      </c>
      <c r="P34" s="205">
        <v>1.0</v>
      </c>
      <c r="Q34" s="205">
        <v>1.0</v>
      </c>
      <c r="R34" s="105"/>
      <c r="S34" s="105"/>
      <c r="T34" s="105"/>
      <c r="U34" s="105"/>
      <c r="V34" s="105"/>
    </row>
    <row r="35" ht="20.25" customHeight="1" outlineLevel="1">
      <c r="A35" s="207"/>
      <c r="B35" s="208" t="s">
        <v>76</v>
      </c>
      <c r="C35" s="210" t="s">
        <v>537</v>
      </c>
      <c r="D35" s="114"/>
      <c r="E35" s="276" t="s">
        <v>2580</v>
      </c>
      <c r="F35" s="200" t="s">
        <v>2581</v>
      </c>
      <c r="G35" s="201" t="str">
        <f>ShieldstuN(E35)</f>
        <v>17F/15F</v>
      </c>
      <c r="H35" s="112"/>
      <c r="I35" s="224"/>
      <c r="J35" s="114"/>
      <c r="K35" s="203"/>
      <c r="L35" s="203"/>
      <c r="M35" s="204"/>
      <c r="N35" s="204"/>
      <c r="O35" s="205">
        <v>0.0</v>
      </c>
      <c r="P35" s="205">
        <v>1.0</v>
      </c>
      <c r="Q35" s="205">
        <v>1.0</v>
      </c>
      <c r="R35" s="105"/>
      <c r="S35" s="105"/>
      <c r="T35" s="105"/>
      <c r="U35" s="105"/>
      <c r="V35" s="105"/>
    </row>
    <row r="36" outlineLevel="1">
      <c r="A36" s="195" t="s">
        <v>119</v>
      </c>
      <c r="B36" s="208" t="s">
        <v>936</v>
      </c>
      <c r="C36" s="210" t="s">
        <v>66</v>
      </c>
      <c r="D36" s="275" t="s">
        <v>461</v>
      </c>
      <c r="E36" s="355" t="s">
        <v>229</v>
      </c>
      <c r="F36" s="200">
        <v>6.0</v>
      </c>
      <c r="G36" s="201" t="s">
        <v>193</v>
      </c>
      <c r="H36" s="243" t="s">
        <v>2582</v>
      </c>
      <c r="I36" s="221"/>
      <c r="J36" s="110"/>
      <c r="K36" s="204"/>
      <c r="L36" s="204"/>
      <c r="M36" s="204"/>
      <c r="N36" s="204"/>
      <c r="O36" s="205">
        <v>0.0</v>
      </c>
      <c r="P36" s="205">
        <v>1.0</v>
      </c>
      <c r="Q36" s="205">
        <v>1.0</v>
      </c>
      <c r="R36" s="105"/>
      <c r="S36" s="105"/>
      <c r="T36" s="105"/>
      <c r="U36" s="105"/>
      <c r="V36" s="105"/>
    </row>
    <row r="37" outlineLevel="1">
      <c r="A37" s="222"/>
      <c r="B37" s="208" t="s">
        <v>170</v>
      </c>
      <c r="C37" s="210" t="s">
        <v>85</v>
      </c>
      <c r="D37" s="233"/>
      <c r="E37" s="355" t="s">
        <v>229</v>
      </c>
      <c r="F37" s="200">
        <v>6.0</v>
      </c>
      <c r="G37" s="201" t="s">
        <v>193</v>
      </c>
      <c r="H37" s="231"/>
      <c r="J37" s="233"/>
      <c r="K37" s="204"/>
      <c r="L37" s="204"/>
      <c r="M37" s="204"/>
      <c r="N37" s="204"/>
      <c r="O37" s="205">
        <v>0.0</v>
      </c>
      <c r="P37" s="205">
        <v>1.0</v>
      </c>
      <c r="Q37" s="205">
        <v>1.0</v>
      </c>
      <c r="R37" s="105"/>
      <c r="S37" s="105"/>
      <c r="T37" s="105"/>
      <c r="U37" s="105"/>
      <c r="V37" s="105"/>
    </row>
    <row r="38" outlineLevel="1">
      <c r="A38" s="207"/>
      <c r="B38" s="208" t="s">
        <v>177</v>
      </c>
      <c r="C38" s="210" t="s">
        <v>326</v>
      </c>
      <c r="D38" s="114"/>
      <c r="E38" s="355" t="s">
        <v>191</v>
      </c>
      <c r="F38" s="200">
        <v>13.2</v>
      </c>
      <c r="G38" s="201" t="s">
        <v>91</v>
      </c>
      <c r="H38" s="112"/>
      <c r="I38" s="224"/>
      <c r="J38" s="114"/>
      <c r="K38" s="204"/>
      <c r="L38" s="204"/>
      <c r="M38" s="204"/>
      <c r="N38" s="204"/>
      <c r="O38" s="205">
        <v>0.0</v>
      </c>
      <c r="P38" s="205">
        <v>1.0</v>
      </c>
      <c r="Q38" s="205">
        <v>1.0</v>
      </c>
      <c r="R38" s="105"/>
      <c r="S38" s="105"/>
      <c r="T38" s="105"/>
      <c r="U38" s="105"/>
      <c r="V38" s="105"/>
    </row>
    <row r="39" outlineLevel="1">
      <c r="A39" s="236" t="s">
        <v>128</v>
      </c>
      <c r="B39" s="208"/>
      <c r="C39" s="210" t="s">
        <v>285</v>
      </c>
      <c r="D39" s="355" t="s">
        <v>234</v>
      </c>
      <c r="E39" s="355" t="s">
        <v>225</v>
      </c>
      <c r="F39" s="200">
        <v>19.2</v>
      </c>
      <c r="G39" s="201" t="s">
        <v>75</v>
      </c>
      <c r="H39" s="228" t="s">
        <v>1305</v>
      </c>
      <c r="I39" s="120"/>
      <c r="J39" s="117"/>
      <c r="K39" s="203"/>
      <c r="L39" s="203"/>
      <c r="M39" s="204"/>
      <c r="N39" s="204"/>
      <c r="O39" s="205">
        <v>0.0</v>
      </c>
      <c r="P39" s="205">
        <v>1.0</v>
      </c>
      <c r="Q39" s="205">
        <v>1.0</v>
      </c>
      <c r="R39" s="105"/>
      <c r="S39" s="105"/>
      <c r="T39" s="105"/>
      <c r="U39" s="105"/>
      <c r="V39" s="105"/>
    </row>
    <row r="40">
      <c r="A40" s="180"/>
      <c r="B40" s="246"/>
      <c r="C40" s="180"/>
      <c r="D40" s="180"/>
      <c r="E40" s="180"/>
      <c r="F40" s="248"/>
      <c r="G40" s="248"/>
      <c r="H40" s="180"/>
      <c r="I40" s="180"/>
      <c r="J40" s="180"/>
      <c r="K40" s="180"/>
      <c r="L40" s="180"/>
      <c r="M40" s="180"/>
      <c r="N40" s="180"/>
      <c r="O40" s="180"/>
      <c r="P40" s="180"/>
      <c r="Q40" s="180"/>
      <c r="R40" s="180"/>
      <c r="S40" s="180"/>
      <c r="T40" s="180"/>
      <c r="U40" s="180"/>
      <c r="V40" s="180"/>
    </row>
    <row r="41">
      <c r="A41" s="250" t="s">
        <v>148</v>
      </c>
      <c r="B41" s="110"/>
      <c r="C41" s="251"/>
      <c r="D41" s="251"/>
      <c r="E41" s="251"/>
      <c r="F41" s="253"/>
      <c r="G41" s="251"/>
      <c r="H41" s="253"/>
      <c r="I41" s="253"/>
      <c r="J41" s="254"/>
      <c r="K41" s="253"/>
      <c r="L41" s="253"/>
      <c r="M41" s="253"/>
      <c r="N41" s="253"/>
      <c r="O41" s="253"/>
      <c r="P41" s="253"/>
      <c r="Q41" s="253"/>
      <c r="R41" s="253"/>
      <c r="S41" s="253"/>
      <c r="T41" s="253"/>
      <c r="U41" s="253"/>
      <c r="V41" s="253"/>
    </row>
    <row r="42" outlineLevel="1">
      <c r="A42" s="112"/>
      <c r="B42" s="114"/>
      <c r="C42" s="256" t="s">
        <v>48</v>
      </c>
      <c r="D42" s="257" t="s">
        <v>49</v>
      </c>
      <c r="E42" s="256" t="s">
        <v>50</v>
      </c>
      <c r="F42" s="259" t="s">
        <v>51</v>
      </c>
      <c r="G42" s="259" t="s">
        <v>174</v>
      </c>
      <c r="H42" s="260" t="s">
        <v>52</v>
      </c>
      <c r="I42" s="259" t="str">
        <f>'テンプレート'!I56</f>
        <v>Landing Lag</v>
      </c>
      <c r="J42" s="259" t="s">
        <v>176</v>
      </c>
      <c r="K42" s="259" t="str">
        <f>'テンプレート'!K56</f>
        <v>ベクトル</v>
      </c>
      <c r="L42" s="259" t="str">
        <f>'テンプレート'!L56</f>
        <v>KBG (R.E.)</v>
      </c>
      <c r="M42" s="259" t="str">
        <f>'テンプレート'!M56</f>
        <v>BKB (R.A.)</v>
      </c>
      <c r="N42" s="259" t="str">
        <f>'テンプレート'!N56</f>
        <v>FKB (R.F.)</v>
      </c>
      <c r="O42" s="262" t="str">
        <f>'テンプレート'!O56</f>
        <v>盾削り値</v>
      </c>
      <c r="P42" s="259" t="str">
        <f>'テンプレート'!P56</f>
        <v>ﾋｯﾄｽﾄｯﾌﾟ</v>
      </c>
      <c r="Q42" s="262" t="str">
        <f>'テンプレート'!Q56</f>
        <v>ずらし</v>
      </c>
      <c r="R42" s="263" t="str">
        <f>'テンプレート'!R56</f>
        <v>Comment</v>
      </c>
      <c r="S42" s="120"/>
      <c r="T42" s="120"/>
      <c r="U42" s="120"/>
      <c r="V42" s="120"/>
    </row>
    <row r="43" outlineLevel="1">
      <c r="A43" s="299" t="s">
        <v>187</v>
      </c>
      <c r="B43" s="267"/>
      <c r="C43" s="345" t="s">
        <v>1118</v>
      </c>
      <c r="D43" s="210" t="s">
        <v>165</v>
      </c>
      <c r="E43" s="271" t="s">
        <v>2583</v>
      </c>
      <c r="F43" s="273" t="s">
        <v>2584</v>
      </c>
      <c r="G43" s="273" t="s">
        <v>2585</v>
      </c>
      <c r="H43" s="200" t="s">
        <v>2586</v>
      </c>
      <c r="I43" s="1795" t="str">
        <f t="array" ref="I43">INDEX('Aerial Attacks'!$O$3:$AA$109, MATCH($A$1,'Aerial Attacks'!$A$3:$A$109,0), MATCH(A43,'Aerial Attacks'!$O$2:$S$2,0))</f>
        <v>10</v>
      </c>
      <c r="J43" s="355" t="s">
        <v>1279</v>
      </c>
      <c r="K43" s="278"/>
      <c r="L43" s="284"/>
      <c r="M43" s="825"/>
      <c r="N43" s="825"/>
      <c r="O43" s="282">
        <v>0.0</v>
      </c>
      <c r="P43" s="282">
        <v>1.0</v>
      </c>
      <c r="Q43" s="282">
        <v>1.0</v>
      </c>
      <c r="R43" s="240"/>
      <c r="S43" s="120"/>
      <c r="T43" s="120"/>
      <c r="U43" s="120"/>
      <c r="V43" s="117"/>
    </row>
    <row r="44" outlineLevel="1">
      <c r="A44" s="265" t="s">
        <v>219</v>
      </c>
      <c r="B44" s="267" t="s">
        <v>129</v>
      </c>
      <c r="C44" s="199" t="s">
        <v>192</v>
      </c>
      <c r="D44" s="275" t="s">
        <v>190</v>
      </c>
      <c r="E44" s="199" t="s">
        <v>74</v>
      </c>
      <c r="F44" s="200">
        <v>14.399999999999999</v>
      </c>
      <c r="G44" s="200">
        <v>12.24</v>
      </c>
      <c r="H44" s="200" t="s">
        <v>59</v>
      </c>
      <c r="I44" s="311" t="str">
        <f t="array" ref="I44">INDEX('Aerial Attacks'!$O$3:$AA$109, MATCH($A$1,'Aerial Attacks'!$A$3:$A$109,0), MATCH(A44,'Aerial Attacks'!$O$2:$S$2,0))</f>
        <v>19</v>
      </c>
      <c r="J44" s="314" t="s">
        <v>2515</v>
      </c>
      <c r="K44" s="278"/>
      <c r="L44" s="284"/>
      <c r="M44" s="825"/>
      <c r="N44" s="825"/>
      <c r="O44" s="282">
        <v>0.0</v>
      </c>
      <c r="P44" s="282">
        <v>1.0</v>
      </c>
      <c r="Q44" s="282">
        <v>1.0</v>
      </c>
      <c r="R44" s="316"/>
      <c r="S44" s="221"/>
      <c r="T44" s="221"/>
      <c r="U44" s="221"/>
      <c r="V44" s="110"/>
    </row>
    <row r="45" outlineLevel="1">
      <c r="A45" s="207"/>
      <c r="B45" s="267"/>
      <c r="C45" s="199" t="s">
        <v>540</v>
      </c>
      <c r="D45" s="114"/>
      <c r="E45" s="199" t="s">
        <v>2587</v>
      </c>
      <c r="F45" s="200" t="s">
        <v>2588</v>
      </c>
      <c r="G45" s="200" t="s">
        <v>2589</v>
      </c>
      <c r="H45" s="200" t="s">
        <v>1666</v>
      </c>
      <c r="I45" s="207"/>
      <c r="J45" s="114"/>
      <c r="K45" s="278"/>
      <c r="L45" s="284"/>
      <c r="M45" s="825"/>
      <c r="N45" s="825"/>
      <c r="O45" s="282">
        <v>0.0</v>
      </c>
      <c r="P45" s="282">
        <v>1.0</v>
      </c>
      <c r="Q45" s="282">
        <v>1.0</v>
      </c>
      <c r="R45" s="112"/>
      <c r="S45" s="224"/>
      <c r="T45" s="224"/>
      <c r="U45" s="224"/>
      <c r="V45" s="114"/>
    </row>
    <row r="46" outlineLevel="1">
      <c r="A46" s="265" t="s">
        <v>260</v>
      </c>
      <c r="B46" s="267" t="s">
        <v>129</v>
      </c>
      <c r="C46" s="199" t="s">
        <v>166</v>
      </c>
      <c r="D46" s="269">
        <v>45.0</v>
      </c>
      <c r="E46" s="199" t="s">
        <v>2590</v>
      </c>
      <c r="F46" s="200" t="s">
        <v>2591</v>
      </c>
      <c r="G46" s="200" t="s">
        <v>2592</v>
      </c>
      <c r="H46" s="200" t="s">
        <v>937</v>
      </c>
      <c r="I46" s="311">
        <f t="array" ref="I46">INDEX('Aerial Attacks'!$O$3:$AA$109, MATCH($A$1,'Aerial Attacks'!$A$3:$A$109,0), MATCH(A46,'Aerial Attacks'!$O$2:$S$2,0))</f>
        <v>20</v>
      </c>
      <c r="J46" s="314" t="s">
        <v>1354</v>
      </c>
      <c r="K46" s="278"/>
      <c r="L46" s="284"/>
      <c r="M46" s="825"/>
      <c r="N46" s="825"/>
      <c r="O46" s="282">
        <v>0.0</v>
      </c>
      <c r="P46" s="282">
        <v>1.0</v>
      </c>
      <c r="Q46" s="282">
        <v>1.0</v>
      </c>
      <c r="R46" s="316"/>
      <c r="S46" s="221"/>
      <c r="T46" s="221"/>
      <c r="U46" s="221"/>
      <c r="V46" s="110"/>
    </row>
    <row r="47" outlineLevel="1">
      <c r="A47" s="207"/>
      <c r="B47" s="267"/>
      <c r="C47" s="199" t="s">
        <v>438</v>
      </c>
      <c r="D47" s="114"/>
      <c r="E47" s="199" t="s">
        <v>2593</v>
      </c>
      <c r="F47" s="200" t="s">
        <v>2594</v>
      </c>
      <c r="G47" s="200" t="s">
        <v>2595</v>
      </c>
      <c r="H47" s="200" t="s">
        <v>2596</v>
      </c>
      <c r="I47" s="207"/>
      <c r="J47" s="114"/>
      <c r="K47" s="278"/>
      <c r="L47" s="284"/>
      <c r="M47" s="825"/>
      <c r="N47" s="825"/>
      <c r="O47" s="282"/>
      <c r="P47" s="282"/>
      <c r="Q47" s="282"/>
      <c r="R47" s="112"/>
      <c r="S47" s="224"/>
      <c r="T47" s="224"/>
      <c r="U47" s="224"/>
      <c r="V47" s="114"/>
    </row>
    <row r="48" outlineLevel="1">
      <c r="A48" s="299" t="s">
        <v>271</v>
      </c>
      <c r="B48" s="267"/>
      <c r="C48" s="199" t="s">
        <v>714</v>
      </c>
      <c r="D48" s="301" t="s">
        <v>190</v>
      </c>
      <c r="E48" s="199" t="s">
        <v>206</v>
      </c>
      <c r="F48" s="200">
        <v>15.6</v>
      </c>
      <c r="G48" s="200">
        <v>13.26</v>
      </c>
      <c r="H48" s="200" t="s">
        <v>59</v>
      </c>
      <c r="I48" s="581" t="str">
        <f t="array" ref="I48">INDEX('Aerial Attacks'!$O$3:$AA$109, MATCH($A$1,'Aerial Attacks'!$A$3:$A$109,0), MATCH(A48,'Aerial Attacks'!$O$2:$S$2,0))</f>
        <v>13</v>
      </c>
      <c r="J48" s="355" t="s">
        <v>860</v>
      </c>
      <c r="K48" s="284"/>
      <c r="L48" s="284"/>
      <c r="M48" s="825"/>
      <c r="N48" s="825"/>
      <c r="O48" s="282">
        <v>0.0</v>
      </c>
      <c r="P48" s="282">
        <v>1.0</v>
      </c>
      <c r="Q48" s="282">
        <v>1.0</v>
      </c>
      <c r="R48" s="213" t="s">
        <v>2597</v>
      </c>
      <c r="S48" s="120"/>
      <c r="T48" s="120"/>
      <c r="U48" s="120"/>
      <c r="V48" s="117"/>
    </row>
    <row r="49" outlineLevel="1">
      <c r="A49" s="265" t="s">
        <v>283</v>
      </c>
      <c r="B49" s="267"/>
      <c r="C49" s="199" t="s">
        <v>1754</v>
      </c>
      <c r="D49" s="269">
        <v>51.0</v>
      </c>
      <c r="E49" s="199" t="s">
        <v>166</v>
      </c>
      <c r="F49" s="200">
        <v>16.8</v>
      </c>
      <c r="G49" s="200">
        <v>14.280000000000001</v>
      </c>
      <c r="H49" s="200" t="s">
        <v>59</v>
      </c>
      <c r="I49" s="311">
        <f t="array" ref="I49">INDEX('Aerial Attacks'!$O$3:$AA$109, MATCH($A$1,'Aerial Attacks'!$A$3:$A$109,0), MATCH(A49,'Aerial Attacks'!$O$2:$S$2,0))</f>
        <v>21</v>
      </c>
      <c r="J49" s="275" t="s">
        <v>2598</v>
      </c>
      <c r="K49" s="284"/>
      <c r="L49" s="284"/>
      <c r="M49" s="825"/>
      <c r="N49" s="825"/>
      <c r="O49" s="282">
        <v>0.0</v>
      </c>
      <c r="P49" s="282">
        <v>1.0</v>
      </c>
      <c r="Q49" s="282">
        <v>1.0</v>
      </c>
      <c r="R49" s="316"/>
      <c r="S49" s="221"/>
      <c r="T49" s="221"/>
      <c r="U49" s="221"/>
      <c r="V49" s="110"/>
    </row>
    <row r="50" outlineLevel="1">
      <c r="A50" s="207"/>
      <c r="B50" s="267" t="s">
        <v>76</v>
      </c>
      <c r="C50" s="199" t="s">
        <v>1935</v>
      </c>
      <c r="D50" s="114"/>
      <c r="E50" s="199" t="s">
        <v>90</v>
      </c>
      <c r="F50" s="200">
        <v>9.6</v>
      </c>
      <c r="G50" s="200">
        <v>8.16</v>
      </c>
      <c r="H50" s="200" t="s">
        <v>193</v>
      </c>
      <c r="I50" s="207"/>
      <c r="J50" s="114"/>
      <c r="K50" s="284"/>
      <c r="L50" s="284"/>
      <c r="M50" s="825"/>
      <c r="N50" s="825"/>
      <c r="O50" s="282">
        <v>0.0</v>
      </c>
      <c r="P50" s="282">
        <v>1.0</v>
      </c>
      <c r="Q50" s="282">
        <v>1.0</v>
      </c>
      <c r="R50" s="112"/>
      <c r="S50" s="224"/>
      <c r="T50" s="224"/>
      <c r="U50" s="224"/>
      <c r="V50" s="114"/>
    </row>
    <row r="51">
      <c r="A51" s="312"/>
      <c r="B51" s="315"/>
      <c r="C51" s="317"/>
      <c r="D51" s="317"/>
      <c r="E51" s="318"/>
      <c r="F51" s="318"/>
      <c r="G51" s="318"/>
      <c r="H51" s="319"/>
      <c r="I51" s="319"/>
      <c r="J51" s="320"/>
      <c r="K51" s="320"/>
      <c r="L51" s="320"/>
      <c r="M51" s="320"/>
      <c r="N51" s="320"/>
      <c r="O51" s="320"/>
      <c r="P51" s="320"/>
      <c r="Q51" s="180"/>
      <c r="R51" s="180"/>
      <c r="S51" s="180"/>
      <c r="T51" s="180"/>
      <c r="U51" s="180"/>
      <c r="V51" s="180"/>
    </row>
    <row r="52">
      <c r="A52" s="322" t="s">
        <v>305</v>
      </c>
      <c r="B52" s="117"/>
      <c r="C52" s="317"/>
      <c r="D52" s="317"/>
      <c r="E52" s="318"/>
      <c r="F52" s="318"/>
      <c r="G52" s="318"/>
      <c r="H52" s="319"/>
      <c r="I52" s="319"/>
      <c r="J52" s="320"/>
      <c r="K52" s="320"/>
      <c r="L52" s="320"/>
      <c r="M52" s="320"/>
      <c r="N52" s="320"/>
      <c r="O52" s="320"/>
      <c r="P52" s="320"/>
      <c r="Q52" s="180"/>
      <c r="R52" s="180"/>
      <c r="S52" s="180"/>
      <c r="T52" s="180"/>
      <c r="U52" s="180"/>
      <c r="V52" s="180"/>
    </row>
    <row r="53" outlineLevel="1">
      <c r="A53" s="324" t="s">
        <v>2599</v>
      </c>
      <c r="B53" s="117"/>
      <c r="C53" s="327" t="s">
        <v>48</v>
      </c>
      <c r="D53" s="327" t="s">
        <v>49</v>
      </c>
      <c r="E53" s="328" t="s">
        <v>50</v>
      </c>
      <c r="F53" s="329" t="s">
        <v>51</v>
      </c>
      <c r="G53" s="328" t="s">
        <v>52</v>
      </c>
      <c r="H53" s="331" t="s">
        <v>53</v>
      </c>
      <c r="I53" s="120"/>
      <c r="J53" s="117"/>
      <c r="K53" s="333" t="s">
        <v>180</v>
      </c>
      <c r="L53" s="333" t="s">
        <v>181</v>
      </c>
      <c r="M53" s="333" t="s">
        <v>182</v>
      </c>
      <c r="N53" s="333" t="s">
        <v>183</v>
      </c>
      <c r="O53" s="334" t="s">
        <v>184</v>
      </c>
      <c r="P53" s="333" t="s">
        <v>185</v>
      </c>
      <c r="Q53" s="334" t="s">
        <v>186</v>
      </c>
      <c r="R53" s="333" t="s">
        <v>317</v>
      </c>
      <c r="S53" s="334" t="s">
        <v>318</v>
      </c>
      <c r="T53" s="334" t="s">
        <v>319</v>
      </c>
      <c r="U53" s="334" t="s">
        <v>320</v>
      </c>
      <c r="V53" s="334" t="s">
        <v>321</v>
      </c>
    </row>
    <row r="54" outlineLevel="1">
      <c r="A54" s="335" t="s">
        <v>324</v>
      </c>
      <c r="B54" s="343" t="s">
        <v>830</v>
      </c>
      <c r="C54" s="199" t="s">
        <v>2600</v>
      </c>
      <c r="D54" s="275" t="s">
        <v>1108</v>
      </c>
      <c r="E54" s="199" t="s">
        <v>303</v>
      </c>
      <c r="F54" s="200">
        <v>2.4</v>
      </c>
      <c r="G54" s="201" t="s">
        <v>292</v>
      </c>
      <c r="H54" s="243" t="s">
        <v>2601</v>
      </c>
      <c r="I54" s="221"/>
      <c r="J54" s="110"/>
      <c r="K54" s="203"/>
      <c r="L54" s="203"/>
      <c r="M54" s="204"/>
      <c r="N54" s="204"/>
      <c r="O54" s="200"/>
      <c r="P54" s="200"/>
      <c r="Q54" s="200"/>
      <c r="R54" s="205" t="b">
        <v>1</v>
      </c>
      <c r="S54" s="205" t="b">
        <v>0</v>
      </c>
      <c r="T54" s="205" t="b">
        <v>1</v>
      </c>
      <c r="U54" s="344" t="s">
        <v>340</v>
      </c>
      <c r="V54" s="344" t="b">
        <v>1</v>
      </c>
    </row>
    <row r="55" outlineLevel="1">
      <c r="A55" s="222"/>
      <c r="B55" s="708" t="s">
        <v>2602</v>
      </c>
      <c r="C55" s="199" t="s">
        <v>2603</v>
      </c>
      <c r="D55" s="233"/>
      <c r="E55" s="199" t="s">
        <v>452</v>
      </c>
      <c r="F55" s="200">
        <v>1.56</v>
      </c>
      <c r="G55" s="201" t="s">
        <v>292</v>
      </c>
      <c r="H55" s="231"/>
      <c r="J55" s="233"/>
      <c r="K55" s="203"/>
      <c r="L55" s="203"/>
      <c r="M55" s="204"/>
      <c r="N55" s="204"/>
      <c r="O55" s="200"/>
      <c r="P55" s="200"/>
      <c r="Q55" s="200"/>
      <c r="R55" s="205" t="b">
        <v>1</v>
      </c>
      <c r="S55" s="205" t="b">
        <v>0</v>
      </c>
      <c r="T55" s="205" t="b">
        <v>1</v>
      </c>
      <c r="U55" s="222"/>
      <c r="V55" s="222"/>
    </row>
    <row r="56" outlineLevel="1">
      <c r="A56" s="222"/>
      <c r="B56" s="708" t="s">
        <v>2604</v>
      </c>
      <c r="C56" s="199" t="s">
        <v>2605</v>
      </c>
      <c r="D56" s="114"/>
      <c r="E56" s="199" t="s">
        <v>429</v>
      </c>
      <c r="F56" s="200">
        <v>1.2</v>
      </c>
      <c r="G56" s="201" t="s">
        <v>292</v>
      </c>
      <c r="H56" s="231"/>
      <c r="J56" s="233"/>
      <c r="K56" s="203"/>
      <c r="L56" s="203"/>
      <c r="M56" s="204"/>
      <c r="N56" s="204"/>
      <c r="O56" s="200"/>
      <c r="P56" s="200"/>
      <c r="Q56" s="200"/>
      <c r="R56" s="205" t="b">
        <v>1</v>
      </c>
      <c r="S56" s="205" t="b">
        <v>0</v>
      </c>
      <c r="T56" s="205" t="b">
        <v>1</v>
      </c>
      <c r="U56" s="222"/>
      <c r="V56" s="222"/>
    </row>
    <row r="57" outlineLevel="1">
      <c r="A57" s="222"/>
      <c r="B57" s="708" t="s">
        <v>633</v>
      </c>
      <c r="C57" s="1796"/>
      <c r="D57" s="210" t="s">
        <v>154</v>
      </c>
      <c r="E57" s="1796"/>
      <c r="F57" s="1796"/>
      <c r="G57" s="1796"/>
      <c r="H57" s="112"/>
      <c r="I57" s="224"/>
      <c r="J57" s="114"/>
      <c r="K57" s="203"/>
      <c r="L57" s="203"/>
      <c r="M57" s="204"/>
      <c r="N57" s="204"/>
      <c r="O57" s="200"/>
      <c r="P57" s="200"/>
      <c r="Q57" s="200"/>
      <c r="R57" s="205" t="b">
        <v>0</v>
      </c>
      <c r="S57" s="205" t="b">
        <v>0</v>
      </c>
      <c r="T57" s="205" t="b">
        <v>0</v>
      </c>
      <c r="U57" s="207"/>
      <c r="V57" s="207"/>
    </row>
    <row r="58" outlineLevel="1">
      <c r="A58" s="324" t="s">
        <v>2606</v>
      </c>
      <c r="B58" s="117"/>
      <c r="C58" s="327" t="s">
        <v>48</v>
      </c>
      <c r="D58" s="327" t="s">
        <v>49</v>
      </c>
      <c r="E58" s="328" t="s">
        <v>50</v>
      </c>
      <c r="F58" s="329" t="s">
        <v>51</v>
      </c>
      <c r="G58" s="328"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ht="43.5" customHeight="1" outlineLevel="1">
      <c r="A59" s="335" t="s">
        <v>324</v>
      </c>
      <c r="B59" s="343" t="s">
        <v>2333</v>
      </c>
      <c r="C59" s="199" t="s">
        <v>2607</v>
      </c>
      <c r="D59" s="355" t="s">
        <v>2608</v>
      </c>
      <c r="E59" s="199" t="s">
        <v>66</v>
      </c>
      <c r="F59" s="200">
        <v>7.199999999999999</v>
      </c>
      <c r="G59" s="201" t="s">
        <v>67</v>
      </c>
      <c r="H59" s="261" t="s">
        <v>2609</v>
      </c>
      <c r="I59" s="221"/>
      <c r="J59" s="110"/>
      <c r="K59" s="200"/>
      <c r="L59" s="200"/>
      <c r="M59" s="205"/>
      <c r="N59" s="205"/>
      <c r="O59" s="200"/>
      <c r="P59" s="205"/>
      <c r="Q59" s="205"/>
      <c r="R59" s="205" t="b">
        <v>0</v>
      </c>
      <c r="S59" s="205" t="b">
        <v>0</v>
      </c>
      <c r="T59" s="205" t="b">
        <v>0</v>
      </c>
      <c r="U59" s="344" t="s">
        <v>340</v>
      </c>
      <c r="V59" s="344" t="b">
        <v>1</v>
      </c>
    </row>
    <row r="60" ht="43.5" customHeight="1" outlineLevel="1">
      <c r="A60" s="222"/>
      <c r="B60" s="343" t="s">
        <v>1400</v>
      </c>
      <c r="C60" s="199" t="s">
        <v>2229</v>
      </c>
      <c r="D60" s="199" t="s">
        <v>316</v>
      </c>
      <c r="E60" s="199" t="s">
        <v>327</v>
      </c>
      <c r="F60" s="200">
        <v>21.599999999999998</v>
      </c>
      <c r="G60" s="201" t="s">
        <v>67</v>
      </c>
      <c r="H60" s="112"/>
      <c r="I60" s="224"/>
      <c r="J60" s="114"/>
      <c r="K60" s="200"/>
      <c r="L60" s="200"/>
      <c r="M60" s="205"/>
      <c r="N60" s="205"/>
      <c r="O60" s="200">
        <v>0.0</v>
      </c>
      <c r="P60" s="200">
        <v>1.0</v>
      </c>
      <c r="Q60" s="200">
        <v>1.0</v>
      </c>
      <c r="R60" s="205" t="b">
        <v>0</v>
      </c>
      <c r="S60" s="205" t="b">
        <v>0</v>
      </c>
      <c r="T60" s="205" t="b">
        <v>1</v>
      </c>
      <c r="U60" s="207"/>
      <c r="V60" s="207"/>
    </row>
    <row r="61" outlineLevel="1">
      <c r="A61" s="324" t="s">
        <v>2610</v>
      </c>
      <c r="B61" s="117"/>
      <c r="C61" s="327" t="s">
        <v>48</v>
      </c>
      <c r="D61" s="327" t="s">
        <v>49</v>
      </c>
      <c r="E61" s="328" t="s">
        <v>50</v>
      </c>
      <c r="F61" s="329" t="s">
        <v>51</v>
      </c>
      <c r="G61" s="328" t="s">
        <v>52</v>
      </c>
      <c r="H61" s="331" t="s">
        <v>53</v>
      </c>
      <c r="I61" s="120"/>
      <c r="J61" s="117"/>
      <c r="K61" s="333" t="s">
        <v>180</v>
      </c>
      <c r="L61" s="333" t="s">
        <v>181</v>
      </c>
      <c r="M61" s="333" t="s">
        <v>182</v>
      </c>
      <c r="N61" s="333" t="s">
        <v>183</v>
      </c>
      <c r="O61" s="334" t="s">
        <v>184</v>
      </c>
      <c r="P61" s="333" t="s">
        <v>185</v>
      </c>
      <c r="Q61" s="334" t="s">
        <v>186</v>
      </c>
      <c r="R61" s="333" t="s">
        <v>317</v>
      </c>
      <c r="S61" s="334" t="s">
        <v>318</v>
      </c>
      <c r="T61" s="334" t="s">
        <v>319</v>
      </c>
      <c r="U61" s="334" t="s">
        <v>320</v>
      </c>
      <c r="V61" s="334" t="s">
        <v>321</v>
      </c>
    </row>
    <row r="62" outlineLevel="1">
      <c r="A62" s="335" t="s">
        <v>324</v>
      </c>
      <c r="B62" s="388" t="s">
        <v>129</v>
      </c>
      <c r="C62" s="199" t="s">
        <v>457</v>
      </c>
      <c r="D62" s="384"/>
      <c r="E62" s="199" t="s">
        <v>229</v>
      </c>
      <c r="F62" s="200">
        <v>6.0</v>
      </c>
      <c r="G62" s="201" t="s">
        <v>67</v>
      </c>
      <c r="H62" s="261" t="s">
        <v>2611</v>
      </c>
      <c r="I62" s="221"/>
      <c r="J62" s="110"/>
      <c r="K62" s="200"/>
      <c r="L62" s="200"/>
      <c r="M62" s="205"/>
      <c r="N62" s="205"/>
      <c r="O62" s="200">
        <v>0.0</v>
      </c>
      <c r="P62" s="200">
        <v>1.0</v>
      </c>
      <c r="Q62" s="200">
        <v>1.0</v>
      </c>
      <c r="R62" s="205" t="b">
        <v>1</v>
      </c>
      <c r="S62" s="205" t="b">
        <v>1</v>
      </c>
      <c r="T62" s="205"/>
      <c r="U62" s="344" t="s">
        <v>340</v>
      </c>
      <c r="V62" s="344" t="b">
        <v>1</v>
      </c>
    </row>
    <row r="63" outlineLevel="1">
      <c r="A63" s="222"/>
      <c r="B63" s="388" t="s">
        <v>402</v>
      </c>
      <c r="C63" s="199" t="s">
        <v>2612</v>
      </c>
      <c r="D63" s="222"/>
      <c r="E63" s="199" t="s">
        <v>303</v>
      </c>
      <c r="F63" s="200">
        <v>2.4</v>
      </c>
      <c r="G63" s="201" t="s">
        <v>70</v>
      </c>
      <c r="H63" s="231"/>
      <c r="J63" s="233"/>
      <c r="K63" s="200"/>
      <c r="L63" s="200"/>
      <c r="M63" s="205"/>
      <c r="N63" s="205"/>
      <c r="O63" s="200">
        <v>0.0</v>
      </c>
      <c r="P63" s="200">
        <v>1.0</v>
      </c>
      <c r="Q63" s="200">
        <v>1.0</v>
      </c>
      <c r="R63" s="205" t="b">
        <v>1</v>
      </c>
      <c r="S63" s="205" t="b">
        <v>0</v>
      </c>
      <c r="T63" s="205"/>
      <c r="U63" s="222"/>
      <c r="V63" s="222"/>
    </row>
    <row r="64" outlineLevel="1">
      <c r="A64" s="222"/>
      <c r="B64" s="388" t="s">
        <v>418</v>
      </c>
      <c r="C64" s="199" t="s">
        <v>538</v>
      </c>
      <c r="D64" s="207"/>
      <c r="E64" s="199" t="s">
        <v>58</v>
      </c>
      <c r="F64" s="200">
        <v>4.8</v>
      </c>
      <c r="G64" s="201" t="s">
        <v>59</v>
      </c>
      <c r="H64" s="112"/>
      <c r="I64" s="224"/>
      <c r="J64" s="114"/>
      <c r="K64" s="200"/>
      <c r="L64" s="200"/>
      <c r="M64" s="205"/>
      <c r="N64" s="205"/>
      <c r="O64" s="200">
        <v>0.0</v>
      </c>
      <c r="P64" s="200">
        <v>1.0</v>
      </c>
      <c r="Q64" s="200">
        <v>1.0</v>
      </c>
      <c r="R64" s="205" t="b">
        <v>1</v>
      </c>
      <c r="S64" s="205" t="b">
        <v>0</v>
      </c>
      <c r="T64" s="205"/>
      <c r="U64" s="207"/>
      <c r="V64" s="207"/>
    </row>
    <row r="65" outlineLevel="1">
      <c r="A65" s="324" t="s">
        <v>2539</v>
      </c>
      <c r="B65" s="117"/>
      <c r="C65" s="327" t="s">
        <v>48</v>
      </c>
      <c r="D65" s="327" t="s">
        <v>49</v>
      </c>
      <c r="E65" s="328" t="s">
        <v>50</v>
      </c>
      <c r="F65" s="329" t="s">
        <v>51</v>
      </c>
      <c r="G65" s="328"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outlineLevel="1">
      <c r="A66" s="1797" t="s">
        <v>324</v>
      </c>
      <c r="B66" s="1798"/>
      <c r="C66" s="1796"/>
      <c r="D66" s="1799" t="s">
        <v>165</v>
      </c>
      <c r="E66" s="1796"/>
      <c r="F66" s="1800"/>
      <c r="G66" s="1796"/>
      <c r="H66" s="1801" t="s">
        <v>2541</v>
      </c>
      <c r="I66" s="120"/>
      <c r="J66" s="117"/>
      <c r="K66" s="1800"/>
      <c r="L66" s="1800"/>
      <c r="M66" s="1800"/>
      <c r="N66" s="1800"/>
      <c r="O66" s="1800"/>
      <c r="P66" s="1800"/>
      <c r="Q66" s="1800"/>
      <c r="R66" s="1800"/>
      <c r="S66" s="1800"/>
      <c r="T66" s="1800"/>
      <c r="U66" s="1802" t="b">
        <v>0</v>
      </c>
      <c r="V66" s="1802" t="b">
        <v>0</v>
      </c>
    </row>
    <row r="67">
      <c r="A67" s="312"/>
      <c r="B67" s="315"/>
      <c r="C67" s="317"/>
      <c r="D67" s="317"/>
      <c r="E67" s="318"/>
      <c r="F67" s="318"/>
      <c r="G67" s="318"/>
      <c r="H67" s="319"/>
      <c r="I67" s="319"/>
      <c r="J67" s="320"/>
      <c r="K67" s="320"/>
      <c r="L67" s="320"/>
      <c r="M67" s="320"/>
      <c r="N67" s="320"/>
      <c r="O67" s="320"/>
      <c r="P67" s="320"/>
      <c r="Q67" s="180"/>
      <c r="R67" s="180"/>
      <c r="S67" s="180"/>
      <c r="T67" s="180"/>
      <c r="U67" s="180"/>
      <c r="V67" s="180"/>
    </row>
    <row r="68">
      <c r="A68" s="390" t="s">
        <v>442</v>
      </c>
      <c r="B68" s="110"/>
      <c r="C68" s="319"/>
      <c r="D68" s="319"/>
      <c r="E68" s="320"/>
      <c r="F68" s="392"/>
      <c r="G68" s="392"/>
      <c r="H68" s="320"/>
      <c r="I68" s="320"/>
      <c r="J68" s="320"/>
      <c r="K68" s="320"/>
      <c r="L68" s="320"/>
      <c r="M68" s="320"/>
      <c r="N68" s="180"/>
      <c r="O68" s="180"/>
      <c r="P68" s="180"/>
      <c r="Q68" s="320"/>
      <c r="R68" s="320"/>
      <c r="S68" s="320"/>
      <c r="T68" s="320"/>
      <c r="U68" s="320"/>
      <c r="V68" s="320"/>
    </row>
    <row r="69" outlineLevel="1">
      <c r="A69" s="112"/>
      <c r="B69" s="114"/>
      <c r="C69" s="393" t="s">
        <v>48</v>
      </c>
      <c r="D69" s="393" t="s">
        <v>49</v>
      </c>
      <c r="E69" s="393" t="s">
        <v>50</v>
      </c>
      <c r="F69" s="396" t="s">
        <v>51</v>
      </c>
      <c r="G69" s="319"/>
      <c r="H69" s="319"/>
      <c r="I69" s="319"/>
      <c r="J69" s="320"/>
      <c r="K69" s="320"/>
      <c r="L69" s="320"/>
      <c r="M69" s="320"/>
      <c r="N69" s="320"/>
      <c r="O69" s="320"/>
      <c r="P69" s="320"/>
      <c r="Q69" s="320"/>
      <c r="R69" s="320"/>
      <c r="S69" s="320"/>
      <c r="T69" s="320"/>
      <c r="U69" s="320"/>
      <c r="V69" s="320"/>
    </row>
    <row r="70" outlineLevel="1">
      <c r="A70" s="398" t="s">
        <v>449</v>
      </c>
      <c r="B70" s="399" t="s">
        <v>449</v>
      </c>
      <c r="C70" s="199" t="s">
        <v>303</v>
      </c>
      <c r="D70" s="199" t="s">
        <v>145</v>
      </c>
      <c r="E70" s="199" t="s">
        <v>453</v>
      </c>
      <c r="F70" s="200">
        <v>1.92</v>
      </c>
      <c r="G70" s="319"/>
      <c r="H70" s="319"/>
      <c r="I70" s="319"/>
      <c r="J70" s="320"/>
      <c r="K70" s="320"/>
      <c r="L70" s="320"/>
      <c r="M70" s="320"/>
      <c r="N70" s="320"/>
      <c r="O70" s="320"/>
      <c r="P70" s="320"/>
      <c r="Q70" s="320"/>
      <c r="R70" s="320"/>
      <c r="S70" s="320"/>
      <c r="T70" s="320"/>
      <c r="U70" s="320"/>
      <c r="V70" s="320"/>
    </row>
    <row r="71" outlineLevel="1">
      <c r="A71" s="400" t="s">
        <v>454</v>
      </c>
      <c r="B71" s="399" t="s">
        <v>455</v>
      </c>
      <c r="C71" s="199" t="s">
        <v>276</v>
      </c>
      <c r="D71" s="199" t="s">
        <v>165</v>
      </c>
      <c r="E71" s="401"/>
      <c r="F71" s="402"/>
      <c r="G71" s="402"/>
      <c r="H71" s="319"/>
      <c r="I71" s="319"/>
      <c r="J71" s="320"/>
      <c r="K71" s="320"/>
      <c r="L71" s="320"/>
      <c r="M71" s="320"/>
      <c r="N71" s="320"/>
      <c r="O71" s="320"/>
      <c r="P71" s="320"/>
      <c r="Q71" s="320"/>
      <c r="R71" s="320"/>
      <c r="S71" s="320"/>
      <c r="T71" s="320"/>
      <c r="U71" s="320"/>
      <c r="V71" s="320"/>
    </row>
    <row r="72" outlineLevel="1">
      <c r="A72" s="231"/>
      <c r="B72" s="399" t="s">
        <v>456</v>
      </c>
      <c r="C72" s="199" t="s">
        <v>460</v>
      </c>
      <c r="D72" s="199" t="s">
        <v>190</v>
      </c>
      <c r="E72" s="401"/>
      <c r="F72" s="402"/>
      <c r="G72" s="402"/>
      <c r="H72" s="319"/>
      <c r="I72" s="319"/>
      <c r="J72" s="320"/>
      <c r="K72" s="320"/>
      <c r="L72" s="320"/>
      <c r="M72" s="320"/>
      <c r="N72" s="320"/>
      <c r="O72" s="320"/>
      <c r="P72" s="320"/>
      <c r="Q72" s="320"/>
      <c r="R72" s="320"/>
      <c r="S72" s="320"/>
      <c r="T72" s="320"/>
      <c r="U72" s="320"/>
      <c r="V72" s="320"/>
    </row>
    <row r="73" outlineLevel="1">
      <c r="A73" s="112"/>
      <c r="B73" s="399" t="s">
        <v>459</v>
      </c>
      <c r="C73" s="199" t="s">
        <v>463</v>
      </c>
      <c r="D73" s="199" t="s">
        <v>458</v>
      </c>
      <c r="E73" s="319"/>
      <c r="F73" s="402"/>
      <c r="G73" s="402"/>
      <c r="H73" s="319"/>
      <c r="I73" s="319"/>
      <c r="J73" s="320"/>
      <c r="K73" s="320"/>
      <c r="L73" s="320"/>
      <c r="M73" s="320"/>
      <c r="N73" s="320"/>
      <c r="O73" s="320"/>
      <c r="P73" s="320"/>
      <c r="Q73" s="320"/>
      <c r="R73" s="320"/>
      <c r="S73" s="320"/>
      <c r="T73" s="320"/>
      <c r="U73" s="320"/>
      <c r="V73" s="320"/>
    </row>
    <row r="74" outlineLevel="1">
      <c r="A74" s="403" t="s">
        <v>462</v>
      </c>
      <c r="B74" s="117"/>
      <c r="C74" s="393" t="s">
        <v>465</v>
      </c>
      <c r="D74" s="393" t="s">
        <v>48</v>
      </c>
      <c r="E74" s="393" t="s">
        <v>49</v>
      </c>
      <c r="F74" s="393" t="s">
        <v>50</v>
      </c>
      <c r="G74" s="396" t="s">
        <v>51</v>
      </c>
      <c r="H74" s="1036" t="s">
        <v>53</v>
      </c>
      <c r="I74" s="120"/>
      <c r="J74" s="117"/>
      <c r="K74" s="405" t="str">
        <f>'テンプレート'!K97</f>
        <v>ベクトル</v>
      </c>
      <c r="L74" s="405" t="str">
        <f>'テンプレート'!L97</f>
        <v>KBG (R.E.)</v>
      </c>
      <c r="M74" s="405" t="str">
        <f>'テンプレート'!M97</f>
        <v>BKB (R.A.)</v>
      </c>
      <c r="N74" s="405" t="str">
        <f>'テンプレート'!N97</f>
        <v>FKB (R.F.)</v>
      </c>
      <c r="O74" s="406" t="str">
        <f>'テンプレート'!O97</f>
        <v>盾削り値</v>
      </c>
      <c r="P74" s="405" t="str">
        <f>'テンプレート'!P97</f>
        <v>ﾋｯﾄｽﾄｯﾌﾟ</v>
      </c>
      <c r="Q74" s="406" t="str">
        <f>'テンプレート'!Q97</f>
        <v>ずらし</v>
      </c>
      <c r="R74" s="408"/>
      <c r="S74" s="408"/>
      <c r="T74" s="408"/>
      <c r="U74" s="408"/>
      <c r="V74" s="408"/>
    </row>
    <row r="75" outlineLevel="1">
      <c r="A75" s="411" t="s">
        <v>467</v>
      </c>
      <c r="B75" s="399" t="s">
        <v>469</v>
      </c>
      <c r="C75" s="424" t="b">
        <v>0</v>
      </c>
      <c r="D75" s="610"/>
      <c r="E75" s="426">
        <v>59.0</v>
      </c>
      <c r="F75" s="610"/>
      <c r="G75" s="610"/>
      <c r="H75" s="1141"/>
      <c r="I75" s="221"/>
      <c r="J75" s="110"/>
      <c r="K75" s="407"/>
      <c r="L75" s="407"/>
      <c r="M75" s="407"/>
      <c r="N75" s="407"/>
      <c r="O75" s="407"/>
      <c r="P75" s="407"/>
      <c r="Q75" s="407"/>
      <c r="R75" s="408"/>
      <c r="S75" s="320"/>
      <c r="T75" s="320"/>
      <c r="U75" s="320"/>
      <c r="V75" s="320"/>
    </row>
    <row r="76" outlineLevel="1">
      <c r="A76" s="207"/>
      <c r="B76" s="399" t="s">
        <v>462</v>
      </c>
      <c r="C76" s="207"/>
      <c r="D76" s="127">
        <v>27.0</v>
      </c>
      <c r="E76" s="207"/>
      <c r="F76" s="199" t="s">
        <v>173</v>
      </c>
      <c r="G76" s="200">
        <v>12.0</v>
      </c>
      <c r="H76" s="112"/>
      <c r="I76" s="224"/>
      <c r="J76" s="114"/>
      <c r="K76" s="203"/>
      <c r="L76" s="203"/>
      <c r="M76" s="204"/>
      <c r="N76" s="204"/>
      <c r="O76" s="407"/>
      <c r="P76" s="407"/>
      <c r="Q76" s="407"/>
      <c r="R76" s="408"/>
      <c r="S76" s="320"/>
      <c r="T76" s="320"/>
      <c r="U76" s="320"/>
      <c r="V76" s="320"/>
    </row>
    <row r="77" outlineLevel="1">
      <c r="A77" s="411" t="s">
        <v>474</v>
      </c>
      <c r="B77" s="399" t="s">
        <v>469</v>
      </c>
      <c r="C77" s="424" t="b">
        <v>0</v>
      </c>
      <c r="D77" s="407"/>
      <c r="E77" s="426">
        <v>32.0</v>
      </c>
      <c r="F77" s="610"/>
      <c r="G77" s="610"/>
      <c r="H77" s="1141"/>
      <c r="I77" s="221"/>
      <c r="J77" s="110"/>
      <c r="K77" s="407"/>
      <c r="L77" s="407"/>
      <c r="M77" s="407"/>
      <c r="N77" s="407"/>
      <c r="O77" s="407"/>
      <c r="P77" s="407"/>
      <c r="Q77" s="407"/>
      <c r="R77" s="408"/>
      <c r="S77" s="320"/>
      <c r="T77" s="320"/>
      <c r="U77" s="320"/>
      <c r="V77" s="320"/>
    </row>
    <row r="78" outlineLevel="1">
      <c r="A78" s="207"/>
      <c r="B78" s="399" t="s">
        <v>462</v>
      </c>
      <c r="C78" s="207"/>
      <c r="D78" s="199" t="s">
        <v>835</v>
      </c>
      <c r="E78" s="207"/>
      <c r="F78" s="199" t="s">
        <v>173</v>
      </c>
      <c r="G78" s="200">
        <v>12.0</v>
      </c>
      <c r="H78" s="112"/>
      <c r="I78" s="224"/>
      <c r="J78" s="114"/>
      <c r="K78" s="203"/>
      <c r="L78" s="203"/>
      <c r="M78" s="204"/>
      <c r="N78" s="204"/>
      <c r="O78" s="407"/>
      <c r="P78" s="407"/>
      <c r="Q78" s="407"/>
      <c r="R78" s="408"/>
      <c r="S78" s="320"/>
      <c r="T78" s="320"/>
      <c r="U78" s="320"/>
      <c r="V78" s="320"/>
    </row>
    <row r="79" outlineLevel="1">
      <c r="A79" s="411" t="s">
        <v>477</v>
      </c>
      <c r="B79" s="399" t="s">
        <v>469</v>
      </c>
      <c r="C79" s="415" t="b">
        <v>0</v>
      </c>
      <c r="D79" s="127" t="s">
        <v>2613</v>
      </c>
      <c r="E79" s="426">
        <v>79.0</v>
      </c>
      <c r="F79" s="199" t="s">
        <v>90</v>
      </c>
      <c r="G79" s="200">
        <v>9.6</v>
      </c>
      <c r="H79" s="283"/>
      <c r="I79" s="221"/>
      <c r="J79" s="110"/>
      <c r="K79" s="203"/>
      <c r="L79" s="203"/>
      <c r="M79" s="204"/>
      <c r="N79" s="204"/>
      <c r="O79" s="205">
        <v>0.0</v>
      </c>
      <c r="P79" s="205">
        <v>1.0</v>
      </c>
      <c r="Q79" s="205">
        <v>1.0</v>
      </c>
      <c r="R79" s="408"/>
      <c r="S79" s="320"/>
      <c r="T79" s="320"/>
      <c r="U79" s="320"/>
      <c r="V79" s="320"/>
    </row>
    <row r="80" outlineLevel="1">
      <c r="A80" s="207"/>
      <c r="B80" s="399" t="s">
        <v>462</v>
      </c>
      <c r="C80" s="207"/>
      <c r="D80" s="127">
        <v>58.0</v>
      </c>
      <c r="E80" s="207"/>
      <c r="F80" s="199" t="s">
        <v>194</v>
      </c>
      <c r="G80" s="200">
        <v>3.5999999999999996</v>
      </c>
      <c r="H80" s="112"/>
      <c r="I80" s="224"/>
      <c r="J80" s="114"/>
      <c r="K80" s="203"/>
      <c r="L80" s="203"/>
      <c r="M80" s="204"/>
      <c r="N80" s="204"/>
      <c r="O80" s="407"/>
      <c r="P80" s="407"/>
      <c r="Q80" s="407"/>
      <c r="R80" s="408"/>
      <c r="S80" s="179"/>
      <c r="T80" s="179"/>
      <c r="U80" s="179"/>
      <c r="V80" s="179"/>
    </row>
    <row r="81" outlineLevel="1">
      <c r="A81" s="411" t="s">
        <v>482</v>
      </c>
      <c r="B81" s="399" t="s">
        <v>469</v>
      </c>
      <c r="C81" s="415" t="b">
        <v>0</v>
      </c>
      <c r="D81" s="199" t="s">
        <v>2614</v>
      </c>
      <c r="E81" s="216" t="s">
        <v>381</v>
      </c>
      <c r="F81" s="199" t="s">
        <v>429</v>
      </c>
      <c r="G81" s="200">
        <v>1.2</v>
      </c>
      <c r="H81" s="283"/>
      <c r="I81" s="221"/>
      <c r="J81" s="110"/>
      <c r="K81" s="203"/>
      <c r="L81" s="203"/>
      <c r="M81" s="204"/>
      <c r="N81" s="204"/>
      <c r="O81" s="205">
        <v>0.0</v>
      </c>
      <c r="P81" s="205">
        <v>1.0</v>
      </c>
      <c r="Q81" s="205">
        <v>1.0</v>
      </c>
      <c r="R81" s="408"/>
      <c r="S81" s="179"/>
      <c r="T81" s="179"/>
      <c r="U81" s="179"/>
      <c r="V81" s="179"/>
    </row>
    <row r="82" outlineLevel="1">
      <c r="A82" s="207"/>
      <c r="B82" s="399" t="s">
        <v>462</v>
      </c>
      <c r="C82" s="207"/>
      <c r="D82" s="199" t="s">
        <v>131</v>
      </c>
      <c r="E82" s="207"/>
      <c r="F82" s="199" t="s">
        <v>429</v>
      </c>
      <c r="G82" s="200">
        <v>1.2</v>
      </c>
      <c r="H82" s="112"/>
      <c r="I82" s="224"/>
      <c r="J82" s="114"/>
      <c r="K82" s="203"/>
      <c r="L82" s="203"/>
      <c r="M82" s="204"/>
      <c r="N82" s="204"/>
      <c r="O82" s="407"/>
      <c r="P82" s="407"/>
      <c r="Q82" s="407"/>
      <c r="R82" s="408"/>
      <c r="S82" s="179"/>
      <c r="T82" s="179"/>
      <c r="U82" s="179"/>
      <c r="V82" s="179"/>
    </row>
    <row r="83">
      <c r="A83" s="312"/>
      <c r="B83" s="315"/>
      <c r="C83" s="317"/>
      <c r="D83" s="317"/>
      <c r="E83" s="319"/>
      <c r="F83" s="248"/>
      <c r="G83" s="248"/>
      <c r="H83" s="319"/>
      <c r="I83" s="319"/>
      <c r="J83" s="320"/>
      <c r="K83" s="320"/>
      <c r="L83" s="121"/>
      <c r="M83" s="121"/>
      <c r="N83" s="121"/>
      <c r="O83" s="179"/>
      <c r="P83" s="179"/>
      <c r="Q83" s="121"/>
      <c r="R83" s="121"/>
      <c r="S83" s="121"/>
      <c r="T83" s="121"/>
      <c r="U83" s="121"/>
      <c r="V83" s="121"/>
    </row>
    <row r="84">
      <c r="A84" s="429" t="s">
        <v>486</v>
      </c>
      <c r="B84" s="110"/>
      <c r="C84" s="392"/>
      <c r="D84" s="121"/>
      <c r="E84" s="121"/>
      <c r="F84" s="121"/>
      <c r="G84" s="121"/>
      <c r="H84" s="121"/>
      <c r="I84" s="121"/>
      <c r="J84" s="180"/>
      <c r="K84" s="121"/>
      <c r="L84" s="121"/>
      <c r="M84" s="121"/>
      <c r="N84" s="121"/>
      <c r="O84" s="121"/>
      <c r="P84" s="121"/>
      <c r="Q84" s="180"/>
      <c r="R84" s="121"/>
      <c r="S84" s="121"/>
      <c r="T84" s="121"/>
      <c r="U84" s="121"/>
      <c r="V84" s="121"/>
    </row>
    <row r="85" outlineLevel="1">
      <c r="A85" s="112"/>
      <c r="B85" s="114"/>
      <c r="C85" s="430" t="s">
        <v>487</v>
      </c>
      <c r="D85" s="430" t="s">
        <v>489</v>
      </c>
      <c r="E85" s="430" t="s">
        <v>49</v>
      </c>
      <c r="F85" s="430" t="s">
        <v>490</v>
      </c>
      <c r="G85" s="431"/>
      <c r="H85" s="319"/>
      <c r="I85" s="319"/>
      <c r="J85" s="320"/>
      <c r="K85" s="320"/>
      <c r="L85" s="121"/>
      <c r="M85" s="121"/>
      <c r="N85" s="121"/>
      <c r="O85" s="121"/>
      <c r="P85" s="121"/>
      <c r="Q85" s="121"/>
      <c r="R85" s="121"/>
      <c r="S85" s="121"/>
      <c r="T85" s="121"/>
      <c r="U85" s="121"/>
      <c r="V85" s="121"/>
    </row>
    <row r="86" outlineLevel="1">
      <c r="A86" s="432" t="s">
        <v>492</v>
      </c>
      <c r="B86" s="433" t="s">
        <v>455</v>
      </c>
      <c r="C86" s="127" t="str">
        <f t="array" ref="C86">INDEX(Dodges!$C$3:$U$84, MATCH($A$1,Dodges!$A$3:$A$85,0), MATCH(C85,Dodges!$C$2:$F$2,0))</f>
        <v>3-18</v>
      </c>
      <c r="D86" s="127" t="str">
        <f t="array" ref="D86">INDEX(Dodges!$C$3:$U$84, MATCH($A$1,Dodges!$A$3:$A$85,0), MATCH(D85,Dodges!$C$2:$F$2,0))</f>
        <v>6-18</v>
      </c>
      <c r="E86" s="127" t="str">
        <f t="array" ref="E86">INDEX(Dodges!$C$3:$U$84, MATCH($A$1,Dodges!$A$3:$A$85,0), MATCH(E85,Dodges!$C$2:$F$2,0))</f>
        <v>28 (23)</v>
      </c>
      <c r="F86" s="127" t="str">
        <f t="array" ref="F86">INDEX(Dodges!$C$3:$U$84, MATCH($A$1,Dodges!$A$3:$A$85,0), MATCH(F85,Dodges!$C$2:$F$2,0))</f>
        <v>37 (31)</v>
      </c>
      <c r="G86" s="402"/>
      <c r="H86" s="319"/>
      <c r="I86" s="319"/>
      <c r="J86" s="320"/>
      <c r="K86" s="320"/>
      <c r="L86" s="320"/>
      <c r="M86" s="121"/>
      <c r="N86" s="121"/>
      <c r="O86" s="121"/>
      <c r="P86" s="121"/>
      <c r="Q86" s="121"/>
      <c r="R86" s="121"/>
      <c r="S86" s="121"/>
      <c r="T86" s="121"/>
      <c r="U86" s="121"/>
      <c r="V86" s="121"/>
    </row>
    <row r="87" outlineLevel="1">
      <c r="A87" s="231"/>
      <c r="B87" s="433" t="s">
        <v>496</v>
      </c>
      <c r="C87" s="127" t="str">
        <f t="array" ref="C87">INDEX(Dodges!$G$3:$U$84, MATCH($A$1,Dodges!$A$3:$A$85,0), MATCH(C85,Dodges!$G$2:$J$2,0))</f>
        <v>4-16</v>
      </c>
      <c r="D87" s="127" t="str">
        <f t="array" ref="D87">INDEX(Dodges!$G$3:$U$84, MATCH($A$1,Dodges!$A$3:$A$85,0), MATCH(D85,Dodges!$G$2:$J$2,0))</f>
        <v>8-15</v>
      </c>
      <c r="E87" s="127" t="str">
        <f t="array" ref="E87">INDEX(Dodges!$G$3:$U$84, MATCH($A$1,Dodges!$A$3:$A$85,0), MATCH(E85,Dodges!$G$2:$J$2,0))</f>
        <v>32</v>
      </c>
      <c r="F87" s="127">
        <f t="array" ref="F87">INDEX(Dodges!$G$3:$U$84, MATCH($A$1,Dodges!$A$3:$A$85,0), MATCH(F85,Dodges!$G$2:$J$2,0))</f>
        <v>42</v>
      </c>
      <c r="G87" s="436"/>
      <c r="H87" s="319"/>
      <c r="I87" s="319"/>
      <c r="J87" s="320"/>
      <c r="K87" s="320"/>
      <c r="L87" s="320"/>
      <c r="M87" s="320"/>
      <c r="N87" s="320"/>
      <c r="O87" s="121"/>
      <c r="P87" s="121"/>
      <c r="Q87" s="121"/>
      <c r="R87" s="121"/>
      <c r="S87" s="121"/>
      <c r="T87" s="121"/>
      <c r="U87" s="121"/>
      <c r="V87" s="121"/>
    </row>
    <row r="88" outlineLevel="1">
      <c r="A88" s="112"/>
      <c r="B88" s="433" t="s">
        <v>497</v>
      </c>
      <c r="C88" s="127" t="str">
        <f t="array" ref="C88">INDEX(Dodges!$K$3:$U$84, MATCH($A$1,Dodges!$A$3:$A$85,0), MATCH(C85,Dodges!$K$2:$N$2,0))</f>
        <v>5-17</v>
      </c>
      <c r="D88" s="127" t="str">
        <f t="array" ref="D88">INDEX(Dodges!$K$3:$U$84, MATCH($A$1,Dodges!$A$3:$A$85,0), MATCH(D85,Dodges!$K$2:$N$2,0))</f>
        <v>9-15</v>
      </c>
      <c r="E88" s="127" t="str">
        <f t="array" ref="E88">INDEX(Dodges!$K$3:$U$84, MATCH($A$1,Dodges!$A$3:$A$85,0), MATCH(E85,Dodges!$K$2:$N$2,0))</f>
        <v>37</v>
      </c>
      <c r="F88" s="127" t="str">
        <f t="array" ref="F88">INDEX(Dodges!$K$3:$U$84, MATCH($A$1,Dodges!$A$3:$A$85,0), MATCH(F85,Dodges!$K$2:$N$2,0))</f>
        <v>56</v>
      </c>
      <c r="G88" s="436"/>
      <c r="H88" s="434"/>
      <c r="I88" s="434"/>
      <c r="J88" s="179"/>
      <c r="K88" s="179"/>
      <c r="L88" s="179"/>
      <c r="M88" s="179"/>
      <c r="N88" s="179"/>
      <c r="O88" s="121"/>
      <c r="P88" s="121"/>
      <c r="Q88" s="121"/>
      <c r="R88" s="121"/>
      <c r="S88" s="121"/>
      <c r="T88" s="121"/>
      <c r="U88" s="121"/>
      <c r="V88" s="121"/>
    </row>
    <row r="89" outlineLevel="1">
      <c r="A89" s="432" t="s">
        <v>498</v>
      </c>
      <c r="B89" s="433" t="s">
        <v>499</v>
      </c>
      <c r="C89" s="127" t="str">
        <f t="array" ref="C89">INDEX(Dodges!$O$3:$U$84, MATCH($A$1,Dodges!$A$3:$A$85,0), MATCH(C85,Dodges!$O$2:$R$2,0))</f>
        <v>3-30</v>
      </c>
      <c r="D89" s="127" t="str">
        <f t="array" ref="D89">INDEX(Dodges!$O$3:$U$84, MATCH($A$1,Dodges!$A$3:$A$85,0), MATCH(D85,Dodges!$O$2:$R$2,0))</f>
        <v>6-27</v>
      </c>
      <c r="E89" s="127" t="str">
        <f t="array" ref="E89">INDEX(Dodges!$O$3:$U$84, MATCH($A$1,Dodges!$A$3:$A$85,0), MATCH(E85,Dodges!$O$2:$R$2,0))</f>
        <v>49</v>
      </c>
      <c r="F89" s="248"/>
      <c r="G89" s="248"/>
      <c r="H89" s="180"/>
      <c r="I89" s="180"/>
      <c r="J89" s="121"/>
      <c r="K89" s="121"/>
      <c r="L89" s="121"/>
      <c r="M89" s="121"/>
      <c r="N89" s="121"/>
      <c r="O89" s="320"/>
      <c r="P89" s="320"/>
      <c r="Q89" s="320"/>
      <c r="R89" s="320"/>
      <c r="S89" s="320"/>
      <c r="T89" s="320"/>
      <c r="U89" s="320"/>
      <c r="V89" s="320"/>
    </row>
    <row r="90" outlineLevel="1">
      <c r="A90" s="112"/>
      <c r="B90" s="433" t="s">
        <v>500</v>
      </c>
      <c r="C90" s="127" t="str">
        <f t="array" ref="C90">INDEX(Dodges!$S$3:$U$84, MATCH($A$1,Dodges!$A$3:$A$85,0), MATCH(C85,Dodges!$S$2:$U$2,0))</f>
        <v>3-22</v>
      </c>
      <c r="D90" s="127" t="str">
        <f t="array" ref="D90">INDEX(Dodges!$S$3:$U$84, MATCH($A$1,Dodges!$A$3:$A$85,0), MATCH(D85,Dodges!$S$2:$U$2,0))</f>
        <v>6-21</v>
      </c>
      <c r="E90" s="127" t="str">
        <f t="array" ref="E90">INDEX(Dodges!$S$3:$U$84, MATCH($A$1,Dodges!$A$3:$A$85,0), MATCH(E85,Dodges!$S$2:$U$2,0))</f>
        <v>真横：85
真上：107
真下：70</v>
      </c>
      <c r="F90" s="436"/>
      <c r="G90" s="436"/>
      <c r="H90" s="180"/>
      <c r="I90" s="180"/>
      <c r="J90" s="179"/>
      <c r="K90" s="179"/>
      <c r="L90" s="179"/>
      <c r="M90" s="179"/>
      <c r="N90" s="121"/>
      <c r="O90" s="180"/>
      <c r="P90" s="180"/>
      <c r="Q90" s="180"/>
      <c r="R90" s="180"/>
      <c r="S90" s="180"/>
      <c r="T90" s="180"/>
      <c r="U90" s="180"/>
      <c r="V90" s="180"/>
    </row>
    <row r="91">
      <c r="A91" s="438"/>
      <c r="B91" s="439"/>
      <c r="C91" s="434"/>
      <c r="D91" s="434"/>
      <c r="E91" s="179"/>
      <c r="F91" s="436"/>
      <c r="G91" s="431"/>
      <c r="H91" s="431"/>
      <c r="I91" s="431"/>
      <c r="J91" s="121"/>
      <c r="K91" s="319"/>
      <c r="L91" s="319"/>
      <c r="M91" s="319"/>
      <c r="N91" s="319"/>
      <c r="O91" s="180"/>
      <c r="P91" s="180"/>
      <c r="Q91" s="180"/>
      <c r="R91" s="180"/>
      <c r="S91" s="180"/>
      <c r="T91" s="180"/>
      <c r="U91" s="180"/>
      <c r="V91" s="180"/>
    </row>
    <row r="92">
      <c r="A92" s="441" t="s">
        <v>501</v>
      </c>
      <c r="B92" s="110"/>
      <c r="C92" s="320"/>
      <c r="D92" s="179"/>
      <c r="E92" s="320"/>
      <c r="F92" s="138"/>
      <c r="G92" s="138"/>
      <c r="H92" s="179"/>
      <c r="I92" s="179"/>
      <c r="J92" s="180"/>
      <c r="K92" s="180"/>
      <c r="L92" s="180"/>
      <c r="M92" s="180"/>
      <c r="N92" s="180"/>
      <c r="O92" s="180"/>
      <c r="P92" s="180"/>
      <c r="Q92" s="180"/>
      <c r="R92" s="180"/>
      <c r="S92" s="180"/>
      <c r="T92" s="180"/>
      <c r="U92" s="180"/>
      <c r="V92" s="180"/>
    </row>
    <row r="93" outlineLevel="1">
      <c r="A93" s="112"/>
      <c r="B93" s="114"/>
      <c r="C93" s="442" t="s">
        <v>487</v>
      </c>
      <c r="D93" s="442" t="s">
        <v>49</v>
      </c>
      <c r="E93" s="442" t="s">
        <v>48</v>
      </c>
      <c r="F93" s="442" t="s">
        <v>50</v>
      </c>
      <c r="G93" s="443" t="s">
        <v>51</v>
      </c>
      <c r="H93" s="320"/>
      <c r="I93" s="320"/>
      <c r="J93" s="179"/>
      <c r="K93" s="444" t="str">
        <f>'テンプレート'!K116</f>
        <v>アイテム取得</v>
      </c>
      <c r="L93" s="117"/>
      <c r="M93" s="445" t="str">
        <f>'テンプレート'!M116</f>
        <v>取得フレーム</v>
      </c>
      <c r="N93" s="445" t="str">
        <f>'テンプレート'!N116</f>
        <v>Duration</v>
      </c>
      <c r="O93" s="180"/>
      <c r="P93" s="180"/>
      <c r="Q93" s="180"/>
      <c r="R93" s="180"/>
      <c r="S93" s="180"/>
      <c r="T93" s="180"/>
      <c r="U93" s="180"/>
      <c r="V93" s="180"/>
    </row>
    <row r="94" outlineLevel="1">
      <c r="A94" s="446" t="s">
        <v>502</v>
      </c>
      <c r="B94" s="447" t="s">
        <v>503</v>
      </c>
      <c r="C94" s="448"/>
      <c r="D94" s="127">
        <f t="array" ref="D94">INDEX('Ledge  Tech'!$C$3:$C93, MATCH($A$1,'Ledge  Tech'!$A$3:$A$109,0), MATCH(D93,'Ledge  Tech'!$C$2,0))</f>
        <v>19</v>
      </c>
      <c r="E94" s="448"/>
      <c r="F94" s="448"/>
      <c r="G94" s="448"/>
      <c r="H94" s="320"/>
      <c r="I94" s="320"/>
      <c r="J94" s="121"/>
      <c r="K94" s="449" t="str">
        <f>'テンプレート'!K117</f>
        <v>小アイテム</v>
      </c>
      <c r="L94" s="450" t="str">
        <f>'テンプレート'!L117</f>
        <v>On-Spot</v>
      </c>
      <c r="M94" s="127" t="s">
        <v>504</v>
      </c>
      <c r="N94" s="127">
        <v>7.0</v>
      </c>
      <c r="O94" s="180"/>
      <c r="P94" s="180"/>
      <c r="Q94" s="180"/>
      <c r="R94" s="180"/>
      <c r="S94" s="180"/>
      <c r="T94" s="180"/>
      <c r="U94" s="180"/>
      <c r="V94" s="180"/>
    </row>
    <row r="95" outlineLevel="1">
      <c r="A95" s="222"/>
      <c r="B95" s="447" t="s">
        <v>455</v>
      </c>
      <c r="C95" s="127" t="str">
        <f t="array" ref="C95">INDEX('Ledge  Tech'!$D$3:$E93, MATCH($A$1,'Ledge  Tech'!$A$3:$A$109,0), MATCH(C93,'Ledge  Tech'!$D$2:$E$2,0))</f>
        <v>1-33</v>
      </c>
      <c r="D95" s="127">
        <f t="array" ref="D95">INDEX('Ledge  Tech'!$D$3:$E93, MATCH($A$1,'Ledge  Tech'!$A$3:$A$109,0), MATCH(D93,'Ledge  Tech'!$D$2:$E$2,0))</f>
        <v>34</v>
      </c>
      <c r="E95" s="448"/>
      <c r="F95" s="448"/>
      <c r="G95" s="448"/>
      <c r="H95" s="320"/>
      <c r="I95" s="320"/>
      <c r="J95" s="179"/>
      <c r="K95" s="207"/>
      <c r="L95" s="450" t="str">
        <f>'テンプレート'!L118</f>
        <v>歩き</v>
      </c>
      <c r="M95" s="127" t="s">
        <v>504</v>
      </c>
      <c r="N95" s="127">
        <v>19.0</v>
      </c>
      <c r="O95" s="180"/>
      <c r="P95" s="180"/>
      <c r="Q95" s="180"/>
      <c r="R95" s="180"/>
      <c r="S95" s="180"/>
      <c r="T95" s="180"/>
      <c r="U95" s="180"/>
      <c r="V95" s="180"/>
    </row>
    <row r="96" outlineLevel="1">
      <c r="A96" s="222"/>
      <c r="B96" s="447" t="s">
        <v>486</v>
      </c>
      <c r="C96" s="127" t="str">
        <f t="array" ref="C96">INDEX('Ledge  Tech'!$F$3:$G$109, MATCH($A$1,'Ledge  Tech'!$A$3:$A$109,0), MATCH(C93,'Ledge  Tech'!$F$2:$G$2,0))</f>
        <v>1-21</v>
      </c>
      <c r="D96" s="127">
        <f t="array" ref="D96">INDEX('Ledge  Tech'!$F$3:$G$109, MATCH($A$1,'Ledge  Tech'!$A$3:$A$109,0), MATCH(D93,'Ledge  Tech'!$F$2:$G$2,0))</f>
        <v>45</v>
      </c>
      <c r="E96" s="448"/>
      <c r="F96" s="448"/>
      <c r="G96" s="448"/>
      <c r="H96" s="320"/>
      <c r="I96" s="320"/>
      <c r="J96" s="121"/>
      <c r="K96" s="451" t="str">
        <f>'テンプレート'!K119</f>
        <v>アイテム投擲</v>
      </c>
      <c r="L96" s="117"/>
      <c r="M96" s="445" t="str">
        <f>'テンプレート'!M119</f>
        <v>投擲フレーム</v>
      </c>
      <c r="N96" s="445" t="str">
        <f>'テンプレート'!N119</f>
        <v>Duration</v>
      </c>
      <c r="O96" s="180"/>
      <c r="P96" s="180"/>
      <c r="Q96" s="180"/>
      <c r="R96" s="180"/>
      <c r="S96" s="180"/>
      <c r="T96" s="180"/>
      <c r="U96" s="180"/>
      <c r="V96" s="180"/>
    </row>
    <row r="97" outlineLevel="1">
      <c r="A97" s="222"/>
      <c r="B97" s="447" t="s">
        <v>505</v>
      </c>
      <c r="C97" s="127" t="str">
        <f t="array" ref="C97">INDEX('Ledge  Tech'!$H$3:$I$109, MATCH($A$1,'Ledge  Tech'!$A$3:$A$109,0), MATCH(C93,'Ledge  Tech'!$H$2:$I$2,0))</f>
        <v>1-12</v>
      </c>
      <c r="D97" s="127">
        <f t="array" ref="D97">INDEX('Ledge  Tech'!$H$3:$I$109, MATCH($A$1,'Ledge  Tech'!$A$3:$A$109,0), MATCH(D93,'Ledge  Tech'!$H$2:$I$2,0))</f>
        <v>14</v>
      </c>
      <c r="E97" s="448"/>
      <c r="F97" s="448"/>
      <c r="G97" s="448"/>
      <c r="H97" s="320"/>
      <c r="I97" s="320"/>
      <c r="J97" s="179"/>
      <c r="K97" s="452" t="str">
        <f>'テンプレート'!K120</f>
        <v>Ground投擲</v>
      </c>
      <c r="L97" s="450" t="str">
        <f>'テンプレート'!L120</f>
        <v>前Throws</v>
      </c>
      <c r="M97" s="127" t="s">
        <v>173</v>
      </c>
      <c r="N97" s="127">
        <v>29.0</v>
      </c>
      <c r="O97" s="121"/>
      <c r="P97" s="121"/>
      <c r="Q97" s="121"/>
      <c r="R97" s="121"/>
      <c r="S97" s="121"/>
      <c r="T97" s="121"/>
      <c r="U97" s="121"/>
      <c r="V97" s="121"/>
    </row>
    <row r="98" outlineLevel="1">
      <c r="A98" s="207"/>
      <c r="B98" s="447" t="s">
        <v>506</v>
      </c>
      <c r="C98" s="127" t="str">
        <f t="array" ref="C98">INDEX('Ledge  Tech'!$J$3:$M$109, MATCH($A$1,'Ledge  Tech'!$A$3:$A$109,0), MATCH(C93,'Ledge  Tech'!$J$2:$M$2,0))</f>
        <v>1-26</v>
      </c>
      <c r="D98" s="127">
        <f t="array" ref="D98">INDEX('Ledge  Tech'!$J$3:$M$109, MATCH($A$1,'Ledge  Tech'!$A$3:$A$109,0), MATCH(D93,'Ledge  Tech'!$J$2:$M$2,0))</f>
        <v>55</v>
      </c>
      <c r="E98" s="127" t="str">
        <f t="array" ref="E98">INDEX('Ledge  Tech'!$J$3:$M$109, MATCH($A$1,'Ledge  Tech'!$A$3:$A$109,0), MATCH(E93,'Ledge  Tech'!$J$2:$M$2,0))</f>
        <v>24-26</v>
      </c>
      <c r="F98" s="127">
        <f t="array" ref="F98">INDEX('Ledge  Tech'!$J$3:$M$109, MATCH($A$1,'Ledge  Tech'!$A$3:$A$109,0), MATCH(F93,'Ledge  Tech'!$J$2:$M$2,0))</f>
        <v>10</v>
      </c>
      <c r="G98" s="127">
        <f>F98*1.2</f>
        <v>12</v>
      </c>
      <c r="H98" s="320"/>
      <c r="I98" s="320"/>
      <c r="J98" s="121"/>
      <c r="K98" s="222"/>
      <c r="L98" s="450" t="str">
        <f>'テンプレート'!L121</f>
        <v>後Throws</v>
      </c>
      <c r="M98" s="127" t="s">
        <v>166</v>
      </c>
      <c r="N98" s="127">
        <v>29.0</v>
      </c>
      <c r="O98" s="121"/>
      <c r="P98" s="121"/>
      <c r="Q98" s="121"/>
      <c r="R98" s="121"/>
      <c r="S98" s="121"/>
      <c r="T98" s="121"/>
      <c r="U98" s="121"/>
      <c r="V98" s="121"/>
    </row>
    <row r="99" outlineLevel="1">
      <c r="A99" s="446" t="s">
        <v>507</v>
      </c>
      <c r="B99" s="447" t="s">
        <v>455</v>
      </c>
      <c r="C99" s="127" t="str">
        <f t="array" ref="C99">INDEX('Ledge  Tech'!$N$3:$O$109, MATCH($A$1,'Ledge  Tech'!$A$3:$A$109,0), MATCH(C93,'Ledge  Tech'!$N$2:$O$2,0))</f>
        <v>1-20</v>
      </c>
      <c r="D99" s="127">
        <f t="array" ref="D99">INDEX('Ledge  Tech'!$N$3:$O$109, MATCH($A$1,'Ledge  Tech'!$A$3:$A$109,0), MATCH(D93,'Ledge  Tech'!$N$2:$O$2,0))</f>
        <v>26</v>
      </c>
      <c r="E99" s="448"/>
      <c r="F99" s="448"/>
      <c r="G99" s="448"/>
      <c r="H99" s="320"/>
      <c r="I99" s="320"/>
      <c r="J99" s="179"/>
      <c r="K99" s="222"/>
      <c r="L99" s="450" t="str">
        <f>'テンプレート'!L122</f>
        <v>上Throws</v>
      </c>
      <c r="M99" s="127" t="s">
        <v>205</v>
      </c>
      <c r="N99" s="127">
        <v>21.0</v>
      </c>
      <c r="O99" s="320"/>
      <c r="P99" s="320"/>
      <c r="Q99" s="320"/>
      <c r="R99" s="320"/>
      <c r="S99" s="320"/>
      <c r="T99" s="320"/>
      <c r="U99" s="320"/>
      <c r="V99" s="320"/>
    </row>
    <row r="100" outlineLevel="1">
      <c r="A100" s="222"/>
      <c r="B100" s="447" t="s">
        <v>496</v>
      </c>
      <c r="C100" s="127" t="str">
        <f t="array" ref="C100">INDEX('Ledge  Tech'!$P$3:$Q$109, MATCH($A$1,'Ledge  Tech'!$A$3:$A$109,0), MATCH(C93,'Ledge  Tech'!$P$2:$Q$2,0))</f>
        <v>1-20</v>
      </c>
      <c r="D100" s="127">
        <f t="array" ref="D100">INDEX('Ledge  Tech'!$P$3:$Q$109, MATCH($A$1,'Ledge  Tech'!$A$3:$A$109,0), MATCH(D93,'Ledge  Tech'!$P$2:$Q$2,0))</f>
        <v>40</v>
      </c>
      <c r="E100" s="448"/>
      <c r="F100" s="448"/>
      <c r="G100" s="448"/>
      <c r="H100" s="320"/>
      <c r="I100" s="320"/>
      <c r="J100" s="121"/>
      <c r="K100" s="222"/>
      <c r="L100" s="450" t="str">
        <f>'テンプレート'!L123</f>
        <v>下Throws</v>
      </c>
      <c r="M100" s="127" t="s">
        <v>90</v>
      </c>
      <c r="N100" s="127">
        <v>29.0</v>
      </c>
      <c r="O100" s="180"/>
      <c r="P100" s="180"/>
      <c r="Q100" s="180"/>
      <c r="R100" s="180"/>
      <c r="S100" s="180"/>
      <c r="T100" s="180"/>
      <c r="U100" s="180"/>
      <c r="V100" s="180"/>
    </row>
    <row r="101" outlineLevel="1">
      <c r="A101" s="207"/>
      <c r="B101" s="447" t="s">
        <v>497</v>
      </c>
      <c r="C101" s="127" t="str">
        <f t="array" ref="C101">INDEX('Ledge  Tech'!$R$3:$S$109, MATCH($A$1,'Ledge  Tech'!$A$3:$A$109,0), MATCH(C93,'Ledge  Tech'!$R$2:$S$2,0))</f>
        <v>1-20</v>
      </c>
      <c r="D101" s="127">
        <f t="array" ref="D101">INDEX('Ledge  Tech'!$R$3:$S$109, MATCH($A$1,'Ledge  Tech'!$A$3:$A$109,0), MATCH(D93,'Ledge  Tech'!$R$2:$S$2,0))</f>
        <v>40</v>
      </c>
      <c r="E101" s="448"/>
      <c r="F101" s="448"/>
      <c r="G101" s="448"/>
      <c r="H101" s="320"/>
      <c r="I101" s="320"/>
      <c r="J101" s="179"/>
      <c r="K101" s="222"/>
      <c r="L101" s="453" t="str">
        <f>'テンプレート'!L124</f>
        <v>ダッシュ</v>
      </c>
      <c r="M101" s="127" t="s">
        <v>66</v>
      </c>
      <c r="N101" s="127">
        <v>38.0</v>
      </c>
      <c r="O101" s="180"/>
      <c r="P101" s="180"/>
      <c r="Q101" s="180"/>
      <c r="R101" s="180"/>
      <c r="S101" s="180"/>
      <c r="T101" s="180"/>
      <c r="U101" s="180"/>
      <c r="V101" s="180"/>
    </row>
    <row r="102" outlineLevel="1">
      <c r="A102" s="446" t="s">
        <v>508</v>
      </c>
      <c r="B102" s="447" t="s">
        <v>509</v>
      </c>
      <c r="C102" s="448"/>
      <c r="D102" s="127" t="str">
        <f t="array" ref="D102">INDEX('Get-Ups'!$C$3:$C93, MATCH($A$1,'Get-Ups'!$A$3:$A$109,0), MATCH(D93,'Get-Ups'!$C$2:$AD$2,0))</f>
        <v>25</v>
      </c>
      <c r="E102" s="448"/>
      <c r="F102" s="448"/>
      <c r="G102" s="448"/>
      <c r="H102" s="320"/>
      <c r="I102" s="320"/>
      <c r="J102" s="121"/>
      <c r="K102" s="207"/>
      <c r="L102" s="453" t="str">
        <f>'テンプレート'!L125</f>
        <v>On-Spot捨て</v>
      </c>
      <c r="M102" s="127" t="s">
        <v>90</v>
      </c>
      <c r="N102" s="127">
        <v>23.0</v>
      </c>
      <c r="O102" s="180"/>
      <c r="P102" s="180"/>
      <c r="Q102" s="180"/>
      <c r="R102" s="180"/>
      <c r="S102" s="180"/>
      <c r="T102" s="180"/>
      <c r="U102" s="180"/>
      <c r="V102" s="180"/>
    </row>
    <row r="103" outlineLevel="1">
      <c r="A103" s="222"/>
      <c r="B103" s="447" t="s">
        <v>455</v>
      </c>
      <c r="C103" s="454" t="str">
        <f t="array" ref="C103">INDEX('Get-Ups'!$D$3:$E93, MATCH($A$1,'Get-Ups'!$A$3:$A$109,0), MATCH(C93,'Get-Ups'!$D$2:$AD$2,0))</f>
        <v>1-22</v>
      </c>
      <c r="D103" s="455">
        <f t="array" ref="D103">INDEX('Get-Ups'!$D$3:$E93, MATCH($A$1,'Get-Ups'!$A$3:$A$109,0), MATCH(D93,'Get-Ups'!$D$2:$AD$2,0))</f>
        <v>29</v>
      </c>
      <c r="E103" s="448"/>
      <c r="F103" s="448"/>
      <c r="G103" s="448"/>
      <c r="H103" s="320"/>
      <c r="I103" s="320"/>
      <c r="J103" s="179"/>
      <c r="K103" s="452" t="str">
        <f>'テンプレート'!K126</f>
        <v>Air投擲</v>
      </c>
      <c r="L103" s="450" t="str">
        <f>'テンプレート'!L126</f>
        <v>前Throws</v>
      </c>
      <c r="M103" s="127" t="s">
        <v>173</v>
      </c>
      <c r="N103" s="127">
        <v>29.0</v>
      </c>
      <c r="O103" s="180"/>
      <c r="P103" s="180"/>
      <c r="Q103" s="180"/>
      <c r="R103" s="180"/>
      <c r="S103" s="180"/>
      <c r="T103" s="180"/>
      <c r="U103" s="180"/>
      <c r="V103" s="180"/>
    </row>
    <row r="104" outlineLevel="1">
      <c r="A104" s="222"/>
      <c r="B104" s="447" t="s">
        <v>496</v>
      </c>
      <c r="C104" s="454" t="str">
        <f t="array" ref="C104">INDEX('Get-Ups'!$F$3:$G$109, MATCH($A$1,'Get-Ups'!$A$3:$A$109,0), MATCH(C93,'Get-Ups'!$F$2:$AD$2,0))</f>
        <v>1-22</v>
      </c>
      <c r="D104" s="455">
        <f t="array" ref="D104">INDEX('Get-Ups'!$F$3:$G$109, MATCH($A$1,'Get-Ups'!$A$3:$A$109,0), MATCH(D93,'Get-Ups'!$F$2:$AD$2,0))</f>
        <v>35</v>
      </c>
      <c r="E104" s="448"/>
      <c r="F104" s="448"/>
      <c r="G104" s="448"/>
      <c r="H104" s="320"/>
      <c r="I104" s="320"/>
      <c r="J104" s="121"/>
      <c r="K104" s="222"/>
      <c r="L104" s="450" t="str">
        <f>'テンプレート'!L127</f>
        <v>後Throws</v>
      </c>
      <c r="M104" s="127" t="s">
        <v>166</v>
      </c>
      <c r="N104" s="127">
        <v>29.0</v>
      </c>
      <c r="O104" s="180"/>
      <c r="P104" s="180"/>
      <c r="Q104" s="180"/>
      <c r="R104" s="180"/>
      <c r="S104" s="180"/>
      <c r="T104" s="180"/>
      <c r="U104" s="180"/>
      <c r="V104" s="180"/>
    </row>
    <row r="105" outlineLevel="1">
      <c r="A105" s="222"/>
      <c r="B105" s="447" t="s">
        <v>497</v>
      </c>
      <c r="C105" s="127" t="str">
        <f t="array" ref="C105">INDEX('Get-Ups'!$H$3:$I$109, MATCH($A$1,'Get-Ups'!$A$3:$A$109,0), MATCH(C93,'Get-Ups'!$H$2:$AD$2,0))</f>
        <v>1-22</v>
      </c>
      <c r="D105" s="127">
        <f t="array" ref="D105">INDEX('Get-Ups'!$H$3:$I$109, MATCH($A$1,'Get-Ups'!$A$3:$A$109,0), MATCH(D93,'Get-Ups'!$H$2:$AD$2,0))</f>
        <v>35</v>
      </c>
      <c r="E105" s="448"/>
      <c r="F105" s="448"/>
      <c r="G105" s="448"/>
      <c r="H105" s="320"/>
      <c r="I105" s="320"/>
      <c r="J105" s="179"/>
      <c r="K105" s="222"/>
      <c r="L105" s="450" t="str">
        <f>'テンプレート'!L128</f>
        <v>上Throws</v>
      </c>
      <c r="M105" s="127" t="s">
        <v>205</v>
      </c>
      <c r="N105" s="127">
        <v>29.0</v>
      </c>
      <c r="O105" s="180"/>
      <c r="P105" s="180"/>
      <c r="Q105" s="180"/>
      <c r="R105" s="180"/>
      <c r="S105" s="180"/>
      <c r="T105" s="180"/>
      <c r="U105" s="180"/>
      <c r="V105" s="180"/>
    </row>
    <row r="106" outlineLevel="1">
      <c r="A106" s="222"/>
      <c r="B106" s="447" t="s">
        <v>510</v>
      </c>
      <c r="C106" s="456" t="str">
        <f t="array" ref="C106">INDEX('Get-Ups'!$J$3:$M$109, MATCH($A$1,'Get-Ups'!$A$3:$A$109,0), MATCH(C93,'Get-Ups'!$J$2:$AD$2,0))</f>
        <v>1-23</v>
      </c>
      <c r="D106" s="457">
        <f t="array" ref="D106">INDEX('Get-Ups'!$J$3:$M$109, MATCH($A$1,'Get-Ups'!$A$3:$A$109,0), MATCH(D93,'Get-Ups'!$J$2:$AD$2,0))</f>
        <v>45</v>
      </c>
      <c r="E106" s="454" t="str">
        <f t="array" ref="E106">INDEX('Get-Ups'!$J$3:$M$109, MATCH($A$1,'Get-Ups'!$A$3:$A$109,0), MATCH(E93,'Get-Ups'!$J$2:$AD$2,0))</f>
        <v>17-18</v>
      </c>
      <c r="F106" s="455">
        <f t="array" ref="F106">INDEX('Get-Ups'!$J$3:$M$109, MATCH($A$1,'Get-Ups'!$A$3:$A$109,0), MATCH(F93,'Get-Ups'!$J$2:$AD$2,0))</f>
        <v>7</v>
      </c>
      <c r="G106" s="127">
        <f t="shared" ref="G106:G107" si="1">F106*1.2</f>
        <v>8.4</v>
      </c>
      <c r="H106" s="320"/>
      <c r="I106" s="320"/>
      <c r="J106" s="121"/>
      <c r="K106" s="207"/>
      <c r="L106" s="450" t="str">
        <f>'テンプレート'!L129</f>
        <v>下Throws</v>
      </c>
      <c r="M106" s="127" t="s">
        <v>90</v>
      </c>
      <c r="N106" s="127">
        <v>21.0</v>
      </c>
      <c r="O106" s="121"/>
      <c r="P106" s="121"/>
      <c r="Q106" s="121"/>
      <c r="R106" s="121"/>
      <c r="S106" s="121"/>
      <c r="T106" s="121"/>
      <c r="U106" s="121"/>
      <c r="V106" s="121"/>
    </row>
    <row r="107" outlineLevel="1">
      <c r="A107" s="207"/>
      <c r="B107" s="458" t="s">
        <v>511</v>
      </c>
      <c r="C107" s="207"/>
      <c r="D107" s="207"/>
      <c r="E107" s="454" t="str">
        <f t="array" ref="E107">INDEX('Get-Ups'!$N$3:$O$109, MATCH($A$1,'Get-Ups'!$A$3:$A$109,0), MATCH(E93,'Get-Ups'!$N$2:$AD$2,0))</f>
        <v>22-23</v>
      </c>
      <c r="F107" s="455">
        <f t="array" ref="F107">INDEX('Get-Ups'!$N$3:$O$109, MATCH($A$1,'Get-Ups'!$A$3:$A$109,0), MATCH(F93,'Get-Ups'!$N$2:$AD$2,0))</f>
        <v>7</v>
      </c>
      <c r="G107" s="127">
        <f t="shared" si="1"/>
        <v>8.4</v>
      </c>
      <c r="H107" s="320"/>
      <c r="I107" s="320"/>
      <c r="J107" s="121"/>
      <c r="K107" s="459" t="str">
        <f>'テンプレート'!K130</f>
        <v>踏み台ジャンプ</v>
      </c>
      <c r="L107" s="224"/>
      <c r="M107" s="445" t="str">
        <f>'テンプレート'!M130</f>
        <v>Duration</v>
      </c>
      <c r="N107" s="138"/>
      <c r="O107" s="121"/>
      <c r="P107" s="121"/>
      <c r="Q107" s="121"/>
      <c r="R107" s="121"/>
      <c r="S107" s="121"/>
      <c r="T107" s="121"/>
      <c r="U107" s="121"/>
      <c r="V107" s="121"/>
    </row>
    <row r="108" outlineLevel="1">
      <c r="A108" s="446" t="s">
        <v>512</v>
      </c>
      <c r="B108" s="447" t="s">
        <v>509</v>
      </c>
      <c r="C108" s="448"/>
      <c r="D108" s="454" t="str">
        <f t="array" ref="D108">INDEX('Get-Ups'!$C$3:$C93, MATCH($A$1,'Get-Ups'!$A$3:$A$109,0), MATCH(D93,'Get-Ups'!$C$2,0))</f>
        <v>25</v>
      </c>
      <c r="E108" s="448"/>
      <c r="F108" s="448"/>
      <c r="G108" s="448"/>
      <c r="H108" s="320"/>
      <c r="I108" s="320"/>
      <c r="J108" s="179"/>
      <c r="K108" s="460" t="str">
        <f>'テンプレート'!K131</f>
        <v>踏み</v>
      </c>
      <c r="L108" s="461" t="str">
        <f>'テンプレート'!L131</f>
        <v>踏み</v>
      </c>
      <c r="M108" s="127">
        <v>8.0</v>
      </c>
      <c r="N108" s="462"/>
      <c r="O108" s="121"/>
      <c r="P108" s="121"/>
      <c r="Q108" s="121"/>
      <c r="R108" s="121"/>
      <c r="S108" s="121"/>
      <c r="T108" s="121"/>
      <c r="U108" s="121"/>
      <c r="V108" s="121"/>
    </row>
    <row r="109" outlineLevel="1">
      <c r="A109" s="222"/>
      <c r="B109" s="447" t="s">
        <v>455</v>
      </c>
      <c r="C109" s="454" t="str">
        <f t="array" ref="C109">INDEX('Get-Ups'!$P$3:$Q$109, MATCH($A$1,'Get-Ups'!$A$3:$A$109,0), MATCH(C93,'Get-Ups'!$P$2:$AD$2,0))</f>
        <v>1-22</v>
      </c>
      <c r="D109" s="455">
        <f t="array" ref="D109">INDEX('Get-Ups'!$P$3:$Q$109, MATCH($A$1,'Get-Ups'!$A$3:$A$109,0), MATCH(D93,'Get-Ups'!$P$2:$AD$2,0))</f>
        <v>29</v>
      </c>
      <c r="E109" s="448"/>
      <c r="F109" s="448"/>
      <c r="G109" s="448"/>
      <c r="H109" s="320"/>
      <c r="I109" s="320"/>
      <c r="J109" s="121"/>
      <c r="K109" s="452" t="str">
        <f>'テンプレート'!K132</f>
        <v>踏まれ</v>
      </c>
      <c r="L109" s="461" t="str">
        <f>'テンプレート'!L132</f>
        <v>Ground踏まれ</v>
      </c>
      <c r="M109" s="127" t="s">
        <v>504</v>
      </c>
      <c r="N109" s="462"/>
      <c r="O109" s="320"/>
      <c r="P109" s="320"/>
      <c r="Q109" s="320"/>
      <c r="R109" s="320"/>
      <c r="S109" s="320"/>
      <c r="T109" s="320"/>
      <c r="U109" s="320"/>
      <c r="V109" s="320"/>
    </row>
    <row r="110" outlineLevel="1">
      <c r="A110" s="222"/>
      <c r="B110" s="447" t="s">
        <v>496</v>
      </c>
      <c r="C110" s="454" t="str">
        <f t="array" ref="C110">INDEX('Get-Ups'!$R$3:$S$109, MATCH($A$1,'Get-Ups'!$A$3:$A$109,0), MATCH(C93,'Get-Ups'!$R$2:$AD$2,0))</f>
        <v>1-22</v>
      </c>
      <c r="D110" s="455">
        <f t="array" ref="D110">INDEX('Get-Ups'!$R$3:$S$109, MATCH($A$1,'Get-Ups'!$A$3:$A$109,0), MATCH(D93,'Get-Ups'!$R$2:$AD$2,0))</f>
        <v>35</v>
      </c>
      <c r="E110" s="448"/>
      <c r="F110" s="448"/>
      <c r="G110" s="448"/>
      <c r="H110" s="320"/>
      <c r="I110" s="320"/>
      <c r="J110" s="179"/>
      <c r="K110" s="222"/>
      <c r="L110" s="461" t="s">
        <v>671</v>
      </c>
      <c r="M110" s="127">
        <v>28.0</v>
      </c>
      <c r="N110" s="108"/>
      <c r="O110" s="180"/>
      <c r="P110" s="180"/>
      <c r="Q110" s="180"/>
      <c r="R110" s="180"/>
      <c r="S110" s="180"/>
      <c r="T110" s="180"/>
      <c r="U110" s="180"/>
      <c r="V110" s="180"/>
    </row>
    <row r="111" outlineLevel="1">
      <c r="A111" s="222"/>
      <c r="B111" s="447" t="s">
        <v>497</v>
      </c>
      <c r="C111" s="454" t="str">
        <f t="array" ref="C111">INDEX('Get-Ups'!$T$3:$U$109, MATCH($A$1,'Get-Ups'!$A$3:$A$109,0), MATCH(C93,'Get-Ups'!$T$2:$AD$2,0))</f>
        <v>1-22</v>
      </c>
      <c r="D111" s="455">
        <f t="array" ref="D111">INDEX('Get-Ups'!$T$3:$U$109, MATCH($A$1,'Get-Ups'!$A$3:$A$109,0), MATCH(D93,'Get-Ups'!$T$2:$AD$2,0))</f>
        <v>35</v>
      </c>
      <c r="E111" s="448"/>
      <c r="F111" s="448"/>
      <c r="G111" s="448"/>
      <c r="H111" s="320"/>
      <c r="I111" s="320"/>
      <c r="J111" s="121"/>
      <c r="K111" s="222"/>
      <c r="L111" s="461" t="str">
        <f>'テンプレート'!L134</f>
        <v>Air踏まれ</v>
      </c>
      <c r="M111" s="127">
        <v>8.0</v>
      </c>
      <c r="N111" s="108"/>
      <c r="O111" s="180"/>
      <c r="P111" s="180"/>
      <c r="Q111" s="180"/>
      <c r="R111" s="180"/>
      <c r="S111" s="180"/>
      <c r="T111" s="180"/>
      <c r="U111" s="180"/>
      <c r="V111" s="180"/>
    </row>
    <row r="112" outlineLevel="1">
      <c r="A112" s="222"/>
      <c r="B112" s="447" t="s">
        <v>510</v>
      </c>
      <c r="C112" s="456" t="str">
        <f t="array" ref="C112">INDEX('Get-Ups'!$V$3:$Y$109, MATCH($A$1,'Get-Ups'!$A$3:$A$109,0), MATCH(C93,'Get-Ups'!$V$2:$AD$2,0))</f>
        <v>1-24</v>
      </c>
      <c r="D112" s="457">
        <f t="array" ref="D112">INDEX('Get-Ups'!$V$3:$Y$109, MATCH($A$1,'Get-Ups'!$A$3:$A$109,0), MATCH(D93,'Get-Ups'!$V$2:$AD$2,0))</f>
        <v>45</v>
      </c>
      <c r="E112" s="454" t="str">
        <f t="array" ref="E112">INDEX('Get-Ups'!$V$3:$Y$109, MATCH($A$1,'Get-Ups'!$A$3:$A$109,0), MATCH(E93,'Get-Ups'!$V$2:$AD$2,0))</f>
        <v>18-19</v>
      </c>
      <c r="F112" s="455">
        <f t="array" ref="F112">INDEX('Get-Ups'!$V$3:$Y$109, MATCH($A$1,'Get-Ups'!$A$3:$A$109,0), MATCH(F93,'Get-Ups'!$V$2:$AD$2,0))</f>
        <v>7</v>
      </c>
      <c r="G112" s="127">
        <f t="shared" ref="G112:G113" si="2">F112*1.2</f>
        <v>8.4</v>
      </c>
      <c r="H112" s="320"/>
      <c r="I112" s="320"/>
      <c r="J112" s="179"/>
      <c r="K112" s="222"/>
      <c r="L112" s="461" t="str">
        <f>'テンプレート'!L135</f>
        <v>Air落下</v>
      </c>
      <c r="M112" s="127">
        <v>39.0</v>
      </c>
      <c r="N112" s="108"/>
      <c r="O112" s="180"/>
      <c r="P112" s="180"/>
      <c r="Q112" s="180"/>
      <c r="R112" s="180"/>
      <c r="S112" s="180"/>
      <c r="T112" s="180"/>
      <c r="U112" s="180"/>
      <c r="V112" s="180"/>
    </row>
    <row r="113" outlineLevel="1">
      <c r="A113" s="207"/>
      <c r="B113" s="458" t="s">
        <v>511</v>
      </c>
      <c r="C113" s="207"/>
      <c r="D113" s="207"/>
      <c r="E113" s="454" t="str">
        <f t="array" ref="E113">INDEX('Get-Ups'!$Z$3:$AA$109, MATCH($A$1,'Get-Ups'!$A$3:$A$109,0), MATCH(E93,'Get-Ups'!$Z$2:$AD$2,0))</f>
        <v>23-24</v>
      </c>
      <c r="F113" s="455">
        <f t="array" ref="F113">INDEX('Get-Ups'!$Z$3:$AA$109, MATCH($A$1,'Get-Ups'!$A$3:$A$109,0), MATCH(F93,'Get-Ups'!$Z$2:$AD$2,0))</f>
        <v>7</v>
      </c>
      <c r="G113" s="127">
        <f t="shared" si="2"/>
        <v>8.4</v>
      </c>
      <c r="H113" s="320"/>
      <c r="I113" s="320"/>
      <c r="J113" s="179"/>
      <c r="K113" s="451" t="str">
        <f>'テンプレート'!K136</f>
        <v>倒れダメージ</v>
      </c>
      <c r="L113" s="120"/>
      <c r="M113" s="445" t="str">
        <f>'テンプレート'!M136</f>
        <v>Duration</v>
      </c>
      <c r="N113" s="108"/>
      <c r="O113" s="180"/>
      <c r="P113" s="180"/>
      <c r="Q113" s="180"/>
      <c r="R113" s="180"/>
      <c r="S113" s="180"/>
      <c r="T113" s="180"/>
      <c r="U113" s="180"/>
      <c r="V113" s="180"/>
    </row>
    <row r="114" outlineLevel="1">
      <c r="A114" s="446" t="s">
        <v>513</v>
      </c>
      <c r="B114" s="447" t="s">
        <v>514</v>
      </c>
      <c r="C114" s="454" t="str">
        <f t="array" ref="C114">INDEX(Tripping!$C$3:$D93, MATCH($A$1,Tripping!$A$3:$A$109,0), MATCH(C93,Tripping!$C$2:$AC$2,0))</f>
        <v>1-5</v>
      </c>
      <c r="D114" s="455">
        <f t="array" ref="D114">INDEX(Tripping!$C$3:$D93, MATCH($A$1,Tripping!$A$3:$A$109,0), MATCH(D93,Tripping!$C$2:$AC$2,0))</f>
        <v>29</v>
      </c>
      <c r="E114" s="448"/>
      <c r="F114" s="448"/>
      <c r="G114" s="448"/>
      <c r="H114" s="320"/>
      <c r="I114" s="320"/>
      <c r="J114" s="121"/>
      <c r="K114" s="460" t="str">
        <f>'テンプレート'!K137</f>
        <v>あお向け倒れ</v>
      </c>
      <c r="L114" s="453" t="str">
        <f>'テンプレート'!L137</f>
        <v>モーション大</v>
      </c>
      <c r="M114" s="127">
        <v>39.0</v>
      </c>
      <c r="N114" s="462"/>
      <c r="O114" s="180"/>
      <c r="P114" s="180"/>
      <c r="Q114" s="180"/>
      <c r="R114" s="180"/>
      <c r="S114" s="180"/>
      <c r="T114" s="180"/>
      <c r="U114" s="180"/>
      <c r="V114" s="180"/>
    </row>
    <row r="115" outlineLevel="1">
      <c r="A115" s="222"/>
      <c r="B115" s="447" t="s">
        <v>515</v>
      </c>
      <c r="C115" s="454" t="str">
        <f t="array" ref="C115">INDEX(Tripping!$E$3:$F93, MATCH($A$1,Tripping!$A$3:$A$109,0), MATCH(C93,Tripping!$E$2:$AC$2,0))</f>
        <v>1-5</v>
      </c>
      <c r="D115" s="455">
        <f t="array" ref="D115">INDEX(Tripping!$E$3:$F93, MATCH($A$1,Tripping!$A$3:$A$109,0), MATCH(D93,Tripping!$E$2:$AC$2,0))</f>
        <v>39</v>
      </c>
      <c r="E115" s="448"/>
      <c r="F115" s="448"/>
      <c r="G115" s="448"/>
      <c r="H115" s="320"/>
      <c r="I115" s="320"/>
      <c r="J115" s="179"/>
      <c r="K115" s="460" t="str">
        <f>'テンプレート'!K138</f>
        <v>うつ伏せ倒れ</v>
      </c>
      <c r="L115" s="453" t="str">
        <f>'テンプレート'!L138</f>
        <v>モーション大</v>
      </c>
      <c r="M115" s="127" t="s">
        <v>165</v>
      </c>
      <c r="N115" s="462"/>
      <c r="O115" s="180"/>
      <c r="P115" s="180"/>
      <c r="Q115" s="180"/>
      <c r="R115" s="180"/>
      <c r="S115" s="180"/>
      <c r="T115" s="180"/>
      <c r="U115" s="180"/>
      <c r="V115" s="180"/>
    </row>
    <row r="116" outlineLevel="1">
      <c r="A116" s="222"/>
      <c r="B116" s="447" t="s">
        <v>455</v>
      </c>
      <c r="C116" s="454" t="str">
        <f t="array" ref="C116">INDEX(Tripping!$G$3:$H$109, MATCH($A$1,Tripping!$A$3:$A$109,0), MATCH(C93,Tripping!$G$2:$AC$2,0))</f>
        <v>1-16</v>
      </c>
      <c r="D116" s="455">
        <f t="array" ref="D116">INDEX(Tripping!$G$3:$H$109, MATCH($A$1,Tripping!$A$3:$A$109,0), MATCH(D93,Tripping!$G$2:$AC$2,0))</f>
        <v>21</v>
      </c>
      <c r="E116" s="448"/>
      <c r="F116" s="448"/>
      <c r="G116" s="448"/>
      <c r="H116" s="320"/>
      <c r="I116" s="320"/>
      <c r="J116" s="121"/>
      <c r="K116" s="451" t="str">
        <f>'テンプレート'!K139</f>
        <v/>
      </c>
      <c r="L116" s="120"/>
      <c r="M116" s="445" t="str">
        <f>'テンプレート'!M139</f>
        <v/>
      </c>
      <c r="N116" s="108"/>
      <c r="O116" s="180"/>
      <c r="P116" s="180"/>
      <c r="Q116" s="180"/>
      <c r="R116" s="180"/>
      <c r="S116" s="180"/>
      <c r="T116" s="180"/>
      <c r="U116" s="180"/>
      <c r="V116" s="180"/>
    </row>
    <row r="117" outlineLevel="1">
      <c r="A117" s="222"/>
      <c r="B117" s="447" t="s">
        <v>496</v>
      </c>
      <c r="C117" s="454" t="str">
        <f t="array" ref="C117">INDEX(Tripping!$I$3:$J$109, MATCH($A$1,Tripping!$A$3:$A$109,0), MATCH(C93,Tripping!$I$2:$AC$2,0))</f>
        <v>1-9</v>
      </c>
      <c r="D117" s="455">
        <f t="array" ref="D117">INDEX(Tripping!$I$3:$J$109, MATCH($A$1,Tripping!$A$3:$A$109,0), MATCH(D93,Tripping!$I$2:$AC$2,0))</f>
        <v>28</v>
      </c>
      <c r="E117" s="448"/>
      <c r="F117" s="448"/>
      <c r="G117" s="448"/>
      <c r="H117" s="320"/>
      <c r="I117" s="320"/>
      <c r="J117" s="320"/>
      <c r="K117" s="463"/>
      <c r="L117" s="464" t="str">
        <f>'テンプレート'!L140</f>
        <v/>
      </c>
      <c r="M117" s="127" t="s">
        <v>504</v>
      </c>
      <c r="N117" s="108"/>
      <c r="O117" s="180"/>
      <c r="P117" s="180"/>
      <c r="Q117" s="180"/>
      <c r="R117" s="180"/>
      <c r="S117" s="180"/>
      <c r="T117" s="180"/>
      <c r="U117" s="180"/>
      <c r="V117" s="180"/>
    </row>
    <row r="118" outlineLevel="1">
      <c r="A118" s="222"/>
      <c r="B118" s="447" t="s">
        <v>497</v>
      </c>
      <c r="C118" s="454" t="str">
        <f t="array" ref="C118">INDEX(Tripping!$K$3:$L$109, MATCH($A$1,Tripping!$A$3:$A$109,0), MATCH(C93,Tripping!$K$2:$AC$2,0))</f>
        <v>1-9</v>
      </c>
      <c r="D118" s="455">
        <f t="array" ref="D118">INDEX(Tripping!$K$3:$L$109, MATCH($A$1,Tripping!$A$3:$A$109,0), MATCH(D93,Tripping!$K$2:$AC$2,0))</f>
        <v>28</v>
      </c>
      <c r="E118" s="448"/>
      <c r="F118" s="448"/>
      <c r="G118" s="448"/>
      <c r="H118" s="320"/>
      <c r="I118" s="320"/>
      <c r="J118" s="320"/>
      <c r="K118" s="465"/>
      <c r="L118" s="180"/>
      <c r="M118" s="180"/>
      <c r="N118" s="108"/>
      <c r="O118" s="180"/>
      <c r="P118" s="180"/>
      <c r="Q118" s="180"/>
      <c r="R118" s="180"/>
      <c r="S118" s="180"/>
      <c r="T118" s="180"/>
      <c r="U118" s="180"/>
      <c r="V118" s="180"/>
    </row>
    <row r="119" outlineLevel="1">
      <c r="A119" s="222"/>
      <c r="B119" s="447" t="s">
        <v>510</v>
      </c>
      <c r="C119" s="456" t="str">
        <f t="array" ref="C119">INDEX(Tripping!$M$3:$P$109, MATCH($A$1,Tripping!$A$3:$A$109,0), MATCH(C93,Tripping!$M$2:$AC$2,0))</f>
        <v>1-7</v>
      </c>
      <c r="D119" s="457">
        <f t="array" ref="D119">INDEX(Tripping!$M$3:$P$109, MATCH($A$1,Tripping!$A$3:$A$109,0), MATCH(D93,Tripping!$M$2:$AC$2,0))</f>
        <v>49</v>
      </c>
      <c r="E119" s="454" t="str">
        <f t="array" ref="E119">INDEX(Tripping!$M$3:$P$109, MATCH($A$1,Tripping!$A$3:$A$109,0), MATCH(E93,Tripping!$M$2:$AC$2,0))</f>
        <v>18-19</v>
      </c>
      <c r="F119" s="455">
        <f t="array" ref="F119">INDEX(Tripping!$M$3:$P$109, MATCH($A$1,Tripping!$A$3:$A$109,0), MATCH(F93,Tripping!$M$2:$AC$2,0))</f>
        <v>5</v>
      </c>
      <c r="G119" s="127">
        <f t="shared" ref="G119:G120" si="3">F119*1.2</f>
        <v>6</v>
      </c>
      <c r="H119" s="320"/>
      <c r="I119" s="320"/>
      <c r="J119" s="320"/>
      <c r="K119" s="180"/>
      <c r="L119" s="180"/>
      <c r="M119" s="180"/>
      <c r="N119" s="108"/>
      <c r="O119" s="108"/>
      <c r="P119" s="108"/>
      <c r="Q119" s="108"/>
      <c r="R119" s="180"/>
      <c r="S119" s="180"/>
      <c r="T119" s="180"/>
      <c r="U119" s="180"/>
      <c r="V119" s="180"/>
    </row>
    <row r="120" outlineLevel="1">
      <c r="A120" s="207"/>
      <c r="B120" s="458" t="s">
        <v>511</v>
      </c>
      <c r="C120" s="207"/>
      <c r="D120" s="207"/>
      <c r="E120" s="454" t="str">
        <f t="array" ref="E120">INDEX(Tripping!$Q$3:$R$109, MATCH($A$1,Tripping!$A$3:$A$109,0), MATCH(E93,Tripping!$Q$2:$AC$2,0))</f>
        <v>23-24</v>
      </c>
      <c r="F120" s="455">
        <f t="array" ref="F120">INDEX(Tripping!$Q$3:$R$109, MATCH($A$1,Tripping!$A$3:$A$109,0), MATCH(F93,Tripping!$Q$2:$AC$2,0))</f>
        <v>5</v>
      </c>
      <c r="G120" s="127">
        <f t="shared" si="3"/>
        <v>6</v>
      </c>
      <c r="H120" s="320"/>
      <c r="I120" s="320"/>
      <c r="J120" s="320"/>
      <c r="K120" s="180"/>
      <c r="L120" s="180"/>
      <c r="M120" s="180"/>
      <c r="N120" s="108"/>
      <c r="O120" s="108"/>
      <c r="P120" s="108"/>
      <c r="Q120" s="108"/>
      <c r="R120" s="180"/>
      <c r="S120" s="180"/>
      <c r="T120" s="180"/>
      <c r="U120" s="180"/>
      <c r="V120" s="180"/>
    </row>
  </sheetData>
  <mergeCells count="122">
    <mergeCell ref="A89:A90"/>
    <mergeCell ref="A86:A88"/>
    <mergeCell ref="A94:A98"/>
    <mergeCell ref="A92:B93"/>
    <mergeCell ref="E77:E78"/>
    <mergeCell ref="A75:A76"/>
    <mergeCell ref="A77:A78"/>
    <mergeCell ref="E75:E76"/>
    <mergeCell ref="C75:C76"/>
    <mergeCell ref="A79:A80"/>
    <mergeCell ref="C79:C80"/>
    <mergeCell ref="C81:C82"/>
    <mergeCell ref="C106:C107"/>
    <mergeCell ref="D106:D107"/>
    <mergeCell ref="D112:D113"/>
    <mergeCell ref="C112:C113"/>
    <mergeCell ref="C77:C78"/>
    <mergeCell ref="C119:C120"/>
    <mergeCell ref="A114:A120"/>
    <mergeCell ref="A108:A113"/>
    <mergeCell ref="D119:D120"/>
    <mergeCell ref="A102:A107"/>
    <mergeCell ref="A99:A101"/>
    <mergeCell ref="I46:I47"/>
    <mergeCell ref="J46:J47"/>
    <mergeCell ref="I49:I50"/>
    <mergeCell ref="I6:I7"/>
    <mergeCell ref="H6:H7"/>
    <mergeCell ref="H8:J9"/>
    <mergeCell ref="I10:I11"/>
    <mergeCell ref="H10:H11"/>
    <mergeCell ref="J49:J50"/>
    <mergeCell ref="U54:U57"/>
    <mergeCell ref="U59:U60"/>
    <mergeCell ref="V59:V60"/>
    <mergeCell ref="U62:U64"/>
    <mergeCell ref="V62:V64"/>
    <mergeCell ref="R49:V50"/>
    <mergeCell ref="V54:V57"/>
    <mergeCell ref="R44:V45"/>
    <mergeCell ref="R42:V42"/>
    <mergeCell ref="R43:V43"/>
    <mergeCell ref="R48:V48"/>
    <mergeCell ref="R46:V47"/>
    <mergeCell ref="H59:J60"/>
    <mergeCell ref="H58:J58"/>
    <mergeCell ref="J44:J45"/>
    <mergeCell ref="I44:I45"/>
    <mergeCell ref="H54:J57"/>
    <mergeCell ref="H53:J53"/>
    <mergeCell ref="H34:J35"/>
    <mergeCell ref="H39:J39"/>
    <mergeCell ref="H36:J38"/>
    <mergeCell ref="H33:J33"/>
    <mergeCell ref="H27:J27"/>
    <mergeCell ref="H32:J32"/>
    <mergeCell ref="H31:J31"/>
    <mergeCell ref="H29:J30"/>
    <mergeCell ref="H28:J28"/>
    <mergeCell ref="H77:J78"/>
    <mergeCell ref="H75:J76"/>
    <mergeCell ref="H65:J65"/>
    <mergeCell ref="H61:J61"/>
    <mergeCell ref="H62:J64"/>
    <mergeCell ref="H66:J66"/>
    <mergeCell ref="H74:J74"/>
    <mergeCell ref="K107:L107"/>
    <mergeCell ref="K113:L113"/>
    <mergeCell ref="K116:L116"/>
    <mergeCell ref="K109:K112"/>
    <mergeCell ref="K103:K106"/>
    <mergeCell ref="E79:E80"/>
    <mergeCell ref="E81:E82"/>
    <mergeCell ref="H81:J82"/>
    <mergeCell ref="K97:K102"/>
    <mergeCell ref="K96:L96"/>
    <mergeCell ref="K94:K95"/>
    <mergeCell ref="K93:L93"/>
    <mergeCell ref="H79:J80"/>
    <mergeCell ref="H26:J26"/>
    <mergeCell ref="H25:J25"/>
    <mergeCell ref="K1:M2"/>
    <mergeCell ref="H1:J2"/>
    <mergeCell ref="I4:I5"/>
    <mergeCell ref="H4:H5"/>
    <mergeCell ref="E16:F16"/>
    <mergeCell ref="G16:H16"/>
    <mergeCell ref="C16:D16"/>
    <mergeCell ref="K16:N16"/>
    <mergeCell ref="C1:G12"/>
    <mergeCell ref="D62:D64"/>
    <mergeCell ref="A62:A64"/>
    <mergeCell ref="A81:A82"/>
    <mergeCell ref="A84:B85"/>
    <mergeCell ref="D49:D50"/>
    <mergeCell ref="D54:D56"/>
    <mergeCell ref="A52:B52"/>
    <mergeCell ref="A53:B53"/>
    <mergeCell ref="A65:B65"/>
    <mergeCell ref="A68:B69"/>
    <mergeCell ref="A44:A45"/>
    <mergeCell ref="A41:B42"/>
    <mergeCell ref="A34:A35"/>
    <mergeCell ref="A29:A30"/>
    <mergeCell ref="A36:A38"/>
    <mergeCell ref="A26:A28"/>
    <mergeCell ref="A15:B16"/>
    <mergeCell ref="A11:B12"/>
    <mergeCell ref="A24:B25"/>
    <mergeCell ref="A46:A47"/>
    <mergeCell ref="A49:A50"/>
    <mergeCell ref="D46:D47"/>
    <mergeCell ref="D44:D45"/>
    <mergeCell ref="D29:D30"/>
    <mergeCell ref="D36:D38"/>
    <mergeCell ref="D34:D35"/>
    <mergeCell ref="A54:A57"/>
    <mergeCell ref="A59:A60"/>
    <mergeCell ref="A58:B58"/>
    <mergeCell ref="A61:B61"/>
    <mergeCell ref="A74:B74"/>
    <mergeCell ref="A71:A73"/>
  </mergeCells>
  <conditionalFormatting sqref="K1:K15 K17:K117">
    <cfRule type="containsText" dxfId="0" priority="1" operator="containsText" text="361">
      <formula>NOT(ISERROR(SEARCH(("361"),(K1))))</formula>
    </cfRule>
  </conditionalFormatting>
  <conditionalFormatting sqref="K1:K15 K17:K117">
    <cfRule type="containsText" dxfId="1" priority="2" operator="containsText" text="363">
      <formula>NOT(ISERROR(SEARCH(("363"),(K1))))</formula>
    </cfRule>
  </conditionalFormatting>
  <conditionalFormatting sqref="K1:K15 K17:K117">
    <cfRule type="containsText" dxfId="1" priority="3" operator="containsText" text="365">
      <formula>NOT(ISERROR(SEARCH(("365"),(K1))))</formula>
    </cfRule>
  </conditionalFormatting>
  <conditionalFormatting sqref="K1:K15 K17:K117">
    <cfRule type="containsText" dxfId="1" priority="4" operator="containsText" text="366">
      <formula>NOT(ISERROR(SEARCH(("366"),(K1))))</formula>
    </cfRule>
  </conditionalFormatting>
  <conditionalFormatting sqref="K1:K15 K17:K117">
    <cfRule type="containsText" dxfId="1" priority="5" operator="containsText" text="367">
      <formula>NOT(ISERROR(SEARCH(("367"),(K1))))</formula>
    </cfRule>
  </conditionalFormatting>
  <conditionalFormatting sqref="K59:T59 D60 D75 F75:G75 P75:P82 D77 F77:G77">
    <cfRule type="cellIs" dxfId="2" priority="6" operator="equal">
      <formula>"敵のみ"</formula>
    </cfRule>
  </conditionalFormatting>
  <conditionalFormatting sqref="D75:D82 F75:G75 F77:G77">
    <cfRule type="cellIs" dxfId="3" priority="7" operator="equal">
      <formula>"-"</formula>
    </cfRule>
  </conditionalFormatting>
  <conditionalFormatting sqref="O1:O120 K59:N59 P59:T59 D60 D75 F75:G75 K75:N75 P75:Q75 D77 F77:G77 K77:N77 P77:Q77">
    <cfRule type="cellIs" dxfId="4" priority="8" operator="greaterThan">
      <formula>0</formula>
    </cfRule>
  </conditionalFormatting>
  <conditionalFormatting sqref="P1:Q120 K59:O59 R59:T59 D60 D75 F75:G75 D77 F77:G77">
    <cfRule type="cellIs" dxfId="5" priority="9" operator="lessThan">
      <formula>1</formula>
    </cfRule>
  </conditionalFormatting>
  <conditionalFormatting sqref="P1:Q120 K59:O59 R59:T59 D60 D75 F75:G75 D77 F77:G77">
    <cfRule type="cellIs" dxfId="4" priority="10" operator="greaterThan">
      <formula>1</formula>
    </cfRule>
  </conditionalFormatting>
  <conditionalFormatting sqref="N25:N82 Q59">
    <cfRule type="cellIs" dxfId="6" priority="11" operator="greaterThan">
      <formula>0</formula>
    </cfRule>
  </conditionalFormatting>
  <conditionalFormatting sqref="N1:N15 N17:N120 Q59">
    <cfRule type="containsText" dxfId="6" priority="12" operator="containsText" text="/">
      <formula>NOT(ISERROR(SEARCH(("/"),(N1))))</formula>
    </cfRule>
  </conditionalFormatting>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9433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37">
        <v>36.0</v>
      </c>
      <c r="B1" s="1738"/>
      <c r="C1" s="1739" t="str">
        <f>IMAGE(VLOOKUP($A$1,Fighters!A2:AI107,12,FALSE),1)</f>
        <v/>
      </c>
      <c r="D1" s="1740"/>
      <c r="E1" s="1740"/>
      <c r="F1" s="1740"/>
      <c r="G1" s="1741"/>
      <c r="H1" s="1742"/>
      <c r="I1" s="1740"/>
      <c r="J1" s="1741"/>
      <c r="K1" s="1743"/>
      <c r="L1" s="1740"/>
      <c r="M1" s="1741"/>
      <c r="N1" s="1744"/>
      <c r="O1" s="1744"/>
      <c r="P1" s="1744"/>
      <c r="Q1" s="1744"/>
      <c r="R1" s="1745"/>
      <c r="S1" s="1745"/>
      <c r="T1" s="1745"/>
      <c r="U1" s="1745"/>
      <c r="V1" s="1745"/>
    </row>
    <row r="2">
      <c r="A2" s="1746" t="str">
        <f>VLOOKUP($A$1,Fighters!$A$2:$AI$81,6,FALSE)</f>
        <v>#a94338</v>
      </c>
      <c r="B2" s="1738"/>
      <c r="C2" s="1747"/>
      <c r="G2" s="1748"/>
      <c r="H2" s="1749"/>
      <c r="I2" s="1750"/>
      <c r="J2" s="1751"/>
      <c r="K2" s="1749"/>
      <c r="L2" s="1750"/>
      <c r="M2" s="1751"/>
      <c r="N2" s="1744"/>
      <c r="O2" s="1744"/>
      <c r="P2" s="1744"/>
      <c r="Q2" s="1744"/>
      <c r="R2" s="1745"/>
      <c r="S2" s="1745"/>
      <c r="T2" s="1745"/>
      <c r="U2" s="1745"/>
      <c r="V2" s="1745"/>
    </row>
    <row r="3">
      <c r="A3" s="1746" t="str">
        <f>VLOOKUP($A$1,Fighters!$A$2:$AI$81,14,FALSE)</f>
        <v>36. ディディーコング</v>
      </c>
      <c r="B3" s="1738"/>
      <c r="C3" s="1747"/>
      <c r="G3" s="1748"/>
      <c r="H3" s="1752"/>
      <c r="I3" s="1752"/>
      <c r="J3" s="1752"/>
      <c r="K3" s="1753"/>
      <c r="L3" s="1753"/>
      <c r="M3" s="1753"/>
      <c r="N3" s="1744"/>
      <c r="O3" s="1744"/>
      <c r="P3" s="1744"/>
      <c r="Q3" s="1744"/>
      <c r="R3" s="1754"/>
      <c r="S3" s="1745"/>
      <c r="T3" s="1745"/>
      <c r="U3" s="1745"/>
      <c r="V3" s="1745"/>
    </row>
    <row r="4">
      <c r="A4" s="1746" t="str">
        <f>VLOOKUP($A$1,Fighters!$A$2:$AI$81,13,FALSE)</f>
        <v>0</v>
      </c>
      <c r="B4" s="1738"/>
      <c r="C4" s="1747"/>
      <c r="G4" s="1748"/>
      <c r="H4" s="1755"/>
      <c r="I4" s="1755"/>
      <c r="J4" s="1752"/>
      <c r="K4" s="1753"/>
      <c r="L4" s="1753"/>
      <c r="M4" s="1753"/>
      <c r="N4" s="1744"/>
      <c r="O4" s="1744"/>
      <c r="P4" s="1744"/>
      <c r="Q4" s="1744"/>
      <c r="R4" s="1754"/>
      <c r="S4" s="1745"/>
      <c r="T4" s="1745"/>
      <c r="U4" s="1745"/>
      <c r="V4" s="1745"/>
    </row>
    <row r="5" ht="16.5" customHeight="1">
      <c r="A5" s="1737"/>
      <c r="B5" s="1738"/>
      <c r="C5" s="1747"/>
      <c r="G5" s="1748"/>
      <c r="H5" s="1756"/>
      <c r="I5" s="1756"/>
      <c r="J5" s="1757"/>
      <c r="K5" s="1758"/>
      <c r="L5" s="1759"/>
      <c r="M5" s="1759"/>
      <c r="N5" s="1744"/>
      <c r="O5" s="1744"/>
      <c r="P5" s="1744"/>
      <c r="Q5" s="1744"/>
      <c r="R5" s="1754"/>
      <c r="S5" s="1745"/>
      <c r="T5" s="1745"/>
      <c r="U5" s="1745"/>
      <c r="V5" s="1745"/>
    </row>
    <row r="6">
      <c r="A6" s="1738"/>
      <c r="B6" s="1738"/>
      <c r="C6" s="1747"/>
      <c r="G6" s="1748"/>
      <c r="H6" s="1755"/>
      <c r="I6" s="1760" t="s">
        <v>6</v>
      </c>
      <c r="J6" s="1758"/>
      <c r="K6" s="1761"/>
      <c r="L6" s="1759"/>
      <c r="M6" s="1759"/>
      <c r="N6" s="1744"/>
      <c r="O6" s="1744"/>
      <c r="P6" s="1744"/>
      <c r="Q6" s="1744"/>
      <c r="R6" s="1754"/>
      <c r="S6" s="1745"/>
      <c r="T6" s="1745"/>
      <c r="U6" s="1745"/>
      <c r="V6" s="1745"/>
    </row>
    <row r="7">
      <c r="A7" s="1738"/>
      <c r="B7" s="1738"/>
      <c r="C7" s="1747"/>
      <c r="G7" s="1748"/>
      <c r="H7" s="1756"/>
      <c r="I7" s="1756"/>
      <c r="J7" s="1758"/>
      <c r="K7" s="1761"/>
      <c r="L7" s="1759"/>
      <c r="M7" s="1759"/>
      <c r="N7" s="1744"/>
      <c r="O7" s="1744"/>
      <c r="P7" s="1744"/>
      <c r="Q7" s="1744"/>
      <c r="R7" s="1754"/>
      <c r="S7" s="1745"/>
      <c r="T7" s="1745"/>
      <c r="U7" s="1745"/>
      <c r="V7" s="1745"/>
    </row>
    <row r="8">
      <c r="A8" s="1738"/>
      <c r="B8" s="1738"/>
      <c r="C8" s="1747"/>
      <c r="G8" s="1748"/>
      <c r="H8" s="1762">
        <v>43616.793281342594</v>
      </c>
      <c r="I8" s="1740"/>
      <c r="J8" s="1741"/>
      <c r="K8" s="1758"/>
      <c r="L8" s="1759"/>
      <c r="M8" s="1759"/>
      <c r="N8" s="1744"/>
      <c r="O8" s="1744"/>
      <c r="P8" s="1744"/>
      <c r="Q8" s="1744"/>
      <c r="R8" s="1754"/>
      <c r="S8" s="1745"/>
      <c r="T8" s="1745"/>
      <c r="U8" s="1745"/>
      <c r="V8" s="1745"/>
    </row>
    <row r="9">
      <c r="A9" s="1738"/>
      <c r="B9" s="1738"/>
      <c r="C9" s="1747"/>
      <c r="G9" s="1748"/>
      <c r="H9" s="1749"/>
      <c r="I9" s="1750"/>
      <c r="J9" s="1751"/>
      <c r="K9" s="1745"/>
      <c r="L9" s="1744"/>
      <c r="M9" s="1744"/>
      <c r="N9" s="1744"/>
      <c r="O9" s="1744"/>
      <c r="P9" s="1744"/>
      <c r="Q9" s="1744"/>
      <c r="R9" s="1754"/>
      <c r="S9" s="1745"/>
      <c r="T9" s="1745"/>
      <c r="U9" s="1745"/>
      <c r="V9" s="1745"/>
    </row>
    <row r="10">
      <c r="A10" s="1738"/>
      <c r="B10" s="1738"/>
      <c r="C10" s="1747"/>
      <c r="G10" s="1748"/>
      <c r="H10" s="1763"/>
      <c r="I10" s="1763"/>
      <c r="J10" s="1745"/>
      <c r="K10" s="1745"/>
      <c r="L10" s="1744"/>
      <c r="M10" s="1744"/>
      <c r="N10" s="1744"/>
      <c r="O10" s="1744"/>
      <c r="P10" s="1744"/>
      <c r="Q10" s="1744"/>
      <c r="R10" s="1754"/>
      <c r="S10" s="1745"/>
      <c r="T10" s="1745"/>
      <c r="U10" s="1745"/>
      <c r="V10" s="1745"/>
    </row>
    <row r="11">
      <c r="A11" s="1764" t="s">
        <v>11</v>
      </c>
      <c r="B11" s="1741"/>
      <c r="C11" s="1747"/>
      <c r="G11" s="1748"/>
      <c r="H11" s="1756"/>
      <c r="I11" s="1756"/>
      <c r="J11" s="1745"/>
      <c r="K11" s="1745"/>
      <c r="L11" s="1744"/>
      <c r="M11" s="1744"/>
      <c r="N11" s="1744"/>
      <c r="O11" s="1744"/>
      <c r="P11" s="1744"/>
      <c r="Q11" s="1744"/>
      <c r="R11" s="1754"/>
      <c r="S11" s="1745"/>
      <c r="T11" s="1745"/>
      <c r="U11" s="1745"/>
      <c r="V11" s="1745"/>
    </row>
    <row r="12">
      <c r="A12" s="1749"/>
      <c r="B12" s="1751"/>
      <c r="C12" s="1749"/>
      <c r="D12" s="1750"/>
      <c r="E12" s="1750"/>
      <c r="F12" s="1750"/>
      <c r="G12" s="1751"/>
      <c r="H12" s="1765"/>
      <c r="I12" s="1765"/>
      <c r="J12" s="1738"/>
      <c r="K12" s="1738"/>
      <c r="L12" s="1744"/>
      <c r="M12" s="1744"/>
      <c r="N12" s="1744"/>
      <c r="O12" s="1744"/>
      <c r="P12" s="1744"/>
      <c r="Q12" s="1744"/>
      <c r="R12" s="1754"/>
      <c r="S12" s="1745"/>
      <c r="T12" s="1745"/>
      <c r="U12" s="1745"/>
      <c r="V12" s="174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90 [53rd]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36F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22.6655 [5th]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1.313 [11th]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0.209 [2nd]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41.21 [5th]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2.006 [19th]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0.093 [63rd]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19.9 [5th]</v>
      </c>
      <c r="O19" s="104"/>
      <c r="P19" s="104"/>
      <c r="Q19" s="104"/>
      <c r="R19" s="104"/>
      <c r="S19" s="121"/>
      <c r="T19" s="121"/>
      <c r="U19" s="121"/>
      <c r="V19" s="121"/>
    </row>
    <row r="20" outlineLevel="1">
      <c r="A20" s="123" t="str">
        <f>'テンプレート'!A20</f>
        <v>Wall Cling</v>
      </c>
      <c r="B20" s="146" t="b">
        <v>1</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0.924 [70th]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41.21 [10th]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1.75 [20th]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 [20th]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0.125 [12th]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194</v>
      </c>
      <c r="D26" s="201" t="s">
        <v>2615</v>
      </c>
      <c r="E26" s="201" t="s">
        <v>303</v>
      </c>
      <c r="F26" s="200">
        <v>2.4</v>
      </c>
      <c r="G26" s="201" t="s">
        <v>70</v>
      </c>
      <c r="H26" s="213" t="s">
        <v>2616</v>
      </c>
      <c r="I26" s="120"/>
      <c r="J26" s="117"/>
      <c r="K26" s="200"/>
      <c r="L26" s="203"/>
      <c r="M26" s="204"/>
      <c r="N26" s="204"/>
      <c r="O26" s="205">
        <v>0.0</v>
      </c>
      <c r="P26" s="205">
        <v>1.0</v>
      </c>
      <c r="Q26" s="205">
        <v>1.0</v>
      </c>
      <c r="R26" s="105"/>
      <c r="S26" s="105"/>
      <c r="T26" s="105"/>
      <c r="U26" s="105"/>
      <c r="V26" s="105"/>
    </row>
    <row r="27" outlineLevel="1">
      <c r="A27" s="222"/>
      <c r="B27" s="208" t="s">
        <v>63</v>
      </c>
      <c r="C27" s="210" t="s">
        <v>229</v>
      </c>
      <c r="D27" s="210" t="s">
        <v>694</v>
      </c>
      <c r="E27" s="210" t="s">
        <v>592</v>
      </c>
      <c r="F27" s="200">
        <v>1.7999999999999998</v>
      </c>
      <c r="G27" s="201" t="s">
        <v>70</v>
      </c>
      <c r="H27" s="213" t="s">
        <v>2360</v>
      </c>
      <c r="I27" s="120"/>
      <c r="J27" s="117"/>
      <c r="K27" s="203"/>
      <c r="L27" s="203"/>
      <c r="M27" s="204"/>
      <c r="N27" s="204"/>
      <c r="O27" s="205">
        <v>0.0</v>
      </c>
      <c r="P27" s="205">
        <v>1.0</v>
      </c>
      <c r="Q27" s="205">
        <v>1.0</v>
      </c>
      <c r="R27" s="105"/>
      <c r="S27" s="105"/>
      <c r="T27" s="105"/>
      <c r="U27" s="105"/>
      <c r="V27" s="105"/>
    </row>
    <row r="28" outlineLevel="1">
      <c r="A28" s="207"/>
      <c r="B28" s="208" t="s">
        <v>94</v>
      </c>
      <c r="C28" s="210" t="s">
        <v>229</v>
      </c>
      <c r="D28" s="355" t="s">
        <v>65</v>
      </c>
      <c r="E28" s="210" t="s">
        <v>58</v>
      </c>
      <c r="F28" s="200">
        <v>4.8</v>
      </c>
      <c r="G28" s="201" t="s">
        <v>59</v>
      </c>
      <c r="H28" s="240"/>
      <c r="I28" s="120"/>
      <c r="J28" s="117"/>
      <c r="K28" s="203"/>
      <c r="L28" s="203"/>
      <c r="M28" s="204"/>
      <c r="N28" s="204"/>
      <c r="O28" s="205">
        <v>0.0</v>
      </c>
      <c r="P28" s="205">
        <v>1.0</v>
      </c>
      <c r="Q28" s="205">
        <v>1.0</v>
      </c>
      <c r="R28" s="105"/>
      <c r="S28" s="105"/>
      <c r="T28" s="105"/>
      <c r="U28" s="105"/>
      <c r="V28" s="105"/>
    </row>
    <row r="29" outlineLevel="1">
      <c r="A29" s="195" t="s">
        <v>72</v>
      </c>
      <c r="B29" s="208" t="s">
        <v>170</v>
      </c>
      <c r="C29" s="276" t="s">
        <v>192</v>
      </c>
      <c r="D29" s="295" t="s">
        <v>541</v>
      </c>
      <c r="E29" s="355" t="s">
        <v>303</v>
      </c>
      <c r="F29" s="200">
        <v>2.4</v>
      </c>
      <c r="G29" s="201" t="s">
        <v>70</v>
      </c>
      <c r="H29" s="243" t="s">
        <v>214</v>
      </c>
      <c r="I29" s="221"/>
      <c r="J29" s="110"/>
      <c r="K29" s="200"/>
      <c r="L29" s="203"/>
      <c r="M29" s="204"/>
      <c r="N29" s="204"/>
      <c r="O29" s="205">
        <v>0.0</v>
      </c>
      <c r="P29" s="205">
        <v>1.0</v>
      </c>
      <c r="Q29" s="205">
        <v>1.0</v>
      </c>
      <c r="R29" s="105"/>
      <c r="S29" s="105"/>
      <c r="T29" s="105"/>
      <c r="U29" s="105"/>
      <c r="V29" s="105"/>
    </row>
    <row r="30" outlineLevel="1">
      <c r="A30" s="222"/>
      <c r="B30" s="208" t="s">
        <v>177</v>
      </c>
      <c r="C30" s="276" t="s">
        <v>308</v>
      </c>
      <c r="D30" s="233"/>
      <c r="E30" s="355" t="s">
        <v>303</v>
      </c>
      <c r="F30" s="200">
        <v>2.4</v>
      </c>
      <c r="G30" s="201" t="s">
        <v>70</v>
      </c>
      <c r="H30" s="231"/>
      <c r="J30" s="233"/>
      <c r="K30" s="203"/>
      <c r="L30" s="203"/>
      <c r="M30" s="204"/>
      <c r="N30" s="204"/>
      <c r="O30" s="205">
        <v>0.0</v>
      </c>
      <c r="P30" s="205">
        <v>1.0</v>
      </c>
      <c r="Q30" s="205">
        <v>1.0</v>
      </c>
      <c r="R30" s="105"/>
      <c r="S30" s="105"/>
      <c r="T30" s="105"/>
      <c r="U30" s="105"/>
      <c r="V30" s="105"/>
    </row>
    <row r="31" outlineLevel="1">
      <c r="A31" s="207"/>
      <c r="B31" s="208" t="s">
        <v>245</v>
      </c>
      <c r="C31" s="276" t="s">
        <v>111</v>
      </c>
      <c r="D31" s="114"/>
      <c r="E31" s="355" t="s">
        <v>194</v>
      </c>
      <c r="F31" s="200">
        <v>3.5999999999999996</v>
      </c>
      <c r="G31" s="201" t="s">
        <v>193</v>
      </c>
      <c r="H31" s="112"/>
      <c r="I31" s="224"/>
      <c r="J31" s="114"/>
      <c r="K31" s="203"/>
      <c r="L31" s="203"/>
      <c r="M31" s="204"/>
      <c r="N31" s="204"/>
      <c r="O31" s="205">
        <v>0.0</v>
      </c>
      <c r="P31" s="205">
        <v>1.0</v>
      </c>
      <c r="Q31" s="205">
        <v>1.0</v>
      </c>
      <c r="R31" s="105"/>
      <c r="S31" s="105"/>
      <c r="T31" s="105"/>
      <c r="U31" s="105"/>
      <c r="V31" s="105"/>
    </row>
    <row r="32" outlineLevel="1">
      <c r="A32" s="195" t="s">
        <v>82</v>
      </c>
      <c r="B32" s="208" t="s">
        <v>142</v>
      </c>
      <c r="C32" s="276" t="s">
        <v>212</v>
      </c>
      <c r="D32" s="314" t="s">
        <v>476</v>
      </c>
      <c r="E32" s="355" t="s">
        <v>173</v>
      </c>
      <c r="F32" s="200">
        <v>12.0</v>
      </c>
      <c r="G32" s="201" t="s">
        <v>168</v>
      </c>
      <c r="H32" s="316"/>
      <c r="I32" s="221"/>
      <c r="J32" s="110"/>
      <c r="K32" s="200"/>
      <c r="L32" s="203"/>
      <c r="M32" s="204"/>
      <c r="N32" s="204"/>
      <c r="O32" s="205">
        <v>0.0</v>
      </c>
      <c r="P32" s="205">
        <v>1.0</v>
      </c>
      <c r="Q32" s="205">
        <v>1.0</v>
      </c>
      <c r="R32" s="105"/>
      <c r="S32" s="105"/>
      <c r="T32" s="105"/>
      <c r="U32" s="105"/>
      <c r="V32" s="105"/>
    </row>
    <row r="33" outlineLevel="1">
      <c r="A33" s="222"/>
      <c r="B33" s="208" t="s">
        <v>2617</v>
      </c>
      <c r="C33" s="276" t="s">
        <v>74</v>
      </c>
      <c r="D33" s="233"/>
      <c r="E33" s="355" t="s">
        <v>173</v>
      </c>
      <c r="F33" s="200">
        <v>12.0</v>
      </c>
      <c r="G33" s="201" t="s">
        <v>168</v>
      </c>
      <c r="H33" s="231"/>
      <c r="J33" s="233"/>
      <c r="K33" s="200"/>
      <c r="L33" s="203"/>
      <c r="M33" s="204"/>
      <c r="N33" s="204"/>
      <c r="O33" s="205"/>
      <c r="P33" s="205"/>
      <c r="Q33" s="205"/>
      <c r="R33" s="105"/>
      <c r="S33" s="105"/>
      <c r="T33" s="105"/>
      <c r="U33" s="105"/>
      <c r="V33" s="105"/>
    </row>
    <row r="34" outlineLevel="1">
      <c r="A34" s="207"/>
      <c r="B34" s="208" t="s">
        <v>2618</v>
      </c>
      <c r="C34" s="276" t="s">
        <v>136</v>
      </c>
      <c r="D34" s="114"/>
      <c r="E34" s="355" t="s">
        <v>145</v>
      </c>
      <c r="F34" s="200">
        <v>8.4</v>
      </c>
      <c r="G34" s="201" t="s">
        <v>147</v>
      </c>
      <c r="H34" s="112"/>
      <c r="I34" s="224"/>
      <c r="J34" s="114"/>
      <c r="K34" s="200"/>
      <c r="L34" s="203"/>
      <c r="M34" s="204"/>
      <c r="N34" s="204"/>
      <c r="O34" s="205">
        <v>0.0</v>
      </c>
      <c r="P34" s="205">
        <v>1.0</v>
      </c>
      <c r="Q34" s="205">
        <v>1.0</v>
      </c>
      <c r="R34" s="105"/>
      <c r="S34" s="105"/>
      <c r="T34" s="105"/>
      <c r="U34" s="105"/>
      <c r="V34" s="105"/>
    </row>
    <row r="35" outlineLevel="1">
      <c r="A35" s="236" t="s">
        <v>93</v>
      </c>
      <c r="B35" s="214"/>
      <c r="C35" s="355" t="s">
        <v>2619</v>
      </c>
      <c r="D35" s="210" t="s">
        <v>150</v>
      </c>
      <c r="E35" s="355" t="s">
        <v>66</v>
      </c>
      <c r="F35" s="200">
        <v>7.199999999999999</v>
      </c>
      <c r="G35" s="201" t="s">
        <v>67</v>
      </c>
      <c r="H35" s="240"/>
      <c r="I35" s="120"/>
      <c r="J35" s="117"/>
      <c r="K35" s="203"/>
      <c r="L35" s="203"/>
      <c r="M35" s="204"/>
      <c r="N35" s="204"/>
      <c r="O35" s="205">
        <v>0.0</v>
      </c>
      <c r="P35" s="205">
        <v>1.0</v>
      </c>
      <c r="Q35" s="205">
        <v>1.5</v>
      </c>
      <c r="R35" s="105"/>
      <c r="S35" s="105"/>
      <c r="T35" s="105"/>
      <c r="U35" s="105"/>
      <c r="V35" s="105"/>
    </row>
    <row r="36" outlineLevel="1">
      <c r="A36" s="236" t="s">
        <v>104</v>
      </c>
      <c r="B36" s="214"/>
      <c r="C36" s="355" t="s">
        <v>64</v>
      </c>
      <c r="D36" s="355" t="s">
        <v>327</v>
      </c>
      <c r="E36" s="355" t="s">
        <v>151</v>
      </c>
      <c r="F36" s="200">
        <v>6.6</v>
      </c>
      <c r="G36" s="201" t="s">
        <v>67</v>
      </c>
      <c r="H36" s="240"/>
      <c r="I36" s="120"/>
      <c r="J36" s="117"/>
      <c r="K36" s="205"/>
      <c r="L36" s="204"/>
      <c r="M36" s="204"/>
      <c r="N36" s="204"/>
      <c r="O36" s="205">
        <v>0.0</v>
      </c>
      <c r="P36" s="205">
        <v>1.0</v>
      </c>
      <c r="Q36" s="205">
        <v>1.0</v>
      </c>
      <c r="R36" s="105"/>
      <c r="S36" s="105"/>
      <c r="T36" s="105"/>
      <c r="U36" s="105"/>
      <c r="V36" s="105"/>
    </row>
    <row r="37" outlineLevel="1">
      <c r="A37" s="195" t="s">
        <v>110</v>
      </c>
      <c r="B37" s="208" t="s">
        <v>170</v>
      </c>
      <c r="C37" s="355" t="s">
        <v>74</v>
      </c>
      <c r="D37" s="314" t="s">
        <v>218</v>
      </c>
      <c r="E37" s="355" t="s">
        <v>229</v>
      </c>
      <c r="F37" s="200">
        <v>6.0</v>
      </c>
      <c r="G37" s="201" t="s">
        <v>193</v>
      </c>
      <c r="H37" s="243" t="s">
        <v>259</v>
      </c>
      <c r="I37" s="221"/>
      <c r="J37" s="110"/>
      <c r="K37" s="203"/>
      <c r="L37" s="203"/>
      <c r="M37" s="204"/>
      <c r="N37" s="204"/>
      <c r="O37" s="205">
        <v>0.0</v>
      </c>
      <c r="P37" s="205">
        <v>1.0</v>
      </c>
      <c r="Q37" s="205">
        <v>1.0</v>
      </c>
      <c r="R37" s="105"/>
      <c r="S37" s="105"/>
      <c r="T37" s="105"/>
      <c r="U37" s="105"/>
      <c r="V37" s="105"/>
    </row>
    <row r="38" outlineLevel="1">
      <c r="A38" s="222"/>
      <c r="B38" s="208" t="s">
        <v>241</v>
      </c>
      <c r="C38" s="210" t="s">
        <v>206</v>
      </c>
      <c r="D38" s="233"/>
      <c r="E38" s="355" t="s">
        <v>229</v>
      </c>
      <c r="F38" s="200">
        <v>6.0</v>
      </c>
      <c r="G38" s="201" t="s">
        <v>193</v>
      </c>
      <c r="H38" s="231"/>
      <c r="J38" s="233"/>
      <c r="K38" s="203"/>
      <c r="L38" s="203"/>
      <c r="M38" s="204"/>
      <c r="N38" s="204"/>
      <c r="O38" s="205"/>
      <c r="P38" s="205"/>
      <c r="Q38" s="205"/>
      <c r="R38" s="105"/>
      <c r="S38" s="105"/>
      <c r="T38" s="105"/>
      <c r="U38" s="105"/>
      <c r="V38" s="105"/>
    </row>
    <row r="39" outlineLevel="1">
      <c r="A39" s="207"/>
      <c r="B39" s="208" t="s">
        <v>177</v>
      </c>
      <c r="C39" s="210" t="s">
        <v>250</v>
      </c>
      <c r="D39" s="114"/>
      <c r="E39" s="355" t="s">
        <v>2620</v>
      </c>
      <c r="F39" s="200" t="s">
        <v>2621</v>
      </c>
      <c r="G39" s="201" t="s">
        <v>693</v>
      </c>
      <c r="H39" s="112"/>
      <c r="I39" s="224"/>
      <c r="J39" s="114"/>
      <c r="K39" s="203"/>
      <c r="L39" s="203"/>
      <c r="M39" s="204"/>
      <c r="N39" s="204"/>
      <c r="O39" s="205">
        <v>0.0</v>
      </c>
      <c r="P39" s="205">
        <v>1.0</v>
      </c>
      <c r="Q39" s="205">
        <v>1.0</v>
      </c>
      <c r="R39" s="105"/>
      <c r="S39" s="105"/>
      <c r="T39" s="105"/>
      <c r="U39" s="105"/>
      <c r="V39" s="105"/>
    </row>
    <row r="40" outlineLevel="1">
      <c r="A40" s="195" t="s">
        <v>119</v>
      </c>
      <c r="B40" s="208" t="s">
        <v>170</v>
      </c>
      <c r="C40" s="355" t="s">
        <v>229</v>
      </c>
      <c r="D40" s="314" t="s">
        <v>710</v>
      </c>
      <c r="E40" s="355" t="s">
        <v>473</v>
      </c>
      <c r="F40" s="200">
        <v>3.0</v>
      </c>
      <c r="G40" s="201" t="s">
        <v>70</v>
      </c>
      <c r="H40" s="243" t="s">
        <v>1305</v>
      </c>
      <c r="I40" s="221"/>
      <c r="J40" s="110"/>
      <c r="K40" s="204"/>
      <c r="L40" s="204"/>
      <c r="M40" s="204"/>
      <c r="N40" s="204"/>
      <c r="O40" s="205">
        <v>0.0</v>
      </c>
      <c r="P40" s="205">
        <v>1.0</v>
      </c>
      <c r="Q40" s="205">
        <v>1.0</v>
      </c>
      <c r="R40" s="105"/>
      <c r="S40" s="105"/>
      <c r="T40" s="105"/>
      <c r="U40" s="105"/>
      <c r="V40" s="105"/>
    </row>
    <row r="41" outlineLevel="1">
      <c r="A41" s="222"/>
      <c r="B41" s="208" t="s">
        <v>241</v>
      </c>
      <c r="C41" s="210" t="s">
        <v>524</v>
      </c>
      <c r="D41" s="233"/>
      <c r="E41" s="355" t="s">
        <v>473</v>
      </c>
      <c r="F41" s="200">
        <v>3.0</v>
      </c>
      <c r="G41" s="201" t="s">
        <v>70</v>
      </c>
      <c r="H41" s="231"/>
      <c r="J41" s="233"/>
      <c r="K41" s="204"/>
      <c r="L41" s="204"/>
      <c r="M41" s="204"/>
      <c r="N41" s="204"/>
      <c r="O41" s="205"/>
      <c r="P41" s="205"/>
      <c r="Q41" s="205"/>
      <c r="R41" s="105"/>
      <c r="S41" s="105"/>
      <c r="T41" s="105"/>
      <c r="U41" s="105"/>
      <c r="V41" s="105"/>
    </row>
    <row r="42" outlineLevel="1">
      <c r="A42" s="222"/>
      <c r="B42" s="208" t="s">
        <v>177</v>
      </c>
      <c r="C42" s="210" t="s">
        <v>463</v>
      </c>
      <c r="D42" s="233"/>
      <c r="E42" s="355" t="s">
        <v>473</v>
      </c>
      <c r="F42" s="200">
        <v>3.0</v>
      </c>
      <c r="G42" s="201" t="s">
        <v>70</v>
      </c>
      <c r="H42" s="231"/>
      <c r="J42" s="233"/>
      <c r="K42" s="204"/>
      <c r="L42" s="204"/>
      <c r="M42" s="204"/>
      <c r="N42" s="204"/>
      <c r="O42" s="205">
        <v>0.0</v>
      </c>
      <c r="P42" s="205">
        <v>1.0</v>
      </c>
      <c r="Q42" s="205">
        <v>1.0</v>
      </c>
      <c r="R42" s="105"/>
      <c r="S42" s="105"/>
      <c r="T42" s="105"/>
      <c r="U42" s="105"/>
      <c r="V42" s="105"/>
    </row>
    <row r="43" outlineLevel="1">
      <c r="A43" s="222"/>
      <c r="B43" s="208" t="s">
        <v>243</v>
      </c>
      <c r="C43" s="210" t="s">
        <v>205</v>
      </c>
      <c r="D43" s="233"/>
      <c r="E43" s="355" t="s">
        <v>473</v>
      </c>
      <c r="F43" s="200">
        <v>3.0</v>
      </c>
      <c r="G43" s="201" t="s">
        <v>70</v>
      </c>
      <c r="H43" s="231"/>
      <c r="J43" s="233"/>
      <c r="K43" s="204"/>
      <c r="L43" s="204"/>
      <c r="M43" s="204"/>
      <c r="N43" s="204"/>
      <c r="O43" s="205"/>
      <c r="P43" s="205"/>
      <c r="Q43" s="205"/>
      <c r="R43" s="105"/>
      <c r="S43" s="105"/>
      <c r="T43" s="105"/>
      <c r="U43" s="105"/>
      <c r="V43" s="105"/>
    </row>
    <row r="44" outlineLevel="1">
      <c r="A44" s="207"/>
      <c r="B44" s="208" t="s">
        <v>245</v>
      </c>
      <c r="C44" s="210" t="s">
        <v>2622</v>
      </c>
      <c r="D44" s="114"/>
      <c r="E44" s="355" t="s">
        <v>66</v>
      </c>
      <c r="F44" s="200">
        <v>7.199999999999999</v>
      </c>
      <c r="G44" s="201" t="s">
        <v>59</v>
      </c>
      <c r="H44" s="112"/>
      <c r="I44" s="224"/>
      <c r="J44" s="114"/>
      <c r="K44" s="204"/>
      <c r="L44" s="204"/>
      <c r="M44" s="204"/>
      <c r="N44" s="204"/>
      <c r="O44" s="205">
        <v>0.0</v>
      </c>
      <c r="P44" s="205">
        <v>1.0</v>
      </c>
      <c r="Q44" s="205">
        <v>1.0</v>
      </c>
      <c r="R44" s="105"/>
      <c r="S44" s="105"/>
      <c r="T44" s="105"/>
      <c r="U44" s="105"/>
      <c r="V44" s="105"/>
    </row>
    <row r="45" outlineLevel="1">
      <c r="A45" s="195" t="s">
        <v>128</v>
      </c>
      <c r="B45" s="208" t="s">
        <v>170</v>
      </c>
      <c r="C45" s="210" t="s">
        <v>457</v>
      </c>
      <c r="D45" s="314" t="s">
        <v>548</v>
      </c>
      <c r="E45" s="355" t="s">
        <v>74</v>
      </c>
      <c r="F45" s="200">
        <v>14.399999999999999</v>
      </c>
      <c r="G45" s="201" t="s">
        <v>91</v>
      </c>
      <c r="H45" s="243" t="s">
        <v>175</v>
      </c>
      <c r="I45" s="221"/>
      <c r="J45" s="110"/>
      <c r="K45" s="203"/>
      <c r="L45" s="203"/>
      <c r="M45" s="204"/>
      <c r="N45" s="204"/>
      <c r="O45" s="205">
        <v>0.0</v>
      </c>
      <c r="P45" s="205">
        <v>1.0</v>
      </c>
      <c r="Q45" s="205">
        <v>1.0</v>
      </c>
      <c r="R45" s="105"/>
      <c r="S45" s="105"/>
      <c r="T45" s="105"/>
      <c r="U45" s="105"/>
      <c r="V45" s="105"/>
    </row>
    <row r="46" outlineLevel="1">
      <c r="A46" s="207"/>
      <c r="B46" s="208" t="s">
        <v>177</v>
      </c>
      <c r="C46" s="210" t="s">
        <v>166</v>
      </c>
      <c r="D46" s="114"/>
      <c r="E46" s="355" t="s">
        <v>205</v>
      </c>
      <c r="F46" s="200">
        <v>18.0</v>
      </c>
      <c r="G46" s="201" t="s">
        <v>168</v>
      </c>
      <c r="H46" s="112"/>
      <c r="I46" s="224"/>
      <c r="J46" s="114"/>
      <c r="K46" s="203"/>
      <c r="L46" s="203"/>
      <c r="M46" s="204"/>
      <c r="N46" s="204"/>
      <c r="O46" s="205">
        <v>0.0</v>
      </c>
      <c r="P46" s="205">
        <v>1.0</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
        <v>148</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
        <v>48</v>
      </c>
      <c r="D49" s="257" t="s">
        <v>49</v>
      </c>
      <c r="E49" s="256" t="s">
        <v>50</v>
      </c>
      <c r="F49" s="259" t="s">
        <v>51</v>
      </c>
      <c r="G49" s="259" t="s">
        <v>174</v>
      </c>
      <c r="H49" s="260" t="s">
        <v>52</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3" t="str">
        <f>'テンプレート'!R56</f>
        <v>Comment</v>
      </c>
      <c r="S49" s="120"/>
      <c r="T49" s="120"/>
      <c r="U49" s="120"/>
      <c r="V49" s="120"/>
    </row>
    <row r="50" outlineLevel="1">
      <c r="A50" s="299" t="s">
        <v>187</v>
      </c>
      <c r="B50" s="267"/>
      <c r="C50" s="199" t="s">
        <v>1118</v>
      </c>
      <c r="D50" s="820" t="s">
        <v>485</v>
      </c>
      <c r="E50" s="271" t="s">
        <v>66</v>
      </c>
      <c r="F50" s="273">
        <v>7.199999999999999</v>
      </c>
      <c r="G50" s="273">
        <v>6.12</v>
      </c>
      <c r="H50" s="200" t="s">
        <v>70</v>
      </c>
      <c r="I50" s="581" t="str">
        <f t="array" ref="I50">INDEX('Aerial Attacks'!$O$3:$AA$109, MATCH($A$1,'Aerial Attacks'!$A$3:$A$109,0), MATCH(A50,'Aerial Attacks'!$O$2:$S$2,0))</f>
        <v>8</v>
      </c>
      <c r="J50" s="276" t="s">
        <v>2623</v>
      </c>
      <c r="K50" s="200"/>
      <c r="L50" s="203"/>
      <c r="M50" s="204"/>
      <c r="N50" s="204"/>
      <c r="O50" s="205">
        <v>0.0</v>
      </c>
      <c r="P50" s="205">
        <v>1.0</v>
      </c>
      <c r="Q50" s="205">
        <v>1.0</v>
      </c>
      <c r="R50" s="582"/>
      <c r="S50" s="120"/>
      <c r="T50" s="120"/>
      <c r="U50" s="120"/>
      <c r="V50" s="117"/>
    </row>
    <row r="51" outlineLevel="1">
      <c r="A51" s="265" t="s">
        <v>219</v>
      </c>
      <c r="B51" s="267"/>
      <c r="C51" s="199" t="s">
        <v>518</v>
      </c>
      <c r="D51" s="305">
        <v>46.0</v>
      </c>
      <c r="E51" s="199" t="s">
        <v>173</v>
      </c>
      <c r="F51" s="200">
        <v>12.0</v>
      </c>
      <c r="G51" s="200">
        <v>10.2</v>
      </c>
      <c r="H51" s="200" t="s">
        <v>193</v>
      </c>
      <c r="I51" s="311" t="str">
        <f t="array" ref="I51">INDEX('Aerial Attacks'!$O$3:$AA$109, MATCH($A$1,'Aerial Attacks'!$A$3:$A$109,0), MATCH(A51,'Aerial Attacks'!$O$2:$S$2,0))</f>
        <v>16</v>
      </c>
      <c r="J51" s="314" t="s">
        <v>2624</v>
      </c>
      <c r="K51" s="200"/>
      <c r="L51" s="203"/>
      <c r="M51" s="204"/>
      <c r="N51" s="204"/>
      <c r="O51" s="205">
        <v>0.0</v>
      </c>
      <c r="P51" s="205">
        <v>1.0</v>
      </c>
      <c r="Q51" s="205">
        <v>1.0</v>
      </c>
      <c r="R51" s="579"/>
      <c r="S51" s="221"/>
      <c r="T51" s="221"/>
      <c r="U51" s="221"/>
      <c r="V51" s="110"/>
    </row>
    <row r="52" outlineLevel="1">
      <c r="A52" s="207"/>
      <c r="B52" s="267" t="s">
        <v>76</v>
      </c>
      <c r="C52" s="199" t="s">
        <v>1058</v>
      </c>
      <c r="D52" s="114"/>
      <c r="E52" s="199" t="s">
        <v>90</v>
      </c>
      <c r="F52" s="200">
        <v>9.6</v>
      </c>
      <c r="G52" s="200">
        <v>8.16</v>
      </c>
      <c r="H52" s="200" t="s">
        <v>193</v>
      </c>
      <c r="I52" s="207"/>
      <c r="J52" s="114"/>
      <c r="K52" s="200"/>
      <c r="L52" s="203"/>
      <c r="M52" s="204"/>
      <c r="N52" s="204"/>
      <c r="O52" s="205">
        <v>0.0</v>
      </c>
      <c r="P52" s="205">
        <v>1.0</v>
      </c>
      <c r="Q52" s="205">
        <v>1.0</v>
      </c>
      <c r="R52" s="112"/>
      <c r="S52" s="224"/>
      <c r="T52" s="224"/>
      <c r="U52" s="224"/>
      <c r="V52" s="114"/>
    </row>
    <row r="53" outlineLevel="1">
      <c r="A53" s="299" t="s">
        <v>260</v>
      </c>
      <c r="B53" s="267"/>
      <c r="C53" s="199" t="s">
        <v>690</v>
      </c>
      <c r="D53" s="820">
        <v>30.0</v>
      </c>
      <c r="E53" s="199" t="s">
        <v>79</v>
      </c>
      <c r="F53" s="200">
        <v>10.799999999999999</v>
      </c>
      <c r="G53" s="200">
        <v>9.18</v>
      </c>
      <c r="H53" s="200" t="s">
        <v>193</v>
      </c>
      <c r="I53" s="581">
        <f t="array" ref="I53">INDEX('Aerial Attacks'!$O$3:$AA$109, MATCH($A$1,'Aerial Attacks'!$A$3:$A$109,0), MATCH(A53,'Aerial Attacks'!$O$2:$S$2,0))</f>
        <v>7</v>
      </c>
      <c r="J53" s="355" t="s">
        <v>2625</v>
      </c>
      <c r="K53" s="200"/>
      <c r="L53" s="203"/>
      <c r="M53" s="204"/>
      <c r="N53" s="204"/>
      <c r="O53" s="205">
        <v>0.0</v>
      </c>
      <c r="P53" s="205">
        <v>1.0</v>
      </c>
      <c r="Q53" s="205">
        <v>1.0</v>
      </c>
      <c r="R53" s="582"/>
      <c r="S53" s="120"/>
      <c r="T53" s="120"/>
      <c r="U53" s="120"/>
      <c r="V53" s="117"/>
    </row>
    <row r="54" outlineLevel="1">
      <c r="A54" s="299" t="s">
        <v>271</v>
      </c>
      <c r="B54" s="267"/>
      <c r="C54" s="199" t="s">
        <v>278</v>
      </c>
      <c r="D54" s="276" t="s">
        <v>211</v>
      </c>
      <c r="E54" s="345" t="s">
        <v>145</v>
      </c>
      <c r="F54" s="200">
        <v>8.4</v>
      </c>
      <c r="G54" s="200">
        <v>7.14</v>
      </c>
      <c r="H54" s="200" t="s">
        <v>70</v>
      </c>
      <c r="I54" s="1795" t="str">
        <f t="array" ref="I54">INDEX('Aerial Attacks'!$O$3:$AA$109, MATCH($A$1,'Aerial Attacks'!$A$3:$A$109,0), MATCH(A54,'Aerial Attacks'!$O$2:$S$2,0))</f>
        <v>9</v>
      </c>
      <c r="J54" s="355" t="s">
        <v>2626</v>
      </c>
      <c r="K54" s="203"/>
      <c r="L54" s="203"/>
      <c r="M54" s="204"/>
      <c r="N54" s="204"/>
      <c r="O54" s="205">
        <v>0.0</v>
      </c>
      <c r="P54" s="205">
        <v>1.0</v>
      </c>
      <c r="Q54" s="205">
        <v>1.0</v>
      </c>
      <c r="R54" s="582"/>
      <c r="S54" s="120"/>
      <c r="T54" s="120"/>
      <c r="U54" s="120"/>
      <c r="V54" s="117"/>
    </row>
    <row r="55" outlineLevel="1">
      <c r="A55" s="265" t="s">
        <v>283</v>
      </c>
      <c r="B55" s="267" t="s">
        <v>2171</v>
      </c>
      <c r="C55" s="345" t="s">
        <v>438</v>
      </c>
      <c r="D55" s="295" t="s">
        <v>461</v>
      </c>
      <c r="E55" s="199" t="s">
        <v>206</v>
      </c>
      <c r="F55" s="200">
        <v>15.6</v>
      </c>
      <c r="G55" s="200">
        <v>13.26</v>
      </c>
      <c r="H55" s="200" t="s">
        <v>59</v>
      </c>
      <c r="I55" s="311">
        <f t="array" ref="I55">INDEX('Aerial Attacks'!$O$3:$AA$109, MATCH($A$1,'Aerial Attacks'!$A$3:$A$109,0), MATCH(A55,'Aerial Attacks'!$O$2:$S$2,0))</f>
        <v>17</v>
      </c>
      <c r="J55" s="295" t="s">
        <v>2627</v>
      </c>
      <c r="K55" s="203"/>
      <c r="L55" s="203"/>
      <c r="M55" s="204"/>
      <c r="N55" s="204"/>
      <c r="O55" s="205">
        <v>0.0</v>
      </c>
      <c r="P55" s="205">
        <v>1.0</v>
      </c>
      <c r="Q55" s="205">
        <v>1.0</v>
      </c>
      <c r="R55" s="243"/>
      <c r="S55" s="221"/>
      <c r="T55" s="221"/>
      <c r="U55" s="221"/>
      <c r="V55" s="110"/>
    </row>
    <row r="56" outlineLevel="1">
      <c r="A56" s="207"/>
      <c r="B56" s="267" t="s">
        <v>2628</v>
      </c>
      <c r="C56" s="345" t="s">
        <v>205</v>
      </c>
      <c r="D56" s="114"/>
      <c r="E56" s="199" t="s">
        <v>173</v>
      </c>
      <c r="F56" s="200">
        <v>12.0</v>
      </c>
      <c r="G56" s="200">
        <v>10.2</v>
      </c>
      <c r="H56" s="200" t="s">
        <v>193</v>
      </c>
      <c r="I56" s="207"/>
      <c r="J56" s="114"/>
      <c r="K56" s="319"/>
      <c r="L56" s="319"/>
      <c r="M56" s="320"/>
      <c r="N56" s="320"/>
      <c r="O56" s="179"/>
      <c r="P56" s="179"/>
      <c r="Q56" s="179"/>
      <c r="R56" s="112"/>
      <c r="S56" s="224"/>
      <c r="T56" s="224"/>
      <c r="U56" s="224"/>
      <c r="V56" s="114"/>
    </row>
    <row r="57">
      <c r="A57" s="312"/>
      <c r="B57" s="315"/>
      <c r="C57" s="317"/>
      <c r="D57" s="317"/>
      <c r="E57" s="318"/>
      <c r="F57" s="318"/>
      <c r="G57" s="318"/>
      <c r="H57" s="319"/>
      <c r="I57" s="319"/>
      <c r="J57" s="320"/>
      <c r="K57" s="320"/>
      <c r="L57" s="320"/>
      <c r="M57" s="320"/>
      <c r="N57" s="320"/>
      <c r="O57" s="320"/>
      <c r="P57" s="320"/>
      <c r="Q57" s="180"/>
      <c r="R57" s="180"/>
      <c r="S57" s="180"/>
      <c r="T57" s="180"/>
      <c r="U57" s="180"/>
      <c r="V57" s="180"/>
    </row>
    <row r="58">
      <c r="A58" s="322" t="s">
        <v>305</v>
      </c>
      <c r="B58" s="117"/>
      <c r="C58" s="317"/>
      <c r="D58" s="317"/>
      <c r="E58" s="318"/>
      <c r="F58" s="318"/>
      <c r="G58" s="318"/>
      <c r="H58" s="319"/>
      <c r="I58" s="319"/>
      <c r="J58" s="320"/>
      <c r="K58" s="320"/>
      <c r="L58" s="320"/>
      <c r="M58" s="320"/>
      <c r="N58" s="320"/>
      <c r="O58" s="320"/>
      <c r="P58" s="320"/>
      <c r="Q58" s="180"/>
      <c r="R58" s="180"/>
      <c r="S58" s="180"/>
      <c r="T58" s="180"/>
      <c r="U58" s="180"/>
      <c r="V58" s="180"/>
    </row>
    <row r="59" outlineLevel="1">
      <c r="A59" s="324" t="s">
        <v>2631</v>
      </c>
      <c r="B59" s="117"/>
      <c r="C59" s="327" t="s">
        <v>48</v>
      </c>
      <c r="D59" s="327" t="s">
        <v>49</v>
      </c>
      <c r="E59" s="328" t="s">
        <v>50</v>
      </c>
      <c r="F59" s="329" t="s">
        <v>51</v>
      </c>
      <c r="G59" s="328" t="s">
        <v>52</v>
      </c>
      <c r="H59" s="331" t="str">
        <f>'テンプレート'!H72</f>
        <v>Comment</v>
      </c>
      <c r="I59" s="120"/>
      <c r="J59" s="117"/>
      <c r="K59" s="333" t="str">
        <f>'テンプレート'!K72</f>
        <v>ベクトル</v>
      </c>
      <c r="L59" s="333" t="str">
        <f>'テンプレート'!L72</f>
        <v>KBG (R.E.)</v>
      </c>
      <c r="M59" s="333" t="str">
        <f>'テンプレート'!M72</f>
        <v>BKB (R.A.)</v>
      </c>
      <c r="N59" s="333" t="str">
        <f>'テンプレート'!N72</f>
        <v>FKB (R.F.)</v>
      </c>
      <c r="O59" s="334" t="str">
        <f>'テンプレート'!O72</f>
        <v>盾削り値</v>
      </c>
      <c r="P59" s="333" t="str">
        <f>'テンプレート'!P72</f>
        <v>ﾋｯﾄｽﾄｯﾌﾟ</v>
      </c>
      <c r="Q59" s="334" t="str">
        <f>'テンプレート'!Q72</f>
        <v>ずらし</v>
      </c>
      <c r="R59" s="333" t="str">
        <f>'テンプレート'!R72</f>
        <v>相殺</v>
      </c>
      <c r="S59" s="334" t="str">
        <f>'テンプレート'!S72</f>
        <v>相殺ﾓｰｼｮﾝ</v>
      </c>
      <c r="T59" s="334" t="str">
        <f>'テンプレート'!T72</f>
        <v>飛び道具</v>
      </c>
      <c r="U59" s="334" t="str">
        <f>'テンプレート'!U72</f>
        <v>慣性反転</v>
      </c>
      <c r="V59" s="334" t="str">
        <f>'テンプレート'!V72</f>
        <v>向き反転</v>
      </c>
    </row>
    <row r="60" ht="44.25" customHeight="1" outlineLevel="1">
      <c r="A60" s="335" t="s">
        <v>324</v>
      </c>
      <c r="B60" s="343" t="s">
        <v>341</v>
      </c>
      <c r="C60" s="199" t="s">
        <v>2636</v>
      </c>
      <c r="D60" s="199" t="s">
        <v>485</v>
      </c>
      <c r="E60" s="199" t="s">
        <v>2637</v>
      </c>
      <c r="F60" s="200" t="s">
        <v>2638</v>
      </c>
      <c r="G60" s="201" t="s">
        <v>1957</v>
      </c>
      <c r="H60" s="844" t="s">
        <v>2639</v>
      </c>
      <c r="I60" s="221"/>
      <c r="J60" s="110"/>
      <c r="K60" s="203"/>
      <c r="L60" s="203"/>
      <c r="M60" s="204"/>
      <c r="N60" s="204"/>
      <c r="O60" s="200">
        <v>0.0</v>
      </c>
      <c r="P60" s="200">
        <v>1.0</v>
      </c>
      <c r="Q60" s="200">
        <v>1.0</v>
      </c>
      <c r="R60" s="205" t="b">
        <v>0</v>
      </c>
      <c r="S60" s="205" t="b">
        <v>0</v>
      </c>
      <c r="T60" s="205" t="b">
        <v>1</v>
      </c>
      <c r="U60" s="344" t="s">
        <v>340</v>
      </c>
      <c r="V60" s="344" t="b">
        <v>1</v>
      </c>
    </row>
    <row r="61" ht="44.25" customHeight="1" outlineLevel="1">
      <c r="A61" s="222"/>
      <c r="B61" s="708" t="s">
        <v>2640</v>
      </c>
      <c r="C61" s="345" t="s">
        <v>1486</v>
      </c>
      <c r="D61" s="345" t="s">
        <v>2644</v>
      </c>
      <c r="E61" s="199" t="s">
        <v>299</v>
      </c>
      <c r="F61" s="200">
        <v>27.599999999999998</v>
      </c>
      <c r="G61" s="201" t="s">
        <v>1791</v>
      </c>
      <c r="H61" s="112"/>
      <c r="I61" s="224"/>
      <c r="J61" s="114"/>
      <c r="K61" s="203"/>
      <c r="L61" s="203"/>
      <c r="M61" s="204"/>
      <c r="N61" s="204"/>
      <c r="O61" s="200">
        <v>0.0</v>
      </c>
      <c r="P61" s="200">
        <v>1.0</v>
      </c>
      <c r="Q61" s="200">
        <v>1.0</v>
      </c>
      <c r="R61" s="205" t="b">
        <v>0</v>
      </c>
      <c r="S61" s="205" t="b">
        <v>0</v>
      </c>
      <c r="T61" s="205"/>
      <c r="U61" s="207"/>
      <c r="V61" s="207"/>
    </row>
    <row r="62" outlineLevel="1">
      <c r="A62" s="324" t="s">
        <v>2645</v>
      </c>
      <c r="B62" s="117"/>
      <c r="C62" s="327" t="s">
        <v>48</v>
      </c>
      <c r="D62" s="327" t="s">
        <v>49</v>
      </c>
      <c r="E62" s="328" t="s">
        <v>50</v>
      </c>
      <c r="F62" s="329" t="s">
        <v>51</v>
      </c>
      <c r="G62" s="328" t="s">
        <v>52</v>
      </c>
      <c r="H62" s="331" t="str">
        <f>'テンプレート'!H75</f>
        <v>Comment</v>
      </c>
      <c r="I62" s="120"/>
      <c r="J62" s="117"/>
      <c r="K62" s="333" t="str">
        <f>'テンプレート'!K75</f>
        <v>ベクトル</v>
      </c>
      <c r="L62" s="333" t="str">
        <f>'テンプレート'!L75</f>
        <v>KBG (R.E.)</v>
      </c>
      <c r="M62" s="333" t="str">
        <f>'テンプレート'!M75</f>
        <v>BKB (R.A.)</v>
      </c>
      <c r="N62" s="333" t="str">
        <f>'テンプレート'!N75</f>
        <v>FKB (R.F.)</v>
      </c>
      <c r="O62" s="334" t="str">
        <f>'テンプレート'!O75</f>
        <v>盾削り値</v>
      </c>
      <c r="P62" s="333" t="str">
        <f>'テンプレート'!P75</f>
        <v>ﾋｯﾄｽﾄｯﾌﾟ</v>
      </c>
      <c r="Q62" s="334" t="str">
        <f>'テンプレート'!Q75</f>
        <v>ずらし</v>
      </c>
      <c r="R62" s="333" t="str">
        <f>'テンプレート'!R75</f>
        <v>相殺</v>
      </c>
      <c r="S62" s="334" t="str">
        <f>'テンプレート'!S75</f>
        <v>相殺ﾓｰｼｮﾝ</v>
      </c>
      <c r="T62" s="334" t="str">
        <f>'テンプレート'!T75</f>
        <v>飛び道具</v>
      </c>
      <c r="U62" s="334" t="str">
        <f>'テンプレート'!U75</f>
        <v>慣性反転</v>
      </c>
      <c r="V62" s="334" t="str">
        <f>'テンプレート'!V75</f>
        <v>向き反転</v>
      </c>
    </row>
    <row r="63" outlineLevel="1">
      <c r="A63" s="335" t="s">
        <v>324</v>
      </c>
      <c r="B63" s="343" t="s">
        <v>2649</v>
      </c>
      <c r="C63" s="199" t="s">
        <v>2650</v>
      </c>
      <c r="D63" s="275" t="s">
        <v>159</v>
      </c>
      <c r="E63" s="386"/>
      <c r="F63" s="386"/>
      <c r="G63" s="386"/>
      <c r="H63" s="243" t="s">
        <v>2651</v>
      </c>
      <c r="I63" s="221"/>
      <c r="J63" s="110"/>
      <c r="K63" s="414"/>
      <c r="L63" s="414"/>
      <c r="M63" s="414"/>
      <c r="N63" s="414"/>
      <c r="O63" s="414"/>
      <c r="P63" s="414"/>
      <c r="Q63" s="414"/>
      <c r="R63" s="414"/>
      <c r="S63" s="414"/>
      <c r="T63" s="414"/>
      <c r="U63" s="344" t="s">
        <v>340</v>
      </c>
      <c r="V63" s="344" t="b">
        <v>1</v>
      </c>
    </row>
    <row r="64" outlineLevel="1">
      <c r="A64" s="222"/>
      <c r="B64" s="343" t="s">
        <v>2653</v>
      </c>
      <c r="C64" s="199" t="s">
        <v>1270</v>
      </c>
      <c r="D64" s="114"/>
      <c r="E64" s="386"/>
      <c r="F64" s="386"/>
      <c r="G64" s="386"/>
      <c r="H64" s="231"/>
      <c r="J64" s="233"/>
      <c r="K64" s="200"/>
      <c r="L64" s="200"/>
      <c r="M64" s="205"/>
      <c r="N64" s="205"/>
      <c r="O64" s="200"/>
      <c r="P64" s="200"/>
      <c r="Q64" s="200"/>
      <c r="R64" s="205" t="b">
        <v>0</v>
      </c>
      <c r="S64" s="205" t="b">
        <v>0</v>
      </c>
      <c r="T64" s="205" t="b">
        <v>0</v>
      </c>
      <c r="U64" s="222"/>
      <c r="V64" s="222"/>
    </row>
    <row r="65" outlineLevel="1">
      <c r="A65" s="222"/>
      <c r="B65" s="343" t="s">
        <v>2655</v>
      </c>
      <c r="C65" s="199" t="s">
        <v>272</v>
      </c>
      <c r="D65" s="216" t="s">
        <v>924</v>
      </c>
      <c r="E65" s="199" t="s">
        <v>927</v>
      </c>
      <c r="F65" s="200" t="s">
        <v>928</v>
      </c>
      <c r="G65" s="201" t="s">
        <v>387</v>
      </c>
      <c r="H65" s="231"/>
      <c r="J65" s="233"/>
      <c r="K65" s="200"/>
      <c r="L65" s="200"/>
      <c r="M65" s="205"/>
      <c r="N65" s="205"/>
      <c r="O65" s="200"/>
      <c r="P65" s="200"/>
      <c r="Q65" s="200"/>
      <c r="R65" s="205" t="b">
        <v>1</v>
      </c>
      <c r="S65" s="205"/>
      <c r="T65" s="205"/>
      <c r="U65" s="222"/>
      <c r="V65" s="222"/>
    </row>
    <row r="66" outlineLevel="1">
      <c r="A66" s="222"/>
      <c r="B66" s="343" t="s">
        <v>2658</v>
      </c>
      <c r="C66" s="197" t="s">
        <v>2659</v>
      </c>
      <c r="D66" s="207"/>
      <c r="E66" s="199" t="s">
        <v>556</v>
      </c>
      <c r="F66" s="200" t="s">
        <v>557</v>
      </c>
      <c r="G66" s="201" t="s">
        <v>1249</v>
      </c>
      <c r="H66" s="112"/>
      <c r="I66" s="224"/>
      <c r="J66" s="114"/>
      <c r="K66" s="200"/>
      <c r="L66" s="200"/>
      <c r="M66" s="205"/>
      <c r="N66" s="205"/>
      <c r="O66" s="200"/>
      <c r="P66" s="200"/>
      <c r="Q66" s="200"/>
      <c r="R66" s="205" t="b">
        <v>1</v>
      </c>
      <c r="S66" s="205"/>
      <c r="T66" s="205"/>
      <c r="U66" s="207"/>
      <c r="V66" s="207"/>
    </row>
    <row r="67" outlineLevel="1">
      <c r="A67" s="335" t="s">
        <v>2661</v>
      </c>
      <c r="B67" s="343" t="s">
        <v>469</v>
      </c>
      <c r="C67" s="197" t="s">
        <v>2663</v>
      </c>
      <c r="D67" s="1132" t="s">
        <v>190</v>
      </c>
      <c r="E67" s="199" t="s">
        <v>429</v>
      </c>
      <c r="F67" s="200">
        <v>1.2</v>
      </c>
      <c r="G67" s="386"/>
      <c r="H67" s="243" t="s">
        <v>2664</v>
      </c>
      <c r="I67" s="221"/>
      <c r="J67" s="110"/>
      <c r="K67" s="200"/>
      <c r="L67" s="200"/>
      <c r="M67" s="205"/>
      <c r="N67" s="205"/>
      <c r="O67" s="200"/>
      <c r="P67" s="200"/>
      <c r="Q67" s="200"/>
      <c r="R67" s="205"/>
      <c r="S67" s="205"/>
      <c r="T67" s="205"/>
      <c r="U67" s="344" t="s">
        <v>340</v>
      </c>
      <c r="V67" s="344" t="b">
        <v>1</v>
      </c>
    </row>
    <row r="68" outlineLevel="1">
      <c r="A68" s="222"/>
      <c r="B68" s="343" t="s">
        <v>2667</v>
      </c>
      <c r="C68" s="197" t="s">
        <v>224</v>
      </c>
      <c r="D68" s="314" t="s">
        <v>476</v>
      </c>
      <c r="E68" s="199" t="s">
        <v>194</v>
      </c>
      <c r="F68" s="200">
        <v>3.5999999999999996</v>
      </c>
      <c r="G68" s="386"/>
      <c r="H68" s="231"/>
      <c r="J68" s="233"/>
      <c r="K68" s="200"/>
      <c r="L68" s="200"/>
      <c r="M68" s="205"/>
      <c r="N68" s="205"/>
      <c r="O68" s="200"/>
      <c r="P68" s="200"/>
      <c r="Q68" s="200"/>
      <c r="R68" s="205"/>
      <c r="S68" s="205"/>
      <c r="T68" s="205"/>
      <c r="U68" s="222"/>
      <c r="V68" s="222"/>
    </row>
    <row r="69" outlineLevel="1">
      <c r="A69" s="222"/>
      <c r="B69" s="343" t="s">
        <v>2668</v>
      </c>
      <c r="C69" s="197" t="s">
        <v>81</v>
      </c>
      <c r="D69" s="114"/>
      <c r="E69" s="199" t="s">
        <v>145</v>
      </c>
      <c r="F69" s="200">
        <v>8.4</v>
      </c>
      <c r="G69" s="386"/>
      <c r="H69" s="231"/>
      <c r="J69" s="233"/>
      <c r="K69" s="200"/>
      <c r="L69" s="200"/>
      <c r="M69" s="205"/>
      <c r="N69" s="205"/>
      <c r="O69" s="200"/>
      <c r="P69" s="200"/>
      <c r="Q69" s="200"/>
      <c r="R69" s="205"/>
      <c r="S69" s="205"/>
      <c r="T69" s="205"/>
      <c r="U69" s="222"/>
      <c r="V69" s="222"/>
    </row>
    <row r="70" outlineLevel="1">
      <c r="A70" s="222"/>
      <c r="B70" s="343" t="s">
        <v>2670</v>
      </c>
      <c r="C70" s="197" t="s">
        <v>224</v>
      </c>
      <c r="D70" s="275" t="s">
        <v>458</v>
      </c>
      <c r="E70" s="199" t="s">
        <v>194</v>
      </c>
      <c r="F70" s="200">
        <v>3.5999999999999996</v>
      </c>
      <c r="G70" s="386"/>
      <c r="H70" s="231"/>
      <c r="J70" s="233"/>
      <c r="K70" s="200"/>
      <c r="L70" s="200"/>
      <c r="M70" s="205"/>
      <c r="N70" s="205"/>
      <c r="O70" s="200"/>
      <c r="P70" s="200"/>
      <c r="Q70" s="200"/>
      <c r="R70" s="205"/>
      <c r="S70" s="205"/>
      <c r="T70" s="205"/>
      <c r="U70" s="222"/>
      <c r="V70" s="222"/>
    </row>
    <row r="71" outlineLevel="1">
      <c r="A71" s="222"/>
      <c r="B71" s="343" t="s">
        <v>2671</v>
      </c>
      <c r="C71" s="199" t="s">
        <v>154</v>
      </c>
      <c r="D71" s="114"/>
      <c r="E71" s="199" t="s">
        <v>229</v>
      </c>
      <c r="F71" s="200">
        <v>6.0</v>
      </c>
      <c r="G71" s="386"/>
      <c r="H71" s="112"/>
      <c r="I71" s="224"/>
      <c r="J71" s="114"/>
      <c r="K71" s="200"/>
      <c r="L71" s="200"/>
      <c r="M71" s="205"/>
      <c r="N71" s="205"/>
      <c r="O71" s="200"/>
      <c r="P71" s="200"/>
      <c r="Q71" s="200"/>
      <c r="R71" s="205"/>
      <c r="S71" s="205"/>
      <c r="T71" s="205"/>
      <c r="U71" s="207"/>
      <c r="V71" s="207"/>
    </row>
    <row r="72" outlineLevel="1">
      <c r="A72" s="324" t="s">
        <v>2673</v>
      </c>
      <c r="B72" s="117"/>
      <c r="C72" s="327" t="s">
        <v>48</v>
      </c>
      <c r="D72" s="327" t="s">
        <v>49</v>
      </c>
      <c r="E72" s="328" t="s">
        <v>50</v>
      </c>
      <c r="F72" s="329" t="s">
        <v>51</v>
      </c>
      <c r="G72" s="328" t="s">
        <v>52</v>
      </c>
      <c r="H72" s="331" t="str">
        <f>'テンプレート'!H80</f>
        <v>Comment</v>
      </c>
      <c r="I72" s="120"/>
      <c r="J72" s="117"/>
      <c r="K72" s="333" t="str">
        <f>'テンプレート'!K80</f>
        <v>ベクトル</v>
      </c>
      <c r="L72" s="333" t="str">
        <f>'テンプレート'!L80</f>
        <v>KBG (R.E.)</v>
      </c>
      <c r="M72" s="333" t="str">
        <f>'テンプレート'!M80</f>
        <v>BKB (R.A.)</v>
      </c>
      <c r="N72" s="333" t="str">
        <f>'テンプレート'!N80</f>
        <v>FKB (R.F.)</v>
      </c>
      <c r="O72" s="334" t="str">
        <f>'テンプレート'!O80</f>
        <v>盾削り値</v>
      </c>
      <c r="P72" s="333" t="str">
        <f>'テンプレート'!P80</f>
        <v>ﾋｯﾄｽﾄｯﾌﾟ</v>
      </c>
      <c r="Q72" s="334" t="str">
        <f>'テンプレート'!Q80</f>
        <v>ずらし</v>
      </c>
      <c r="R72" s="333" t="str">
        <f>'テンプレート'!R80</f>
        <v>相殺</v>
      </c>
      <c r="S72" s="334" t="str">
        <f>'テンプレート'!S80</f>
        <v>相殺ﾓｰｼｮﾝ</v>
      </c>
      <c r="T72" s="334" t="str">
        <f>'テンプレート'!T80</f>
        <v>飛び道具</v>
      </c>
      <c r="U72" s="334" t="str">
        <f>'テンプレート'!U80</f>
        <v>慣性反転</v>
      </c>
      <c r="V72" s="334" t="str">
        <f>'テンプレート'!V80</f>
        <v>向き反転</v>
      </c>
    </row>
    <row r="73" ht="16.5" customHeight="1" outlineLevel="1">
      <c r="A73" s="335" t="s">
        <v>324</v>
      </c>
      <c r="B73" s="388"/>
      <c r="C73" s="199" t="s">
        <v>192</v>
      </c>
      <c r="D73" s="384"/>
      <c r="E73" s="199" t="s">
        <v>173</v>
      </c>
      <c r="F73" s="200">
        <v>12.0</v>
      </c>
      <c r="G73" s="201" t="s">
        <v>168</v>
      </c>
      <c r="H73" s="283" t="s">
        <v>2674</v>
      </c>
      <c r="I73" s="221"/>
      <c r="J73" s="110"/>
      <c r="K73" s="200"/>
      <c r="L73" s="200"/>
      <c r="M73" s="205"/>
      <c r="N73" s="205"/>
      <c r="O73" s="200">
        <v>0.0</v>
      </c>
      <c r="P73" s="200">
        <v>1.0</v>
      </c>
      <c r="Q73" s="200">
        <v>1.0</v>
      </c>
      <c r="R73" s="205" t="b">
        <v>0</v>
      </c>
      <c r="S73" s="205" t="b">
        <v>0</v>
      </c>
      <c r="T73" s="205"/>
      <c r="U73" s="344" t="s">
        <v>340</v>
      </c>
      <c r="V73" s="344" t="b">
        <v>1</v>
      </c>
    </row>
    <row r="74" ht="16.5" customHeight="1" outlineLevel="1">
      <c r="A74" s="222"/>
      <c r="B74" s="388" t="s">
        <v>343</v>
      </c>
      <c r="C74" s="199" t="s">
        <v>1058</v>
      </c>
      <c r="D74" s="222"/>
      <c r="E74" s="199" t="s">
        <v>90</v>
      </c>
      <c r="F74" s="200">
        <v>9.6</v>
      </c>
      <c r="G74" s="201" t="s">
        <v>91</v>
      </c>
      <c r="H74" s="231"/>
      <c r="J74" s="233"/>
      <c r="K74" s="200"/>
      <c r="L74" s="200"/>
      <c r="M74" s="205"/>
      <c r="N74" s="205"/>
      <c r="O74" s="200">
        <v>0.0</v>
      </c>
      <c r="P74" s="200">
        <v>1.0</v>
      </c>
      <c r="Q74" s="200">
        <v>1.0</v>
      </c>
      <c r="R74" s="205" t="b">
        <v>0</v>
      </c>
      <c r="S74" s="205" t="b">
        <v>0</v>
      </c>
      <c r="T74" s="205"/>
      <c r="U74" s="222"/>
      <c r="V74" s="222"/>
    </row>
    <row r="75" ht="16.5" customHeight="1" outlineLevel="1">
      <c r="A75" s="222"/>
      <c r="B75" s="388" t="s">
        <v>352</v>
      </c>
      <c r="C75" s="199" t="s">
        <v>2676</v>
      </c>
      <c r="D75" s="222"/>
      <c r="E75" s="199" t="s">
        <v>66</v>
      </c>
      <c r="F75" s="200">
        <v>7.199999999999999</v>
      </c>
      <c r="G75" s="201" t="s">
        <v>67</v>
      </c>
      <c r="H75" s="231"/>
      <c r="J75" s="233"/>
      <c r="K75" s="200"/>
      <c r="L75" s="200"/>
      <c r="M75" s="205"/>
      <c r="N75" s="205"/>
      <c r="O75" s="200">
        <v>0.0</v>
      </c>
      <c r="P75" s="200">
        <v>1.0</v>
      </c>
      <c r="Q75" s="200">
        <v>1.0</v>
      </c>
      <c r="R75" s="205" t="b">
        <v>0</v>
      </c>
      <c r="S75" s="205" t="b">
        <v>0</v>
      </c>
      <c r="T75" s="205"/>
      <c r="U75" s="222"/>
      <c r="V75" s="222"/>
    </row>
    <row r="76" ht="16.5" customHeight="1" outlineLevel="1">
      <c r="A76" s="222"/>
      <c r="B76" s="388" t="s">
        <v>2677</v>
      </c>
      <c r="C76" s="199" t="s">
        <v>2414</v>
      </c>
      <c r="D76" s="222"/>
      <c r="E76" s="199" t="s">
        <v>2678</v>
      </c>
      <c r="F76" s="200" t="s">
        <v>2679</v>
      </c>
      <c r="G76" s="201" t="s">
        <v>1957</v>
      </c>
      <c r="H76" s="231"/>
      <c r="J76" s="233"/>
      <c r="K76" s="200"/>
      <c r="L76" s="200"/>
      <c r="M76" s="205"/>
      <c r="N76" s="205"/>
      <c r="O76" s="200">
        <v>0.0</v>
      </c>
      <c r="P76" s="200">
        <v>1.0</v>
      </c>
      <c r="Q76" s="200">
        <v>1.0</v>
      </c>
      <c r="R76" s="205" t="b">
        <v>1</v>
      </c>
      <c r="S76" s="205"/>
      <c r="T76" s="205" t="b">
        <v>1</v>
      </c>
      <c r="U76" s="222"/>
      <c r="V76" s="222"/>
    </row>
    <row r="77" ht="16.5" customHeight="1" outlineLevel="1">
      <c r="A77" s="222"/>
      <c r="B77" s="388" t="s">
        <v>2680</v>
      </c>
      <c r="C77" s="197" t="s">
        <v>302</v>
      </c>
      <c r="D77" s="207"/>
      <c r="E77" s="199" t="s">
        <v>327</v>
      </c>
      <c r="F77" s="200">
        <v>21.599999999999998</v>
      </c>
      <c r="G77" s="201" t="s">
        <v>67</v>
      </c>
      <c r="H77" s="231"/>
      <c r="J77" s="233"/>
      <c r="K77" s="200"/>
      <c r="L77" s="200"/>
      <c r="M77" s="205"/>
      <c r="N77" s="205"/>
      <c r="O77" s="200">
        <v>0.0</v>
      </c>
      <c r="P77" s="200">
        <v>1.0</v>
      </c>
      <c r="Q77" s="200">
        <v>1.0</v>
      </c>
      <c r="R77" s="205" t="b">
        <v>0</v>
      </c>
      <c r="S77" s="205"/>
      <c r="T77" s="205" t="b">
        <v>1</v>
      </c>
      <c r="U77" s="222"/>
      <c r="V77" s="222"/>
    </row>
    <row r="78" ht="16.5" customHeight="1" outlineLevel="1">
      <c r="A78" s="222"/>
      <c r="B78" s="388" t="s">
        <v>2681</v>
      </c>
      <c r="C78" s="386"/>
      <c r="D78" s="199" t="s">
        <v>316</v>
      </c>
      <c r="E78" s="386"/>
      <c r="F78" s="386"/>
      <c r="G78" s="386"/>
      <c r="H78" s="112"/>
      <c r="I78" s="224"/>
      <c r="J78" s="114"/>
      <c r="K78" s="414"/>
      <c r="L78" s="414"/>
      <c r="M78" s="414"/>
      <c r="N78" s="414"/>
      <c r="O78" s="414"/>
      <c r="P78" s="414"/>
      <c r="Q78" s="414"/>
      <c r="R78" s="414"/>
      <c r="S78" s="414"/>
      <c r="T78" s="414"/>
      <c r="U78" s="207"/>
      <c r="V78" s="207"/>
    </row>
    <row r="79" outlineLevel="1">
      <c r="A79" s="324" t="s">
        <v>2682</v>
      </c>
      <c r="B79" s="117"/>
      <c r="C79" s="327" t="s">
        <v>48</v>
      </c>
      <c r="D79" s="327" t="s">
        <v>49</v>
      </c>
      <c r="E79" s="328" t="s">
        <v>50</v>
      </c>
      <c r="F79" s="329" t="s">
        <v>51</v>
      </c>
      <c r="G79" s="328" t="s">
        <v>52</v>
      </c>
      <c r="H79" s="331" t="str">
        <f>'テンプレート'!H85</f>
        <v>Comment</v>
      </c>
      <c r="I79" s="120"/>
      <c r="J79" s="117"/>
      <c r="K79" s="333" t="str">
        <f>'テンプレート'!K85</f>
        <v>ベクトル</v>
      </c>
      <c r="L79" s="333" t="str">
        <f>'テンプレート'!L85</f>
        <v>KBG (R.E.)</v>
      </c>
      <c r="M79" s="333" t="str">
        <f>'テンプレート'!M85</f>
        <v>BKB (R.A.)</v>
      </c>
      <c r="N79" s="333" t="str">
        <f>'テンプレート'!N85</f>
        <v>FKB (R.F.)</v>
      </c>
      <c r="O79" s="334" t="str">
        <f>'テンプレート'!O85</f>
        <v>盾削り値</v>
      </c>
      <c r="P79" s="333" t="str">
        <f>'テンプレート'!P85</f>
        <v>ﾋｯﾄｽﾄｯﾌﾟ</v>
      </c>
      <c r="Q79" s="334" t="str">
        <f>'テンプレート'!Q85</f>
        <v>ずらし</v>
      </c>
      <c r="R79" s="333" t="str">
        <f>'テンプレート'!R85</f>
        <v>相殺</v>
      </c>
      <c r="S79" s="334" t="str">
        <f>'テンプレート'!S85</f>
        <v>相殺ﾓｰｼｮﾝ</v>
      </c>
      <c r="T79" s="334" t="str">
        <f>'テンプレート'!T85</f>
        <v>飛び道具</v>
      </c>
      <c r="U79" s="334" t="str">
        <f>'テンプレート'!U85</f>
        <v>慣性反転</v>
      </c>
      <c r="V79" s="334" t="str">
        <f>'テンプレート'!V85</f>
        <v>向き反転</v>
      </c>
    </row>
    <row r="80" ht="44.25" customHeight="1" outlineLevel="1">
      <c r="A80" s="358" t="s">
        <v>324</v>
      </c>
      <c r="B80" s="848"/>
      <c r="C80" s="199" t="s">
        <v>2686</v>
      </c>
      <c r="D80" s="199" t="s">
        <v>165</v>
      </c>
      <c r="E80" s="386"/>
      <c r="F80" s="386"/>
      <c r="G80" s="386"/>
      <c r="H80" s="243" t="s">
        <v>2687</v>
      </c>
      <c r="I80" s="221"/>
      <c r="J80" s="110"/>
      <c r="K80" s="414"/>
      <c r="L80" s="414"/>
      <c r="M80" s="414"/>
      <c r="N80" s="414"/>
      <c r="O80" s="414"/>
      <c r="P80" s="414"/>
      <c r="Q80" s="414"/>
      <c r="R80" s="414"/>
      <c r="S80" s="414"/>
      <c r="T80" s="414"/>
      <c r="U80" s="344" t="s">
        <v>340</v>
      </c>
      <c r="V80" s="344" t="b">
        <v>1</v>
      </c>
    </row>
    <row r="81" ht="44.25" customHeight="1" outlineLevel="1">
      <c r="A81" s="207"/>
      <c r="B81" s="388" t="s">
        <v>614</v>
      </c>
      <c r="C81" s="386"/>
      <c r="D81" s="199" t="s">
        <v>121</v>
      </c>
      <c r="E81" s="386"/>
      <c r="F81" s="386"/>
      <c r="G81" s="386"/>
      <c r="H81" s="112"/>
      <c r="I81" s="224"/>
      <c r="J81" s="114"/>
      <c r="K81" s="414"/>
      <c r="L81" s="414"/>
      <c r="M81" s="414"/>
      <c r="N81" s="414"/>
      <c r="O81" s="414"/>
      <c r="P81" s="414"/>
      <c r="Q81" s="414"/>
      <c r="R81" s="414"/>
      <c r="S81" s="414"/>
      <c r="T81" s="414"/>
      <c r="U81" s="207"/>
      <c r="V81" s="207"/>
    </row>
    <row r="82">
      <c r="A82" s="312"/>
      <c r="B82" s="315"/>
      <c r="C82" s="317"/>
      <c r="D82" s="317"/>
      <c r="E82" s="318"/>
      <c r="F82" s="318"/>
      <c r="G82" s="318"/>
      <c r="H82" s="319"/>
      <c r="I82" s="319"/>
      <c r="J82" s="320"/>
      <c r="K82" s="320"/>
      <c r="L82" s="320"/>
      <c r="M82" s="320"/>
      <c r="N82" s="320"/>
      <c r="O82" s="320"/>
      <c r="P82" s="320"/>
      <c r="Q82" s="180"/>
      <c r="R82" s="180"/>
      <c r="S82" s="180"/>
      <c r="T82" s="180"/>
      <c r="U82" s="180"/>
      <c r="V82" s="180"/>
    </row>
    <row r="83">
      <c r="A83" s="390" t="s">
        <v>442</v>
      </c>
      <c r="B83" s="110"/>
      <c r="C83" s="319"/>
      <c r="D83" s="319"/>
      <c r="E83" s="320"/>
      <c r="F83" s="392"/>
      <c r="G83" s="392"/>
      <c r="H83" s="320"/>
      <c r="I83" s="320"/>
      <c r="J83" s="320"/>
      <c r="K83" s="320"/>
      <c r="L83" s="320"/>
      <c r="M83" s="320"/>
      <c r="N83" s="180"/>
      <c r="O83" s="180"/>
      <c r="P83" s="180"/>
      <c r="Q83" s="320"/>
      <c r="R83" s="320"/>
      <c r="S83" s="320"/>
      <c r="T83" s="320"/>
      <c r="U83" s="320"/>
      <c r="V83" s="320"/>
    </row>
    <row r="84" outlineLevel="1">
      <c r="A84" s="112"/>
      <c r="B84" s="114"/>
      <c r="C84" s="393" t="s">
        <v>48</v>
      </c>
      <c r="D84" s="393" t="s">
        <v>49</v>
      </c>
      <c r="E84" s="393" t="s">
        <v>50</v>
      </c>
      <c r="F84" s="396" t="s">
        <v>51</v>
      </c>
      <c r="G84" s="319"/>
      <c r="H84" s="319"/>
      <c r="I84" s="319"/>
      <c r="J84" s="320"/>
      <c r="K84" s="320"/>
      <c r="L84" s="320"/>
      <c r="M84" s="320"/>
      <c r="N84" s="320"/>
      <c r="O84" s="320"/>
      <c r="P84" s="320"/>
      <c r="Q84" s="320"/>
      <c r="R84" s="320"/>
      <c r="S84" s="320"/>
      <c r="T84" s="320"/>
      <c r="U84" s="320"/>
      <c r="V84" s="320"/>
    </row>
    <row r="85" outlineLevel="1">
      <c r="A85" s="398" t="s">
        <v>449</v>
      </c>
      <c r="B85" s="399" t="s">
        <v>449</v>
      </c>
      <c r="C85" s="199" t="s">
        <v>429</v>
      </c>
      <c r="D85" s="199" t="s">
        <v>66</v>
      </c>
      <c r="E85" s="199" t="s">
        <v>429</v>
      </c>
      <c r="F85" s="200">
        <v>1.2</v>
      </c>
      <c r="G85" s="319"/>
      <c r="H85" s="319"/>
      <c r="I85" s="319"/>
      <c r="J85" s="320"/>
      <c r="K85" s="320"/>
      <c r="L85" s="320"/>
      <c r="M85" s="320"/>
      <c r="N85" s="320"/>
      <c r="O85" s="320"/>
      <c r="P85" s="320"/>
      <c r="Q85" s="320"/>
      <c r="R85" s="320"/>
      <c r="S85" s="320"/>
      <c r="T85" s="320"/>
      <c r="U85" s="320"/>
      <c r="V85" s="320"/>
    </row>
    <row r="86" outlineLevel="1">
      <c r="A86" s="400" t="s">
        <v>454</v>
      </c>
      <c r="B86" s="399" t="s">
        <v>455</v>
      </c>
      <c r="C86" s="199" t="s">
        <v>261</v>
      </c>
      <c r="D86" s="199" t="s">
        <v>476</v>
      </c>
      <c r="E86" s="401"/>
      <c r="F86" s="402"/>
      <c r="G86" s="402"/>
      <c r="H86" s="319"/>
      <c r="I86" s="319"/>
      <c r="J86" s="320"/>
      <c r="K86" s="320"/>
      <c r="L86" s="320"/>
      <c r="M86" s="320"/>
      <c r="N86" s="320"/>
      <c r="O86" s="320"/>
      <c r="P86" s="320"/>
      <c r="Q86" s="320"/>
      <c r="R86" s="320"/>
      <c r="S86" s="320"/>
      <c r="T86" s="320"/>
      <c r="U86" s="320"/>
      <c r="V86" s="320"/>
    </row>
    <row r="87" outlineLevel="1">
      <c r="A87" s="231"/>
      <c r="B87" s="399" t="s">
        <v>456</v>
      </c>
      <c r="C87" s="199" t="s">
        <v>212</v>
      </c>
      <c r="D87" s="199" t="s">
        <v>345</v>
      </c>
      <c r="E87" s="401"/>
      <c r="F87" s="402"/>
      <c r="G87" s="402"/>
      <c r="H87" s="319"/>
      <c r="I87" s="319"/>
      <c r="J87" s="320"/>
      <c r="K87" s="320"/>
      <c r="L87" s="320"/>
      <c r="M87" s="320"/>
      <c r="N87" s="320"/>
      <c r="O87" s="320"/>
      <c r="P87" s="320"/>
      <c r="Q87" s="320"/>
      <c r="R87" s="320"/>
      <c r="S87" s="320"/>
      <c r="T87" s="320"/>
      <c r="U87" s="320"/>
      <c r="V87" s="320"/>
    </row>
    <row r="88" outlineLevel="1">
      <c r="A88" s="112"/>
      <c r="B88" s="399" t="s">
        <v>459</v>
      </c>
      <c r="C88" s="199" t="s">
        <v>130</v>
      </c>
      <c r="D88" s="199" t="s">
        <v>165</v>
      </c>
      <c r="E88" s="319"/>
      <c r="F88" s="402"/>
      <c r="G88" s="402"/>
      <c r="H88" s="319"/>
      <c r="I88" s="319"/>
      <c r="J88" s="320"/>
      <c r="K88" s="320"/>
      <c r="L88" s="320"/>
      <c r="M88" s="320"/>
      <c r="N88" s="320"/>
      <c r="O88" s="320"/>
      <c r="P88" s="320"/>
      <c r="Q88" s="320"/>
      <c r="R88" s="320"/>
      <c r="S88" s="320"/>
      <c r="T88" s="320"/>
      <c r="U88" s="320"/>
      <c r="V88" s="320"/>
    </row>
    <row r="89" outlineLevel="1">
      <c r="A89" s="403" t="s">
        <v>462</v>
      </c>
      <c r="B89" s="117"/>
      <c r="C89" s="393" t="s">
        <v>465</v>
      </c>
      <c r="D89" s="393" t="s">
        <v>48</v>
      </c>
      <c r="E89" s="393" t="s">
        <v>49</v>
      </c>
      <c r="F89" s="393" t="s">
        <v>50</v>
      </c>
      <c r="G89" s="396" t="s">
        <v>51</v>
      </c>
      <c r="H89" s="1036" t="s">
        <v>53</v>
      </c>
      <c r="I89" s="120"/>
      <c r="J89" s="117"/>
      <c r="K89" s="405" t="str">
        <f>'テンプレート'!K97</f>
        <v>ベクトル</v>
      </c>
      <c r="L89" s="405" t="str">
        <f>'テンプレート'!L97</f>
        <v>KBG (R.E.)</v>
      </c>
      <c r="M89" s="405" t="str">
        <f>'テンプレート'!M97</f>
        <v>BKB (R.A.)</v>
      </c>
      <c r="N89" s="405" t="str">
        <f>'テンプレート'!N97</f>
        <v>FKB (R.F.)</v>
      </c>
      <c r="O89" s="406" t="str">
        <f>'テンプレート'!O97</f>
        <v>盾削り値</v>
      </c>
      <c r="P89" s="405" t="str">
        <f>'テンプレート'!P97</f>
        <v>ﾋｯﾄｽﾄｯﾌﾟ</v>
      </c>
      <c r="Q89" s="406" t="str">
        <f>'テンプレート'!Q97</f>
        <v>ずらし</v>
      </c>
      <c r="R89" s="408"/>
      <c r="S89" s="408"/>
      <c r="T89" s="408"/>
      <c r="U89" s="408"/>
      <c r="V89" s="408"/>
    </row>
    <row r="90" outlineLevel="1">
      <c r="A90" s="411" t="s">
        <v>467</v>
      </c>
      <c r="B90" s="399" t="s">
        <v>469</v>
      </c>
      <c r="C90" s="424" t="b">
        <v>0</v>
      </c>
      <c r="D90" s="386"/>
      <c r="E90" s="426">
        <v>31.0</v>
      </c>
      <c r="F90" s="414"/>
      <c r="G90" s="414"/>
      <c r="H90" s="1141"/>
      <c r="I90" s="221"/>
      <c r="J90" s="110"/>
      <c r="K90" s="414"/>
      <c r="L90" s="414"/>
      <c r="M90" s="414"/>
      <c r="N90" s="414"/>
      <c r="O90" s="414"/>
      <c r="P90" s="414"/>
      <c r="Q90" s="414"/>
      <c r="R90" s="408"/>
      <c r="S90" s="320"/>
      <c r="T90" s="320"/>
      <c r="U90" s="320"/>
      <c r="V90" s="320"/>
    </row>
    <row r="91" outlineLevel="1">
      <c r="A91" s="207"/>
      <c r="B91" s="399" t="s">
        <v>462</v>
      </c>
      <c r="C91" s="207"/>
      <c r="D91" s="127">
        <v>21.0</v>
      </c>
      <c r="E91" s="207"/>
      <c r="F91" s="199" t="s">
        <v>79</v>
      </c>
      <c r="G91" s="200">
        <v>10.799999999999999</v>
      </c>
      <c r="H91" s="112"/>
      <c r="I91" s="224"/>
      <c r="J91" s="114"/>
      <c r="K91" s="203"/>
      <c r="L91" s="203"/>
      <c r="M91" s="204"/>
      <c r="N91" s="204"/>
      <c r="O91" s="407"/>
      <c r="P91" s="407"/>
      <c r="Q91" s="407"/>
      <c r="R91" s="408"/>
      <c r="S91" s="320"/>
      <c r="T91" s="320"/>
      <c r="U91" s="320"/>
      <c r="V91" s="320"/>
    </row>
    <row r="92" outlineLevel="1">
      <c r="A92" s="411" t="s">
        <v>474</v>
      </c>
      <c r="B92" s="399" t="s">
        <v>469</v>
      </c>
      <c r="C92" s="424" t="b">
        <v>0</v>
      </c>
      <c r="D92" s="386"/>
      <c r="E92" s="426">
        <v>51.0</v>
      </c>
      <c r="F92" s="414"/>
      <c r="G92" s="414"/>
      <c r="H92" s="1141"/>
      <c r="I92" s="221"/>
      <c r="J92" s="110"/>
      <c r="K92" s="414"/>
      <c r="L92" s="414"/>
      <c r="M92" s="414"/>
      <c r="N92" s="414"/>
      <c r="O92" s="414"/>
      <c r="P92" s="414"/>
      <c r="Q92" s="414"/>
      <c r="R92" s="408"/>
      <c r="S92" s="320"/>
      <c r="T92" s="320"/>
      <c r="U92" s="320"/>
      <c r="V92" s="320"/>
    </row>
    <row r="93" outlineLevel="1">
      <c r="A93" s="207"/>
      <c r="B93" s="399" t="s">
        <v>462</v>
      </c>
      <c r="C93" s="207"/>
      <c r="D93" s="127">
        <v>18.0</v>
      </c>
      <c r="E93" s="207"/>
      <c r="F93" s="199" t="s">
        <v>74</v>
      </c>
      <c r="G93" s="200">
        <v>14.399999999999999</v>
      </c>
      <c r="H93" s="112"/>
      <c r="I93" s="224"/>
      <c r="J93" s="114"/>
      <c r="K93" s="203"/>
      <c r="L93" s="203"/>
      <c r="M93" s="204"/>
      <c r="N93" s="204"/>
      <c r="O93" s="407"/>
      <c r="P93" s="407"/>
      <c r="Q93" s="407"/>
      <c r="R93" s="408"/>
      <c r="S93" s="320"/>
      <c r="T93" s="320"/>
      <c r="U93" s="320"/>
      <c r="V93" s="320"/>
    </row>
    <row r="94" outlineLevel="1">
      <c r="A94" s="411" t="s">
        <v>477</v>
      </c>
      <c r="B94" s="399" t="s">
        <v>469</v>
      </c>
      <c r="C94" s="415" t="b">
        <v>0</v>
      </c>
      <c r="D94" s="1132" t="s">
        <v>495</v>
      </c>
      <c r="E94" s="216" t="s">
        <v>835</v>
      </c>
      <c r="F94" s="199" t="s">
        <v>429</v>
      </c>
      <c r="G94" s="200">
        <v>1.2</v>
      </c>
      <c r="H94" s="1141"/>
      <c r="I94" s="221"/>
      <c r="J94" s="110"/>
      <c r="K94" s="203"/>
      <c r="L94" s="203"/>
      <c r="M94" s="204"/>
      <c r="N94" s="204"/>
      <c r="O94" s="205">
        <v>0.0</v>
      </c>
      <c r="P94" s="205">
        <v>1.0</v>
      </c>
      <c r="Q94" s="205">
        <v>1.0</v>
      </c>
      <c r="R94" s="408"/>
      <c r="S94" s="320"/>
      <c r="T94" s="320"/>
      <c r="U94" s="320"/>
      <c r="V94" s="320"/>
    </row>
    <row r="95" outlineLevel="1">
      <c r="A95" s="207"/>
      <c r="B95" s="399" t="s">
        <v>462</v>
      </c>
      <c r="C95" s="207"/>
      <c r="D95" s="199" t="s">
        <v>327</v>
      </c>
      <c r="E95" s="207"/>
      <c r="F95" s="199" t="s">
        <v>58</v>
      </c>
      <c r="G95" s="200">
        <v>4.8</v>
      </c>
      <c r="H95" s="112"/>
      <c r="I95" s="224"/>
      <c r="J95" s="114"/>
      <c r="K95" s="203"/>
      <c r="L95" s="203"/>
      <c r="M95" s="204"/>
      <c r="N95" s="204"/>
      <c r="O95" s="407"/>
      <c r="P95" s="407"/>
      <c r="Q95" s="407"/>
      <c r="R95" s="408"/>
      <c r="S95" s="179"/>
      <c r="T95" s="179"/>
      <c r="U95" s="179"/>
      <c r="V95" s="179"/>
    </row>
    <row r="96" outlineLevel="1">
      <c r="A96" s="411" t="s">
        <v>482</v>
      </c>
      <c r="B96" s="399" t="s">
        <v>469</v>
      </c>
      <c r="C96" s="415" t="b">
        <v>0</v>
      </c>
      <c r="D96" s="386"/>
      <c r="E96" s="426">
        <v>31.0</v>
      </c>
      <c r="F96" s="414"/>
      <c r="G96" s="414"/>
      <c r="H96" s="1141"/>
      <c r="I96" s="221"/>
      <c r="J96" s="110"/>
      <c r="K96" s="414"/>
      <c r="L96" s="414"/>
      <c r="M96" s="414"/>
      <c r="N96" s="414"/>
      <c r="O96" s="414"/>
      <c r="P96" s="414"/>
      <c r="Q96" s="414"/>
      <c r="R96" s="408"/>
      <c r="S96" s="179"/>
      <c r="T96" s="179"/>
      <c r="U96" s="179"/>
      <c r="V96" s="179"/>
    </row>
    <row r="97" outlineLevel="1">
      <c r="A97" s="207"/>
      <c r="B97" s="399" t="s">
        <v>462</v>
      </c>
      <c r="C97" s="207"/>
      <c r="D97" s="199" t="s">
        <v>1066</v>
      </c>
      <c r="E97" s="207"/>
      <c r="F97" s="199" t="s">
        <v>145</v>
      </c>
      <c r="G97" s="200">
        <v>8.4</v>
      </c>
      <c r="H97" s="112"/>
      <c r="I97" s="224"/>
      <c r="J97" s="114"/>
      <c r="K97" s="203"/>
      <c r="L97" s="203"/>
      <c r="M97" s="204"/>
      <c r="N97" s="204"/>
      <c r="O97" s="407"/>
      <c r="P97" s="414"/>
      <c r="Q97" s="407"/>
      <c r="R97" s="408"/>
      <c r="S97" s="179"/>
      <c r="T97" s="179"/>
      <c r="U97" s="179"/>
      <c r="V97" s="179"/>
    </row>
    <row r="98">
      <c r="A98" s="312"/>
      <c r="B98" s="315"/>
      <c r="C98" s="317"/>
      <c r="D98" s="317"/>
      <c r="E98" s="319"/>
      <c r="F98" s="248"/>
      <c r="G98" s="248"/>
      <c r="H98" s="319"/>
      <c r="I98" s="319"/>
      <c r="J98" s="320"/>
      <c r="K98" s="320"/>
      <c r="L98" s="121"/>
      <c r="M98" s="121"/>
      <c r="N98" s="121"/>
      <c r="O98" s="179"/>
      <c r="P98" s="179"/>
      <c r="Q98" s="121"/>
      <c r="R98" s="121"/>
      <c r="S98" s="121"/>
      <c r="T98" s="121"/>
      <c r="U98" s="121"/>
      <c r="V98" s="121"/>
    </row>
    <row r="99">
      <c r="A99" s="429" t="s">
        <v>486</v>
      </c>
      <c r="B99" s="110"/>
      <c r="C99" s="392"/>
      <c r="D99" s="121"/>
      <c r="E99" s="121"/>
      <c r="F99" s="121"/>
      <c r="G99" s="121"/>
      <c r="H99" s="121"/>
      <c r="I99" s="121"/>
      <c r="J99" s="180"/>
      <c r="K99" s="121"/>
      <c r="L99" s="121"/>
      <c r="M99" s="121"/>
      <c r="N99" s="121"/>
      <c r="O99" s="121"/>
      <c r="P99" s="121"/>
      <c r="Q99" s="180"/>
      <c r="R99" s="121"/>
      <c r="S99" s="121"/>
      <c r="T99" s="121"/>
      <c r="U99" s="121"/>
      <c r="V99" s="121"/>
    </row>
    <row r="100" outlineLevel="1">
      <c r="A100" s="112"/>
      <c r="B100" s="114"/>
      <c r="C100" s="430" t="s">
        <v>487</v>
      </c>
      <c r="D100" s="430" t="s">
        <v>489</v>
      </c>
      <c r="E100" s="430" t="s">
        <v>49</v>
      </c>
      <c r="F100" s="430" t="s">
        <v>490</v>
      </c>
      <c r="G100" s="431"/>
      <c r="H100" s="319"/>
      <c r="I100" s="319"/>
      <c r="J100" s="320"/>
      <c r="K100" s="320"/>
      <c r="L100" s="121"/>
      <c r="M100" s="121"/>
      <c r="N100" s="121"/>
      <c r="O100" s="121"/>
      <c r="P100" s="121"/>
      <c r="Q100" s="121"/>
      <c r="R100" s="121"/>
      <c r="S100" s="121"/>
      <c r="T100" s="121"/>
      <c r="U100" s="121"/>
      <c r="V100" s="121"/>
    </row>
    <row r="101" outlineLevel="1">
      <c r="A101" s="432" t="s">
        <v>492</v>
      </c>
      <c r="B101" s="433" t="s">
        <v>455</v>
      </c>
      <c r="C101" s="127" t="str">
        <f t="array" ref="C101">INDEX(Dodges!$C$3:$U$84, MATCH($A$1,Dodges!$A$3:$A$85,0), MATCH(C100,Dodges!$C$2:$F$2,0))</f>
        <v>3-16</v>
      </c>
      <c r="D101" s="127" t="str">
        <f t="array" ref="D101">INDEX(Dodges!$C$3:$U$84, MATCH($A$1,Dodges!$A$3:$A$85,0), MATCH(D100,Dodges!$C$2:$F$2,0))</f>
        <v>6-16</v>
      </c>
      <c r="E101" s="127" t="str">
        <f t="array" ref="E101">INDEX(Dodges!$C$3:$U$84, MATCH($A$1,Dodges!$A$3:$A$85,0), MATCH(E100,Dodges!$C$2:$F$2,0))</f>
        <v>24 (19)</v>
      </c>
      <c r="F101" s="127" t="str">
        <f t="array" ref="F101">INDEX(Dodges!$C$3:$U$84, MATCH($A$1,Dodges!$A$3:$A$85,0), MATCH(F100,Dodges!$C$2:$F$2,0))</f>
        <v>32 (25)</v>
      </c>
      <c r="G101" s="402"/>
      <c r="H101" s="319"/>
      <c r="I101" s="319"/>
      <c r="J101" s="320"/>
      <c r="K101" s="320"/>
      <c r="L101" s="320"/>
      <c r="M101" s="121"/>
      <c r="N101" s="121"/>
      <c r="O101" s="121"/>
      <c r="P101" s="121"/>
      <c r="Q101" s="121"/>
      <c r="R101" s="121"/>
      <c r="S101" s="121"/>
      <c r="T101" s="121"/>
      <c r="U101" s="121"/>
      <c r="V101" s="121"/>
    </row>
    <row r="102" outlineLevel="1">
      <c r="A102" s="231"/>
      <c r="B102" s="433" t="s">
        <v>496</v>
      </c>
      <c r="C102" s="127" t="str">
        <f t="array" ref="C102">INDEX(Dodges!$G$3:$U$84, MATCH($A$1,Dodges!$A$3:$A$85,0), MATCH(C100,Dodges!$G$2:$J$2,0))</f>
        <v>4-14</v>
      </c>
      <c r="D102" s="127" t="str">
        <f t="array" ref="D102">INDEX(Dodges!$G$3:$U$84, MATCH($A$1,Dodges!$A$3:$A$85,0), MATCH(D100,Dodges!$G$2:$J$2,0))</f>
        <v>8-14</v>
      </c>
      <c r="E102" s="127" t="str">
        <f t="array" ref="E102">INDEX(Dodges!$G$3:$U$84, MATCH($A$1,Dodges!$A$3:$A$85,0), MATCH(E100,Dodges!$G$2:$J$2,0))</f>
        <v>28</v>
      </c>
      <c r="F102" s="127">
        <f t="array" ref="F102">INDEX(Dodges!$G$3:$U$84, MATCH($A$1,Dodges!$A$3:$A$85,0), MATCH(F100,Dodges!$G$2:$J$2,0))</f>
        <v>37</v>
      </c>
      <c r="G102" s="436"/>
      <c r="H102" s="319"/>
      <c r="I102" s="319"/>
      <c r="J102" s="320"/>
      <c r="K102" s="320"/>
      <c r="L102" s="320"/>
      <c r="M102" s="320"/>
      <c r="N102" s="320"/>
      <c r="O102" s="121"/>
      <c r="P102" s="121"/>
      <c r="Q102" s="121"/>
      <c r="R102" s="121"/>
      <c r="S102" s="121"/>
      <c r="T102" s="121"/>
      <c r="U102" s="121"/>
      <c r="V102" s="121"/>
    </row>
    <row r="103" outlineLevel="1">
      <c r="A103" s="112"/>
      <c r="B103" s="433" t="s">
        <v>497</v>
      </c>
      <c r="C103" s="127" t="str">
        <f t="array" ref="C103">INDEX(Dodges!$K$3:$U$84, MATCH($A$1,Dodges!$A$3:$A$85,0), MATCH(C100,Dodges!$K$2:$N$2,0))</f>
        <v>4-15</v>
      </c>
      <c r="D103" s="127" t="str">
        <f t="array" ref="D103">INDEX(Dodges!$K$3:$U$84, MATCH($A$1,Dodges!$A$3:$A$85,0), MATCH(D100,Dodges!$K$2:$N$2,0))</f>
        <v>8-13</v>
      </c>
      <c r="E103" s="127" t="str">
        <f t="array" ref="E103">INDEX(Dodges!$K$3:$U$84, MATCH($A$1,Dodges!$A$3:$A$85,0), MATCH(E100,Dodges!$K$2:$N$2,0))</f>
        <v>33</v>
      </c>
      <c r="F103" s="127" t="str">
        <f t="array" ref="F103">INDEX(Dodges!$K$3:$U$84, MATCH($A$1,Dodges!$A$3:$A$85,0), MATCH(F100,Dodges!$K$2:$N$2,0))</f>
        <v>50</v>
      </c>
      <c r="G103" s="436"/>
      <c r="H103" s="434"/>
      <c r="I103" s="434"/>
      <c r="J103" s="179"/>
      <c r="K103" s="179"/>
      <c r="L103" s="179"/>
      <c r="M103" s="179"/>
      <c r="N103" s="179"/>
      <c r="O103" s="121"/>
      <c r="P103" s="121"/>
      <c r="Q103" s="121"/>
      <c r="R103" s="121"/>
      <c r="S103" s="121"/>
      <c r="T103" s="121"/>
      <c r="U103" s="121"/>
      <c r="V103" s="121"/>
    </row>
    <row r="104" outlineLevel="1">
      <c r="A104" s="432" t="s">
        <v>498</v>
      </c>
      <c r="B104" s="433" t="s">
        <v>499</v>
      </c>
      <c r="C104" s="127" t="str">
        <f t="array" ref="C104">INDEX(Dodges!$O$3:$U$84, MATCH($A$1,Dodges!$A$3:$A$85,0), MATCH(C100,Dodges!$O$2:$R$2,0))</f>
        <v>2-27</v>
      </c>
      <c r="D104" s="127" t="str">
        <f t="array" ref="D104">INDEX(Dodges!$O$3:$U$84, MATCH($A$1,Dodges!$A$3:$A$85,0), MATCH(D100,Dodges!$O$2:$R$2,0))</f>
        <v>5-25</v>
      </c>
      <c r="E104" s="127" t="str">
        <f t="array" ref="E104">INDEX(Dodges!$O$3:$U$84, MATCH($A$1,Dodges!$A$3:$A$85,0), MATCH(E100,Dodges!$O$2:$R$2,0))</f>
        <v>44</v>
      </c>
      <c r="F104" s="248"/>
      <c r="G104" s="248"/>
      <c r="H104" s="180"/>
      <c r="I104" s="180"/>
      <c r="J104" s="121"/>
      <c r="K104" s="121"/>
      <c r="L104" s="121"/>
      <c r="M104" s="121"/>
      <c r="N104" s="121"/>
      <c r="O104" s="320"/>
      <c r="P104" s="320"/>
      <c r="Q104" s="320"/>
      <c r="R104" s="320"/>
      <c r="S104" s="320"/>
      <c r="T104" s="320"/>
      <c r="U104" s="320"/>
      <c r="V104" s="320"/>
    </row>
    <row r="105" outlineLevel="1">
      <c r="A105" s="112"/>
      <c r="B105" s="433" t="s">
        <v>500</v>
      </c>
      <c r="C105" s="127" t="str">
        <f t="array" ref="C105">INDEX(Dodges!$S$3:$U$84, MATCH($A$1,Dodges!$A$3:$A$85,0), MATCH(C100,Dodges!$S$2:$U$2,0))</f>
        <v>2-19</v>
      </c>
      <c r="D105" s="127" t="str">
        <f t="array" ref="D105">INDEX(Dodges!$S$3:$U$84, MATCH($A$1,Dodges!$A$3:$A$85,0), MATCH(D100,Dodges!$S$2:$U$2,0))</f>
        <v>5-18</v>
      </c>
      <c r="E105" s="127" t="str">
        <f t="array" ref="E105">INDEX(Dodges!$S$3:$U$84, MATCH($A$1,Dodges!$A$3:$A$85,0), MATCH(E100,Dodges!$S$2:$U$2,0))</f>
        <v>真横：74
真上：96
真下：62</v>
      </c>
      <c r="F105" s="436"/>
      <c r="G105" s="436"/>
      <c r="H105" s="180"/>
      <c r="I105" s="180"/>
      <c r="J105" s="179"/>
      <c r="K105" s="179"/>
      <c r="L105" s="179"/>
      <c r="M105" s="179"/>
      <c r="N105" s="121"/>
      <c r="O105" s="180"/>
      <c r="P105" s="180"/>
      <c r="Q105" s="180"/>
      <c r="R105" s="180"/>
      <c r="S105" s="180"/>
      <c r="T105" s="180"/>
      <c r="U105" s="180"/>
      <c r="V105" s="180"/>
    </row>
    <row r="106">
      <c r="A106" s="438"/>
      <c r="B106" s="439"/>
      <c r="C106" s="431"/>
      <c r="D106" s="431"/>
      <c r="E106" s="440"/>
      <c r="F106" s="431"/>
      <c r="G106" s="431"/>
      <c r="H106" s="431"/>
      <c r="I106" s="431"/>
      <c r="J106" s="121"/>
      <c r="K106" s="319"/>
      <c r="L106" s="319"/>
      <c r="M106" s="319"/>
      <c r="N106" s="319"/>
      <c r="O106" s="180"/>
      <c r="P106" s="180"/>
      <c r="Q106" s="180"/>
      <c r="R106" s="180"/>
      <c r="S106" s="180"/>
      <c r="T106" s="180"/>
      <c r="U106" s="180"/>
      <c r="V106" s="180"/>
    </row>
    <row r="107">
      <c r="A107" s="441" t="s">
        <v>501</v>
      </c>
      <c r="B107" s="110"/>
      <c r="C107" s="320"/>
      <c r="D107" s="179"/>
      <c r="E107" s="320"/>
      <c r="F107" s="138"/>
      <c r="G107" s="138"/>
      <c r="H107" s="179"/>
      <c r="I107" s="179"/>
      <c r="J107" s="180"/>
      <c r="K107" s="180"/>
      <c r="L107" s="180"/>
      <c r="M107" s="180"/>
      <c r="N107" s="180"/>
      <c r="O107" s="180"/>
      <c r="P107" s="180"/>
      <c r="Q107" s="180"/>
      <c r="R107" s="180"/>
      <c r="S107" s="180"/>
      <c r="T107" s="180"/>
      <c r="U107" s="180"/>
      <c r="V107" s="180"/>
    </row>
    <row r="108" outlineLevel="1">
      <c r="A108" s="112"/>
      <c r="B108" s="114"/>
      <c r="C108" s="442" t="s">
        <v>487</v>
      </c>
      <c r="D108" s="442" t="s">
        <v>49</v>
      </c>
      <c r="E108" s="442" t="s">
        <v>48</v>
      </c>
      <c r="F108" s="442" t="s">
        <v>50</v>
      </c>
      <c r="G108" s="443" t="s">
        <v>51</v>
      </c>
      <c r="H108" s="320"/>
      <c r="I108" s="320"/>
      <c r="J108" s="179"/>
      <c r="K108" s="444" t="str">
        <f>'テンプレート'!K116</f>
        <v>アイテム取得</v>
      </c>
      <c r="L108" s="117"/>
      <c r="M108" s="445" t="str">
        <f>'テンプレート'!M116</f>
        <v>取得フレーム</v>
      </c>
      <c r="N108" s="445" t="str">
        <f>'テンプレート'!N116</f>
        <v>Duration</v>
      </c>
      <c r="O108" s="180"/>
      <c r="P108" s="180"/>
      <c r="Q108" s="180"/>
      <c r="R108" s="180"/>
      <c r="S108" s="180"/>
      <c r="T108" s="180"/>
      <c r="U108" s="180"/>
      <c r="V108" s="180"/>
    </row>
    <row r="109" outlineLevel="1">
      <c r="A109" s="446" t="s">
        <v>502</v>
      </c>
      <c r="B109" s="447" t="s">
        <v>503</v>
      </c>
      <c r="C109" s="448"/>
      <c r="D109" s="127">
        <f t="array" ref="D109">INDEX('Ledge  Tech'!$C$3:$C103, MATCH($A$1,'Ledge  Tech'!$A$3:$A$109,0), MATCH(D108,'Ledge  Tech'!$C$2,0))</f>
        <v>19</v>
      </c>
      <c r="E109" s="448"/>
      <c r="F109" s="448"/>
      <c r="G109" s="448"/>
      <c r="H109" s="320"/>
      <c r="I109" s="320"/>
      <c r="J109" s="121"/>
      <c r="K109" s="449" t="str">
        <f>'テンプレート'!K117</f>
        <v>小アイテム</v>
      </c>
      <c r="L109" s="450" t="str">
        <f>'テンプレート'!L117</f>
        <v>On-Spot</v>
      </c>
      <c r="M109" s="127" t="s">
        <v>504</v>
      </c>
      <c r="N109" s="127">
        <v>7.0</v>
      </c>
      <c r="O109" s="180"/>
      <c r="P109" s="180"/>
      <c r="Q109" s="180"/>
      <c r="R109" s="180"/>
      <c r="S109" s="180"/>
      <c r="T109" s="180"/>
      <c r="U109" s="180"/>
      <c r="V109" s="180"/>
    </row>
    <row r="110" outlineLevel="1">
      <c r="A110" s="222"/>
      <c r="B110" s="447" t="s">
        <v>455</v>
      </c>
      <c r="C110" s="127" t="str">
        <f t="array" ref="C110">INDEX('Ledge  Tech'!$D$3:$E103, MATCH($A$1,'Ledge  Tech'!$A$3:$A$109,0), MATCH(C108,'Ledge  Tech'!$D$2:$E$2,0))</f>
        <v>1-33</v>
      </c>
      <c r="D110" s="127">
        <f t="array" ref="D110">INDEX('Ledge  Tech'!$D$3:$E103, MATCH($A$1,'Ledge  Tech'!$A$3:$A$109,0), MATCH(D108,'Ledge  Tech'!$D$2:$E$2,0))</f>
        <v>34</v>
      </c>
      <c r="E110" s="448"/>
      <c r="F110" s="448"/>
      <c r="G110" s="448"/>
      <c r="H110" s="320"/>
      <c r="I110" s="320"/>
      <c r="J110" s="179"/>
      <c r="K110" s="207"/>
      <c r="L110" s="450" t="str">
        <f>'テンプレート'!L118</f>
        <v>歩き</v>
      </c>
      <c r="M110" s="127" t="s">
        <v>504</v>
      </c>
      <c r="N110" s="127">
        <v>19.0</v>
      </c>
      <c r="O110" s="180"/>
      <c r="P110" s="180"/>
      <c r="Q110" s="180"/>
      <c r="R110" s="180"/>
      <c r="S110" s="180"/>
      <c r="T110" s="180"/>
      <c r="U110" s="180"/>
      <c r="V110" s="180"/>
    </row>
    <row r="111" outlineLevel="1">
      <c r="A111" s="222"/>
      <c r="B111" s="447" t="s">
        <v>486</v>
      </c>
      <c r="C111" s="127" t="str">
        <f t="array" ref="C111">INDEX('Ledge  Tech'!$F$3:$G$109, MATCH($A$1,'Ledge  Tech'!$A$3:$A$109,0), MATCH(C108,'Ledge  Tech'!$F$2:$G$2,0))</f>
        <v>1-26</v>
      </c>
      <c r="D111" s="127">
        <f t="array" ref="D111">INDEX('Ledge  Tech'!$F$3:$G$109, MATCH($A$1,'Ledge  Tech'!$A$3:$A$109,0), MATCH(D108,'Ledge  Tech'!$F$2:$G$2,0))</f>
        <v>45</v>
      </c>
      <c r="E111" s="448"/>
      <c r="F111" s="448"/>
      <c r="G111" s="448"/>
      <c r="H111" s="320"/>
      <c r="I111" s="320"/>
      <c r="J111" s="121"/>
      <c r="K111" s="451" t="str">
        <f>'テンプレート'!K119</f>
        <v>アイテム投擲</v>
      </c>
      <c r="L111" s="117"/>
      <c r="M111" s="445" t="str">
        <f>'テンプレート'!M119</f>
        <v>投擲フレーム</v>
      </c>
      <c r="N111" s="445" t="str">
        <f>'テンプレート'!N119</f>
        <v>Duration</v>
      </c>
      <c r="O111" s="180"/>
      <c r="P111" s="180"/>
      <c r="Q111" s="180"/>
      <c r="R111" s="180"/>
      <c r="S111" s="180"/>
      <c r="T111" s="180"/>
      <c r="U111" s="180"/>
      <c r="V111" s="180"/>
    </row>
    <row r="112" outlineLevel="1">
      <c r="A112" s="222"/>
      <c r="B112" s="447" t="s">
        <v>505</v>
      </c>
      <c r="C112" s="127" t="str">
        <f t="array" ref="C112">INDEX('Ledge  Tech'!$H$3:$I$109, MATCH($A$1,'Ledge  Tech'!$A$3:$A$109,0), MATCH(C108,'Ledge  Tech'!$H$2:$I$2,0))</f>
        <v>1-12</v>
      </c>
      <c r="D112" s="127">
        <f t="array" ref="D112">INDEX('Ledge  Tech'!$H$3:$I$109, MATCH($A$1,'Ledge  Tech'!$A$3:$A$109,0), MATCH(D108,'Ledge  Tech'!$H$2:$I$2,0))</f>
        <v>14</v>
      </c>
      <c r="E112" s="448"/>
      <c r="F112" s="448"/>
      <c r="G112" s="448"/>
      <c r="H112" s="320"/>
      <c r="I112" s="320"/>
      <c r="J112" s="179"/>
      <c r="K112" s="452" t="str">
        <f>'テンプレート'!K120</f>
        <v>Ground投擲</v>
      </c>
      <c r="L112" s="450" t="str">
        <f>'テンプレート'!L120</f>
        <v>前Throws</v>
      </c>
      <c r="M112" s="127" t="s">
        <v>145</v>
      </c>
      <c r="N112" s="127">
        <v>20.0</v>
      </c>
      <c r="O112" s="121"/>
      <c r="P112" s="121"/>
      <c r="Q112" s="121"/>
      <c r="R112" s="121"/>
      <c r="S112" s="121"/>
      <c r="T112" s="121"/>
      <c r="U112" s="121"/>
      <c r="V112" s="121"/>
    </row>
    <row r="113" outlineLevel="1">
      <c r="A113" s="207"/>
      <c r="B113" s="447" t="s">
        <v>506</v>
      </c>
      <c r="C113" s="127" t="str">
        <f t="array" ref="C113">INDEX('Ledge  Tech'!$J$3:$M$109, MATCH($A$1,'Ledge  Tech'!$A$3:$A$109,0), MATCH(C108,'Ledge  Tech'!$J$2:$M$2,0))</f>
        <v>1-25</v>
      </c>
      <c r="D113" s="127">
        <f t="array" ref="D113">INDEX('Ledge  Tech'!$J$3:$M$109, MATCH($A$1,'Ledge  Tech'!$A$3:$A$109,0), MATCH(D108,'Ledge  Tech'!$J$2:$M$2,0))</f>
        <v>55</v>
      </c>
      <c r="E113" s="127" t="str">
        <f t="array" ref="E113">INDEX('Ledge  Tech'!$J$3:$M$109, MATCH($A$1,'Ledge  Tech'!$A$3:$A$109,0), MATCH(E108,'Ledge  Tech'!$J$2:$M$2,0))</f>
        <v>23-25</v>
      </c>
      <c r="F113" s="127">
        <f t="array" ref="F113">INDEX('Ledge  Tech'!$J$3:$M$109, MATCH($A$1,'Ledge  Tech'!$A$3:$A$109,0), MATCH(F108,'Ledge  Tech'!$J$2:$M$2,0))</f>
        <v>9</v>
      </c>
      <c r="G113" s="127">
        <f>F113*1.2</f>
        <v>10.8</v>
      </c>
      <c r="H113" s="320"/>
      <c r="I113" s="320"/>
      <c r="J113" s="121"/>
      <c r="K113" s="222"/>
      <c r="L113" s="450" t="str">
        <f>'テンプレート'!L121</f>
        <v>後Throws</v>
      </c>
      <c r="M113" s="127" t="s">
        <v>79</v>
      </c>
      <c r="N113" s="127">
        <v>20.0</v>
      </c>
      <c r="O113" s="121"/>
      <c r="P113" s="121"/>
      <c r="Q113" s="121"/>
      <c r="R113" s="121"/>
      <c r="S113" s="121"/>
      <c r="T113" s="121"/>
      <c r="U113" s="121"/>
      <c r="V113" s="121"/>
    </row>
    <row r="114" outlineLevel="1">
      <c r="A114" s="446" t="s">
        <v>507</v>
      </c>
      <c r="B114" s="447" t="s">
        <v>455</v>
      </c>
      <c r="C114" s="127" t="str">
        <f t="array" ref="C114">INDEX('Ledge  Tech'!$N$3:$O$109, MATCH($A$1,'Ledge  Tech'!$A$3:$A$109,0), MATCH(C108,'Ledge  Tech'!$N$2:$O$2,0))</f>
        <v>1-20</v>
      </c>
      <c r="D114" s="127">
        <f t="array" ref="D114">INDEX('Ledge  Tech'!$N$3:$O$109, MATCH($A$1,'Ledge  Tech'!$A$3:$A$109,0), MATCH(D108,'Ledge  Tech'!$N$2:$O$2,0))</f>
        <v>26</v>
      </c>
      <c r="E114" s="448"/>
      <c r="F114" s="448"/>
      <c r="G114" s="448"/>
      <c r="H114" s="320"/>
      <c r="I114" s="320"/>
      <c r="J114" s="179"/>
      <c r="K114" s="222"/>
      <c r="L114" s="450" t="str">
        <f>'テンプレート'!L122</f>
        <v>上Throws</v>
      </c>
      <c r="M114" s="127" t="s">
        <v>191</v>
      </c>
      <c r="N114" s="127">
        <v>20.0</v>
      </c>
      <c r="O114" s="320"/>
      <c r="P114" s="320"/>
      <c r="Q114" s="320"/>
      <c r="R114" s="320"/>
      <c r="S114" s="320"/>
      <c r="T114" s="320"/>
      <c r="U114" s="320"/>
      <c r="V114" s="320"/>
    </row>
    <row r="115" outlineLevel="1">
      <c r="A115" s="222"/>
      <c r="B115" s="447" t="s">
        <v>496</v>
      </c>
      <c r="C115" s="127" t="str">
        <f t="array" ref="C115">INDEX('Ledge  Tech'!$P$3:$Q$109, MATCH($A$1,'Ledge  Tech'!$A$3:$A$109,0), MATCH(C108,'Ledge  Tech'!$P$2:$Q$2,0))</f>
        <v>1-20</v>
      </c>
      <c r="D115" s="127">
        <f t="array" ref="D115">INDEX('Ledge  Tech'!$P$3:$Q$109, MATCH($A$1,'Ledge  Tech'!$A$3:$A$109,0), MATCH(D108,'Ledge  Tech'!$P$2:$Q$2,0))</f>
        <v>40</v>
      </c>
      <c r="E115" s="448"/>
      <c r="F115" s="448"/>
      <c r="G115" s="448"/>
      <c r="H115" s="320"/>
      <c r="I115" s="320"/>
      <c r="J115" s="121"/>
      <c r="K115" s="222"/>
      <c r="L115" s="450" t="str">
        <f>'テンプレート'!L123</f>
        <v>下Throws</v>
      </c>
      <c r="M115" s="127" t="s">
        <v>66</v>
      </c>
      <c r="N115" s="127">
        <v>18.0</v>
      </c>
      <c r="O115" s="180"/>
      <c r="P115" s="180"/>
      <c r="Q115" s="180"/>
      <c r="R115" s="180"/>
      <c r="S115" s="180"/>
      <c r="T115" s="180"/>
      <c r="U115" s="180"/>
      <c r="V115" s="180"/>
    </row>
    <row r="116" outlineLevel="1">
      <c r="A116" s="207"/>
      <c r="B116" s="447" t="s">
        <v>497</v>
      </c>
      <c r="C116" s="127" t="str">
        <f t="array" ref="C116">INDEX('Ledge  Tech'!$R$3:$S$109, MATCH($A$1,'Ledge  Tech'!$A$3:$A$109,0), MATCH(C108,'Ledge  Tech'!$R$2:$S$2,0))</f>
        <v>1-20</v>
      </c>
      <c r="D116" s="127">
        <f t="array" ref="D116">INDEX('Ledge  Tech'!$R$3:$S$109, MATCH($A$1,'Ledge  Tech'!$A$3:$A$109,0), MATCH(D108,'Ledge  Tech'!$R$2:$S$2,0))</f>
        <v>40</v>
      </c>
      <c r="E116" s="448"/>
      <c r="F116" s="448"/>
      <c r="G116" s="448"/>
      <c r="H116" s="320"/>
      <c r="I116" s="320"/>
      <c r="J116" s="179"/>
      <c r="K116" s="222"/>
      <c r="L116" s="453" t="str">
        <f>'テンプレート'!L124</f>
        <v>ダッシュ</v>
      </c>
      <c r="M116" s="127" t="s">
        <v>58</v>
      </c>
      <c r="N116" s="127">
        <v>35.0</v>
      </c>
      <c r="O116" s="180"/>
      <c r="P116" s="180"/>
      <c r="Q116" s="180"/>
      <c r="R116" s="180"/>
      <c r="S116" s="180"/>
      <c r="T116" s="180"/>
      <c r="U116" s="180"/>
      <c r="V116" s="180"/>
    </row>
    <row r="117" outlineLevel="1">
      <c r="A117" s="446" t="s">
        <v>508</v>
      </c>
      <c r="B117" s="447" t="s">
        <v>509</v>
      </c>
      <c r="C117" s="448"/>
      <c r="D117" s="127" t="str">
        <f t="array" ref="D117">INDEX('Get-Ups'!$C$3:$C103, MATCH($A$1,'Get-Ups'!$A$3:$A$109,0), MATCH(D108,'Get-Ups'!$C$2:$AD$2,0))</f>
        <v>25</v>
      </c>
      <c r="E117" s="448"/>
      <c r="F117" s="448"/>
      <c r="G117" s="448"/>
      <c r="H117" s="320"/>
      <c r="I117" s="320"/>
      <c r="J117" s="121"/>
      <c r="K117" s="207"/>
      <c r="L117" s="453" t="str">
        <f>'テンプレート'!L125</f>
        <v>On-Spot捨て</v>
      </c>
      <c r="M117" s="127" t="s">
        <v>229</v>
      </c>
      <c r="N117" s="127">
        <v>23.0</v>
      </c>
      <c r="O117" s="180"/>
      <c r="P117" s="180"/>
      <c r="Q117" s="180"/>
      <c r="R117" s="180"/>
      <c r="S117" s="180"/>
      <c r="T117" s="180"/>
      <c r="U117" s="180"/>
      <c r="V117" s="180"/>
    </row>
    <row r="118" outlineLevel="1">
      <c r="A118" s="222"/>
      <c r="B118" s="447" t="s">
        <v>455</v>
      </c>
      <c r="C118" s="454" t="str">
        <f t="array" ref="C118">INDEX('Get-Ups'!$D$3:$E103, MATCH($A$1,'Get-Ups'!$A$3:$A$109,0), MATCH(C108,'Get-Ups'!$D$2:$AD$2,0))</f>
        <v>1-22</v>
      </c>
      <c r="D118" s="455">
        <f t="array" ref="D118">INDEX('Get-Ups'!$D$3:$E103, MATCH($A$1,'Get-Ups'!$A$3:$A$109,0), MATCH(D108,'Get-Ups'!$D$2:$AD$2,0))</f>
        <v>29</v>
      </c>
      <c r="E118" s="448"/>
      <c r="F118" s="448"/>
      <c r="G118" s="448"/>
      <c r="H118" s="320"/>
      <c r="I118" s="320"/>
      <c r="J118" s="179"/>
      <c r="K118" s="452" t="str">
        <f>'テンプレート'!K126</f>
        <v>Air投擲</v>
      </c>
      <c r="L118" s="450" t="str">
        <f>'テンプレート'!L126</f>
        <v>前Throws</v>
      </c>
      <c r="M118" s="127" t="s">
        <v>145</v>
      </c>
      <c r="N118" s="127">
        <v>20.0</v>
      </c>
      <c r="O118" s="180"/>
      <c r="P118" s="180"/>
      <c r="Q118" s="180"/>
      <c r="R118" s="180"/>
      <c r="S118" s="180"/>
      <c r="T118" s="180"/>
      <c r="U118" s="180"/>
      <c r="V118" s="180"/>
    </row>
    <row r="119" outlineLevel="1">
      <c r="A119" s="222"/>
      <c r="B119" s="447" t="s">
        <v>496</v>
      </c>
      <c r="C119" s="454" t="str">
        <f t="array" ref="C119">INDEX('Get-Ups'!$F$3:$G$109, MATCH($A$1,'Get-Ups'!$A$3:$A$109,0), MATCH(C108,'Get-Ups'!$F$2:$AD$2,0))</f>
        <v>1-22</v>
      </c>
      <c r="D119" s="455">
        <f t="array" ref="D119">INDEX('Get-Ups'!$F$3:$G$109, MATCH($A$1,'Get-Ups'!$A$3:$A$109,0), MATCH(D108,'Get-Ups'!$F$2:$AD$2,0))</f>
        <v>35</v>
      </c>
      <c r="E119" s="448"/>
      <c r="F119" s="448"/>
      <c r="G119" s="448"/>
      <c r="H119" s="320"/>
      <c r="I119" s="320"/>
      <c r="J119" s="121"/>
      <c r="K119" s="222"/>
      <c r="L119" s="450" t="str">
        <f>'テンプレート'!L127</f>
        <v>後Throws</v>
      </c>
      <c r="M119" s="127" t="s">
        <v>79</v>
      </c>
      <c r="N119" s="127">
        <v>20.0</v>
      </c>
      <c r="O119" s="180"/>
      <c r="P119" s="180"/>
      <c r="Q119" s="180"/>
      <c r="R119" s="180"/>
      <c r="S119" s="180"/>
      <c r="T119" s="180"/>
      <c r="U119" s="180"/>
      <c r="V119" s="180"/>
    </row>
    <row r="120" outlineLevel="1">
      <c r="A120" s="222"/>
      <c r="B120" s="447" t="s">
        <v>497</v>
      </c>
      <c r="C120" s="127" t="str">
        <f t="array" ref="C120">INDEX('Get-Ups'!$H$3:$I$109, MATCH($A$1,'Get-Ups'!$A$3:$A$109,0), MATCH(C108,'Get-Ups'!$H$2:$AD$2,0))</f>
        <v>1-22</v>
      </c>
      <c r="D120" s="127">
        <f t="array" ref="D120">INDEX('Get-Ups'!$H$3:$I$109, MATCH($A$1,'Get-Ups'!$A$3:$A$109,0), MATCH(D108,'Get-Ups'!$H$2:$AD$2,0))</f>
        <v>35</v>
      </c>
      <c r="E120" s="448"/>
      <c r="F120" s="448"/>
      <c r="G120" s="448"/>
      <c r="H120" s="320"/>
      <c r="I120" s="320"/>
      <c r="J120" s="179"/>
      <c r="K120" s="222"/>
      <c r="L120" s="450" t="str">
        <f>'テンプレート'!L128</f>
        <v>上Throws</v>
      </c>
      <c r="M120" s="127" t="s">
        <v>191</v>
      </c>
      <c r="N120" s="127">
        <v>20.0</v>
      </c>
      <c r="O120" s="180"/>
      <c r="P120" s="180"/>
      <c r="Q120" s="180"/>
      <c r="R120" s="180"/>
      <c r="S120" s="180"/>
      <c r="T120" s="180"/>
      <c r="U120" s="180"/>
      <c r="V120" s="180"/>
    </row>
    <row r="121" outlineLevel="1">
      <c r="A121" s="222"/>
      <c r="B121" s="447" t="s">
        <v>510</v>
      </c>
      <c r="C121" s="456" t="str">
        <f t="array" ref="C121">INDEX('Get-Ups'!$J$3:$M$109, MATCH($A$1,'Get-Ups'!$A$3:$A$109,0), MATCH(C108,'Get-Ups'!$J$2:$AD$2,0))</f>
        <v>1-23</v>
      </c>
      <c r="D121" s="457">
        <f t="array" ref="D121">INDEX('Get-Ups'!$J$3:$M$109, MATCH($A$1,'Get-Ups'!$A$3:$A$109,0), MATCH(D108,'Get-Ups'!$J$2:$AD$2,0))</f>
        <v>45</v>
      </c>
      <c r="E121" s="454" t="str">
        <f t="array" ref="E121">INDEX('Get-Ups'!$J$3:$M$109, MATCH($A$1,'Get-Ups'!$A$3:$A$109,0), MATCH(E108,'Get-Ups'!$J$2:$AD$2,0))</f>
        <v>15-16</v>
      </c>
      <c r="F121" s="455">
        <f t="array" ref="F121">INDEX('Get-Ups'!$J$3:$M$109, MATCH($A$1,'Get-Ups'!$A$3:$A$109,0), MATCH(F108,'Get-Ups'!$J$2:$AD$2,0))</f>
        <v>7</v>
      </c>
      <c r="G121" s="127">
        <f t="shared" ref="G121:G122" si="1">F121*1.2</f>
        <v>8.4</v>
      </c>
      <c r="H121" s="320"/>
      <c r="I121" s="320"/>
      <c r="J121" s="121"/>
      <c r="K121" s="207"/>
      <c r="L121" s="450" t="str">
        <f>'テンプレート'!L129</f>
        <v>下Throws</v>
      </c>
      <c r="M121" s="127" t="s">
        <v>66</v>
      </c>
      <c r="N121" s="127">
        <v>18.0</v>
      </c>
      <c r="O121" s="121"/>
      <c r="P121" s="121"/>
      <c r="Q121" s="121"/>
      <c r="R121" s="121"/>
      <c r="S121" s="121"/>
      <c r="T121" s="121"/>
      <c r="U121" s="121"/>
      <c r="V121" s="121"/>
    </row>
    <row r="122" outlineLevel="1">
      <c r="A122" s="207"/>
      <c r="B122" s="458" t="s">
        <v>511</v>
      </c>
      <c r="C122" s="207"/>
      <c r="D122" s="207"/>
      <c r="E122" s="454" t="str">
        <f t="array" ref="E122">INDEX('Get-Ups'!$N$3:$O$109, MATCH($A$1,'Get-Ups'!$A$3:$A$109,0), MATCH(E108,'Get-Ups'!$N$2:$AD$2,0))</f>
        <v>22-23</v>
      </c>
      <c r="F122" s="455">
        <f t="array" ref="F122">INDEX('Get-Ups'!$N$3:$O$109, MATCH($A$1,'Get-Ups'!$A$3:$A$109,0), MATCH(F108,'Get-Ups'!$N$2:$AD$2,0))</f>
        <v>7</v>
      </c>
      <c r="G122" s="127">
        <f t="shared" si="1"/>
        <v>8.4</v>
      </c>
      <c r="H122" s="320"/>
      <c r="I122" s="320"/>
      <c r="J122" s="121"/>
      <c r="K122" s="459" t="str">
        <f>'テンプレート'!K130</f>
        <v>踏み台ジャンプ</v>
      </c>
      <c r="L122" s="224"/>
      <c r="M122" s="445" t="str">
        <f>'テンプレート'!M130</f>
        <v>Duration</v>
      </c>
      <c r="N122" s="138"/>
      <c r="O122" s="121"/>
      <c r="P122" s="121"/>
      <c r="Q122" s="121"/>
      <c r="R122" s="121"/>
      <c r="S122" s="121"/>
      <c r="T122" s="121"/>
      <c r="U122" s="121"/>
      <c r="V122" s="121"/>
    </row>
    <row r="123" outlineLevel="1">
      <c r="A123" s="446" t="s">
        <v>512</v>
      </c>
      <c r="B123" s="447" t="s">
        <v>509</v>
      </c>
      <c r="C123" s="448"/>
      <c r="D123" s="454" t="str">
        <f t="array" ref="D123">INDEX('Get-Ups'!$C$3:$C103, MATCH($A$1,'Get-Ups'!$A$3:$A$109,0), MATCH(D108,'Get-Ups'!$C$2,0))</f>
        <v>25</v>
      </c>
      <c r="E123" s="448"/>
      <c r="F123" s="448"/>
      <c r="G123" s="448"/>
      <c r="H123" s="320"/>
      <c r="I123" s="320"/>
      <c r="J123" s="179"/>
      <c r="K123" s="460" t="str">
        <f>'テンプレート'!K131</f>
        <v>踏み</v>
      </c>
      <c r="L123" s="461" t="str">
        <f>'テンプレート'!L131</f>
        <v>踏み</v>
      </c>
      <c r="M123" s="127">
        <v>8.0</v>
      </c>
      <c r="N123" s="462"/>
      <c r="O123" s="121"/>
      <c r="P123" s="121"/>
      <c r="Q123" s="121"/>
      <c r="R123" s="121"/>
      <c r="S123" s="121"/>
      <c r="T123" s="121"/>
      <c r="U123" s="121"/>
      <c r="V123" s="121"/>
    </row>
    <row r="124" outlineLevel="1">
      <c r="A124" s="222"/>
      <c r="B124" s="447" t="s">
        <v>455</v>
      </c>
      <c r="C124" s="454" t="str">
        <f t="array" ref="C124">INDEX('Get-Ups'!$P$3:$Q$109, MATCH($A$1,'Get-Ups'!$A$3:$A$109,0), MATCH(C108,'Get-Ups'!$P$2:$AD$2,0))</f>
        <v>1-22</v>
      </c>
      <c r="D124" s="455">
        <f t="array" ref="D124">INDEX('Get-Ups'!$P$3:$Q$109, MATCH($A$1,'Get-Ups'!$A$3:$A$109,0), MATCH(D108,'Get-Ups'!$P$2:$AD$2,0))</f>
        <v>29</v>
      </c>
      <c r="E124" s="448"/>
      <c r="F124" s="448"/>
      <c r="G124" s="448"/>
      <c r="H124" s="320"/>
      <c r="I124" s="320"/>
      <c r="J124" s="121"/>
      <c r="K124" s="452" t="str">
        <f>'テンプレート'!K132</f>
        <v>踏まれ</v>
      </c>
      <c r="L124" s="461" t="str">
        <f>'テンプレート'!L132</f>
        <v>Ground踏まれ</v>
      </c>
      <c r="M124" s="127" t="s">
        <v>504</v>
      </c>
      <c r="N124" s="462"/>
      <c r="O124" s="320"/>
      <c r="P124" s="320"/>
      <c r="Q124" s="320"/>
      <c r="R124" s="320"/>
      <c r="S124" s="320"/>
      <c r="T124" s="320"/>
      <c r="U124" s="320"/>
      <c r="V124" s="320"/>
    </row>
    <row r="125" outlineLevel="1">
      <c r="A125" s="222"/>
      <c r="B125" s="447" t="s">
        <v>496</v>
      </c>
      <c r="C125" s="454" t="str">
        <f t="array" ref="C125">INDEX('Get-Ups'!$R$3:$S$109, MATCH($A$1,'Get-Ups'!$A$3:$A$109,0), MATCH(C108,'Get-Ups'!$R$2:$AD$2,0))</f>
        <v>1-22</v>
      </c>
      <c r="D125" s="455">
        <f t="array" ref="D125">INDEX('Get-Ups'!$R$3:$S$109, MATCH($A$1,'Get-Ups'!$A$3:$A$109,0), MATCH(D108,'Get-Ups'!$R$2:$AD$2,0))</f>
        <v>35</v>
      </c>
      <c r="E125" s="448"/>
      <c r="F125" s="448"/>
      <c r="G125" s="448"/>
      <c r="H125" s="320"/>
      <c r="I125" s="320"/>
      <c r="J125" s="179"/>
      <c r="K125" s="222"/>
      <c r="L125" s="461" t="s">
        <v>671</v>
      </c>
      <c r="M125" s="127">
        <v>27.0</v>
      </c>
      <c r="N125" s="108"/>
      <c r="O125" s="180"/>
      <c r="P125" s="180"/>
      <c r="Q125" s="180"/>
      <c r="R125" s="180"/>
      <c r="S125" s="180"/>
      <c r="T125" s="180"/>
      <c r="U125" s="180"/>
      <c r="V125" s="180"/>
    </row>
    <row r="126" outlineLevel="1">
      <c r="A126" s="222"/>
      <c r="B126" s="447" t="s">
        <v>497</v>
      </c>
      <c r="C126" s="454" t="str">
        <f t="array" ref="C126">INDEX('Get-Ups'!$T$3:$U$109, MATCH($A$1,'Get-Ups'!$A$3:$A$109,0), MATCH(C108,'Get-Ups'!$T$2:$AD$2,0))</f>
        <v>1-22</v>
      </c>
      <c r="D126" s="455">
        <f t="array" ref="D126">INDEX('Get-Ups'!$T$3:$U$109, MATCH($A$1,'Get-Ups'!$A$3:$A$109,0), MATCH(D108,'Get-Ups'!$T$2:$AD$2,0))</f>
        <v>35</v>
      </c>
      <c r="E126" s="448"/>
      <c r="F126" s="448"/>
      <c r="G126" s="448"/>
      <c r="H126" s="320"/>
      <c r="I126" s="320"/>
      <c r="J126" s="121"/>
      <c r="K126" s="222"/>
      <c r="L126" s="461" t="str">
        <f>'テンプレート'!L134</f>
        <v>Air踏まれ</v>
      </c>
      <c r="M126" s="127">
        <v>8.0</v>
      </c>
      <c r="N126" s="108"/>
      <c r="O126" s="180"/>
      <c r="P126" s="180"/>
      <c r="Q126" s="180"/>
      <c r="R126" s="180"/>
      <c r="S126" s="180"/>
      <c r="T126" s="180"/>
      <c r="U126" s="180"/>
      <c r="V126" s="180"/>
    </row>
    <row r="127" outlineLevel="1">
      <c r="A127" s="222"/>
      <c r="B127" s="447" t="s">
        <v>510</v>
      </c>
      <c r="C127" s="456" t="str">
        <f t="array" ref="C127">INDEX('Get-Ups'!$V$3:$Y$109, MATCH($A$1,'Get-Ups'!$A$3:$A$109,0), MATCH(C108,'Get-Ups'!$V$2:$AD$2,0))</f>
        <v>1-22</v>
      </c>
      <c r="D127" s="457">
        <f t="array" ref="D127">INDEX('Get-Ups'!$V$3:$Y$109, MATCH($A$1,'Get-Ups'!$A$3:$A$109,0), MATCH(D108,'Get-Ups'!$V$2:$AD$2,0))</f>
        <v>45</v>
      </c>
      <c r="E127" s="454" t="str">
        <f t="array" ref="E127">INDEX('Get-Ups'!$V$3:$Y$109, MATCH($A$1,'Get-Ups'!$A$3:$A$109,0), MATCH(E108,'Get-Ups'!$V$2:$AD$2,0))</f>
        <v>15-16</v>
      </c>
      <c r="F127" s="455">
        <f t="array" ref="F127">INDEX('Get-Ups'!$V$3:$Y$109, MATCH($A$1,'Get-Ups'!$A$3:$A$109,0), MATCH(F108,'Get-Ups'!$V$2:$AD$2,0))</f>
        <v>7</v>
      </c>
      <c r="G127" s="127">
        <f t="shared" ref="G127:G128" si="2">F127*1.2</f>
        <v>8.4</v>
      </c>
      <c r="H127" s="320"/>
      <c r="I127" s="320"/>
      <c r="J127" s="179"/>
      <c r="K127" s="222"/>
      <c r="L127" s="461" t="str">
        <f>'テンプレート'!L135</f>
        <v>Air落下</v>
      </c>
      <c r="M127" s="127">
        <v>33.0</v>
      </c>
      <c r="N127" s="108"/>
      <c r="O127" s="180"/>
      <c r="P127" s="180"/>
      <c r="Q127" s="180"/>
      <c r="R127" s="180"/>
      <c r="S127" s="180"/>
      <c r="T127" s="180"/>
      <c r="U127" s="180"/>
      <c r="V127" s="180"/>
    </row>
    <row r="128" outlineLevel="1">
      <c r="A128" s="207"/>
      <c r="B128" s="458" t="s">
        <v>511</v>
      </c>
      <c r="C128" s="207"/>
      <c r="D128" s="207"/>
      <c r="E128" s="454" t="str">
        <f t="array" ref="E128">INDEX('Get-Ups'!$Z$3:$AA$109, MATCH($A$1,'Get-Ups'!$A$3:$A$109,0), MATCH(E108,'Get-Ups'!$Z$2:$AD$2,0))</f>
        <v>21-22</v>
      </c>
      <c r="F128" s="455">
        <f t="array" ref="F128">INDEX('Get-Ups'!$Z$3:$AA$109, MATCH($A$1,'Get-Ups'!$A$3:$A$109,0), MATCH(F108,'Get-Ups'!$Z$2:$AD$2,0))</f>
        <v>7</v>
      </c>
      <c r="G128" s="127">
        <f t="shared" si="2"/>
        <v>8.4</v>
      </c>
      <c r="H128" s="320"/>
      <c r="I128" s="320"/>
      <c r="J128" s="179"/>
      <c r="K128" s="451" t="str">
        <f>'テンプレート'!K136</f>
        <v>倒れダメージ</v>
      </c>
      <c r="L128" s="120"/>
      <c r="M128" s="445" t="str">
        <f>'テンプレート'!M136</f>
        <v>Duration</v>
      </c>
      <c r="N128" s="108"/>
      <c r="O128" s="180"/>
      <c r="P128" s="180"/>
      <c r="Q128" s="180"/>
      <c r="R128" s="180"/>
      <c r="S128" s="180"/>
      <c r="T128" s="180"/>
      <c r="U128" s="180"/>
      <c r="V128" s="180"/>
    </row>
    <row r="129" outlineLevel="1">
      <c r="A129" s="446" t="s">
        <v>513</v>
      </c>
      <c r="B129" s="447" t="s">
        <v>514</v>
      </c>
      <c r="C129" s="454" t="str">
        <f t="array" ref="C129">INDEX(Tripping!$C$3:$D103, MATCH($A$1,Tripping!$A$3:$A$109,0), MATCH(C108,Tripping!$C$2:$AC$2,0))</f>
        <v>1-5</v>
      </c>
      <c r="D129" s="455">
        <f t="array" ref="D129">INDEX(Tripping!$C$3:$D103, MATCH($A$1,Tripping!$A$3:$A$109,0), MATCH(D108,Tripping!$C$2:$AC$2,0))</f>
        <v>29</v>
      </c>
      <c r="E129" s="448"/>
      <c r="F129" s="448"/>
      <c r="G129" s="448"/>
      <c r="H129" s="320"/>
      <c r="I129" s="320"/>
      <c r="J129" s="121"/>
      <c r="K129" s="460" t="str">
        <f>'テンプレート'!K137</f>
        <v>あお向け倒れ</v>
      </c>
      <c r="L129" s="453" t="str">
        <f>'テンプレート'!L137</f>
        <v>モーション大</v>
      </c>
      <c r="M129" s="127">
        <v>39.0</v>
      </c>
      <c r="N129" s="462"/>
      <c r="O129" s="180"/>
      <c r="P129" s="180"/>
      <c r="Q129" s="180"/>
      <c r="R129" s="180"/>
      <c r="S129" s="180"/>
      <c r="T129" s="180"/>
      <c r="U129" s="180"/>
      <c r="V129" s="180"/>
    </row>
    <row r="130" outlineLevel="1">
      <c r="A130" s="222"/>
      <c r="B130" s="447" t="s">
        <v>515</v>
      </c>
      <c r="C130" s="454" t="str">
        <f t="array" ref="C130">INDEX(Tripping!$E$3:$F103, MATCH($A$1,Tripping!$A$3:$A$109,0), MATCH(C108,Tripping!$E$2:$AC$2,0))</f>
        <v>1-5</v>
      </c>
      <c r="D130" s="455">
        <f t="array" ref="D130">INDEX(Tripping!$E$3:$F103, MATCH($A$1,Tripping!$A$3:$A$109,0), MATCH(D108,Tripping!$E$2:$AC$2,0))</f>
        <v>39</v>
      </c>
      <c r="E130" s="448"/>
      <c r="F130" s="448"/>
      <c r="G130" s="448"/>
      <c r="H130" s="320"/>
      <c r="I130" s="320"/>
      <c r="J130" s="179"/>
      <c r="K130" s="460" t="str">
        <f>'テンプレート'!K138</f>
        <v>うつ伏せ倒れ</v>
      </c>
      <c r="L130" s="453" t="str">
        <f>'テンプレート'!L138</f>
        <v>モーション大</v>
      </c>
      <c r="M130" s="127" t="s">
        <v>165</v>
      </c>
      <c r="N130" s="462"/>
      <c r="O130" s="180"/>
      <c r="P130" s="180"/>
      <c r="Q130" s="180"/>
      <c r="R130" s="180"/>
      <c r="S130" s="180"/>
      <c r="T130" s="180"/>
      <c r="U130" s="180"/>
      <c r="V130" s="180"/>
    </row>
    <row r="131" outlineLevel="1">
      <c r="A131" s="222"/>
      <c r="B131" s="447" t="s">
        <v>455</v>
      </c>
      <c r="C131" s="454" t="str">
        <f t="array" ref="C131">INDEX(Tripping!$G$3:$H$109, MATCH($A$1,Tripping!$A$3:$A$109,0), MATCH(C108,Tripping!$G$2:$AC$2,0))</f>
        <v>1-16</v>
      </c>
      <c r="D131" s="455">
        <f t="array" ref="D131">INDEX(Tripping!$G$3:$H$109, MATCH($A$1,Tripping!$A$3:$A$109,0), MATCH(D108,Tripping!$G$2:$AC$2,0))</f>
        <v>21</v>
      </c>
      <c r="E131" s="448"/>
      <c r="F131" s="448"/>
      <c r="G131" s="448"/>
      <c r="H131" s="320"/>
      <c r="I131" s="320"/>
      <c r="J131" s="121"/>
      <c r="K131" s="451" t="str">
        <f>'テンプレート'!K139</f>
        <v/>
      </c>
      <c r="L131" s="120"/>
      <c r="M131" s="445" t="str">
        <f>'テンプレート'!M139</f>
        <v/>
      </c>
      <c r="N131" s="108"/>
      <c r="O131" s="180"/>
      <c r="P131" s="180"/>
      <c r="Q131" s="180"/>
      <c r="R131" s="180"/>
      <c r="S131" s="180"/>
      <c r="T131" s="180"/>
      <c r="U131" s="180"/>
      <c r="V131" s="180"/>
    </row>
    <row r="132" outlineLevel="1">
      <c r="A132" s="222"/>
      <c r="B132" s="447" t="s">
        <v>496</v>
      </c>
      <c r="C132" s="454" t="str">
        <f t="array" ref="C132">INDEX(Tripping!$I$3:$J$109, MATCH($A$1,Tripping!$A$3:$A$109,0), MATCH(C108,Tripping!$I$2:$AC$2,0))</f>
        <v>1-9</v>
      </c>
      <c r="D132" s="455">
        <f t="array" ref="D132">INDEX(Tripping!$I$3:$J$109, MATCH($A$1,Tripping!$A$3:$A$109,0), MATCH(D108,Tripping!$I$2:$AC$2,0))</f>
        <v>28</v>
      </c>
      <c r="E132" s="448"/>
      <c r="F132" s="448"/>
      <c r="G132" s="448"/>
      <c r="H132" s="320"/>
      <c r="I132" s="320"/>
      <c r="J132" s="320"/>
      <c r="K132" s="463"/>
      <c r="L132" s="464" t="str">
        <f>'テンプレート'!L140</f>
        <v/>
      </c>
      <c r="M132" s="127" t="s">
        <v>504</v>
      </c>
      <c r="N132" s="108"/>
      <c r="O132" s="180"/>
      <c r="P132" s="180"/>
      <c r="Q132" s="180"/>
      <c r="R132" s="180"/>
      <c r="S132" s="180"/>
      <c r="T132" s="180"/>
      <c r="U132" s="180"/>
      <c r="V132" s="180"/>
    </row>
    <row r="133" outlineLevel="1">
      <c r="A133" s="222"/>
      <c r="B133" s="447" t="s">
        <v>497</v>
      </c>
      <c r="C133" s="454" t="str">
        <f t="array" ref="C133">INDEX(Tripping!$K$3:$L$109, MATCH($A$1,Tripping!$A$3:$A$109,0), MATCH(C108,Tripping!$K$2:$AC$2,0))</f>
        <v>1-9</v>
      </c>
      <c r="D133" s="455">
        <f t="array" ref="D133">INDEX(Tripping!$K$3:$L$109, MATCH($A$1,Tripping!$A$3:$A$109,0), MATCH(D108,Tripping!$K$2:$AC$2,0))</f>
        <v>28</v>
      </c>
      <c r="E133" s="448"/>
      <c r="F133" s="448"/>
      <c r="G133" s="448"/>
      <c r="H133" s="320"/>
      <c r="I133" s="320"/>
      <c r="J133" s="320"/>
      <c r="K133" s="465"/>
      <c r="L133" s="180"/>
      <c r="M133" s="180"/>
      <c r="N133" s="108"/>
      <c r="O133" s="180"/>
      <c r="P133" s="180"/>
      <c r="Q133" s="180"/>
      <c r="R133" s="180"/>
      <c r="S133" s="180"/>
      <c r="T133" s="180"/>
      <c r="U133" s="180"/>
      <c r="V133" s="180"/>
    </row>
    <row r="134" outlineLevel="1">
      <c r="A134" s="222"/>
      <c r="B134" s="447" t="s">
        <v>510</v>
      </c>
      <c r="C134" s="456" t="str">
        <f t="array" ref="C134">INDEX(Tripping!$M$3:$P$109, MATCH($A$1,Tripping!$A$3:$A$109,0), MATCH(C108,Tripping!$M$2:$AC$2,0))</f>
        <v>1-7</v>
      </c>
      <c r="D134" s="457">
        <f t="array" ref="D134">INDEX(Tripping!$M$3:$P$109, MATCH($A$1,Tripping!$A$3:$A$109,0), MATCH(D108,Tripping!$M$2:$AC$2,0))</f>
        <v>49</v>
      </c>
      <c r="E134" s="454" t="str">
        <f t="array" ref="E134">INDEX(Tripping!$M$3:$P$109, MATCH($A$1,Tripping!$A$3:$A$109,0), MATCH(E108,Tripping!$M$2:$AC$2,0))</f>
        <v>19-20</v>
      </c>
      <c r="F134" s="455">
        <f t="array" ref="F134">INDEX(Tripping!$M$3:$P$109, MATCH($A$1,Tripping!$A$3:$A$109,0), MATCH(F108,Tripping!$M$2:$AC$2,0))</f>
        <v>5</v>
      </c>
      <c r="G134" s="127">
        <f t="shared" ref="G134:G135" si="3">F134*1.2</f>
        <v>6</v>
      </c>
      <c r="H134" s="320"/>
      <c r="I134" s="320"/>
      <c r="J134" s="320"/>
      <c r="K134" s="180"/>
      <c r="L134" s="180"/>
      <c r="M134" s="180"/>
      <c r="N134" s="108"/>
      <c r="O134" s="108"/>
      <c r="P134" s="108"/>
      <c r="Q134" s="108"/>
      <c r="R134" s="180"/>
      <c r="S134" s="180"/>
      <c r="T134" s="180"/>
      <c r="U134" s="180"/>
      <c r="V134" s="180"/>
    </row>
    <row r="135" outlineLevel="1">
      <c r="A135" s="207"/>
      <c r="B135" s="458" t="s">
        <v>511</v>
      </c>
      <c r="C135" s="207"/>
      <c r="D135" s="207"/>
      <c r="E135" s="454" t="str">
        <f t="array" ref="E135">INDEX(Tripping!$Q$3:$R$109, MATCH($A$1,Tripping!$A$3:$A$109,0), MATCH(E108,Tripping!$Q$2:$AC$2,0))</f>
        <v>27-28</v>
      </c>
      <c r="F135" s="455">
        <f t="array" ref="F135">INDEX(Tripping!$Q$3:$R$109, MATCH($A$1,Tripping!$A$3:$A$109,0), MATCH(F108,Tripping!$Q$2:$AC$2,0))</f>
        <v>5</v>
      </c>
      <c r="G135" s="127">
        <f t="shared" si="3"/>
        <v>6</v>
      </c>
      <c r="H135" s="320"/>
      <c r="I135" s="320"/>
      <c r="J135" s="320"/>
      <c r="K135" s="180"/>
      <c r="L135" s="180"/>
      <c r="M135" s="180"/>
      <c r="N135" s="108"/>
      <c r="O135" s="108"/>
      <c r="P135" s="108"/>
      <c r="Q135" s="108"/>
      <c r="R135" s="180"/>
      <c r="S135" s="180"/>
      <c r="T135" s="180"/>
      <c r="U135" s="180"/>
      <c r="V135" s="180"/>
    </row>
  </sheetData>
  <mergeCells count="132">
    <mergeCell ref="A109:A113"/>
    <mergeCell ref="A104:A105"/>
    <mergeCell ref="A129:A135"/>
    <mergeCell ref="A123:A128"/>
    <mergeCell ref="A114:A116"/>
    <mergeCell ref="A117:A122"/>
    <mergeCell ref="C121:C122"/>
    <mergeCell ref="A101:A103"/>
    <mergeCell ref="A107:B108"/>
    <mergeCell ref="C127:C128"/>
    <mergeCell ref="A51:A52"/>
    <mergeCell ref="A48:B49"/>
    <mergeCell ref="H40:J44"/>
    <mergeCell ref="I51:I52"/>
    <mergeCell ref="H45:J46"/>
    <mergeCell ref="J51:J52"/>
    <mergeCell ref="D45:D46"/>
    <mergeCell ref="D51:D52"/>
    <mergeCell ref="A32:A34"/>
    <mergeCell ref="A45:A46"/>
    <mergeCell ref="A37:A39"/>
    <mergeCell ref="A40:A44"/>
    <mergeCell ref="A24:B25"/>
    <mergeCell ref="E16:F16"/>
    <mergeCell ref="G16:H16"/>
    <mergeCell ref="K16:N16"/>
    <mergeCell ref="H10:H11"/>
    <mergeCell ref="C1:G12"/>
    <mergeCell ref="H6:H7"/>
    <mergeCell ref="H4:H5"/>
    <mergeCell ref="H29:J31"/>
    <mergeCell ref="H32:J34"/>
    <mergeCell ref="H37:J39"/>
    <mergeCell ref="H35:J35"/>
    <mergeCell ref="H36:J36"/>
    <mergeCell ref="A29:A31"/>
    <mergeCell ref="A26:A28"/>
    <mergeCell ref="H26:J26"/>
    <mergeCell ref="H27:J27"/>
    <mergeCell ref="H25:J25"/>
    <mergeCell ref="H28:J28"/>
    <mergeCell ref="D29:D31"/>
    <mergeCell ref="H1:J2"/>
    <mergeCell ref="K1:M2"/>
    <mergeCell ref="C16:D16"/>
    <mergeCell ref="A15:B16"/>
    <mergeCell ref="A11:B12"/>
    <mergeCell ref="I6:I7"/>
    <mergeCell ref="I4:I5"/>
    <mergeCell ref="H8:J9"/>
    <mergeCell ref="I10:I11"/>
    <mergeCell ref="A59:B59"/>
    <mergeCell ref="A60:A61"/>
    <mergeCell ref="H72:J72"/>
    <mergeCell ref="H67:J71"/>
    <mergeCell ref="D55:D56"/>
    <mergeCell ref="D63:D64"/>
    <mergeCell ref="H63:J66"/>
    <mergeCell ref="D65:D66"/>
    <mergeCell ref="A55:A56"/>
    <mergeCell ref="J55:J56"/>
    <mergeCell ref="A79:B79"/>
    <mergeCell ref="A58:B58"/>
    <mergeCell ref="H73:J78"/>
    <mergeCell ref="A67:A71"/>
    <mergeCell ref="A62:B62"/>
    <mergeCell ref="H62:J62"/>
    <mergeCell ref="A63:A66"/>
    <mergeCell ref="R55:V56"/>
    <mergeCell ref="R54:V54"/>
    <mergeCell ref="I55:I56"/>
    <mergeCell ref="H60:J61"/>
    <mergeCell ref="H59:J59"/>
    <mergeCell ref="U60:U61"/>
    <mergeCell ref="U63:U66"/>
    <mergeCell ref="V63:V66"/>
    <mergeCell ref="V60:V61"/>
    <mergeCell ref="K124:K127"/>
    <mergeCell ref="K118:K121"/>
    <mergeCell ref="D134:D135"/>
    <mergeCell ref="C134:C135"/>
    <mergeCell ref="K128:L128"/>
    <mergeCell ref="K131:L131"/>
    <mergeCell ref="K122:L122"/>
    <mergeCell ref="K109:K110"/>
    <mergeCell ref="K111:L111"/>
    <mergeCell ref="K112:K117"/>
    <mergeCell ref="D68:D69"/>
    <mergeCell ref="D73:D77"/>
    <mergeCell ref="D121:D122"/>
    <mergeCell ref="D127:D128"/>
    <mergeCell ref="D32:D34"/>
    <mergeCell ref="D40:D44"/>
    <mergeCell ref="D37:D39"/>
    <mergeCell ref="A96:A97"/>
    <mergeCell ref="A99:B100"/>
    <mergeCell ref="E96:E97"/>
    <mergeCell ref="V80:V81"/>
    <mergeCell ref="U80:U81"/>
    <mergeCell ref="V67:V71"/>
    <mergeCell ref="U67:U71"/>
    <mergeCell ref="R51:V52"/>
    <mergeCell ref="R53:V53"/>
    <mergeCell ref="R50:V50"/>
    <mergeCell ref="R49:V49"/>
    <mergeCell ref="A72:B72"/>
    <mergeCell ref="D70:D71"/>
    <mergeCell ref="U73:U78"/>
    <mergeCell ref="V73:V78"/>
    <mergeCell ref="H79:J79"/>
    <mergeCell ref="A73:A78"/>
    <mergeCell ref="A80:A81"/>
    <mergeCell ref="H80:J81"/>
    <mergeCell ref="A94:A95"/>
    <mergeCell ref="C94:C95"/>
    <mergeCell ref="C92:C93"/>
    <mergeCell ref="A86:A88"/>
    <mergeCell ref="A83:B84"/>
    <mergeCell ref="C96:C97"/>
    <mergeCell ref="C90:C91"/>
    <mergeCell ref="A89:B89"/>
    <mergeCell ref="H94:J95"/>
    <mergeCell ref="H96:J97"/>
    <mergeCell ref="K108:L108"/>
    <mergeCell ref="A92:A93"/>
    <mergeCell ref="A90:A91"/>
    <mergeCell ref="H90:J91"/>
    <mergeCell ref="H89:J89"/>
    <mergeCell ref="E90:E91"/>
    <mergeCell ref="E94:E95"/>
    <mergeCell ref="E92:E93"/>
    <mergeCell ref="H92:J93"/>
  </mergeCells>
  <conditionalFormatting sqref="K1:K15 K17:K62 K64:K77 K79 K82:K89 K91 K93:K95 K97:K132">
    <cfRule type="containsText" dxfId="0" priority="1" operator="containsText" text="361">
      <formula>NOT(ISERROR(SEARCH(("361"),(K1))))</formula>
    </cfRule>
  </conditionalFormatting>
  <conditionalFormatting sqref="K1:K15 K17:K62 K64:K77 K79 K82:K89 K91 K93:K95 K97:K132">
    <cfRule type="containsText" dxfId="1" priority="2" operator="containsText" text="363">
      <formula>NOT(ISERROR(SEARCH(("363"),(K1))))</formula>
    </cfRule>
  </conditionalFormatting>
  <conditionalFormatting sqref="K1:K15 K17:K62 K64:K77 K79 K82:K89 K91 K93:K95 K97:K132">
    <cfRule type="containsText" dxfId="1" priority="3" operator="containsText" text="365">
      <formula>NOT(ISERROR(SEARCH(("365"),(K1))))</formula>
    </cfRule>
  </conditionalFormatting>
  <conditionalFormatting sqref="K1:K15 K17:K62 K64:K77 K79 K82:K89 K91 K93:K95 K97:K132">
    <cfRule type="containsText" dxfId="1" priority="4" operator="containsText" text="366">
      <formula>NOT(ISERROR(SEARCH(("366"),(K1))))</formula>
    </cfRule>
  </conditionalFormatting>
  <conditionalFormatting sqref="K1:K15 K17:K62 K64:K77 K79 K82:K89 K91 K93:K95 K97:K132">
    <cfRule type="containsText" dxfId="1" priority="5" operator="containsText" text="367">
      <formula>NOT(ISERROR(SEARCH(("367"),(K1))))</formula>
    </cfRule>
  </conditionalFormatting>
  <conditionalFormatting sqref="P91 P93:P95">
    <cfRule type="cellIs" dxfId="2" priority="6" operator="equal">
      <formula>"敵のみ"</formula>
    </cfRule>
  </conditionalFormatting>
  <conditionalFormatting sqref="D91 D93:D95 D97">
    <cfRule type="cellIs" dxfId="3" priority="7" operator="equal">
      <formula>"-"</formula>
    </cfRule>
  </conditionalFormatting>
  <conditionalFormatting sqref="O1:O62 O64:O77 O79 O82:O89 O91 O93:O95 O97:O135">
    <cfRule type="cellIs" dxfId="4" priority="8" operator="greaterThan">
      <formula>0</formula>
    </cfRule>
  </conditionalFormatting>
  <conditionalFormatting sqref="P1:Q62 P64:Q77 P79:Q79 P82:Q89 P91:Q91 P93:Q95 Q97:Q135 P98:P135">
    <cfRule type="cellIs" dxfId="5" priority="9" operator="lessThan">
      <formula>1</formula>
    </cfRule>
  </conditionalFormatting>
  <conditionalFormatting sqref="P1:Q62 P64:Q77 P79:Q79 P82:Q89 P91:Q91 P93:Q95 Q97:Q135 P98:P135">
    <cfRule type="cellIs" dxfId="4" priority="10" operator="greaterThan">
      <formula>1</formula>
    </cfRule>
  </conditionalFormatting>
  <conditionalFormatting sqref="N25:N62 N64:N77 N79 N82:N89 N91 N93:N95 N97">
    <cfRule type="cellIs" dxfId="6" priority="11" operator="greaterThan">
      <formula>0</formula>
    </cfRule>
  </conditionalFormatting>
  <conditionalFormatting sqref="N1:N15 N17:N62 N64:N77 N79 N82:N89 N91 N93:N95 N97:N135">
    <cfRule type="containsText" dxfId="6" priority="12" operator="containsText" text="/">
      <formula>NOT(ISERROR(SEARCH(("/"),(N1))))</formula>
    </cfRule>
  </conditionalFormatting>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DD26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766">
        <v>37.0</v>
      </c>
      <c r="B1" s="1767"/>
      <c r="C1" s="1768" t="str">
        <f>IMAGE(VLOOKUP($A$1,Fighters!A2:AI107,12,FALSE),1)</f>
        <v/>
      </c>
      <c r="D1" s="1769"/>
      <c r="E1" s="1769"/>
      <c r="F1" s="1769"/>
      <c r="G1" s="1770"/>
      <c r="H1" s="1771"/>
      <c r="I1" s="1769"/>
      <c r="J1" s="1770"/>
      <c r="K1" s="1772"/>
      <c r="L1" s="1769"/>
      <c r="M1" s="1770"/>
      <c r="N1" s="1773"/>
      <c r="O1" s="1773"/>
      <c r="P1" s="1773"/>
      <c r="Q1" s="1773"/>
      <c r="R1" s="1774"/>
      <c r="S1" s="1774"/>
      <c r="T1" s="1774"/>
      <c r="U1" s="1774"/>
      <c r="V1" s="1774"/>
    </row>
    <row r="2">
      <c r="A2" s="1775" t="str">
        <f>VLOOKUP($A$1,Fighters!$A$2:$AI$81,6,FALSE)</f>
        <v>#edd261</v>
      </c>
      <c r="B2" s="1767"/>
      <c r="C2" s="1776"/>
      <c r="G2" s="1777"/>
      <c r="H2" s="1778"/>
      <c r="I2" s="1779"/>
      <c r="J2" s="1780"/>
      <c r="K2" s="1778"/>
      <c r="L2" s="1779"/>
      <c r="M2" s="1780"/>
      <c r="N2" s="1773"/>
      <c r="O2" s="1773"/>
      <c r="P2" s="1773"/>
      <c r="Q2" s="1773"/>
      <c r="R2" s="1774"/>
      <c r="S2" s="1774"/>
      <c r="T2" s="1774"/>
      <c r="U2" s="1774"/>
      <c r="V2" s="1774"/>
    </row>
    <row r="3">
      <c r="A3" s="1775" t="str">
        <f>VLOOKUP($A$1,Fighters!$A$2:$AI$81,14,FALSE)</f>
        <v>37. リュカ</v>
      </c>
      <c r="B3" s="1767"/>
      <c r="C3" s="1776"/>
      <c r="G3" s="1777"/>
      <c r="H3" s="1781"/>
      <c r="I3" s="1781"/>
      <c r="J3" s="1781"/>
      <c r="K3" s="1782"/>
      <c r="L3" s="1782"/>
      <c r="M3" s="1782"/>
      <c r="N3" s="1773"/>
      <c r="O3" s="1773"/>
      <c r="P3" s="1773"/>
      <c r="Q3" s="1773"/>
      <c r="R3" s="1783"/>
      <c r="S3" s="1774"/>
      <c r="T3" s="1774"/>
      <c r="U3" s="1774"/>
      <c r="V3" s="1774"/>
    </row>
    <row r="4">
      <c r="A4" s="1775" t="str">
        <f>VLOOKUP($A$1,Fighters!$A$2:$AI$81,13,FALSE)</f>
        <v>0</v>
      </c>
      <c r="B4" s="1767"/>
      <c r="C4" s="1776"/>
      <c r="G4" s="1777"/>
      <c r="H4" s="1784"/>
      <c r="I4" s="1784"/>
      <c r="J4" s="1781"/>
      <c r="K4" s="1782"/>
      <c r="L4" s="1782"/>
      <c r="M4" s="1782"/>
      <c r="N4" s="1773"/>
      <c r="O4" s="1773"/>
      <c r="P4" s="1773"/>
      <c r="Q4" s="1773"/>
      <c r="R4" s="1783"/>
      <c r="S4" s="1774"/>
      <c r="T4" s="1774"/>
      <c r="U4" s="1774"/>
      <c r="V4" s="1774"/>
    </row>
    <row r="5" ht="16.5" customHeight="1">
      <c r="A5" s="1766"/>
      <c r="B5" s="1767"/>
      <c r="C5" s="1776"/>
      <c r="G5" s="1777"/>
      <c r="H5" s="1785"/>
      <c r="I5" s="1785"/>
      <c r="J5" s="1786"/>
      <c r="K5" s="1787"/>
      <c r="L5" s="1788"/>
      <c r="M5" s="1788"/>
      <c r="N5" s="1773"/>
      <c r="O5" s="1773"/>
      <c r="P5" s="1773"/>
      <c r="Q5" s="1773"/>
      <c r="R5" s="1783"/>
      <c r="S5" s="1774"/>
      <c r="T5" s="1774"/>
      <c r="U5" s="1774"/>
      <c r="V5" s="1774"/>
    </row>
    <row r="6">
      <c r="A6" s="1767"/>
      <c r="B6" s="1767"/>
      <c r="C6" s="1776"/>
      <c r="G6" s="1777"/>
      <c r="H6" s="1784"/>
      <c r="I6" s="1789" t="s">
        <v>6</v>
      </c>
      <c r="J6" s="1787"/>
      <c r="K6" s="1790"/>
      <c r="L6" s="1788"/>
      <c r="M6" s="1788"/>
      <c r="N6" s="1773"/>
      <c r="O6" s="1773"/>
      <c r="P6" s="1773"/>
      <c r="Q6" s="1773"/>
      <c r="R6" s="1783"/>
      <c r="S6" s="1774"/>
      <c r="T6" s="1774"/>
      <c r="U6" s="1774"/>
      <c r="V6" s="1774"/>
    </row>
    <row r="7">
      <c r="A7" s="1767"/>
      <c r="B7" s="1767"/>
      <c r="C7" s="1776"/>
      <c r="G7" s="1777"/>
      <c r="H7" s="1785"/>
      <c r="I7" s="1785"/>
      <c r="J7" s="1787"/>
      <c r="K7" s="1790"/>
      <c r="L7" s="1788"/>
      <c r="M7" s="1788"/>
      <c r="N7" s="1773"/>
      <c r="O7" s="1773"/>
      <c r="P7" s="1773"/>
      <c r="Q7" s="1773"/>
      <c r="R7" s="1783"/>
      <c r="S7" s="1774"/>
      <c r="T7" s="1774"/>
      <c r="U7" s="1774"/>
      <c r="V7" s="1774"/>
    </row>
    <row r="8">
      <c r="A8" s="1767"/>
      <c r="B8" s="1767"/>
      <c r="C8" s="1776"/>
      <c r="G8" s="1777"/>
      <c r="H8" s="1791">
        <v>43699.80017986111</v>
      </c>
      <c r="I8" s="1769"/>
      <c r="J8" s="1770"/>
      <c r="K8" s="1787"/>
      <c r="L8" s="1788"/>
      <c r="M8" s="1788"/>
      <c r="N8" s="1773"/>
      <c r="O8" s="1773"/>
      <c r="P8" s="1773"/>
      <c r="Q8" s="1773"/>
      <c r="R8" s="1783"/>
      <c r="S8" s="1774"/>
      <c r="T8" s="1774"/>
      <c r="U8" s="1774"/>
      <c r="V8" s="1774"/>
    </row>
    <row r="9">
      <c r="A9" s="1767"/>
      <c r="B9" s="1767"/>
      <c r="C9" s="1776"/>
      <c r="G9" s="1777"/>
      <c r="H9" s="1778"/>
      <c r="I9" s="1779"/>
      <c r="J9" s="1780"/>
      <c r="K9" s="1774"/>
      <c r="L9" s="1773"/>
      <c r="M9" s="1773"/>
      <c r="N9" s="1773"/>
      <c r="O9" s="1773"/>
      <c r="P9" s="1773"/>
      <c r="Q9" s="1773"/>
      <c r="R9" s="1783"/>
      <c r="S9" s="1774"/>
      <c r="T9" s="1774"/>
      <c r="U9" s="1774"/>
      <c r="V9" s="1774"/>
    </row>
    <row r="10">
      <c r="A10" s="1767"/>
      <c r="B10" s="1767"/>
      <c r="C10" s="1776"/>
      <c r="G10" s="1777"/>
      <c r="H10" s="1792"/>
      <c r="I10" s="1792"/>
      <c r="J10" s="1774"/>
      <c r="K10" s="1774"/>
      <c r="L10" s="1773"/>
      <c r="M10" s="1773"/>
      <c r="N10" s="1773"/>
      <c r="O10" s="1773"/>
      <c r="P10" s="1773"/>
      <c r="Q10" s="1773"/>
      <c r="R10" s="1783"/>
      <c r="S10" s="1774"/>
      <c r="T10" s="1774"/>
      <c r="U10" s="1774"/>
      <c r="V10" s="1774"/>
    </row>
    <row r="11">
      <c r="A11" s="1793" t="s">
        <v>11</v>
      </c>
      <c r="B11" s="1770"/>
      <c r="C11" s="1776"/>
      <c r="G11" s="1777"/>
      <c r="H11" s="1785"/>
      <c r="I11" s="1785"/>
      <c r="J11" s="1774"/>
      <c r="K11" s="1774"/>
      <c r="L11" s="1773"/>
      <c r="M11" s="1773"/>
      <c r="N11" s="1773"/>
      <c r="O11" s="1773"/>
      <c r="P11" s="1773"/>
      <c r="Q11" s="1773"/>
      <c r="R11" s="1783"/>
      <c r="S11" s="1774"/>
      <c r="T11" s="1774"/>
      <c r="U11" s="1774"/>
      <c r="V11" s="1774"/>
    </row>
    <row r="12">
      <c r="A12" s="1778"/>
      <c r="B12" s="1780"/>
      <c r="C12" s="1778"/>
      <c r="D12" s="1779"/>
      <c r="E12" s="1779"/>
      <c r="F12" s="1779"/>
      <c r="G12" s="1780"/>
      <c r="H12" s="1794"/>
      <c r="I12" s="1794"/>
      <c r="J12" s="1767"/>
      <c r="K12" s="1767"/>
      <c r="L12" s="1773"/>
      <c r="M12" s="1773"/>
      <c r="N12" s="1773"/>
      <c r="O12" s="1773"/>
      <c r="P12" s="1773"/>
      <c r="Q12" s="1773"/>
      <c r="R12" s="1783"/>
      <c r="S12" s="1774"/>
      <c r="T12" s="1774"/>
      <c r="U12" s="1774"/>
      <c r="V12" s="177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94 [42nd]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16.1755 [65th]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0.893 [69th]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29.41 [68th]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1.65 [48th]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 [71st]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1.155 [19th]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0.095 [15th]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44.13 [7th]</v>
      </c>
      <c r="O20" s="104"/>
      <c r="P20" s="104"/>
      <c r="Q20" s="104"/>
      <c r="R20" s="104"/>
      <c r="S20" s="105"/>
      <c r="T20" s="105"/>
      <c r="U20" s="105"/>
      <c r="V20" s="105"/>
    </row>
    <row r="21" outlineLevel="1">
      <c r="A21" s="123" t="str">
        <f>'テンプレート'!A21</f>
        <v>Zair</v>
      </c>
      <c r="B21" s="146" t="b">
        <v>1</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1.37 [59th]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0.014 [29th]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2.192 [59th]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 [40th]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570" t="s">
        <v>303</v>
      </c>
      <c r="D26" s="570" t="s">
        <v>2629</v>
      </c>
      <c r="E26" s="570" t="s">
        <v>473</v>
      </c>
      <c r="F26" s="349">
        <v>3.0</v>
      </c>
      <c r="G26" s="570" t="s">
        <v>193</v>
      </c>
      <c r="H26" s="202" t="s">
        <v>2630</v>
      </c>
      <c r="I26" s="120"/>
      <c r="J26" s="117"/>
      <c r="K26" s="200"/>
      <c r="L26" s="203"/>
      <c r="M26" s="204"/>
      <c r="N26" s="204"/>
      <c r="O26" s="205">
        <v>0.0</v>
      </c>
      <c r="P26" s="205">
        <v>1.0</v>
      </c>
      <c r="Q26" s="205">
        <v>1.0</v>
      </c>
      <c r="R26" s="105"/>
      <c r="S26" s="105"/>
      <c r="T26" s="105"/>
      <c r="U26" s="105"/>
      <c r="V26" s="105"/>
    </row>
    <row r="27" outlineLevel="1">
      <c r="A27" s="222"/>
      <c r="B27" s="208" t="s">
        <v>63</v>
      </c>
      <c r="C27" s="292" t="s">
        <v>194</v>
      </c>
      <c r="D27" s="570" t="s">
        <v>122</v>
      </c>
      <c r="E27" s="292" t="s">
        <v>592</v>
      </c>
      <c r="F27" s="349">
        <v>1.7999999999999998</v>
      </c>
      <c r="G27" s="570" t="s">
        <v>70</v>
      </c>
      <c r="H27" s="202" t="s">
        <v>2632</v>
      </c>
      <c r="I27" s="120"/>
      <c r="J27" s="117"/>
      <c r="K27" s="203"/>
      <c r="L27" s="203"/>
      <c r="M27" s="204"/>
      <c r="N27" s="204"/>
      <c r="O27" s="205">
        <v>0.0</v>
      </c>
      <c r="P27" s="205">
        <v>1.0</v>
      </c>
      <c r="Q27" s="205">
        <v>1.0</v>
      </c>
      <c r="R27" s="105"/>
      <c r="S27" s="105"/>
      <c r="T27" s="105"/>
      <c r="U27" s="105"/>
      <c r="V27" s="105"/>
    </row>
    <row r="28" outlineLevel="1">
      <c r="A28" s="207"/>
      <c r="B28" s="208" t="s">
        <v>94</v>
      </c>
      <c r="C28" s="292" t="s">
        <v>105</v>
      </c>
      <c r="D28" s="292" t="s">
        <v>150</v>
      </c>
      <c r="E28" s="292" t="s">
        <v>587</v>
      </c>
      <c r="F28" s="349">
        <v>4.2</v>
      </c>
      <c r="G28" s="570" t="s">
        <v>193</v>
      </c>
      <c r="H28" s="202"/>
      <c r="I28" s="120"/>
      <c r="J28" s="117"/>
      <c r="K28" s="203"/>
      <c r="L28" s="203"/>
      <c r="M28" s="204"/>
      <c r="N28" s="204"/>
      <c r="O28" s="205">
        <v>0.0</v>
      </c>
      <c r="P28" s="205">
        <v>1.0</v>
      </c>
      <c r="Q28" s="205">
        <v>1.0</v>
      </c>
      <c r="R28" s="105"/>
      <c r="S28" s="105"/>
      <c r="T28" s="105"/>
      <c r="U28" s="105"/>
      <c r="V28" s="105"/>
    </row>
    <row r="29" outlineLevel="1">
      <c r="A29" s="236" t="s">
        <v>72</v>
      </c>
      <c r="B29" s="208"/>
      <c r="C29" s="829" t="s">
        <v>1616</v>
      </c>
      <c r="D29" s="292" t="s">
        <v>118</v>
      </c>
      <c r="E29" s="292" t="s">
        <v>2633</v>
      </c>
      <c r="F29" s="349" t="s">
        <v>2634</v>
      </c>
      <c r="G29" s="570" t="s">
        <v>2635</v>
      </c>
      <c r="H29" s="202"/>
      <c r="I29" s="120"/>
      <c r="J29" s="117"/>
      <c r="K29" s="349"/>
      <c r="L29" s="1803"/>
      <c r="M29" s="1804"/>
      <c r="N29" s="1804"/>
      <c r="O29" s="839">
        <v>1.0</v>
      </c>
      <c r="P29" s="839">
        <v>1.0</v>
      </c>
      <c r="Q29" s="839">
        <v>1.0</v>
      </c>
      <c r="R29" s="1805"/>
      <c r="S29" s="1805"/>
      <c r="T29" s="1805"/>
      <c r="U29" s="1805"/>
      <c r="V29" s="1805"/>
    </row>
    <row r="30" outlineLevel="1">
      <c r="A30" s="236" t="s">
        <v>82</v>
      </c>
      <c r="B30" s="208" t="s">
        <v>142</v>
      </c>
      <c r="C30" s="292" t="s">
        <v>85</v>
      </c>
      <c r="D30" s="292" t="s">
        <v>144</v>
      </c>
      <c r="E30" s="292" t="s">
        <v>2641</v>
      </c>
      <c r="F30" s="349" t="s">
        <v>2642</v>
      </c>
      <c r="G30" s="570" t="s">
        <v>1137</v>
      </c>
      <c r="H30" s="202" t="s">
        <v>2643</v>
      </c>
      <c r="I30" s="120"/>
      <c r="J30" s="117"/>
      <c r="K30" s="200"/>
      <c r="L30" s="203"/>
      <c r="M30" s="204"/>
      <c r="N30" s="204"/>
      <c r="O30" s="205">
        <v>0.0</v>
      </c>
      <c r="P30" s="205">
        <v>1.0</v>
      </c>
      <c r="Q30" s="205">
        <v>1.0</v>
      </c>
      <c r="R30" s="105"/>
      <c r="S30" s="105"/>
      <c r="T30" s="105"/>
      <c r="U30" s="105"/>
      <c r="V30" s="105"/>
    </row>
    <row r="31" outlineLevel="1">
      <c r="A31" s="195" t="s">
        <v>93</v>
      </c>
      <c r="B31" s="208" t="s">
        <v>170</v>
      </c>
      <c r="C31" s="292" t="s">
        <v>58</v>
      </c>
      <c r="D31" s="270" t="s">
        <v>96</v>
      </c>
      <c r="E31" s="292" t="s">
        <v>592</v>
      </c>
      <c r="F31" s="349">
        <v>1.7999999999999998</v>
      </c>
      <c r="G31" s="570" t="s">
        <v>70</v>
      </c>
      <c r="H31" s="294" t="s">
        <v>2646</v>
      </c>
      <c r="I31" s="221"/>
      <c r="J31" s="110"/>
      <c r="K31" s="203"/>
      <c r="L31" s="203"/>
      <c r="M31" s="204"/>
      <c r="N31" s="204"/>
      <c r="O31" s="205">
        <v>0.0</v>
      </c>
      <c r="P31" s="205">
        <v>0.5</v>
      </c>
      <c r="Q31" s="205">
        <v>1.0</v>
      </c>
      <c r="R31" s="105"/>
      <c r="S31" s="105"/>
      <c r="T31" s="105"/>
      <c r="U31" s="105"/>
      <c r="V31" s="105"/>
    </row>
    <row r="32" outlineLevel="1">
      <c r="A32" s="222"/>
      <c r="B32" s="208" t="s">
        <v>177</v>
      </c>
      <c r="C32" s="292" t="s">
        <v>944</v>
      </c>
      <c r="D32" s="233"/>
      <c r="E32" s="292" t="s">
        <v>90</v>
      </c>
      <c r="F32" s="349">
        <v>9.6</v>
      </c>
      <c r="G32" s="570" t="s">
        <v>91</v>
      </c>
      <c r="H32" s="231"/>
      <c r="J32" s="233"/>
      <c r="K32" s="205"/>
      <c r="L32" s="204"/>
      <c r="M32" s="204"/>
      <c r="N32" s="204"/>
      <c r="O32" s="205">
        <v>0.0</v>
      </c>
      <c r="P32" s="205">
        <v>1.0</v>
      </c>
      <c r="Q32" s="205">
        <v>0.5</v>
      </c>
      <c r="R32" s="105"/>
      <c r="S32" s="105"/>
      <c r="T32" s="105"/>
      <c r="U32" s="105"/>
      <c r="V32" s="105"/>
    </row>
    <row r="33" outlineLevel="1">
      <c r="A33" s="222"/>
      <c r="B33" s="208" t="s">
        <v>1168</v>
      </c>
      <c r="C33" s="292" t="s">
        <v>575</v>
      </c>
      <c r="D33" s="233"/>
      <c r="E33" s="292" t="s">
        <v>229</v>
      </c>
      <c r="F33" s="349">
        <v>6.0</v>
      </c>
      <c r="G33" s="570" t="s">
        <v>67</v>
      </c>
      <c r="H33" s="231"/>
      <c r="J33" s="233"/>
      <c r="K33" s="205"/>
      <c r="L33" s="204"/>
      <c r="M33" s="204"/>
      <c r="N33" s="204"/>
      <c r="O33" s="205">
        <v>0.0</v>
      </c>
      <c r="P33" s="205">
        <v>0.5</v>
      </c>
      <c r="Q33" s="205">
        <v>1.0</v>
      </c>
      <c r="R33" s="105"/>
      <c r="S33" s="105"/>
      <c r="T33" s="105"/>
      <c r="U33" s="105"/>
      <c r="V33" s="105"/>
    </row>
    <row r="34" outlineLevel="1">
      <c r="A34" s="207"/>
      <c r="B34" s="208" t="s">
        <v>1167</v>
      </c>
      <c r="C34" s="292" t="s">
        <v>438</v>
      </c>
      <c r="D34" s="114"/>
      <c r="E34" s="292" t="s">
        <v>229</v>
      </c>
      <c r="F34" s="349">
        <v>6.0</v>
      </c>
      <c r="G34" s="570" t="s">
        <v>67</v>
      </c>
      <c r="H34" s="112"/>
      <c r="I34" s="224"/>
      <c r="J34" s="114"/>
      <c r="K34" s="205"/>
      <c r="L34" s="204"/>
      <c r="M34" s="204"/>
      <c r="N34" s="204"/>
      <c r="O34" s="205"/>
      <c r="P34" s="205"/>
      <c r="Q34" s="205"/>
      <c r="R34" s="105"/>
      <c r="S34" s="105"/>
      <c r="T34" s="105"/>
      <c r="U34" s="105"/>
      <c r="V34" s="105"/>
    </row>
    <row r="35" outlineLevel="1">
      <c r="A35" s="236" t="s">
        <v>104</v>
      </c>
      <c r="B35" s="214"/>
      <c r="C35" s="292" t="s">
        <v>95</v>
      </c>
      <c r="D35" s="292" t="s">
        <v>205</v>
      </c>
      <c r="E35" s="292" t="s">
        <v>229</v>
      </c>
      <c r="F35" s="349">
        <v>6.0</v>
      </c>
      <c r="G35" s="570" t="s">
        <v>67</v>
      </c>
      <c r="H35" s="202"/>
      <c r="I35" s="120"/>
      <c r="J35" s="117"/>
      <c r="K35" s="205"/>
      <c r="L35" s="204"/>
      <c r="M35" s="204"/>
      <c r="N35" s="204"/>
      <c r="O35" s="205">
        <v>0.0</v>
      </c>
      <c r="P35" s="205">
        <v>0.7</v>
      </c>
      <c r="Q35" s="205">
        <v>0.4</v>
      </c>
      <c r="R35" s="105"/>
      <c r="S35" s="105"/>
      <c r="T35" s="105"/>
      <c r="U35" s="105"/>
      <c r="V35" s="105"/>
    </row>
    <row r="36" outlineLevel="1">
      <c r="A36" s="236" t="s">
        <v>110</v>
      </c>
      <c r="B36" s="208"/>
      <c r="C36" s="292" t="s">
        <v>2647</v>
      </c>
      <c r="D36" s="292" t="s">
        <v>190</v>
      </c>
      <c r="E36" s="292" t="s">
        <v>1160</v>
      </c>
      <c r="F36" s="349" t="s">
        <v>1161</v>
      </c>
      <c r="G36" s="570" t="s">
        <v>551</v>
      </c>
      <c r="H36" s="202" t="s">
        <v>2648</v>
      </c>
      <c r="I36" s="120"/>
      <c r="J36" s="117"/>
      <c r="K36" s="203"/>
      <c r="L36" s="203"/>
      <c r="M36" s="204"/>
      <c r="N36" s="204"/>
      <c r="O36" s="205">
        <v>0.0</v>
      </c>
      <c r="P36" s="205">
        <v>1.0</v>
      </c>
      <c r="Q36" s="205">
        <v>1.0</v>
      </c>
      <c r="R36" s="105"/>
      <c r="S36" s="105"/>
      <c r="T36" s="105"/>
      <c r="U36" s="105"/>
      <c r="V36" s="105"/>
    </row>
    <row r="37" outlineLevel="1">
      <c r="A37" s="195" t="s">
        <v>119</v>
      </c>
      <c r="B37" s="208" t="s">
        <v>170</v>
      </c>
      <c r="C37" s="352" t="s">
        <v>612</v>
      </c>
      <c r="D37" s="822" t="s">
        <v>2652</v>
      </c>
      <c r="E37" s="352" t="s">
        <v>303</v>
      </c>
      <c r="F37" s="200">
        <v>2.4</v>
      </c>
      <c r="G37" s="570" t="s">
        <v>70</v>
      </c>
      <c r="H37" s="844" t="s">
        <v>2654</v>
      </c>
      <c r="I37" s="221"/>
      <c r="J37" s="110"/>
      <c r="K37" s="204"/>
      <c r="L37" s="204"/>
      <c r="M37" s="204"/>
      <c r="N37" s="204"/>
      <c r="O37" s="205">
        <v>0.0</v>
      </c>
      <c r="P37" s="205">
        <v>1.0</v>
      </c>
      <c r="Q37" s="205">
        <v>1.0</v>
      </c>
      <c r="R37" s="105"/>
      <c r="S37" s="105"/>
      <c r="T37" s="105"/>
      <c r="U37" s="105"/>
      <c r="V37" s="105"/>
    </row>
    <row r="38" outlineLevel="1">
      <c r="A38" s="222"/>
      <c r="B38" s="208" t="s">
        <v>177</v>
      </c>
      <c r="C38" s="292" t="s">
        <v>2656</v>
      </c>
      <c r="D38" s="233"/>
      <c r="E38" s="292" t="s">
        <v>81</v>
      </c>
      <c r="F38" s="200">
        <v>25.2</v>
      </c>
      <c r="G38" s="570" t="s">
        <v>124</v>
      </c>
      <c r="H38" s="231"/>
      <c r="J38" s="233"/>
      <c r="K38" s="204"/>
      <c r="L38" s="204"/>
      <c r="M38" s="204"/>
      <c r="N38" s="204"/>
      <c r="O38" s="205">
        <v>0.0</v>
      </c>
      <c r="P38" s="205">
        <v>1.0</v>
      </c>
      <c r="Q38" s="205">
        <v>1.0</v>
      </c>
      <c r="R38" s="105"/>
      <c r="S38" s="105"/>
      <c r="T38" s="105"/>
      <c r="U38" s="105"/>
      <c r="V38" s="105"/>
    </row>
    <row r="39" outlineLevel="1">
      <c r="A39" s="222"/>
      <c r="B39" s="208" t="s">
        <v>1168</v>
      </c>
      <c r="C39" s="1428" t="s">
        <v>2657</v>
      </c>
      <c r="D39" s="233"/>
      <c r="E39" s="292" t="s">
        <v>694</v>
      </c>
      <c r="F39" s="200">
        <v>24.0</v>
      </c>
      <c r="G39" s="570" t="s">
        <v>125</v>
      </c>
      <c r="H39" s="231"/>
      <c r="J39" s="233"/>
      <c r="K39" s="204"/>
      <c r="L39" s="204"/>
      <c r="M39" s="204"/>
      <c r="N39" s="204"/>
      <c r="O39" s="205">
        <v>0.0</v>
      </c>
      <c r="P39" s="205">
        <v>1.0</v>
      </c>
      <c r="Q39" s="205">
        <v>1.0</v>
      </c>
      <c r="R39" s="105"/>
      <c r="S39" s="105"/>
      <c r="T39" s="105"/>
      <c r="U39" s="105"/>
      <c r="V39" s="105"/>
    </row>
    <row r="40" outlineLevel="1">
      <c r="A40" s="222"/>
      <c r="B40" s="208" t="s">
        <v>1167</v>
      </c>
      <c r="C40" s="1428" t="s">
        <v>2660</v>
      </c>
      <c r="D40" s="233"/>
      <c r="E40" s="292" t="s">
        <v>327</v>
      </c>
      <c r="F40" s="200">
        <v>21.599999999999998</v>
      </c>
      <c r="G40" s="570" t="s">
        <v>207</v>
      </c>
      <c r="H40" s="231"/>
      <c r="J40" s="233"/>
      <c r="K40" s="204"/>
      <c r="L40" s="204"/>
      <c r="M40" s="204"/>
      <c r="N40" s="204"/>
      <c r="O40" s="205">
        <v>0.0</v>
      </c>
      <c r="P40" s="205">
        <v>1.0</v>
      </c>
      <c r="Q40" s="205">
        <v>1.0</v>
      </c>
      <c r="R40" s="105"/>
      <c r="S40" s="105"/>
      <c r="T40" s="105"/>
      <c r="U40" s="105"/>
      <c r="V40" s="105"/>
    </row>
    <row r="41" outlineLevel="1">
      <c r="A41" s="222"/>
      <c r="B41" s="208" t="s">
        <v>2508</v>
      </c>
      <c r="C41" s="1428" t="s">
        <v>2662</v>
      </c>
      <c r="D41" s="233"/>
      <c r="E41" s="292" t="s">
        <v>225</v>
      </c>
      <c r="F41" s="200">
        <v>19.2</v>
      </c>
      <c r="G41" s="570" t="s">
        <v>75</v>
      </c>
      <c r="H41" s="231"/>
      <c r="J41" s="233"/>
      <c r="K41" s="204"/>
      <c r="L41" s="204"/>
      <c r="M41" s="204"/>
      <c r="N41" s="204"/>
      <c r="O41" s="205">
        <v>0.0</v>
      </c>
      <c r="P41" s="205">
        <v>1.0</v>
      </c>
      <c r="Q41" s="205">
        <v>1.0</v>
      </c>
      <c r="R41" s="105"/>
      <c r="S41" s="105"/>
      <c r="T41" s="105"/>
      <c r="U41" s="105"/>
      <c r="V41" s="105"/>
    </row>
    <row r="42" outlineLevel="1">
      <c r="A42" s="222"/>
      <c r="B42" s="208" t="s">
        <v>2510</v>
      </c>
      <c r="C42" s="1428" t="s">
        <v>2665</v>
      </c>
      <c r="D42" s="233"/>
      <c r="E42" s="292" t="s">
        <v>166</v>
      </c>
      <c r="F42" s="200">
        <v>16.8</v>
      </c>
      <c r="G42" s="821"/>
      <c r="H42" s="231"/>
      <c r="J42" s="233"/>
      <c r="K42" s="204"/>
      <c r="L42" s="204"/>
      <c r="M42" s="204"/>
      <c r="N42" s="204"/>
      <c r="O42" s="205"/>
      <c r="P42" s="205"/>
      <c r="Q42" s="205"/>
      <c r="R42" s="105"/>
      <c r="S42" s="105"/>
      <c r="T42" s="105"/>
      <c r="U42" s="105"/>
      <c r="V42" s="105"/>
    </row>
    <row r="43" outlineLevel="1">
      <c r="A43" s="207"/>
      <c r="B43" s="208" t="s">
        <v>2511</v>
      </c>
      <c r="C43" s="1428" t="s">
        <v>2666</v>
      </c>
      <c r="D43" s="114"/>
      <c r="E43" s="292" t="s">
        <v>166</v>
      </c>
      <c r="F43" s="200">
        <v>16.8</v>
      </c>
      <c r="G43" s="821"/>
      <c r="H43" s="112"/>
      <c r="I43" s="224"/>
      <c r="J43" s="114"/>
      <c r="K43" s="204"/>
      <c r="L43" s="204"/>
      <c r="M43" s="204"/>
      <c r="N43" s="204"/>
      <c r="O43" s="205">
        <v>0.0</v>
      </c>
      <c r="P43" s="205">
        <v>1.0</v>
      </c>
      <c r="Q43" s="205">
        <v>1.0</v>
      </c>
      <c r="R43" s="105"/>
      <c r="S43" s="105"/>
      <c r="T43" s="105"/>
      <c r="U43" s="105"/>
      <c r="V43" s="105"/>
    </row>
    <row r="44" outlineLevel="1">
      <c r="A44" s="195" t="s">
        <v>128</v>
      </c>
      <c r="B44" s="208" t="s">
        <v>170</v>
      </c>
      <c r="C44" s="292" t="s">
        <v>997</v>
      </c>
      <c r="D44" s="822" t="s">
        <v>316</v>
      </c>
      <c r="E44" s="352" t="s">
        <v>495</v>
      </c>
      <c r="F44" s="200">
        <v>20.4</v>
      </c>
      <c r="G44" s="570" t="s">
        <v>75</v>
      </c>
      <c r="H44" s="261" t="s">
        <v>2669</v>
      </c>
      <c r="I44" s="221"/>
      <c r="J44" s="110"/>
      <c r="K44" s="203"/>
      <c r="L44" s="203"/>
      <c r="M44" s="204"/>
      <c r="N44" s="204"/>
      <c r="O44" s="205">
        <v>0.0</v>
      </c>
      <c r="P44" s="205">
        <v>1.0</v>
      </c>
      <c r="Q44" s="205">
        <v>1.0</v>
      </c>
      <c r="R44" s="105"/>
      <c r="S44" s="105"/>
      <c r="T44" s="105"/>
      <c r="U44" s="105"/>
      <c r="V44" s="105"/>
    </row>
    <row r="45" outlineLevel="1">
      <c r="A45" s="222"/>
      <c r="B45" s="208" t="s">
        <v>177</v>
      </c>
      <c r="C45" s="292" t="s">
        <v>1832</v>
      </c>
      <c r="D45" s="233"/>
      <c r="E45" s="352" t="s">
        <v>166</v>
      </c>
      <c r="F45" s="200">
        <v>16.8</v>
      </c>
      <c r="G45" s="570" t="s">
        <v>168</v>
      </c>
      <c r="H45" s="231"/>
      <c r="J45" s="233"/>
      <c r="K45" s="203"/>
      <c r="L45" s="203"/>
      <c r="M45" s="204"/>
      <c r="N45" s="204"/>
      <c r="O45" s="205">
        <v>0.0</v>
      </c>
      <c r="P45" s="205">
        <v>1.0</v>
      </c>
      <c r="Q45" s="205">
        <v>1.0</v>
      </c>
      <c r="R45" s="105"/>
      <c r="S45" s="105"/>
      <c r="T45" s="105"/>
      <c r="U45" s="105"/>
      <c r="V45" s="105"/>
    </row>
    <row r="46" outlineLevel="1">
      <c r="A46" s="207"/>
      <c r="B46" s="208" t="s">
        <v>245</v>
      </c>
      <c r="C46" s="292" t="s">
        <v>2672</v>
      </c>
      <c r="D46" s="114"/>
      <c r="E46" s="352" t="s">
        <v>191</v>
      </c>
      <c r="F46" s="200">
        <v>13.2</v>
      </c>
      <c r="G46" s="570" t="s">
        <v>91</v>
      </c>
      <c r="H46" s="112"/>
      <c r="I46" s="224"/>
      <c r="J46" s="114"/>
      <c r="K46" s="203"/>
      <c r="L46" s="203"/>
      <c r="M46" s="204"/>
      <c r="N46" s="204"/>
      <c r="O46" s="205">
        <v>0.0</v>
      </c>
      <c r="P46" s="205">
        <v>1.0</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
        <v>148</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
        <v>48</v>
      </c>
      <c r="D49" s="257" t="s">
        <v>49</v>
      </c>
      <c r="E49" s="256" t="s">
        <v>50</v>
      </c>
      <c r="F49" s="259" t="s">
        <v>51</v>
      </c>
      <c r="G49" s="259" t="s">
        <v>174</v>
      </c>
      <c r="H49" s="260" t="str">
        <f>'テンプレート'!H56</f>
        <v>ガード硬直</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4" t="str">
        <f>'テンプレート'!R56</f>
        <v>Comment</v>
      </c>
      <c r="S49" s="120"/>
      <c r="T49" s="120"/>
      <c r="U49" s="120"/>
      <c r="V49" s="120"/>
    </row>
    <row r="50" outlineLevel="1">
      <c r="A50" s="265" t="s">
        <v>187</v>
      </c>
      <c r="B50" s="267" t="s">
        <v>402</v>
      </c>
      <c r="C50" s="197" t="s">
        <v>2675</v>
      </c>
      <c r="D50" s="296" t="s">
        <v>345</v>
      </c>
      <c r="E50" s="576" t="s">
        <v>303</v>
      </c>
      <c r="F50" s="578">
        <v>2.4</v>
      </c>
      <c r="G50" s="578">
        <v>2.04</v>
      </c>
      <c r="H50" s="349" t="s">
        <v>292</v>
      </c>
      <c r="I50" s="1423" t="str">
        <f t="array" ref="I50">INDEX('Aerial Attacks'!$O$3:$AA$109, MATCH($A$1,'Aerial Attacks'!$A$3:$A$109,0), MATCH(A50,'Aerial Attacks'!$O$2:$S$2,0))</f>
        <v>12</v>
      </c>
      <c r="J50" s="314" t="s">
        <v>854</v>
      </c>
      <c r="K50" s="278"/>
      <c r="L50" s="284"/>
      <c r="M50" s="825"/>
      <c r="N50" s="825"/>
      <c r="O50" s="282">
        <v>0.0</v>
      </c>
      <c r="P50" s="282">
        <v>1.0</v>
      </c>
      <c r="Q50" s="282">
        <v>2.0</v>
      </c>
      <c r="R50" s="243" t="s">
        <v>214</v>
      </c>
      <c r="S50" s="221"/>
      <c r="T50" s="221"/>
      <c r="U50" s="221"/>
      <c r="V50" s="110"/>
    </row>
    <row r="51" outlineLevel="1">
      <c r="A51" s="207"/>
      <c r="B51" s="267" t="s">
        <v>418</v>
      </c>
      <c r="C51" s="197" t="s">
        <v>835</v>
      </c>
      <c r="D51" s="114"/>
      <c r="E51" s="197" t="s">
        <v>58</v>
      </c>
      <c r="F51" s="349">
        <v>4.8</v>
      </c>
      <c r="G51" s="349">
        <v>4.08</v>
      </c>
      <c r="H51" s="349" t="s">
        <v>70</v>
      </c>
      <c r="I51" s="207"/>
      <c r="J51" s="114"/>
      <c r="K51" s="278"/>
      <c r="L51" s="284"/>
      <c r="M51" s="825"/>
      <c r="N51" s="825"/>
      <c r="O51" s="282">
        <v>0.0</v>
      </c>
      <c r="P51" s="282">
        <v>1.5</v>
      </c>
      <c r="Q51" s="282">
        <v>1.0</v>
      </c>
      <c r="R51" s="112"/>
      <c r="S51" s="224"/>
      <c r="T51" s="224"/>
      <c r="U51" s="224"/>
      <c r="V51" s="114"/>
    </row>
    <row r="52" outlineLevel="1">
      <c r="A52" s="265" t="s">
        <v>219</v>
      </c>
      <c r="B52" s="267" t="s">
        <v>129</v>
      </c>
      <c r="C52" s="197" t="s">
        <v>457</v>
      </c>
      <c r="D52" s="296">
        <v>41.0</v>
      </c>
      <c r="E52" s="197" t="s">
        <v>2683</v>
      </c>
      <c r="F52" s="349" t="s">
        <v>2684</v>
      </c>
      <c r="G52" s="349" t="s">
        <v>2685</v>
      </c>
      <c r="H52" s="349" t="s">
        <v>1713</v>
      </c>
      <c r="I52" s="311" t="str">
        <f t="array" ref="I52">INDEX('Aerial Attacks'!$O$3:$AA$109, MATCH($A$1,'Aerial Attacks'!$A$3:$A$109,0), MATCH(A52,'Aerial Attacks'!$O$2:$S$2,0))</f>
        <v>7</v>
      </c>
      <c r="J52" s="275" t="s">
        <v>2688</v>
      </c>
      <c r="K52" s="278"/>
      <c r="L52" s="284"/>
      <c r="M52" s="825"/>
      <c r="N52" s="825"/>
      <c r="O52" s="282">
        <v>0.0</v>
      </c>
      <c r="P52" s="282">
        <v>1.0</v>
      </c>
      <c r="Q52" s="282">
        <v>1.0</v>
      </c>
      <c r="R52" s="243" t="s">
        <v>2643</v>
      </c>
      <c r="S52" s="221"/>
      <c r="T52" s="221"/>
      <c r="U52" s="221"/>
      <c r="V52" s="110"/>
    </row>
    <row r="53" outlineLevel="1">
      <c r="A53" s="207"/>
      <c r="B53" s="267"/>
      <c r="C53" s="197" t="s">
        <v>130</v>
      </c>
      <c r="D53" s="114"/>
      <c r="E53" s="197" t="s">
        <v>2689</v>
      </c>
      <c r="F53" s="349">
        <v>15.0</v>
      </c>
      <c r="G53" s="349">
        <v>12.75</v>
      </c>
      <c r="H53" s="349" t="s">
        <v>59</v>
      </c>
      <c r="I53" s="207"/>
      <c r="J53" s="114"/>
      <c r="K53" s="278"/>
      <c r="L53" s="284"/>
      <c r="M53" s="825"/>
      <c r="N53" s="825"/>
      <c r="O53" s="282"/>
      <c r="P53" s="282"/>
      <c r="Q53" s="282"/>
      <c r="R53" s="112"/>
      <c r="S53" s="224"/>
      <c r="T53" s="224"/>
      <c r="U53" s="224"/>
      <c r="V53" s="114"/>
    </row>
    <row r="54" outlineLevel="1">
      <c r="A54" s="265" t="s">
        <v>260</v>
      </c>
      <c r="B54" s="267" t="s">
        <v>378</v>
      </c>
      <c r="C54" s="197" t="s">
        <v>712</v>
      </c>
      <c r="D54" s="296">
        <v>39.0</v>
      </c>
      <c r="E54" s="197" t="s">
        <v>2690</v>
      </c>
      <c r="F54" s="200" t="s">
        <v>2691</v>
      </c>
      <c r="G54" s="200" t="s">
        <v>2692</v>
      </c>
      <c r="H54" s="349" t="s">
        <v>2693</v>
      </c>
      <c r="I54" s="311">
        <f t="array" ref="I54">INDEX('Aerial Attacks'!$O$3:$AA$109, MATCH($A$1,'Aerial Attacks'!$A$3:$A$109,0), MATCH(A54,'Aerial Attacks'!$O$2:$S$2,0))</f>
        <v>9</v>
      </c>
      <c r="J54" s="275" t="s">
        <v>581</v>
      </c>
      <c r="K54" s="278"/>
      <c r="L54" s="284"/>
      <c r="M54" s="825"/>
      <c r="N54" s="825"/>
      <c r="O54" s="282">
        <v>0.0</v>
      </c>
      <c r="P54" s="282">
        <v>1.0</v>
      </c>
      <c r="Q54" s="282">
        <v>1.0</v>
      </c>
      <c r="R54" s="316"/>
      <c r="S54" s="221"/>
      <c r="T54" s="221"/>
      <c r="U54" s="221"/>
      <c r="V54" s="110"/>
    </row>
    <row r="55" outlineLevel="1">
      <c r="A55" s="222"/>
      <c r="B55" s="267" t="s">
        <v>392</v>
      </c>
      <c r="C55" s="199" t="s">
        <v>893</v>
      </c>
      <c r="D55" s="233"/>
      <c r="E55" s="197" t="s">
        <v>2690</v>
      </c>
      <c r="F55" s="200" t="s">
        <v>2691</v>
      </c>
      <c r="G55" s="200" t="s">
        <v>2692</v>
      </c>
      <c r="H55" s="821"/>
      <c r="I55" s="222"/>
      <c r="J55" s="233"/>
      <c r="K55" s="278"/>
      <c r="L55" s="284"/>
      <c r="M55" s="825"/>
      <c r="N55" s="825"/>
      <c r="O55" s="282">
        <v>0.0</v>
      </c>
      <c r="P55" s="282">
        <v>1.0</v>
      </c>
      <c r="Q55" s="282">
        <v>1.0</v>
      </c>
      <c r="R55" s="231"/>
      <c r="V55" s="233"/>
    </row>
    <row r="56" outlineLevel="1">
      <c r="A56" s="207"/>
      <c r="B56" s="267" t="s">
        <v>2694</v>
      </c>
      <c r="C56" s="199" t="s">
        <v>997</v>
      </c>
      <c r="D56" s="114"/>
      <c r="E56" s="197" t="s">
        <v>2695</v>
      </c>
      <c r="F56" s="200" t="s">
        <v>2696</v>
      </c>
      <c r="G56" s="200" t="s">
        <v>2697</v>
      </c>
      <c r="H56" s="821"/>
      <c r="I56" s="207"/>
      <c r="J56" s="114"/>
      <c r="K56" s="278"/>
      <c r="L56" s="284"/>
      <c r="M56" s="825"/>
      <c r="N56" s="825"/>
      <c r="O56" s="282"/>
      <c r="P56" s="282"/>
      <c r="Q56" s="282"/>
      <c r="R56" s="112"/>
      <c r="S56" s="224"/>
      <c r="T56" s="224"/>
      <c r="U56" s="224"/>
      <c r="V56" s="114"/>
    </row>
    <row r="57" outlineLevel="1">
      <c r="A57" s="299" t="s">
        <v>271</v>
      </c>
      <c r="B57" s="267"/>
      <c r="C57" s="197" t="s">
        <v>944</v>
      </c>
      <c r="D57" s="829" t="s">
        <v>544</v>
      </c>
      <c r="E57" s="197" t="s">
        <v>191</v>
      </c>
      <c r="F57" s="200">
        <v>13.2</v>
      </c>
      <c r="G57" s="200">
        <v>11.22</v>
      </c>
      <c r="H57" s="349" t="s">
        <v>193</v>
      </c>
      <c r="I57" s="581" t="str">
        <f t="array" ref="I57">INDEX('Aerial Attacks'!$O$3:$AA$109, MATCH($A$1,'Aerial Attacks'!$A$3:$A$109,0), MATCH(A57,'Aerial Attacks'!$O$2:$S$2,0))</f>
        <v>7</v>
      </c>
      <c r="J57" s="210" t="s">
        <v>2688</v>
      </c>
      <c r="K57" s="284"/>
      <c r="L57" s="284"/>
      <c r="M57" s="825"/>
      <c r="N57" s="825"/>
      <c r="O57" s="282">
        <v>0.0</v>
      </c>
      <c r="P57" s="282">
        <v>1.0</v>
      </c>
      <c r="Q57" s="282">
        <v>1.0</v>
      </c>
      <c r="R57" s="240"/>
      <c r="S57" s="120"/>
      <c r="T57" s="120"/>
      <c r="U57" s="120"/>
      <c r="V57" s="117"/>
    </row>
    <row r="58" outlineLevel="1">
      <c r="A58" s="265" t="s">
        <v>283</v>
      </c>
      <c r="B58" s="267" t="s">
        <v>849</v>
      </c>
      <c r="C58" s="197" t="s">
        <v>2698</v>
      </c>
      <c r="D58" s="296">
        <v>56.0</v>
      </c>
      <c r="E58" s="197" t="s">
        <v>587</v>
      </c>
      <c r="F58" s="200">
        <v>4.2</v>
      </c>
      <c r="G58" s="200">
        <v>3.5700000000000003</v>
      </c>
      <c r="H58" s="349" t="s">
        <v>292</v>
      </c>
      <c r="I58" s="311">
        <f t="array" ref="I58">INDEX('Aerial Attacks'!$O$3:$AA$109, MATCH($A$1,'Aerial Attacks'!$A$3:$A$109,0), MATCH(A58,'Aerial Attacks'!$O$2:$S$2,0))</f>
        <v>16</v>
      </c>
      <c r="J58" s="314" t="s">
        <v>564</v>
      </c>
      <c r="K58" s="284"/>
      <c r="L58" s="284"/>
      <c r="M58" s="825"/>
      <c r="N58" s="825"/>
      <c r="O58" s="282">
        <v>0.0</v>
      </c>
      <c r="P58" s="282">
        <v>1.0</v>
      </c>
      <c r="Q58" s="282">
        <v>1.0</v>
      </c>
      <c r="R58" s="316"/>
      <c r="S58" s="221"/>
      <c r="T58" s="221"/>
      <c r="U58" s="221"/>
      <c r="V58" s="110"/>
    </row>
    <row r="59" outlineLevel="1">
      <c r="A59" s="207"/>
      <c r="B59" s="267" t="s">
        <v>416</v>
      </c>
      <c r="C59" s="197" t="s">
        <v>1230</v>
      </c>
      <c r="D59" s="114"/>
      <c r="E59" s="197" t="s">
        <v>229</v>
      </c>
      <c r="F59" s="200">
        <v>6.0</v>
      </c>
      <c r="G59" s="200">
        <v>5.1</v>
      </c>
      <c r="H59" s="349" t="s">
        <v>70</v>
      </c>
      <c r="I59" s="207"/>
      <c r="J59" s="114"/>
      <c r="K59" s="284"/>
      <c r="L59" s="284"/>
      <c r="M59" s="825"/>
      <c r="N59" s="825"/>
      <c r="O59" s="282">
        <v>0.0</v>
      </c>
      <c r="P59" s="282">
        <v>1.0</v>
      </c>
      <c r="Q59" s="282">
        <v>1.0</v>
      </c>
      <c r="R59" s="112"/>
      <c r="S59" s="224"/>
      <c r="T59" s="224"/>
      <c r="U59" s="224"/>
      <c r="V59" s="114"/>
    </row>
    <row r="60" outlineLevel="1">
      <c r="A60" s="265" t="s">
        <v>591</v>
      </c>
      <c r="B60" s="267"/>
      <c r="C60" s="199" t="s">
        <v>73</v>
      </c>
      <c r="D60" s="216" t="s">
        <v>309</v>
      </c>
      <c r="E60" s="199" t="s">
        <v>2699</v>
      </c>
      <c r="F60" s="200" t="s">
        <v>2700</v>
      </c>
      <c r="G60" s="200" t="s">
        <v>2700</v>
      </c>
      <c r="H60" s="349" t="s">
        <v>2701</v>
      </c>
      <c r="I60" s="426" t="s">
        <v>90</v>
      </c>
      <c r="J60" s="426" t="s">
        <v>2702</v>
      </c>
      <c r="K60" s="284"/>
      <c r="L60" s="284"/>
      <c r="M60" s="825"/>
      <c r="N60" s="825"/>
      <c r="O60" s="282">
        <v>0.0</v>
      </c>
      <c r="P60" s="282">
        <v>1.0</v>
      </c>
      <c r="Q60" s="282">
        <v>1.0</v>
      </c>
      <c r="R60" s="243" t="s">
        <v>2703</v>
      </c>
      <c r="S60" s="221"/>
      <c r="T60" s="221"/>
      <c r="U60" s="221"/>
      <c r="V60" s="110"/>
    </row>
    <row r="61" outlineLevel="1">
      <c r="A61" s="207"/>
      <c r="B61" s="267" t="s">
        <v>76</v>
      </c>
      <c r="C61" s="199" t="s">
        <v>2704</v>
      </c>
      <c r="D61" s="207"/>
      <c r="E61" s="199" t="s">
        <v>194</v>
      </c>
      <c r="F61" s="200">
        <v>3.5999999999999996</v>
      </c>
      <c r="G61" s="200">
        <v>3.6</v>
      </c>
      <c r="H61" s="349" t="s">
        <v>193</v>
      </c>
      <c r="I61" s="207"/>
      <c r="J61" s="207"/>
      <c r="K61" s="284"/>
      <c r="L61" s="284"/>
      <c r="M61" s="825"/>
      <c r="N61" s="825"/>
      <c r="O61" s="282">
        <v>0.0</v>
      </c>
      <c r="P61" s="282">
        <v>1.0</v>
      </c>
      <c r="Q61" s="282">
        <v>1.0</v>
      </c>
      <c r="R61" s="112"/>
      <c r="S61" s="224"/>
      <c r="T61" s="224"/>
      <c r="U61" s="224"/>
      <c r="V61" s="114"/>
    </row>
    <row r="62">
      <c r="A62" s="312"/>
      <c r="B62" s="315"/>
      <c r="C62" s="317"/>
      <c r="D62" s="317"/>
      <c r="E62" s="318"/>
      <c r="F62" s="318"/>
      <c r="G62" s="318"/>
      <c r="H62" s="319"/>
      <c r="I62" s="319"/>
      <c r="J62" s="320"/>
      <c r="K62" s="320"/>
      <c r="L62" s="320"/>
      <c r="M62" s="320"/>
      <c r="N62" s="320"/>
      <c r="O62" s="320"/>
      <c r="P62" s="320"/>
      <c r="Q62" s="180"/>
      <c r="R62" s="180"/>
      <c r="S62" s="180"/>
      <c r="T62" s="180"/>
      <c r="U62" s="180"/>
      <c r="V62" s="180"/>
    </row>
    <row r="63">
      <c r="A63" s="322" t="s">
        <v>305</v>
      </c>
      <c r="B63" s="117"/>
      <c r="C63" s="317"/>
      <c r="D63" s="317"/>
      <c r="E63" s="318"/>
      <c r="F63" s="318"/>
      <c r="G63" s="318"/>
      <c r="H63" s="319"/>
      <c r="I63" s="319"/>
      <c r="J63" s="320"/>
      <c r="K63" s="320"/>
      <c r="L63" s="320"/>
      <c r="M63" s="320"/>
      <c r="N63" s="320"/>
      <c r="O63" s="320"/>
      <c r="P63" s="320"/>
      <c r="Q63" s="180"/>
      <c r="R63" s="180"/>
      <c r="S63" s="180"/>
      <c r="T63" s="180"/>
      <c r="U63" s="180"/>
      <c r="V63" s="180"/>
    </row>
    <row r="64" outlineLevel="1">
      <c r="A64" s="324" t="s">
        <v>2705</v>
      </c>
      <c r="B64" s="117"/>
      <c r="C64" s="327" t="s">
        <v>48</v>
      </c>
      <c r="D64" s="327" t="s">
        <v>49</v>
      </c>
      <c r="E64" s="328" t="s">
        <v>50</v>
      </c>
      <c r="F64" s="329" t="s">
        <v>51</v>
      </c>
      <c r="G64" s="328" t="s">
        <v>52</v>
      </c>
      <c r="H64" s="331" t="str">
        <f>'テンプレート'!H72</f>
        <v>Comment</v>
      </c>
      <c r="I64" s="120"/>
      <c r="J64" s="117"/>
      <c r="K64" s="333" t="str">
        <f>'テンプレート'!K72</f>
        <v>ベクトル</v>
      </c>
      <c r="L64" s="333" t="str">
        <f>'テンプレート'!L72</f>
        <v>KBG (R.E.)</v>
      </c>
      <c r="M64" s="333" t="str">
        <f>'テンプレート'!M72</f>
        <v>BKB (R.A.)</v>
      </c>
      <c r="N64" s="333" t="str">
        <f>'テンプレート'!N72</f>
        <v>FKB (R.F.)</v>
      </c>
      <c r="O64" s="334" t="str">
        <f>'テンプレート'!O72</f>
        <v>盾削り値</v>
      </c>
      <c r="P64" s="333" t="str">
        <f>'テンプレート'!P72</f>
        <v>ﾋｯﾄｽﾄｯﾌﾟ</v>
      </c>
      <c r="Q64" s="334" t="str">
        <f>'テンプレート'!Q72</f>
        <v>ずらし</v>
      </c>
      <c r="R64" s="333" t="str">
        <f>'テンプレート'!R72</f>
        <v>相殺</v>
      </c>
      <c r="S64" s="334" t="str">
        <f>'テンプレート'!S72</f>
        <v>相殺ﾓｰｼｮﾝ</v>
      </c>
      <c r="T64" s="334" t="str">
        <f>'テンプレート'!T72</f>
        <v>飛び道具</v>
      </c>
      <c r="U64" s="334" t="str">
        <f>'テンプレート'!U72</f>
        <v>慣性反転</v>
      </c>
      <c r="V64" s="334" t="str">
        <f>'テンプレート'!V72</f>
        <v>向き反転</v>
      </c>
    </row>
    <row r="65" ht="19.5" customHeight="1" outlineLevel="1">
      <c r="A65" s="335" t="s">
        <v>324</v>
      </c>
      <c r="B65" s="343" t="s">
        <v>341</v>
      </c>
      <c r="C65" s="197" t="s">
        <v>1515</v>
      </c>
      <c r="D65" s="197" t="s">
        <v>1529</v>
      </c>
      <c r="E65" s="197" t="s">
        <v>173</v>
      </c>
      <c r="F65" s="349">
        <v>12.0</v>
      </c>
      <c r="G65" s="197" t="s">
        <v>193</v>
      </c>
      <c r="H65" s="283" t="s">
        <v>2706</v>
      </c>
      <c r="I65" s="221"/>
      <c r="J65" s="110"/>
      <c r="K65" s="203"/>
      <c r="L65" s="203"/>
      <c r="M65" s="204"/>
      <c r="N65" s="204"/>
      <c r="O65" s="200">
        <v>0.0</v>
      </c>
      <c r="P65" s="200">
        <v>1.0</v>
      </c>
      <c r="Q65" s="200">
        <v>1.0</v>
      </c>
      <c r="R65" s="205" t="b">
        <v>0</v>
      </c>
      <c r="S65" s="205" t="b">
        <v>0</v>
      </c>
      <c r="T65" s="205" t="b">
        <v>1</v>
      </c>
      <c r="U65" s="344" t="s">
        <v>340</v>
      </c>
      <c r="V65" s="344" t="b">
        <v>1</v>
      </c>
    </row>
    <row r="66" ht="19.5" customHeight="1" outlineLevel="1">
      <c r="A66" s="222"/>
      <c r="B66" s="708" t="s">
        <v>344</v>
      </c>
      <c r="C66" s="197" t="s">
        <v>2707</v>
      </c>
      <c r="D66" s="197" t="s">
        <v>2708</v>
      </c>
      <c r="E66" s="197" t="s">
        <v>299</v>
      </c>
      <c r="F66" s="349">
        <v>27.599999999999998</v>
      </c>
      <c r="G66" s="197" t="s">
        <v>147</v>
      </c>
      <c r="H66" s="231"/>
      <c r="J66" s="233"/>
      <c r="K66" s="203"/>
      <c r="L66" s="203"/>
      <c r="M66" s="204"/>
      <c r="N66" s="204"/>
      <c r="O66" s="200">
        <v>0.0</v>
      </c>
      <c r="P66" s="200">
        <v>1.0</v>
      </c>
      <c r="Q66" s="200">
        <v>1.0</v>
      </c>
      <c r="R66" s="205" t="b">
        <v>0</v>
      </c>
      <c r="S66" s="205" t="b">
        <v>0</v>
      </c>
      <c r="T66" s="205" t="b">
        <v>1</v>
      </c>
      <c r="U66" s="222"/>
      <c r="V66" s="222"/>
    </row>
    <row r="67" ht="19.5" customHeight="1" outlineLevel="1">
      <c r="A67" s="222"/>
      <c r="B67" s="708" t="s">
        <v>633</v>
      </c>
      <c r="C67" s="197" t="s">
        <v>2709</v>
      </c>
      <c r="D67" s="197" t="s">
        <v>544</v>
      </c>
      <c r="E67" s="821"/>
      <c r="F67" s="821"/>
      <c r="G67" s="821"/>
      <c r="H67" s="231"/>
      <c r="J67" s="233"/>
      <c r="K67" s="407"/>
      <c r="L67" s="407"/>
      <c r="M67" s="407"/>
      <c r="N67" s="407"/>
      <c r="O67" s="407"/>
      <c r="P67" s="407"/>
      <c r="Q67" s="407"/>
      <c r="R67" s="407"/>
      <c r="S67" s="407"/>
      <c r="T67" s="407"/>
      <c r="U67" s="222"/>
      <c r="V67" s="222"/>
    </row>
    <row r="68" ht="19.5" customHeight="1" outlineLevel="1">
      <c r="A68" s="222"/>
      <c r="B68" s="708" t="s">
        <v>2710</v>
      </c>
      <c r="C68" s="821"/>
      <c r="D68" s="197" t="s">
        <v>165</v>
      </c>
      <c r="E68" s="821"/>
      <c r="F68" s="821"/>
      <c r="G68" s="821"/>
      <c r="H68" s="112"/>
      <c r="I68" s="224"/>
      <c r="J68" s="114"/>
      <c r="K68" s="407"/>
      <c r="L68" s="407"/>
      <c r="M68" s="407"/>
      <c r="N68" s="407"/>
      <c r="O68" s="407"/>
      <c r="P68" s="407"/>
      <c r="Q68" s="407"/>
      <c r="R68" s="407"/>
      <c r="S68" s="407"/>
      <c r="T68" s="407"/>
      <c r="U68" s="207"/>
      <c r="V68" s="207"/>
    </row>
    <row r="69" outlineLevel="1">
      <c r="A69" s="324" t="s">
        <v>1012</v>
      </c>
      <c r="B69" s="117"/>
      <c r="C69" s="327" t="s">
        <v>48</v>
      </c>
      <c r="D69" s="327" t="s">
        <v>49</v>
      </c>
      <c r="E69" s="328" t="s">
        <v>50</v>
      </c>
      <c r="F69" s="329" t="s">
        <v>51</v>
      </c>
      <c r="G69" s="328" t="s">
        <v>52</v>
      </c>
      <c r="H69" s="331" t="str">
        <f>'テンプレート'!H75</f>
        <v>Comment</v>
      </c>
      <c r="I69" s="120"/>
      <c r="J69" s="117"/>
      <c r="K69" s="333" t="str">
        <f>'テンプレート'!K75</f>
        <v>ベクトル</v>
      </c>
      <c r="L69" s="333" t="str">
        <f>'テンプレート'!L75</f>
        <v>KBG (R.E.)</v>
      </c>
      <c r="M69" s="333" t="str">
        <f>'テンプレート'!M75</f>
        <v>BKB (R.A.)</v>
      </c>
      <c r="N69" s="333" t="str">
        <f>'テンプレート'!N75</f>
        <v>FKB (R.F.)</v>
      </c>
      <c r="O69" s="334" t="str">
        <f>'テンプレート'!O75</f>
        <v>盾削り値</v>
      </c>
      <c r="P69" s="333" t="str">
        <f>'テンプレート'!P75</f>
        <v>ﾋｯﾄｽﾄｯﾌﾟ</v>
      </c>
      <c r="Q69" s="334" t="str">
        <f>'テンプレート'!Q75</f>
        <v>ずらし</v>
      </c>
      <c r="R69" s="333" t="str">
        <f>'テンプレート'!R75</f>
        <v>相殺</v>
      </c>
      <c r="S69" s="334" t="str">
        <f>'テンプレート'!S75</f>
        <v>相殺ﾓｰｼｮﾝ</v>
      </c>
      <c r="T69" s="334" t="str">
        <f>'テンプレート'!T75</f>
        <v>飛び道具</v>
      </c>
      <c r="U69" s="334" t="str">
        <f>'テンプレート'!U75</f>
        <v>慣性反転</v>
      </c>
      <c r="V69" s="334" t="str">
        <f>'テンプレート'!V75</f>
        <v>向き反転</v>
      </c>
    </row>
    <row r="70" outlineLevel="1">
      <c r="A70" s="335" t="s">
        <v>324</v>
      </c>
      <c r="B70" s="343" t="s">
        <v>1014</v>
      </c>
      <c r="C70" s="197" t="s">
        <v>2711</v>
      </c>
      <c r="D70" s="822" t="s">
        <v>548</v>
      </c>
      <c r="E70" s="197" t="s">
        <v>194</v>
      </c>
      <c r="F70" s="349">
        <v>3.5999999999999996</v>
      </c>
      <c r="G70" s="197" t="s">
        <v>292</v>
      </c>
      <c r="H70" s="847" t="s">
        <v>2712</v>
      </c>
      <c r="I70" s="221"/>
      <c r="J70" s="110"/>
      <c r="K70" s="203"/>
      <c r="L70" s="203"/>
      <c r="M70" s="204"/>
      <c r="N70" s="204"/>
      <c r="O70" s="200">
        <v>0.0</v>
      </c>
      <c r="P70" s="200">
        <v>1.0</v>
      </c>
      <c r="Q70" s="200">
        <v>0.0</v>
      </c>
      <c r="R70" s="205" t="b">
        <v>1</v>
      </c>
      <c r="S70" s="205" t="b">
        <v>0</v>
      </c>
      <c r="T70" s="205" t="b">
        <v>1</v>
      </c>
      <c r="U70" s="344" t="s">
        <v>340</v>
      </c>
      <c r="V70" s="344" t="b">
        <v>1</v>
      </c>
    </row>
    <row r="71" outlineLevel="1">
      <c r="A71" s="222"/>
      <c r="B71" s="343" t="s">
        <v>1018</v>
      </c>
      <c r="C71" s="197" t="s">
        <v>912</v>
      </c>
      <c r="D71" s="114"/>
      <c r="E71" s="197" t="s">
        <v>2713</v>
      </c>
      <c r="F71" s="349" t="s">
        <v>2714</v>
      </c>
      <c r="G71" s="197" t="s">
        <v>876</v>
      </c>
      <c r="H71" s="112"/>
      <c r="I71" s="224"/>
      <c r="J71" s="114"/>
      <c r="K71" s="200"/>
      <c r="L71" s="200"/>
      <c r="M71" s="205"/>
      <c r="N71" s="205"/>
      <c r="O71" s="200">
        <v>0.0</v>
      </c>
      <c r="P71" s="200">
        <v>1.0</v>
      </c>
      <c r="Q71" s="200">
        <v>1.0</v>
      </c>
      <c r="R71" s="205" t="b">
        <v>0</v>
      </c>
      <c r="S71" s="205" t="b">
        <v>0</v>
      </c>
      <c r="T71" s="205" t="b">
        <v>1</v>
      </c>
      <c r="U71" s="207"/>
      <c r="V71" s="207"/>
    </row>
    <row r="72" outlineLevel="1">
      <c r="A72" s="324" t="s">
        <v>1021</v>
      </c>
      <c r="B72" s="117"/>
      <c r="C72" s="327" t="s">
        <v>48</v>
      </c>
      <c r="D72" s="327" t="s">
        <v>49</v>
      </c>
      <c r="E72" s="328" t="s">
        <v>50</v>
      </c>
      <c r="F72" s="329" t="s">
        <v>51</v>
      </c>
      <c r="G72" s="328" t="s">
        <v>52</v>
      </c>
      <c r="H72" s="331" t="str">
        <f>'テンプレート'!H80</f>
        <v>Comment</v>
      </c>
      <c r="I72" s="120"/>
      <c r="J72" s="117"/>
      <c r="K72" s="333" t="str">
        <f>'テンプレート'!K80</f>
        <v>ベクトル</v>
      </c>
      <c r="L72" s="333" t="str">
        <f>'テンプレート'!L80</f>
        <v>KBG (R.E.)</v>
      </c>
      <c r="M72" s="333" t="str">
        <f>'テンプレート'!M80</f>
        <v>BKB (R.A.)</v>
      </c>
      <c r="N72" s="333" t="str">
        <f>'テンプレート'!N80</f>
        <v>FKB (R.F.)</v>
      </c>
      <c r="O72" s="334" t="str">
        <f>'テンプレート'!O80</f>
        <v>盾削り値</v>
      </c>
      <c r="P72" s="333" t="str">
        <f>'テンプレート'!P80</f>
        <v>ﾋｯﾄｽﾄｯﾌﾟ</v>
      </c>
      <c r="Q72" s="334" t="str">
        <f>'テンプレート'!Q80</f>
        <v>ずらし</v>
      </c>
      <c r="R72" s="333" t="str">
        <f>'テンプレート'!R80</f>
        <v>相殺</v>
      </c>
      <c r="S72" s="334" t="str">
        <f>'テンプレート'!S80</f>
        <v>相殺ﾓｰｼｮﾝ</v>
      </c>
      <c r="T72" s="334" t="str">
        <f>'テンプレート'!T80</f>
        <v>飛び道具</v>
      </c>
      <c r="U72" s="334" t="str">
        <f>'テンプレート'!U80</f>
        <v>慣性反転</v>
      </c>
      <c r="V72" s="334" t="str">
        <f>'テンプレート'!V80</f>
        <v>向き反転</v>
      </c>
    </row>
    <row r="73" outlineLevel="1">
      <c r="A73" s="335" t="s">
        <v>324</v>
      </c>
      <c r="B73" s="388" t="s">
        <v>1024</v>
      </c>
      <c r="C73" s="197" t="s">
        <v>2715</v>
      </c>
      <c r="D73" s="384"/>
      <c r="E73" s="197" t="s">
        <v>473</v>
      </c>
      <c r="F73" s="349">
        <v>3.0</v>
      </c>
      <c r="G73" s="197" t="s">
        <v>292</v>
      </c>
      <c r="H73" s="261" t="s">
        <v>2716</v>
      </c>
      <c r="I73" s="221"/>
      <c r="J73" s="110"/>
      <c r="K73" s="200"/>
      <c r="L73" s="200"/>
      <c r="M73" s="205"/>
      <c r="N73" s="205"/>
      <c r="O73" s="200">
        <v>0.0</v>
      </c>
      <c r="P73" s="200">
        <v>1.0</v>
      </c>
      <c r="Q73" s="200">
        <v>2.0</v>
      </c>
      <c r="R73" s="205" t="b">
        <v>1</v>
      </c>
      <c r="S73" s="205" t="b">
        <v>0</v>
      </c>
      <c r="T73" s="205" t="b">
        <v>1</v>
      </c>
      <c r="U73" s="344" t="b">
        <v>0</v>
      </c>
      <c r="V73" s="344" t="b">
        <v>0</v>
      </c>
    </row>
    <row r="74" outlineLevel="1">
      <c r="A74" s="222"/>
      <c r="B74" s="388" t="s">
        <v>1028</v>
      </c>
      <c r="C74" s="197" t="s">
        <v>2717</v>
      </c>
      <c r="D74" s="384"/>
      <c r="E74" s="197" t="s">
        <v>2718</v>
      </c>
      <c r="F74" s="349">
        <v>0.8999999999999999</v>
      </c>
      <c r="G74" s="197" t="s">
        <v>292</v>
      </c>
      <c r="H74" s="231"/>
      <c r="J74" s="233"/>
      <c r="K74" s="200"/>
      <c r="L74" s="200"/>
      <c r="M74" s="205"/>
      <c r="N74" s="205"/>
      <c r="O74" s="205">
        <v>0.0</v>
      </c>
      <c r="P74" s="200">
        <v>0.5</v>
      </c>
      <c r="Q74" s="200">
        <v>2.0</v>
      </c>
      <c r="R74" s="205" t="b">
        <v>1</v>
      </c>
      <c r="S74" s="205" t="b">
        <v>0</v>
      </c>
      <c r="T74" s="205" t="b">
        <v>1</v>
      </c>
      <c r="U74" s="222"/>
      <c r="V74" s="222"/>
    </row>
    <row r="75" outlineLevel="1">
      <c r="A75" s="222"/>
      <c r="B75" s="388" t="s">
        <v>2719</v>
      </c>
      <c r="C75" s="610"/>
      <c r="D75" s="1826" t="s">
        <v>345</v>
      </c>
      <c r="E75" s="821"/>
      <c r="F75" s="821"/>
      <c r="G75" s="821"/>
      <c r="H75" s="231"/>
      <c r="J75" s="233"/>
      <c r="K75" s="407"/>
      <c r="L75" s="407"/>
      <c r="M75" s="407"/>
      <c r="N75" s="407"/>
      <c r="O75" s="407"/>
      <c r="P75" s="407"/>
      <c r="Q75" s="407"/>
      <c r="R75" s="407"/>
      <c r="S75" s="407"/>
      <c r="T75" s="407"/>
      <c r="U75" s="222"/>
      <c r="V75" s="222"/>
    </row>
    <row r="76" outlineLevel="1">
      <c r="A76" s="222"/>
      <c r="B76" s="388" t="s">
        <v>2720</v>
      </c>
      <c r="C76" s="610"/>
      <c r="D76" s="1826" t="s">
        <v>65</v>
      </c>
      <c r="E76" s="821"/>
      <c r="F76" s="821"/>
      <c r="G76" s="821"/>
      <c r="H76" s="231"/>
      <c r="J76" s="233"/>
      <c r="K76" s="200"/>
      <c r="L76" s="200"/>
      <c r="M76" s="205"/>
      <c r="N76" s="205"/>
      <c r="O76" s="200"/>
      <c r="P76" s="200"/>
      <c r="Q76" s="200"/>
      <c r="R76" s="205" t="b">
        <v>0</v>
      </c>
      <c r="S76" s="205" t="b">
        <v>0</v>
      </c>
      <c r="T76" s="205" t="b">
        <v>0</v>
      </c>
      <c r="U76" s="222"/>
      <c r="V76" s="222"/>
    </row>
    <row r="77" outlineLevel="1">
      <c r="A77" s="222"/>
      <c r="B77" s="388" t="s">
        <v>2721</v>
      </c>
      <c r="C77" s="197" t="s">
        <v>302</v>
      </c>
      <c r="D77" s="227" t="s">
        <v>2722</v>
      </c>
      <c r="E77" s="197" t="s">
        <v>229</v>
      </c>
      <c r="F77" s="349">
        <v>6.0</v>
      </c>
      <c r="G77" s="197" t="s">
        <v>67</v>
      </c>
      <c r="H77" s="231"/>
      <c r="J77" s="233"/>
      <c r="K77" s="200"/>
      <c r="L77" s="200"/>
      <c r="M77" s="205"/>
      <c r="N77" s="205"/>
      <c r="O77" s="200">
        <v>0.0</v>
      </c>
      <c r="P77" s="200">
        <v>1.0</v>
      </c>
      <c r="Q77" s="200">
        <v>0.3</v>
      </c>
      <c r="R77" s="205" t="b">
        <v>1</v>
      </c>
      <c r="S77" s="205" t="b">
        <v>1</v>
      </c>
      <c r="T77" s="205" t="b">
        <v>0</v>
      </c>
      <c r="U77" s="222"/>
      <c r="V77" s="222"/>
    </row>
    <row r="78" outlineLevel="1">
      <c r="A78" s="222"/>
      <c r="B78" s="388" t="s">
        <v>2723</v>
      </c>
      <c r="C78" s="197" t="s">
        <v>2724</v>
      </c>
      <c r="D78" s="222"/>
      <c r="E78" s="197" t="s">
        <v>303</v>
      </c>
      <c r="F78" s="349">
        <v>2.4</v>
      </c>
      <c r="G78" s="197" t="s">
        <v>70</v>
      </c>
      <c r="H78" s="231"/>
      <c r="J78" s="233"/>
      <c r="K78" s="200"/>
      <c r="L78" s="200"/>
      <c r="M78" s="205"/>
      <c r="N78" s="205"/>
      <c r="O78" s="200">
        <v>0.0</v>
      </c>
      <c r="P78" s="200">
        <v>0.5</v>
      </c>
      <c r="Q78" s="200">
        <v>2.5</v>
      </c>
      <c r="R78" s="205" t="b">
        <v>1</v>
      </c>
      <c r="S78" s="205"/>
      <c r="T78" s="205"/>
      <c r="U78" s="222"/>
      <c r="V78" s="222"/>
    </row>
    <row r="79" outlineLevel="1">
      <c r="A79" s="222"/>
      <c r="B79" s="388" t="s">
        <v>2725</v>
      </c>
      <c r="C79" s="197" t="s">
        <v>2726</v>
      </c>
      <c r="D79" s="222"/>
      <c r="E79" s="197" t="s">
        <v>592</v>
      </c>
      <c r="F79" s="349">
        <v>1.7999999999999998</v>
      </c>
      <c r="G79" s="197" t="s">
        <v>70</v>
      </c>
      <c r="H79" s="231"/>
      <c r="J79" s="233"/>
      <c r="K79" s="200"/>
      <c r="L79" s="200"/>
      <c r="M79" s="205"/>
      <c r="N79" s="205"/>
      <c r="O79" s="200">
        <v>0.0</v>
      </c>
      <c r="P79" s="200">
        <v>0.5</v>
      </c>
      <c r="Q79" s="200">
        <v>2.5</v>
      </c>
      <c r="R79" s="205" t="b">
        <v>1</v>
      </c>
      <c r="S79" s="205"/>
      <c r="T79" s="205"/>
      <c r="U79" s="222"/>
      <c r="V79" s="222"/>
    </row>
    <row r="80" outlineLevel="1">
      <c r="A80" s="222"/>
      <c r="B80" s="388" t="s">
        <v>2727</v>
      </c>
      <c r="C80" s="197" t="s">
        <v>244</v>
      </c>
      <c r="D80" s="207"/>
      <c r="E80" s="197" t="s">
        <v>173</v>
      </c>
      <c r="F80" s="349">
        <v>12.0</v>
      </c>
      <c r="G80" s="197" t="s">
        <v>168</v>
      </c>
      <c r="H80" s="231"/>
      <c r="J80" s="233"/>
      <c r="K80" s="200"/>
      <c r="L80" s="200"/>
      <c r="M80" s="205"/>
      <c r="N80" s="205"/>
      <c r="O80" s="200">
        <v>0.0</v>
      </c>
      <c r="P80" s="200">
        <v>1.3</v>
      </c>
      <c r="Q80" s="200">
        <v>0.5</v>
      </c>
      <c r="R80" s="205" t="b">
        <v>1</v>
      </c>
      <c r="S80" s="205" t="b">
        <v>1</v>
      </c>
      <c r="T80" s="205"/>
      <c r="U80" s="222"/>
      <c r="V80" s="222"/>
    </row>
    <row r="81" outlineLevel="1">
      <c r="A81" s="222"/>
      <c r="B81" s="388" t="s">
        <v>2728</v>
      </c>
      <c r="C81" s="1132" t="s">
        <v>429</v>
      </c>
      <c r="D81" s="1132" t="s">
        <v>96</v>
      </c>
      <c r="E81" s="197" t="s">
        <v>173</v>
      </c>
      <c r="F81" s="349">
        <v>12.0</v>
      </c>
      <c r="G81" s="197" t="s">
        <v>168</v>
      </c>
      <c r="H81" s="112"/>
      <c r="I81" s="224"/>
      <c r="J81" s="114"/>
      <c r="K81" s="407"/>
      <c r="L81" s="407"/>
      <c r="M81" s="407"/>
      <c r="N81" s="407"/>
      <c r="O81" s="407"/>
      <c r="P81" s="407"/>
      <c r="Q81" s="407"/>
      <c r="R81" s="407"/>
      <c r="S81" s="407"/>
      <c r="T81" s="407"/>
      <c r="U81" s="207"/>
      <c r="V81" s="207"/>
    </row>
    <row r="82" outlineLevel="1">
      <c r="A82" s="324" t="s">
        <v>1038</v>
      </c>
      <c r="B82" s="117"/>
      <c r="C82" s="327" t="s">
        <v>48</v>
      </c>
      <c r="D82" s="327" t="s">
        <v>49</v>
      </c>
      <c r="E82" s="328" t="s">
        <v>50</v>
      </c>
      <c r="F82" s="329" t="s">
        <v>51</v>
      </c>
      <c r="G82" s="328" t="s">
        <v>52</v>
      </c>
      <c r="H82" s="331" t="str">
        <f>'テンプレート'!H85</f>
        <v>Comment</v>
      </c>
      <c r="I82" s="120"/>
      <c r="J82" s="117"/>
      <c r="K82" s="333" t="str">
        <f>'テンプレート'!K85</f>
        <v>ベクトル</v>
      </c>
      <c r="L82" s="333" t="str">
        <f>'テンプレート'!L85</f>
        <v>KBG (R.E.)</v>
      </c>
      <c r="M82" s="333" t="str">
        <f>'テンプレート'!M85</f>
        <v>BKB (R.A.)</v>
      </c>
      <c r="N82" s="333" t="str">
        <f>'テンプレート'!N85</f>
        <v>FKB (R.F.)</v>
      </c>
      <c r="O82" s="334" t="str">
        <f>'テンプレート'!O85</f>
        <v>盾削り値</v>
      </c>
      <c r="P82" s="333" t="str">
        <f>'テンプレート'!P85</f>
        <v>ﾋｯﾄｽﾄｯﾌﾟ</v>
      </c>
      <c r="Q82" s="334" t="str">
        <f>'テンプレート'!Q85</f>
        <v>ずらし</v>
      </c>
      <c r="R82" s="333" t="str">
        <f>'テンプレート'!R85</f>
        <v>相殺</v>
      </c>
      <c r="S82" s="334" t="str">
        <f>'テンプレート'!S85</f>
        <v>相殺ﾓｰｼｮﾝ</v>
      </c>
      <c r="T82" s="334" t="str">
        <f>'テンプレート'!T85</f>
        <v>飛び道具</v>
      </c>
      <c r="U82" s="334" t="str">
        <f>'テンプレート'!U85</f>
        <v>慣性反転</v>
      </c>
      <c r="V82" s="334" t="str">
        <f>'テンプレート'!V85</f>
        <v>向き反転</v>
      </c>
    </row>
    <row r="83" outlineLevel="1">
      <c r="A83" s="358" t="s">
        <v>324</v>
      </c>
      <c r="B83" s="597" t="s">
        <v>2729</v>
      </c>
      <c r="C83" s="197" t="s">
        <v>145</v>
      </c>
      <c r="D83" s="227" t="s">
        <v>154</v>
      </c>
      <c r="E83" s="197" t="s">
        <v>451</v>
      </c>
      <c r="F83" s="349">
        <v>0.0</v>
      </c>
      <c r="G83" s="821"/>
      <c r="H83" s="294" t="s">
        <v>2730</v>
      </c>
      <c r="I83" s="221"/>
      <c r="J83" s="110"/>
      <c r="K83" s="200"/>
      <c r="L83" s="200"/>
      <c r="M83" s="205"/>
      <c r="N83" s="205"/>
      <c r="O83" s="200">
        <v>0.0</v>
      </c>
      <c r="P83" s="200">
        <v>1.0</v>
      </c>
      <c r="Q83" s="200">
        <v>1.0</v>
      </c>
      <c r="R83" s="205" t="b">
        <v>0</v>
      </c>
      <c r="S83" s="205" t="b">
        <v>0</v>
      </c>
      <c r="T83" s="205"/>
      <c r="U83" s="344" t="s">
        <v>340</v>
      </c>
      <c r="V83" s="344" t="b">
        <v>1</v>
      </c>
    </row>
    <row r="84" outlineLevel="1">
      <c r="A84" s="222"/>
      <c r="B84" s="597" t="s">
        <v>2731</v>
      </c>
      <c r="C84" s="197" t="s">
        <v>122</v>
      </c>
      <c r="D84" s="207"/>
      <c r="E84" s="227" t="s">
        <v>90</v>
      </c>
      <c r="F84" s="843">
        <v>9.6</v>
      </c>
      <c r="G84" s="227" t="s">
        <v>91</v>
      </c>
      <c r="H84" s="231"/>
      <c r="J84" s="233"/>
      <c r="K84" s="200"/>
      <c r="L84" s="200"/>
      <c r="M84" s="205"/>
      <c r="N84" s="205"/>
      <c r="O84" s="200"/>
      <c r="P84" s="200"/>
      <c r="Q84" s="200"/>
      <c r="R84" s="205" t="b">
        <v>0</v>
      </c>
      <c r="S84" s="205" t="b">
        <v>0</v>
      </c>
      <c r="T84" s="205" t="b">
        <v>0</v>
      </c>
      <c r="U84" s="222"/>
      <c r="V84" s="222"/>
    </row>
    <row r="85" outlineLevel="1">
      <c r="A85" s="222"/>
      <c r="B85" s="597" t="s">
        <v>633</v>
      </c>
      <c r="C85" s="197" t="s">
        <v>429</v>
      </c>
      <c r="D85" s="197" t="s">
        <v>79</v>
      </c>
      <c r="E85" s="222"/>
      <c r="F85" s="222"/>
      <c r="G85" s="222"/>
      <c r="H85" s="112"/>
      <c r="I85" s="224"/>
      <c r="J85" s="114"/>
      <c r="K85" s="200"/>
      <c r="L85" s="200"/>
      <c r="M85" s="205"/>
      <c r="N85" s="205"/>
      <c r="O85" s="200"/>
      <c r="P85" s="200"/>
      <c r="Q85" s="200"/>
      <c r="R85" s="205" t="b">
        <v>0</v>
      </c>
      <c r="S85" s="205" t="b">
        <v>0</v>
      </c>
      <c r="T85" s="205" t="b">
        <v>0</v>
      </c>
      <c r="U85" s="222"/>
      <c r="V85" s="222"/>
    </row>
    <row r="86" outlineLevel="1">
      <c r="A86" s="207"/>
      <c r="B86" s="597" t="s">
        <v>1043</v>
      </c>
      <c r="C86" s="821"/>
      <c r="D86" s="197" t="s">
        <v>2732</v>
      </c>
      <c r="E86" s="821"/>
      <c r="F86" s="821"/>
      <c r="G86" s="821"/>
      <c r="H86" s="202" t="s">
        <v>2733</v>
      </c>
      <c r="I86" s="120"/>
      <c r="J86" s="117"/>
      <c r="K86" s="200"/>
      <c r="L86" s="200"/>
      <c r="M86" s="205"/>
      <c r="N86" s="205"/>
      <c r="O86" s="200">
        <v>0.0</v>
      </c>
      <c r="P86" s="200">
        <v>1.0</v>
      </c>
      <c r="Q86" s="200">
        <v>1.0</v>
      </c>
      <c r="R86" s="205" t="b">
        <v>0</v>
      </c>
      <c r="S86" s="205" t="b">
        <v>0</v>
      </c>
      <c r="T86" s="205"/>
      <c r="U86" s="207"/>
      <c r="V86" s="207"/>
    </row>
    <row r="87">
      <c r="A87" s="312"/>
      <c r="B87" s="315"/>
      <c r="C87" s="317"/>
      <c r="D87" s="317"/>
      <c r="E87" s="318"/>
      <c r="F87" s="318"/>
      <c r="G87" s="318"/>
      <c r="H87" s="319"/>
      <c r="I87" s="319"/>
      <c r="J87" s="320"/>
      <c r="K87" s="320"/>
      <c r="L87" s="320"/>
      <c r="M87" s="320"/>
      <c r="N87" s="320"/>
      <c r="O87" s="320"/>
      <c r="P87" s="320"/>
      <c r="Q87" s="180"/>
      <c r="R87" s="180"/>
      <c r="S87" s="180"/>
      <c r="T87" s="180"/>
      <c r="U87" s="180"/>
      <c r="V87" s="180"/>
    </row>
    <row r="88">
      <c r="A88" s="390" t="s">
        <v>442</v>
      </c>
      <c r="B88" s="110"/>
      <c r="C88" s="319"/>
      <c r="D88" s="319"/>
      <c r="E88" s="320"/>
      <c r="F88" s="392"/>
      <c r="G88" s="392"/>
      <c r="H88" s="320"/>
      <c r="I88" s="320"/>
      <c r="J88" s="320"/>
      <c r="K88" s="320"/>
      <c r="L88" s="320"/>
      <c r="M88" s="320"/>
      <c r="N88" s="180"/>
      <c r="O88" s="180"/>
      <c r="P88" s="180"/>
      <c r="Q88" s="320"/>
      <c r="R88" s="320"/>
      <c r="S88" s="320"/>
      <c r="T88" s="320"/>
      <c r="U88" s="320"/>
      <c r="V88" s="320"/>
    </row>
    <row r="89" outlineLevel="1">
      <c r="A89" s="112"/>
      <c r="B89" s="114"/>
      <c r="C89" s="393" t="s">
        <v>48</v>
      </c>
      <c r="D89" s="393" t="s">
        <v>49</v>
      </c>
      <c r="E89" s="393" t="s">
        <v>50</v>
      </c>
      <c r="F89" s="396" t="s">
        <v>51</v>
      </c>
      <c r="G89" s="319"/>
      <c r="H89" s="319"/>
      <c r="I89" s="319"/>
      <c r="J89" s="320"/>
      <c r="K89" s="320"/>
      <c r="L89" s="320"/>
      <c r="M89" s="320"/>
      <c r="N89" s="320"/>
      <c r="O89" s="320"/>
      <c r="P89" s="320"/>
      <c r="Q89" s="320"/>
      <c r="R89" s="320"/>
      <c r="S89" s="320"/>
      <c r="T89" s="320"/>
      <c r="U89" s="320"/>
      <c r="V89" s="320"/>
    </row>
    <row r="90" outlineLevel="1">
      <c r="A90" s="398" t="s">
        <v>449</v>
      </c>
      <c r="B90" s="399" t="s">
        <v>449</v>
      </c>
      <c r="C90" s="1132" t="s">
        <v>429</v>
      </c>
      <c r="D90" s="1132" t="s">
        <v>66</v>
      </c>
      <c r="E90" s="127" t="s">
        <v>452</v>
      </c>
      <c r="F90" s="200">
        <v>1.56</v>
      </c>
      <c r="G90" s="319"/>
      <c r="H90" s="319"/>
      <c r="I90" s="319"/>
      <c r="J90" s="320"/>
      <c r="K90" s="320"/>
      <c r="L90" s="320"/>
      <c r="M90" s="320"/>
      <c r="N90" s="320"/>
      <c r="O90" s="320"/>
      <c r="P90" s="320"/>
      <c r="Q90" s="320"/>
      <c r="R90" s="320"/>
      <c r="S90" s="320"/>
      <c r="T90" s="320"/>
      <c r="U90" s="320"/>
      <c r="V90" s="320"/>
    </row>
    <row r="91" outlineLevel="1">
      <c r="A91" s="400" t="s">
        <v>454</v>
      </c>
      <c r="B91" s="399" t="s">
        <v>455</v>
      </c>
      <c r="C91" s="197" t="s">
        <v>2734</v>
      </c>
      <c r="D91" s="197" t="s">
        <v>461</v>
      </c>
      <c r="E91" s="401"/>
      <c r="F91" s="402"/>
      <c r="G91" s="402"/>
      <c r="H91" s="319"/>
      <c r="I91" s="319"/>
      <c r="J91" s="320"/>
      <c r="K91" s="320"/>
      <c r="L91" s="320"/>
      <c r="M91" s="320"/>
      <c r="N91" s="320"/>
      <c r="O91" s="320"/>
      <c r="P91" s="320"/>
      <c r="Q91" s="320"/>
      <c r="R91" s="320"/>
      <c r="S91" s="320"/>
      <c r="T91" s="320"/>
      <c r="U91" s="320"/>
      <c r="V91" s="320"/>
    </row>
    <row r="92" outlineLevel="1">
      <c r="A92" s="231"/>
      <c r="B92" s="399" t="s">
        <v>456</v>
      </c>
      <c r="C92" s="197" t="s">
        <v>2735</v>
      </c>
      <c r="D92" s="197" t="s">
        <v>112</v>
      </c>
      <c r="E92" s="401"/>
      <c r="F92" s="402"/>
      <c r="G92" s="402"/>
      <c r="H92" s="319"/>
      <c r="I92" s="319"/>
      <c r="J92" s="320"/>
      <c r="K92" s="320"/>
      <c r="L92" s="320"/>
      <c r="M92" s="320"/>
      <c r="N92" s="320"/>
      <c r="O92" s="320"/>
      <c r="P92" s="320"/>
      <c r="Q92" s="320"/>
      <c r="R92" s="320"/>
      <c r="S92" s="320"/>
      <c r="T92" s="320"/>
      <c r="U92" s="320"/>
      <c r="V92" s="320"/>
    </row>
    <row r="93" outlineLevel="1">
      <c r="A93" s="112"/>
      <c r="B93" s="399" t="s">
        <v>459</v>
      </c>
      <c r="C93" s="197" t="s">
        <v>2736</v>
      </c>
      <c r="D93" s="197" t="s">
        <v>121</v>
      </c>
      <c r="E93" s="319"/>
      <c r="F93" s="402"/>
      <c r="G93" s="402"/>
      <c r="H93" s="319"/>
      <c r="I93" s="319"/>
      <c r="J93" s="320"/>
      <c r="K93" s="320"/>
      <c r="L93" s="320"/>
      <c r="M93" s="320"/>
      <c r="N93" s="320"/>
      <c r="O93" s="320"/>
      <c r="P93" s="320"/>
      <c r="Q93" s="320"/>
      <c r="R93" s="320"/>
      <c r="S93" s="320"/>
      <c r="T93" s="320"/>
      <c r="U93" s="320"/>
      <c r="V93" s="320"/>
    </row>
    <row r="94" outlineLevel="1">
      <c r="A94" s="403" t="s">
        <v>462</v>
      </c>
      <c r="B94" s="117"/>
      <c r="C94" s="393" t="s">
        <v>465</v>
      </c>
      <c r="D94" s="393" t="s">
        <v>48</v>
      </c>
      <c r="E94" s="393" t="s">
        <v>49</v>
      </c>
      <c r="F94" s="393" t="s">
        <v>50</v>
      </c>
      <c r="G94" s="396" t="s">
        <v>51</v>
      </c>
      <c r="H94" s="404" t="s">
        <v>53</v>
      </c>
      <c r="I94" s="120"/>
      <c r="J94" s="117"/>
      <c r="K94" s="405" t="str">
        <f>'テンプレート'!K97</f>
        <v>ベクトル</v>
      </c>
      <c r="L94" s="405" t="str">
        <f>'テンプレート'!L97</f>
        <v>KBG (R.E.)</v>
      </c>
      <c r="M94" s="405" t="str">
        <f>'テンプレート'!M97</f>
        <v>BKB (R.A.)</v>
      </c>
      <c r="N94" s="405" t="str">
        <f>'テンプレート'!N97</f>
        <v>FKB (R.F.)</v>
      </c>
      <c r="O94" s="406" t="str">
        <f>'テンプレート'!O97</f>
        <v>盾削り値</v>
      </c>
      <c r="P94" s="405" t="str">
        <f>'テンプレート'!P97</f>
        <v>ﾋｯﾄｽﾄｯﾌﾟ</v>
      </c>
      <c r="Q94" s="406" t="str">
        <f>'テンプレート'!Q97</f>
        <v>ずらし</v>
      </c>
      <c r="R94" s="408"/>
      <c r="S94" s="408"/>
      <c r="T94" s="408"/>
      <c r="U94" s="408"/>
      <c r="V94" s="408"/>
    </row>
    <row r="95" outlineLevel="1">
      <c r="A95" s="411" t="s">
        <v>467</v>
      </c>
      <c r="B95" s="399" t="s">
        <v>469</v>
      </c>
      <c r="C95" s="424" t="b">
        <v>0</v>
      </c>
      <c r="D95" s="821"/>
      <c r="E95" s="1427">
        <v>52.0</v>
      </c>
      <c r="F95" s="821"/>
      <c r="G95" s="821"/>
      <c r="H95" s="417"/>
      <c r="I95" s="221"/>
      <c r="J95" s="110"/>
      <c r="K95" s="407"/>
      <c r="L95" s="407"/>
      <c r="M95" s="407"/>
      <c r="N95" s="407"/>
      <c r="O95" s="407"/>
      <c r="P95" s="407"/>
      <c r="Q95" s="407"/>
      <c r="R95" s="408"/>
      <c r="S95" s="320"/>
      <c r="T95" s="320"/>
      <c r="U95" s="320"/>
      <c r="V95" s="320"/>
    </row>
    <row r="96" outlineLevel="1">
      <c r="A96" s="207"/>
      <c r="B96" s="399" t="s">
        <v>462</v>
      </c>
      <c r="C96" s="207"/>
      <c r="D96" s="1132">
        <v>23.0</v>
      </c>
      <c r="E96" s="207"/>
      <c r="F96" s="197" t="s">
        <v>173</v>
      </c>
      <c r="G96" s="349">
        <v>12.0</v>
      </c>
      <c r="H96" s="112"/>
      <c r="I96" s="224"/>
      <c r="J96" s="114"/>
      <c r="K96" s="203"/>
      <c r="L96" s="203"/>
      <c r="M96" s="204"/>
      <c r="N96" s="204"/>
      <c r="O96" s="407"/>
      <c r="P96" s="407"/>
      <c r="Q96" s="407"/>
      <c r="R96" s="408"/>
      <c r="S96" s="320"/>
      <c r="T96" s="320"/>
      <c r="U96" s="320"/>
      <c r="V96" s="320"/>
    </row>
    <row r="97" outlineLevel="1">
      <c r="A97" s="411" t="s">
        <v>474</v>
      </c>
      <c r="B97" s="399" t="s">
        <v>469</v>
      </c>
      <c r="C97" s="424" t="b">
        <v>0</v>
      </c>
      <c r="D97" s="821"/>
      <c r="E97" s="1427">
        <v>52.0</v>
      </c>
      <c r="F97" s="821"/>
      <c r="G97" s="821"/>
      <c r="H97" s="417"/>
      <c r="I97" s="221"/>
      <c r="J97" s="110"/>
      <c r="K97" s="407"/>
      <c r="L97" s="407"/>
      <c r="M97" s="407"/>
      <c r="N97" s="407"/>
      <c r="O97" s="407"/>
      <c r="P97" s="407"/>
      <c r="Q97" s="407"/>
      <c r="R97" s="408"/>
      <c r="S97" s="320"/>
      <c r="T97" s="320"/>
      <c r="U97" s="320"/>
      <c r="V97" s="320"/>
    </row>
    <row r="98" outlineLevel="1">
      <c r="A98" s="207"/>
      <c r="B98" s="399" t="s">
        <v>462</v>
      </c>
      <c r="C98" s="207"/>
      <c r="D98" s="1132">
        <v>20.0</v>
      </c>
      <c r="E98" s="207"/>
      <c r="F98" s="197" t="s">
        <v>173</v>
      </c>
      <c r="G98" s="349">
        <v>12.0</v>
      </c>
      <c r="H98" s="112"/>
      <c r="I98" s="224"/>
      <c r="J98" s="114"/>
      <c r="K98" s="203"/>
      <c r="L98" s="203"/>
      <c r="M98" s="204"/>
      <c r="N98" s="204"/>
      <c r="O98" s="407"/>
      <c r="P98" s="407"/>
      <c r="Q98" s="407"/>
      <c r="R98" s="408"/>
      <c r="S98" s="320"/>
      <c r="T98" s="320"/>
      <c r="U98" s="320"/>
      <c r="V98" s="320"/>
    </row>
    <row r="99" outlineLevel="1">
      <c r="A99" s="411" t="s">
        <v>477</v>
      </c>
      <c r="B99" s="399" t="s">
        <v>469</v>
      </c>
      <c r="C99" s="424" t="b">
        <v>0</v>
      </c>
      <c r="D99" s="821"/>
      <c r="E99" s="1427">
        <v>55.0</v>
      </c>
      <c r="F99" s="821"/>
      <c r="G99" s="821"/>
      <c r="H99" s="417"/>
      <c r="I99" s="221"/>
      <c r="J99" s="110"/>
      <c r="K99" s="407"/>
      <c r="L99" s="407"/>
      <c r="M99" s="407"/>
      <c r="N99" s="407"/>
      <c r="O99" s="407"/>
      <c r="P99" s="407"/>
      <c r="Q99" s="407"/>
      <c r="R99" s="408"/>
      <c r="S99" s="320"/>
      <c r="T99" s="320"/>
      <c r="U99" s="320"/>
      <c r="V99" s="320"/>
    </row>
    <row r="100" outlineLevel="1">
      <c r="A100" s="207"/>
      <c r="B100" s="399" t="s">
        <v>462</v>
      </c>
      <c r="C100" s="207"/>
      <c r="D100" s="1132">
        <v>25.0</v>
      </c>
      <c r="E100" s="207"/>
      <c r="F100" s="197" t="s">
        <v>173</v>
      </c>
      <c r="G100" s="349">
        <v>12.0</v>
      </c>
      <c r="H100" s="112"/>
      <c r="I100" s="224"/>
      <c r="J100" s="114"/>
      <c r="K100" s="203"/>
      <c r="L100" s="203"/>
      <c r="M100" s="204"/>
      <c r="N100" s="204"/>
      <c r="O100" s="407"/>
      <c r="P100" s="407"/>
      <c r="Q100" s="407"/>
      <c r="R100" s="408"/>
      <c r="S100" s="179"/>
      <c r="T100" s="179"/>
      <c r="U100" s="179"/>
      <c r="V100" s="179"/>
    </row>
    <row r="101" outlineLevel="1">
      <c r="A101" s="411" t="s">
        <v>482</v>
      </c>
      <c r="B101" s="399" t="s">
        <v>469</v>
      </c>
      <c r="C101" s="415" t="b">
        <v>0</v>
      </c>
      <c r="D101" s="821"/>
      <c r="E101" s="1427" t="s">
        <v>622</v>
      </c>
      <c r="F101" s="821"/>
      <c r="G101" s="821"/>
      <c r="H101" s="417"/>
      <c r="I101" s="221"/>
      <c r="J101" s="110"/>
      <c r="K101" s="407"/>
      <c r="L101" s="407"/>
      <c r="M101" s="407"/>
      <c r="N101" s="407"/>
      <c r="O101" s="407"/>
      <c r="P101" s="407"/>
      <c r="Q101" s="407"/>
      <c r="R101" s="408"/>
      <c r="S101" s="179"/>
      <c r="T101" s="179"/>
      <c r="U101" s="179"/>
      <c r="V101" s="179"/>
    </row>
    <row r="102" outlineLevel="1">
      <c r="A102" s="207"/>
      <c r="B102" s="399" t="s">
        <v>462</v>
      </c>
      <c r="C102" s="207"/>
      <c r="D102" s="1132">
        <v>41.0</v>
      </c>
      <c r="E102" s="207"/>
      <c r="F102" s="197" t="s">
        <v>191</v>
      </c>
      <c r="G102" s="349">
        <v>13.2</v>
      </c>
      <c r="H102" s="112"/>
      <c r="I102" s="224"/>
      <c r="J102" s="114"/>
      <c r="K102" s="203"/>
      <c r="L102" s="203"/>
      <c r="M102" s="204"/>
      <c r="N102" s="204"/>
      <c r="O102" s="407"/>
      <c r="P102" s="407"/>
      <c r="Q102" s="407"/>
      <c r="R102" s="408"/>
      <c r="S102" s="179"/>
      <c r="T102" s="179"/>
      <c r="U102" s="179"/>
      <c r="V102" s="179"/>
    </row>
    <row r="103">
      <c r="A103" s="312"/>
      <c r="B103" s="315"/>
      <c r="C103" s="317"/>
      <c r="D103" s="317"/>
      <c r="E103" s="319"/>
      <c r="F103" s="248"/>
      <c r="G103" s="248"/>
      <c r="H103" s="319"/>
      <c r="I103" s="319"/>
      <c r="J103" s="320"/>
      <c r="K103" s="320"/>
      <c r="L103" s="121"/>
      <c r="M103" s="121"/>
      <c r="N103" s="121"/>
      <c r="O103" s="179"/>
      <c r="P103" s="179"/>
      <c r="Q103" s="121"/>
      <c r="R103" s="121"/>
      <c r="S103" s="121"/>
      <c r="T103" s="121"/>
      <c r="U103" s="121"/>
      <c r="V103" s="121"/>
    </row>
    <row r="104">
      <c r="A104" s="429" t="s">
        <v>486</v>
      </c>
      <c r="B104" s="110"/>
      <c r="C104" s="392"/>
      <c r="D104" s="121"/>
      <c r="E104" s="121"/>
      <c r="F104" s="121"/>
      <c r="G104" s="121"/>
      <c r="H104" s="121"/>
      <c r="I104" s="121"/>
      <c r="J104" s="180"/>
      <c r="K104" s="121"/>
      <c r="L104" s="121"/>
      <c r="M104" s="121"/>
      <c r="N104" s="121"/>
      <c r="O104" s="121"/>
      <c r="P104" s="121"/>
      <c r="Q104" s="180"/>
      <c r="R104" s="121"/>
      <c r="S104" s="121"/>
      <c r="T104" s="121"/>
      <c r="U104" s="121"/>
      <c r="V104" s="121"/>
    </row>
    <row r="105" outlineLevel="1">
      <c r="A105" s="112"/>
      <c r="B105" s="114"/>
      <c r="C105" s="430" t="s">
        <v>487</v>
      </c>
      <c r="D105" s="430" t="s">
        <v>489</v>
      </c>
      <c r="E105" s="430" t="s">
        <v>49</v>
      </c>
      <c r="F105" s="430" t="s">
        <v>490</v>
      </c>
      <c r="G105" s="431"/>
      <c r="H105" s="319"/>
      <c r="I105" s="319"/>
      <c r="J105" s="320"/>
      <c r="K105" s="320"/>
      <c r="L105" s="121"/>
      <c r="M105" s="121"/>
      <c r="N105" s="121"/>
      <c r="O105" s="121"/>
      <c r="P105" s="121"/>
      <c r="Q105" s="121"/>
      <c r="R105" s="121"/>
      <c r="S105" s="121"/>
      <c r="T105" s="121"/>
      <c r="U105" s="121"/>
      <c r="V105" s="121"/>
    </row>
    <row r="106" outlineLevel="1">
      <c r="A106" s="432" t="s">
        <v>492</v>
      </c>
      <c r="B106" s="433" t="s">
        <v>455</v>
      </c>
      <c r="C106" s="127" t="str">
        <f t="array" ref="C106">INDEX(Dodges!$C$3:$U$84, MATCH($A$1,Dodges!$A$3:$A$85,0), MATCH(C105,Dodges!$C$2:$F$2,0))</f>
        <v>3-17</v>
      </c>
      <c r="D106" s="127" t="str">
        <f t="array" ref="D106">INDEX(Dodges!$C$3:$U$84, MATCH($A$1,Dodges!$A$3:$A$85,0), MATCH(D105,Dodges!$C$2:$F$2,0))</f>
        <v>6-17</v>
      </c>
      <c r="E106" s="127" t="str">
        <f t="array" ref="E106">INDEX(Dodges!$C$3:$U$84, MATCH($A$1,Dodges!$A$3:$A$85,0), MATCH(E105,Dodges!$C$2:$F$2,0))</f>
        <v>25 (20)</v>
      </c>
      <c r="F106" s="127" t="str">
        <f t="array" ref="F106">INDEX(Dodges!$C$3:$U$84, MATCH($A$1,Dodges!$A$3:$A$85,0), MATCH(F105,Dodges!$C$2:$F$2,0))</f>
        <v>33 (27)</v>
      </c>
      <c r="G106" s="402"/>
      <c r="H106" s="319"/>
      <c r="I106" s="319"/>
      <c r="J106" s="320"/>
      <c r="K106" s="320"/>
      <c r="L106" s="320"/>
      <c r="M106" s="121"/>
      <c r="N106" s="121"/>
      <c r="O106" s="121"/>
      <c r="P106" s="121"/>
      <c r="Q106" s="121"/>
      <c r="R106" s="121"/>
      <c r="S106" s="121"/>
      <c r="T106" s="121"/>
      <c r="U106" s="121"/>
      <c r="V106" s="121"/>
    </row>
    <row r="107" outlineLevel="1">
      <c r="A107" s="231"/>
      <c r="B107" s="433" t="s">
        <v>496</v>
      </c>
      <c r="C107" s="127" t="str">
        <f t="array" ref="C107">INDEX(Dodges!$G$3:$U$84, MATCH($A$1,Dodges!$A$3:$A$85,0), MATCH(C105,Dodges!$G$2:$J$2,0))</f>
        <v>4-15</v>
      </c>
      <c r="D107" s="127" t="str">
        <f t="array" ref="D107">INDEX(Dodges!$G$3:$U$84, MATCH($A$1,Dodges!$A$3:$A$85,0), MATCH(D105,Dodges!$G$2:$J$2,0))</f>
        <v>8-14</v>
      </c>
      <c r="E107" s="127" t="str">
        <f t="array" ref="E107">INDEX(Dodges!$G$3:$U$84, MATCH($A$1,Dodges!$A$3:$A$85,0), MATCH(E105,Dodges!$G$2:$J$2,0))</f>
        <v>29</v>
      </c>
      <c r="F107" s="127">
        <f t="array" ref="F107">INDEX(Dodges!$G$3:$U$84, MATCH($A$1,Dodges!$A$3:$A$85,0), MATCH(F105,Dodges!$G$2:$J$2,0))</f>
        <v>38</v>
      </c>
      <c r="G107" s="436"/>
      <c r="H107" s="319"/>
      <c r="I107" s="319"/>
      <c r="J107" s="320"/>
      <c r="K107" s="320"/>
      <c r="L107" s="320"/>
      <c r="M107" s="320"/>
      <c r="N107" s="320"/>
      <c r="O107" s="121"/>
      <c r="P107" s="121"/>
      <c r="Q107" s="121"/>
      <c r="R107" s="121"/>
      <c r="S107" s="121"/>
      <c r="T107" s="121"/>
      <c r="U107" s="121"/>
      <c r="V107" s="121"/>
    </row>
    <row r="108" outlineLevel="1">
      <c r="A108" s="112"/>
      <c r="B108" s="433" t="s">
        <v>497</v>
      </c>
      <c r="C108" s="127" t="str">
        <f t="array" ref="C108">INDEX(Dodges!$K$3:$U$84, MATCH($A$1,Dodges!$A$3:$A$85,0), MATCH(C105,Dodges!$K$2:$N$2,0))</f>
        <v>5-16</v>
      </c>
      <c r="D108" s="127" t="str">
        <f t="array" ref="D108">INDEX(Dodges!$K$3:$U$84, MATCH($A$1,Dodges!$A$3:$A$85,0), MATCH(D105,Dodges!$K$2:$N$2,0))</f>
        <v>9-14</v>
      </c>
      <c r="E108" s="127" t="str">
        <f t="array" ref="E108">INDEX(Dodges!$K$3:$U$84, MATCH($A$1,Dodges!$A$3:$A$85,0), MATCH(E105,Dodges!$K$2:$N$2,0))</f>
        <v>34</v>
      </c>
      <c r="F108" s="127" t="str">
        <f t="array" ref="F108">INDEX(Dodges!$K$3:$U$84, MATCH($A$1,Dodges!$A$3:$A$85,0), MATCH(F105,Dodges!$K$2:$N$2,0))</f>
        <v>51</v>
      </c>
      <c r="G108" s="436"/>
      <c r="H108" s="434"/>
      <c r="I108" s="434"/>
      <c r="J108" s="179"/>
      <c r="K108" s="179"/>
      <c r="L108" s="179"/>
      <c r="M108" s="179"/>
      <c r="N108" s="179"/>
      <c r="O108" s="121"/>
      <c r="P108" s="121"/>
      <c r="Q108" s="121"/>
      <c r="R108" s="121"/>
      <c r="S108" s="121"/>
      <c r="T108" s="121"/>
      <c r="U108" s="121"/>
      <c r="V108" s="121"/>
    </row>
    <row r="109" outlineLevel="1">
      <c r="A109" s="432" t="s">
        <v>498</v>
      </c>
      <c r="B109" s="433" t="s">
        <v>499</v>
      </c>
      <c r="C109" s="127" t="str">
        <f t="array" ref="C109">INDEX(Dodges!$O$3:$U$84, MATCH($A$1,Dodges!$A$3:$A$85,0), MATCH(C105,Dodges!$O$2:$R$2,0))</f>
        <v>3-30</v>
      </c>
      <c r="D109" s="127" t="str">
        <f t="array" ref="D109">INDEX(Dodges!$O$3:$U$84, MATCH($A$1,Dodges!$A$3:$A$85,0), MATCH(D105,Dodges!$O$2:$R$2,0))</f>
        <v>6-27</v>
      </c>
      <c r="E109" s="127" t="str">
        <f t="array" ref="E109">INDEX(Dodges!$O$3:$U$84, MATCH($A$1,Dodges!$A$3:$A$85,0), MATCH(E105,Dodges!$O$2:$R$2,0))</f>
        <v>56</v>
      </c>
      <c r="F109" s="248"/>
      <c r="G109" s="248"/>
      <c r="H109" s="180"/>
      <c r="I109" s="180"/>
      <c r="J109" s="121"/>
      <c r="K109" s="121"/>
      <c r="L109" s="121"/>
      <c r="M109" s="121"/>
      <c r="N109" s="121"/>
      <c r="O109" s="320"/>
      <c r="P109" s="320"/>
      <c r="Q109" s="320"/>
      <c r="R109" s="320"/>
      <c r="S109" s="320"/>
      <c r="T109" s="320"/>
      <c r="U109" s="320"/>
      <c r="V109" s="320"/>
    </row>
    <row r="110" outlineLevel="1">
      <c r="A110" s="112"/>
      <c r="B110" s="433" t="s">
        <v>500</v>
      </c>
      <c r="C110" s="127" t="str">
        <f t="array" ref="C110">INDEX(Dodges!$S$3:$U$84, MATCH($A$1,Dodges!$A$3:$A$85,0), MATCH(C105,Dodges!$S$2:$U$2,0))</f>
        <v>3-21</v>
      </c>
      <c r="D110" s="127" t="str">
        <f t="array" ref="D110">INDEX(Dodges!$S$3:$U$84, MATCH($A$1,Dodges!$A$3:$A$85,0), MATCH(D105,Dodges!$S$2:$U$2,0))</f>
        <v>6-20</v>
      </c>
      <c r="E110" s="127" t="str">
        <f t="array" ref="E110">INDEX(Dodges!$S$3:$U$84, MATCH($A$1,Dodges!$A$3:$A$85,0), MATCH(E105,Dodges!$S$2:$U$2,0))</f>
        <v>真横：95
真上：126
真下：75</v>
      </c>
      <c r="F110" s="436"/>
      <c r="G110" s="436"/>
      <c r="H110" s="180"/>
      <c r="I110" s="180"/>
      <c r="J110" s="179"/>
      <c r="K110" s="179"/>
      <c r="L110" s="179"/>
      <c r="M110" s="179"/>
      <c r="N110" s="121"/>
      <c r="O110" s="180"/>
      <c r="P110" s="180"/>
      <c r="Q110" s="180"/>
      <c r="R110" s="180"/>
      <c r="S110" s="180"/>
      <c r="T110" s="180"/>
      <c r="U110" s="180"/>
      <c r="V110" s="180"/>
    </row>
    <row r="111">
      <c r="A111" s="438"/>
      <c r="B111" s="439"/>
      <c r="C111" s="431"/>
      <c r="D111" s="431"/>
      <c r="E111" s="440"/>
      <c r="F111" s="431"/>
      <c r="G111" s="431"/>
      <c r="H111" s="431"/>
      <c r="I111" s="431"/>
      <c r="J111" s="121"/>
      <c r="K111" s="319"/>
      <c r="L111" s="319"/>
      <c r="M111" s="319"/>
      <c r="N111" s="319"/>
      <c r="O111" s="180"/>
      <c r="P111" s="180"/>
      <c r="Q111" s="180"/>
      <c r="R111" s="180"/>
      <c r="S111" s="180"/>
      <c r="T111" s="180"/>
      <c r="U111" s="180"/>
      <c r="V111" s="180"/>
    </row>
    <row r="112">
      <c r="A112" s="441" t="s">
        <v>501</v>
      </c>
      <c r="B112" s="110"/>
      <c r="C112" s="320"/>
      <c r="D112" s="179"/>
      <c r="E112" s="320"/>
      <c r="F112" s="138"/>
      <c r="G112" s="138"/>
      <c r="H112" s="179"/>
      <c r="I112" s="179"/>
      <c r="J112" s="180"/>
      <c r="K112" s="180"/>
      <c r="L112" s="180"/>
      <c r="M112" s="180"/>
      <c r="N112" s="180"/>
      <c r="O112" s="180"/>
      <c r="P112" s="180"/>
      <c r="Q112" s="180"/>
      <c r="R112" s="180"/>
      <c r="S112" s="180"/>
      <c r="T112" s="180"/>
      <c r="U112" s="180"/>
      <c r="V112" s="180"/>
    </row>
    <row r="113" outlineLevel="1">
      <c r="A113" s="112"/>
      <c r="B113" s="114"/>
      <c r="C113" s="442" t="s">
        <v>487</v>
      </c>
      <c r="D113" s="442" t="s">
        <v>49</v>
      </c>
      <c r="E113" s="442" t="s">
        <v>48</v>
      </c>
      <c r="F113" s="442" t="s">
        <v>50</v>
      </c>
      <c r="G113" s="443" t="s">
        <v>51</v>
      </c>
      <c r="H113" s="320"/>
      <c r="I113" s="320"/>
      <c r="J113" s="179"/>
      <c r="K113" s="444" t="str">
        <f>'テンプレート'!K116</f>
        <v>アイテム取得</v>
      </c>
      <c r="L113" s="117"/>
      <c r="M113" s="445" t="str">
        <f>'テンプレート'!M116</f>
        <v>取得フレーム</v>
      </c>
      <c r="N113" s="445" t="str">
        <f>'テンプレート'!N116</f>
        <v>Duration</v>
      </c>
      <c r="O113" s="180"/>
      <c r="P113" s="180"/>
      <c r="Q113" s="180"/>
      <c r="R113" s="180"/>
      <c r="S113" s="180"/>
      <c r="T113" s="180"/>
      <c r="U113" s="180"/>
      <c r="V113" s="180"/>
    </row>
    <row r="114" outlineLevel="1">
      <c r="A114" s="446" t="s">
        <v>502</v>
      </c>
      <c r="B114" s="447" t="s">
        <v>503</v>
      </c>
      <c r="C114" s="448"/>
      <c r="D114" s="127">
        <f t="array" ref="D114">INDEX('Ledge  Tech'!$C$3:$C108, MATCH($A$1,'Ledge  Tech'!$A$3:$A$109,0), MATCH(D113,'Ledge  Tech'!$C$2,0))</f>
        <v>19</v>
      </c>
      <c r="E114" s="448"/>
      <c r="F114" s="448"/>
      <c r="G114" s="448"/>
      <c r="H114" s="320"/>
      <c r="I114" s="320"/>
      <c r="J114" s="121"/>
      <c r="K114" s="449" t="str">
        <f>'テンプレート'!K117</f>
        <v>小アイテム</v>
      </c>
      <c r="L114" s="450" t="str">
        <f>'テンプレート'!L117</f>
        <v>On-Spot</v>
      </c>
      <c r="M114" s="127" t="s">
        <v>504</v>
      </c>
      <c r="N114" s="127">
        <v>7.0</v>
      </c>
      <c r="O114" s="180"/>
      <c r="P114" s="180"/>
      <c r="Q114" s="180"/>
      <c r="R114" s="180"/>
      <c r="S114" s="180"/>
      <c r="T114" s="180"/>
      <c r="U114" s="180"/>
      <c r="V114" s="180"/>
    </row>
    <row r="115" outlineLevel="1">
      <c r="A115" s="222"/>
      <c r="B115" s="447" t="s">
        <v>455</v>
      </c>
      <c r="C115" s="127" t="str">
        <f t="array" ref="C115">INDEX('Ledge  Tech'!$D$3:$E108, MATCH($A$1,'Ledge  Tech'!$A$3:$A$109,0), MATCH(C113,'Ledge  Tech'!$D$2:$E$2,0))</f>
        <v>1-33</v>
      </c>
      <c r="D115" s="127">
        <f t="array" ref="D115">INDEX('Ledge  Tech'!$D$3:$E108, MATCH($A$1,'Ledge  Tech'!$A$3:$A$109,0), MATCH(D113,'Ledge  Tech'!$D$2:$E$2,0))</f>
        <v>34</v>
      </c>
      <c r="E115" s="448"/>
      <c r="F115" s="448"/>
      <c r="G115" s="448"/>
      <c r="H115" s="320"/>
      <c r="I115" s="320"/>
      <c r="J115" s="179"/>
      <c r="K115" s="207"/>
      <c r="L115" s="450" t="str">
        <f>'テンプレート'!L118</f>
        <v>歩き</v>
      </c>
      <c r="M115" s="127" t="s">
        <v>504</v>
      </c>
      <c r="N115" s="127">
        <v>19.0</v>
      </c>
      <c r="O115" s="180"/>
      <c r="P115" s="180"/>
      <c r="Q115" s="180"/>
      <c r="R115" s="180"/>
      <c r="S115" s="180"/>
      <c r="T115" s="180"/>
      <c r="U115" s="180"/>
      <c r="V115" s="180"/>
    </row>
    <row r="116" outlineLevel="1">
      <c r="A116" s="222"/>
      <c r="B116" s="447" t="s">
        <v>486</v>
      </c>
      <c r="C116" s="127" t="str">
        <f t="array" ref="C116">INDEX('Ledge  Tech'!$F$3:$G$109, MATCH($A$1,'Ledge  Tech'!$A$3:$A$109,0), MATCH(C113,'Ledge  Tech'!$F$2:$G$2,0))</f>
        <v>1-20</v>
      </c>
      <c r="D116" s="127">
        <f t="array" ref="D116">INDEX('Ledge  Tech'!$F$3:$G$109, MATCH($A$1,'Ledge  Tech'!$A$3:$A$109,0), MATCH(D113,'Ledge  Tech'!$F$2:$G$2,0))</f>
        <v>45</v>
      </c>
      <c r="E116" s="448"/>
      <c r="F116" s="448"/>
      <c r="G116" s="448"/>
      <c r="H116" s="320"/>
      <c r="I116" s="320"/>
      <c r="J116" s="121"/>
      <c r="K116" s="451" t="str">
        <f>'テンプレート'!K119</f>
        <v>アイテム投擲</v>
      </c>
      <c r="L116" s="117"/>
      <c r="M116" s="445" t="str">
        <f>'テンプレート'!M119</f>
        <v>投擲フレーム</v>
      </c>
      <c r="N116" s="445" t="str">
        <f>'テンプレート'!N119</f>
        <v>Duration</v>
      </c>
      <c r="O116" s="180"/>
      <c r="P116" s="180"/>
      <c r="Q116" s="180"/>
      <c r="R116" s="180"/>
      <c r="S116" s="180"/>
      <c r="T116" s="180"/>
      <c r="U116" s="180"/>
      <c r="V116" s="180"/>
    </row>
    <row r="117" outlineLevel="1">
      <c r="A117" s="222"/>
      <c r="B117" s="447" t="s">
        <v>505</v>
      </c>
      <c r="C117" s="127" t="str">
        <f t="array" ref="C117">INDEX('Ledge  Tech'!$H$3:$I$109, MATCH($A$1,'Ledge  Tech'!$A$3:$A$109,0), MATCH(C113,'Ledge  Tech'!$H$2:$I$2,0))</f>
        <v>1-12</v>
      </c>
      <c r="D117" s="127">
        <f t="array" ref="D117">INDEX('Ledge  Tech'!$H$3:$I$109, MATCH($A$1,'Ledge  Tech'!$A$3:$A$109,0), MATCH(D113,'Ledge  Tech'!$H$2:$I$2,0))</f>
        <v>14</v>
      </c>
      <c r="E117" s="448"/>
      <c r="F117" s="448"/>
      <c r="G117" s="448"/>
      <c r="H117" s="320"/>
      <c r="I117" s="320"/>
      <c r="J117" s="179"/>
      <c r="K117" s="452" t="str">
        <f>'テンプレート'!K120</f>
        <v>Ground投擲</v>
      </c>
      <c r="L117" s="450" t="str">
        <f>'テンプレート'!L120</f>
        <v>前Throws</v>
      </c>
      <c r="M117" s="127" t="s">
        <v>145</v>
      </c>
      <c r="N117" s="127">
        <v>24.0</v>
      </c>
      <c r="O117" s="121"/>
      <c r="P117" s="121"/>
      <c r="Q117" s="121"/>
      <c r="R117" s="121"/>
      <c r="S117" s="121"/>
      <c r="T117" s="121"/>
      <c r="U117" s="121"/>
      <c r="V117" s="121"/>
    </row>
    <row r="118" outlineLevel="1">
      <c r="A118" s="207"/>
      <c r="B118" s="447" t="s">
        <v>506</v>
      </c>
      <c r="C118" s="127" t="str">
        <f t="array" ref="C118">INDEX('Ledge  Tech'!$J$3:$M$109, MATCH($A$1,'Ledge  Tech'!$A$3:$A$109,0), MATCH(C113,'Ledge  Tech'!$J$2:$M$2,0))</f>
        <v>1-24</v>
      </c>
      <c r="D118" s="127">
        <f t="array" ref="D118">INDEX('Ledge  Tech'!$J$3:$M$109, MATCH($A$1,'Ledge  Tech'!$A$3:$A$109,0), MATCH(D113,'Ledge  Tech'!$J$2:$M$2,0))</f>
        <v>55</v>
      </c>
      <c r="E118" s="127" t="str">
        <f t="array" ref="E118">INDEX('Ledge  Tech'!$J$3:$M$109, MATCH($A$1,'Ledge  Tech'!$A$3:$A$109,0), MATCH(E113,'Ledge  Tech'!$J$2:$M$2,0))</f>
        <v>22-24</v>
      </c>
      <c r="F118" s="127">
        <f t="array" ref="F118">INDEX('Ledge  Tech'!$J$3:$M$109, MATCH($A$1,'Ledge  Tech'!$A$3:$A$109,0), MATCH(F113,'Ledge  Tech'!$J$2:$M$2,0))</f>
        <v>9</v>
      </c>
      <c r="G118" s="127">
        <f>F118*1.2</f>
        <v>10.8</v>
      </c>
      <c r="H118" s="320"/>
      <c r="I118" s="320"/>
      <c r="J118" s="121"/>
      <c r="K118" s="222"/>
      <c r="L118" s="450" t="str">
        <f>'テンプレート'!L121</f>
        <v>後Throws</v>
      </c>
      <c r="M118" s="127" t="s">
        <v>191</v>
      </c>
      <c r="N118" s="127">
        <v>24.0</v>
      </c>
      <c r="O118" s="121"/>
      <c r="P118" s="121"/>
      <c r="Q118" s="121"/>
      <c r="R118" s="121"/>
      <c r="S118" s="121"/>
      <c r="T118" s="121"/>
      <c r="U118" s="121"/>
      <c r="V118" s="121"/>
    </row>
    <row r="119" outlineLevel="1">
      <c r="A119" s="446" t="s">
        <v>507</v>
      </c>
      <c r="B119" s="447" t="s">
        <v>455</v>
      </c>
      <c r="C119" s="127" t="str">
        <f t="array" ref="C119">INDEX('Ledge  Tech'!$N$3:$O$109, MATCH($A$1,'Ledge  Tech'!$A$3:$A$109,0), MATCH(C113,'Ledge  Tech'!$N$2:$O$2,0))</f>
        <v>1-20</v>
      </c>
      <c r="D119" s="127">
        <f t="array" ref="D119">INDEX('Ledge  Tech'!$N$3:$O$109, MATCH($A$1,'Ledge  Tech'!$A$3:$A$109,0), MATCH(D113,'Ledge  Tech'!$N$2:$O$2,0))</f>
        <v>26</v>
      </c>
      <c r="E119" s="448"/>
      <c r="F119" s="448"/>
      <c r="G119" s="448"/>
      <c r="H119" s="320"/>
      <c r="I119" s="320"/>
      <c r="J119" s="179"/>
      <c r="K119" s="222"/>
      <c r="L119" s="450" t="str">
        <f>'テンプレート'!L122</f>
        <v>上Throws</v>
      </c>
      <c r="M119" s="127" t="s">
        <v>74</v>
      </c>
      <c r="N119" s="127">
        <v>23.0</v>
      </c>
      <c r="O119" s="320"/>
      <c r="P119" s="320"/>
      <c r="Q119" s="320"/>
      <c r="R119" s="320"/>
      <c r="S119" s="320"/>
      <c r="T119" s="320"/>
      <c r="U119" s="320"/>
      <c r="V119" s="320"/>
    </row>
    <row r="120" outlineLevel="1">
      <c r="A120" s="222"/>
      <c r="B120" s="447" t="s">
        <v>496</v>
      </c>
      <c r="C120" s="127" t="str">
        <f t="array" ref="C120">INDEX('Ledge  Tech'!$P$3:$Q$109, MATCH($A$1,'Ledge  Tech'!$A$3:$A$109,0), MATCH(C113,'Ledge  Tech'!$P$2:$Q$2,0))</f>
        <v>1-20</v>
      </c>
      <c r="D120" s="127">
        <f t="array" ref="D120">INDEX('Ledge  Tech'!$P$3:$Q$109, MATCH($A$1,'Ledge  Tech'!$A$3:$A$109,0), MATCH(D113,'Ledge  Tech'!$P$2:$Q$2,0))</f>
        <v>40</v>
      </c>
      <c r="E120" s="448"/>
      <c r="F120" s="448"/>
      <c r="G120" s="448"/>
      <c r="H120" s="320"/>
      <c r="I120" s="320"/>
      <c r="J120" s="121"/>
      <c r="K120" s="222"/>
      <c r="L120" s="450" t="str">
        <f>'テンプレート'!L123</f>
        <v>下Throws</v>
      </c>
      <c r="M120" s="127" t="s">
        <v>145</v>
      </c>
      <c r="N120" s="127">
        <v>19.0</v>
      </c>
      <c r="O120" s="180"/>
      <c r="P120" s="180"/>
      <c r="Q120" s="180"/>
      <c r="R120" s="180"/>
      <c r="S120" s="180"/>
      <c r="T120" s="180"/>
      <c r="U120" s="180"/>
      <c r="V120" s="180"/>
    </row>
    <row r="121" outlineLevel="1">
      <c r="A121" s="207"/>
      <c r="B121" s="447" t="s">
        <v>497</v>
      </c>
      <c r="C121" s="127" t="str">
        <f t="array" ref="C121">INDEX('Ledge  Tech'!$R$3:$S$109, MATCH($A$1,'Ledge  Tech'!$A$3:$A$109,0), MATCH(C113,'Ledge  Tech'!$R$2:$S$2,0))</f>
        <v>1-20</v>
      </c>
      <c r="D121" s="127">
        <f t="array" ref="D121">INDEX('Ledge  Tech'!$R$3:$S$109, MATCH($A$1,'Ledge  Tech'!$A$3:$A$109,0), MATCH(D113,'Ledge  Tech'!$R$2:$S$2,0))</f>
        <v>40</v>
      </c>
      <c r="E121" s="448"/>
      <c r="F121" s="448"/>
      <c r="G121" s="448"/>
      <c r="H121" s="320"/>
      <c r="I121" s="320"/>
      <c r="J121" s="179"/>
      <c r="K121" s="222"/>
      <c r="L121" s="453" t="str">
        <f>'テンプレート'!L124</f>
        <v>ダッシュ</v>
      </c>
      <c r="M121" s="127" t="s">
        <v>229</v>
      </c>
      <c r="N121" s="127">
        <v>37.0</v>
      </c>
      <c r="O121" s="180"/>
      <c r="P121" s="180"/>
      <c r="Q121" s="180"/>
      <c r="R121" s="180"/>
      <c r="S121" s="180"/>
      <c r="T121" s="180"/>
      <c r="U121" s="180"/>
      <c r="V121" s="180"/>
    </row>
    <row r="122" outlineLevel="1">
      <c r="A122" s="446" t="s">
        <v>508</v>
      </c>
      <c r="B122" s="447" t="s">
        <v>509</v>
      </c>
      <c r="C122" s="448"/>
      <c r="D122" s="127" t="str">
        <f t="array" ref="D122">INDEX('Get-Ups'!$C$3:$C108, MATCH($A$1,'Get-Ups'!$A$3:$A$109,0), MATCH(D113,'Get-Ups'!$C$2:$AD$2,0))</f>
        <v>25</v>
      </c>
      <c r="E122" s="448"/>
      <c r="F122" s="448"/>
      <c r="G122" s="448"/>
      <c r="H122" s="320"/>
      <c r="I122" s="320"/>
      <c r="J122" s="121"/>
      <c r="K122" s="207"/>
      <c r="L122" s="453" t="str">
        <f>'テンプレート'!L125</f>
        <v>On-Spot捨て</v>
      </c>
      <c r="M122" s="127" t="s">
        <v>66</v>
      </c>
      <c r="N122" s="127">
        <v>23.0</v>
      </c>
      <c r="O122" s="180"/>
      <c r="P122" s="180"/>
      <c r="Q122" s="180"/>
      <c r="R122" s="180"/>
      <c r="S122" s="180"/>
      <c r="T122" s="180"/>
      <c r="U122" s="180"/>
      <c r="V122" s="180"/>
    </row>
    <row r="123" outlineLevel="1">
      <c r="A123" s="222"/>
      <c r="B123" s="447" t="s">
        <v>455</v>
      </c>
      <c r="C123" s="454" t="str">
        <f t="array" ref="C123">INDEX('Get-Ups'!$D$3:$E108, MATCH($A$1,'Get-Ups'!$A$3:$A$109,0), MATCH(C113,'Get-Ups'!$D$2:$AD$2,0))</f>
        <v>1-22</v>
      </c>
      <c r="D123" s="455">
        <f t="array" ref="D123">INDEX('Get-Ups'!$D$3:$E108, MATCH($A$1,'Get-Ups'!$A$3:$A$109,0), MATCH(D113,'Get-Ups'!$D$2:$AD$2,0))</f>
        <v>29</v>
      </c>
      <c r="E123" s="448"/>
      <c r="F123" s="448"/>
      <c r="G123" s="448"/>
      <c r="H123" s="320"/>
      <c r="I123" s="320"/>
      <c r="J123" s="179"/>
      <c r="K123" s="452" t="str">
        <f>'テンプレート'!K126</f>
        <v>Air投擲</v>
      </c>
      <c r="L123" s="450" t="str">
        <f>'テンプレート'!L126</f>
        <v>前Throws</v>
      </c>
      <c r="M123" s="127" t="s">
        <v>90</v>
      </c>
      <c r="N123" s="127">
        <v>24.0</v>
      </c>
      <c r="O123" s="180"/>
      <c r="P123" s="180"/>
      <c r="Q123" s="180"/>
      <c r="R123" s="180"/>
      <c r="S123" s="180"/>
      <c r="T123" s="180"/>
      <c r="U123" s="180"/>
      <c r="V123" s="180"/>
    </row>
    <row r="124" outlineLevel="1">
      <c r="A124" s="222"/>
      <c r="B124" s="447" t="s">
        <v>496</v>
      </c>
      <c r="C124" s="454" t="str">
        <f t="array" ref="C124">INDEX('Get-Ups'!$F$3:$G$109, MATCH($A$1,'Get-Ups'!$A$3:$A$109,0), MATCH(C113,'Get-Ups'!$F$2:$AD$2,0))</f>
        <v>1-22</v>
      </c>
      <c r="D124" s="455">
        <f t="array" ref="D124">INDEX('Get-Ups'!$F$3:$G$109, MATCH($A$1,'Get-Ups'!$A$3:$A$109,0), MATCH(D113,'Get-Ups'!$F$2:$AD$2,0))</f>
        <v>35</v>
      </c>
      <c r="E124" s="448"/>
      <c r="F124" s="448"/>
      <c r="G124" s="448"/>
      <c r="H124" s="320"/>
      <c r="I124" s="320"/>
      <c r="J124" s="121"/>
      <c r="K124" s="222"/>
      <c r="L124" s="450" t="str">
        <f>'テンプレート'!L127</f>
        <v>後Throws</v>
      </c>
      <c r="M124" s="127" t="s">
        <v>191</v>
      </c>
      <c r="N124" s="127">
        <v>24.0</v>
      </c>
      <c r="O124" s="180"/>
      <c r="P124" s="180"/>
      <c r="Q124" s="180"/>
      <c r="R124" s="180"/>
      <c r="S124" s="180"/>
      <c r="T124" s="180"/>
      <c r="U124" s="180"/>
      <c r="V124" s="180"/>
    </row>
    <row r="125" outlineLevel="1">
      <c r="A125" s="222"/>
      <c r="B125" s="447" t="s">
        <v>497</v>
      </c>
      <c r="C125" s="127" t="str">
        <f t="array" ref="C125">INDEX('Get-Ups'!$H$3:$I$109, MATCH($A$1,'Get-Ups'!$A$3:$A$109,0), MATCH(C113,'Get-Ups'!$H$2:$AD$2,0))</f>
        <v>1-22</v>
      </c>
      <c r="D125" s="127">
        <f t="array" ref="D125">INDEX('Get-Ups'!$H$3:$I$109, MATCH($A$1,'Get-Ups'!$A$3:$A$109,0), MATCH(D113,'Get-Ups'!$H$2:$AD$2,0))</f>
        <v>35</v>
      </c>
      <c r="E125" s="448"/>
      <c r="F125" s="448"/>
      <c r="G125" s="448"/>
      <c r="H125" s="320"/>
      <c r="I125" s="320"/>
      <c r="J125" s="179"/>
      <c r="K125" s="222"/>
      <c r="L125" s="450" t="str">
        <f>'テンプレート'!L128</f>
        <v>上Throws</v>
      </c>
      <c r="M125" s="127" t="s">
        <v>206</v>
      </c>
      <c r="N125" s="127">
        <v>23.0</v>
      </c>
      <c r="O125" s="180"/>
      <c r="P125" s="180"/>
      <c r="Q125" s="180"/>
      <c r="R125" s="180"/>
      <c r="S125" s="180"/>
      <c r="T125" s="180"/>
      <c r="U125" s="180"/>
      <c r="V125" s="180"/>
    </row>
    <row r="126" outlineLevel="1">
      <c r="A126" s="222"/>
      <c r="B126" s="447" t="s">
        <v>510</v>
      </c>
      <c r="C126" s="456" t="str">
        <f t="array" ref="C126">INDEX('Get-Ups'!$J$3:$M$109, MATCH($A$1,'Get-Ups'!$A$3:$A$109,0), MATCH(C113,'Get-Ups'!$J$2:$AD$2,0))</f>
        <v>1-22</v>
      </c>
      <c r="D126" s="457">
        <f t="array" ref="D126">INDEX('Get-Ups'!$J$3:$M$109, MATCH($A$1,'Get-Ups'!$A$3:$A$109,0), MATCH(D113,'Get-Ups'!$J$2:$AD$2,0))</f>
        <v>45</v>
      </c>
      <c r="E126" s="454" t="str">
        <f t="array" ref="E126">INDEX('Get-Ups'!$J$3:$M$109, MATCH($A$1,'Get-Ups'!$A$3:$A$109,0), MATCH(E113,'Get-Ups'!$J$2:$AD$2,0))</f>
        <v>17-18</v>
      </c>
      <c r="F126" s="455">
        <f t="array" ref="F126">INDEX('Get-Ups'!$J$3:$M$109, MATCH($A$1,'Get-Ups'!$A$3:$A$109,0), MATCH(F113,'Get-Ups'!$J$2:$AD$2,0))</f>
        <v>7</v>
      </c>
      <c r="G126" s="127">
        <f t="shared" ref="G126:G127" si="1">F126*1.2</f>
        <v>8.4</v>
      </c>
      <c r="H126" s="320"/>
      <c r="I126" s="320"/>
      <c r="J126" s="121"/>
      <c r="K126" s="207"/>
      <c r="L126" s="450" t="str">
        <f>'テンプレート'!L129</f>
        <v>下Throws</v>
      </c>
      <c r="M126" s="127" t="s">
        <v>145</v>
      </c>
      <c r="N126" s="127">
        <v>19.0</v>
      </c>
      <c r="O126" s="121"/>
      <c r="P126" s="121"/>
      <c r="Q126" s="121"/>
      <c r="R126" s="121"/>
      <c r="S126" s="121"/>
      <c r="T126" s="121"/>
      <c r="U126" s="121"/>
      <c r="V126" s="121"/>
    </row>
    <row r="127" outlineLevel="1">
      <c r="A127" s="207"/>
      <c r="B127" s="458" t="s">
        <v>511</v>
      </c>
      <c r="C127" s="207"/>
      <c r="D127" s="207"/>
      <c r="E127" s="454" t="str">
        <f t="array" ref="E127">INDEX('Get-Ups'!$N$3:$O$109, MATCH($A$1,'Get-Ups'!$A$3:$A$109,0), MATCH(E113,'Get-Ups'!$N$2:$AD$2,0))</f>
        <v>21-22</v>
      </c>
      <c r="F127" s="455">
        <f t="array" ref="F127">INDEX('Get-Ups'!$N$3:$O$109, MATCH($A$1,'Get-Ups'!$A$3:$A$109,0), MATCH(F113,'Get-Ups'!$N$2:$AD$2,0))</f>
        <v>7</v>
      </c>
      <c r="G127" s="127">
        <f t="shared" si="1"/>
        <v>8.4</v>
      </c>
      <c r="H127" s="320"/>
      <c r="I127" s="320"/>
      <c r="J127" s="121"/>
      <c r="K127" s="459" t="str">
        <f>'テンプレート'!K130</f>
        <v>踏み台ジャンプ</v>
      </c>
      <c r="L127" s="224"/>
      <c r="M127" s="445" t="str">
        <f>'テンプレート'!M130</f>
        <v>Duration</v>
      </c>
      <c r="N127" s="138"/>
      <c r="O127" s="121"/>
      <c r="P127" s="121"/>
      <c r="Q127" s="121"/>
      <c r="R127" s="121"/>
      <c r="S127" s="121"/>
      <c r="T127" s="121"/>
      <c r="U127" s="121"/>
      <c r="V127" s="121"/>
    </row>
    <row r="128" outlineLevel="1">
      <c r="A128" s="446" t="s">
        <v>512</v>
      </c>
      <c r="B128" s="447" t="s">
        <v>509</v>
      </c>
      <c r="C128" s="448"/>
      <c r="D128" s="454" t="str">
        <f t="array" ref="D128">INDEX('Get-Ups'!$C$3:$C108, MATCH($A$1,'Get-Ups'!$A$3:$A$109,0), MATCH(D113,'Get-Ups'!$C$2,0))</f>
        <v>25</v>
      </c>
      <c r="E128" s="448"/>
      <c r="F128" s="448"/>
      <c r="G128" s="448"/>
      <c r="H128" s="320"/>
      <c r="I128" s="320"/>
      <c r="J128" s="179"/>
      <c r="K128" s="460" t="str">
        <f>'テンプレート'!K131</f>
        <v>踏み</v>
      </c>
      <c r="L128" s="461" t="str">
        <f>'テンプレート'!L131</f>
        <v>踏み</v>
      </c>
      <c r="M128" s="127">
        <v>8.0</v>
      </c>
      <c r="N128" s="462"/>
      <c r="O128" s="121"/>
      <c r="P128" s="121"/>
      <c r="Q128" s="121"/>
      <c r="R128" s="121"/>
      <c r="S128" s="121"/>
      <c r="T128" s="121"/>
      <c r="U128" s="121"/>
      <c r="V128" s="121"/>
    </row>
    <row r="129" outlineLevel="1">
      <c r="A129" s="222"/>
      <c r="B129" s="447" t="s">
        <v>455</v>
      </c>
      <c r="C129" s="454" t="str">
        <f t="array" ref="C129">INDEX('Get-Ups'!$P$3:$Q$109, MATCH($A$1,'Get-Ups'!$A$3:$A$109,0), MATCH(C113,'Get-Ups'!$P$2:$AD$2,0))</f>
        <v>1-22</v>
      </c>
      <c r="D129" s="455">
        <f t="array" ref="D129">INDEX('Get-Ups'!$P$3:$Q$109, MATCH($A$1,'Get-Ups'!$A$3:$A$109,0), MATCH(D113,'Get-Ups'!$P$2:$AD$2,0))</f>
        <v>29</v>
      </c>
      <c r="E129" s="448"/>
      <c r="F129" s="448"/>
      <c r="G129" s="448"/>
      <c r="H129" s="320"/>
      <c r="I129" s="320"/>
      <c r="J129" s="121"/>
      <c r="K129" s="452" t="str">
        <f>'テンプレート'!K132</f>
        <v>踏まれ</v>
      </c>
      <c r="L129" s="461" t="str">
        <f>'テンプレート'!L132</f>
        <v>Ground踏まれ</v>
      </c>
      <c r="M129" s="127" t="s">
        <v>504</v>
      </c>
      <c r="N129" s="462"/>
      <c r="O129" s="320"/>
      <c r="P129" s="320"/>
      <c r="Q129" s="320"/>
      <c r="R129" s="320"/>
      <c r="S129" s="320"/>
      <c r="T129" s="320"/>
      <c r="U129" s="320"/>
      <c r="V129" s="320"/>
    </row>
    <row r="130" outlineLevel="1">
      <c r="A130" s="222"/>
      <c r="B130" s="447" t="s">
        <v>496</v>
      </c>
      <c r="C130" s="454" t="str">
        <f t="array" ref="C130">INDEX('Get-Ups'!$R$3:$S$109, MATCH($A$1,'Get-Ups'!$A$3:$A$109,0), MATCH(C113,'Get-Ups'!$R$2:$AD$2,0))</f>
        <v>1-22</v>
      </c>
      <c r="D130" s="455">
        <f t="array" ref="D130">INDEX('Get-Ups'!$R$3:$S$109, MATCH($A$1,'Get-Ups'!$A$3:$A$109,0), MATCH(D113,'Get-Ups'!$R$2:$AD$2,0))</f>
        <v>35</v>
      </c>
      <c r="E130" s="448"/>
      <c r="F130" s="448"/>
      <c r="G130" s="448"/>
      <c r="H130" s="320"/>
      <c r="I130" s="320"/>
      <c r="J130" s="179"/>
      <c r="K130" s="222"/>
      <c r="L130" s="461" t="s">
        <v>671</v>
      </c>
      <c r="M130" s="127">
        <v>27.0</v>
      </c>
      <c r="N130" s="108"/>
      <c r="O130" s="180"/>
      <c r="P130" s="180"/>
      <c r="Q130" s="180"/>
      <c r="R130" s="180"/>
      <c r="S130" s="180"/>
      <c r="T130" s="180"/>
      <c r="U130" s="180"/>
      <c r="V130" s="180"/>
    </row>
    <row r="131" outlineLevel="1">
      <c r="A131" s="222"/>
      <c r="B131" s="447" t="s">
        <v>497</v>
      </c>
      <c r="C131" s="454" t="str">
        <f t="array" ref="C131">INDEX('Get-Ups'!$T$3:$U$109, MATCH($A$1,'Get-Ups'!$A$3:$A$109,0), MATCH(C113,'Get-Ups'!$T$2:$AD$2,0))</f>
        <v>1-22</v>
      </c>
      <c r="D131" s="455">
        <f t="array" ref="D131">INDEX('Get-Ups'!$T$3:$U$109, MATCH($A$1,'Get-Ups'!$A$3:$A$109,0), MATCH(D113,'Get-Ups'!$T$2:$AD$2,0))</f>
        <v>35</v>
      </c>
      <c r="E131" s="448"/>
      <c r="F131" s="448"/>
      <c r="G131" s="448"/>
      <c r="H131" s="320"/>
      <c r="I131" s="320"/>
      <c r="J131" s="121"/>
      <c r="K131" s="222"/>
      <c r="L131" s="461" t="str">
        <f>'テンプレート'!L134</f>
        <v>Air踏まれ</v>
      </c>
      <c r="M131" s="127">
        <v>8.0</v>
      </c>
      <c r="N131" s="108"/>
      <c r="O131" s="180"/>
      <c r="P131" s="180"/>
      <c r="Q131" s="180"/>
      <c r="R131" s="180"/>
      <c r="S131" s="180"/>
      <c r="T131" s="180"/>
      <c r="U131" s="180"/>
      <c r="V131" s="180"/>
    </row>
    <row r="132" outlineLevel="1">
      <c r="A132" s="222"/>
      <c r="B132" s="447" t="s">
        <v>510</v>
      </c>
      <c r="C132" s="456" t="str">
        <f t="array" ref="C132">INDEX('Get-Ups'!$V$3:$Y$109, MATCH($A$1,'Get-Ups'!$A$3:$A$109,0), MATCH(C113,'Get-Ups'!$V$2:$AD$2,0))</f>
        <v>1-22</v>
      </c>
      <c r="D132" s="457">
        <f t="array" ref="D132">INDEX('Get-Ups'!$V$3:$Y$109, MATCH($A$1,'Get-Ups'!$A$3:$A$109,0), MATCH(D113,'Get-Ups'!$V$2:$AD$2,0))</f>
        <v>45</v>
      </c>
      <c r="E132" s="454" t="str">
        <f t="array" ref="E132">INDEX('Get-Ups'!$V$3:$Y$109, MATCH($A$1,'Get-Ups'!$A$3:$A$109,0), MATCH(E113,'Get-Ups'!$V$2:$AD$2,0))</f>
        <v>17-18</v>
      </c>
      <c r="F132" s="455">
        <f t="array" ref="F132">INDEX('Get-Ups'!$V$3:$Y$109, MATCH($A$1,'Get-Ups'!$A$3:$A$109,0), MATCH(F113,'Get-Ups'!$V$2:$AD$2,0))</f>
        <v>7</v>
      </c>
      <c r="G132" s="127">
        <f t="shared" ref="G132:G133" si="2">F132*1.2</f>
        <v>8.4</v>
      </c>
      <c r="H132" s="320"/>
      <c r="I132" s="320"/>
      <c r="J132" s="179"/>
      <c r="K132" s="222"/>
      <c r="L132" s="461" t="str">
        <f>'テンプレート'!L135</f>
        <v>Air落下</v>
      </c>
      <c r="M132" s="127">
        <v>39.0</v>
      </c>
      <c r="N132" s="108"/>
      <c r="O132" s="180"/>
      <c r="P132" s="180"/>
      <c r="Q132" s="180"/>
      <c r="R132" s="180"/>
      <c r="S132" s="180"/>
      <c r="T132" s="180"/>
      <c r="U132" s="180"/>
      <c r="V132" s="180"/>
    </row>
    <row r="133" outlineLevel="1">
      <c r="A133" s="207"/>
      <c r="B133" s="458" t="s">
        <v>511</v>
      </c>
      <c r="C133" s="207"/>
      <c r="D133" s="207"/>
      <c r="E133" s="454" t="str">
        <f t="array" ref="E133">INDEX('Get-Ups'!$Z$3:$AA$109, MATCH($A$1,'Get-Ups'!$A$3:$A$109,0), MATCH(E113,'Get-Ups'!$Z$2:$AD$2,0))</f>
        <v>21-22</v>
      </c>
      <c r="F133" s="455">
        <f t="array" ref="F133">INDEX('Get-Ups'!$Z$3:$AA$109, MATCH($A$1,'Get-Ups'!$A$3:$A$109,0), MATCH(F113,'Get-Ups'!$Z$2:$AD$2,0))</f>
        <v>7</v>
      </c>
      <c r="G133" s="127">
        <f t="shared" si="2"/>
        <v>8.4</v>
      </c>
      <c r="H133" s="320"/>
      <c r="I133" s="320"/>
      <c r="J133" s="179"/>
      <c r="K133" s="451" t="str">
        <f>'テンプレート'!K136</f>
        <v>倒れダメージ</v>
      </c>
      <c r="L133" s="120"/>
      <c r="M133" s="445" t="str">
        <f>'テンプレート'!M136</f>
        <v>Duration</v>
      </c>
      <c r="N133" s="108"/>
      <c r="O133" s="180"/>
      <c r="P133" s="180"/>
      <c r="Q133" s="180"/>
      <c r="R133" s="180"/>
      <c r="S133" s="180"/>
      <c r="T133" s="180"/>
      <c r="U133" s="180"/>
      <c r="V133" s="180"/>
    </row>
    <row r="134" outlineLevel="1">
      <c r="A134" s="446" t="s">
        <v>513</v>
      </c>
      <c r="B134" s="447" t="s">
        <v>514</v>
      </c>
      <c r="C134" s="454" t="str">
        <f t="array" ref="C134">INDEX(Tripping!$C$3:$D108, MATCH($A$1,Tripping!$A$3:$A$109,0), MATCH(C113,Tripping!$C$2:$AC$2,0))</f>
        <v>1-5</v>
      </c>
      <c r="D134" s="455">
        <f t="array" ref="D134">INDEX(Tripping!$C$3:$D108, MATCH($A$1,Tripping!$A$3:$A$109,0), MATCH(D113,Tripping!$C$2:$AC$2,0))</f>
        <v>29</v>
      </c>
      <c r="E134" s="448"/>
      <c r="F134" s="448"/>
      <c r="G134" s="448"/>
      <c r="H134" s="320"/>
      <c r="I134" s="320"/>
      <c r="J134" s="121"/>
      <c r="K134" s="460" t="str">
        <f>'テンプレート'!K137</f>
        <v>あお向け倒れ</v>
      </c>
      <c r="L134" s="453" t="str">
        <f>'テンプレート'!L137</f>
        <v>モーション大</v>
      </c>
      <c r="M134" s="127">
        <v>39.0</v>
      </c>
      <c r="N134" s="462"/>
      <c r="O134" s="180"/>
      <c r="P134" s="180"/>
      <c r="Q134" s="180"/>
      <c r="R134" s="180"/>
      <c r="S134" s="180"/>
      <c r="T134" s="180"/>
      <c r="U134" s="180"/>
      <c r="V134" s="180"/>
    </row>
    <row r="135" outlineLevel="1">
      <c r="A135" s="222"/>
      <c r="B135" s="447" t="s">
        <v>515</v>
      </c>
      <c r="C135" s="454" t="str">
        <f t="array" ref="C135">INDEX(Tripping!$E$3:$F108, MATCH($A$1,Tripping!$A$3:$A$109,0), MATCH(C113,Tripping!$E$2:$AC$2,0))</f>
        <v>1-5</v>
      </c>
      <c r="D135" s="455">
        <f t="array" ref="D135">INDEX(Tripping!$E$3:$F108, MATCH($A$1,Tripping!$A$3:$A$109,0), MATCH(D113,Tripping!$E$2:$AC$2,0))</f>
        <v>39</v>
      </c>
      <c r="E135" s="448"/>
      <c r="F135" s="448"/>
      <c r="G135" s="448"/>
      <c r="H135" s="320"/>
      <c r="I135" s="320"/>
      <c r="J135" s="179"/>
      <c r="K135" s="460" t="str">
        <f>'テンプレート'!K138</f>
        <v>うつ伏せ倒れ</v>
      </c>
      <c r="L135" s="453" t="str">
        <f>'テンプレート'!L138</f>
        <v>モーション大</v>
      </c>
      <c r="M135" s="127" t="s">
        <v>165</v>
      </c>
      <c r="N135" s="462"/>
      <c r="O135" s="180"/>
      <c r="P135" s="180"/>
      <c r="Q135" s="180"/>
      <c r="R135" s="180"/>
      <c r="S135" s="180"/>
      <c r="T135" s="180"/>
      <c r="U135" s="180"/>
      <c r="V135" s="180"/>
    </row>
    <row r="136" outlineLevel="1">
      <c r="A136" s="222"/>
      <c r="B136" s="447" t="s">
        <v>455</v>
      </c>
      <c r="C136" s="454" t="str">
        <f t="array" ref="C136">INDEX(Tripping!$G$3:$H$109, MATCH($A$1,Tripping!$A$3:$A$109,0), MATCH(C113,Tripping!$G$2:$AC$2,0))</f>
        <v>1-16</v>
      </c>
      <c r="D136" s="455">
        <f t="array" ref="D136">INDEX(Tripping!$G$3:$H$109, MATCH($A$1,Tripping!$A$3:$A$109,0), MATCH(D113,Tripping!$G$2:$AC$2,0))</f>
        <v>21</v>
      </c>
      <c r="E136" s="448"/>
      <c r="F136" s="448"/>
      <c r="G136" s="448"/>
      <c r="H136" s="320"/>
      <c r="I136" s="320"/>
      <c r="J136" s="121"/>
      <c r="K136" s="451" t="str">
        <f>'テンプレート'!K139</f>
        <v/>
      </c>
      <c r="L136" s="120"/>
      <c r="M136" s="445" t="str">
        <f>'テンプレート'!M139</f>
        <v/>
      </c>
      <c r="N136" s="108"/>
      <c r="O136" s="180"/>
      <c r="P136" s="180"/>
      <c r="Q136" s="180"/>
      <c r="R136" s="180"/>
      <c r="S136" s="180"/>
      <c r="T136" s="180"/>
      <c r="U136" s="180"/>
      <c r="V136" s="180"/>
    </row>
    <row r="137" outlineLevel="1">
      <c r="A137" s="222"/>
      <c r="B137" s="447" t="s">
        <v>496</v>
      </c>
      <c r="C137" s="454" t="str">
        <f t="array" ref="C137">INDEX(Tripping!$I$3:$J$109, MATCH($A$1,Tripping!$A$3:$A$109,0), MATCH(C113,Tripping!$I$2:$AC$2,0))</f>
        <v>1-9</v>
      </c>
      <c r="D137" s="455">
        <f t="array" ref="D137">INDEX(Tripping!$I$3:$J$109, MATCH($A$1,Tripping!$A$3:$A$109,0), MATCH(D113,Tripping!$I$2:$AC$2,0))</f>
        <v>28</v>
      </c>
      <c r="E137" s="448"/>
      <c r="F137" s="448"/>
      <c r="G137" s="448"/>
      <c r="H137" s="320"/>
      <c r="I137" s="320"/>
      <c r="J137" s="320"/>
      <c r="K137" s="463"/>
      <c r="L137" s="464" t="str">
        <f>'テンプレート'!L140</f>
        <v/>
      </c>
      <c r="M137" s="127" t="s">
        <v>504</v>
      </c>
      <c r="N137" s="108"/>
      <c r="O137" s="180"/>
      <c r="P137" s="180"/>
      <c r="Q137" s="180"/>
      <c r="R137" s="180"/>
      <c r="S137" s="180"/>
      <c r="T137" s="180"/>
      <c r="U137" s="180"/>
      <c r="V137" s="180"/>
    </row>
    <row r="138" outlineLevel="1">
      <c r="A138" s="222"/>
      <c r="B138" s="447" t="s">
        <v>497</v>
      </c>
      <c r="C138" s="454" t="str">
        <f t="array" ref="C138">INDEX(Tripping!$K$3:$L$109, MATCH($A$1,Tripping!$A$3:$A$109,0), MATCH(C113,Tripping!$K$2:$AC$2,0))</f>
        <v>1-9</v>
      </c>
      <c r="D138" s="455">
        <f t="array" ref="D138">INDEX(Tripping!$K$3:$L$109, MATCH($A$1,Tripping!$A$3:$A$109,0), MATCH(D113,Tripping!$K$2:$AC$2,0))</f>
        <v>28</v>
      </c>
      <c r="E138" s="448"/>
      <c r="F138" s="448"/>
      <c r="G138" s="448"/>
      <c r="H138" s="320"/>
      <c r="I138" s="320"/>
      <c r="J138" s="320"/>
      <c r="K138" s="465"/>
      <c r="L138" s="180"/>
      <c r="M138" s="180"/>
      <c r="N138" s="108"/>
      <c r="O138" s="180"/>
      <c r="P138" s="180"/>
      <c r="Q138" s="180"/>
      <c r="R138" s="180"/>
      <c r="S138" s="180"/>
      <c r="T138" s="180"/>
      <c r="U138" s="180"/>
      <c r="V138" s="180"/>
    </row>
    <row r="139" outlineLevel="1">
      <c r="A139" s="222"/>
      <c r="B139" s="447" t="s">
        <v>510</v>
      </c>
      <c r="C139" s="456" t="str">
        <f t="array" ref="C139">INDEX(Tripping!$M$3:$P$109, MATCH($A$1,Tripping!$A$3:$A$109,0), MATCH(C113,Tripping!$M$2:$AC$2,0))</f>
        <v>1-7</v>
      </c>
      <c r="D139" s="457">
        <f t="array" ref="D139">INDEX(Tripping!$M$3:$P$109, MATCH($A$1,Tripping!$A$3:$A$109,0), MATCH(D113,Tripping!$M$2:$AC$2,0))</f>
        <v>49</v>
      </c>
      <c r="E139" s="454" t="str">
        <f t="array" ref="E139">INDEX(Tripping!$M$3:$P$109, MATCH($A$1,Tripping!$A$3:$A$109,0), MATCH(E113,Tripping!$M$2:$AC$2,0))</f>
        <v>19-20</v>
      </c>
      <c r="F139" s="455">
        <f t="array" ref="F139">INDEX(Tripping!$M$3:$P$109, MATCH($A$1,Tripping!$A$3:$A$109,0), MATCH(F113,Tripping!$M$2:$AC$2,0))</f>
        <v>5</v>
      </c>
      <c r="G139" s="127">
        <f t="shared" ref="G139:G140" si="3">F139*1.2</f>
        <v>6</v>
      </c>
      <c r="H139" s="320"/>
      <c r="I139" s="320"/>
      <c r="J139" s="320"/>
      <c r="K139" s="180"/>
      <c r="L139" s="180"/>
      <c r="M139" s="180"/>
      <c r="N139" s="108"/>
      <c r="O139" s="108"/>
      <c r="P139" s="108"/>
      <c r="Q139" s="108"/>
      <c r="R139" s="180"/>
      <c r="S139" s="180"/>
      <c r="T139" s="180"/>
      <c r="U139" s="180"/>
      <c r="V139" s="180"/>
    </row>
    <row r="140" outlineLevel="1">
      <c r="A140" s="207"/>
      <c r="B140" s="458" t="s">
        <v>511</v>
      </c>
      <c r="C140" s="207"/>
      <c r="D140" s="207"/>
      <c r="E140" s="454" t="str">
        <f t="array" ref="E140">INDEX(Tripping!$Q$3:$R$109, MATCH($A$1,Tripping!$A$3:$A$109,0), MATCH(E113,Tripping!$Q$2:$AC$2,0))</f>
        <v>29-30</v>
      </c>
      <c r="F140" s="455">
        <f t="array" ref="F140">INDEX(Tripping!$Q$3:$R$109, MATCH($A$1,Tripping!$A$3:$A$109,0), MATCH(F113,Tripping!$Q$2:$AC$2,0))</f>
        <v>5</v>
      </c>
      <c r="G140" s="127">
        <f t="shared" si="3"/>
        <v>6</v>
      </c>
      <c r="H140" s="320"/>
      <c r="I140" s="320"/>
      <c r="J140" s="320"/>
      <c r="K140" s="180"/>
      <c r="L140" s="180"/>
      <c r="M140" s="180"/>
      <c r="N140" s="108"/>
      <c r="O140" s="108"/>
      <c r="P140" s="108"/>
      <c r="Q140" s="108"/>
      <c r="R140" s="180"/>
      <c r="S140" s="180"/>
      <c r="T140" s="180"/>
      <c r="U140" s="180"/>
      <c r="V140" s="180"/>
    </row>
  </sheetData>
  <mergeCells count="139">
    <mergeCell ref="A26:A28"/>
    <mergeCell ref="A31:A34"/>
    <mergeCell ref="A37:A43"/>
    <mergeCell ref="A44:A46"/>
    <mergeCell ref="A52:A53"/>
    <mergeCell ref="A54:A56"/>
    <mergeCell ref="A70:A71"/>
    <mergeCell ref="A65:A68"/>
    <mergeCell ref="A99:A100"/>
    <mergeCell ref="A106:A108"/>
    <mergeCell ref="A101:A102"/>
    <mergeCell ref="A122:A127"/>
    <mergeCell ref="A128:A133"/>
    <mergeCell ref="A134:A140"/>
    <mergeCell ref="A50:A51"/>
    <mergeCell ref="A104:B105"/>
    <mergeCell ref="A64:B64"/>
    <mergeCell ref="A88:B89"/>
    <mergeCell ref="A95:A96"/>
    <mergeCell ref="A97:A98"/>
    <mergeCell ref="A94:B94"/>
    <mergeCell ref="A91:A93"/>
    <mergeCell ref="D58:D59"/>
    <mergeCell ref="I58:I59"/>
    <mergeCell ref="I60:I61"/>
    <mergeCell ref="D60:D61"/>
    <mergeCell ref="R58:V59"/>
    <mergeCell ref="R60:V61"/>
    <mergeCell ref="A119:A121"/>
    <mergeCell ref="A114:A118"/>
    <mergeCell ref="E101:E102"/>
    <mergeCell ref="K116:L116"/>
    <mergeCell ref="E84:E85"/>
    <mergeCell ref="K114:K115"/>
    <mergeCell ref="K113:L113"/>
    <mergeCell ref="C95:C96"/>
    <mergeCell ref="D77:D80"/>
    <mergeCell ref="D83:D84"/>
    <mergeCell ref="A58:A59"/>
    <mergeCell ref="A63:B63"/>
    <mergeCell ref="A60:A61"/>
    <mergeCell ref="E97:E98"/>
    <mergeCell ref="C97:C98"/>
    <mergeCell ref="E99:E100"/>
    <mergeCell ref="E95:E96"/>
    <mergeCell ref="G84:G85"/>
    <mergeCell ref="F84:F85"/>
    <mergeCell ref="A73:A81"/>
    <mergeCell ref="A83:A86"/>
    <mergeCell ref="H36:J36"/>
    <mergeCell ref="H35:J35"/>
    <mergeCell ref="H29:J29"/>
    <mergeCell ref="H64:J64"/>
    <mergeCell ref="H37:J43"/>
    <mergeCell ref="J54:J56"/>
    <mergeCell ref="I54:I56"/>
    <mergeCell ref="J60:J61"/>
    <mergeCell ref="J58:J59"/>
    <mergeCell ref="H30:J30"/>
    <mergeCell ref="H31:J34"/>
    <mergeCell ref="H44:J46"/>
    <mergeCell ref="H99:J100"/>
    <mergeCell ref="H101:J102"/>
    <mergeCell ref="K123:K126"/>
    <mergeCell ref="I6:I7"/>
    <mergeCell ref="H10:H11"/>
    <mergeCell ref="H28:J28"/>
    <mergeCell ref="K117:K122"/>
    <mergeCell ref="I10:I11"/>
    <mergeCell ref="H25:J25"/>
    <mergeCell ref="H4:H5"/>
    <mergeCell ref="I4:I5"/>
    <mergeCell ref="H6:H7"/>
    <mergeCell ref="H8:J9"/>
    <mergeCell ref="H82:J82"/>
    <mergeCell ref="H73:J81"/>
    <mergeCell ref="H86:J86"/>
    <mergeCell ref="H83:J85"/>
    <mergeCell ref="H97:J98"/>
    <mergeCell ref="H94:J94"/>
    <mergeCell ref="H95:J96"/>
    <mergeCell ref="H65:J68"/>
    <mergeCell ref="H69:J69"/>
    <mergeCell ref="D50:D51"/>
    <mergeCell ref="D52:D53"/>
    <mergeCell ref="D37:D43"/>
    <mergeCell ref="D44:D46"/>
    <mergeCell ref="C99:C100"/>
    <mergeCell ref="C1:G12"/>
    <mergeCell ref="E16:F16"/>
    <mergeCell ref="C16:D16"/>
    <mergeCell ref="D70:D71"/>
    <mergeCell ref="D31:D34"/>
    <mergeCell ref="D54:D56"/>
    <mergeCell ref="A109:A110"/>
    <mergeCell ref="A112:B113"/>
    <mergeCell ref="K133:L133"/>
    <mergeCell ref="K129:K132"/>
    <mergeCell ref="K136:L136"/>
    <mergeCell ref="K127:L127"/>
    <mergeCell ref="C101:C102"/>
    <mergeCell ref="C132:C133"/>
    <mergeCell ref="C139:C140"/>
    <mergeCell ref="C126:C127"/>
    <mergeCell ref="D126:D127"/>
    <mergeCell ref="D132:D133"/>
    <mergeCell ref="D139:D140"/>
    <mergeCell ref="U83:U86"/>
    <mergeCell ref="V83:V86"/>
    <mergeCell ref="A82:B82"/>
    <mergeCell ref="H70:J71"/>
    <mergeCell ref="H72:J72"/>
    <mergeCell ref="R50:V51"/>
    <mergeCell ref="R57:V57"/>
    <mergeCell ref="R52:V53"/>
    <mergeCell ref="R54:V56"/>
    <mergeCell ref="J50:J51"/>
    <mergeCell ref="J52:J53"/>
    <mergeCell ref="I52:I53"/>
    <mergeCell ref="I50:I51"/>
    <mergeCell ref="U73:U81"/>
    <mergeCell ref="V73:V81"/>
    <mergeCell ref="R49:V49"/>
    <mergeCell ref="V70:V71"/>
    <mergeCell ref="U65:U68"/>
    <mergeCell ref="U70:U71"/>
    <mergeCell ref="V65:V68"/>
    <mergeCell ref="A15:B16"/>
    <mergeCell ref="A11:B12"/>
    <mergeCell ref="A72:B72"/>
    <mergeCell ref="A69:B69"/>
    <mergeCell ref="A48:B49"/>
    <mergeCell ref="H26:J26"/>
    <mergeCell ref="H27:J27"/>
    <mergeCell ref="H1:J2"/>
    <mergeCell ref="K1:M2"/>
    <mergeCell ref="K16:N16"/>
    <mergeCell ref="G16:H16"/>
    <mergeCell ref="A24:B25"/>
  </mergeCells>
  <conditionalFormatting sqref="K1:K15 K17:K100 K102:K137">
    <cfRule type="containsText" dxfId="0" priority="1" operator="containsText" text="361">
      <formula>NOT(ISERROR(SEARCH(("361"),(K1))))</formula>
    </cfRule>
  </conditionalFormatting>
  <conditionalFormatting sqref="K1:K15 K17:K100 K102:K137">
    <cfRule type="containsText" dxfId="1" priority="2" operator="containsText" text="363">
      <formula>NOT(ISERROR(SEARCH(("363"),(K1))))</formula>
    </cfRule>
  </conditionalFormatting>
  <conditionalFormatting sqref="K1:K15 K17:K100 K102:K137">
    <cfRule type="containsText" dxfId="1" priority="3" operator="containsText" text="365">
      <formula>NOT(ISERROR(SEARCH(("365"),(K1))))</formula>
    </cfRule>
  </conditionalFormatting>
  <conditionalFormatting sqref="K1:K15 K17:K100 K102:K137">
    <cfRule type="containsText" dxfId="1" priority="4" operator="containsText" text="366">
      <formula>NOT(ISERROR(SEARCH(("366"),(K1))))</formula>
    </cfRule>
  </conditionalFormatting>
  <conditionalFormatting sqref="K1:K15 K17:K100 K102:K137">
    <cfRule type="containsText" dxfId="1" priority="5" operator="containsText" text="367">
      <formula>NOT(ISERROR(SEARCH(("367"),(K1))))</formula>
    </cfRule>
  </conditionalFormatting>
  <conditionalFormatting sqref="D95:D100 D102">
    <cfRule type="cellIs" dxfId="3" priority="6" operator="equal">
      <formula>"-"</formula>
    </cfRule>
  </conditionalFormatting>
  <conditionalFormatting sqref="P1:Q100 G42:G43 H55:H56 E67:G68 K67:O68 R67:T68 C68 K74:N75 R74:T75 C75:C76 E75:G76 O75 K81:O81 R81:T81 G83 C86 E86:G86 P102:Q140">
    <cfRule type="cellIs" dxfId="5" priority="7" operator="lessThan">
      <formula>1</formula>
    </cfRule>
  </conditionalFormatting>
  <conditionalFormatting sqref="P1:Q100 G42:G43 H55:H56 K67:O68 R67:T68 C68 K74:N75 R74:T75 C75:C76 E75:G76 O75 K81:O81 R81:T81 G83 C86 E86:G86 P102:Q140">
    <cfRule type="cellIs" dxfId="4" priority="8" operator="greaterThan">
      <formula>1</formula>
    </cfRule>
  </conditionalFormatting>
  <conditionalFormatting sqref="N25:N100 N102">
    <cfRule type="cellIs" dxfId="6" priority="9" operator="greaterThan">
      <formula>0</formula>
    </cfRule>
  </conditionalFormatting>
  <conditionalFormatting sqref="N1:N15 N17:N100 N102:N140">
    <cfRule type="containsText" dxfId="6" priority="10" operator="containsText" text="/">
      <formula>NOT(ISERROR(SEARCH(("/"),(N1))))</formula>
    </cfRule>
  </conditionalFormatting>
  <conditionalFormatting sqref="O1:O73 O75:O140">
    <cfRule type="cellIs" dxfId="7" priority="11" operator="greaterThan">
      <formula>0</formula>
    </cfRule>
  </conditionalFormatting>
  <conditionalFormatting sqref="O1:O73 O75:O140">
    <cfRule type="containsText" dxfId="7" priority="12" operator="containsText" text="/">
      <formula>NOT(ISERROR(SEARCH(("/"),(O1))))</formula>
    </cfRule>
  </conditionalFormatting>
  <drawing r:id="rId2"/>
  <legacyDrawing r:id="rId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764D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806">
        <v>38.0</v>
      </c>
      <c r="B1" s="1807"/>
      <c r="C1" s="1808" t="str">
        <f>IMAGE(VLOOKUP($A$1,Fighters!A2:AI107,12,FALSE),1)</f>
        <v/>
      </c>
      <c r="D1" s="1809"/>
      <c r="E1" s="1809"/>
      <c r="F1" s="1809"/>
      <c r="G1" s="1810"/>
      <c r="H1" s="1811"/>
      <c r="I1" s="1809"/>
      <c r="J1" s="1810"/>
      <c r="K1" s="1812"/>
      <c r="L1" s="1809"/>
      <c r="M1" s="1810"/>
      <c r="N1" s="1813"/>
      <c r="O1" s="1813"/>
      <c r="P1" s="1813"/>
      <c r="Q1" s="1813"/>
      <c r="R1" s="1814"/>
      <c r="S1" s="1814"/>
      <c r="T1" s="1814"/>
      <c r="U1" s="1814"/>
      <c r="V1" s="1814"/>
    </row>
    <row r="2">
      <c r="A2" s="1815" t="str">
        <f>VLOOKUP($A$1,Fighters!$A$2:$AI$81,6,FALSE)</f>
        <v>#5764db</v>
      </c>
      <c r="B2" s="1807"/>
      <c r="C2" s="1816"/>
      <c r="G2" s="1817"/>
      <c r="H2" s="1818"/>
      <c r="I2" s="1819"/>
      <c r="J2" s="1820"/>
      <c r="K2" s="1818"/>
      <c r="L2" s="1819"/>
      <c r="M2" s="1820"/>
      <c r="N2" s="1813"/>
      <c r="O2" s="1813"/>
      <c r="P2" s="1813"/>
      <c r="Q2" s="1813"/>
      <c r="R2" s="1814"/>
      <c r="S2" s="1814"/>
      <c r="T2" s="1814"/>
      <c r="U2" s="1814"/>
      <c r="V2" s="1814"/>
    </row>
    <row r="3">
      <c r="A3" s="1815" t="str">
        <f>VLOOKUP($A$1,Fighters!$A$2:$AI$81,14,FALSE)</f>
        <v>38. ソニック</v>
      </c>
      <c r="B3" s="1807"/>
      <c r="C3" s="1816"/>
      <c r="G3" s="1817"/>
      <c r="H3" s="1821"/>
      <c r="I3" s="1821"/>
      <c r="J3" s="1821"/>
      <c r="K3" s="1822"/>
      <c r="L3" s="1822"/>
      <c r="M3" s="1822"/>
      <c r="N3" s="1813"/>
      <c r="O3" s="1813"/>
      <c r="P3" s="1813"/>
      <c r="Q3" s="1813"/>
      <c r="R3" s="1823"/>
      <c r="S3" s="1814"/>
      <c r="T3" s="1814"/>
      <c r="U3" s="1814"/>
      <c r="V3" s="1814"/>
    </row>
    <row r="4">
      <c r="A4" s="1815" t="str">
        <f>VLOOKUP($A$1,Fighters!$A$2:$AI$81,13,FALSE)</f>
        <v>1</v>
      </c>
      <c r="B4" s="1807"/>
      <c r="C4" s="1816"/>
      <c r="G4" s="1817"/>
      <c r="H4" s="1824"/>
      <c r="I4" s="1824"/>
      <c r="J4" s="1821"/>
      <c r="K4" s="1822"/>
      <c r="L4" s="1822"/>
      <c r="M4" s="1822"/>
      <c r="N4" s="1813"/>
      <c r="O4" s="1813"/>
      <c r="P4" s="1813"/>
      <c r="Q4" s="1813"/>
      <c r="R4" s="1823"/>
      <c r="S4" s="1814"/>
      <c r="T4" s="1814"/>
      <c r="U4" s="1814"/>
      <c r="V4" s="1814"/>
    </row>
    <row r="5" ht="16.5" customHeight="1">
      <c r="A5" s="1806"/>
      <c r="B5" s="1807"/>
      <c r="C5" s="1816"/>
      <c r="G5" s="1817"/>
      <c r="H5" s="1825"/>
      <c r="I5" s="1825"/>
      <c r="J5" s="1827"/>
      <c r="K5" s="1828"/>
      <c r="L5" s="1829"/>
      <c r="M5" s="1829"/>
      <c r="N5" s="1813"/>
      <c r="O5" s="1813"/>
      <c r="P5" s="1813"/>
      <c r="Q5" s="1813"/>
      <c r="R5" s="1823"/>
      <c r="S5" s="1814"/>
      <c r="T5" s="1814"/>
      <c r="U5" s="1814"/>
      <c r="V5" s="1814"/>
    </row>
    <row r="6">
      <c r="A6" s="1807"/>
      <c r="B6" s="1807"/>
      <c r="C6" s="1816"/>
      <c r="G6" s="1817"/>
      <c r="H6" s="1824"/>
      <c r="I6" s="1830" t="s">
        <v>6</v>
      </c>
      <c r="J6" s="1828"/>
      <c r="K6" s="1831"/>
      <c r="L6" s="1829"/>
      <c r="M6" s="1829"/>
      <c r="N6" s="1813"/>
      <c r="O6" s="1813"/>
      <c r="P6" s="1813"/>
      <c r="Q6" s="1813"/>
      <c r="R6" s="1823"/>
      <c r="S6" s="1814"/>
      <c r="T6" s="1814"/>
      <c r="U6" s="1814"/>
      <c r="V6" s="1814"/>
    </row>
    <row r="7">
      <c r="A7" s="1807"/>
      <c r="B7" s="1807"/>
      <c r="C7" s="1816"/>
      <c r="G7" s="1817"/>
      <c r="H7" s="1825"/>
      <c r="I7" s="1825"/>
      <c r="J7" s="1828"/>
      <c r="K7" s="1831"/>
      <c r="L7" s="1829"/>
      <c r="M7" s="1829"/>
      <c r="N7" s="1813"/>
      <c r="O7" s="1813"/>
      <c r="P7" s="1813"/>
      <c r="Q7" s="1813"/>
      <c r="R7" s="1823"/>
      <c r="S7" s="1814"/>
      <c r="T7" s="1814"/>
      <c r="U7" s="1814"/>
      <c r="V7" s="1814"/>
    </row>
    <row r="8">
      <c r="A8" s="1807"/>
      <c r="B8" s="1807"/>
      <c r="C8" s="1816"/>
      <c r="G8" s="1817"/>
      <c r="H8" s="1832">
        <v>43702.91015224537</v>
      </c>
      <c r="I8" s="1809"/>
      <c r="J8" s="1810"/>
      <c r="K8" s="1828"/>
      <c r="L8" s="1829"/>
      <c r="M8" s="1829"/>
      <c r="N8" s="1813"/>
      <c r="O8" s="1813"/>
      <c r="P8" s="1813"/>
      <c r="Q8" s="1813"/>
      <c r="R8" s="1823"/>
      <c r="S8" s="1814"/>
      <c r="T8" s="1814"/>
      <c r="U8" s="1814"/>
      <c r="V8" s="1814"/>
    </row>
    <row r="9">
      <c r="A9" s="1807"/>
      <c r="B9" s="1807"/>
      <c r="C9" s="1816"/>
      <c r="G9" s="1817"/>
      <c r="H9" s="1818"/>
      <c r="I9" s="1819"/>
      <c r="J9" s="1820"/>
      <c r="K9" s="1814"/>
      <c r="L9" s="1813"/>
      <c r="M9" s="1813"/>
      <c r="N9" s="1813"/>
      <c r="O9" s="1813"/>
      <c r="P9" s="1813"/>
      <c r="Q9" s="1813"/>
      <c r="R9" s="1823"/>
      <c r="S9" s="1814"/>
      <c r="T9" s="1814"/>
      <c r="U9" s="1814"/>
      <c r="V9" s="1814"/>
    </row>
    <row r="10">
      <c r="A10" s="1807"/>
      <c r="B10" s="1807"/>
      <c r="C10" s="1816"/>
      <c r="G10" s="1817"/>
      <c r="H10" s="1833"/>
      <c r="I10" s="1833"/>
      <c r="J10" s="1814"/>
      <c r="K10" s="1814"/>
      <c r="L10" s="1813"/>
      <c r="M10" s="1813"/>
      <c r="N10" s="1813"/>
      <c r="O10" s="1813"/>
      <c r="P10" s="1813"/>
      <c r="Q10" s="1813"/>
      <c r="R10" s="1823"/>
      <c r="S10" s="1814"/>
      <c r="T10" s="1814"/>
      <c r="U10" s="1814"/>
      <c r="V10" s="1814"/>
    </row>
    <row r="11">
      <c r="A11" s="1834" t="s">
        <v>11</v>
      </c>
      <c r="B11" s="1810"/>
      <c r="C11" s="1816"/>
      <c r="G11" s="1817"/>
      <c r="H11" s="1825"/>
      <c r="I11" s="1825"/>
      <c r="J11" s="1814"/>
      <c r="K11" s="1814"/>
      <c r="L11" s="1813"/>
      <c r="M11" s="1813"/>
      <c r="N11" s="1813"/>
      <c r="O11" s="1813"/>
      <c r="P11" s="1813"/>
      <c r="Q11" s="1813"/>
      <c r="R11" s="1823"/>
      <c r="S11" s="1814"/>
      <c r="T11" s="1814"/>
      <c r="U11" s="1814"/>
      <c r="V11" s="1814"/>
    </row>
    <row r="12">
      <c r="A12" s="1818"/>
      <c r="B12" s="1820"/>
      <c r="C12" s="1818"/>
      <c r="D12" s="1819"/>
      <c r="E12" s="1819"/>
      <c r="F12" s="1819"/>
      <c r="G12" s="1820"/>
      <c r="H12" s="1835"/>
      <c r="I12" s="1835"/>
      <c r="J12" s="1807"/>
      <c r="K12" s="1807"/>
      <c r="L12" s="1813"/>
      <c r="M12" s="1813"/>
      <c r="N12" s="1813"/>
      <c r="O12" s="1813"/>
      <c r="P12" s="1813"/>
      <c r="Q12" s="1813"/>
      <c r="R12" s="1823"/>
      <c r="S12" s="1814"/>
      <c r="T12" s="1814"/>
      <c r="U12" s="1814"/>
      <c r="V12" s="181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86 [62nd]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2.31 [3rd]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19.25 [22nd]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1.444 [7th]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53F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0.209 [2nd]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 [22nd]</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3.85 [1st]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0.138 [1st]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16.89 [28th]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1.208 [12th]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 [29th]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1.65 [28th]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2.64 [29th]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 [40th]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194</v>
      </c>
      <c r="D26" s="201" t="s">
        <v>2615</v>
      </c>
      <c r="E26" s="201" t="s">
        <v>303</v>
      </c>
      <c r="F26" s="200">
        <v>2.4</v>
      </c>
      <c r="G26" s="201" t="s">
        <v>70</v>
      </c>
      <c r="H26" s="213" t="s">
        <v>2737</v>
      </c>
      <c r="I26" s="120"/>
      <c r="J26" s="117"/>
      <c r="K26" s="200"/>
      <c r="L26" s="203"/>
      <c r="M26" s="204"/>
      <c r="N26" s="204"/>
      <c r="O26" s="205">
        <v>0.0</v>
      </c>
      <c r="P26" s="205">
        <v>1.0</v>
      </c>
      <c r="Q26" s="205">
        <v>1.0</v>
      </c>
      <c r="R26" s="105"/>
      <c r="S26" s="105"/>
      <c r="T26" s="105"/>
      <c r="U26" s="105"/>
      <c r="V26" s="105"/>
    </row>
    <row r="27" outlineLevel="1">
      <c r="A27" s="222"/>
      <c r="B27" s="208" t="s">
        <v>63</v>
      </c>
      <c r="C27" s="210" t="s">
        <v>303</v>
      </c>
      <c r="D27" s="210" t="s">
        <v>81</v>
      </c>
      <c r="E27" s="210" t="s">
        <v>592</v>
      </c>
      <c r="F27" s="200">
        <v>1.7999999999999998</v>
      </c>
      <c r="G27" s="201" t="s">
        <v>70</v>
      </c>
      <c r="H27" s="213" t="s">
        <v>87</v>
      </c>
      <c r="I27" s="120"/>
      <c r="J27" s="117"/>
      <c r="K27" s="203"/>
      <c r="L27" s="203"/>
      <c r="M27" s="204"/>
      <c r="N27" s="204"/>
      <c r="O27" s="205">
        <v>0.0</v>
      </c>
      <c r="P27" s="205">
        <v>1.0</v>
      </c>
      <c r="Q27" s="205">
        <v>1.0</v>
      </c>
      <c r="R27" s="105"/>
      <c r="S27" s="105"/>
      <c r="T27" s="105"/>
      <c r="U27" s="105"/>
      <c r="V27" s="105"/>
    </row>
    <row r="28" outlineLevel="1">
      <c r="A28" s="207"/>
      <c r="B28" s="208" t="s">
        <v>94</v>
      </c>
      <c r="C28" s="210" t="s">
        <v>64</v>
      </c>
      <c r="D28" s="210" t="s">
        <v>211</v>
      </c>
      <c r="E28" s="210" t="s">
        <v>58</v>
      </c>
      <c r="F28" s="200">
        <v>4.8</v>
      </c>
      <c r="G28" s="201" t="s">
        <v>59</v>
      </c>
      <c r="H28" s="240"/>
      <c r="I28" s="120"/>
      <c r="J28" s="117"/>
      <c r="K28" s="203"/>
      <c r="L28" s="203"/>
      <c r="M28" s="204"/>
      <c r="N28" s="204"/>
      <c r="O28" s="205">
        <v>0.0</v>
      </c>
      <c r="P28" s="205">
        <v>1.0</v>
      </c>
      <c r="Q28" s="205">
        <v>1.0</v>
      </c>
      <c r="R28" s="105"/>
      <c r="S28" s="105"/>
      <c r="T28" s="105"/>
      <c r="U28" s="105"/>
      <c r="V28" s="105"/>
    </row>
    <row r="29" outlineLevel="1">
      <c r="A29" s="195" t="s">
        <v>72</v>
      </c>
      <c r="B29" s="208"/>
      <c r="C29" s="210" t="s">
        <v>690</v>
      </c>
      <c r="D29" s="275" t="s">
        <v>121</v>
      </c>
      <c r="E29" s="210" t="s">
        <v>66</v>
      </c>
      <c r="F29" s="200">
        <v>7.199999999999999</v>
      </c>
      <c r="G29" s="201" t="s">
        <v>67</v>
      </c>
      <c r="H29" s="243" t="s">
        <v>2738</v>
      </c>
      <c r="I29" s="221"/>
      <c r="J29" s="110"/>
      <c r="K29" s="200"/>
      <c r="L29" s="203"/>
      <c r="M29" s="204"/>
      <c r="N29" s="204"/>
      <c r="O29" s="205">
        <v>0.0</v>
      </c>
      <c r="P29" s="205">
        <v>1.0</v>
      </c>
      <c r="Q29" s="205">
        <v>1.0</v>
      </c>
      <c r="R29" s="105"/>
      <c r="S29" s="105"/>
      <c r="T29" s="105"/>
      <c r="U29" s="105"/>
      <c r="V29" s="105"/>
    </row>
    <row r="30" outlineLevel="1">
      <c r="A30" s="207"/>
      <c r="B30" s="208" t="s">
        <v>76</v>
      </c>
      <c r="C30" s="210" t="s">
        <v>2739</v>
      </c>
      <c r="D30" s="114"/>
      <c r="E30" s="210" t="s">
        <v>58</v>
      </c>
      <c r="F30" s="200">
        <v>4.8</v>
      </c>
      <c r="G30" s="242" t="s">
        <v>147</v>
      </c>
      <c r="H30" s="112"/>
      <c r="I30" s="224"/>
      <c r="J30" s="114"/>
      <c r="K30" s="203"/>
      <c r="L30" s="203"/>
      <c r="M30" s="204"/>
      <c r="N30" s="204"/>
      <c r="O30" s="205">
        <v>0.0</v>
      </c>
      <c r="P30" s="205">
        <v>1.0</v>
      </c>
      <c r="Q30" s="205">
        <v>1.0</v>
      </c>
      <c r="R30" s="105"/>
      <c r="S30" s="105"/>
      <c r="T30" s="105"/>
      <c r="U30" s="105"/>
      <c r="V30" s="105"/>
    </row>
    <row r="31" outlineLevel="1">
      <c r="A31" s="195" t="s">
        <v>82</v>
      </c>
      <c r="B31" s="208" t="s">
        <v>2740</v>
      </c>
      <c r="C31" s="355" t="s">
        <v>66</v>
      </c>
      <c r="D31" s="314" t="s">
        <v>211</v>
      </c>
      <c r="E31" s="355" t="s">
        <v>58</v>
      </c>
      <c r="F31" s="200">
        <v>4.8</v>
      </c>
      <c r="G31" s="201" t="s">
        <v>59</v>
      </c>
      <c r="H31" s="243" t="s">
        <v>2741</v>
      </c>
      <c r="I31" s="221"/>
      <c r="J31" s="110"/>
      <c r="K31" s="200"/>
      <c r="L31" s="203"/>
      <c r="M31" s="204"/>
      <c r="N31" s="204"/>
      <c r="O31" s="205">
        <v>0.0</v>
      </c>
      <c r="P31" s="205">
        <v>1.0</v>
      </c>
      <c r="Q31" s="205">
        <v>1.0</v>
      </c>
      <c r="R31" s="105"/>
      <c r="S31" s="105"/>
      <c r="T31" s="105"/>
      <c r="U31" s="105"/>
      <c r="V31" s="105"/>
    </row>
    <row r="32" outlineLevel="1">
      <c r="A32" s="207"/>
      <c r="B32" s="208" t="s">
        <v>2742</v>
      </c>
      <c r="C32" s="355" t="s">
        <v>553</v>
      </c>
      <c r="D32" s="114"/>
      <c r="E32" s="355" t="s">
        <v>2743</v>
      </c>
      <c r="F32" s="200" t="s">
        <v>2744</v>
      </c>
      <c r="G32" s="201" t="s">
        <v>2745</v>
      </c>
      <c r="H32" s="112"/>
      <c r="I32" s="224"/>
      <c r="J32" s="114"/>
      <c r="K32" s="200"/>
      <c r="L32" s="203"/>
      <c r="M32" s="204"/>
      <c r="N32" s="204"/>
      <c r="O32" s="205">
        <v>0.0</v>
      </c>
      <c r="P32" s="205">
        <v>1.0</v>
      </c>
      <c r="Q32" s="205">
        <v>1.0</v>
      </c>
      <c r="R32" s="105"/>
      <c r="S32" s="105"/>
      <c r="T32" s="105"/>
      <c r="U32" s="105"/>
      <c r="V32" s="105"/>
    </row>
    <row r="33" outlineLevel="1">
      <c r="A33" s="195" t="s">
        <v>93</v>
      </c>
      <c r="B33" s="208" t="s">
        <v>643</v>
      </c>
      <c r="C33" s="210" t="s">
        <v>524</v>
      </c>
      <c r="D33" s="314" t="s">
        <v>165</v>
      </c>
      <c r="E33" s="355" t="s">
        <v>303</v>
      </c>
      <c r="F33" s="200">
        <v>2.4</v>
      </c>
      <c r="G33" s="201" t="s">
        <v>70</v>
      </c>
      <c r="H33" s="316"/>
      <c r="I33" s="221"/>
      <c r="J33" s="110"/>
      <c r="K33" s="203"/>
      <c r="L33" s="203"/>
      <c r="M33" s="204"/>
      <c r="N33" s="204"/>
      <c r="O33" s="205">
        <v>0.0</v>
      </c>
      <c r="P33" s="205">
        <v>1.0</v>
      </c>
      <c r="Q33" s="205">
        <v>1.0</v>
      </c>
      <c r="R33" s="105"/>
      <c r="S33" s="105"/>
      <c r="T33" s="105"/>
      <c r="U33" s="105"/>
      <c r="V33" s="105"/>
    </row>
    <row r="34" outlineLevel="1">
      <c r="A34" s="222"/>
      <c r="B34" s="208" t="s">
        <v>170</v>
      </c>
      <c r="C34" s="210" t="s">
        <v>261</v>
      </c>
      <c r="D34" s="233"/>
      <c r="E34" s="355" t="s">
        <v>303</v>
      </c>
      <c r="F34" s="200">
        <v>2.4</v>
      </c>
      <c r="G34" s="201" t="s">
        <v>70</v>
      </c>
      <c r="H34" s="231"/>
      <c r="J34" s="233"/>
      <c r="K34" s="205"/>
      <c r="L34" s="204"/>
      <c r="M34" s="204"/>
      <c r="N34" s="204"/>
      <c r="O34" s="205">
        <v>0.0</v>
      </c>
      <c r="P34" s="205">
        <v>1.0</v>
      </c>
      <c r="Q34" s="205">
        <v>1.0</v>
      </c>
      <c r="R34" s="105"/>
      <c r="S34" s="105"/>
      <c r="T34" s="105"/>
      <c r="U34" s="105"/>
      <c r="V34" s="105"/>
    </row>
    <row r="35" outlineLevel="1">
      <c r="A35" s="207"/>
      <c r="B35" s="208" t="s">
        <v>177</v>
      </c>
      <c r="C35" s="210" t="s">
        <v>136</v>
      </c>
      <c r="D35" s="114"/>
      <c r="E35" s="355" t="s">
        <v>66</v>
      </c>
      <c r="F35" s="200">
        <v>7.199999999999999</v>
      </c>
      <c r="G35" s="201" t="s">
        <v>67</v>
      </c>
      <c r="H35" s="112"/>
      <c r="I35" s="224"/>
      <c r="J35" s="114"/>
      <c r="K35" s="205"/>
      <c r="L35" s="204"/>
      <c r="M35" s="204"/>
      <c r="N35" s="204"/>
      <c r="O35" s="205">
        <v>0.0</v>
      </c>
      <c r="P35" s="205">
        <v>1.0</v>
      </c>
      <c r="Q35" s="205">
        <v>1.0</v>
      </c>
      <c r="R35" s="105"/>
      <c r="S35" s="105"/>
      <c r="T35" s="105"/>
      <c r="U35" s="105"/>
      <c r="V35" s="105"/>
    </row>
    <row r="36" outlineLevel="1">
      <c r="A36" s="236" t="s">
        <v>104</v>
      </c>
      <c r="B36" s="214"/>
      <c r="C36" s="210" t="s">
        <v>105</v>
      </c>
      <c r="D36" s="355" t="s">
        <v>154</v>
      </c>
      <c r="E36" s="355" t="s">
        <v>66</v>
      </c>
      <c r="F36" s="200">
        <v>7.199999999999999</v>
      </c>
      <c r="G36" s="201" t="s">
        <v>67</v>
      </c>
      <c r="H36" s="228" t="s">
        <v>2746</v>
      </c>
      <c r="I36" s="120"/>
      <c r="J36" s="117"/>
      <c r="K36" s="205"/>
      <c r="L36" s="204"/>
      <c r="M36" s="204"/>
      <c r="N36" s="204"/>
      <c r="O36" s="205">
        <v>0.0</v>
      </c>
      <c r="P36" s="205">
        <v>1.0</v>
      </c>
      <c r="Q36" s="205">
        <v>1.0</v>
      </c>
      <c r="R36" s="105"/>
      <c r="S36" s="105"/>
      <c r="T36" s="105"/>
      <c r="U36" s="105"/>
      <c r="V36" s="105"/>
    </row>
    <row r="37" outlineLevel="1">
      <c r="A37" s="236" t="s">
        <v>110</v>
      </c>
      <c r="B37" s="208" t="s">
        <v>142</v>
      </c>
      <c r="C37" s="210" t="s">
        <v>224</v>
      </c>
      <c r="D37" s="355" t="s">
        <v>159</v>
      </c>
      <c r="E37" s="355" t="s">
        <v>166</v>
      </c>
      <c r="F37" s="200">
        <v>16.8</v>
      </c>
      <c r="G37" s="201" t="s">
        <v>168</v>
      </c>
      <c r="H37" s="228" t="s">
        <v>2747</v>
      </c>
      <c r="I37" s="120"/>
      <c r="J37" s="117"/>
      <c r="K37" s="203"/>
      <c r="L37" s="203"/>
      <c r="M37" s="204"/>
      <c r="N37" s="204"/>
      <c r="O37" s="205">
        <v>0.0</v>
      </c>
      <c r="P37" s="205">
        <v>1.0</v>
      </c>
      <c r="Q37" s="205">
        <v>1.0</v>
      </c>
      <c r="R37" s="105"/>
      <c r="S37" s="105"/>
      <c r="T37" s="105"/>
      <c r="U37" s="105"/>
      <c r="V37" s="105"/>
    </row>
    <row r="38" outlineLevel="1">
      <c r="A38" s="195" t="s">
        <v>119</v>
      </c>
      <c r="B38" s="208" t="s">
        <v>170</v>
      </c>
      <c r="C38" s="210" t="s">
        <v>327</v>
      </c>
      <c r="D38" s="314" t="s">
        <v>847</v>
      </c>
      <c r="E38" s="355" t="s">
        <v>229</v>
      </c>
      <c r="F38" s="200">
        <v>6.0</v>
      </c>
      <c r="G38" s="201" t="s">
        <v>193</v>
      </c>
      <c r="H38" s="243" t="s">
        <v>2748</v>
      </c>
      <c r="I38" s="221"/>
      <c r="J38" s="110"/>
      <c r="K38" s="204"/>
      <c r="L38" s="204"/>
      <c r="M38" s="204"/>
      <c r="N38" s="204"/>
      <c r="O38" s="205">
        <v>0.0</v>
      </c>
      <c r="P38" s="205">
        <v>1.0</v>
      </c>
      <c r="Q38" s="205">
        <v>1.0</v>
      </c>
      <c r="R38" s="105"/>
      <c r="S38" s="105"/>
      <c r="T38" s="105"/>
      <c r="U38" s="105"/>
      <c r="V38" s="105"/>
    </row>
    <row r="39" outlineLevel="1">
      <c r="A39" s="222"/>
      <c r="B39" s="208" t="s">
        <v>2749</v>
      </c>
      <c r="C39" s="210" t="s">
        <v>2750</v>
      </c>
      <c r="D39" s="233"/>
      <c r="E39" s="355" t="s">
        <v>429</v>
      </c>
      <c r="F39" s="200">
        <v>1.2</v>
      </c>
      <c r="G39" s="201" t="s">
        <v>292</v>
      </c>
      <c r="H39" s="231"/>
      <c r="J39" s="233"/>
      <c r="K39" s="204"/>
      <c r="L39" s="204"/>
      <c r="M39" s="204"/>
      <c r="N39" s="204"/>
      <c r="O39" s="205">
        <v>0.0</v>
      </c>
      <c r="P39" s="205">
        <v>1.0</v>
      </c>
      <c r="Q39" s="205">
        <v>1.0</v>
      </c>
      <c r="R39" s="105"/>
      <c r="S39" s="105"/>
      <c r="T39" s="105"/>
      <c r="U39" s="105"/>
      <c r="V39" s="105"/>
    </row>
    <row r="40" outlineLevel="1">
      <c r="A40" s="207"/>
      <c r="B40" s="208" t="s">
        <v>421</v>
      </c>
      <c r="C40" s="210" t="s">
        <v>2751</v>
      </c>
      <c r="D40" s="114"/>
      <c r="E40" s="355" t="s">
        <v>194</v>
      </c>
      <c r="F40" s="200">
        <v>3.5999999999999996</v>
      </c>
      <c r="G40" s="201" t="s">
        <v>70</v>
      </c>
      <c r="H40" s="112"/>
      <c r="I40" s="224"/>
      <c r="J40" s="114"/>
      <c r="K40" s="204"/>
      <c r="L40" s="204"/>
      <c r="M40" s="204"/>
      <c r="N40" s="204"/>
      <c r="O40" s="205">
        <v>0.0</v>
      </c>
      <c r="P40" s="205">
        <v>1.0</v>
      </c>
      <c r="Q40" s="205">
        <v>1.0</v>
      </c>
      <c r="R40" s="105"/>
      <c r="S40" s="105"/>
      <c r="T40" s="105"/>
      <c r="U40" s="105"/>
      <c r="V40" s="105"/>
    </row>
    <row r="41" outlineLevel="1">
      <c r="A41" s="236" t="s">
        <v>128</v>
      </c>
      <c r="B41" s="208"/>
      <c r="C41" s="210" t="s">
        <v>255</v>
      </c>
      <c r="D41" s="355" t="s">
        <v>112</v>
      </c>
      <c r="E41" s="355" t="s">
        <v>74</v>
      </c>
      <c r="F41" s="200">
        <v>14.399999999999999</v>
      </c>
      <c r="G41" s="201" t="s">
        <v>91</v>
      </c>
      <c r="H41" s="228" t="s">
        <v>1141</v>
      </c>
      <c r="I41" s="120"/>
      <c r="J41" s="117"/>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tr">
        <f>'テンプレート'!H56</f>
        <v>ガード硬直</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3" t="str">
        <f>'テンプレート'!R56</f>
        <v>Comment</v>
      </c>
      <c r="S44" s="120"/>
      <c r="T44" s="120"/>
      <c r="U44" s="120"/>
      <c r="V44" s="120"/>
    </row>
    <row r="45" outlineLevel="1">
      <c r="A45" s="265" t="s">
        <v>187</v>
      </c>
      <c r="B45" s="267"/>
      <c r="C45" s="199" t="s">
        <v>518</v>
      </c>
      <c r="D45" s="305" t="s">
        <v>121</v>
      </c>
      <c r="E45" s="271" t="s">
        <v>74</v>
      </c>
      <c r="F45" s="273">
        <v>14.399999999999999</v>
      </c>
      <c r="G45" s="273">
        <v>12.24</v>
      </c>
      <c r="H45" s="200" t="s">
        <v>59</v>
      </c>
      <c r="I45" s="311" t="str">
        <f t="array" ref="I45">INDEX('Aerial Attacks'!$O$3:$AA$109, MATCH($A$1,'Aerial Attacks'!$A$3:$A$109,0), MATCH(A45,'Aerial Attacks'!$O$2:$S$2,0))</f>
        <v>10</v>
      </c>
      <c r="J45" s="314" t="s">
        <v>2753</v>
      </c>
      <c r="K45" s="278"/>
      <c r="L45" s="284"/>
      <c r="M45" s="825"/>
      <c r="N45" s="825"/>
      <c r="O45" s="282">
        <v>0.0</v>
      </c>
      <c r="P45" s="282">
        <v>1.0</v>
      </c>
      <c r="Q45" s="282">
        <v>1.0</v>
      </c>
      <c r="R45" s="1128"/>
      <c r="S45" s="221"/>
      <c r="T45" s="221"/>
      <c r="U45" s="221"/>
      <c r="V45" s="110"/>
    </row>
    <row r="46" outlineLevel="1">
      <c r="A46" s="222"/>
      <c r="B46" s="267" t="s">
        <v>343</v>
      </c>
      <c r="C46" s="199" t="s">
        <v>2086</v>
      </c>
      <c r="D46" s="233"/>
      <c r="E46" s="271" t="s">
        <v>90</v>
      </c>
      <c r="F46" s="273">
        <v>9.6</v>
      </c>
      <c r="G46" s="273">
        <v>8.16</v>
      </c>
      <c r="H46" s="200" t="s">
        <v>193</v>
      </c>
      <c r="I46" s="222"/>
      <c r="J46" s="233"/>
      <c r="K46" s="278"/>
      <c r="L46" s="284"/>
      <c r="M46" s="825"/>
      <c r="N46" s="825"/>
      <c r="O46" s="282"/>
      <c r="P46" s="282"/>
      <c r="Q46" s="282"/>
      <c r="R46" s="231"/>
      <c r="V46" s="233"/>
    </row>
    <row r="47" outlineLevel="1">
      <c r="A47" s="207"/>
      <c r="B47" s="267" t="s">
        <v>352</v>
      </c>
      <c r="C47" s="199" t="s">
        <v>2754</v>
      </c>
      <c r="D47" s="114"/>
      <c r="E47" s="199" t="s">
        <v>229</v>
      </c>
      <c r="F47" s="200">
        <v>6.0</v>
      </c>
      <c r="G47" s="200">
        <v>5.1</v>
      </c>
      <c r="H47" s="200" t="s">
        <v>70</v>
      </c>
      <c r="I47" s="207"/>
      <c r="J47" s="114"/>
      <c r="K47" s="278"/>
      <c r="L47" s="284"/>
      <c r="M47" s="825"/>
      <c r="N47" s="825"/>
      <c r="O47" s="282">
        <v>0.0</v>
      </c>
      <c r="P47" s="282">
        <v>1.0</v>
      </c>
      <c r="Q47" s="282">
        <v>1.0</v>
      </c>
      <c r="R47" s="112"/>
      <c r="S47" s="224"/>
      <c r="T47" s="224"/>
      <c r="U47" s="224"/>
      <c r="V47" s="114"/>
    </row>
    <row r="48" outlineLevel="1">
      <c r="A48" s="265" t="s">
        <v>219</v>
      </c>
      <c r="B48" s="267" t="s">
        <v>284</v>
      </c>
      <c r="C48" s="199" t="s">
        <v>290</v>
      </c>
      <c r="D48" s="305">
        <v>45.0</v>
      </c>
      <c r="E48" s="199" t="s">
        <v>1309</v>
      </c>
      <c r="F48" s="200">
        <v>0.96</v>
      </c>
      <c r="G48" s="200">
        <v>0.8160000000000001</v>
      </c>
      <c r="H48" s="200" t="s">
        <v>292</v>
      </c>
      <c r="I48" s="311" t="str">
        <f t="array" ref="I48">INDEX('Aerial Attacks'!$O$3:$AA$109, MATCH($A$1,'Aerial Attacks'!$A$3:$A$109,0), MATCH(A48,'Aerial Attacks'!$O$2:$S$2,0))</f>
        <v>16</v>
      </c>
      <c r="J48" s="314" t="s">
        <v>581</v>
      </c>
      <c r="K48" s="278"/>
      <c r="L48" s="284"/>
      <c r="M48" s="825"/>
      <c r="N48" s="825"/>
      <c r="O48" s="282">
        <v>0.0</v>
      </c>
      <c r="P48" s="282">
        <v>1.0</v>
      </c>
      <c r="Q48" s="282">
        <v>1.0</v>
      </c>
      <c r="R48" s="1128"/>
      <c r="S48" s="221"/>
      <c r="T48" s="221"/>
      <c r="U48" s="221"/>
      <c r="V48" s="110"/>
    </row>
    <row r="49" outlineLevel="1">
      <c r="A49" s="207"/>
      <c r="B49" s="267" t="s">
        <v>298</v>
      </c>
      <c r="C49" s="199" t="s">
        <v>205</v>
      </c>
      <c r="D49" s="114"/>
      <c r="E49" s="199" t="s">
        <v>194</v>
      </c>
      <c r="F49" s="200">
        <v>3.5999999999999996</v>
      </c>
      <c r="G49" s="200">
        <v>3.06</v>
      </c>
      <c r="H49" s="200" t="s">
        <v>292</v>
      </c>
      <c r="I49" s="207"/>
      <c r="J49" s="114"/>
      <c r="K49" s="278"/>
      <c r="L49" s="284"/>
      <c r="M49" s="825"/>
      <c r="N49" s="825"/>
      <c r="O49" s="282">
        <v>0.0</v>
      </c>
      <c r="P49" s="282">
        <v>1.0</v>
      </c>
      <c r="Q49" s="282">
        <v>1.0</v>
      </c>
      <c r="R49" s="112"/>
      <c r="S49" s="224"/>
      <c r="T49" s="224"/>
      <c r="U49" s="224"/>
      <c r="V49" s="114"/>
    </row>
    <row r="50" outlineLevel="1">
      <c r="A50" s="265" t="s">
        <v>260</v>
      </c>
      <c r="B50" s="267"/>
      <c r="C50" s="199" t="s">
        <v>136</v>
      </c>
      <c r="D50" s="305">
        <v>37.0</v>
      </c>
      <c r="E50" s="199" t="s">
        <v>166</v>
      </c>
      <c r="F50" s="200">
        <v>16.8</v>
      </c>
      <c r="G50" s="200">
        <v>14.280000000000001</v>
      </c>
      <c r="H50" s="200" t="s">
        <v>59</v>
      </c>
      <c r="I50" s="1525">
        <f t="array" ref="I50">INDEX('Aerial Attacks'!$O$3:$AA$109, MATCH($A$1,'Aerial Attacks'!$A$3:$A$109,0), MATCH(A50,'Aerial Attacks'!$O$2:$S$2,0))</f>
        <v>15</v>
      </c>
      <c r="J50" s="314" t="s">
        <v>297</v>
      </c>
      <c r="K50" s="278"/>
      <c r="L50" s="284"/>
      <c r="M50" s="825"/>
      <c r="N50" s="825"/>
      <c r="O50" s="282">
        <v>0.0</v>
      </c>
      <c r="P50" s="282">
        <v>1.0</v>
      </c>
      <c r="Q50" s="282">
        <v>1.0</v>
      </c>
      <c r="R50" s="1128"/>
      <c r="S50" s="221"/>
      <c r="T50" s="221"/>
      <c r="U50" s="221"/>
      <c r="V50" s="110"/>
    </row>
    <row r="51" outlineLevel="1">
      <c r="A51" s="207"/>
      <c r="B51" s="267" t="s">
        <v>76</v>
      </c>
      <c r="C51" s="199" t="s">
        <v>893</v>
      </c>
      <c r="D51" s="114"/>
      <c r="E51" s="199" t="s">
        <v>173</v>
      </c>
      <c r="F51" s="200">
        <v>12.0</v>
      </c>
      <c r="G51" s="200">
        <v>10.2</v>
      </c>
      <c r="H51" s="200" t="s">
        <v>193</v>
      </c>
      <c r="I51" s="207"/>
      <c r="J51" s="114"/>
      <c r="K51" s="278"/>
      <c r="L51" s="284"/>
      <c r="M51" s="825"/>
      <c r="N51" s="825"/>
      <c r="O51" s="282">
        <v>0.0</v>
      </c>
      <c r="P51" s="282">
        <v>1.0</v>
      </c>
      <c r="Q51" s="282">
        <v>1.0</v>
      </c>
      <c r="R51" s="112"/>
      <c r="S51" s="224"/>
      <c r="T51" s="224"/>
      <c r="U51" s="224"/>
      <c r="V51" s="114"/>
    </row>
    <row r="52" outlineLevel="1">
      <c r="A52" s="265" t="s">
        <v>271</v>
      </c>
      <c r="B52" s="267" t="s">
        <v>170</v>
      </c>
      <c r="C52" s="199" t="s">
        <v>143</v>
      </c>
      <c r="D52" s="305" t="s">
        <v>165</v>
      </c>
      <c r="E52" s="199" t="s">
        <v>194</v>
      </c>
      <c r="F52" s="200">
        <v>3.5999999999999996</v>
      </c>
      <c r="G52" s="200">
        <v>3.06</v>
      </c>
      <c r="H52" s="200" t="s">
        <v>292</v>
      </c>
      <c r="I52" s="311" t="str">
        <f t="array" ref="I52">INDEX('Aerial Attacks'!$O$3:$AA$109, MATCH($A$1,'Aerial Attacks'!$A$3:$A$109,0), MATCH(A52,'Aerial Attacks'!$O$2:$S$2,0))</f>
        <v>13</v>
      </c>
      <c r="J52" s="314" t="s">
        <v>2755</v>
      </c>
      <c r="K52" s="284"/>
      <c r="L52" s="284"/>
      <c r="M52" s="825"/>
      <c r="N52" s="825"/>
      <c r="O52" s="282">
        <v>0.0</v>
      </c>
      <c r="P52" s="282">
        <v>1.0</v>
      </c>
      <c r="Q52" s="282">
        <v>1.0</v>
      </c>
      <c r="R52" s="1128"/>
      <c r="S52" s="221"/>
      <c r="T52" s="221"/>
      <c r="U52" s="221"/>
      <c r="V52" s="110"/>
    </row>
    <row r="53" outlineLevel="1">
      <c r="A53" s="207"/>
      <c r="B53" s="267" t="s">
        <v>177</v>
      </c>
      <c r="C53" s="199" t="s">
        <v>120</v>
      </c>
      <c r="D53" s="114"/>
      <c r="E53" s="199" t="s">
        <v>90</v>
      </c>
      <c r="F53" s="200">
        <v>9.6</v>
      </c>
      <c r="G53" s="200">
        <v>8.16</v>
      </c>
      <c r="H53" s="200" t="s">
        <v>193</v>
      </c>
      <c r="I53" s="207"/>
      <c r="J53" s="114"/>
      <c r="K53" s="284"/>
      <c r="L53" s="284"/>
      <c r="M53" s="825"/>
      <c r="N53" s="825"/>
      <c r="O53" s="282">
        <v>0.0</v>
      </c>
      <c r="P53" s="282">
        <v>1.0</v>
      </c>
      <c r="Q53" s="282">
        <v>1.0</v>
      </c>
      <c r="R53" s="112"/>
      <c r="S53" s="224"/>
      <c r="T53" s="224"/>
      <c r="U53" s="224"/>
      <c r="V53" s="114"/>
    </row>
    <row r="54" outlineLevel="1">
      <c r="A54" s="265" t="s">
        <v>283</v>
      </c>
      <c r="B54" s="267" t="s">
        <v>267</v>
      </c>
      <c r="C54" s="199" t="s">
        <v>840</v>
      </c>
      <c r="D54" s="305">
        <v>45.0</v>
      </c>
      <c r="E54" s="199" t="s">
        <v>90</v>
      </c>
      <c r="F54" s="200">
        <v>9.6</v>
      </c>
      <c r="G54" s="200">
        <v>8.16</v>
      </c>
      <c r="H54" s="200" t="s">
        <v>193</v>
      </c>
      <c r="I54" s="311">
        <f t="array" ref="I54">INDEX('Aerial Attacks'!$O$3:$AA$109, MATCH($A$1,'Aerial Attacks'!$A$3:$A$109,0), MATCH(A54,'Aerial Attacks'!$O$2:$S$2,0))</f>
        <v>21</v>
      </c>
      <c r="J54" s="314" t="s">
        <v>1264</v>
      </c>
      <c r="K54" s="284"/>
      <c r="L54" s="284"/>
      <c r="M54" s="825"/>
      <c r="N54" s="825"/>
      <c r="O54" s="282">
        <v>0.0</v>
      </c>
      <c r="P54" s="282">
        <v>1.0</v>
      </c>
      <c r="Q54" s="282">
        <v>1.0</v>
      </c>
      <c r="R54" s="316"/>
      <c r="S54" s="221"/>
      <c r="T54" s="221"/>
      <c r="U54" s="221"/>
      <c r="V54" s="110"/>
    </row>
    <row r="55" outlineLevel="1">
      <c r="A55" s="207"/>
      <c r="B55" s="267" t="s">
        <v>76</v>
      </c>
      <c r="C55" s="199" t="s">
        <v>802</v>
      </c>
      <c r="D55" s="114"/>
      <c r="E55" s="199" t="s">
        <v>155</v>
      </c>
      <c r="F55" s="200" t="s">
        <v>156</v>
      </c>
      <c r="G55" s="200" t="s">
        <v>2756</v>
      </c>
      <c r="H55" s="200" t="s">
        <v>873</v>
      </c>
      <c r="I55" s="207"/>
      <c r="J55" s="114"/>
      <c r="K55" s="284"/>
      <c r="L55" s="284"/>
      <c r="M55" s="825"/>
      <c r="N55" s="825"/>
      <c r="O55" s="282">
        <v>0.0</v>
      </c>
      <c r="P55" s="282">
        <v>1.0</v>
      </c>
      <c r="Q55" s="282">
        <v>1.0</v>
      </c>
      <c r="R55" s="112"/>
      <c r="S55" s="224"/>
      <c r="T55" s="224"/>
      <c r="U55" s="224"/>
      <c r="V55" s="114"/>
    </row>
    <row r="56">
      <c r="A56" s="312"/>
      <c r="B56" s="315"/>
      <c r="C56" s="317"/>
      <c r="D56" s="317"/>
      <c r="E56" s="318"/>
      <c r="F56" s="318"/>
      <c r="G56" s="318"/>
      <c r="H56" s="319"/>
      <c r="I56" s="319"/>
      <c r="J56" s="320"/>
      <c r="K56" s="320"/>
      <c r="L56" s="320"/>
      <c r="M56" s="320"/>
      <c r="N56" s="320"/>
      <c r="O56" s="320"/>
      <c r="P56" s="320"/>
      <c r="Q56" s="180"/>
      <c r="R56" s="180"/>
      <c r="S56" s="180"/>
      <c r="T56" s="180"/>
      <c r="U56" s="180"/>
      <c r="V56" s="180"/>
    </row>
    <row r="57">
      <c r="A57" s="322" t="str">
        <f>'テンプレート'!A71</f>
        <v>Special Moves</v>
      </c>
      <c r="B57" s="117"/>
      <c r="C57" s="317"/>
      <c r="D57" s="317"/>
      <c r="E57" s="318"/>
      <c r="F57" s="318"/>
      <c r="G57" s="318"/>
      <c r="H57" s="319"/>
      <c r="I57" s="319"/>
      <c r="J57" s="320"/>
      <c r="K57" s="320"/>
      <c r="L57" s="320"/>
      <c r="M57" s="320"/>
      <c r="N57" s="320"/>
      <c r="O57" s="320"/>
      <c r="P57" s="320"/>
      <c r="Q57" s="180"/>
      <c r="R57" s="180"/>
      <c r="S57" s="180"/>
      <c r="T57" s="180"/>
      <c r="U57" s="180"/>
      <c r="V57" s="180"/>
    </row>
    <row r="58" outlineLevel="1">
      <c r="A58" s="324" t="str">
        <f>"NB ("&amp;VLOOKUP($A$1,Fighters!$A$2:$AI$81,15,FALSE)&amp;")"</f>
        <v>NB (ホーミングアタック)</v>
      </c>
      <c r="B58" s="117"/>
      <c r="C58" s="327" t="str">
        <f>'テンプレート'!C72</f>
        <v>Active</v>
      </c>
      <c r="D58" s="327" t="str">
        <f>'テンプレート'!D72</f>
        <v>Duration</v>
      </c>
      <c r="E58" s="328" t="str">
        <f>'テンプレート'!E72</f>
        <v>Base Damage</v>
      </c>
      <c r="F58" s="329" t="str">
        <f>'テンプレート'!F72</f>
        <v>Damage (1v1)</v>
      </c>
      <c r="G58" s="328" t="str">
        <f>'テンプレート'!G72</f>
        <v>ガード硬直</v>
      </c>
      <c r="H58" s="331" t="str">
        <f>'テンプレート'!H72</f>
        <v>Comment</v>
      </c>
      <c r="I58" s="120"/>
      <c r="J58" s="117"/>
      <c r="K58" s="333" t="str">
        <f>'テンプレート'!K72</f>
        <v>ベクトル</v>
      </c>
      <c r="L58" s="333" t="str">
        <f>'テンプレート'!L72</f>
        <v>KBG (R.E.)</v>
      </c>
      <c r="M58" s="333" t="str">
        <f>'テンプレート'!M72</f>
        <v>BKB (R.A.)</v>
      </c>
      <c r="N58" s="333" t="str">
        <f>'テンプレート'!N72</f>
        <v>FKB (R.F.)</v>
      </c>
      <c r="O58" s="334" t="str">
        <f>'テンプレート'!O72</f>
        <v>盾削り値</v>
      </c>
      <c r="P58" s="333" t="str">
        <f>'テンプレート'!P72</f>
        <v>ﾋｯﾄｽﾄｯﾌﾟ</v>
      </c>
      <c r="Q58" s="334" t="str">
        <f>'テンプレート'!Q72</f>
        <v>ずらし</v>
      </c>
      <c r="R58" s="333" t="str">
        <f>'テンプレート'!R72</f>
        <v>相殺</v>
      </c>
      <c r="S58" s="334" t="str">
        <f>'テンプレート'!S72</f>
        <v>相殺ﾓｰｼｮﾝ</v>
      </c>
      <c r="T58" s="334" t="str">
        <f>'テンプレート'!T72</f>
        <v>飛び道具</v>
      </c>
      <c r="U58" s="334" t="str">
        <f>'テンプレート'!U72</f>
        <v>慣性反転</v>
      </c>
      <c r="V58" s="334" t="str">
        <f>'テンプレート'!V72</f>
        <v>向き反転</v>
      </c>
    </row>
    <row r="59" outlineLevel="1">
      <c r="A59" s="335" t="s">
        <v>324</v>
      </c>
      <c r="B59" s="343" t="s">
        <v>1039</v>
      </c>
      <c r="C59" s="199" t="s">
        <v>1077</v>
      </c>
      <c r="D59" s="199" t="s">
        <v>316</v>
      </c>
      <c r="E59" s="199" t="s">
        <v>145</v>
      </c>
      <c r="F59" s="200">
        <f t="shared" ref="F59:F60" si="1">IFERROR(IFS(E59="-","-",LEN(E59)-LEN(SUBSTITUTE(E59,"/",""))=0,MULTIPLY(E59,1.2),LEN(E59)-LEN(SUBSTITUTE(E59,"/",""))=1,MULTIPLY(LEFT(E59,FIND("/",E59)-1),1.2)&amp;"/"&amp;MULTIPLY(MID(E59,FIND("/",E59)+1,10),1.2),LEN(E59)-LEN(SUBSTITUTE(E59,"/",""))=2,MULTIPLY(LEFT(E59,FIND("!",SUBSTITUTE(E59,"/","!",1))-1),1.2)&amp;"/"&amp;MULTIPLY(MID(E59,FIND("!",SUBSTITUTE(E59,"/","!",1))+1,FIND("!",SUBSTITUTE(E59,"/","!",2))-FIND("!",SUBSTITUTE(E59,"/","!",1))-1),1.2)&amp;"/"&amp;MULTIPLY(RIGHT(E59,LEN(E59)-FIND("!",SUBSTITUTE(E59,"/","!",2))),1.2),LEN(E59)-LEN(SUBSTITUTE(E59,"/",""))=3,MULTIPLY(LEFT(E59,FIND("!",SUBSTITUTE(E59,"/","!",1))-1),1.2)&amp;"/"&amp;MULTIPLY(MID(E59,FIND("!",SUBSTITUTE(E59,"/","!",1))+1,FIND("!",SUBSTITUTE(E59,"/","!",2))-FIND("!",SUBSTITUTE(E59,"/","!",1))-1),1.2)&amp;"/"&amp;MULTIPLY(MID(E59,FIND("!",SUBSTITUTE(E59,"/","!",2))+1,FIND("!",SUBSTITUTE(E59,"/","!",3))-FIND("!",SUBSTITUTE(E59,"/","!",2))-1),1.2)&amp;"/"&amp;MULTIPLY(RIGHT(E59,LEN(E59)-FIND("!",SUBSTITUTE(E59,"/","!",3))),1.2),LEN(E59)-LEN(SUBSTITUTE(E59,"/",""))=4,MULTIPLY(LEFT(E59,FIND("!",SUBSTITUTE(E59,"/","!",1))-1),1.2)&amp;"/"&amp;MULTIPLY(MID(E59,FIND("!",SUBSTITUTE(E59,"/","!",1))+1,FIND("!",SUBSTITUTE(E59,"/","!",2))-FIND("!",SUBSTITUTE(E59,"/","!",1))-1),1.2)&amp;"/"&amp;MULTIPLY(MID(E59,FIND("!",SUBSTITUTE(E59,"/","!",2))+1,FIND("!",SUBSTITUTE(E59,"/","!",3))-FIND("!",SUBSTITUTE(E59,"/","!",2))-1),1.2)&amp;"/"&amp;MULTIPLY(MID(E59,FIND("!",SUBSTITUTE(E59,"/","!",3))+1,FIND("!",SUBSTITUTE(E59,"/","!",4))-FIND("!",SUBSTITUTE(E59,"/","!",3))-1),1.2)&amp;"/"&amp;MULTIPLY(RIGHT(E59,LEN(E59)-FIND("!",SUBSTITUTE(E59,"/","!",4))),1.2)),"")</f>
        <v>8.4</v>
      </c>
      <c r="G59" s="242" t="s">
        <v>193</v>
      </c>
      <c r="H59" s="243" t="s">
        <v>2757</v>
      </c>
      <c r="I59" s="221"/>
      <c r="J59" s="110"/>
      <c r="K59" s="203"/>
      <c r="L59" s="203"/>
      <c r="M59" s="204"/>
      <c r="N59" s="204"/>
      <c r="O59" s="200">
        <v>0.0</v>
      </c>
      <c r="P59" s="200">
        <v>1.0</v>
      </c>
      <c r="Q59" s="200">
        <v>1.0</v>
      </c>
      <c r="R59" s="205" t="b">
        <v>1</v>
      </c>
      <c r="S59" s="205" t="b">
        <v>1</v>
      </c>
      <c r="T59" s="205"/>
      <c r="U59" s="344" t="b">
        <v>0</v>
      </c>
      <c r="V59" s="344" t="b">
        <v>1</v>
      </c>
    </row>
    <row r="60" outlineLevel="1">
      <c r="A60" s="222"/>
      <c r="B60" s="708" t="s">
        <v>1416</v>
      </c>
      <c r="C60" s="199" t="s">
        <v>2758</v>
      </c>
      <c r="D60" s="199" t="s">
        <v>2759</v>
      </c>
      <c r="E60" s="199" t="s">
        <v>694</v>
      </c>
      <c r="F60" s="200">
        <f t="shared" si="1"/>
        <v>24</v>
      </c>
      <c r="G60" s="242" t="s">
        <v>168</v>
      </c>
      <c r="H60" s="231"/>
      <c r="J60" s="233"/>
      <c r="K60" s="203"/>
      <c r="L60" s="203"/>
      <c r="M60" s="204"/>
      <c r="N60" s="204"/>
      <c r="O60" s="200">
        <v>0.0</v>
      </c>
      <c r="P60" s="200">
        <v>1.0</v>
      </c>
      <c r="Q60" s="200">
        <v>1.0</v>
      </c>
      <c r="R60" s="205" t="b">
        <v>1</v>
      </c>
      <c r="S60" s="205" t="b">
        <v>1</v>
      </c>
      <c r="T60" s="205"/>
      <c r="U60" s="222"/>
      <c r="V60" s="222"/>
    </row>
    <row r="61" outlineLevel="1">
      <c r="A61" s="222"/>
      <c r="B61" s="708" t="s">
        <v>2529</v>
      </c>
      <c r="C61" s="610"/>
      <c r="D61" s="199" t="s">
        <v>835</v>
      </c>
      <c r="E61" s="610"/>
      <c r="F61" s="610"/>
      <c r="G61" s="610"/>
      <c r="H61" s="231"/>
      <c r="J61" s="233"/>
      <c r="K61" s="407"/>
      <c r="L61" s="407"/>
      <c r="M61" s="407"/>
      <c r="N61" s="407"/>
      <c r="O61" s="407"/>
      <c r="P61" s="407"/>
      <c r="Q61" s="407"/>
      <c r="R61" s="407"/>
      <c r="S61" s="407"/>
      <c r="T61" s="407"/>
      <c r="U61" s="222"/>
      <c r="V61" s="222"/>
    </row>
    <row r="62" outlineLevel="1">
      <c r="A62" s="222"/>
      <c r="B62" s="708" t="s">
        <v>2760</v>
      </c>
      <c r="C62" s="610"/>
      <c r="D62" s="199" t="s">
        <v>190</v>
      </c>
      <c r="E62" s="610"/>
      <c r="F62" s="610"/>
      <c r="G62" s="610"/>
      <c r="H62" s="231"/>
      <c r="J62" s="233"/>
      <c r="K62" s="407"/>
      <c r="L62" s="407"/>
      <c r="M62" s="407"/>
      <c r="N62" s="407"/>
      <c r="O62" s="407"/>
      <c r="P62" s="407"/>
      <c r="Q62" s="407"/>
      <c r="R62" s="407"/>
      <c r="S62" s="407"/>
      <c r="T62" s="407"/>
      <c r="U62" s="222"/>
      <c r="V62" s="222"/>
    </row>
    <row r="63" outlineLevel="1">
      <c r="A63" s="222"/>
      <c r="B63" s="708" t="s">
        <v>301</v>
      </c>
      <c r="C63" s="610"/>
      <c r="D63" s="199" t="s">
        <v>544</v>
      </c>
      <c r="E63" s="610"/>
      <c r="F63" s="610"/>
      <c r="G63" s="610"/>
      <c r="H63" s="112"/>
      <c r="I63" s="224"/>
      <c r="J63" s="114"/>
      <c r="K63" s="407"/>
      <c r="L63" s="407"/>
      <c r="M63" s="407"/>
      <c r="N63" s="407"/>
      <c r="O63" s="407"/>
      <c r="P63" s="407"/>
      <c r="Q63" s="407"/>
      <c r="R63" s="407"/>
      <c r="S63" s="407"/>
      <c r="T63" s="407"/>
      <c r="U63" s="207"/>
      <c r="V63" s="207"/>
    </row>
    <row r="64" outlineLevel="1">
      <c r="A64" s="324" t="str">
        <f>"横B ("&amp;VLOOKUP($A$1,Fighters!$A$2:$AI$81,16,FALSE)&amp;")"</f>
        <v>横B (スピンダッシュ)</v>
      </c>
      <c r="B64" s="117"/>
      <c r="C64" s="327" t="str">
        <f>'テンプレート'!C75</f>
        <v>Active</v>
      </c>
      <c r="D64" s="327" t="str">
        <f>'テンプレート'!D75</f>
        <v>Duration</v>
      </c>
      <c r="E64" s="328" t="str">
        <f>'テンプレート'!E75</f>
        <v>Base Damage</v>
      </c>
      <c r="F64" s="329" t="str">
        <f>'テンプレート'!F75</f>
        <v>Damage (1v1)</v>
      </c>
      <c r="G64" s="328" t="str">
        <f>'テンプレート'!G75</f>
        <v>ガード硬直</v>
      </c>
      <c r="H64" s="331" t="str">
        <f>'テンプレート'!H75</f>
        <v>Comment</v>
      </c>
      <c r="I64" s="120"/>
      <c r="J64" s="117"/>
      <c r="K64" s="333" t="str">
        <f>'テンプレート'!K75</f>
        <v>ベクトル</v>
      </c>
      <c r="L64" s="333" t="str">
        <f>'テンプレート'!L75</f>
        <v>KBG (R.E.)</v>
      </c>
      <c r="M64" s="333" t="str">
        <f>'テンプレート'!M75</f>
        <v>BKB (R.A.)</v>
      </c>
      <c r="N64" s="333" t="str">
        <f>'テンプレート'!N75</f>
        <v>FKB (R.F.)</v>
      </c>
      <c r="O64" s="334" t="str">
        <f>'テンプレート'!O75</f>
        <v>盾削り値</v>
      </c>
      <c r="P64" s="333" t="str">
        <f>'テンプレート'!P75</f>
        <v>ﾋｯﾄｽﾄｯﾌﾟ</v>
      </c>
      <c r="Q64" s="334" t="str">
        <f>'テンプレート'!Q75</f>
        <v>ずらし</v>
      </c>
      <c r="R64" s="333" t="str">
        <f>'テンプレート'!R75</f>
        <v>相殺</v>
      </c>
      <c r="S64" s="334" t="str">
        <f>'テンプレート'!S75</f>
        <v>相殺ﾓｰｼｮﾝ</v>
      </c>
      <c r="T64" s="334" t="str">
        <f>'テンプレート'!T75</f>
        <v>飛び道具</v>
      </c>
      <c r="U64" s="334" t="str">
        <f>'テンプレート'!U75</f>
        <v>慣性反転</v>
      </c>
      <c r="V64" s="334" t="str">
        <f>'テンプレート'!V75</f>
        <v>向き反転</v>
      </c>
    </row>
    <row r="65" outlineLevel="1">
      <c r="A65" s="335" t="s">
        <v>324</v>
      </c>
      <c r="B65" s="343" t="s">
        <v>2761</v>
      </c>
      <c r="C65" s="197" t="s">
        <v>2762</v>
      </c>
      <c r="D65" s="386"/>
      <c r="E65" s="199" t="s">
        <v>229</v>
      </c>
      <c r="F65" s="200">
        <f>IFERROR(IFS(E65="-","-",LEN(E65)-LEN(SUBSTITUTE(E65,"/",""))=0,MULTIPLY(E65,1.2),LEN(E65)-LEN(SUBSTITUTE(E65,"/",""))=1,MULTIPLY(LEFT(E65,FIND("/",E65)-1),1.2)&amp;"/"&amp;MULTIPLY(MID(E65,FIND("/",E65)+1,10),1.2),LEN(E65)-LEN(SUBSTITUTE(E65,"/",""))=2,MULTIPLY(LEFT(E65,FIND("!",SUBSTITUTE(E65,"/","!",1))-1),1.2)&amp;"/"&amp;MULTIPLY(MID(E65,FIND("!",SUBSTITUTE(E65,"/","!",1))+1,FIND("!",SUBSTITUTE(E65,"/","!",2))-FIND("!",SUBSTITUTE(E65,"/","!",1))-1),1.2)&amp;"/"&amp;MULTIPLY(RIGHT(E65,LEN(E65)-FIND("!",SUBSTITUTE(E65,"/","!",2))),1.2),LEN(E65)-LEN(SUBSTITUTE(E65,"/",""))=3,MULTIPLY(LEFT(E65,FIND("!",SUBSTITUTE(E65,"/","!",1))-1),1.2)&amp;"/"&amp;MULTIPLY(MID(E65,FIND("!",SUBSTITUTE(E65,"/","!",1))+1,FIND("!",SUBSTITUTE(E65,"/","!",2))-FIND("!",SUBSTITUTE(E65,"/","!",1))-1),1.2)&amp;"/"&amp;MULTIPLY(MID(E65,FIND("!",SUBSTITUTE(E65,"/","!",2))+1,FIND("!",SUBSTITUTE(E65,"/","!",3))-FIND("!",SUBSTITUTE(E65,"/","!",2))-1),1.2)&amp;"/"&amp;MULTIPLY(RIGHT(E65,LEN(E65)-FIND("!",SUBSTITUTE(E65,"/","!",3))),1.2),LEN(E65)-LEN(SUBSTITUTE(E65,"/",""))=4,MULTIPLY(LEFT(E65,FIND("!",SUBSTITUTE(E65,"/","!",1))-1),1.2)&amp;"/"&amp;MULTIPLY(MID(E65,FIND("!",SUBSTITUTE(E65,"/","!",1))+1,FIND("!",SUBSTITUTE(E65,"/","!",2))-FIND("!",SUBSTITUTE(E65,"/","!",1))-1),1.2)&amp;"/"&amp;MULTIPLY(MID(E65,FIND("!",SUBSTITUTE(E65,"/","!",2))+1,FIND("!",SUBSTITUTE(E65,"/","!",3))-FIND("!",SUBSTITUTE(E65,"/","!",2))-1),1.2)&amp;"/"&amp;MULTIPLY(MID(E65,FIND("!",SUBSTITUTE(E65,"/","!",3))+1,FIND("!",SUBSTITUTE(E65,"/","!",4))-FIND("!",SUBSTITUTE(E65,"/","!",3))-1),1.2)&amp;"/"&amp;MULTIPLY(RIGHT(E65,LEN(E65)-FIND("!",SUBSTITUTE(E65,"/","!",4))),1.2)),"")</f>
        <v>6</v>
      </c>
      <c r="G65" s="201" t="s">
        <v>67</v>
      </c>
      <c r="H65" s="243" t="s">
        <v>2763</v>
      </c>
      <c r="I65" s="221"/>
      <c r="J65" s="110"/>
      <c r="K65" s="203"/>
      <c r="L65" s="203"/>
      <c r="M65" s="204"/>
      <c r="N65" s="204"/>
      <c r="O65" s="200">
        <v>0.0</v>
      </c>
      <c r="P65" s="200">
        <v>1.0</v>
      </c>
      <c r="Q65" s="200">
        <v>1.0</v>
      </c>
      <c r="R65" s="205" t="b">
        <v>1</v>
      </c>
      <c r="S65" s="205" t="b">
        <v>1</v>
      </c>
      <c r="T65" s="205"/>
      <c r="U65" s="344" t="s">
        <v>1011</v>
      </c>
      <c r="V65" s="344" t="b">
        <v>1</v>
      </c>
    </row>
    <row r="66" outlineLevel="1">
      <c r="A66" s="222"/>
      <c r="B66" s="343" t="s">
        <v>2764</v>
      </c>
      <c r="C66" s="197" t="s">
        <v>2414</v>
      </c>
      <c r="D66" s="1886"/>
      <c r="E66" s="199" t="s">
        <v>2765</v>
      </c>
      <c r="F66" s="200" t="s">
        <v>2766</v>
      </c>
      <c r="G66" s="937"/>
      <c r="H66" s="231"/>
      <c r="J66" s="233"/>
      <c r="K66" s="200"/>
      <c r="L66" s="200"/>
      <c r="M66" s="205"/>
      <c r="N66" s="205"/>
      <c r="O66" s="200">
        <v>0.0</v>
      </c>
      <c r="P66" s="200">
        <v>1.0</v>
      </c>
      <c r="Q66" s="200">
        <v>1.0</v>
      </c>
      <c r="R66" s="205" t="b">
        <v>1</v>
      </c>
      <c r="S66" s="205" t="b">
        <v>1</v>
      </c>
      <c r="T66" s="205"/>
      <c r="U66" s="222"/>
      <c r="V66" s="222"/>
    </row>
    <row r="67" outlineLevel="1">
      <c r="A67" s="222"/>
      <c r="B67" s="343" t="s">
        <v>2767</v>
      </c>
      <c r="C67" s="197" t="s">
        <v>2414</v>
      </c>
      <c r="D67" s="1886"/>
      <c r="E67" s="199" t="s">
        <v>2768</v>
      </c>
      <c r="F67" s="200" t="s">
        <v>2769</v>
      </c>
      <c r="G67" s="201"/>
      <c r="H67" s="231"/>
      <c r="J67" s="233"/>
      <c r="K67" s="200"/>
      <c r="L67" s="200"/>
      <c r="M67" s="205"/>
      <c r="N67" s="205"/>
      <c r="O67" s="200"/>
      <c r="P67" s="200"/>
      <c r="Q67" s="200"/>
      <c r="R67" s="205" t="b">
        <v>0</v>
      </c>
      <c r="S67" s="205" t="b">
        <v>0</v>
      </c>
      <c r="T67" s="205" t="b">
        <v>0</v>
      </c>
      <c r="U67" s="222"/>
      <c r="V67" s="222"/>
    </row>
    <row r="68" outlineLevel="1">
      <c r="A68" s="222"/>
      <c r="B68" s="343" t="s">
        <v>2770</v>
      </c>
      <c r="C68" s="1886"/>
      <c r="D68" s="1886"/>
      <c r="E68" s="199" t="s">
        <v>58</v>
      </c>
      <c r="F68" s="200">
        <v>4.8</v>
      </c>
      <c r="G68" s="201"/>
      <c r="H68" s="231"/>
      <c r="J68" s="233"/>
      <c r="K68" s="200"/>
      <c r="L68" s="200"/>
      <c r="M68" s="205"/>
      <c r="N68" s="205"/>
      <c r="O68" s="200"/>
      <c r="P68" s="200"/>
      <c r="Q68" s="200"/>
      <c r="R68" s="205" t="b">
        <v>0</v>
      </c>
      <c r="S68" s="205" t="b">
        <v>0</v>
      </c>
      <c r="T68" s="205" t="b">
        <v>0</v>
      </c>
      <c r="U68" s="222"/>
      <c r="V68" s="222"/>
    </row>
    <row r="69" outlineLevel="1">
      <c r="A69" s="222"/>
      <c r="B69" s="343" t="s">
        <v>505</v>
      </c>
      <c r="C69" s="197" t="s">
        <v>1550</v>
      </c>
      <c r="D69" s="355" t="s">
        <v>234</v>
      </c>
      <c r="E69" s="199" t="s">
        <v>194</v>
      </c>
      <c r="F69" s="200">
        <f>IFERROR(IFS(E69="-","-",LEN(E69)-LEN(SUBSTITUTE(E69,"/",""))=0,MULTIPLY(E69,1.2),LEN(E69)-LEN(SUBSTITUTE(E69,"/",""))=1,MULTIPLY(LEFT(E69,FIND("/",E69)-1),1.2)&amp;"/"&amp;MULTIPLY(MID(E69,FIND("/",E69)+1,10),1.2),LEN(E69)-LEN(SUBSTITUTE(E69,"/",""))=2,MULTIPLY(LEFT(E69,FIND("!",SUBSTITUTE(E69,"/","!",1))-1),1.2)&amp;"/"&amp;MULTIPLY(MID(E69,FIND("!",SUBSTITUTE(E69,"/","!",1))+1,FIND("!",SUBSTITUTE(E69,"/","!",2))-FIND("!",SUBSTITUTE(E69,"/","!",1))-1),1.2)&amp;"/"&amp;MULTIPLY(RIGHT(E69,LEN(E69)-FIND("!",SUBSTITUTE(E69,"/","!",2))),1.2),LEN(E69)-LEN(SUBSTITUTE(E69,"/",""))=3,MULTIPLY(LEFT(E69,FIND("!",SUBSTITUTE(E69,"/","!",1))-1),1.2)&amp;"/"&amp;MULTIPLY(MID(E69,FIND("!",SUBSTITUTE(E69,"/","!",1))+1,FIND("!",SUBSTITUTE(E69,"/","!",2))-FIND("!",SUBSTITUTE(E69,"/","!",1))-1),1.2)&amp;"/"&amp;MULTIPLY(MID(E69,FIND("!",SUBSTITUTE(E69,"/","!",2))+1,FIND("!",SUBSTITUTE(E69,"/","!",3))-FIND("!",SUBSTITUTE(E69,"/","!",2))-1),1.2)&amp;"/"&amp;MULTIPLY(RIGHT(E69,LEN(E69)-FIND("!",SUBSTITUTE(E69,"/","!",3))),1.2),LEN(E69)-LEN(SUBSTITUTE(E69,"/",""))=4,MULTIPLY(LEFT(E69,FIND("!",SUBSTITUTE(E69,"/","!",1))-1),1.2)&amp;"/"&amp;MULTIPLY(MID(E69,FIND("!",SUBSTITUTE(E69,"/","!",1))+1,FIND("!",SUBSTITUTE(E69,"/","!",2))-FIND("!",SUBSTITUTE(E69,"/","!",1))-1),1.2)&amp;"/"&amp;MULTIPLY(MID(E69,FIND("!",SUBSTITUTE(E69,"/","!",2))+1,FIND("!",SUBSTITUTE(E69,"/","!",3))-FIND("!",SUBSTITUTE(E69,"/","!",2))-1),1.2)&amp;"/"&amp;MULTIPLY(MID(E69,FIND("!",SUBSTITUTE(E69,"/","!",3))+1,FIND("!",SUBSTITUTE(E69,"/","!",4))-FIND("!",SUBSTITUTE(E69,"/","!",3))-1),1.2)&amp;"/"&amp;MULTIPLY(RIGHT(E69,LEN(E69)-FIND("!",SUBSTITUTE(E69,"/","!",4))),1.2)),"")</f>
        <v>3.6</v>
      </c>
      <c r="G69" s="201" t="s">
        <v>193</v>
      </c>
      <c r="H69" s="231"/>
      <c r="J69" s="233"/>
      <c r="K69" s="200"/>
      <c r="L69" s="200"/>
      <c r="M69" s="205"/>
      <c r="N69" s="205"/>
      <c r="O69" s="200">
        <v>0.0</v>
      </c>
      <c r="P69" s="200">
        <v>1.0</v>
      </c>
      <c r="Q69" s="200">
        <v>1.0</v>
      </c>
      <c r="R69" s="205" t="b">
        <v>1</v>
      </c>
      <c r="S69" s="205" t="b">
        <v>1</v>
      </c>
      <c r="T69" s="205"/>
      <c r="U69" s="222"/>
      <c r="V69" s="222"/>
    </row>
    <row r="70" outlineLevel="1">
      <c r="A70" s="222"/>
      <c r="B70" s="343" t="s">
        <v>2341</v>
      </c>
      <c r="C70" s="610"/>
      <c r="D70" s="355" t="s">
        <v>211</v>
      </c>
      <c r="E70" s="610"/>
      <c r="F70" s="610"/>
      <c r="G70" s="610"/>
      <c r="H70" s="231"/>
      <c r="J70" s="233"/>
      <c r="K70" s="200"/>
      <c r="L70" s="200"/>
      <c r="M70" s="205"/>
      <c r="N70" s="205"/>
      <c r="O70" s="200">
        <v>0.0</v>
      </c>
      <c r="P70" s="200">
        <v>1.0</v>
      </c>
      <c r="Q70" s="200">
        <v>1.0</v>
      </c>
      <c r="R70" s="205" t="b">
        <v>1</v>
      </c>
      <c r="S70" s="205" t="b">
        <v>1</v>
      </c>
      <c r="T70" s="205"/>
      <c r="U70" s="222"/>
      <c r="V70" s="222"/>
    </row>
    <row r="71" outlineLevel="1">
      <c r="A71" s="222"/>
      <c r="B71" s="343" t="s">
        <v>2771</v>
      </c>
      <c r="C71" s="610"/>
      <c r="D71" s="355" t="s">
        <v>544</v>
      </c>
      <c r="E71" s="610"/>
      <c r="F71" s="610"/>
      <c r="G71" s="610"/>
      <c r="H71" s="231"/>
      <c r="J71" s="233"/>
      <c r="K71" s="407"/>
      <c r="L71" s="407"/>
      <c r="M71" s="407"/>
      <c r="N71" s="407"/>
      <c r="O71" s="407"/>
      <c r="P71" s="407"/>
      <c r="Q71" s="407"/>
      <c r="R71" s="407"/>
      <c r="S71" s="407"/>
      <c r="T71" s="407"/>
      <c r="U71" s="222"/>
      <c r="V71" s="222"/>
    </row>
    <row r="72" outlineLevel="1">
      <c r="A72" s="222"/>
      <c r="B72" s="343" t="s">
        <v>2772</v>
      </c>
      <c r="C72" s="610"/>
      <c r="D72" s="355" t="s">
        <v>57</v>
      </c>
      <c r="E72" s="610"/>
      <c r="F72" s="610"/>
      <c r="G72" s="610"/>
      <c r="H72" s="231"/>
      <c r="J72" s="233"/>
      <c r="K72" s="407"/>
      <c r="L72" s="407"/>
      <c r="M72" s="407"/>
      <c r="N72" s="407"/>
      <c r="O72" s="407"/>
      <c r="P72" s="407"/>
      <c r="Q72" s="407"/>
      <c r="R72" s="407"/>
      <c r="S72" s="407"/>
      <c r="T72" s="407"/>
      <c r="U72" s="222"/>
      <c r="V72" s="222"/>
    </row>
    <row r="73" outlineLevel="1">
      <c r="A73" s="222"/>
      <c r="B73" s="343" t="s">
        <v>2773</v>
      </c>
      <c r="C73" s="610"/>
      <c r="D73" s="355" t="s">
        <v>548</v>
      </c>
      <c r="E73" s="610"/>
      <c r="F73" s="610"/>
      <c r="G73" s="610"/>
      <c r="H73" s="112"/>
      <c r="I73" s="224"/>
      <c r="J73" s="114"/>
      <c r="K73" s="407"/>
      <c r="L73" s="407"/>
      <c r="M73" s="407"/>
      <c r="N73" s="407"/>
      <c r="O73" s="407"/>
      <c r="P73" s="407"/>
      <c r="Q73" s="407"/>
      <c r="R73" s="407"/>
      <c r="S73" s="407"/>
      <c r="T73" s="407"/>
      <c r="U73" s="207"/>
      <c r="V73" s="207"/>
    </row>
    <row r="74" outlineLevel="1">
      <c r="A74" s="324" t="str">
        <f>"上B ("&amp;VLOOKUP($A$1,Fighters!$A$2:$AI$81,17,FALSE)&amp;")"</f>
        <v>上B (スJigglypuffグジャンプ)</v>
      </c>
      <c r="B74" s="117"/>
      <c r="C74" s="327" t="str">
        <f>'テンプレート'!C80</f>
        <v>Active</v>
      </c>
      <c r="D74" s="327" t="str">
        <f>'テンプレート'!D80</f>
        <v>Duration</v>
      </c>
      <c r="E74" s="328" t="str">
        <f>'テンプレート'!E80</f>
        <v>Base Damage</v>
      </c>
      <c r="F74" s="329" t="str">
        <f>'テンプレート'!F80</f>
        <v>Damage (1v1)</v>
      </c>
      <c r="G74" s="328" t="str">
        <f>'テンプレート'!G80</f>
        <v>ガード硬直</v>
      </c>
      <c r="H74" s="331" t="str">
        <f>'テンプレート'!H80</f>
        <v>Comment</v>
      </c>
      <c r="I74" s="120"/>
      <c r="J74" s="117"/>
      <c r="K74" s="333" t="str">
        <f>'テンプレート'!K80</f>
        <v>ベクトル</v>
      </c>
      <c r="L74" s="333" t="str">
        <f>'テンプレート'!L80</f>
        <v>KBG (R.E.)</v>
      </c>
      <c r="M74" s="333" t="str">
        <f>'テンプレート'!M80</f>
        <v>BKB (R.A.)</v>
      </c>
      <c r="N74" s="333" t="str">
        <f>'テンプレート'!N80</f>
        <v>FKB (R.F.)</v>
      </c>
      <c r="O74" s="334" t="str">
        <f>'テンプレート'!O80</f>
        <v>盾削り値</v>
      </c>
      <c r="P74" s="333" t="str">
        <f>'テンプレート'!P80</f>
        <v>ﾋｯﾄｽﾄｯﾌﾟ</v>
      </c>
      <c r="Q74" s="334" t="str">
        <f>'テンプレート'!Q80</f>
        <v>ずらし</v>
      </c>
      <c r="R74" s="333" t="str">
        <f>'テンプレート'!R80</f>
        <v>相殺</v>
      </c>
      <c r="S74" s="334" t="str">
        <f>'テンプレート'!S80</f>
        <v>相殺ﾓｰｼｮﾝ</v>
      </c>
      <c r="T74" s="334" t="str">
        <f>'テンプレート'!T80</f>
        <v>飛び道具</v>
      </c>
      <c r="U74" s="334" t="str">
        <f>'テンプレート'!U80</f>
        <v>慣性反転</v>
      </c>
      <c r="V74" s="334" t="str">
        <f>'テンプレート'!V80</f>
        <v>向き反転</v>
      </c>
    </row>
    <row r="75" outlineLevel="1">
      <c r="A75" s="1237" t="s">
        <v>324</v>
      </c>
      <c r="B75" s="848"/>
      <c r="C75" s="199" t="s">
        <v>2774</v>
      </c>
      <c r="D75" s="199" t="s">
        <v>327</v>
      </c>
      <c r="E75" s="199" t="s">
        <v>58</v>
      </c>
      <c r="F75" s="200">
        <f>IFERROR(IFS(E75="-","-",LEN(E75)-LEN(SUBSTITUTE(E75,"/",""))=0,MULTIPLY(E75,1.2),LEN(E75)-LEN(SUBSTITUTE(E75,"/",""))=1,MULTIPLY(LEFT(E75,FIND("/",E75)-1),1.2)&amp;"/"&amp;MULTIPLY(MID(E75,FIND("/",E75)+1,10),1.2),LEN(E75)-LEN(SUBSTITUTE(E75,"/",""))=2,MULTIPLY(LEFT(E75,FIND("!",SUBSTITUTE(E75,"/","!",1))-1),1.2)&amp;"/"&amp;MULTIPLY(MID(E75,FIND("!",SUBSTITUTE(E75,"/","!",1))+1,FIND("!",SUBSTITUTE(E75,"/","!",2))-FIND("!",SUBSTITUTE(E75,"/","!",1))-1),1.2)&amp;"/"&amp;MULTIPLY(RIGHT(E75,LEN(E75)-FIND("!",SUBSTITUTE(E75,"/","!",2))),1.2),LEN(E75)-LEN(SUBSTITUTE(E75,"/",""))=3,MULTIPLY(LEFT(E75,FIND("!",SUBSTITUTE(E75,"/","!",1))-1),1.2)&amp;"/"&amp;MULTIPLY(MID(E75,FIND("!",SUBSTITUTE(E75,"/","!",1))+1,FIND("!",SUBSTITUTE(E75,"/","!",2))-FIND("!",SUBSTITUTE(E75,"/","!",1))-1),1.2)&amp;"/"&amp;MULTIPLY(MID(E75,FIND("!",SUBSTITUTE(E75,"/","!",2))+1,FIND("!",SUBSTITUTE(E75,"/","!",3))-FIND("!",SUBSTITUTE(E75,"/","!",2))-1),1.2)&amp;"/"&amp;MULTIPLY(RIGHT(E75,LEN(E75)-FIND("!",SUBSTITUTE(E75,"/","!",3))),1.2),LEN(E75)-LEN(SUBSTITUTE(E75,"/",""))=4,MULTIPLY(LEFT(E75,FIND("!",SUBSTITUTE(E75,"/","!",1))-1),1.2)&amp;"/"&amp;MULTIPLY(MID(E75,FIND("!",SUBSTITUTE(E75,"/","!",1))+1,FIND("!",SUBSTITUTE(E75,"/","!",2))-FIND("!",SUBSTITUTE(E75,"/","!",1))-1),1.2)&amp;"/"&amp;MULTIPLY(MID(E75,FIND("!",SUBSTITUTE(E75,"/","!",2))+1,FIND("!",SUBSTITUTE(E75,"/","!",3))-FIND("!",SUBSTITUTE(E75,"/","!",2))-1),1.2)&amp;"/"&amp;MULTIPLY(MID(E75,FIND("!",SUBSTITUTE(E75,"/","!",3))+1,FIND("!",SUBSTITUTE(E75,"/","!",4))-FIND("!",SUBSTITUTE(E75,"/","!",3))-1),1.2)&amp;"/"&amp;MULTIPLY(RIGHT(E75,LEN(E75)-FIND("!",SUBSTITUTE(E75,"/","!",4))),1.2)),"")</f>
        <v>4.8</v>
      </c>
      <c r="G75" s="201" t="s">
        <v>292</v>
      </c>
      <c r="H75" s="228" t="s">
        <v>2775</v>
      </c>
      <c r="I75" s="120"/>
      <c r="J75" s="117"/>
      <c r="K75" s="200"/>
      <c r="L75" s="200"/>
      <c r="M75" s="205"/>
      <c r="N75" s="205"/>
      <c r="O75" s="200">
        <v>0.0</v>
      </c>
      <c r="P75" s="200">
        <v>1.0</v>
      </c>
      <c r="Q75" s="200">
        <v>1.0</v>
      </c>
      <c r="R75" s="205" t="b">
        <v>1</v>
      </c>
      <c r="S75" s="205" t="b">
        <v>0</v>
      </c>
      <c r="T75" s="205" t="b">
        <v>1</v>
      </c>
      <c r="U75" s="205" t="b">
        <v>0</v>
      </c>
      <c r="V75" s="205" t="b">
        <v>1</v>
      </c>
    </row>
    <row r="76" outlineLevel="1">
      <c r="A76" s="324" t="str">
        <f>"下B ("&amp;VLOOKUP($A$1,Fighters!$A$2:$AI$81,18,FALSE)&amp;")"</f>
        <v>下B (スピンチャージ)</v>
      </c>
      <c r="B76" s="117"/>
      <c r="C76" s="327" t="str">
        <f>'テンプレート'!C85</f>
        <v>Active</v>
      </c>
      <c r="D76" s="327" t="str">
        <f>'テンプレート'!D85</f>
        <v>Duration</v>
      </c>
      <c r="E76" s="328" t="str">
        <f>'テンプレート'!E85</f>
        <v>Base Damage</v>
      </c>
      <c r="F76" s="329" t="str">
        <f>'テンプレート'!F85</f>
        <v>Damage (1v1)</v>
      </c>
      <c r="G76" s="328" t="str">
        <f>'テンプレート'!G85</f>
        <v>ガード硬直</v>
      </c>
      <c r="H76" s="331" t="str">
        <f>'テンプレート'!H85</f>
        <v>Comment</v>
      </c>
      <c r="I76" s="120"/>
      <c r="J76" s="117"/>
      <c r="K76" s="333" t="str">
        <f>'テンプレート'!K85</f>
        <v>ベクトル</v>
      </c>
      <c r="L76" s="333" t="str">
        <f>'テンプレート'!L85</f>
        <v>KBG (R.E.)</v>
      </c>
      <c r="M76" s="333" t="str">
        <f>'テンプレート'!M85</f>
        <v>BKB (R.A.)</v>
      </c>
      <c r="N76" s="333" t="str">
        <f>'テンプレート'!N85</f>
        <v>FKB (R.F.)</v>
      </c>
      <c r="O76" s="334" t="str">
        <f>'テンプレート'!O85</f>
        <v>盾削り値</v>
      </c>
      <c r="P76" s="333" t="str">
        <f>'テンプレート'!P85</f>
        <v>ﾋｯﾄｽﾄｯﾌﾟ</v>
      </c>
      <c r="Q76" s="334" t="str">
        <f>'テンプレート'!Q85</f>
        <v>ずらし</v>
      </c>
      <c r="R76" s="333" t="str">
        <f>'テンプレート'!R85</f>
        <v>相殺</v>
      </c>
      <c r="S76" s="334" t="str">
        <f>'テンプレート'!S85</f>
        <v>相殺ﾓｰｼｮﾝ</v>
      </c>
      <c r="T76" s="334" t="str">
        <f>'テンプレート'!T85</f>
        <v>飛び道具</v>
      </c>
      <c r="U76" s="334" t="str">
        <f>'テンプレート'!U85</f>
        <v>慣性反転</v>
      </c>
      <c r="V76" s="334" t="str">
        <f>'テンプレート'!V85</f>
        <v>向き反転</v>
      </c>
    </row>
    <row r="77" outlineLevel="1">
      <c r="A77" s="335" t="s">
        <v>324</v>
      </c>
      <c r="B77" s="343" t="s">
        <v>2764</v>
      </c>
      <c r="C77" s="197" t="s">
        <v>2776</v>
      </c>
      <c r="D77" s="386"/>
      <c r="E77" s="199" t="s">
        <v>2777</v>
      </c>
      <c r="F77" s="200" t="s">
        <v>2778</v>
      </c>
      <c r="G77" s="937"/>
      <c r="H77" s="316" t="s">
        <v>2779</v>
      </c>
      <c r="I77" s="221"/>
      <c r="J77" s="110"/>
      <c r="K77" s="200"/>
      <c r="L77" s="200"/>
      <c r="M77" s="205"/>
      <c r="N77" s="205"/>
      <c r="O77" s="200">
        <v>0.0</v>
      </c>
      <c r="P77" s="200">
        <v>1.0</v>
      </c>
      <c r="Q77" s="200">
        <v>1.0</v>
      </c>
      <c r="R77" s="205" t="b">
        <v>1</v>
      </c>
      <c r="S77" s="205" t="b">
        <v>1</v>
      </c>
      <c r="T77" s="205"/>
      <c r="U77" s="344" t="b">
        <v>0</v>
      </c>
      <c r="V77" s="344" t="b">
        <v>0</v>
      </c>
    </row>
    <row r="78" outlineLevel="1">
      <c r="A78" s="222"/>
      <c r="B78" s="597" t="s">
        <v>2767</v>
      </c>
      <c r="C78" s="197" t="s">
        <v>2780</v>
      </c>
      <c r="D78" s="386"/>
      <c r="E78" s="199" t="s">
        <v>2781</v>
      </c>
      <c r="F78" s="200" t="s">
        <v>2782</v>
      </c>
      <c r="G78" s="937"/>
      <c r="H78" s="231"/>
      <c r="J78" s="233"/>
      <c r="K78" s="200"/>
      <c r="L78" s="200"/>
      <c r="M78" s="205"/>
      <c r="N78" s="205"/>
      <c r="O78" s="200"/>
      <c r="P78" s="200"/>
      <c r="Q78" s="200"/>
      <c r="R78" s="205" t="b">
        <v>0</v>
      </c>
      <c r="S78" s="205" t="b">
        <v>0</v>
      </c>
      <c r="T78" s="205" t="b">
        <v>0</v>
      </c>
      <c r="U78" s="222"/>
      <c r="V78" s="222"/>
    </row>
    <row r="79" outlineLevel="1">
      <c r="A79" s="222"/>
      <c r="B79" s="597" t="s">
        <v>2770</v>
      </c>
      <c r="C79" s="1886"/>
      <c r="D79" s="1886"/>
      <c r="E79" s="199" t="s">
        <v>58</v>
      </c>
      <c r="F79" s="200">
        <v>4.8</v>
      </c>
      <c r="G79" s="937"/>
      <c r="H79" s="231"/>
      <c r="J79" s="233"/>
      <c r="K79" s="200"/>
      <c r="L79" s="200"/>
      <c r="M79" s="205"/>
      <c r="N79" s="205"/>
      <c r="O79" s="200">
        <v>0.0</v>
      </c>
      <c r="P79" s="200">
        <v>1.0</v>
      </c>
      <c r="Q79" s="200">
        <v>1.0</v>
      </c>
      <c r="R79" s="205" t="b">
        <v>1</v>
      </c>
      <c r="S79" s="205" t="b">
        <v>1</v>
      </c>
      <c r="T79" s="205"/>
      <c r="U79" s="222"/>
      <c r="V79" s="222"/>
    </row>
    <row r="80" outlineLevel="1">
      <c r="A80" s="222"/>
      <c r="B80" s="597" t="s">
        <v>2783</v>
      </c>
      <c r="C80" s="197" t="s">
        <v>1129</v>
      </c>
      <c r="D80" s="199" t="s">
        <v>234</v>
      </c>
      <c r="E80" s="355" t="s">
        <v>66</v>
      </c>
      <c r="F80" s="200">
        <v>7.2</v>
      </c>
      <c r="G80" s="937"/>
      <c r="H80" s="231"/>
      <c r="J80" s="233"/>
      <c r="K80" s="200"/>
      <c r="L80" s="200"/>
      <c r="M80" s="205"/>
      <c r="N80" s="205"/>
      <c r="O80" s="200">
        <v>0.0</v>
      </c>
      <c r="P80" s="200">
        <v>1.0</v>
      </c>
      <c r="Q80" s="200">
        <v>1.0</v>
      </c>
      <c r="R80" s="205" t="b">
        <v>1</v>
      </c>
      <c r="S80" s="205" t="b">
        <v>1</v>
      </c>
      <c r="T80" s="205"/>
      <c r="U80" s="222"/>
      <c r="V80" s="222"/>
    </row>
    <row r="81" outlineLevel="1">
      <c r="A81" s="222"/>
      <c r="B81" s="597" t="s">
        <v>2784</v>
      </c>
      <c r="C81" s="197" t="s">
        <v>581</v>
      </c>
      <c r="D81" s="199" t="s">
        <v>234</v>
      </c>
      <c r="E81" s="199" t="s">
        <v>194</v>
      </c>
      <c r="F81" s="200">
        <v>3.6</v>
      </c>
      <c r="G81" s="937"/>
      <c r="H81" s="231"/>
      <c r="J81" s="233"/>
      <c r="K81" s="200"/>
      <c r="L81" s="200"/>
      <c r="M81" s="205"/>
      <c r="N81" s="205"/>
      <c r="O81" s="200">
        <v>0.0</v>
      </c>
      <c r="P81" s="200">
        <v>1.0</v>
      </c>
      <c r="Q81" s="200">
        <v>1.0</v>
      </c>
      <c r="R81" s="205" t="b">
        <v>1</v>
      </c>
      <c r="S81" s="205" t="b">
        <v>1</v>
      </c>
      <c r="T81" s="205"/>
      <c r="U81" s="222"/>
      <c r="V81" s="222"/>
    </row>
    <row r="82" outlineLevel="1">
      <c r="A82" s="222"/>
      <c r="B82" s="343" t="s">
        <v>2341</v>
      </c>
      <c r="C82" s="610"/>
      <c r="D82" s="355" t="s">
        <v>211</v>
      </c>
      <c r="E82" s="610"/>
      <c r="F82" s="610"/>
      <c r="G82" s="610"/>
      <c r="H82" s="231"/>
      <c r="J82" s="233"/>
      <c r="K82" s="407"/>
      <c r="L82" s="407"/>
      <c r="M82" s="407"/>
      <c r="N82" s="407"/>
      <c r="O82" s="407"/>
      <c r="P82" s="407"/>
      <c r="Q82" s="407"/>
      <c r="R82" s="407"/>
      <c r="S82" s="407"/>
      <c r="T82" s="407"/>
      <c r="U82" s="222"/>
      <c r="V82" s="222"/>
    </row>
    <row r="83" outlineLevel="1">
      <c r="A83" s="222"/>
      <c r="B83" s="343" t="s">
        <v>2771</v>
      </c>
      <c r="C83" s="610"/>
      <c r="D83" s="355" t="s">
        <v>544</v>
      </c>
      <c r="E83" s="610"/>
      <c r="F83" s="610"/>
      <c r="G83" s="610"/>
      <c r="H83" s="231"/>
      <c r="J83" s="233"/>
      <c r="K83" s="407"/>
      <c r="L83" s="407"/>
      <c r="M83" s="407"/>
      <c r="N83" s="407"/>
      <c r="O83" s="407"/>
      <c r="P83" s="407"/>
      <c r="Q83" s="407"/>
      <c r="R83" s="407"/>
      <c r="S83" s="407"/>
      <c r="T83" s="407"/>
      <c r="U83" s="222"/>
      <c r="V83" s="222"/>
    </row>
    <row r="84" outlineLevel="1">
      <c r="A84" s="222"/>
      <c r="B84" s="343" t="s">
        <v>2772</v>
      </c>
      <c r="C84" s="610"/>
      <c r="D84" s="355" t="s">
        <v>57</v>
      </c>
      <c r="E84" s="610"/>
      <c r="F84" s="610"/>
      <c r="G84" s="610"/>
      <c r="H84" s="231"/>
      <c r="J84" s="233"/>
      <c r="K84" s="407"/>
      <c r="L84" s="407"/>
      <c r="M84" s="407"/>
      <c r="N84" s="407"/>
      <c r="O84" s="407"/>
      <c r="P84" s="407"/>
      <c r="Q84" s="407"/>
      <c r="R84" s="407"/>
      <c r="S84" s="407"/>
      <c r="T84" s="407"/>
      <c r="U84" s="222"/>
      <c r="V84" s="222"/>
    </row>
    <row r="85" outlineLevel="1">
      <c r="A85" s="207"/>
      <c r="B85" s="343" t="s">
        <v>2773</v>
      </c>
      <c r="C85" s="610"/>
      <c r="D85" s="355" t="s">
        <v>548</v>
      </c>
      <c r="E85" s="610"/>
      <c r="F85" s="610"/>
      <c r="G85" s="610"/>
      <c r="H85" s="112"/>
      <c r="I85" s="224"/>
      <c r="J85" s="114"/>
      <c r="K85" s="407"/>
      <c r="L85" s="407"/>
      <c r="M85" s="407"/>
      <c r="N85" s="407"/>
      <c r="O85" s="407"/>
      <c r="P85" s="407"/>
      <c r="Q85" s="407"/>
      <c r="R85" s="407"/>
      <c r="S85" s="407"/>
      <c r="T85" s="407"/>
      <c r="U85" s="207"/>
      <c r="V85" s="207"/>
    </row>
    <row r="86">
      <c r="A86" s="312"/>
      <c r="B86" s="315"/>
      <c r="C86" s="317"/>
      <c r="D86" s="317"/>
      <c r="E86" s="318"/>
      <c r="F86" s="318"/>
      <c r="G86" s="318"/>
      <c r="H86" s="319"/>
      <c r="I86" s="319"/>
      <c r="J86" s="320"/>
      <c r="K86" s="320"/>
      <c r="L86" s="320"/>
      <c r="M86" s="320"/>
      <c r="N86" s="320"/>
      <c r="O86" s="320"/>
      <c r="P86" s="320"/>
      <c r="Q86" s="180"/>
      <c r="R86" s="180"/>
      <c r="S86" s="180"/>
      <c r="T86" s="180"/>
      <c r="U86" s="180"/>
      <c r="V86" s="180"/>
    </row>
    <row r="87">
      <c r="A87" s="390" t="s">
        <v>442</v>
      </c>
      <c r="B87" s="110"/>
      <c r="C87" s="319"/>
      <c r="D87" s="319"/>
      <c r="E87" s="320"/>
      <c r="F87" s="392"/>
      <c r="G87" s="392"/>
      <c r="H87" s="320"/>
      <c r="I87" s="320"/>
      <c r="J87" s="320"/>
      <c r="K87" s="320"/>
      <c r="L87" s="320"/>
      <c r="M87" s="320"/>
      <c r="N87" s="180"/>
      <c r="O87" s="180"/>
      <c r="P87" s="180"/>
      <c r="Q87" s="320"/>
      <c r="R87" s="320"/>
      <c r="S87" s="320"/>
      <c r="T87" s="320"/>
      <c r="U87" s="320"/>
      <c r="V87" s="320"/>
    </row>
    <row r="88" outlineLevel="1">
      <c r="A88" s="112"/>
      <c r="B88" s="114"/>
      <c r="C88" s="393" t="s">
        <v>48</v>
      </c>
      <c r="D88" s="393" t="s">
        <v>49</v>
      </c>
      <c r="E88" s="393" t="s">
        <v>50</v>
      </c>
      <c r="F88" s="396" t="s">
        <v>51</v>
      </c>
      <c r="G88" s="319"/>
      <c r="H88" s="319"/>
      <c r="I88" s="319"/>
      <c r="J88" s="320"/>
      <c r="K88" s="320"/>
      <c r="L88" s="320"/>
      <c r="M88" s="320"/>
      <c r="N88" s="320"/>
      <c r="O88" s="320"/>
      <c r="P88" s="320"/>
      <c r="Q88" s="320"/>
      <c r="R88" s="320"/>
      <c r="S88" s="320"/>
      <c r="T88" s="320"/>
      <c r="U88" s="320"/>
      <c r="V88" s="320"/>
    </row>
    <row r="89" outlineLevel="1">
      <c r="A89" s="398" t="s">
        <v>449</v>
      </c>
      <c r="B89" s="399" t="s">
        <v>449</v>
      </c>
      <c r="C89" s="199" t="s">
        <v>429</v>
      </c>
      <c r="D89" s="199" t="s">
        <v>66</v>
      </c>
      <c r="E89" s="199" t="s">
        <v>452</v>
      </c>
      <c r="F89" s="200">
        <v>1.56</v>
      </c>
      <c r="G89" s="319"/>
      <c r="H89" s="319"/>
      <c r="I89" s="319"/>
      <c r="J89" s="320"/>
      <c r="K89" s="320"/>
      <c r="L89" s="320"/>
      <c r="M89" s="320"/>
      <c r="N89" s="320"/>
      <c r="O89" s="320"/>
      <c r="P89" s="320"/>
      <c r="Q89" s="320"/>
      <c r="R89" s="320"/>
      <c r="S89" s="320"/>
      <c r="T89" s="320"/>
      <c r="U89" s="320"/>
      <c r="V89" s="320"/>
    </row>
    <row r="90" outlineLevel="1">
      <c r="A90" s="400" t="s">
        <v>454</v>
      </c>
      <c r="B90" s="399" t="s">
        <v>455</v>
      </c>
      <c r="C90" s="199" t="s">
        <v>261</v>
      </c>
      <c r="D90" s="199" t="s">
        <v>118</v>
      </c>
      <c r="E90" s="401"/>
      <c r="F90" s="402"/>
      <c r="G90" s="402"/>
      <c r="H90" s="319"/>
      <c r="I90" s="319"/>
      <c r="J90" s="320"/>
      <c r="K90" s="320"/>
      <c r="L90" s="320"/>
      <c r="M90" s="320"/>
      <c r="N90" s="320"/>
      <c r="O90" s="320"/>
      <c r="P90" s="320"/>
      <c r="Q90" s="320"/>
      <c r="R90" s="320"/>
      <c r="S90" s="320"/>
      <c r="T90" s="320"/>
      <c r="U90" s="320"/>
      <c r="V90" s="320"/>
    </row>
    <row r="91" outlineLevel="1">
      <c r="A91" s="231"/>
      <c r="B91" s="399" t="s">
        <v>456</v>
      </c>
      <c r="C91" s="199" t="s">
        <v>212</v>
      </c>
      <c r="D91" s="199" t="s">
        <v>159</v>
      </c>
      <c r="E91" s="401"/>
      <c r="F91" s="402"/>
      <c r="G91" s="402"/>
      <c r="H91" s="319"/>
      <c r="I91" s="319"/>
      <c r="J91" s="320"/>
      <c r="K91" s="320"/>
      <c r="L91" s="320"/>
      <c r="M91" s="320"/>
      <c r="N91" s="320"/>
      <c r="O91" s="320"/>
      <c r="P91" s="320"/>
      <c r="Q91" s="320"/>
      <c r="R91" s="320"/>
      <c r="S91" s="320"/>
      <c r="T91" s="320"/>
      <c r="U91" s="320"/>
      <c r="V91" s="320"/>
    </row>
    <row r="92" outlineLevel="1">
      <c r="A92" s="112"/>
      <c r="B92" s="399" t="s">
        <v>459</v>
      </c>
      <c r="C92" s="199" t="s">
        <v>130</v>
      </c>
      <c r="D92" s="199" t="s">
        <v>165</v>
      </c>
      <c r="E92" s="319"/>
      <c r="F92" s="402"/>
      <c r="G92" s="402"/>
      <c r="H92" s="319"/>
      <c r="I92" s="319"/>
      <c r="J92" s="320"/>
      <c r="K92" s="320"/>
      <c r="L92" s="320"/>
      <c r="M92" s="320"/>
      <c r="N92" s="320"/>
      <c r="O92" s="320"/>
      <c r="P92" s="320"/>
      <c r="Q92" s="320"/>
      <c r="R92" s="320"/>
      <c r="S92" s="320"/>
      <c r="T92" s="320"/>
      <c r="U92" s="320"/>
      <c r="V92" s="320"/>
    </row>
    <row r="93" outlineLevel="1">
      <c r="A93" s="403" t="s">
        <v>462</v>
      </c>
      <c r="B93" s="117"/>
      <c r="C93" s="393" t="s">
        <v>465</v>
      </c>
      <c r="D93" s="393" t="s">
        <v>48</v>
      </c>
      <c r="E93" s="393" t="s">
        <v>49</v>
      </c>
      <c r="F93" s="393" t="s">
        <v>50</v>
      </c>
      <c r="G93" s="396" t="s">
        <v>51</v>
      </c>
      <c r="H93" s="1036" t="s">
        <v>53</v>
      </c>
      <c r="I93" s="120"/>
      <c r="J93" s="117"/>
      <c r="K93" s="405" t="str">
        <f>'テンプレート'!K97</f>
        <v>ベクトル</v>
      </c>
      <c r="L93" s="405" t="str">
        <f>'テンプレート'!L97</f>
        <v>KBG (R.E.)</v>
      </c>
      <c r="M93" s="405" t="str">
        <f>'テンプレート'!M97</f>
        <v>BKB (R.A.)</v>
      </c>
      <c r="N93" s="405" t="str">
        <f>'テンプレート'!N97</f>
        <v>FKB (R.F.)</v>
      </c>
      <c r="O93" s="406" t="str">
        <f>'テンプレート'!O97</f>
        <v>盾削り値</v>
      </c>
      <c r="P93" s="405" t="str">
        <f>'テンプレート'!P97</f>
        <v>ﾋｯﾄｽﾄｯﾌﾟ</v>
      </c>
      <c r="Q93" s="406" t="str">
        <f>'テンプレート'!Q97</f>
        <v>ずらし</v>
      </c>
      <c r="R93" s="408"/>
      <c r="S93" s="408"/>
      <c r="T93" s="408"/>
      <c r="U93" s="408"/>
      <c r="V93" s="408"/>
    </row>
    <row r="94" outlineLevel="1">
      <c r="A94" s="411" t="s">
        <v>467</v>
      </c>
      <c r="B94" s="399" t="s">
        <v>469</v>
      </c>
      <c r="C94" s="415" t="b">
        <v>0</v>
      </c>
      <c r="D94" s="127" t="s">
        <v>173</v>
      </c>
      <c r="E94" s="426">
        <v>37.0</v>
      </c>
      <c r="F94" s="199" t="s">
        <v>429</v>
      </c>
      <c r="G94" s="200">
        <v>1.2</v>
      </c>
      <c r="H94" s="1141"/>
      <c r="I94" s="221"/>
      <c r="J94" s="110"/>
      <c r="K94" s="203"/>
      <c r="L94" s="203"/>
      <c r="M94" s="204"/>
      <c r="N94" s="204"/>
      <c r="O94" s="205">
        <v>0.0</v>
      </c>
      <c r="P94" s="205">
        <v>1.0</v>
      </c>
      <c r="Q94" s="205">
        <v>1.0</v>
      </c>
      <c r="R94" s="408"/>
      <c r="S94" s="320"/>
      <c r="T94" s="320"/>
      <c r="U94" s="320"/>
      <c r="V94" s="320"/>
    </row>
    <row r="95" outlineLevel="1">
      <c r="A95" s="207"/>
      <c r="B95" s="399" t="s">
        <v>462</v>
      </c>
      <c r="C95" s="207"/>
      <c r="D95" s="199" t="s">
        <v>191</v>
      </c>
      <c r="E95" s="207"/>
      <c r="F95" s="199" t="s">
        <v>66</v>
      </c>
      <c r="G95" s="200">
        <v>7.199999999999999</v>
      </c>
      <c r="H95" s="112"/>
      <c r="I95" s="224"/>
      <c r="J95" s="114"/>
      <c r="K95" s="203"/>
      <c r="L95" s="203"/>
      <c r="M95" s="204"/>
      <c r="N95" s="204"/>
      <c r="O95" s="407"/>
      <c r="P95" s="407"/>
      <c r="Q95" s="407"/>
      <c r="R95" s="408"/>
      <c r="S95" s="320"/>
      <c r="T95" s="320"/>
      <c r="U95" s="320"/>
      <c r="V95" s="320"/>
    </row>
    <row r="96" outlineLevel="1">
      <c r="A96" s="411" t="s">
        <v>474</v>
      </c>
      <c r="B96" s="399" t="s">
        <v>469</v>
      </c>
      <c r="C96" s="415" t="b">
        <v>0</v>
      </c>
      <c r="D96" s="610"/>
      <c r="E96" s="426">
        <v>66.0</v>
      </c>
      <c r="F96" s="407"/>
      <c r="G96" s="407"/>
      <c r="H96" s="1141"/>
      <c r="I96" s="221"/>
      <c r="J96" s="110"/>
      <c r="K96" s="407"/>
      <c r="L96" s="407"/>
      <c r="M96" s="407"/>
      <c r="N96" s="407"/>
      <c r="O96" s="407"/>
      <c r="P96" s="407"/>
      <c r="Q96" s="407"/>
      <c r="R96" s="408"/>
      <c r="S96" s="320"/>
      <c r="T96" s="320"/>
      <c r="U96" s="320"/>
      <c r="V96" s="320"/>
    </row>
    <row r="97" outlineLevel="1">
      <c r="A97" s="207"/>
      <c r="B97" s="399" t="s">
        <v>462</v>
      </c>
      <c r="C97" s="207"/>
      <c r="D97" s="127">
        <v>43.0</v>
      </c>
      <c r="E97" s="207"/>
      <c r="F97" s="199" t="s">
        <v>145</v>
      </c>
      <c r="G97" s="200">
        <v>8.4</v>
      </c>
      <c r="H97" s="112"/>
      <c r="I97" s="224"/>
      <c r="J97" s="114"/>
      <c r="K97" s="203"/>
      <c r="L97" s="203"/>
      <c r="M97" s="204"/>
      <c r="N97" s="204"/>
      <c r="O97" s="407"/>
      <c r="P97" s="407"/>
      <c r="Q97" s="407"/>
      <c r="R97" s="408"/>
      <c r="S97" s="320"/>
      <c r="T97" s="320"/>
      <c r="U97" s="320"/>
      <c r="V97" s="320"/>
    </row>
    <row r="98" outlineLevel="1">
      <c r="A98" s="411" t="s">
        <v>477</v>
      </c>
      <c r="B98" s="399" t="s">
        <v>469</v>
      </c>
      <c r="C98" s="415" t="b">
        <v>0</v>
      </c>
      <c r="D98" s="1132" t="s">
        <v>1066</v>
      </c>
      <c r="E98" s="426">
        <v>42.0</v>
      </c>
      <c r="F98" s="199" t="s">
        <v>429</v>
      </c>
      <c r="G98" s="200">
        <v>1.2</v>
      </c>
      <c r="H98" s="1141"/>
      <c r="I98" s="221"/>
      <c r="J98" s="110"/>
      <c r="K98" s="203"/>
      <c r="L98" s="203"/>
      <c r="M98" s="204"/>
      <c r="N98" s="204"/>
      <c r="O98" s="205">
        <v>0.0</v>
      </c>
      <c r="P98" s="205">
        <v>1.0</v>
      </c>
      <c r="Q98" s="205">
        <v>1.0</v>
      </c>
      <c r="R98" s="408"/>
      <c r="S98" s="320"/>
      <c r="T98" s="320"/>
      <c r="U98" s="320"/>
      <c r="V98" s="320"/>
    </row>
    <row r="99" outlineLevel="1">
      <c r="A99" s="207"/>
      <c r="B99" s="399" t="s">
        <v>462</v>
      </c>
      <c r="C99" s="207"/>
      <c r="D99" s="199" t="s">
        <v>299</v>
      </c>
      <c r="E99" s="207"/>
      <c r="F99" s="199" t="s">
        <v>229</v>
      </c>
      <c r="G99" s="200">
        <v>6.0</v>
      </c>
      <c r="H99" s="112"/>
      <c r="I99" s="224"/>
      <c r="J99" s="114"/>
      <c r="K99" s="203"/>
      <c r="L99" s="203"/>
      <c r="M99" s="204"/>
      <c r="N99" s="204"/>
      <c r="O99" s="407"/>
      <c r="P99" s="407"/>
      <c r="Q99" s="407"/>
      <c r="R99" s="408"/>
      <c r="S99" s="179"/>
      <c r="T99" s="179"/>
      <c r="U99" s="179"/>
      <c r="V99" s="179"/>
    </row>
    <row r="100" outlineLevel="1">
      <c r="A100" s="411" t="s">
        <v>482</v>
      </c>
      <c r="B100" s="399" t="s">
        <v>469</v>
      </c>
      <c r="C100" s="415" t="b">
        <v>0</v>
      </c>
      <c r="D100" s="1132" t="s">
        <v>2792</v>
      </c>
      <c r="E100" s="426">
        <v>74.0</v>
      </c>
      <c r="F100" s="199" t="s">
        <v>429</v>
      </c>
      <c r="G100" s="200">
        <v>1.2</v>
      </c>
      <c r="H100" s="1141"/>
      <c r="I100" s="221"/>
      <c r="J100" s="110"/>
      <c r="K100" s="203"/>
      <c r="L100" s="203"/>
      <c r="M100" s="204"/>
      <c r="N100" s="204"/>
      <c r="O100" s="205">
        <v>0.0</v>
      </c>
      <c r="P100" s="205">
        <v>1.0</v>
      </c>
      <c r="Q100" s="205">
        <v>1.0</v>
      </c>
      <c r="R100" s="408"/>
      <c r="S100" s="179"/>
      <c r="T100" s="179"/>
      <c r="U100" s="179"/>
      <c r="V100" s="179"/>
    </row>
    <row r="101" outlineLevel="1">
      <c r="A101" s="207"/>
      <c r="B101" s="399" t="s">
        <v>462</v>
      </c>
      <c r="C101" s="207"/>
      <c r="D101" s="127">
        <v>42.0</v>
      </c>
      <c r="E101" s="207"/>
      <c r="F101" s="199" t="s">
        <v>58</v>
      </c>
      <c r="G101" s="200">
        <v>4.8</v>
      </c>
      <c r="H101" s="112"/>
      <c r="I101" s="224"/>
      <c r="J101" s="114"/>
      <c r="K101" s="203"/>
      <c r="L101" s="203"/>
      <c r="M101" s="204"/>
      <c r="N101" s="204"/>
      <c r="O101" s="407"/>
      <c r="P101" s="407"/>
      <c r="Q101" s="407"/>
      <c r="R101" s="408"/>
      <c r="S101" s="179"/>
      <c r="T101" s="179"/>
      <c r="U101" s="179"/>
      <c r="V101" s="179"/>
    </row>
    <row r="102">
      <c r="A102" s="312"/>
      <c r="B102" s="315"/>
      <c r="C102" s="317"/>
      <c r="D102" s="317"/>
      <c r="E102" s="319"/>
      <c r="F102" s="248"/>
      <c r="G102" s="248"/>
      <c r="H102" s="319"/>
      <c r="I102" s="319"/>
      <c r="J102" s="320"/>
      <c r="K102" s="320"/>
      <c r="L102" s="121"/>
      <c r="M102" s="121"/>
      <c r="N102" s="121"/>
      <c r="O102" s="179"/>
      <c r="P102" s="179"/>
      <c r="Q102" s="121"/>
      <c r="R102" s="121"/>
      <c r="S102" s="121"/>
      <c r="T102" s="121"/>
      <c r="U102" s="121"/>
      <c r="V102" s="121"/>
    </row>
    <row r="103">
      <c r="A103" s="429" t="s">
        <v>486</v>
      </c>
      <c r="B103" s="110"/>
      <c r="C103" s="392"/>
      <c r="D103" s="121"/>
      <c r="E103" s="121"/>
      <c r="F103" s="121"/>
      <c r="G103" s="121"/>
      <c r="H103" s="121"/>
      <c r="I103" s="121"/>
      <c r="J103" s="180"/>
      <c r="K103" s="121"/>
      <c r="L103" s="121"/>
      <c r="M103" s="121"/>
      <c r="N103" s="121"/>
      <c r="O103" s="121"/>
      <c r="P103" s="121"/>
      <c r="Q103" s="180"/>
      <c r="R103" s="121"/>
      <c r="S103" s="121"/>
      <c r="T103" s="121"/>
      <c r="U103" s="121"/>
      <c r="V103" s="121"/>
    </row>
    <row r="104" outlineLevel="1">
      <c r="A104" s="112"/>
      <c r="B104" s="114"/>
      <c r="C104" s="430" t="s">
        <v>487</v>
      </c>
      <c r="D104" s="430" t="s">
        <v>489</v>
      </c>
      <c r="E104" s="430" t="s">
        <v>49</v>
      </c>
      <c r="F104" s="430" t="s">
        <v>490</v>
      </c>
      <c r="G104" s="431"/>
      <c r="H104" s="319"/>
      <c r="I104" s="319"/>
      <c r="J104" s="320"/>
      <c r="K104" s="320"/>
      <c r="L104" s="121"/>
      <c r="M104" s="121"/>
      <c r="N104" s="121"/>
      <c r="O104" s="121"/>
      <c r="P104" s="121"/>
      <c r="Q104" s="121"/>
      <c r="R104" s="121"/>
      <c r="S104" s="121"/>
      <c r="T104" s="121"/>
      <c r="U104" s="121"/>
      <c r="V104" s="121"/>
    </row>
    <row r="105" outlineLevel="1">
      <c r="A105" s="432" t="s">
        <v>492</v>
      </c>
      <c r="B105" s="433" t="s">
        <v>455</v>
      </c>
      <c r="C105" s="127" t="str">
        <f t="array" ref="C105">INDEX(Dodges!$C$3:$U$84, MATCH($A$1,Dodges!$A$3:$A$85,0), MATCH(C104,Dodges!$C$2:$F$2,0))</f>
        <v>3-16</v>
      </c>
      <c r="D105" s="127" t="str">
        <f t="array" ref="D105">INDEX(Dodges!$C$3:$U$84, MATCH($A$1,Dodges!$A$3:$A$85,0), MATCH(D104,Dodges!$C$2:$F$2,0))</f>
        <v>6-16</v>
      </c>
      <c r="E105" s="127" t="str">
        <f t="array" ref="E105">INDEX(Dodges!$C$3:$U$84, MATCH($A$1,Dodges!$A$3:$A$85,0), MATCH(E104,Dodges!$C$2:$F$2,0))</f>
        <v>24 (19)</v>
      </c>
      <c r="F105" s="127" t="str">
        <f t="array" ref="F105">INDEX(Dodges!$C$3:$U$84, MATCH($A$1,Dodges!$A$3:$A$85,0), MATCH(F104,Dodges!$C$2:$F$2,0))</f>
        <v>32 (25)</v>
      </c>
      <c r="G105" s="402"/>
      <c r="H105" s="319"/>
      <c r="I105" s="319"/>
      <c r="J105" s="320"/>
      <c r="K105" s="320"/>
      <c r="L105" s="320"/>
      <c r="M105" s="121"/>
      <c r="N105" s="121"/>
      <c r="O105" s="121"/>
      <c r="P105" s="121"/>
      <c r="Q105" s="121"/>
      <c r="R105" s="121"/>
      <c r="S105" s="121"/>
      <c r="T105" s="121"/>
      <c r="U105" s="121"/>
      <c r="V105" s="121"/>
    </row>
    <row r="106" outlineLevel="1">
      <c r="A106" s="231"/>
      <c r="B106" s="433" t="s">
        <v>496</v>
      </c>
      <c r="C106" s="127" t="str">
        <f t="array" ref="C106">INDEX(Dodges!$G$3:$U$84, MATCH($A$1,Dodges!$A$3:$A$85,0), MATCH(C104,Dodges!$G$2:$J$2,0))</f>
        <v>4-14</v>
      </c>
      <c r="D106" s="127" t="str">
        <f t="array" ref="D106">INDEX(Dodges!$G$3:$U$84, MATCH($A$1,Dodges!$A$3:$A$85,0), MATCH(D104,Dodges!$G$2:$J$2,0))</f>
        <v>8-14</v>
      </c>
      <c r="E106" s="127" t="str">
        <f t="array" ref="E106">INDEX(Dodges!$G$3:$U$84, MATCH($A$1,Dodges!$A$3:$A$85,0), MATCH(E104,Dodges!$G$2:$J$2,0))</f>
        <v>28</v>
      </c>
      <c r="F106" s="127">
        <f t="array" ref="F106">INDEX(Dodges!$G$3:$U$84, MATCH($A$1,Dodges!$A$3:$A$85,0), MATCH(F104,Dodges!$G$2:$J$2,0))</f>
        <v>37</v>
      </c>
      <c r="G106" s="436"/>
      <c r="H106" s="319"/>
      <c r="I106" s="319"/>
      <c r="J106" s="320"/>
      <c r="K106" s="320"/>
      <c r="L106" s="320"/>
      <c r="M106" s="320"/>
      <c r="N106" s="320"/>
      <c r="O106" s="121"/>
      <c r="P106" s="121"/>
      <c r="Q106" s="121"/>
      <c r="R106" s="121"/>
      <c r="S106" s="121"/>
      <c r="T106" s="121"/>
      <c r="U106" s="121"/>
      <c r="V106" s="121"/>
    </row>
    <row r="107" outlineLevel="1">
      <c r="A107" s="112"/>
      <c r="B107" s="433" t="s">
        <v>497</v>
      </c>
      <c r="C107" s="127" t="str">
        <f t="array" ref="C107">INDEX(Dodges!$K$3:$U$84, MATCH($A$1,Dodges!$A$3:$A$85,0), MATCH(C104,Dodges!$K$2:$N$2,0))</f>
        <v>4-15</v>
      </c>
      <c r="D107" s="127" t="str">
        <f t="array" ref="D107">INDEX(Dodges!$K$3:$U$84, MATCH($A$1,Dodges!$A$3:$A$85,0), MATCH(D104,Dodges!$K$2:$N$2,0))</f>
        <v>8-13</v>
      </c>
      <c r="E107" s="127" t="str">
        <f t="array" ref="E107">INDEX(Dodges!$K$3:$U$84, MATCH($A$1,Dodges!$A$3:$A$85,0), MATCH(E104,Dodges!$K$2:$N$2,0))</f>
        <v>33</v>
      </c>
      <c r="F107" s="127" t="str">
        <f t="array" ref="F107">INDEX(Dodges!$K$3:$U$84, MATCH($A$1,Dodges!$A$3:$A$85,0), MATCH(F104,Dodges!$K$2:$N$2,0))</f>
        <v>50</v>
      </c>
      <c r="G107" s="436"/>
      <c r="H107" s="434"/>
      <c r="I107" s="434"/>
      <c r="J107" s="179"/>
      <c r="K107" s="179"/>
      <c r="L107" s="179"/>
      <c r="M107" s="179"/>
      <c r="N107" s="179"/>
      <c r="O107" s="121"/>
      <c r="P107" s="121"/>
      <c r="Q107" s="121"/>
      <c r="R107" s="121"/>
      <c r="S107" s="121"/>
      <c r="T107" s="121"/>
      <c r="U107" s="121"/>
      <c r="V107" s="121"/>
    </row>
    <row r="108" outlineLevel="1">
      <c r="A108" s="432" t="s">
        <v>498</v>
      </c>
      <c r="B108" s="433" t="s">
        <v>499</v>
      </c>
      <c r="C108" s="127" t="str">
        <f t="array" ref="C108">INDEX(Dodges!$O$3:$U$84, MATCH($A$1,Dodges!$A$3:$A$85,0), MATCH(C104,Dodges!$O$2:$R$2,0))</f>
        <v>2-26</v>
      </c>
      <c r="D108" s="127" t="str">
        <f t="array" ref="D108">INDEX(Dodges!$O$3:$U$84, MATCH($A$1,Dodges!$A$3:$A$85,0), MATCH(D104,Dodges!$O$2:$R$2,0))</f>
        <v>5-24</v>
      </c>
      <c r="E108" s="127" t="str">
        <f t="array" ref="E108">INDEX(Dodges!$O$3:$U$84, MATCH($A$1,Dodges!$A$3:$A$85,0), MATCH(E104,Dodges!$O$2:$R$2,0))</f>
        <v>50</v>
      </c>
      <c r="F108" s="248"/>
      <c r="G108" s="248"/>
      <c r="H108" s="180"/>
      <c r="I108" s="180"/>
      <c r="J108" s="121"/>
      <c r="K108" s="121"/>
      <c r="L108" s="121"/>
      <c r="M108" s="121"/>
      <c r="N108" s="121"/>
      <c r="O108" s="320"/>
      <c r="P108" s="320"/>
      <c r="Q108" s="320"/>
      <c r="R108" s="320"/>
      <c r="S108" s="320"/>
      <c r="T108" s="320"/>
      <c r="U108" s="320"/>
      <c r="V108" s="320"/>
    </row>
    <row r="109" outlineLevel="1">
      <c r="A109" s="112"/>
      <c r="B109" s="433" t="s">
        <v>500</v>
      </c>
      <c r="C109" s="127" t="str">
        <f t="array" ref="C109">INDEX(Dodges!$S$3:$U$84, MATCH($A$1,Dodges!$A$3:$A$85,0), MATCH(C104,Dodges!$S$2:$U$2,0))</f>
        <v>2-19</v>
      </c>
      <c r="D109" s="127" t="str">
        <f t="array" ref="D109">INDEX(Dodges!$S$3:$U$84, MATCH($A$1,Dodges!$A$3:$A$85,0), MATCH(D104,Dodges!$S$2:$U$2,0))</f>
        <v>5-18</v>
      </c>
      <c r="E109" s="127" t="str">
        <f t="array" ref="E109">INDEX(Dodges!$S$3:$U$84, MATCH($A$1,Dodges!$A$3:$A$85,0), MATCH(E104,Dodges!$S$2:$U$2,0))</f>
        <v>真横：81
真上：107
真下：66</v>
      </c>
      <c r="F109" s="436"/>
      <c r="G109" s="436"/>
      <c r="H109" s="180"/>
      <c r="I109" s="180"/>
      <c r="J109" s="179"/>
      <c r="K109" s="179"/>
      <c r="L109" s="179"/>
      <c r="M109" s="179"/>
      <c r="N109" s="121"/>
      <c r="O109" s="180"/>
      <c r="P109" s="180"/>
      <c r="Q109" s="180"/>
      <c r="R109" s="180"/>
      <c r="S109" s="180"/>
      <c r="T109" s="180"/>
      <c r="U109" s="180"/>
      <c r="V109" s="180"/>
    </row>
    <row r="110">
      <c r="A110" s="438"/>
      <c r="B110" s="439"/>
      <c r="C110" s="431"/>
      <c r="D110" s="431"/>
      <c r="E110" s="440"/>
      <c r="F110" s="431"/>
      <c r="G110" s="431"/>
      <c r="H110" s="431"/>
      <c r="I110" s="431"/>
      <c r="J110" s="121"/>
      <c r="K110" s="319"/>
      <c r="L110" s="319"/>
      <c r="M110" s="319"/>
      <c r="N110" s="319"/>
      <c r="O110" s="180"/>
      <c r="P110" s="180"/>
      <c r="Q110" s="180"/>
      <c r="R110" s="180"/>
      <c r="S110" s="180"/>
      <c r="T110" s="180"/>
      <c r="U110" s="180"/>
      <c r="V110" s="180"/>
    </row>
    <row r="111">
      <c r="A111" s="441" t="s">
        <v>501</v>
      </c>
      <c r="B111" s="110"/>
      <c r="C111" s="320"/>
      <c r="D111" s="179"/>
      <c r="E111" s="320"/>
      <c r="F111" s="138"/>
      <c r="G111" s="138"/>
      <c r="H111" s="179"/>
      <c r="I111" s="179"/>
      <c r="J111" s="180"/>
      <c r="K111" s="180"/>
      <c r="L111" s="180"/>
      <c r="M111" s="180"/>
      <c r="N111" s="180"/>
      <c r="O111" s="180"/>
      <c r="P111" s="180"/>
      <c r="Q111" s="180"/>
      <c r="R111" s="180"/>
      <c r="S111" s="180"/>
      <c r="T111" s="180"/>
      <c r="U111" s="180"/>
      <c r="V111" s="180"/>
    </row>
    <row r="112" outlineLevel="1">
      <c r="A112" s="112"/>
      <c r="B112" s="114"/>
      <c r="C112" s="442" t="s">
        <v>487</v>
      </c>
      <c r="D112" s="442" t="s">
        <v>49</v>
      </c>
      <c r="E112" s="442" t="s">
        <v>48</v>
      </c>
      <c r="F112" s="442" t="s">
        <v>50</v>
      </c>
      <c r="G112" s="443" t="s">
        <v>51</v>
      </c>
      <c r="H112" s="320"/>
      <c r="I112" s="320"/>
      <c r="J112" s="179"/>
      <c r="K112" s="444" t="str">
        <f>'テンプレート'!K116</f>
        <v>アイテム取得</v>
      </c>
      <c r="L112" s="117"/>
      <c r="M112" s="445" t="str">
        <f>'テンプレート'!M116</f>
        <v>取得フレーム</v>
      </c>
      <c r="N112" s="445" t="str">
        <f>'テンプレート'!N116</f>
        <v>Duration</v>
      </c>
      <c r="O112" s="180"/>
      <c r="P112" s="180"/>
      <c r="Q112" s="180"/>
      <c r="R112" s="180"/>
      <c r="S112" s="180"/>
      <c r="T112" s="180"/>
      <c r="U112" s="180"/>
      <c r="V112" s="180"/>
    </row>
    <row r="113" outlineLevel="1">
      <c r="A113" s="446" t="s">
        <v>502</v>
      </c>
      <c r="B113" s="447" t="s">
        <v>503</v>
      </c>
      <c r="C113" s="448"/>
      <c r="D113" s="127">
        <f t="array" ref="D113">INDEX('Ledge  Tech'!$C$3:$C112, MATCH($A$1,'Ledge  Tech'!$A$3:$A$109,0), MATCH(D112,'Ledge  Tech'!$C$2,0))</f>
        <v>19</v>
      </c>
      <c r="E113" s="448"/>
      <c r="F113" s="448"/>
      <c r="G113" s="448"/>
      <c r="H113" s="320"/>
      <c r="I113" s="320"/>
      <c r="J113" s="121"/>
      <c r="K113" s="449" t="str">
        <f>'テンプレート'!K117</f>
        <v>小アイテム</v>
      </c>
      <c r="L113" s="450" t="str">
        <f>'テンプレート'!L117</f>
        <v>On-Spot</v>
      </c>
      <c r="M113" s="127" t="s">
        <v>504</v>
      </c>
      <c r="N113" s="127">
        <v>7.0</v>
      </c>
      <c r="O113" s="180"/>
      <c r="P113" s="180"/>
      <c r="Q113" s="180"/>
      <c r="R113" s="180"/>
      <c r="S113" s="180"/>
      <c r="T113" s="180"/>
      <c r="U113" s="180"/>
      <c r="V113" s="180"/>
    </row>
    <row r="114" outlineLevel="1">
      <c r="A114" s="222"/>
      <c r="B114" s="447" t="s">
        <v>455</v>
      </c>
      <c r="C114" s="127" t="str">
        <f t="array" ref="C114">INDEX('Ledge  Tech'!$D$3:$E112, MATCH($A$1,'Ledge  Tech'!$A$3:$A$109,0), MATCH(C112,'Ledge  Tech'!$D$2:$E$2,0))</f>
        <v>1-33</v>
      </c>
      <c r="D114" s="127">
        <f t="array" ref="D114">INDEX('Ledge  Tech'!$D$3:$E112, MATCH($A$1,'Ledge  Tech'!$A$3:$A$109,0), MATCH(D112,'Ledge  Tech'!$D$2:$E$2,0))</f>
        <v>34</v>
      </c>
      <c r="E114" s="448"/>
      <c r="F114" s="448"/>
      <c r="G114" s="448"/>
      <c r="H114" s="320"/>
      <c r="I114" s="320"/>
      <c r="J114" s="179"/>
      <c r="K114" s="207"/>
      <c r="L114" s="450" t="str">
        <f>'テンプレート'!L118</f>
        <v>歩き</v>
      </c>
      <c r="M114" s="127" t="s">
        <v>504</v>
      </c>
      <c r="N114" s="127">
        <v>19.0</v>
      </c>
      <c r="O114" s="180"/>
      <c r="P114" s="180"/>
      <c r="Q114" s="180"/>
      <c r="R114" s="180"/>
      <c r="S114" s="180"/>
      <c r="T114" s="180"/>
      <c r="U114" s="180"/>
      <c r="V114" s="180"/>
    </row>
    <row r="115" outlineLevel="1">
      <c r="A115" s="222"/>
      <c r="B115" s="447" t="s">
        <v>486</v>
      </c>
      <c r="C115" s="127" t="str">
        <f t="array" ref="C115">INDEX('Ledge  Tech'!$F$3:$G$109, MATCH($A$1,'Ledge  Tech'!$A$3:$A$109,0), MATCH(C112,'Ledge  Tech'!$F$2:$G$2,0))</f>
        <v>1-27</v>
      </c>
      <c r="D115" s="127">
        <f t="array" ref="D115">INDEX('Ledge  Tech'!$F$3:$G$109, MATCH($A$1,'Ledge  Tech'!$A$3:$A$109,0), MATCH(D112,'Ledge  Tech'!$F$2:$G$2,0))</f>
        <v>45</v>
      </c>
      <c r="E115" s="448"/>
      <c r="F115" s="448"/>
      <c r="G115" s="448"/>
      <c r="H115" s="320"/>
      <c r="I115" s="320"/>
      <c r="J115" s="121"/>
      <c r="K115" s="451" t="str">
        <f>'テンプレート'!K119</f>
        <v>アイテム投擲</v>
      </c>
      <c r="L115" s="117"/>
      <c r="M115" s="445" t="str">
        <f>'テンプレート'!M119</f>
        <v>投擲フレーム</v>
      </c>
      <c r="N115" s="445" t="str">
        <f>'テンプレート'!N119</f>
        <v>Duration</v>
      </c>
      <c r="O115" s="180"/>
      <c r="P115" s="180"/>
      <c r="Q115" s="180"/>
      <c r="R115" s="180"/>
      <c r="S115" s="180"/>
      <c r="T115" s="180"/>
      <c r="U115" s="180"/>
      <c r="V115" s="180"/>
    </row>
    <row r="116" outlineLevel="1">
      <c r="A116" s="222"/>
      <c r="B116" s="447" t="s">
        <v>505</v>
      </c>
      <c r="C116" s="127" t="str">
        <f t="array" ref="C116">INDEX('Ledge  Tech'!$H$3:$I$109, MATCH($A$1,'Ledge  Tech'!$A$3:$A$109,0), MATCH(C112,'Ledge  Tech'!$H$2:$I$2,0))</f>
        <v>1-12</v>
      </c>
      <c r="D116" s="127">
        <f t="array" ref="D116">INDEX('Ledge  Tech'!$H$3:$I$109, MATCH($A$1,'Ledge  Tech'!$A$3:$A$109,0), MATCH(D112,'Ledge  Tech'!$H$2:$I$2,0))</f>
        <v>14</v>
      </c>
      <c r="E116" s="448"/>
      <c r="F116" s="448"/>
      <c r="G116" s="448"/>
      <c r="H116" s="320"/>
      <c r="I116" s="320"/>
      <c r="J116" s="179"/>
      <c r="K116" s="452" t="str">
        <f>'テンプレート'!K120</f>
        <v>Ground投擲</v>
      </c>
      <c r="L116" s="450" t="str">
        <f>'テンプレート'!L120</f>
        <v>前Throws</v>
      </c>
      <c r="M116" s="127" t="s">
        <v>90</v>
      </c>
      <c r="N116" s="127">
        <v>24.0</v>
      </c>
      <c r="O116" s="121"/>
      <c r="P116" s="121"/>
      <c r="Q116" s="121"/>
      <c r="R116" s="121"/>
      <c r="S116" s="121"/>
      <c r="T116" s="121"/>
      <c r="U116" s="121"/>
      <c r="V116" s="121"/>
    </row>
    <row r="117" outlineLevel="1">
      <c r="A117" s="207"/>
      <c r="B117" s="447" t="s">
        <v>506</v>
      </c>
      <c r="C117" s="127" t="str">
        <f t="array" ref="C117">INDEX('Ledge  Tech'!$J$3:$M$109, MATCH($A$1,'Ledge  Tech'!$A$3:$A$109,0), MATCH(C112,'Ledge  Tech'!$J$2:$M$2,0))</f>
        <v>1-21</v>
      </c>
      <c r="D117" s="127">
        <f t="array" ref="D117">INDEX('Ledge  Tech'!$J$3:$M$109, MATCH($A$1,'Ledge  Tech'!$A$3:$A$109,0), MATCH(D112,'Ledge  Tech'!$J$2:$M$2,0))</f>
        <v>55</v>
      </c>
      <c r="E117" s="127" t="str">
        <f t="array" ref="E117">INDEX('Ledge  Tech'!$J$3:$M$109, MATCH($A$1,'Ledge  Tech'!$A$3:$A$109,0), MATCH(E112,'Ledge  Tech'!$J$2:$M$2,0))</f>
        <v>19-21</v>
      </c>
      <c r="F117" s="127">
        <f t="array" ref="F117">INDEX('Ledge  Tech'!$J$3:$M$109, MATCH($A$1,'Ledge  Tech'!$A$3:$A$109,0), MATCH(F112,'Ledge  Tech'!$J$2:$M$2,0))</f>
        <v>9</v>
      </c>
      <c r="G117" s="127">
        <f>F117*1.2</f>
        <v>10.8</v>
      </c>
      <c r="H117" s="320"/>
      <c r="I117" s="320"/>
      <c r="J117" s="121"/>
      <c r="K117" s="222"/>
      <c r="L117" s="450" t="str">
        <f>'テンプレート'!L121</f>
        <v>後Throws</v>
      </c>
      <c r="M117" s="127" t="s">
        <v>191</v>
      </c>
      <c r="N117" s="127">
        <v>24.0</v>
      </c>
      <c r="O117" s="121"/>
      <c r="P117" s="121"/>
      <c r="Q117" s="121"/>
      <c r="R117" s="121"/>
      <c r="S117" s="121"/>
      <c r="T117" s="121"/>
      <c r="U117" s="121"/>
      <c r="V117" s="121"/>
    </row>
    <row r="118" outlineLevel="1">
      <c r="A118" s="446" t="s">
        <v>507</v>
      </c>
      <c r="B118" s="447" t="s">
        <v>455</v>
      </c>
      <c r="C118" s="127" t="str">
        <f t="array" ref="C118">INDEX('Ledge  Tech'!$N$3:$O$109, MATCH($A$1,'Ledge  Tech'!$A$3:$A$109,0), MATCH(C112,'Ledge  Tech'!$N$2:$O$2,0))</f>
        <v>1-20</v>
      </c>
      <c r="D118" s="127">
        <f t="array" ref="D118">INDEX('Ledge  Tech'!$N$3:$O$109, MATCH($A$1,'Ledge  Tech'!$A$3:$A$109,0), MATCH(D112,'Ledge  Tech'!$N$2:$O$2,0))</f>
        <v>26</v>
      </c>
      <c r="E118" s="448"/>
      <c r="F118" s="448"/>
      <c r="G118" s="448"/>
      <c r="H118" s="320"/>
      <c r="I118" s="320"/>
      <c r="J118" s="179"/>
      <c r="K118" s="222"/>
      <c r="L118" s="450" t="str">
        <f>'テンプレート'!L122</f>
        <v>上Throws</v>
      </c>
      <c r="M118" s="127" t="s">
        <v>74</v>
      </c>
      <c r="N118" s="127">
        <v>23.0</v>
      </c>
      <c r="O118" s="320"/>
      <c r="P118" s="320"/>
      <c r="Q118" s="320"/>
      <c r="R118" s="320"/>
      <c r="S118" s="320"/>
      <c r="T118" s="320"/>
      <c r="U118" s="320"/>
      <c r="V118" s="320"/>
    </row>
    <row r="119" outlineLevel="1">
      <c r="A119" s="222"/>
      <c r="B119" s="447" t="s">
        <v>496</v>
      </c>
      <c r="C119" s="127" t="str">
        <f t="array" ref="C119">INDEX('Ledge  Tech'!$P$3:$Q$109, MATCH($A$1,'Ledge  Tech'!$A$3:$A$109,0), MATCH(C112,'Ledge  Tech'!$P$2:$Q$2,0))</f>
        <v>1-20</v>
      </c>
      <c r="D119" s="127">
        <f t="array" ref="D119">INDEX('Ledge  Tech'!$P$3:$Q$109, MATCH($A$1,'Ledge  Tech'!$A$3:$A$109,0), MATCH(D112,'Ledge  Tech'!$P$2:$Q$2,0))</f>
        <v>40</v>
      </c>
      <c r="E119" s="448"/>
      <c r="F119" s="448"/>
      <c r="G119" s="448"/>
      <c r="H119" s="320"/>
      <c r="I119" s="320"/>
      <c r="J119" s="121"/>
      <c r="K119" s="222"/>
      <c r="L119" s="450" t="str">
        <f>'テンプレート'!L123</f>
        <v>下Throws</v>
      </c>
      <c r="M119" s="127" t="s">
        <v>145</v>
      </c>
      <c r="N119" s="127">
        <v>19.0</v>
      </c>
      <c r="O119" s="180"/>
      <c r="P119" s="180"/>
      <c r="Q119" s="180"/>
      <c r="R119" s="180"/>
      <c r="S119" s="180"/>
      <c r="T119" s="180"/>
      <c r="U119" s="180"/>
      <c r="V119" s="180"/>
    </row>
    <row r="120" outlineLevel="1">
      <c r="A120" s="207"/>
      <c r="B120" s="447" t="s">
        <v>497</v>
      </c>
      <c r="C120" s="127" t="str">
        <f t="array" ref="C120">INDEX('Ledge  Tech'!$R$3:$S$109, MATCH($A$1,'Ledge  Tech'!$A$3:$A$109,0), MATCH(C112,'Ledge  Tech'!$R$2:$S$2,0))</f>
        <v>1-20</v>
      </c>
      <c r="D120" s="127">
        <f t="array" ref="D120">INDEX('Ledge  Tech'!$R$3:$S$109, MATCH($A$1,'Ledge  Tech'!$A$3:$A$109,0), MATCH(D112,'Ledge  Tech'!$R$2:$S$2,0))</f>
        <v>40</v>
      </c>
      <c r="E120" s="448"/>
      <c r="F120" s="448"/>
      <c r="G120" s="448"/>
      <c r="H120" s="320"/>
      <c r="I120" s="320"/>
      <c r="J120" s="179"/>
      <c r="K120" s="222"/>
      <c r="L120" s="453" t="str">
        <f>'テンプレート'!L124</f>
        <v>ダッシュ</v>
      </c>
      <c r="M120" s="127" t="s">
        <v>229</v>
      </c>
      <c r="N120" s="127">
        <v>37.0</v>
      </c>
      <c r="O120" s="180"/>
      <c r="P120" s="180"/>
      <c r="Q120" s="180"/>
      <c r="R120" s="180"/>
      <c r="S120" s="180"/>
      <c r="T120" s="180"/>
      <c r="U120" s="180"/>
      <c r="V120" s="180"/>
    </row>
    <row r="121" outlineLevel="1">
      <c r="A121" s="446" t="s">
        <v>508</v>
      </c>
      <c r="B121" s="447" t="s">
        <v>509</v>
      </c>
      <c r="C121" s="448"/>
      <c r="D121" s="127" t="str">
        <f t="array" ref="D121">INDEX('Get-Ups'!$C$3:$C112, MATCH($A$1,'Get-Ups'!$A$3:$A$109,0), MATCH(D112,'Get-Ups'!$C$2:$AD$2,0))</f>
        <v>25</v>
      </c>
      <c r="E121" s="448"/>
      <c r="F121" s="448"/>
      <c r="G121" s="448"/>
      <c r="H121" s="320"/>
      <c r="I121" s="320"/>
      <c r="J121" s="121"/>
      <c r="K121" s="207"/>
      <c r="L121" s="453" t="str">
        <f>'テンプレート'!L125</f>
        <v>On-Spot捨て</v>
      </c>
      <c r="M121" s="127" t="s">
        <v>66</v>
      </c>
      <c r="N121" s="127">
        <v>23.0</v>
      </c>
      <c r="O121" s="180"/>
      <c r="P121" s="180"/>
      <c r="Q121" s="180"/>
      <c r="R121" s="180"/>
      <c r="S121" s="180"/>
      <c r="T121" s="180"/>
      <c r="U121" s="180"/>
      <c r="V121" s="180"/>
    </row>
    <row r="122" outlineLevel="1">
      <c r="A122" s="222"/>
      <c r="B122" s="447" t="s">
        <v>455</v>
      </c>
      <c r="C122" s="454" t="str">
        <f t="array" ref="C122">INDEX('Get-Ups'!$D$3:$E112, MATCH($A$1,'Get-Ups'!$A$3:$A$109,0), MATCH(C112,'Get-Ups'!$D$2:$AD$2,0))</f>
        <v>1-22</v>
      </c>
      <c r="D122" s="455">
        <f t="array" ref="D122">INDEX('Get-Ups'!$D$3:$E112, MATCH($A$1,'Get-Ups'!$A$3:$A$109,0), MATCH(D112,'Get-Ups'!$D$2:$AD$2,0))</f>
        <v>29</v>
      </c>
      <c r="E122" s="448"/>
      <c r="F122" s="448"/>
      <c r="G122" s="448"/>
      <c r="H122" s="320"/>
      <c r="I122" s="320"/>
      <c r="J122" s="179"/>
      <c r="K122" s="452" t="str">
        <f>'テンプレート'!K126</f>
        <v>Air投擲</v>
      </c>
      <c r="L122" s="450" t="str">
        <f>'テンプレート'!L126</f>
        <v>前Throws</v>
      </c>
      <c r="M122" s="127" t="s">
        <v>90</v>
      </c>
      <c r="N122" s="127">
        <v>24.0</v>
      </c>
      <c r="O122" s="180"/>
      <c r="P122" s="180"/>
      <c r="Q122" s="180"/>
      <c r="R122" s="180"/>
      <c r="S122" s="180"/>
      <c r="T122" s="180"/>
      <c r="U122" s="180"/>
      <c r="V122" s="180"/>
    </row>
    <row r="123" outlineLevel="1">
      <c r="A123" s="222"/>
      <c r="B123" s="447" t="s">
        <v>496</v>
      </c>
      <c r="C123" s="454" t="str">
        <f t="array" ref="C123">INDEX('Get-Ups'!$F$3:$G$109, MATCH($A$1,'Get-Ups'!$A$3:$A$109,0), MATCH(C112,'Get-Ups'!$F$2:$AD$2,0))</f>
        <v>1-21</v>
      </c>
      <c r="D123" s="455">
        <f t="array" ref="D123">INDEX('Get-Ups'!$F$3:$G$109, MATCH($A$1,'Get-Ups'!$A$3:$A$109,0), MATCH(D112,'Get-Ups'!$F$2:$AD$2,0))</f>
        <v>35</v>
      </c>
      <c r="E123" s="448"/>
      <c r="F123" s="448"/>
      <c r="G123" s="448"/>
      <c r="H123" s="320"/>
      <c r="I123" s="320"/>
      <c r="J123" s="121"/>
      <c r="K123" s="222"/>
      <c r="L123" s="450" t="str">
        <f>'テンプレート'!L127</f>
        <v>後Throws</v>
      </c>
      <c r="M123" s="127" t="s">
        <v>191</v>
      </c>
      <c r="N123" s="127">
        <v>24.0</v>
      </c>
      <c r="O123" s="180"/>
      <c r="P123" s="180"/>
      <c r="Q123" s="180"/>
      <c r="R123" s="180"/>
      <c r="S123" s="180"/>
      <c r="T123" s="180"/>
      <c r="U123" s="180"/>
      <c r="V123" s="180"/>
    </row>
    <row r="124" outlineLevel="1">
      <c r="A124" s="222"/>
      <c r="B124" s="447" t="s">
        <v>497</v>
      </c>
      <c r="C124" s="127" t="str">
        <f t="array" ref="C124">INDEX('Get-Ups'!$H$3:$I$109, MATCH($A$1,'Get-Ups'!$A$3:$A$109,0), MATCH(C112,'Get-Ups'!$H$2:$AD$2,0))</f>
        <v>1-22</v>
      </c>
      <c r="D124" s="127">
        <f t="array" ref="D124">INDEX('Get-Ups'!$H$3:$I$109, MATCH($A$1,'Get-Ups'!$A$3:$A$109,0), MATCH(D112,'Get-Ups'!$H$2:$AD$2,0))</f>
        <v>35</v>
      </c>
      <c r="E124" s="448"/>
      <c r="F124" s="448"/>
      <c r="G124" s="448"/>
      <c r="H124" s="320"/>
      <c r="I124" s="320"/>
      <c r="J124" s="179"/>
      <c r="K124" s="222"/>
      <c r="L124" s="450" t="str">
        <f>'テンプレート'!L128</f>
        <v>上Throws</v>
      </c>
      <c r="M124" s="127" t="s">
        <v>74</v>
      </c>
      <c r="N124" s="127">
        <v>23.0</v>
      </c>
      <c r="O124" s="180"/>
      <c r="P124" s="180"/>
      <c r="Q124" s="180"/>
      <c r="R124" s="180"/>
      <c r="S124" s="180"/>
      <c r="T124" s="180"/>
      <c r="U124" s="180"/>
      <c r="V124" s="180"/>
    </row>
    <row r="125" outlineLevel="1">
      <c r="A125" s="222"/>
      <c r="B125" s="447" t="s">
        <v>510</v>
      </c>
      <c r="C125" s="456" t="str">
        <f t="array" ref="C125">INDEX('Get-Ups'!$J$3:$M$109, MATCH($A$1,'Get-Ups'!$A$3:$A$109,0), MATCH(C112,'Get-Ups'!$J$2:$AD$2,0))</f>
        <v>1-21</v>
      </c>
      <c r="D125" s="457">
        <f t="array" ref="D125">INDEX('Get-Ups'!$J$3:$M$109, MATCH($A$1,'Get-Ups'!$A$3:$A$109,0), MATCH(D112,'Get-Ups'!$J$2:$AD$2,0))</f>
        <v>45</v>
      </c>
      <c r="E125" s="454" t="str">
        <f t="array" ref="E125">INDEX('Get-Ups'!$J$3:$M$109, MATCH($A$1,'Get-Ups'!$A$3:$A$109,0), MATCH(E112,'Get-Ups'!$J$2:$AD$2,0))</f>
        <v>16-17</v>
      </c>
      <c r="F125" s="455">
        <f t="array" ref="F125">INDEX('Get-Ups'!$J$3:$M$109, MATCH($A$1,'Get-Ups'!$A$3:$A$109,0), MATCH(F112,'Get-Ups'!$J$2:$AD$2,0))</f>
        <v>7</v>
      </c>
      <c r="G125" s="127">
        <f t="shared" ref="G125:G126" si="2">F125*1.2</f>
        <v>8.4</v>
      </c>
      <c r="H125" s="320"/>
      <c r="I125" s="320"/>
      <c r="J125" s="121"/>
      <c r="K125" s="207"/>
      <c r="L125" s="450" t="str">
        <f>'テンプレート'!L129</f>
        <v>下Throws</v>
      </c>
      <c r="M125" s="127" t="s">
        <v>145</v>
      </c>
      <c r="N125" s="127">
        <v>19.0</v>
      </c>
      <c r="O125" s="121"/>
      <c r="P125" s="121"/>
      <c r="Q125" s="121"/>
      <c r="R125" s="121"/>
      <c r="S125" s="121"/>
      <c r="T125" s="121"/>
      <c r="U125" s="121"/>
      <c r="V125" s="121"/>
    </row>
    <row r="126" outlineLevel="1">
      <c r="A126" s="207"/>
      <c r="B126" s="458" t="s">
        <v>511</v>
      </c>
      <c r="C126" s="207"/>
      <c r="D126" s="207"/>
      <c r="E126" s="454" t="str">
        <f t="array" ref="E126">INDEX('Get-Ups'!$N$3:$O$109, MATCH($A$1,'Get-Ups'!$A$3:$A$109,0), MATCH(E112,'Get-Ups'!$N$2:$AD$2,0))</f>
        <v>20-21</v>
      </c>
      <c r="F126" s="455">
        <f t="array" ref="F126">INDEX('Get-Ups'!$N$3:$O$109, MATCH($A$1,'Get-Ups'!$A$3:$A$109,0), MATCH(F112,'Get-Ups'!$N$2:$AD$2,0))</f>
        <v>7</v>
      </c>
      <c r="G126" s="127">
        <f t="shared" si="2"/>
        <v>8.4</v>
      </c>
      <c r="H126" s="320"/>
      <c r="I126" s="320"/>
      <c r="J126" s="121"/>
      <c r="K126" s="459" t="str">
        <f>'テンプレート'!K130</f>
        <v>踏み台ジャンプ</v>
      </c>
      <c r="L126" s="224"/>
      <c r="M126" s="445" t="str">
        <f>'テンプレート'!M130</f>
        <v>Duration</v>
      </c>
      <c r="N126" s="138"/>
      <c r="O126" s="121"/>
      <c r="P126" s="121"/>
      <c r="Q126" s="121"/>
      <c r="R126" s="121"/>
      <c r="S126" s="121"/>
      <c r="T126" s="121"/>
      <c r="U126" s="121"/>
      <c r="V126" s="121"/>
    </row>
    <row r="127" outlineLevel="1">
      <c r="A127" s="446" t="s">
        <v>512</v>
      </c>
      <c r="B127" s="447" t="s">
        <v>509</v>
      </c>
      <c r="C127" s="448"/>
      <c r="D127" s="454" t="str">
        <f t="array" ref="D127">INDEX('Get-Ups'!$C$3:$C112, MATCH($A$1,'Get-Ups'!$A$3:$A$109,0), MATCH(D112,'Get-Ups'!$C$2,0))</f>
        <v>25</v>
      </c>
      <c r="E127" s="448"/>
      <c r="F127" s="448"/>
      <c r="G127" s="448"/>
      <c r="H127" s="320"/>
      <c r="I127" s="320"/>
      <c r="J127" s="179"/>
      <c r="K127" s="460" t="str">
        <f>'テンプレート'!K131</f>
        <v>踏み</v>
      </c>
      <c r="L127" s="461" t="str">
        <f>'テンプレート'!L131</f>
        <v>踏み</v>
      </c>
      <c r="M127" s="127">
        <v>7.0</v>
      </c>
      <c r="N127" s="462"/>
      <c r="O127" s="121"/>
      <c r="P127" s="121"/>
      <c r="Q127" s="121"/>
      <c r="R127" s="121"/>
      <c r="S127" s="121"/>
      <c r="T127" s="121"/>
      <c r="U127" s="121"/>
      <c r="V127" s="121"/>
    </row>
    <row r="128" outlineLevel="1">
      <c r="A128" s="222"/>
      <c r="B128" s="447" t="s">
        <v>455</v>
      </c>
      <c r="C128" s="454" t="str">
        <f t="array" ref="C128">INDEX('Get-Ups'!$P$3:$Q$109, MATCH($A$1,'Get-Ups'!$A$3:$A$109,0), MATCH(C112,'Get-Ups'!$P$2:$AD$2,0))</f>
        <v>1-22</v>
      </c>
      <c r="D128" s="455">
        <f t="array" ref="D128">INDEX('Get-Ups'!$P$3:$Q$109, MATCH($A$1,'Get-Ups'!$A$3:$A$109,0), MATCH(D112,'Get-Ups'!$P$2:$AD$2,0))</f>
        <v>29</v>
      </c>
      <c r="E128" s="448"/>
      <c r="F128" s="448"/>
      <c r="G128" s="448"/>
      <c r="H128" s="320"/>
      <c r="I128" s="320"/>
      <c r="J128" s="121"/>
      <c r="K128" s="452" t="str">
        <f>'テンプレート'!K132</f>
        <v>踏まれ</v>
      </c>
      <c r="L128" s="461" t="str">
        <f>'テンプレート'!L132</f>
        <v>Ground踏まれ</v>
      </c>
      <c r="M128" s="127" t="s">
        <v>504</v>
      </c>
      <c r="N128" s="462"/>
      <c r="O128" s="320"/>
      <c r="P128" s="320"/>
      <c r="Q128" s="320"/>
      <c r="R128" s="320"/>
      <c r="S128" s="320"/>
      <c r="T128" s="320"/>
      <c r="U128" s="320"/>
      <c r="V128" s="320"/>
    </row>
    <row r="129" outlineLevel="1">
      <c r="A129" s="222"/>
      <c r="B129" s="447" t="s">
        <v>496</v>
      </c>
      <c r="C129" s="454" t="str">
        <f t="array" ref="C129">INDEX('Get-Ups'!$R$3:$S$109, MATCH($A$1,'Get-Ups'!$A$3:$A$109,0), MATCH(C112,'Get-Ups'!$R$2:$AD$2,0))</f>
        <v>1-19</v>
      </c>
      <c r="D129" s="455">
        <f t="array" ref="D129">INDEX('Get-Ups'!$R$3:$S$109, MATCH($A$1,'Get-Ups'!$A$3:$A$109,0), MATCH(D112,'Get-Ups'!$R$2:$AD$2,0))</f>
        <v>35</v>
      </c>
      <c r="E129" s="448"/>
      <c r="F129" s="448"/>
      <c r="G129" s="448"/>
      <c r="H129" s="320"/>
      <c r="I129" s="320"/>
      <c r="J129" s="179"/>
      <c r="K129" s="222"/>
      <c r="L129" s="461" t="s">
        <v>671</v>
      </c>
      <c r="M129" s="127">
        <v>28.0</v>
      </c>
      <c r="N129" s="108"/>
      <c r="O129" s="180"/>
      <c r="P129" s="180"/>
      <c r="Q129" s="180"/>
      <c r="R129" s="180"/>
      <c r="S129" s="180"/>
      <c r="T129" s="180"/>
      <c r="U129" s="180"/>
      <c r="V129" s="180"/>
    </row>
    <row r="130" outlineLevel="1">
      <c r="A130" s="222"/>
      <c r="B130" s="447" t="s">
        <v>497</v>
      </c>
      <c r="C130" s="454" t="str">
        <f t="array" ref="C130">INDEX('Get-Ups'!$T$3:$U$109, MATCH($A$1,'Get-Ups'!$A$3:$A$109,0), MATCH(C112,'Get-Ups'!$T$2:$AD$2,0))</f>
        <v>1-24</v>
      </c>
      <c r="D130" s="455">
        <f t="array" ref="D130">INDEX('Get-Ups'!$T$3:$U$109, MATCH($A$1,'Get-Ups'!$A$3:$A$109,0), MATCH(D112,'Get-Ups'!$T$2:$AD$2,0))</f>
        <v>35</v>
      </c>
      <c r="E130" s="448"/>
      <c r="F130" s="448"/>
      <c r="G130" s="448"/>
      <c r="H130" s="320"/>
      <c r="I130" s="320"/>
      <c r="J130" s="121"/>
      <c r="K130" s="222"/>
      <c r="L130" s="461" t="str">
        <f>'テンプレート'!L134</f>
        <v>Air踏まれ</v>
      </c>
      <c r="M130" s="127">
        <v>8.0</v>
      </c>
      <c r="N130" s="108"/>
      <c r="O130" s="180"/>
      <c r="P130" s="180"/>
      <c r="Q130" s="180"/>
      <c r="R130" s="180"/>
      <c r="S130" s="180"/>
      <c r="T130" s="180"/>
      <c r="U130" s="180"/>
      <c r="V130" s="180"/>
    </row>
    <row r="131" outlineLevel="1">
      <c r="A131" s="222"/>
      <c r="B131" s="447" t="s">
        <v>510</v>
      </c>
      <c r="C131" s="456" t="str">
        <f t="array" ref="C131">INDEX('Get-Ups'!$V$3:$Y$109, MATCH($A$1,'Get-Ups'!$A$3:$A$109,0), MATCH(C112,'Get-Ups'!$V$2:$AD$2,0))</f>
        <v>1-21</v>
      </c>
      <c r="D131" s="457">
        <f t="array" ref="D131">INDEX('Get-Ups'!$V$3:$Y$109, MATCH($A$1,'Get-Ups'!$A$3:$A$109,0), MATCH(D112,'Get-Ups'!$V$2:$AD$2,0))</f>
        <v>45</v>
      </c>
      <c r="E131" s="454" t="str">
        <f t="array" ref="E131">INDEX('Get-Ups'!$V$3:$Y$109, MATCH($A$1,'Get-Ups'!$A$3:$A$109,0), MATCH(E112,'Get-Ups'!$V$2:$AD$2,0))</f>
        <v>15-21</v>
      </c>
      <c r="F131" s="455">
        <f t="array" ref="F131">INDEX('Get-Ups'!$V$3:$Y$109, MATCH($A$1,'Get-Ups'!$A$3:$A$109,0), MATCH(F112,'Get-Ups'!$V$2:$AD$2,0))</f>
        <v>6</v>
      </c>
      <c r="G131" s="127">
        <f>F131*1.2</f>
        <v>7.2</v>
      </c>
      <c r="H131" s="320"/>
      <c r="I131" s="320"/>
      <c r="J131" s="179"/>
      <c r="K131" s="222"/>
      <c r="L131" s="461" t="str">
        <f>'テンプレート'!L135</f>
        <v>Air落下</v>
      </c>
      <c r="M131" s="127">
        <v>38.0</v>
      </c>
      <c r="N131" s="108"/>
      <c r="O131" s="180"/>
      <c r="P131" s="180"/>
      <c r="Q131" s="180"/>
      <c r="R131" s="180"/>
      <c r="S131" s="180"/>
      <c r="T131" s="180"/>
      <c r="U131" s="180"/>
      <c r="V131" s="180"/>
    </row>
    <row r="132" outlineLevel="1">
      <c r="A132" s="207"/>
      <c r="B132" s="458" t="s">
        <v>511</v>
      </c>
      <c r="C132" s="207"/>
      <c r="D132" s="207"/>
      <c r="E132" s="448"/>
      <c r="F132" s="448"/>
      <c r="G132" s="448"/>
      <c r="H132" s="320"/>
      <c r="I132" s="320"/>
      <c r="J132" s="179"/>
      <c r="K132" s="451" t="str">
        <f>'テンプレート'!K136</f>
        <v>倒れダメージ</v>
      </c>
      <c r="L132" s="120"/>
      <c r="M132" s="445" t="str">
        <f>'テンプレート'!M136</f>
        <v>Duration</v>
      </c>
      <c r="N132" s="108"/>
      <c r="O132" s="180"/>
      <c r="P132" s="180"/>
      <c r="Q132" s="180"/>
      <c r="R132" s="180"/>
      <c r="S132" s="180"/>
      <c r="T132" s="180"/>
      <c r="U132" s="180"/>
      <c r="V132" s="180"/>
    </row>
    <row r="133" outlineLevel="1">
      <c r="A133" s="446" t="s">
        <v>513</v>
      </c>
      <c r="B133" s="447" t="s">
        <v>514</v>
      </c>
      <c r="C133" s="454" t="str">
        <f t="array" ref="C133">INDEX(Tripping!$C$3:$D112, MATCH($A$1,Tripping!$A$3:$A$109,0), MATCH(C112,Tripping!$C$2:$AC$2,0))</f>
        <v>1-5</v>
      </c>
      <c r="D133" s="455">
        <f t="array" ref="D133">INDEX(Tripping!$C$3:$D112, MATCH($A$1,Tripping!$A$3:$A$109,0), MATCH(D112,Tripping!$C$2:$AC$2,0))</f>
        <v>29</v>
      </c>
      <c r="E133" s="448"/>
      <c r="F133" s="448"/>
      <c r="G133" s="448"/>
      <c r="H133" s="320"/>
      <c r="I133" s="320"/>
      <c r="J133" s="121"/>
      <c r="K133" s="460" t="str">
        <f>'テンプレート'!K137</f>
        <v>あお向け倒れ</v>
      </c>
      <c r="L133" s="453" t="str">
        <f>'テンプレート'!L137</f>
        <v>モーション大</v>
      </c>
      <c r="M133" s="127">
        <v>39.0</v>
      </c>
      <c r="N133" s="462"/>
      <c r="O133" s="180"/>
      <c r="P133" s="180"/>
      <c r="Q133" s="180"/>
      <c r="R133" s="180"/>
      <c r="S133" s="180"/>
      <c r="T133" s="180"/>
      <c r="U133" s="180"/>
      <c r="V133" s="180"/>
    </row>
    <row r="134" outlineLevel="1">
      <c r="A134" s="222"/>
      <c r="B134" s="447" t="s">
        <v>515</v>
      </c>
      <c r="C134" s="454" t="str">
        <f t="array" ref="C134">INDEX(Tripping!$E$3:$F112, MATCH($A$1,Tripping!$A$3:$A$109,0), MATCH(C112,Tripping!$E$2:$AC$2,0))</f>
        <v>1-5</v>
      </c>
      <c r="D134" s="455">
        <f t="array" ref="D134">INDEX(Tripping!$E$3:$F112, MATCH($A$1,Tripping!$A$3:$A$109,0), MATCH(D112,Tripping!$E$2:$AC$2,0))</f>
        <v>39</v>
      </c>
      <c r="E134" s="448"/>
      <c r="F134" s="448"/>
      <c r="G134" s="448"/>
      <c r="H134" s="320"/>
      <c r="I134" s="320"/>
      <c r="J134" s="179"/>
      <c r="K134" s="460" t="str">
        <f>'テンプレート'!K138</f>
        <v>うつ伏せ倒れ</v>
      </c>
      <c r="L134" s="453" t="str">
        <f>'テンプレート'!L138</f>
        <v>モーション大</v>
      </c>
      <c r="M134" s="127" t="s">
        <v>165</v>
      </c>
      <c r="N134" s="462"/>
      <c r="O134" s="180"/>
      <c r="P134" s="180"/>
      <c r="Q134" s="180"/>
      <c r="R134" s="180"/>
      <c r="S134" s="180"/>
      <c r="T134" s="180"/>
      <c r="U134" s="180"/>
      <c r="V134" s="180"/>
    </row>
    <row r="135" outlineLevel="1">
      <c r="A135" s="222"/>
      <c r="B135" s="447" t="s">
        <v>455</v>
      </c>
      <c r="C135" s="454" t="str">
        <f t="array" ref="C135">INDEX(Tripping!$G$3:$H$109, MATCH($A$1,Tripping!$A$3:$A$109,0), MATCH(C112,Tripping!$G$2:$AC$2,0))</f>
        <v>1-16</v>
      </c>
      <c r="D135" s="455">
        <f t="array" ref="D135">INDEX(Tripping!$G$3:$H$109, MATCH($A$1,Tripping!$A$3:$A$109,0), MATCH(D112,Tripping!$G$2:$AC$2,0))</f>
        <v>21</v>
      </c>
      <c r="E135" s="448"/>
      <c r="F135" s="448"/>
      <c r="G135" s="448"/>
      <c r="H135" s="320"/>
      <c r="I135" s="320"/>
      <c r="J135" s="121"/>
      <c r="K135" s="451" t="str">
        <f>'テンプレート'!K139</f>
        <v/>
      </c>
      <c r="L135" s="120"/>
      <c r="M135" s="445" t="str">
        <f>'テンプレート'!M139</f>
        <v/>
      </c>
      <c r="N135" s="108"/>
      <c r="O135" s="180"/>
      <c r="P135" s="180"/>
      <c r="Q135" s="180"/>
      <c r="R135" s="180"/>
      <c r="S135" s="180"/>
      <c r="T135" s="180"/>
      <c r="U135" s="180"/>
      <c r="V135" s="180"/>
    </row>
    <row r="136" outlineLevel="1">
      <c r="A136" s="222"/>
      <c r="B136" s="447" t="s">
        <v>496</v>
      </c>
      <c r="C136" s="454" t="str">
        <f t="array" ref="C136">INDEX(Tripping!$I$3:$J$109, MATCH($A$1,Tripping!$A$3:$A$109,0), MATCH(C112,Tripping!$I$2:$AC$2,0))</f>
        <v>1-9</v>
      </c>
      <c r="D136" s="455">
        <f t="array" ref="D136">INDEX(Tripping!$I$3:$J$109, MATCH($A$1,Tripping!$A$3:$A$109,0), MATCH(D112,Tripping!$I$2:$AC$2,0))</f>
        <v>28</v>
      </c>
      <c r="E136" s="448"/>
      <c r="F136" s="448"/>
      <c r="G136" s="448"/>
      <c r="H136" s="320"/>
      <c r="I136" s="320"/>
      <c r="J136" s="320"/>
      <c r="K136" s="463"/>
      <c r="L136" s="464" t="str">
        <f>'テンプレート'!L140</f>
        <v/>
      </c>
      <c r="M136" s="127" t="s">
        <v>504</v>
      </c>
      <c r="N136" s="108"/>
      <c r="O136" s="180"/>
      <c r="P136" s="180"/>
      <c r="Q136" s="180"/>
      <c r="R136" s="180"/>
      <c r="S136" s="180"/>
      <c r="T136" s="180"/>
      <c r="U136" s="180"/>
      <c r="V136" s="180"/>
    </row>
    <row r="137" outlineLevel="1">
      <c r="A137" s="222"/>
      <c r="B137" s="447" t="s">
        <v>497</v>
      </c>
      <c r="C137" s="454" t="str">
        <f t="array" ref="C137">INDEX(Tripping!$K$3:$L$109, MATCH($A$1,Tripping!$A$3:$A$109,0), MATCH(C112,Tripping!$K$2:$AC$2,0))</f>
        <v>1-9</v>
      </c>
      <c r="D137" s="455">
        <f t="array" ref="D137">INDEX(Tripping!$K$3:$L$109, MATCH($A$1,Tripping!$A$3:$A$109,0), MATCH(D112,Tripping!$K$2:$AC$2,0))</f>
        <v>28</v>
      </c>
      <c r="E137" s="448"/>
      <c r="F137" s="448"/>
      <c r="G137" s="448"/>
      <c r="H137" s="320"/>
      <c r="I137" s="320"/>
      <c r="J137" s="320"/>
      <c r="K137" s="465"/>
      <c r="L137" s="180"/>
      <c r="M137" s="180"/>
      <c r="N137" s="108"/>
      <c r="O137" s="180"/>
      <c r="P137" s="180"/>
      <c r="Q137" s="180"/>
      <c r="R137" s="180"/>
      <c r="S137" s="180"/>
      <c r="T137" s="180"/>
      <c r="U137" s="180"/>
      <c r="V137" s="180"/>
    </row>
    <row r="138" outlineLevel="1">
      <c r="A138" s="222"/>
      <c r="B138" s="447" t="s">
        <v>510</v>
      </c>
      <c r="C138" s="456" t="str">
        <f t="array" ref="C138">INDEX(Tripping!$M$3:$P$109, MATCH($A$1,Tripping!$A$3:$A$109,0), MATCH(C112,Tripping!$M$2:$AC$2,0))</f>
        <v>1-7</v>
      </c>
      <c r="D138" s="457">
        <f t="array" ref="D138">INDEX(Tripping!$M$3:$P$109, MATCH($A$1,Tripping!$A$3:$A$109,0), MATCH(D112,Tripping!$M$2:$AC$2,0))</f>
        <v>49</v>
      </c>
      <c r="E138" s="454" t="str">
        <f t="array" ref="E138">INDEX(Tripping!$M$3:$P$109, MATCH($A$1,Tripping!$A$3:$A$109,0), MATCH(E112,Tripping!$M$2:$AC$2,0))</f>
        <v>19-20</v>
      </c>
      <c r="F138" s="455">
        <f t="array" ref="F138">INDEX(Tripping!$M$3:$P$109, MATCH($A$1,Tripping!$A$3:$A$109,0), MATCH(F112,Tripping!$M$2:$AC$2,0))</f>
        <v>5</v>
      </c>
      <c r="G138" s="127">
        <f t="shared" ref="G138:G139" si="3">F138*1.2</f>
        <v>6</v>
      </c>
      <c r="H138" s="320"/>
      <c r="I138" s="320"/>
      <c r="J138" s="320"/>
      <c r="K138" s="180"/>
      <c r="L138" s="180"/>
      <c r="M138" s="180"/>
      <c r="N138" s="108"/>
      <c r="O138" s="108"/>
      <c r="P138" s="108"/>
      <c r="Q138" s="108"/>
      <c r="R138" s="180"/>
      <c r="S138" s="180"/>
      <c r="T138" s="180"/>
      <c r="U138" s="180"/>
      <c r="V138" s="180"/>
    </row>
    <row r="139" outlineLevel="1">
      <c r="A139" s="207"/>
      <c r="B139" s="458" t="s">
        <v>511</v>
      </c>
      <c r="C139" s="207"/>
      <c r="D139" s="207"/>
      <c r="E139" s="454" t="str">
        <f t="array" ref="E139">INDEX(Tripping!$Q$3:$R$109, MATCH($A$1,Tripping!$A$3:$A$109,0), MATCH(E112,Tripping!$Q$2:$AC$2,0))</f>
        <v>26-27</v>
      </c>
      <c r="F139" s="455">
        <f t="array" ref="F139">INDEX(Tripping!$Q$3:$R$109, MATCH($A$1,Tripping!$A$3:$A$109,0), MATCH(F112,Tripping!$Q$2:$AC$2,0))</f>
        <v>5</v>
      </c>
      <c r="G139" s="127">
        <f t="shared" si="3"/>
        <v>6</v>
      </c>
      <c r="H139" s="320"/>
      <c r="I139" s="320"/>
      <c r="J139" s="320"/>
      <c r="K139" s="180"/>
      <c r="L139" s="180"/>
      <c r="M139" s="180"/>
      <c r="N139" s="108"/>
      <c r="O139" s="108"/>
      <c r="P139" s="108"/>
      <c r="Q139" s="108"/>
      <c r="R139" s="180"/>
      <c r="S139" s="180"/>
      <c r="T139" s="180"/>
      <c r="U139" s="180"/>
      <c r="V139" s="180"/>
    </row>
  </sheetData>
  <mergeCells count="130">
    <mergeCell ref="C131:C132"/>
    <mergeCell ref="C125:C126"/>
    <mergeCell ref="A108:A109"/>
    <mergeCell ref="A127:A132"/>
    <mergeCell ref="A121:A126"/>
    <mergeCell ref="A113:A117"/>
    <mergeCell ref="A118:A120"/>
    <mergeCell ref="A111:B112"/>
    <mergeCell ref="A103:B104"/>
    <mergeCell ref="A105:A107"/>
    <mergeCell ref="C98:C99"/>
    <mergeCell ref="C100:C101"/>
    <mergeCell ref="A77:A85"/>
    <mergeCell ref="A90:A92"/>
    <mergeCell ref="A100:A101"/>
    <mergeCell ref="A96:A97"/>
    <mergeCell ref="A76:B76"/>
    <mergeCell ref="A74:B74"/>
    <mergeCell ref="C96:C97"/>
    <mergeCell ref="C138:C139"/>
    <mergeCell ref="A87:B88"/>
    <mergeCell ref="A133:A139"/>
    <mergeCell ref="C94:C95"/>
    <mergeCell ref="A93:B93"/>
    <mergeCell ref="D45:D47"/>
    <mergeCell ref="D48:D49"/>
    <mergeCell ref="D52:D53"/>
    <mergeCell ref="D50:D51"/>
    <mergeCell ref="D131:D132"/>
    <mergeCell ref="D138:D139"/>
    <mergeCell ref="D125:D126"/>
    <mergeCell ref="A52:A53"/>
    <mergeCell ref="A59:A63"/>
    <mergeCell ref="A54:A55"/>
    <mergeCell ref="A65:A73"/>
    <mergeCell ref="A64:B64"/>
    <mergeCell ref="A58:B58"/>
    <mergeCell ref="A57:B57"/>
    <mergeCell ref="A50:A51"/>
    <mergeCell ref="A48:A49"/>
    <mergeCell ref="A45:A47"/>
    <mergeCell ref="D33:D35"/>
    <mergeCell ref="A43:B44"/>
    <mergeCell ref="A33:A35"/>
    <mergeCell ref="A38:A40"/>
    <mergeCell ref="D38:D40"/>
    <mergeCell ref="D54:D55"/>
    <mergeCell ref="A94:A95"/>
    <mergeCell ref="A98:A99"/>
    <mergeCell ref="E96:E97"/>
    <mergeCell ref="E94:E95"/>
    <mergeCell ref="E98:E99"/>
    <mergeCell ref="E100:E101"/>
    <mergeCell ref="A31:A32"/>
    <mergeCell ref="D31:D32"/>
    <mergeCell ref="A24:B25"/>
    <mergeCell ref="A29:A30"/>
    <mergeCell ref="A26:A28"/>
    <mergeCell ref="E16:F16"/>
    <mergeCell ref="A15:B16"/>
    <mergeCell ref="C16:D16"/>
    <mergeCell ref="A11:B12"/>
    <mergeCell ref="D29:D30"/>
    <mergeCell ref="H31:J32"/>
    <mergeCell ref="H29:J30"/>
    <mergeCell ref="H25:J25"/>
    <mergeCell ref="H26:J26"/>
    <mergeCell ref="H33:J35"/>
    <mergeCell ref="H38:J40"/>
    <mergeCell ref="G16:H16"/>
    <mergeCell ref="K16:N16"/>
    <mergeCell ref="I45:I47"/>
    <mergeCell ref="J45:J47"/>
    <mergeCell ref="R44:V44"/>
    <mergeCell ref="J48:J49"/>
    <mergeCell ref="I48:I49"/>
    <mergeCell ref="H41:J41"/>
    <mergeCell ref="H96:J97"/>
    <mergeCell ref="H94:J95"/>
    <mergeCell ref="H93:J93"/>
    <mergeCell ref="H76:J76"/>
    <mergeCell ref="H77:J85"/>
    <mergeCell ref="H59:J63"/>
    <mergeCell ref="H58:J58"/>
    <mergeCell ref="H65:J73"/>
    <mergeCell ref="H64:J64"/>
    <mergeCell ref="H75:J75"/>
    <mergeCell ref="H74:J74"/>
    <mergeCell ref="J54:J55"/>
    <mergeCell ref="I54:I55"/>
    <mergeCell ref="I52:I53"/>
    <mergeCell ref="I50:I51"/>
    <mergeCell ref="J50:J51"/>
    <mergeCell ref="J52:J53"/>
    <mergeCell ref="H98:J99"/>
    <mergeCell ref="I4:I5"/>
    <mergeCell ref="H4:H5"/>
    <mergeCell ref="K1:M2"/>
    <mergeCell ref="H6:H7"/>
    <mergeCell ref="I6:I7"/>
    <mergeCell ref="H10:H11"/>
    <mergeCell ref="C1:G12"/>
    <mergeCell ref="H1:J2"/>
    <mergeCell ref="I10:I11"/>
    <mergeCell ref="H8:J9"/>
    <mergeCell ref="R48:V49"/>
    <mergeCell ref="R54:V55"/>
    <mergeCell ref="R52:V53"/>
    <mergeCell ref="R50:V51"/>
    <mergeCell ref="R45:V47"/>
    <mergeCell ref="V65:V73"/>
    <mergeCell ref="U65:U73"/>
    <mergeCell ref="V77:V85"/>
    <mergeCell ref="U77:U85"/>
    <mergeCell ref="V59:V63"/>
    <mergeCell ref="U59:U63"/>
    <mergeCell ref="H37:J37"/>
    <mergeCell ref="H36:J36"/>
    <mergeCell ref="H27:J27"/>
    <mergeCell ref="H28:J28"/>
    <mergeCell ref="K116:K121"/>
    <mergeCell ref="K113:K114"/>
    <mergeCell ref="H100:J101"/>
    <mergeCell ref="K115:L115"/>
    <mergeCell ref="K122:K125"/>
    <mergeCell ref="K128:K131"/>
    <mergeCell ref="K132:L132"/>
    <mergeCell ref="K135:L135"/>
    <mergeCell ref="K126:L126"/>
    <mergeCell ref="K112:L112"/>
  </mergeCells>
  <conditionalFormatting sqref="K1:K15 K17:K136 C61:C63 E61:G63 L61:T63">
    <cfRule type="containsText" dxfId="0" priority="1" operator="containsText" text="361">
      <formula>NOT(ISERROR(SEARCH(("361"),(K1))))</formula>
    </cfRule>
  </conditionalFormatting>
  <conditionalFormatting sqref="K1:K15 K17:K136 C61:C63 E61:G63 L61:T63">
    <cfRule type="containsText" dxfId="1" priority="2" operator="containsText" text="363">
      <formula>NOT(ISERROR(SEARCH(("363"),(K1))))</formula>
    </cfRule>
  </conditionalFormatting>
  <conditionalFormatting sqref="K1:K15 K17:K136 C61:C63 E61:G63 L61:T63">
    <cfRule type="containsText" dxfId="1" priority="3" operator="containsText" text="365">
      <formula>NOT(ISERROR(SEARCH(("365"),(K1))))</formula>
    </cfRule>
  </conditionalFormatting>
  <conditionalFormatting sqref="K1:K15 K17:K136 C61:C63 E61:G63 L61:T63">
    <cfRule type="containsText" dxfId="1" priority="4" operator="containsText" text="366">
      <formula>NOT(ISERROR(SEARCH(("366"),(K1))))</formula>
    </cfRule>
  </conditionalFormatting>
  <conditionalFormatting sqref="K1:K15 K17:K136 C61:C63 E61:G63 L61:T63">
    <cfRule type="containsText" dxfId="1" priority="5" operator="containsText" text="367">
      <formula>NOT(ISERROR(SEARCH(("367"),(K1))))</formula>
    </cfRule>
  </conditionalFormatting>
  <conditionalFormatting sqref="P94:P101">
    <cfRule type="cellIs" dxfId="2" priority="6" operator="equal">
      <formula>"敵のみ"</formula>
    </cfRule>
  </conditionalFormatting>
  <conditionalFormatting sqref="D94:D101">
    <cfRule type="cellIs" dxfId="3" priority="7" operator="equal">
      <formula>"-"</formula>
    </cfRule>
  </conditionalFormatting>
  <conditionalFormatting sqref="O1:O139 C61:C63 E61:G63 K61:N63 P61:T63 C70:C73 E70:G73 K71:N73 P71:T73 C82:C85 E82:G85 K82:N85 P82:T85 D96 F96:G96 K96:N96 P96:Q96 P101">
    <cfRule type="cellIs" dxfId="4" priority="8" operator="greaterThan">
      <formula>0</formula>
    </cfRule>
  </conditionalFormatting>
  <conditionalFormatting sqref="P1:Q139">
    <cfRule type="cellIs" dxfId="5" priority="9" operator="lessThan">
      <formula>1</formula>
    </cfRule>
  </conditionalFormatting>
  <conditionalFormatting sqref="P1:Q139">
    <cfRule type="cellIs" dxfId="4" priority="10" operator="greaterThan">
      <formula>1</formula>
    </cfRule>
  </conditionalFormatting>
  <conditionalFormatting sqref="N25:N101">
    <cfRule type="cellIs" dxfId="6" priority="11" operator="greaterThan">
      <formula>0</formula>
    </cfRule>
  </conditionalFormatting>
  <conditionalFormatting sqref="N1:N15 N17:N139">
    <cfRule type="containsText" dxfId="6" priority="12" operator="containsText" text="/">
      <formula>NOT(ISERROR(SEARCH(("/"),(N1))))</formula>
    </cfRule>
  </conditionalFormatting>
  <drawing r:id="rId2"/>
  <legacyDrawing r:id="rId3"/>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EA6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836">
        <v>39.0</v>
      </c>
      <c r="B1" s="1837"/>
      <c r="C1" s="1838" t="str">
        <f>IMAGE(VLOOKUP($A$1,Fighters!A2:AI107,12,FALSE),1)</f>
        <v/>
      </c>
      <c r="D1" s="1839"/>
      <c r="E1" s="1839"/>
      <c r="F1" s="1839"/>
      <c r="G1" s="1840"/>
      <c r="H1" s="1841"/>
      <c r="I1" s="1839"/>
      <c r="J1" s="1840"/>
      <c r="K1" s="1842"/>
      <c r="L1" s="1839"/>
      <c r="M1" s="1840"/>
      <c r="N1" s="1843"/>
      <c r="O1" s="1843"/>
      <c r="P1" s="1843"/>
      <c r="Q1" s="1843"/>
      <c r="R1" s="1844"/>
      <c r="S1" s="1844"/>
      <c r="T1" s="1844"/>
      <c r="U1" s="1844"/>
      <c r="V1" s="1844"/>
    </row>
    <row r="2">
      <c r="A2" s="1845" t="str">
        <f>VLOOKUP($A$1,Fighters!$A$2:$AI$81,6,FALSE)</f>
        <v>#eaea68</v>
      </c>
      <c r="B2" s="1837"/>
      <c r="C2" s="1846"/>
      <c r="G2" s="1847"/>
      <c r="H2" s="1848"/>
      <c r="I2" s="1849"/>
      <c r="J2" s="1850"/>
      <c r="K2" s="1848"/>
      <c r="L2" s="1849"/>
      <c r="M2" s="1850"/>
      <c r="N2" s="1843"/>
      <c r="O2" s="1843"/>
      <c r="P2" s="1843"/>
      <c r="Q2" s="1843"/>
      <c r="R2" s="1844"/>
      <c r="S2" s="1844"/>
      <c r="T2" s="1844"/>
      <c r="U2" s="1844"/>
      <c r="V2" s="1844"/>
    </row>
    <row r="3">
      <c r="A3" s="1845" t="str">
        <f>VLOOKUP($A$1,Fighters!$A$2:$AI$81,14,FALSE)</f>
        <v>39. デデデ</v>
      </c>
      <c r="B3" s="1837"/>
      <c r="C3" s="1846"/>
      <c r="G3" s="1847"/>
      <c r="H3" s="1851"/>
      <c r="I3" s="1851"/>
      <c r="J3" s="1851"/>
      <c r="K3" s="1852"/>
      <c r="L3" s="1852"/>
      <c r="M3" s="1852"/>
      <c r="N3" s="1843"/>
      <c r="O3" s="1843"/>
      <c r="P3" s="1843"/>
      <c r="Q3" s="1843"/>
      <c r="R3" s="1853"/>
      <c r="S3" s="1844"/>
      <c r="T3" s="1844"/>
      <c r="U3" s="1844"/>
      <c r="V3" s="1844"/>
    </row>
    <row r="4">
      <c r="A4" s="1845" t="str">
        <f>VLOOKUP($A$1,Fighters!$A$2:$AI$81,13,FALSE)</f>
        <v>0</v>
      </c>
      <c r="B4" s="1837"/>
      <c r="C4" s="1846"/>
      <c r="G4" s="1847"/>
      <c r="H4" s="1854"/>
      <c r="I4" s="1854"/>
      <c r="J4" s="1851"/>
      <c r="K4" s="1852"/>
      <c r="L4" s="1852"/>
      <c r="M4" s="1852"/>
      <c r="N4" s="1843"/>
      <c r="O4" s="1843"/>
      <c r="P4" s="1843"/>
      <c r="Q4" s="1843"/>
      <c r="R4" s="1853"/>
      <c r="S4" s="1844"/>
      <c r="T4" s="1844"/>
      <c r="U4" s="1844"/>
      <c r="V4" s="1844"/>
    </row>
    <row r="5" ht="16.5" customHeight="1">
      <c r="A5" s="1836"/>
      <c r="B5" s="1837"/>
      <c r="C5" s="1846"/>
      <c r="G5" s="1847"/>
      <c r="H5" s="1855"/>
      <c r="I5" s="1855"/>
      <c r="J5" s="1856"/>
      <c r="K5" s="1857"/>
      <c r="L5" s="1858"/>
      <c r="M5" s="1858"/>
      <c r="N5" s="1843"/>
      <c r="O5" s="1843"/>
      <c r="P5" s="1843"/>
      <c r="Q5" s="1843"/>
      <c r="R5" s="1853"/>
      <c r="S5" s="1844"/>
      <c r="T5" s="1844"/>
      <c r="U5" s="1844"/>
      <c r="V5" s="1844"/>
    </row>
    <row r="6">
      <c r="A6" s="1837"/>
      <c r="B6" s="1837"/>
      <c r="C6" s="1846"/>
      <c r="G6" s="1847"/>
      <c r="H6" s="1854"/>
      <c r="I6" s="1859" t="s">
        <v>6</v>
      </c>
      <c r="J6" s="1857"/>
      <c r="K6" s="1860"/>
      <c r="L6" s="1858"/>
      <c r="M6" s="1858"/>
      <c r="N6" s="1843"/>
      <c r="O6" s="1843"/>
      <c r="P6" s="1843"/>
      <c r="Q6" s="1843"/>
      <c r="R6" s="1853"/>
      <c r="S6" s="1844"/>
      <c r="T6" s="1844"/>
      <c r="U6" s="1844"/>
      <c r="V6" s="1844"/>
    </row>
    <row r="7">
      <c r="A7" s="1837"/>
      <c r="B7" s="1837"/>
      <c r="C7" s="1846"/>
      <c r="G7" s="1847"/>
      <c r="H7" s="1855"/>
      <c r="I7" s="1855"/>
      <c r="J7" s="1857"/>
      <c r="K7" s="1860"/>
      <c r="L7" s="1858"/>
      <c r="M7" s="1858"/>
      <c r="N7" s="1843"/>
      <c r="O7" s="1843"/>
      <c r="P7" s="1843"/>
      <c r="Q7" s="1843"/>
      <c r="R7" s="1853"/>
      <c r="S7" s="1844"/>
      <c r="T7" s="1844"/>
      <c r="U7" s="1844"/>
      <c r="V7" s="1844"/>
    </row>
    <row r="8">
      <c r="A8" s="1837"/>
      <c r="B8" s="1837"/>
      <c r="C8" s="1846"/>
      <c r="G8" s="1847"/>
      <c r="H8" s="1861">
        <v>43631.949772141204</v>
      </c>
      <c r="I8" s="1839"/>
      <c r="J8" s="1840"/>
      <c r="K8" s="1857"/>
      <c r="L8" s="1858"/>
      <c r="M8" s="1858"/>
      <c r="N8" s="1843"/>
      <c r="O8" s="1843"/>
      <c r="P8" s="1843"/>
      <c r="Q8" s="1843"/>
      <c r="R8" s="1853"/>
      <c r="S8" s="1844"/>
      <c r="T8" s="1844"/>
      <c r="U8" s="1844"/>
      <c r="V8" s="1844"/>
    </row>
    <row r="9">
      <c r="A9" s="1837"/>
      <c r="B9" s="1837"/>
      <c r="C9" s="1846"/>
      <c r="G9" s="1847"/>
      <c r="H9" s="1848"/>
      <c r="I9" s="1849"/>
      <c r="J9" s="1850"/>
      <c r="K9" s="1844"/>
      <c r="L9" s="1843"/>
      <c r="M9" s="1843"/>
      <c r="N9" s="1843"/>
      <c r="O9" s="1843"/>
      <c r="P9" s="1843"/>
      <c r="Q9" s="1843"/>
      <c r="R9" s="1853"/>
      <c r="S9" s="1844"/>
      <c r="T9" s="1844"/>
      <c r="U9" s="1844"/>
      <c r="V9" s="1844"/>
    </row>
    <row r="10">
      <c r="A10" s="1837"/>
      <c r="B10" s="1837"/>
      <c r="C10" s="1846"/>
      <c r="G10" s="1847"/>
      <c r="H10" s="1862"/>
      <c r="I10" s="1862"/>
      <c r="J10" s="1844"/>
      <c r="K10" s="1844"/>
      <c r="L10" s="1843"/>
      <c r="M10" s="1843"/>
      <c r="N10" s="1843"/>
      <c r="O10" s="1843"/>
      <c r="P10" s="1843"/>
      <c r="Q10" s="1843"/>
      <c r="R10" s="1853"/>
      <c r="S10" s="1844"/>
      <c r="T10" s="1844"/>
      <c r="U10" s="1844"/>
      <c r="V10" s="1844"/>
    </row>
    <row r="11">
      <c r="A11" s="1863" t="s">
        <v>11</v>
      </c>
      <c r="B11" s="1840"/>
      <c r="C11" s="1846"/>
      <c r="G11" s="1847"/>
      <c r="H11" s="1855"/>
      <c r="I11" s="1855"/>
      <c r="J11" s="1844"/>
      <c r="K11" s="1844"/>
      <c r="L11" s="1843"/>
      <c r="M11" s="1843"/>
      <c r="N11" s="1843"/>
      <c r="O11" s="1843"/>
      <c r="P11" s="1843"/>
      <c r="Q11" s="1843"/>
      <c r="R11" s="1853"/>
      <c r="S11" s="1844"/>
      <c r="T11" s="1844"/>
      <c r="U11" s="1844"/>
      <c r="V11" s="1844"/>
    </row>
    <row r="12">
      <c r="A12" s="1848"/>
      <c r="B12" s="1850"/>
      <c r="C12" s="1848"/>
      <c r="D12" s="1849"/>
      <c r="E12" s="1849"/>
      <c r="F12" s="1849"/>
      <c r="G12" s="1850"/>
      <c r="H12" s="1864"/>
      <c r="I12" s="1864"/>
      <c r="J12" s="1837"/>
      <c r="K12" s="1837"/>
      <c r="L12" s="1843"/>
      <c r="M12" s="1843"/>
      <c r="N12" s="1843"/>
      <c r="O12" s="1843"/>
      <c r="P12" s="1843"/>
      <c r="Q12" s="1843"/>
      <c r="R12" s="1853"/>
      <c r="S12" s="1844"/>
      <c r="T12" s="1844"/>
      <c r="U12" s="1844"/>
      <c r="V12" s="184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2752</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127 [3rd]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36F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18.0675 [42nd]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1.029 [51st]</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0.13838 [54th]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32.85 [43rd]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6F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1.496 [69th]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0.085 [71st]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16.02 [41st]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0.735 [79th]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32F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28.5 [66th]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1.95 [2nd]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0.006 [67th]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3.12 [2nd]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0.097 [32nd]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173</v>
      </c>
      <c r="D26" s="201" t="s">
        <v>924</v>
      </c>
      <c r="E26" s="201" t="s">
        <v>473</v>
      </c>
      <c r="F26" s="200">
        <v>3.0</v>
      </c>
      <c r="G26" s="201" t="s">
        <v>193</v>
      </c>
      <c r="H26" s="213" t="s">
        <v>2785</v>
      </c>
      <c r="I26" s="120"/>
      <c r="J26" s="117"/>
      <c r="K26" s="200"/>
      <c r="L26" s="203"/>
      <c r="M26" s="204"/>
      <c r="N26" s="204"/>
      <c r="O26" s="205">
        <v>0.0</v>
      </c>
      <c r="P26" s="205">
        <v>1.0</v>
      </c>
      <c r="Q26" s="205">
        <v>1.0</v>
      </c>
      <c r="R26" s="105"/>
      <c r="S26" s="105"/>
      <c r="T26" s="105"/>
      <c r="U26" s="105"/>
      <c r="V26" s="105"/>
    </row>
    <row r="27" outlineLevel="1">
      <c r="A27" s="222"/>
      <c r="B27" s="208" t="s">
        <v>63</v>
      </c>
      <c r="C27" s="210" t="s">
        <v>130</v>
      </c>
      <c r="D27" s="210" t="s">
        <v>154</v>
      </c>
      <c r="E27" s="210" t="s">
        <v>68</v>
      </c>
      <c r="F27" s="200">
        <v>2.64</v>
      </c>
      <c r="G27" s="201">
        <v>3.0</v>
      </c>
      <c r="H27" s="213" t="s">
        <v>2786</v>
      </c>
      <c r="I27" s="120"/>
      <c r="J27" s="117"/>
      <c r="K27" s="203"/>
      <c r="L27" s="203"/>
      <c r="M27" s="204"/>
      <c r="N27" s="204"/>
      <c r="O27" s="205">
        <v>0.0</v>
      </c>
      <c r="P27" s="205">
        <v>1.0</v>
      </c>
      <c r="Q27" s="205">
        <v>1.0</v>
      </c>
      <c r="R27" s="105"/>
      <c r="S27" s="105"/>
      <c r="T27" s="105"/>
      <c r="U27" s="105"/>
      <c r="V27" s="105"/>
    </row>
    <row r="28" outlineLevel="1">
      <c r="A28" s="222"/>
      <c r="B28" s="208" t="s">
        <v>680</v>
      </c>
      <c r="C28" s="702"/>
      <c r="D28" s="210" t="s">
        <v>303</v>
      </c>
      <c r="E28" s="702"/>
      <c r="F28" s="703"/>
      <c r="G28" s="704"/>
      <c r="H28" s="240"/>
      <c r="I28" s="120"/>
      <c r="J28" s="117"/>
      <c r="K28" s="407"/>
      <c r="L28" s="407"/>
      <c r="M28" s="407"/>
      <c r="N28" s="407"/>
      <c r="O28" s="407"/>
      <c r="P28" s="407"/>
      <c r="Q28" s="407"/>
      <c r="R28" s="105"/>
      <c r="S28" s="105"/>
      <c r="T28" s="105"/>
      <c r="U28" s="105"/>
      <c r="V28" s="105"/>
    </row>
    <row r="29" outlineLevel="1">
      <c r="A29" s="222"/>
      <c r="B29" s="208" t="s">
        <v>681</v>
      </c>
      <c r="C29" s="210" t="s">
        <v>2787</v>
      </c>
      <c r="D29" s="355" t="s">
        <v>1066</v>
      </c>
      <c r="E29" s="210" t="s">
        <v>1054</v>
      </c>
      <c r="F29" s="200">
        <v>0.6</v>
      </c>
      <c r="G29" s="276" t="s">
        <v>193</v>
      </c>
      <c r="H29" s="213" t="s">
        <v>2788</v>
      </c>
      <c r="I29" s="120"/>
      <c r="J29" s="117"/>
      <c r="K29" s="203"/>
      <c r="L29" s="203"/>
      <c r="M29" s="204"/>
      <c r="N29" s="204"/>
      <c r="O29" s="205">
        <v>0.0</v>
      </c>
      <c r="P29" s="205">
        <v>1.0</v>
      </c>
      <c r="Q29" s="205">
        <v>1.0</v>
      </c>
      <c r="R29" s="105"/>
      <c r="S29" s="105"/>
      <c r="T29" s="105"/>
      <c r="U29" s="105"/>
      <c r="V29" s="105"/>
    </row>
    <row r="30" outlineLevel="1">
      <c r="A30" s="207"/>
      <c r="B30" s="208" t="s">
        <v>685</v>
      </c>
      <c r="C30" s="210" t="s">
        <v>58</v>
      </c>
      <c r="D30" s="210" t="s">
        <v>121</v>
      </c>
      <c r="E30" s="355" t="s">
        <v>194</v>
      </c>
      <c r="F30" s="200">
        <v>3.5999999999999996</v>
      </c>
      <c r="G30" s="355" t="s">
        <v>193</v>
      </c>
      <c r="H30" s="213" t="s">
        <v>214</v>
      </c>
      <c r="I30" s="120"/>
      <c r="J30" s="117"/>
      <c r="K30" s="203"/>
      <c r="L30" s="203"/>
      <c r="M30" s="204"/>
      <c r="N30" s="204"/>
      <c r="O30" s="205">
        <v>0.0</v>
      </c>
      <c r="P30" s="205">
        <v>1.0</v>
      </c>
      <c r="Q30" s="205">
        <v>1.0</v>
      </c>
      <c r="R30" s="105"/>
      <c r="S30" s="105"/>
      <c r="T30" s="105"/>
      <c r="U30" s="105"/>
      <c r="V30" s="105"/>
    </row>
    <row r="31" outlineLevel="1">
      <c r="A31" s="195" t="s">
        <v>72</v>
      </c>
      <c r="B31" s="214"/>
      <c r="C31" s="355" t="s">
        <v>419</v>
      </c>
      <c r="D31" s="314" t="s">
        <v>1529</v>
      </c>
      <c r="E31" s="355" t="s">
        <v>225</v>
      </c>
      <c r="F31" s="200">
        <v>19.2</v>
      </c>
      <c r="G31" s="201" t="s">
        <v>124</v>
      </c>
      <c r="H31" s="243" t="s">
        <v>214</v>
      </c>
      <c r="I31" s="221"/>
      <c r="J31" s="110"/>
      <c r="K31" s="200"/>
      <c r="L31" s="203"/>
      <c r="M31" s="204"/>
      <c r="N31" s="204"/>
      <c r="O31" s="205">
        <v>3.0</v>
      </c>
      <c r="P31" s="205">
        <v>1.0</v>
      </c>
      <c r="Q31" s="205">
        <v>1.0</v>
      </c>
      <c r="R31" s="105"/>
      <c r="S31" s="105"/>
      <c r="T31" s="105"/>
      <c r="U31" s="105"/>
      <c r="V31" s="105"/>
    </row>
    <row r="32" outlineLevel="1">
      <c r="A32" s="207"/>
      <c r="B32" s="208" t="s">
        <v>76</v>
      </c>
      <c r="C32" s="210" t="s">
        <v>2789</v>
      </c>
      <c r="D32" s="114"/>
      <c r="E32" s="355" t="s">
        <v>206</v>
      </c>
      <c r="F32" s="200">
        <v>15.6</v>
      </c>
      <c r="G32" s="201" t="s">
        <v>207</v>
      </c>
      <c r="H32" s="112"/>
      <c r="I32" s="224"/>
      <c r="J32" s="114"/>
      <c r="K32" s="203"/>
      <c r="L32" s="203"/>
      <c r="M32" s="204"/>
      <c r="N32" s="204"/>
      <c r="O32" s="205">
        <v>3.0</v>
      </c>
      <c r="P32" s="205">
        <v>1.0</v>
      </c>
      <c r="Q32" s="205">
        <v>1.0</v>
      </c>
      <c r="R32" s="105"/>
      <c r="S32" s="105"/>
      <c r="T32" s="105"/>
      <c r="U32" s="105"/>
      <c r="V32" s="105"/>
    </row>
    <row r="33" outlineLevel="1">
      <c r="A33" s="195" t="s">
        <v>82</v>
      </c>
      <c r="B33" s="208" t="s">
        <v>402</v>
      </c>
      <c r="C33" s="355" t="s">
        <v>2790</v>
      </c>
      <c r="D33" s="314" t="s">
        <v>485</v>
      </c>
      <c r="E33" s="355" t="s">
        <v>303</v>
      </c>
      <c r="F33" s="200">
        <v>2.4</v>
      </c>
      <c r="G33" s="201" t="s">
        <v>70</v>
      </c>
      <c r="H33" s="243" t="s">
        <v>214</v>
      </c>
      <c r="I33" s="221"/>
      <c r="J33" s="110"/>
      <c r="K33" s="200"/>
      <c r="L33" s="203"/>
      <c r="M33" s="204"/>
      <c r="N33" s="204"/>
      <c r="O33" s="205">
        <v>0.0</v>
      </c>
      <c r="P33" s="205">
        <v>1.0</v>
      </c>
      <c r="Q33" s="205">
        <v>1.0</v>
      </c>
      <c r="R33" s="105"/>
      <c r="S33" s="105"/>
      <c r="T33" s="105"/>
      <c r="U33" s="105"/>
      <c r="V33" s="105"/>
    </row>
    <row r="34" outlineLevel="1">
      <c r="A34" s="207"/>
      <c r="B34" s="208" t="s">
        <v>418</v>
      </c>
      <c r="C34" s="355" t="s">
        <v>299</v>
      </c>
      <c r="D34" s="114"/>
      <c r="E34" s="355" t="s">
        <v>194</v>
      </c>
      <c r="F34" s="200">
        <v>3.5999999999999996</v>
      </c>
      <c r="G34" s="201" t="s">
        <v>193</v>
      </c>
      <c r="H34" s="112"/>
      <c r="I34" s="224"/>
      <c r="J34" s="114"/>
      <c r="K34" s="200"/>
      <c r="L34" s="203"/>
      <c r="M34" s="204"/>
      <c r="N34" s="204"/>
      <c r="O34" s="205">
        <v>0.0</v>
      </c>
      <c r="P34" s="205">
        <v>1.0</v>
      </c>
      <c r="Q34" s="205">
        <v>1.0</v>
      </c>
      <c r="R34" s="105"/>
      <c r="S34" s="105"/>
      <c r="T34" s="105"/>
      <c r="U34" s="105"/>
      <c r="V34" s="105"/>
    </row>
    <row r="35" outlineLevel="1">
      <c r="A35" s="236" t="s">
        <v>93</v>
      </c>
      <c r="B35" s="214"/>
      <c r="C35" s="210" t="s">
        <v>834</v>
      </c>
      <c r="D35" s="210" t="s">
        <v>98</v>
      </c>
      <c r="E35" s="210" t="s">
        <v>382</v>
      </c>
      <c r="F35" s="200" t="s">
        <v>384</v>
      </c>
      <c r="G35" s="201" t="s">
        <v>929</v>
      </c>
      <c r="H35" s="213" t="s">
        <v>2791</v>
      </c>
      <c r="I35" s="120"/>
      <c r="J35" s="117"/>
      <c r="K35" s="203"/>
      <c r="L35" s="203"/>
      <c r="M35" s="204"/>
      <c r="N35" s="204"/>
      <c r="O35" s="205">
        <v>0.0</v>
      </c>
      <c r="P35" s="205">
        <v>1.0</v>
      </c>
      <c r="Q35" s="205">
        <v>1.0</v>
      </c>
      <c r="R35" s="105"/>
      <c r="S35" s="105"/>
      <c r="T35" s="105"/>
      <c r="U35" s="105"/>
      <c r="V35" s="105"/>
    </row>
    <row r="36" outlineLevel="1">
      <c r="A36" s="195" t="s">
        <v>104</v>
      </c>
      <c r="B36" s="214"/>
      <c r="C36" s="210" t="s">
        <v>105</v>
      </c>
      <c r="D36" s="275" t="s">
        <v>118</v>
      </c>
      <c r="E36" s="210" t="s">
        <v>173</v>
      </c>
      <c r="F36" s="200">
        <v>12.0</v>
      </c>
      <c r="G36" s="201" t="s">
        <v>168</v>
      </c>
      <c r="H36" s="316"/>
      <c r="I36" s="221"/>
      <c r="J36" s="110"/>
      <c r="K36" s="205"/>
      <c r="L36" s="204"/>
      <c r="M36" s="204"/>
      <c r="N36" s="204"/>
      <c r="O36" s="205">
        <v>0.0</v>
      </c>
      <c r="P36" s="205">
        <v>1.0</v>
      </c>
      <c r="Q36" s="205">
        <v>1.0</v>
      </c>
      <c r="R36" s="105"/>
      <c r="S36" s="105"/>
      <c r="T36" s="105"/>
      <c r="U36" s="105"/>
      <c r="V36" s="105"/>
    </row>
    <row r="37" outlineLevel="1">
      <c r="A37" s="207"/>
      <c r="B37" s="208" t="s">
        <v>76</v>
      </c>
      <c r="C37" s="210" t="s">
        <v>553</v>
      </c>
      <c r="D37" s="114"/>
      <c r="E37" s="210" t="s">
        <v>66</v>
      </c>
      <c r="F37" s="200">
        <v>7.199999999999999</v>
      </c>
      <c r="G37" s="201" t="s">
        <v>67</v>
      </c>
      <c r="H37" s="112"/>
      <c r="I37" s="224"/>
      <c r="J37" s="114"/>
      <c r="K37" s="204"/>
      <c r="L37" s="204"/>
      <c r="M37" s="204"/>
      <c r="N37" s="204"/>
      <c r="O37" s="205">
        <v>0.0</v>
      </c>
      <c r="P37" s="205">
        <v>1.0</v>
      </c>
      <c r="Q37" s="205">
        <v>1.0</v>
      </c>
      <c r="R37" s="105"/>
      <c r="S37" s="105"/>
      <c r="T37" s="105"/>
      <c r="U37" s="105"/>
      <c r="V37" s="105"/>
    </row>
    <row r="38" outlineLevel="1">
      <c r="A38" s="195" t="s">
        <v>110</v>
      </c>
      <c r="B38" s="208" t="s">
        <v>2793</v>
      </c>
      <c r="C38" s="275" t="s">
        <v>1535</v>
      </c>
      <c r="D38" s="275" t="s">
        <v>238</v>
      </c>
      <c r="E38" s="210" t="s">
        <v>2794</v>
      </c>
      <c r="F38" s="200" t="s">
        <v>2795</v>
      </c>
      <c r="G38" s="201" t="s">
        <v>75</v>
      </c>
      <c r="H38" s="283" t="s">
        <v>2796</v>
      </c>
      <c r="I38" s="221"/>
      <c r="J38" s="110"/>
      <c r="K38" s="203"/>
      <c r="L38" s="203"/>
      <c r="M38" s="204"/>
      <c r="N38" s="204"/>
      <c r="O38" s="205">
        <v>0.0</v>
      </c>
      <c r="P38" s="205">
        <v>1.0</v>
      </c>
      <c r="Q38" s="205">
        <v>1.0</v>
      </c>
      <c r="R38" s="105"/>
      <c r="S38" s="105"/>
      <c r="T38" s="105"/>
      <c r="U38" s="105"/>
      <c r="V38" s="105"/>
    </row>
    <row r="39" outlineLevel="1">
      <c r="A39" s="222"/>
      <c r="B39" s="208" t="s">
        <v>378</v>
      </c>
      <c r="C39" s="114"/>
      <c r="D39" s="233"/>
      <c r="E39" s="210" t="s">
        <v>225</v>
      </c>
      <c r="F39" s="200">
        <v>19.2</v>
      </c>
      <c r="G39" s="201" t="s">
        <v>75</v>
      </c>
      <c r="H39" s="231"/>
      <c r="J39" s="233"/>
      <c r="K39" s="203"/>
      <c r="L39" s="203"/>
      <c r="M39" s="204"/>
      <c r="N39" s="204"/>
      <c r="O39" s="205"/>
      <c r="P39" s="205"/>
      <c r="Q39" s="205"/>
      <c r="R39" s="105"/>
      <c r="S39" s="105"/>
      <c r="T39" s="105"/>
      <c r="U39" s="105"/>
      <c r="V39" s="105"/>
    </row>
    <row r="40" outlineLevel="1">
      <c r="A40" s="222"/>
      <c r="B40" s="208"/>
      <c r="C40" s="210" t="s">
        <v>773</v>
      </c>
      <c r="D40" s="233"/>
      <c r="E40" s="210" t="s">
        <v>2797</v>
      </c>
      <c r="F40" s="200" t="s">
        <v>2798</v>
      </c>
      <c r="G40" s="201" t="s">
        <v>2799</v>
      </c>
      <c r="H40" s="231"/>
      <c r="J40" s="233"/>
      <c r="K40" s="203"/>
      <c r="L40" s="203"/>
      <c r="M40" s="204"/>
      <c r="N40" s="204"/>
      <c r="O40" s="205">
        <v>4.0</v>
      </c>
      <c r="P40" s="205">
        <v>1.0</v>
      </c>
      <c r="Q40" s="205">
        <v>1.0</v>
      </c>
      <c r="R40" s="105"/>
      <c r="S40" s="105"/>
      <c r="T40" s="105"/>
      <c r="U40" s="105"/>
      <c r="V40" s="105"/>
    </row>
    <row r="41" outlineLevel="1">
      <c r="A41" s="207"/>
      <c r="B41" s="208" t="s">
        <v>2800</v>
      </c>
      <c r="C41" s="210" t="s">
        <v>345</v>
      </c>
      <c r="D41" s="114"/>
      <c r="E41" s="210" t="s">
        <v>191</v>
      </c>
      <c r="F41" s="200">
        <v>13.2</v>
      </c>
      <c r="G41" s="201" t="s">
        <v>91</v>
      </c>
      <c r="H41" s="112"/>
      <c r="I41" s="224"/>
      <c r="J41" s="114"/>
      <c r="K41" s="203"/>
      <c r="L41" s="203"/>
      <c r="M41" s="204"/>
      <c r="N41" s="204"/>
      <c r="O41" s="205">
        <v>0.0</v>
      </c>
      <c r="P41" s="205">
        <v>1.0</v>
      </c>
      <c r="Q41" s="205">
        <v>1.0</v>
      </c>
      <c r="R41" s="105"/>
      <c r="S41" s="105"/>
      <c r="T41" s="105"/>
      <c r="U41" s="105"/>
      <c r="V41" s="105"/>
    </row>
    <row r="42" outlineLevel="1">
      <c r="A42" s="236" t="s">
        <v>119</v>
      </c>
      <c r="B42" s="214"/>
      <c r="C42" s="210" t="s">
        <v>2801</v>
      </c>
      <c r="D42" s="210" t="s">
        <v>450</v>
      </c>
      <c r="E42" s="210" t="s">
        <v>2802</v>
      </c>
      <c r="F42" s="200" t="s">
        <v>2803</v>
      </c>
      <c r="G42" s="201" t="s">
        <v>1991</v>
      </c>
      <c r="H42" s="213" t="s">
        <v>2804</v>
      </c>
      <c r="I42" s="120"/>
      <c r="J42" s="117"/>
      <c r="K42" s="204"/>
      <c r="L42" s="204"/>
      <c r="M42" s="204"/>
      <c r="N42" s="204"/>
      <c r="O42" s="205">
        <v>0.0</v>
      </c>
      <c r="P42" s="205">
        <v>1.0</v>
      </c>
      <c r="Q42" s="205">
        <v>1.0</v>
      </c>
      <c r="R42" s="105"/>
      <c r="S42" s="105"/>
      <c r="T42" s="105"/>
      <c r="U42" s="105"/>
      <c r="V42" s="105"/>
    </row>
    <row r="43" outlineLevel="1">
      <c r="A43" s="236" t="s">
        <v>128</v>
      </c>
      <c r="B43" s="208"/>
      <c r="C43" s="210" t="s">
        <v>2805</v>
      </c>
      <c r="D43" s="355" t="s">
        <v>548</v>
      </c>
      <c r="E43" s="355" t="s">
        <v>206</v>
      </c>
      <c r="F43" s="200">
        <v>15.6</v>
      </c>
      <c r="G43" s="201" t="s">
        <v>80</v>
      </c>
      <c r="H43" s="213" t="s">
        <v>2669</v>
      </c>
      <c r="I43" s="120"/>
      <c r="J43" s="117"/>
      <c r="K43" s="203"/>
      <c r="L43" s="203"/>
      <c r="M43" s="204"/>
      <c r="N43" s="204"/>
      <c r="O43" s="205">
        <v>0.0</v>
      </c>
      <c r="P43" s="205">
        <v>1.0</v>
      </c>
      <c r="Q43" s="205">
        <v>1.0</v>
      </c>
      <c r="R43" s="105"/>
      <c r="S43" s="105"/>
      <c r="T43" s="105"/>
      <c r="U43" s="105"/>
      <c r="V43" s="105"/>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
        <v>148</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
        <v>48</v>
      </c>
      <c r="D46" s="257" t="s">
        <v>49</v>
      </c>
      <c r="E46" s="256" t="s">
        <v>50</v>
      </c>
      <c r="F46" s="259" t="s">
        <v>51</v>
      </c>
      <c r="G46" s="259" t="s">
        <v>174</v>
      </c>
      <c r="H46" s="260" t="str">
        <f>'テンプレート'!H56</f>
        <v>ガード硬直</v>
      </c>
      <c r="I46" s="259" t="str">
        <f>'テンプレート'!I56</f>
        <v>Landing Lag</v>
      </c>
      <c r="J46" s="259" t="s">
        <v>176</v>
      </c>
      <c r="K46" s="259" t="str">
        <f>'テンプレート'!K56</f>
        <v>ベクトル</v>
      </c>
      <c r="L46" s="259" t="str">
        <f>'テンプレート'!L56</f>
        <v>KBG (R.E.)</v>
      </c>
      <c r="M46" s="259" t="str">
        <f>'テンプレート'!M56</f>
        <v>BKB (R.A.)</v>
      </c>
      <c r="N46" s="259" t="str">
        <f>'テンプレート'!N56</f>
        <v>FKB (R.F.)</v>
      </c>
      <c r="O46" s="262" t="str">
        <f>'テンプレート'!O56</f>
        <v>盾削り値</v>
      </c>
      <c r="P46" s="259" t="str">
        <f>'テンプレート'!P56</f>
        <v>ﾋｯﾄｽﾄｯﾌﾟ</v>
      </c>
      <c r="Q46" s="262" t="str">
        <f>'テンプレート'!Q56</f>
        <v>ずらし</v>
      </c>
      <c r="R46" s="263" t="str">
        <f>'テンプレート'!R56</f>
        <v>Comment</v>
      </c>
      <c r="S46" s="120"/>
      <c r="T46" s="120"/>
      <c r="U46" s="120"/>
      <c r="V46" s="120"/>
    </row>
    <row r="47" outlineLevel="1">
      <c r="A47" s="265" t="s">
        <v>187</v>
      </c>
      <c r="B47" s="267"/>
      <c r="C47" s="199" t="s">
        <v>261</v>
      </c>
      <c r="D47" s="269" t="s">
        <v>165</v>
      </c>
      <c r="E47" s="271" t="s">
        <v>74</v>
      </c>
      <c r="F47" s="273">
        <v>14.399999999999999</v>
      </c>
      <c r="G47" s="273">
        <v>12.24</v>
      </c>
      <c r="H47" s="200" t="s">
        <v>59</v>
      </c>
      <c r="I47" s="311" t="str">
        <f t="array" ref="I47">INDEX('Aerial Attacks'!$O$3:$AA$109, MATCH($A$1,'Aerial Attacks'!$A$3:$A$109,0), MATCH(A47,'Aerial Attacks'!$O$2:$S$2,0))</f>
        <v>9</v>
      </c>
      <c r="J47" s="314" t="s">
        <v>1550</v>
      </c>
      <c r="K47" s="278"/>
      <c r="L47" s="284"/>
      <c r="M47" s="825"/>
      <c r="N47" s="825"/>
      <c r="O47" s="282">
        <v>0.0</v>
      </c>
      <c r="P47" s="282">
        <v>1.0</v>
      </c>
      <c r="Q47" s="282">
        <v>1.0</v>
      </c>
      <c r="R47" s="1128"/>
      <c r="S47" s="221"/>
      <c r="T47" s="221"/>
      <c r="U47" s="221"/>
      <c r="V47" s="110"/>
    </row>
    <row r="48" outlineLevel="1">
      <c r="A48" s="207"/>
      <c r="B48" s="267" t="s">
        <v>76</v>
      </c>
      <c r="C48" s="199" t="s">
        <v>2806</v>
      </c>
      <c r="D48" s="114"/>
      <c r="E48" s="199" t="s">
        <v>145</v>
      </c>
      <c r="F48" s="200">
        <v>8.4</v>
      </c>
      <c r="G48" s="200">
        <v>7.140000000000001</v>
      </c>
      <c r="H48" s="200" t="s">
        <v>70</v>
      </c>
      <c r="I48" s="207"/>
      <c r="J48" s="114"/>
      <c r="K48" s="278"/>
      <c r="L48" s="284"/>
      <c r="M48" s="825"/>
      <c r="N48" s="825"/>
      <c r="O48" s="282">
        <v>0.0</v>
      </c>
      <c r="P48" s="282">
        <v>1.0</v>
      </c>
      <c r="Q48" s="282">
        <v>1.0</v>
      </c>
      <c r="R48" s="112"/>
      <c r="S48" s="224"/>
      <c r="T48" s="224"/>
      <c r="U48" s="224"/>
      <c r="V48" s="114"/>
    </row>
    <row r="49" outlineLevel="1">
      <c r="A49" s="299" t="s">
        <v>219</v>
      </c>
      <c r="B49" s="267"/>
      <c r="C49" s="199" t="s">
        <v>696</v>
      </c>
      <c r="D49" s="301">
        <v>41.0</v>
      </c>
      <c r="E49" s="199" t="s">
        <v>74</v>
      </c>
      <c r="F49" s="200">
        <v>14.399999999999999</v>
      </c>
      <c r="G49" s="200">
        <v>12.24</v>
      </c>
      <c r="H49" s="200" t="s">
        <v>59</v>
      </c>
      <c r="I49" s="581" t="str">
        <f t="array" ref="I49">INDEX('Aerial Attacks'!$O$3:$AA$109, MATCH($A$1,'Aerial Attacks'!$A$3:$A$109,0), MATCH(A49,'Aerial Attacks'!$O$2:$S$2,0))</f>
        <v>18</v>
      </c>
      <c r="J49" s="355" t="s">
        <v>2807</v>
      </c>
      <c r="K49" s="278"/>
      <c r="L49" s="284"/>
      <c r="M49" s="825"/>
      <c r="N49" s="825"/>
      <c r="O49" s="282">
        <v>0.0</v>
      </c>
      <c r="P49" s="282">
        <v>1.0</v>
      </c>
      <c r="Q49" s="282">
        <v>1.0</v>
      </c>
      <c r="R49" s="1130"/>
      <c r="S49" s="120"/>
      <c r="T49" s="120"/>
      <c r="U49" s="120"/>
      <c r="V49" s="117"/>
    </row>
    <row r="50" outlineLevel="1">
      <c r="A50" s="299" t="s">
        <v>260</v>
      </c>
      <c r="B50" s="267"/>
      <c r="C50" s="199" t="s">
        <v>840</v>
      </c>
      <c r="D50" s="301">
        <v>37.0</v>
      </c>
      <c r="E50" s="199" t="s">
        <v>225</v>
      </c>
      <c r="F50" s="200">
        <v>19.2</v>
      </c>
      <c r="G50" s="200">
        <v>16.32</v>
      </c>
      <c r="H50" s="200" t="s">
        <v>67</v>
      </c>
      <c r="I50" s="581">
        <f t="array" ref="I50">INDEX('Aerial Attacks'!$O$3:$AA$109, MATCH($A$1,'Aerial Attacks'!$A$3:$A$109,0), MATCH(A50,'Aerial Attacks'!$O$2:$S$2,0))</f>
        <v>13</v>
      </c>
      <c r="J50" s="355" t="s">
        <v>297</v>
      </c>
      <c r="K50" s="278"/>
      <c r="L50" s="284"/>
      <c r="M50" s="825"/>
      <c r="N50" s="825"/>
      <c r="O50" s="282">
        <v>0.0</v>
      </c>
      <c r="P50" s="282">
        <v>1.0</v>
      </c>
      <c r="Q50" s="282">
        <v>1.0</v>
      </c>
      <c r="R50" s="1130"/>
      <c r="S50" s="120"/>
      <c r="T50" s="120"/>
      <c r="U50" s="120"/>
      <c r="V50" s="117"/>
    </row>
    <row r="51" outlineLevel="1">
      <c r="A51" s="265" t="s">
        <v>271</v>
      </c>
      <c r="B51" s="267" t="s">
        <v>813</v>
      </c>
      <c r="C51" s="199" t="s">
        <v>2808</v>
      </c>
      <c r="D51" s="269" t="s">
        <v>345</v>
      </c>
      <c r="E51" s="199" t="s">
        <v>429</v>
      </c>
      <c r="F51" s="200">
        <v>1.2</v>
      </c>
      <c r="G51" s="200">
        <v>1.02</v>
      </c>
      <c r="H51" s="200" t="s">
        <v>292</v>
      </c>
      <c r="I51" s="311" t="str">
        <f t="array" ref="I51">INDEX('Aerial Attacks'!$O$3:$AA$109, MATCH($A$1,'Aerial Attacks'!$A$3:$A$109,0), MATCH(A51,'Aerial Attacks'!$O$2:$S$2,0))</f>
        <v>13</v>
      </c>
      <c r="J51" s="314" t="s">
        <v>1076</v>
      </c>
      <c r="K51" s="284"/>
      <c r="L51" s="284"/>
      <c r="M51" s="825"/>
      <c r="N51" s="825"/>
      <c r="O51" s="282">
        <v>0.0</v>
      </c>
      <c r="P51" s="282">
        <v>1.0</v>
      </c>
      <c r="Q51" s="282">
        <v>1.0</v>
      </c>
      <c r="R51" s="1128"/>
      <c r="S51" s="221"/>
      <c r="T51" s="221"/>
      <c r="U51" s="221"/>
      <c r="V51" s="110"/>
    </row>
    <row r="52" outlineLevel="1">
      <c r="A52" s="207"/>
      <c r="B52" s="267" t="s">
        <v>421</v>
      </c>
      <c r="C52" s="199" t="s">
        <v>262</v>
      </c>
      <c r="D52" s="114"/>
      <c r="E52" s="199" t="s">
        <v>229</v>
      </c>
      <c r="F52" s="200">
        <v>6.0</v>
      </c>
      <c r="G52" s="200">
        <v>5.1</v>
      </c>
      <c r="H52" s="200" t="s">
        <v>70</v>
      </c>
      <c r="I52" s="207"/>
      <c r="J52" s="114"/>
      <c r="K52" s="284"/>
      <c r="L52" s="284"/>
      <c r="M52" s="825"/>
      <c r="N52" s="825"/>
      <c r="O52" s="282">
        <v>0.0</v>
      </c>
      <c r="P52" s="282">
        <v>1.0</v>
      </c>
      <c r="Q52" s="282">
        <v>1.0</v>
      </c>
      <c r="R52" s="112"/>
      <c r="S52" s="224"/>
      <c r="T52" s="224"/>
      <c r="U52" s="224"/>
      <c r="V52" s="114"/>
    </row>
    <row r="53" outlineLevel="1">
      <c r="A53" s="299" t="s">
        <v>283</v>
      </c>
      <c r="B53" s="267"/>
      <c r="C53" s="199" t="s">
        <v>2809</v>
      </c>
      <c r="D53" s="301">
        <v>47.0</v>
      </c>
      <c r="E53" s="199" t="s">
        <v>2810</v>
      </c>
      <c r="F53" s="200" t="s">
        <v>2811</v>
      </c>
      <c r="G53" s="200" t="s">
        <v>2812</v>
      </c>
      <c r="H53" s="200" t="s">
        <v>1278</v>
      </c>
      <c r="I53" s="581">
        <f t="array" ref="I53">INDEX('Aerial Attacks'!$O$3:$AA$109, MATCH($A$1,'Aerial Attacks'!$A$3:$A$109,0), MATCH(A53,'Aerial Attacks'!$O$2:$S$2,0))</f>
        <v>18</v>
      </c>
      <c r="J53" s="355" t="s">
        <v>2813</v>
      </c>
      <c r="K53" s="203"/>
      <c r="L53" s="203"/>
      <c r="M53" s="204"/>
      <c r="N53" s="204"/>
      <c r="O53" s="205">
        <v>0.0</v>
      </c>
      <c r="P53" s="205">
        <v>1.0</v>
      </c>
      <c r="Q53" s="205">
        <v>1.0</v>
      </c>
      <c r="R53" s="228"/>
      <c r="S53" s="120"/>
      <c r="T53" s="120"/>
      <c r="U53" s="120"/>
      <c r="V53" s="117"/>
    </row>
    <row r="54">
      <c r="A54" s="312"/>
      <c r="B54" s="315"/>
      <c r="C54" s="317"/>
      <c r="D54" s="317"/>
      <c r="E54" s="318"/>
      <c r="F54" s="318"/>
      <c r="G54" s="318"/>
      <c r="H54" s="319"/>
      <c r="I54" s="319"/>
      <c r="J54" s="320"/>
      <c r="K54" s="320"/>
      <c r="L54" s="320"/>
      <c r="M54" s="320"/>
      <c r="N54" s="320"/>
      <c r="O54" s="320"/>
      <c r="P54" s="320"/>
      <c r="Q54" s="180"/>
      <c r="R54" s="180"/>
      <c r="S54" s="180"/>
      <c r="T54" s="180"/>
      <c r="U54" s="180"/>
      <c r="V54" s="180"/>
    </row>
    <row r="55">
      <c r="A55" s="322" t="str">
        <f>'テンプレート'!A71</f>
        <v>Special Moves</v>
      </c>
      <c r="B55" s="117"/>
      <c r="C55" s="317"/>
      <c r="D55" s="317"/>
      <c r="E55" s="318"/>
      <c r="F55" s="318"/>
      <c r="G55" s="318"/>
      <c r="H55" s="319"/>
      <c r="I55" s="319"/>
      <c r="J55" s="320"/>
      <c r="K55" s="320"/>
      <c r="L55" s="320"/>
      <c r="M55" s="320"/>
      <c r="N55" s="320"/>
      <c r="O55" s="320"/>
      <c r="P55" s="320"/>
      <c r="Q55" s="180"/>
      <c r="R55" s="180"/>
      <c r="S55" s="180"/>
      <c r="T55" s="180"/>
      <c r="U55" s="180"/>
      <c r="V55" s="180"/>
    </row>
    <row r="56" outlineLevel="1">
      <c r="A56" s="324" t="s">
        <v>725</v>
      </c>
      <c r="B56" s="117"/>
      <c r="C56" s="327" t="s">
        <v>48</v>
      </c>
      <c r="D56" s="327" t="s">
        <v>49</v>
      </c>
      <c r="E56" s="328" t="s">
        <v>50</v>
      </c>
      <c r="F56" s="329" t="s">
        <v>51</v>
      </c>
      <c r="G56" s="328" t="s">
        <v>52</v>
      </c>
      <c r="H56" s="331" t="str">
        <f>'テンプレート'!H72</f>
        <v>Comment</v>
      </c>
      <c r="I56" s="120"/>
      <c r="J56" s="117"/>
      <c r="K56" s="333" t="str">
        <f>'テンプレート'!K72</f>
        <v>ベクトル</v>
      </c>
      <c r="L56" s="333" t="str">
        <f>'テンプレート'!L72</f>
        <v>KBG (R.E.)</v>
      </c>
      <c r="M56" s="333" t="str">
        <f>'テンプレート'!M72</f>
        <v>BKB (R.A.)</v>
      </c>
      <c r="N56" s="333" t="str">
        <f>'テンプレート'!N72</f>
        <v>FKB (R.F.)</v>
      </c>
      <c r="O56" s="334" t="str">
        <f>'テンプレート'!O72</f>
        <v>盾削り値</v>
      </c>
      <c r="P56" s="333" t="str">
        <f>'テンプレート'!P72</f>
        <v>ﾋｯﾄｽﾄｯﾌﾟ</v>
      </c>
      <c r="Q56" s="334" t="str">
        <f>'テンプレート'!Q72</f>
        <v>ずらし</v>
      </c>
      <c r="R56" s="333" t="str">
        <f>'テンプレート'!R72</f>
        <v>相殺</v>
      </c>
      <c r="S56" s="334" t="str">
        <f>'テンプレート'!S72</f>
        <v>相殺ﾓｰｼｮﾝ</v>
      </c>
      <c r="T56" s="334" t="str">
        <f>'テンプレート'!T72</f>
        <v>飛び道具</v>
      </c>
      <c r="U56" s="334" t="str">
        <f>'テンプレート'!U72</f>
        <v>慣性反転</v>
      </c>
      <c r="V56" s="334" t="str">
        <f>'テンプレート'!V72</f>
        <v>向き反転</v>
      </c>
    </row>
    <row r="57" outlineLevel="1">
      <c r="A57" s="335" t="s">
        <v>324</v>
      </c>
      <c r="B57" s="343" t="s">
        <v>732</v>
      </c>
      <c r="C57" s="199" t="s">
        <v>2814</v>
      </c>
      <c r="D57" s="216" t="s">
        <v>238</v>
      </c>
      <c r="E57" s="386"/>
      <c r="F57" s="386"/>
      <c r="G57" s="386"/>
      <c r="H57" s="243" t="s">
        <v>2815</v>
      </c>
      <c r="I57" s="221"/>
      <c r="J57" s="110"/>
      <c r="K57" s="414"/>
      <c r="L57" s="414"/>
      <c r="M57" s="414"/>
      <c r="N57" s="414"/>
      <c r="O57" s="414"/>
      <c r="P57" s="414"/>
      <c r="Q57" s="414"/>
      <c r="R57" s="414"/>
      <c r="S57" s="414"/>
      <c r="T57" s="414"/>
      <c r="U57" s="344" t="s">
        <v>340</v>
      </c>
      <c r="V57" s="344" t="b">
        <v>1</v>
      </c>
    </row>
    <row r="58" outlineLevel="1">
      <c r="A58" s="222"/>
      <c r="B58" s="343" t="s">
        <v>728</v>
      </c>
      <c r="C58" s="199" t="s">
        <v>2816</v>
      </c>
      <c r="D58" s="207"/>
      <c r="E58" s="199" t="s">
        <v>451</v>
      </c>
      <c r="F58" s="200">
        <v>0.0</v>
      </c>
      <c r="G58" s="386"/>
      <c r="H58" s="231"/>
      <c r="J58" s="233"/>
      <c r="K58" s="203"/>
      <c r="L58" s="203"/>
      <c r="M58" s="204"/>
      <c r="N58" s="204"/>
      <c r="O58" s="200">
        <v>0.0</v>
      </c>
      <c r="P58" s="200">
        <v>0.0</v>
      </c>
      <c r="Q58" s="200">
        <v>0.0</v>
      </c>
      <c r="R58" s="205"/>
      <c r="S58" s="205"/>
      <c r="T58" s="205"/>
      <c r="U58" s="222"/>
      <c r="V58" s="222"/>
    </row>
    <row r="59" outlineLevel="1">
      <c r="A59" s="222"/>
      <c r="B59" s="708" t="s">
        <v>733</v>
      </c>
      <c r="C59" s="386"/>
      <c r="D59" s="199" t="s">
        <v>122</v>
      </c>
      <c r="E59" s="414"/>
      <c r="F59" s="414"/>
      <c r="G59" s="386"/>
      <c r="H59" s="231"/>
      <c r="J59" s="233"/>
      <c r="K59" s="414"/>
      <c r="L59" s="414"/>
      <c r="M59" s="414"/>
      <c r="N59" s="414"/>
      <c r="O59" s="414"/>
      <c r="P59" s="414"/>
      <c r="Q59" s="414"/>
      <c r="R59" s="414"/>
      <c r="S59" s="414"/>
      <c r="T59" s="414"/>
      <c r="U59" s="222"/>
      <c r="V59" s="222"/>
    </row>
    <row r="60" outlineLevel="1">
      <c r="A60" s="222"/>
      <c r="B60" s="708" t="s">
        <v>734</v>
      </c>
      <c r="C60" s="386"/>
      <c r="D60" s="199" t="s">
        <v>205</v>
      </c>
      <c r="E60" s="414"/>
      <c r="F60" s="414"/>
      <c r="G60" s="386"/>
      <c r="H60" s="231"/>
      <c r="J60" s="233"/>
      <c r="K60" s="414"/>
      <c r="L60" s="414"/>
      <c r="M60" s="414"/>
      <c r="N60" s="414"/>
      <c r="O60" s="414"/>
      <c r="P60" s="414"/>
      <c r="Q60" s="414"/>
      <c r="R60" s="414"/>
      <c r="S60" s="414"/>
      <c r="T60" s="414"/>
      <c r="U60" s="222"/>
      <c r="V60" s="222"/>
    </row>
    <row r="61" outlineLevel="1">
      <c r="A61" s="222"/>
      <c r="B61" s="1895" t="s">
        <v>747</v>
      </c>
      <c r="C61" s="197" t="s">
        <v>748</v>
      </c>
      <c r="D61" s="197" t="s">
        <v>98</v>
      </c>
      <c r="E61" s="414"/>
      <c r="F61" s="414"/>
      <c r="G61" s="386"/>
      <c r="H61" s="231"/>
      <c r="J61" s="233"/>
      <c r="K61" s="414"/>
      <c r="L61" s="414"/>
      <c r="M61" s="414"/>
      <c r="N61" s="414"/>
      <c r="O61" s="414"/>
      <c r="P61" s="414"/>
      <c r="Q61" s="414"/>
      <c r="R61" s="414"/>
      <c r="S61" s="414"/>
      <c r="T61" s="414"/>
      <c r="U61" s="222"/>
      <c r="V61" s="222"/>
    </row>
    <row r="62" outlineLevel="1">
      <c r="A62" s="222"/>
      <c r="B62" s="1896" t="s">
        <v>749</v>
      </c>
      <c r="C62" s="197" t="s">
        <v>748</v>
      </c>
      <c r="D62" s="197" t="s">
        <v>548</v>
      </c>
      <c r="E62" s="414"/>
      <c r="F62" s="414"/>
      <c r="G62" s="386"/>
      <c r="H62" s="231"/>
      <c r="J62" s="233"/>
      <c r="K62" s="414"/>
      <c r="L62" s="414"/>
      <c r="M62" s="414"/>
      <c r="N62" s="414"/>
      <c r="O62" s="414"/>
      <c r="P62" s="414"/>
      <c r="Q62" s="414"/>
      <c r="R62" s="414"/>
      <c r="S62" s="414"/>
      <c r="T62" s="414"/>
      <c r="U62" s="222"/>
      <c r="V62" s="222"/>
    </row>
    <row r="63" outlineLevel="1">
      <c r="A63" s="222"/>
      <c r="B63" s="1896" t="s">
        <v>751</v>
      </c>
      <c r="C63" s="197" t="s">
        <v>748</v>
      </c>
      <c r="D63" s="197" t="s">
        <v>903</v>
      </c>
      <c r="E63" s="414"/>
      <c r="F63" s="414"/>
      <c r="G63" s="386"/>
      <c r="H63" s="231"/>
      <c r="J63" s="233"/>
      <c r="K63" s="414"/>
      <c r="L63" s="414"/>
      <c r="M63" s="414"/>
      <c r="N63" s="414"/>
      <c r="O63" s="414"/>
      <c r="P63" s="414"/>
      <c r="Q63" s="414"/>
      <c r="R63" s="414"/>
      <c r="S63" s="414"/>
      <c r="T63" s="414"/>
      <c r="U63" s="222"/>
      <c r="V63" s="222"/>
    </row>
    <row r="64" outlineLevel="1">
      <c r="A64" s="222"/>
      <c r="B64" s="1896" t="s">
        <v>753</v>
      </c>
      <c r="C64" s="197" t="s">
        <v>748</v>
      </c>
      <c r="D64" s="197" t="s">
        <v>2817</v>
      </c>
      <c r="E64" s="414"/>
      <c r="F64" s="414"/>
      <c r="G64" s="386"/>
      <c r="H64" s="231"/>
      <c r="J64" s="233"/>
      <c r="K64" s="414"/>
      <c r="L64" s="414"/>
      <c r="M64" s="414"/>
      <c r="N64" s="414"/>
      <c r="O64" s="414"/>
      <c r="P64" s="414"/>
      <c r="Q64" s="414"/>
      <c r="R64" s="414"/>
      <c r="S64" s="414"/>
      <c r="T64" s="414"/>
      <c r="U64" s="222"/>
      <c r="V64" s="222"/>
    </row>
    <row r="65" outlineLevel="1">
      <c r="A65" s="222"/>
      <c r="B65" s="708" t="s">
        <v>2818</v>
      </c>
      <c r="C65" s="199" t="s">
        <v>66</v>
      </c>
      <c r="D65" s="199" t="s">
        <v>150</v>
      </c>
      <c r="E65" s="199" t="s">
        <v>74</v>
      </c>
      <c r="F65" s="200">
        <v>14.399999999999999</v>
      </c>
      <c r="G65" s="386"/>
      <c r="H65" s="231"/>
      <c r="J65" s="233"/>
      <c r="K65" s="414"/>
      <c r="L65" s="414"/>
      <c r="M65" s="414"/>
      <c r="N65" s="414"/>
      <c r="O65" s="414"/>
      <c r="P65" s="414"/>
      <c r="Q65" s="414"/>
      <c r="R65" s="414"/>
      <c r="S65" s="414"/>
      <c r="T65" s="414"/>
      <c r="U65" s="222"/>
      <c r="V65" s="222"/>
    </row>
    <row r="66" outlineLevel="1">
      <c r="A66" s="222"/>
      <c r="B66" s="708" t="s">
        <v>746</v>
      </c>
      <c r="C66" s="197" t="s">
        <v>2819</v>
      </c>
      <c r="D66" s="937"/>
      <c r="E66" s="199" t="s">
        <v>370</v>
      </c>
      <c r="F66" s="200"/>
      <c r="G66" s="937"/>
      <c r="H66" s="231"/>
      <c r="J66" s="233"/>
      <c r="K66" s="203"/>
      <c r="L66" s="203"/>
      <c r="M66" s="204"/>
      <c r="N66" s="204"/>
      <c r="O66" s="200">
        <v>0.0</v>
      </c>
      <c r="P66" s="200">
        <v>1.0</v>
      </c>
      <c r="Q66" s="200">
        <v>1.0</v>
      </c>
      <c r="R66" s="205" t="b">
        <v>0</v>
      </c>
      <c r="S66" s="205" t="b">
        <v>0</v>
      </c>
      <c r="T66" s="205" t="b">
        <v>1</v>
      </c>
      <c r="U66" s="222"/>
      <c r="V66" s="222"/>
    </row>
    <row r="67" outlineLevel="1">
      <c r="A67" s="222"/>
      <c r="B67" s="708" t="s">
        <v>2820</v>
      </c>
      <c r="C67" s="127" t="s">
        <v>2821</v>
      </c>
      <c r="D67" s="199" t="s">
        <v>924</v>
      </c>
      <c r="E67" s="1897"/>
      <c r="F67" s="1898"/>
      <c r="G67" s="1897"/>
      <c r="H67" s="112"/>
      <c r="I67" s="224"/>
      <c r="J67" s="114"/>
      <c r="K67" s="203"/>
      <c r="L67" s="203"/>
      <c r="M67" s="204"/>
      <c r="N67" s="204"/>
      <c r="O67" s="200"/>
      <c r="P67" s="200"/>
      <c r="Q67" s="200"/>
      <c r="R67" s="205" t="b">
        <v>0</v>
      </c>
      <c r="S67" s="205" t="b">
        <v>0</v>
      </c>
      <c r="T67" s="205" t="b">
        <v>1</v>
      </c>
      <c r="U67" s="207"/>
      <c r="V67" s="207"/>
    </row>
    <row r="68" outlineLevel="1">
      <c r="A68" s="324" t="s">
        <v>2822</v>
      </c>
      <c r="B68" s="117"/>
      <c r="C68" s="327" t="s">
        <v>48</v>
      </c>
      <c r="D68" s="327" t="s">
        <v>49</v>
      </c>
      <c r="E68" s="328" t="s">
        <v>50</v>
      </c>
      <c r="F68" s="329" t="s">
        <v>51</v>
      </c>
      <c r="G68" s="328" t="s">
        <v>52</v>
      </c>
      <c r="H68" s="331" t="str">
        <f>'テンプレート'!H75</f>
        <v>Comment</v>
      </c>
      <c r="I68" s="120"/>
      <c r="J68" s="117"/>
      <c r="K68" s="333" t="str">
        <f>'テンプレート'!K75</f>
        <v>ベクトル</v>
      </c>
      <c r="L68" s="333" t="str">
        <f>'テンプレート'!L75</f>
        <v>KBG (R.E.)</v>
      </c>
      <c r="M68" s="333" t="str">
        <f>'テンプレート'!M75</f>
        <v>BKB (R.A.)</v>
      </c>
      <c r="N68" s="333" t="str">
        <f>'テンプレート'!N75</f>
        <v>FKB (R.F.)</v>
      </c>
      <c r="O68" s="334" t="str">
        <f>'テンプレート'!O75</f>
        <v>盾削り値</v>
      </c>
      <c r="P68" s="333" t="str">
        <f>'テンプレート'!P75</f>
        <v>ﾋｯﾄｽﾄｯﾌﾟ</v>
      </c>
      <c r="Q68" s="334" t="str">
        <f>'テンプレート'!Q75</f>
        <v>ずらし</v>
      </c>
      <c r="R68" s="333" t="str">
        <f>'テンプレート'!R75</f>
        <v>相殺</v>
      </c>
      <c r="S68" s="334" t="str">
        <f>'テンプレート'!S75</f>
        <v>相殺ﾓｰｼｮﾝ</v>
      </c>
      <c r="T68" s="334" t="str">
        <f>'テンプレート'!T75</f>
        <v>飛び道具</v>
      </c>
      <c r="U68" s="334" t="str">
        <f>'テンプレート'!U75</f>
        <v>慣性反転</v>
      </c>
      <c r="V68" s="334" t="str">
        <f>'テンプレート'!V75</f>
        <v>向き反転</v>
      </c>
    </row>
    <row r="69" ht="21.0" customHeight="1" outlineLevel="1">
      <c r="A69" s="335" t="s">
        <v>324</v>
      </c>
      <c r="B69" s="343" t="s">
        <v>1395</v>
      </c>
      <c r="C69" s="199" t="s">
        <v>244</v>
      </c>
      <c r="D69" s="216" t="s">
        <v>234</v>
      </c>
      <c r="E69" s="199" t="s">
        <v>173</v>
      </c>
      <c r="F69" s="200">
        <v>12.0</v>
      </c>
      <c r="G69" s="199" t="s">
        <v>168</v>
      </c>
      <c r="H69" s="243" t="s">
        <v>2823</v>
      </c>
      <c r="I69" s="221"/>
      <c r="J69" s="110"/>
      <c r="K69" s="203"/>
      <c r="L69" s="203"/>
      <c r="M69" s="204"/>
      <c r="N69" s="204"/>
      <c r="O69" s="200">
        <v>0.0</v>
      </c>
      <c r="P69" s="200">
        <v>1.0</v>
      </c>
      <c r="Q69" s="200">
        <v>1.0</v>
      </c>
      <c r="R69" s="205" t="b">
        <v>0</v>
      </c>
      <c r="S69" s="205" t="b">
        <v>0</v>
      </c>
      <c r="T69" s="205"/>
      <c r="U69" s="344" t="b">
        <v>0</v>
      </c>
      <c r="V69" s="344" t="b">
        <v>1</v>
      </c>
    </row>
    <row r="70" ht="21.0" customHeight="1" outlineLevel="1">
      <c r="A70" s="222"/>
      <c r="B70" s="343" t="s">
        <v>2824</v>
      </c>
      <c r="C70" s="199" t="s">
        <v>2825</v>
      </c>
      <c r="D70" s="222"/>
      <c r="E70" s="199" t="s">
        <v>166</v>
      </c>
      <c r="F70" s="200">
        <v>16.8</v>
      </c>
      <c r="G70" s="199" t="s">
        <v>59</v>
      </c>
      <c r="H70" s="231"/>
      <c r="J70" s="233"/>
      <c r="K70" s="200"/>
      <c r="L70" s="200"/>
      <c r="M70" s="205"/>
      <c r="N70" s="205"/>
      <c r="O70" s="200">
        <v>0.0</v>
      </c>
      <c r="P70" s="200">
        <v>1.0</v>
      </c>
      <c r="Q70" s="200">
        <v>1.0</v>
      </c>
      <c r="R70" s="205" t="b">
        <v>0</v>
      </c>
      <c r="S70" s="205" t="b">
        <v>0</v>
      </c>
      <c r="T70" s="205" t="b">
        <v>1</v>
      </c>
      <c r="U70" s="222"/>
      <c r="V70" s="222"/>
    </row>
    <row r="71" ht="21.0" customHeight="1" outlineLevel="1">
      <c r="A71" s="222"/>
      <c r="B71" s="343" t="s">
        <v>2826</v>
      </c>
      <c r="C71" s="199" t="s">
        <v>2827</v>
      </c>
      <c r="D71" s="222"/>
      <c r="E71" s="199" t="s">
        <v>2689</v>
      </c>
      <c r="F71" s="200">
        <v>15.0</v>
      </c>
      <c r="G71" s="199" t="s">
        <v>193</v>
      </c>
      <c r="H71" s="231"/>
      <c r="J71" s="233"/>
      <c r="K71" s="200"/>
      <c r="L71" s="200"/>
      <c r="M71" s="205"/>
      <c r="N71" s="205"/>
      <c r="O71" s="200">
        <v>0.0</v>
      </c>
      <c r="P71" s="200">
        <v>1.0</v>
      </c>
      <c r="Q71" s="200">
        <v>1.0</v>
      </c>
      <c r="R71" s="205" t="b">
        <v>0</v>
      </c>
      <c r="S71" s="205" t="b">
        <v>0</v>
      </c>
      <c r="T71" s="205" t="b">
        <v>1</v>
      </c>
      <c r="U71" s="222"/>
      <c r="V71" s="222"/>
    </row>
    <row r="72" ht="21.0" customHeight="1" outlineLevel="1">
      <c r="A72" s="222"/>
      <c r="B72" s="343" t="s">
        <v>2828</v>
      </c>
      <c r="C72" s="199" t="s">
        <v>2829</v>
      </c>
      <c r="D72" s="222"/>
      <c r="E72" s="199" t="s">
        <v>191</v>
      </c>
      <c r="F72" s="200">
        <v>13.2</v>
      </c>
      <c r="G72" s="199" t="s">
        <v>193</v>
      </c>
      <c r="H72" s="231"/>
      <c r="J72" s="233"/>
      <c r="K72" s="200"/>
      <c r="L72" s="200"/>
      <c r="M72" s="205"/>
      <c r="N72" s="205"/>
      <c r="O72" s="200">
        <v>0.0</v>
      </c>
      <c r="P72" s="200">
        <v>1.0</v>
      </c>
      <c r="Q72" s="200">
        <v>1.0</v>
      </c>
      <c r="R72" s="205" t="b">
        <v>0</v>
      </c>
      <c r="S72" s="205" t="b">
        <v>0</v>
      </c>
      <c r="T72" s="205" t="b">
        <v>1</v>
      </c>
      <c r="U72" s="222"/>
      <c r="V72" s="222"/>
    </row>
    <row r="73" ht="21.0" customHeight="1" outlineLevel="1">
      <c r="A73" s="222"/>
      <c r="B73" s="343" t="s">
        <v>2830</v>
      </c>
      <c r="C73" s="199" t="s">
        <v>2831</v>
      </c>
      <c r="D73" s="207"/>
      <c r="E73" s="199" t="s">
        <v>1784</v>
      </c>
      <c r="F73" s="200">
        <v>11.4</v>
      </c>
      <c r="G73" s="199" t="s">
        <v>193</v>
      </c>
      <c r="H73" s="231"/>
      <c r="J73" s="233"/>
      <c r="K73" s="200"/>
      <c r="L73" s="200"/>
      <c r="M73" s="205"/>
      <c r="N73" s="205"/>
      <c r="O73" s="200">
        <v>0.0</v>
      </c>
      <c r="P73" s="200">
        <v>1.0</v>
      </c>
      <c r="Q73" s="200">
        <v>1.0</v>
      </c>
      <c r="R73" s="205" t="b">
        <v>0</v>
      </c>
      <c r="S73" s="205" t="b">
        <v>0</v>
      </c>
      <c r="T73" s="205" t="b">
        <v>1</v>
      </c>
      <c r="U73" s="222"/>
      <c r="V73" s="222"/>
    </row>
    <row r="74" ht="21.0" customHeight="1" outlineLevel="1">
      <c r="A74" s="222"/>
      <c r="B74" s="343" t="s">
        <v>2832</v>
      </c>
      <c r="C74" s="199" t="s">
        <v>370</v>
      </c>
      <c r="D74" s="386"/>
      <c r="E74" s="199" t="s">
        <v>173</v>
      </c>
      <c r="F74" s="200">
        <v>12.0</v>
      </c>
      <c r="G74" s="199" t="s">
        <v>193</v>
      </c>
      <c r="H74" s="231"/>
      <c r="J74" s="233"/>
      <c r="K74" s="200"/>
      <c r="L74" s="200"/>
      <c r="M74" s="205"/>
      <c r="N74" s="205"/>
      <c r="O74" s="200">
        <v>0.0</v>
      </c>
      <c r="P74" s="200">
        <v>1.0</v>
      </c>
      <c r="Q74" s="200">
        <v>1.0</v>
      </c>
      <c r="R74" s="205" t="b">
        <v>0</v>
      </c>
      <c r="S74" s="205" t="b">
        <v>0</v>
      </c>
      <c r="T74" s="205" t="b">
        <v>1</v>
      </c>
      <c r="U74" s="222"/>
      <c r="V74" s="222"/>
    </row>
    <row r="75" ht="21.0" customHeight="1" outlineLevel="1">
      <c r="A75" s="222"/>
      <c r="B75" s="343" t="s">
        <v>2833</v>
      </c>
      <c r="C75" s="197" t="s">
        <v>2834</v>
      </c>
      <c r="D75" s="197" t="s">
        <v>234</v>
      </c>
      <c r="E75" s="386"/>
      <c r="F75" s="386"/>
      <c r="G75" s="386"/>
      <c r="H75" s="112"/>
      <c r="I75" s="224"/>
      <c r="J75" s="114"/>
      <c r="K75" s="414"/>
      <c r="L75" s="414"/>
      <c r="M75" s="414"/>
      <c r="N75" s="414"/>
      <c r="O75" s="414"/>
      <c r="P75" s="414"/>
      <c r="Q75" s="414"/>
      <c r="R75" s="414"/>
      <c r="S75" s="414"/>
      <c r="T75" s="414"/>
      <c r="U75" s="207"/>
      <c r="V75" s="207"/>
    </row>
    <row r="76" outlineLevel="1">
      <c r="A76" s="324" t="s">
        <v>2835</v>
      </c>
      <c r="B76" s="117"/>
      <c r="C76" s="327" t="s">
        <v>48</v>
      </c>
      <c r="D76" s="327" t="s">
        <v>49</v>
      </c>
      <c r="E76" s="328" t="s">
        <v>50</v>
      </c>
      <c r="F76" s="329" t="s">
        <v>51</v>
      </c>
      <c r="G76" s="328" t="s">
        <v>52</v>
      </c>
      <c r="H76" s="331" t="str">
        <f>'テンプレート'!H80</f>
        <v>Comment</v>
      </c>
      <c r="I76" s="120"/>
      <c r="J76" s="117"/>
      <c r="K76" s="333" t="str">
        <f>'テンプレート'!K80</f>
        <v>ベクトル</v>
      </c>
      <c r="L76" s="333" t="str">
        <f>'テンプレート'!L80</f>
        <v>KBG (R.E.)</v>
      </c>
      <c r="M76" s="333" t="str">
        <f>'テンプレート'!M80</f>
        <v>BKB (R.A.)</v>
      </c>
      <c r="N76" s="333" t="str">
        <f>'テンプレート'!N80</f>
        <v>FKB (R.F.)</v>
      </c>
      <c r="O76" s="334" t="str">
        <f>'テンプレート'!O80</f>
        <v>盾削り値</v>
      </c>
      <c r="P76" s="333" t="str">
        <f>'テンプレート'!P80</f>
        <v>ﾋｯﾄｽﾄｯﾌﾟ</v>
      </c>
      <c r="Q76" s="334" t="str">
        <f>'テンプレート'!Q80</f>
        <v>ずらし</v>
      </c>
      <c r="R76" s="333" t="str">
        <f>'テンプレート'!R80</f>
        <v>相殺</v>
      </c>
      <c r="S76" s="334" t="str">
        <f>'テンプレート'!S80</f>
        <v>相殺ﾓｰｼｮﾝ</v>
      </c>
      <c r="T76" s="334" t="str">
        <f>'テンプレート'!T80</f>
        <v>飛び道具</v>
      </c>
      <c r="U76" s="334" t="str">
        <f>'テンプレート'!U80</f>
        <v>慣性反転</v>
      </c>
      <c r="V76" s="334" t="str">
        <f>'テンプレート'!V80</f>
        <v>向き反転</v>
      </c>
    </row>
    <row r="77" ht="52.5" customHeight="1" outlineLevel="1">
      <c r="A77" s="358" t="s">
        <v>324</v>
      </c>
      <c r="B77" s="388" t="s">
        <v>2836</v>
      </c>
      <c r="C77" s="197" t="s">
        <v>2837</v>
      </c>
      <c r="D77" s="384"/>
      <c r="E77" s="199" t="s">
        <v>205</v>
      </c>
      <c r="F77" s="200">
        <v>18.0</v>
      </c>
      <c r="G77" s="199" t="s">
        <v>124</v>
      </c>
      <c r="H77" s="283" t="s">
        <v>2838</v>
      </c>
      <c r="I77" s="221"/>
      <c r="J77" s="110"/>
      <c r="K77" s="200"/>
      <c r="L77" s="200"/>
      <c r="M77" s="205"/>
      <c r="N77" s="205"/>
      <c r="O77" s="200">
        <v>3.0</v>
      </c>
      <c r="P77" s="200">
        <v>1.0</v>
      </c>
      <c r="Q77" s="200">
        <v>1.0</v>
      </c>
      <c r="R77" s="205" t="b">
        <v>1</v>
      </c>
      <c r="S77" s="205" t="b">
        <v>0</v>
      </c>
      <c r="T77" s="205"/>
      <c r="U77" s="344" t="b">
        <v>0</v>
      </c>
      <c r="V77" s="344" t="b">
        <v>0</v>
      </c>
    </row>
    <row r="78" ht="52.5" customHeight="1" outlineLevel="1">
      <c r="A78" s="222"/>
      <c r="B78" s="388" t="s">
        <v>301</v>
      </c>
      <c r="C78" s="199" t="s">
        <v>95</v>
      </c>
      <c r="D78" s="227" t="s">
        <v>234</v>
      </c>
      <c r="E78" s="199" t="s">
        <v>74</v>
      </c>
      <c r="F78" s="200">
        <v>14.399999999999999</v>
      </c>
      <c r="G78" s="199" t="s">
        <v>75</v>
      </c>
      <c r="H78" s="231"/>
      <c r="J78" s="233"/>
      <c r="K78" s="200"/>
      <c r="L78" s="200"/>
      <c r="M78" s="205"/>
      <c r="N78" s="205"/>
      <c r="O78" s="200">
        <v>3.0</v>
      </c>
      <c r="P78" s="200">
        <v>1.0</v>
      </c>
      <c r="Q78" s="200">
        <v>1.0</v>
      </c>
      <c r="R78" s="205" t="b">
        <v>0</v>
      </c>
      <c r="S78" s="205" t="b">
        <v>0</v>
      </c>
      <c r="T78" s="205"/>
      <c r="U78" s="222"/>
      <c r="V78" s="222"/>
    </row>
    <row r="79" ht="52.5" customHeight="1" outlineLevel="1">
      <c r="A79" s="207"/>
      <c r="B79" s="388" t="s">
        <v>2839</v>
      </c>
      <c r="C79" s="199" t="s">
        <v>2517</v>
      </c>
      <c r="D79" s="207"/>
      <c r="E79" s="199" t="s">
        <v>229</v>
      </c>
      <c r="F79" s="200">
        <v>6.0</v>
      </c>
      <c r="G79" s="199" t="s">
        <v>70</v>
      </c>
      <c r="H79" s="112"/>
      <c r="I79" s="224"/>
      <c r="J79" s="114"/>
      <c r="K79" s="200"/>
      <c r="L79" s="200"/>
      <c r="M79" s="205"/>
      <c r="N79" s="205"/>
      <c r="O79" s="200">
        <v>0.0</v>
      </c>
      <c r="P79" s="200">
        <v>1.0</v>
      </c>
      <c r="Q79" s="200">
        <v>1.0</v>
      </c>
      <c r="R79" s="205" t="b">
        <v>1</v>
      </c>
      <c r="S79" s="205" t="b">
        <v>0</v>
      </c>
      <c r="T79" s="205" t="b">
        <v>1</v>
      </c>
      <c r="U79" s="207"/>
      <c r="V79" s="207"/>
    </row>
    <row r="80" outlineLevel="1">
      <c r="A80" s="324" t="s">
        <v>2840</v>
      </c>
      <c r="B80" s="117"/>
      <c r="C80" s="327" t="s">
        <v>48</v>
      </c>
      <c r="D80" s="327" t="s">
        <v>49</v>
      </c>
      <c r="E80" s="328" t="s">
        <v>50</v>
      </c>
      <c r="F80" s="329" t="s">
        <v>51</v>
      </c>
      <c r="G80" s="328" t="s">
        <v>52</v>
      </c>
      <c r="H80" s="331" t="str">
        <f>'テンプレート'!H85</f>
        <v>Comment</v>
      </c>
      <c r="I80" s="120"/>
      <c r="J80" s="117"/>
      <c r="K80" s="333" t="str">
        <f>'テンプレート'!K85</f>
        <v>ベクトル</v>
      </c>
      <c r="L80" s="333" t="str">
        <f>'テンプレート'!L85</f>
        <v>KBG (R.E.)</v>
      </c>
      <c r="M80" s="333" t="str">
        <f>'テンプレート'!M85</f>
        <v>BKB (R.A.)</v>
      </c>
      <c r="N80" s="333" t="str">
        <f>'テンプレート'!N85</f>
        <v>FKB (R.F.)</v>
      </c>
      <c r="O80" s="334" t="str">
        <f>'テンプレート'!O85</f>
        <v>盾削り値</v>
      </c>
      <c r="P80" s="333" t="str">
        <f>'テンプレート'!P85</f>
        <v>ﾋｯﾄｽﾄｯﾌﾟ</v>
      </c>
      <c r="Q80" s="334" t="str">
        <f>'テンプレート'!Q85</f>
        <v>ずらし</v>
      </c>
      <c r="R80" s="333" t="str">
        <f>'テンプレート'!R85</f>
        <v>相殺</v>
      </c>
      <c r="S80" s="334" t="str">
        <f>'テンプレート'!S85</f>
        <v>相殺ﾓｰｼｮﾝ</v>
      </c>
      <c r="T80" s="334" t="str">
        <f>'テンプレート'!T85</f>
        <v>飛び道具</v>
      </c>
      <c r="U80" s="334" t="str">
        <f>'テンプレート'!U85</f>
        <v>慣性反転</v>
      </c>
      <c r="V80" s="334" t="str">
        <f>'テンプレート'!V85</f>
        <v>向き反転</v>
      </c>
    </row>
    <row r="81" ht="17.25" customHeight="1" outlineLevel="1">
      <c r="A81" s="358" t="s">
        <v>322</v>
      </c>
      <c r="B81" s="388" t="s">
        <v>341</v>
      </c>
      <c r="C81" s="199" t="s">
        <v>538</v>
      </c>
      <c r="D81" s="199" t="s">
        <v>381</v>
      </c>
      <c r="E81" s="199" t="s">
        <v>630</v>
      </c>
      <c r="F81" s="200" t="s">
        <v>2841</v>
      </c>
      <c r="G81" s="199" t="s">
        <v>2842</v>
      </c>
      <c r="H81" s="243" t="s">
        <v>2843</v>
      </c>
      <c r="I81" s="221"/>
      <c r="J81" s="110"/>
      <c r="K81" s="200"/>
      <c r="L81" s="200"/>
      <c r="M81" s="205"/>
      <c r="N81" s="205"/>
      <c r="O81" s="200">
        <v>0.0</v>
      </c>
      <c r="P81" s="200">
        <v>1.0</v>
      </c>
      <c r="Q81" s="200">
        <v>1.0</v>
      </c>
      <c r="R81" s="205" t="b">
        <v>0</v>
      </c>
      <c r="S81" s="205" t="b">
        <v>0</v>
      </c>
      <c r="T81" s="205"/>
      <c r="U81" s="344" t="b">
        <v>0</v>
      </c>
      <c r="V81" s="344" t="b">
        <v>0</v>
      </c>
    </row>
    <row r="82" ht="17.25" customHeight="1" outlineLevel="1">
      <c r="A82" s="222"/>
      <c r="B82" s="388" t="s">
        <v>344</v>
      </c>
      <c r="C82" s="199" t="s">
        <v>794</v>
      </c>
      <c r="D82" s="199" t="s">
        <v>761</v>
      </c>
      <c r="E82" s="199" t="s">
        <v>2844</v>
      </c>
      <c r="F82" s="200" t="s">
        <v>2845</v>
      </c>
      <c r="G82" s="199" t="s">
        <v>2846</v>
      </c>
      <c r="H82" s="231"/>
      <c r="J82" s="233"/>
      <c r="K82" s="200"/>
      <c r="L82" s="200"/>
      <c r="M82" s="205"/>
      <c r="N82" s="205"/>
      <c r="O82" s="200">
        <v>0.0</v>
      </c>
      <c r="P82" s="200">
        <v>1.0</v>
      </c>
      <c r="Q82" s="200">
        <v>1.0</v>
      </c>
      <c r="R82" s="205" t="b">
        <v>0</v>
      </c>
      <c r="S82" s="205" t="b">
        <v>0</v>
      </c>
      <c r="T82" s="205"/>
      <c r="U82" s="222"/>
      <c r="V82" s="222"/>
    </row>
    <row r="83" ht="17.25" customHeight="1" outlineLevel="1">
      <c r="A83" s="222"/>
      <c r="B83" s="388" t="s">
        <v>2847</v>
      </c>
      <c r="C83" s="386"/>
      <c r="D83" s="197" t="s">
        <v>145</v>
      </c>
      <c r="E83" s="414"/>
      <c r="F83" s="414"/>
      <c r="G83" s="414"/>
      <c r="H83" s="231"/>
      <c r="J83" s="233"/>
      <c r="K83" s="414"/>
      <c r="L83" s="414"/>
      <c r="M83" s="414"/>
      <c r="N83" s="414"/>
      <c r="O83" s="414"/>
      <c r="P83" s="414"/>
      <c r="Q83" s="414"/>
      <c r="R83" s="414"/>
      <c r="S83" s="414"/>
      <c r="T83" s="414"/>
      <c r="U83" s="222"/>
      <c r="V83" s="222"/>
    </row>
    <row r="84" ht="17.25" customHeight="1" outlineLevel="1">
      <c r="A84" s="207"/>
      <c r="B84" s="388" t="s">
        <v>1092</v>
      </c>
      <c r="C84" s="386"/>
      <c r="D84" s="197" t="s">
        <v>299</v>
      </c>
      <c r="E84" s="414"/>
      <c r="F84" s="414"/>
      <c r="G84" s="414"/>
      <c r="H84" s="231"/>
      <c r="J84" s="233"/>
      <c r="K84" s="414"/>
      <c r="L84" s="414"/>
      <c r="M84" s="414"/>
      <c r="N84" s="414"/>
      <c r="O84" s="414"/>
      <c r="P84" s="414"/>
      <c r="Q84" s="414"/>
      <c r="R84" s="414"/>
      <c r="S84" s="414"/>
      <c r="T84" s="414"/>
      <c r="U84" s="222"/>
      <c r="V84" s="222"/>
    </row>
    <row r="85" ht="17.25" customHeight="1" outlineLevel="1">
      <c r="A85" s="358" t="s">
        <v>359</v>
      </c>
      <c r="B85" s="388" t="s">
        <v>341</v>
      </c>
      <c r="C85" s="199" t="s">
        <v>538</v>
      </c>
      <c r="D85" s="199" t="s">
        <v>381</v>
      </c>
      <c r="E85" s="199" t="s">
        <v>2848</v>
      </c>
      <c r="F85" s="200" t="s">
        <v>2849</v>
      </c>
      <c r="G85" s="199" t="s">
        <v>631</v>
      </c>
      <c r="H85" s="231"/>
      <c r="J85" s="233"/>
      <c r="K85" s="200"/>
      <c r="L85" s="200"/>
      <c r="M85" s="205"/>
      <c r="N85" s="205"/>
      <c r="O85" s="1899">
        <v>0.0</v>
      </c>
      <c r="P85" s="828">
        <v>1.0</v>
      </c>
      <c r="Q85" s="828">
        <v>1.0</v>
      </c>
      <c r="R85" s="1521" t="b">
        <v>0</v>
      </c>
      <c r="S85" s="1521" t="b">
        <v>0</v>
      </c>
      <c r="T85" s="1521"/>
      <c r="U85" s="222"/>
      <c r="V85" s="222"/>
    </row>
    <row r="86" ht="17.25" customHeight="1" outlineLevel="1">
      <c r="A86" s="207"/>
      <c r="B86" s="388" t="s">
        <v>344</v>
      </c>
      <c r="C86" s="199" t="s">
        <v>794</v>
      </c>
      <c r="D86" s="199" t="s">
        <v>761</v>
      </c>
      <c r="E86" s="199" t="s">
        <v>2851</v>
      </c>
      <c r="F86" s="200" t="s">
        <v>2852</v>
      </c>
      <c r="G86" s="199" t="s">
        <v>2853</v>
      </c>
      <c r="H86" s="112"/>
      <c r="I86" s="224"/>
      <c r="J86" s="114"/>
      <c r="K86" s="200"/>
      <c r="L86" s="203"/>
      <c r="M86" s="204"/>
      <c r="N86" s="204"/>
      <c r="O86" s="1899">
        <v>0.0</v>
      </c>
      <c r="P86" s="828">
        <v>1.0</v>
      </c>
      <c r="Q86" s="828">
        <v>1.0</v>
      </c>
      <c r="R86" s="1521" t="b">
        <v>0</v>
      </c>
      <c r="S86" s="1521" t="b">
        <v>0</v>
      </c>
      <c r="T86" s="1521"/>
      <c r="U86" s="207"/>
      <c r="V86" s="207"/>
    </row>
    <row r="87">
      <c r="A87" s="312"/>
      <c r="B87" s="315"/>
      <c r="C87" s="317"/>
      <c r="D87" s="317"/>
      <c r="E87" s="318"/>
      <c r="F87" s="318"/>
      <c r="G87" s="318"/>
      <c r="H87" s="319"/>
      <c r="I87" s="319"/>
      <c r="J87" s="320"/>
      <c r="K87" s="320"/>
      <c r="L87" s="320"/>
      <c r="M87" s="320"/>
      <c r="N87" s="320"/>
      <c r="O87" s="320"/>
      <c r="P87" s="320"/>
      <c r="Q87" s="180"/>
      <c r="R87" s="180"/>
      <c r="S87" s="180"/>
      <c r="T87" s="180"/>
      <c r="U87" s="180"/>
      <c r="V87" s="180"/>
    </row>
    <row r="88">
      <c r="A88" s="390" t="s">
        <v>442</v>
      </c>
      <c r="B88" s="110"/>
      <c r="C88" s="319"/>
      <c r="D88" s="319"/>
      <c r="E88" s="320"/>
      <c r="F88" s="392"/>
      <c r="G88" s="392"/>
      <c r="H88" s="320"/>
      <c r="I88" s="320"/>
      <c r="J88" s="320"/>
      <c r="K88" s="320"/>
      <c r="L88" s="320"/>
      <c r="M88" s="320"/>
      <c r="N88" s="180"/>
      <c r="O88" s="180"/>
      <c r="P88" s="180"/>
      <c r="Q88" s="320"/>
      <c r="R88" s="320"/>
      <c r="S88" s="320"/>
      <c r="T88" s="320"/>
      <c r="U88" s="320"/>
      <c r="V88" s="320"/>
    </row>
    <row r="89" outlineLevel="1">
      <c r="A89" s="112"/>
      <c r="B89" s="114"/>
      <c r="C89" s="393" t="s">
        <v>48</v>
      </c>
      <c r="D89" s="393" t="s">
        <v>49</v>
      </c>
      <c r="E89" s="393" t="s">
        <v>50</v>
      </c>
      <c r="F89" s="396" t="s">
        <v>51</v>
      </c>
      <c r="G89" s="319"/>
      <c r="H89" s="319"/>
      <c r="I89" s="319"/>
      <c r="J89" s="320"/>
      <c r="K89" s="320"/>
      <c r="L89" s="320"/>
      <c r="M89" s="320"/>
      <c r="N89" s="320"/>
      <c r="O89" s="320"/>
      <c r="P89" s="320"/>
      <c r="Q89" s="320"/>
      <c r="R89" s="320"/>
      <c r="S89" s="320"/>
      <c r="T89" s="320"/>
      <c r="U89" s="320"/>
      <c r="V89" s="320"/>
    </row>
    <row r="90" outlineLevel="1">
      <c r="A90" s="398" t="s">
        <v>449</v>
      </c>
      <c r="B90" s="399" t="s">
        <v>449</v>
      </c>
      <c r="C90" s="199" t="s">
        <v>303</v>
      </c>
      <c r="D90" s="199" t="s">
        <v>145</v>
      </c>
      <c r="E90" s="199" t="s">
        <v>453</v>
      </c>
      <c r="F90" s="200">
        <v>1.92</v>
      </c>
      <c r="G90" s="319"/>
      <c r="H90" s="319"/>
      <c r="I90" s="319"/>
      <c r="J90" s="320"/>
      <c r="K90" s="320"/>
      <c r="L90" s="320"/>
      <c r="M90" s="320"/>
      <c r="N90" s="320"/>
      <c r="O90" s="320"/>
      <c r="P90" s="320"/>
      <c r="Q90" s="320"/>
      <c r="R90" s="320"/>
      <c r="S90" s="320"/>
      <c r="T90" s="320"/>
      <c r="U90" s="320"/>
      <c r="V90" s="320"/>
    </row>
    <row r="91" outlineLevel="1">
      <c r="A91" s="400" t="s">
        <v>454</v>
      </c>
      <c r="B91" s="399" t="s">
        <v>455</v>
      </c>
      <c r="C91" s="199" t="s">
        <v>276</v>
      </c>
      <c r="D91" s="199" t="s">
        <v>165</v>
      </c>
      <c r="E91" s="401"/>
      <c r="F91" s="402"/>
      <c r="G91" s="402"/>
      <c r="H91" s="319"/>
      <c r="I91" s="319"/>
      <c r="J91" s="320"/>
      <c r="K91" s="320"/>
      <c r="L91" s="320"/>
      <c r="M91" s="320"/>
      <c r="N91" s="320"/>
      <c r="O91" s="320"/>
      <c r="P91" s="320"/>
      <c r="Q91" s="320"/>
      <c r="R91" s="320"/>
      <c r="S91" s="320"/>
      <c r="T91" s="320"/>
      <c r="U91" s="320"/>
      <c r="V91" s="320"/>
    </row>
    <row r="92" outlineLevel="1">
      <c r="A92" s="231"/>
      <c r="B92" s="399" t="s">
        <v>456</v>
      </c>
      <c r="C92" s="199" t="s">
        <v>460</v>
      </c>
      <c r="D92" s="199" t="s">
        <v>159</v>
      </c>
      <c r="E92" s="401"/>
      <c r="F92" s="402"/>
      <c r="G92" s="402"/>
      <c r="H92" s="319"/>
      <c r="I92" s="319"/>
      <c r="J92" s="320"/>
      <c r="K92" s="320"/>
      <c r="L92" s="320"/>
      <c r="M92" s="320"/>
      <c r="N92" s="320"/>
      <c r="O92" s="320"/>
      <c r="P92" s="320"/>
      <c r="Q92" s="320"/>
      <c r="R92" s="320"/>
      <c r="S92" s="320"/>
      <c r="T92" s="320"/>
      <c r="U92" s="320"/>
      <c r="V92" s="320"/>
    </row>
    <row r="93" outlineLevel="1">
      <c r="A93" s="112"/>
      <c r="B93" s="399" t="s">
        <v>459</v>
      </c>
      <c r="C93" s="199" t="s">
        <v>463</v>
      </c>
      <c r="D93" s="199" t="s">
        <v>458</v>
      </c>
      <c r="E93" s="319"/>
      <c r="F93" s="402"/>
      <c r="G93" s="402"/>
      <c r="H93" s="319"/>
      <c r="I93" s="319"/>
      <c r="J93" s="320"/>
      <c r="K93" s="320"/>
      <c r="L93" s="320"/>
      <c r="M93" s="320"/>
      <c r="N93" s="320"/>
      <c r="O93" s="320"/>
      <c r="P93" s="320"/>
      <c r="Q93" s="320"/>
      <c r="R93" s="320"/>
      <c r="S93" s="320"/>
      <c r="T93" s="320"/>
      <c r="U93" s="320"/>
      <c r="V93" s="320"/>
    </row>
    <row r="94" outlineLevel="1">
      <c r="A94" s="403" t="s">
        <v>462</v>
      </c>
      <c r="B94" s="117"/>
      <c r="C94" s="393" t="s">
        <v>465</v>
      </c>
      <c r="D94" s="393" t="s">
        <v>48</v>
      </c>
      <c r="E94" s="393" t="s">
        <v>49</v>
      </c>
      <c r="F94" s="393" t="s">
        <v>50</v>
      </c>
      <c r="G94" s="396" t="s">
        <v>51</v>
      </c>
      <c r="H94" s="1036" t="s">
        <v>53</v>
      </c>
      <c r="I94" s="120"/>
      <c r="J94" s="117"/>
      <c r="K94" s="405" t="str">
        <f>'テンプレート'!K97</f>
        <v>ベクトル</v>
      </c>
      <c r="L94" s="405" t="str">
        <f>'テンプレート'!L97</f>
        <v>KBG (R.E.)</v>
      </c>
      <c r="M94" s="405" t="str">
        <f>'テンプレート'!M97</f>
        <v>BKB (R.A.)</v>
      </c>
      <c r="N94" s="405" t="str">
        <f>'テンプレート'!N97</f>
        <v>FKB (R.F.)</v>
      </c>
      <c r="O94" s="406" t="str">
        <f>'テンプレート'!O97</f>
        <v>盾削り値</v>
      </c>
      <c r="P94" s="405" t="str">
        <f>'テンプレート'!P97</f>
        <v>ﾋｯﾄｽﾄｯﾌﾟ</v>
      </c>
      <c r="Q94" s="406" t="str">
        <f>'テンプレート'!Q97</f>
        <v>ずらし</v>
      </c>
      <c r="R94" s="408"/>
      <c r="S94" s="408"/>
      <c r="T94" s="408"/>
      <c r="U94" s="408"/>
      <c r="V94" s="408"/>
    </row>
    <row r="95" outlineLevel="1">
      <c r="A95" s="411" t="s">
        <v>467</v>
      </c>
      <c r="B95" s="399" t="s">
        <v>469</v>
      </c>
      <c r="C95" s="415" t="b">
        <v>0</v>
      </c>
      <c r="D95" s="1903">
        <v>43812.0</v>
      </c>
      <c r="E95" s="426">
        <v>37.0</v>
      </c>
      <c r="F95" s="199" t="s">
        <v>58</v>
      </c>
      <c r="G95" s="200">
        <v>4.8</v>
      </c>
      <c r="H95" s="1141"/>
      <c r="I95" s="221"/>
      <c r="J95" s="110"/>
      <c r="K95" s="203"/>
      <c r="L95" s="203"/>
      <c r="M95" s="204"/>
      <c r="N95" s="204"/>
      <c r="O95" s="205">
        <v>0.0</v>
      </c>
      <c r="P95" s="205">
        <v>1.0</v>
      </c>
      <c r="Q95" s="205">
        <v>1.0</v>
      </c>
      <c r="R95" s="408"/>
      <c r="S95" s="320"/>
      <c r="T95" s="320"/>
      <c r="U95" s="320"/>
      <c r="V95" s="320"/>
    </row>
    <row r="96" outlineLevel="1">
      <c r="A96" s="207"/>
      <c r="B96" s="399" t="s">
        <v>462</v>
      </c>
      <c r="C96" s="207"/>
      <c r="D96" s="127">
        <v>14.0</v>
      </c>
      <c r="E96" s="207"/>
      <c r="F96" s="199" t="s">
        <v>66</v>
      </c>
      <c r="G96" s="200">
        <v>7.199999999999999</v>
      </c>
      <c r="H96" s="112"/>
      <c r="I96" s="224"/>
      <c r="J96" s="114"/>
      <c r="K96" s="203"/>
      <c r="L96" s="203"/>
      <c r="M96" s="204"/>
      <c r="N96" s="204"/>
      <c r="O96" s="407"/>
      <c r="P96" s="407"/>
      <c r="Q96" s="407"/>
      <c r="R96" s="408"/>
      <c r="S96" s="320"/>
      <c r="T96" s="320"/>
      <c r="U96" s="320"/>
      <c r="V96" s="320"/>
    </row>
    <row r="97" outlineLevel="1">
      <c r="A97" s="411" t="s">
        <v>474</v>
      </c>
      <c r="B97" s="399" t="s">
        <v>469</v>
      </c>
      <c r="C97" s="415" t="b">
        <v>0</v>
      </c>
      <c r="D97" s="199" t="s">
        <v>1087</v>
      </c>
      <c r="E97" s="426">
        <v>41.0</v>
      </c>
      <c r="F97" s="199" t="s">
        <v>58</v>
      </c>
      <c r="G97" s="200">
        <v>4.8</v>
      </c>
      <c r="H97" s="1141"/>
      <c r="I97" s="221"/>
      <c r="J97" s="110"/>
      <c r="K97" s="203"/>
      <c r="L97" s="203"/>
      <c r="M97" s="204"/>
      <c r="N97" s="204"/>
      <c r="O97" s="205">
        <v>0.0</v>
      </c>
      <c r="P97" s="205">
        <v>1.0</v>
      </c>
      <c r="Q97" s="205">
        <v>1.0</v>
      </c>
      <c r="R97" s="408"/>
      <c r="S97" s="320"/>
      <c r="T97" s="320"/>
      <c r="U97" s="320"/>
      <c r="V97" s="320"/>
    </row>
    <row r="98" outlineLevel="1">
      <c r="A98" s="207"/>
      <c r="B98" s="399" t="s">
        <v>462</v>
      </c>
      <c r="C98" s="207"/>
      <c r="D98" s="127">
        <v>19.0</v>
      </c>
      <c r="E98" s="207"/>
      <c r="F98" s="199" t="s">
        <v>79</v>
      </c>
      <c r="G98" s="200">
        <v>10.799999999999999</v>
      </c>
      <c r="H98" s="112"/>
      <c r="I98" s="224"/>
      <c r="J98" s="114"/>
      <c r="K98" s="203"/>
      <c r="L98" s="203"/>
      <c r="M98" s="204"/>
      <c r="N98" s="204"/>
      <c r="O98" s="407"/>
      <c r="P98" s="407"/>
      <c r="Q98" s="407"/>
      <c r="R98" s="408"/>
      <c r="S98" s="320"/>
      <c r="T98" s="320"/>
      <c r="U98" s="320"/>
      <c r="V98" s="320"/>
    </row>
    <row r="99" outlineLevel="1">
      <c r="A99" s="411" t="s">
        <v>477</v>
      </c>
      <c r="B99" s="399" t="s">
        <v>469</v>
      </c>
      <c r="C99" s="415" t="b">
        <v>0</v>
      </c>
      <c r="D99" s="1132" t="s">
        <v>1087</v>
      </c>
      <c r="E99" s="426">
        <v>39.0</v>
      </c>
      <c r="F99" s="199" t="s">
        <v>58</v>
      </c>
      <c r="G99" s="200">
        <v>4.8</v>
      </c>
      <c r="H99" s="1141"/>
      <c r="I99" s="221"/>
      <c r="J99" s="110"/>
      <c r="K99" s="203"/>
      <c r="L99" s="203"/>
      <c r="M99" s="204"/>
      <c r="N99" s="204"/>
      <c r="O99" s="205">
        <v>0.0</v>
      </c>
      <c r="P99" s="205">
        <v>1.0</v>
      </c>
      <c r="Q99" s="205">
        <v>1.0</v>
      </c>
      <c r="R99" s="408"/>
      <c r="S99" s="320"/>
      <c r="T99" s="320"/>
      <c r="U99" s="320"/>
      <c r="V99" s="320"/>
    </row>
    <row r="100" outlineLevel="1">
      <c r="A100" s="207"/>
      <c r="B100" s="399" t="s">
        <v>462</v>
      </c>
      <c r="C100" s="207"/>
      <c r="D100" s="127">
        <v>19.0</v>
      </c>
      <c r="E100" s="207"/>
      <c r="F100" s="199" t="s">
        <v>229</v>
      </c>
      <c r="G100" s="200">
        <v>6.0</v>
      </c>
      <c r="H100" s="112"/>
      <c r="I100" s="224"/>
      <c r="J100" s="114"/>
      <c r="K100" s="203"/>
      <c r="L100" s="203"/>
      <c r="M100" s="204"/>
      <c r="N100" s="204"/>
      <c r="O100" s="407"/>
      <c r="P100" s="407"/>
      <c r="Q100" s="407"/>
      <c r="R100" s="408"/>
      <c r="S100" s="179"/>
      <c r="T100" s="179"/>
      <c r="U100" s="179"/>
      <c r="V100" s="179"/>
    </row>
    <row r="101" outlineLevel="1">
      <c r="A101" s="411" t="s">
        <v>482</v>
      </c>
      <c r="B101" s="399" t="s">
        <v>469</v>
      </c>
      <c r="C101" s="415" t="b">
        <v>0</v>
      </c>
      <c r="D101" s="610"/>
      <c r="E101" s="216" t="s">
        <v>464</v>
      </c>
      <c r="F101" s="407"/>
      <c r="G101" s="407"/>
      <c r="H101" s="283" t="s">
        <v>2876</v>
      </c>
      <c r="I101" s="221"/>
      <c r="J101" s="110"/>
      <c r="K101" s="407"/>
      <c r="L101" s="407"/>
      <c r="M101" s="407"/>
      <c r="N101" s="407"/>
      <c r="O101" s="407"/>
      <c r="P101" s="407"/>
      <c r="Q101" s="407"/>
      <c r="R101" s="408"/>
      <c r="S101" s="179"/>
      <c r="T101" s="179"/>
      <c r="U101" s="179"/>
      <c r="V101" s="179"/>
    </row>
    <row r="102" outlineLevel="1">
      <c r="A102" s="207"/>
      <c r="B102" s="399" t="s">
        <v>462</v>
      </c>
      <c r="C102" s="207"/>
      <c r="D102" s="199" t="s">
        <v>835</v>
      </c>
      <c r="E102" s="207"/>
      <c r="F102" s="199" t="s">
        <v>66</v>
      </c>
      <c r="G102" s="200">
        <v>7.199999999999999</v>
      </c>
      <c r="H102" s="112"/>
      <c r="I102" s="224"/>
      <c r="J102" s="114"/>
      <c r="K102" s="203"/>
      <c r="L102" s="203"/>
      <c r="M102" s="204"/>
      <c r="N102" s="204"/>
      <c r="O102" s="407"/>
      <c r="P102" s="407"/>
      <c r="Q102" s="407"/>
      <c r="R102" s="408"/>
      <c r="S102" s="179"/>
      <c r="T102" s="179"/>
      <c r="U102" s="179"/>
      <c r="V102" s="179"/>
    </row>
    <row r="103">
      <c r="A103" s="312"/>
      <c r="B103" s="315"/>
      <c r="C103" s="317"/>
      <c r="D103" s="317"/>
      <c r="E103" s="319"/>
      <c r="F103" s="248"/>
      <c r="G103" s="248"/>
      <c r="H103" s="319"/>
      <c r="I103" s="319"/>
      <c r="J103" s="320"/>
      <c r="K103" s="320"/>
      <c r="L103" s="121"/>
      <c r="M103" s="121"/>
      <c r="N103" s="121"/>
      <c r="O103" s="179"/>
      <c r="P103" s="179"/>
      <c r="Q103" s="121"/>
      <c r="R103" s="121"/>
      <c r="S103" s="121"/>
      <c r="T103" s="121"/>
      <c r="U103" s="121"/>
      <c r="V103" s="121"/>
    </row>
    <row r="104">
      <c r="A104" s="429" t="s">
        <v>486</v>
      </c>
      <c r="B104" s="110"/>
      <c r="C104" s="392"/>
      <c r="D104" s="121"/>
      <c r="E104" s="121"/>
      <c r="F104" s="121"/>
      <c r="G104" s="121"/>
      <c r="H104" s="121"/>
      <c r="I104" s="121"/>
      <c r="J104" s="180"/>
      <c r="K104" s="121"/>
      <c r="L104" s="121"/>
      <c r="M104" s="121"/>
      <c r="N104" s="121"/>
      <c r="O104" s="121"/>
      <c r="P104" s="121"/>
      <c r="Q104" s="180"/>
      <c r="R104" s="121"/>
      <c r="S104" s="121"/>
      <c r="T104" s="121"/>
      <c r="U104" s="121"/>
      <c r="V104" s="121"/>
    </row>
    <row r="105" outlineLevel="1">
      <c r="A105" s="112"/>
      <c r="B105" s="114"/>
      <c r="C105" s="430" t="s">
        <v>487</v>
      </c>
      <c r="D105" s="430" t="s">
        <v>489</v>
      </c>
      <c r="E105" s="430" t="s">
        <v>49</v>
      </c>
      <c r="F105" s="430" t="s">
        <v>490</v>
      </c>
      <c r="G105" s="431"/>
      <c r="H105" s="319"/>
      <c r="I105" s="319"/>
      <c r="J105" s="320"/>
      <c r="K105" s="320"/>
      <c r="L105" s="121"/>
      <c r="M105" s="121"/>
      <c r="N105" s="121"/>
      <c r="O105" s="121"/>
      <c r="P105" s="121"/>
      <c r="Q105" s="121"/>
      <c r="R105" s="121"/>
      <c r="S105" s="121"/>
      <c r="T105" s="121"/>
      <c r="U105" s="121"/>
      <c r="V105" s="121"/>
    </row>
    <row r="106" outlineLevel="1">
      <c r="A106" s="432" t="s">
        <v>492</v>
      </c>
      <c r="B106" s="433" t="s">
        <v>455</v>
      </c>
      <c r="C106" s="127" t="str">
        <f t="array" ref="C106">INDEX(Dodges!$C$3:$U$84, MATCH($A$1,Dodges!$A$3:$A$85,0), MATCH(C105,Dodges!$C$2:$F$2,0))</f>
        <v>3-18</v>
      </c>
      <c r="D106" s="127" t="str">
        <f t="array" ref="D106">INDEX(Dodges!$C$3:$U$84, MATCH($A$1,Dodges!$A$3:$A$85,0), MATCH(D105,Dodges!$C$2:$F$2,0))</f>
        <v>6-18</v>
      </c>
      <c r="E106" s="127" t="str">
        <f t="array" ref="E106">INDEX(Dodges!$C$3:$U$84, MATCH($A$1,Dodges!$A$3:$A$85,0), MATCH(E105,Dodges!$C$2:$F$2,0))</f>
        <v>28 (23)</v>
      </c>
      <c r="F106" s="127" t="str">
        <f t="array" ref="F106">INDEX(Dodges!$C$3:$U$84, MATCH($A$1,Dodges!$A$3:$A$85,0), MATCH(F105,Dodges!$C$2:$F$2,0))</f>
        <v>37 (31)</v>
      </c>
      <c r="G106" s="402"/>
      <c r="H106" s="319"/>
      <c r="I106" s="319"/>
      <c r="J106" s="320"/>
      <c r="K106" s="320"/>
      <c r="L106" s="320"/>
      <c r="M106" s="121"/>
      <c r="N106" s="121"/>
      <c r="O106" s="121"/>
      <c r="P106" s="121"/>
      <c r="Q106" s="121"/>
      <c r="R106" s="121"/>
      <c r="S106" s="121"/>
      <c r="T106" s="121"/>
      <c r="U106" s="121"/>
      <c r="V106" s="121"/>
    </row>
    <row r="107" outlineLevel="1">
      <c r="A107" s="231"/>
      <c r="B107" s="433" t="s">
        <v>496</v>
      </c>
      <c r="C107" s="127" t="str">
        <f t="array" ref="C107">INDEX(Dodges!$G$3:$U$84, MATCH($A$1,Dodges!$A$3:$A$85,0), MATCH(C105,Dodges!$G$2:$J$2,0))</f>
        <v>4-16</v>
      </c>
      <c r="D107" s="127" t="str">
        <f t="array" ref="D107">INDEX(Dodges!$G$3:$U$84, MATCH($A$1,Dodges!$A$3:$A$85,0), MATCH(D105,Dodges!$G$2:$J$2,0))</f>
        <v>8-15</v>
      </c>
      <c r="E107" s="127" t="str">
        <f t="array" ref="E107">INDEX(Dodges!$G$3:$U$84, MATCH($A$1,Dodges!$A$3:$A$85,0), MATCH(E105,Dodges!$G$2:$J$2,0))</f>
        <v>32</v>
      </c>
      <c r="F107" s="127">
        <f t="array" ref="F107">INDEX(Dodges!$G$3:$U$84, MATCH($A$1,Dodges!$A$3:$A$85,0), MATCH(F105,Dodges!$G$2:$J$2,0))</f>
        <v>42</v>
      </c>
      <c r="G107" s="436"/>
      <c r="H107" s="319"/>
      <c r="I107" s="319"/>
      <c r="J107" s="320"/>
      <c r="K107" s="320"/>
      <c r="L107" s="320"/>
      <c r="M107" s="320"/>
      <c r="N107" s="320"/>
      <c r="O107" s="121"/>
      <c r="P107" s="121"/>
      <c r="Q107" s="121"/>
      <c r="R107" s="121"/>
      <c r="S107" s="121"/>
      <c r="T107" s="121"/>
      <c r="U107" s="121"/>
      <c r="V107" s="121"/>
    </row>
    <row r="108" outlineLevel="1">
      <c r="A108" s="112"/>
      <c r="B108" s="433" t="s">
        <v>497</v>
      </c>
      <c r="C108" s="127" t="str">
        <f t="array" ref="C108">INDEX(Dodges!$K$3:$U$84, MATCH($A$1,Dodges!$A$3:$A$85,0), MATCH(C105,Dodges!$K$2:$N$2,0))</f>
        <v>5-17</v>
      </c>
      <c r="D108" s="127" t="str">
        <f t="array" ref="D108">INDEX(Dodges!$K$3:$U$84, MATCH($A$1,Dodges!$A$3:$A$85,0), MATCH(D105,Dodges!$K$2:$N$2,0))</f>
        <v>9-15</v>
      </c>
      <c r="E108" s="127" t="str">
        <f t="array" ref="E108">INDEX(Dodges!$K$3:$U$84, MATCH($A$1,Dodges!$A$3:$A$85,0), MATCH(E105,Dodges!$K$2:$N$2,0))</f>
        <v>37</v>
      </c>
      <c r="F108" s="127" t="str">
        <f t="array" ref="F108">INDEX(Dodges!$K$3:$U$84, MATCH($A$1,Dodges!$A$3:$A$85,0), MATCH(F105,Dodges!$K$2:$N$2,0))</f>
        <v>56</v>
      </c>
      <c r="G108" s="436"/>
      <c r="H108" s="434"/>
      <c r="I108" s="434"/>
      <c r="J108" s="179"/>
      <c r="K108" s="179"/>
      <c r="L108" s="179"/>
      <c r="M108" s="179"/>
      <c r="N108" s="179"/>
      <c r="O108" s="121"/>
      <c r="P108" s="121"/>
      <c r="Q108" s="121"/>
      <c r="R108" s="121"/>
      <c r="S108" s="121"/>
      <c r="T108" s="121"/>
      <c r="U108" s="121"/>
      <c r="V108" s="121"/>
    </row>
    <row r="109" outlineLevel="1">
      <c r="A109" s="432" t="s">
        <v>498</v>
      </c>
      <c r="B109" s="433" t="s">
        <v>499</v>
      </c>
      <c r="C109" s="127" t="str">
        <f t="array" ref="C109">INDEX(Dodges!$O$3:$U$84, MATCH($A$1,Dodges!$A$3:$A$85,0), MATCH(C105,Dodges!$O$2:$R$2,0))</f>
        <v>4-32</v>
      </c>
      <c r="D109" s="127" t="str">
        <f t="array" ref="D109">INDEX(Dodges!$O$3:$U$84, MATCH($A$1,Dodges!$A$3:$A$85,0), MATCH(D105,Dodges!$O$2:$R$2,0))</f>
        <v>7-29</v>
      </c>
      <c r="E109" s="127" t="str">
        <f t="array" ref="E109">INDEX(Dodges!$O$3:$U$84, MATCH($A$1,Dodges!$A$3:$A$85,0), MATCH(E105,Dodges!$O$2:$R$2,0))</f>
        <v>43</v>
      </c>
      <c r="F109" s="248"/>
      <c r="G109" s="248"/>
      <c r="H109" s="180"/>
      <c r="I109" s="180"/>
      <c r="J109" s="121"/>
      <c r="K109" s="121"/>
      <c r="L109" s="121"/>
      <c r="M109" s="121"/>
      <c r="N109" s="121"/>
      <c r="O109" s="320"/>
      <c r="P109" s="320"/>
      <c r="Q109" s="320"/>
      <c r="R109" s="320"/>
      <c r="S109" s="320"/>
      <c r="T109" s="320"/>
      <c r="U109" s="320"/>
      <c r="V109" s="320"/>
    </row>
    <row r="110" outlineLevel="1">
      <c r="A110" s="112"/>
      <c r="B110" s="433" t="s">
        <v>500</v>
      </c>
      <c r="C110" s="127" t="str">
        <f t="array" ref="C110">INDEX(Dodges!$S$3:$U$84, MATCH($A$1,Dodges!$A$3:$A$85,0), MATCH(C105,Dodges!$S$2:$U$2,0))</f>
        <v>4-23</v>
      </c>
      <c r="D110" s="127" t="str">
        <f t="array" ref="D110">INDEX(Dodges!$S$3:$U$84, MATCH($A$1,Dodges!$A$3:$A$85,0), MATCH(D105,Dodges!$S$2:$U$2,0))</f>
        <v>7-22</v>
      </c>
      <c r="E110" s="127" t="str">
        <f t="array" ref="E110">INDEX(Dodges!$S$3:$U$84, MATCH($A$1,Dodges!$A$3:$A$85,0), MATCH(E105,Dodges!$S$2:$U$2,0))</f>
        <v>真横：72
真上：96
真下：58</v>
      </c>
      <c r="F110" s="436"/>
      <c r="G110" s="436"/>
      <c r="H110" s="180"/>
      <c r="I110" s="180"/>
      <c r="J110" s="179"/>
      <c r="K110" s="179"/>
      <c r="L110" s="179"/>
      <c r="M110" s="179"/>
      <c r="N110" s="121"/>
      <c r="O110" s="180"/>
      <c r="P110" s="180"/>
      <c r="Q110" s="180"/>
      <c r="R110" s="180"/>
      <c r="S110" s="180"/>
      <c r="T110" s="180"/>
      <c r="U110" s="180"/>
      <c r="V110" s="180"/>
    </row>
    <row r="111">
      <c r="A111" s="438"/>
      <c r="B111" s="439"/>
      <c r="C111" s="431"/>
      <c r="D111" s="431"/>
      <c r="E111" s="440"/>
      <c r="F111" s="431"/>
      <c r="G111" s="431"/>
      <c r="H111" s="431"/>
      <c r="I111" s="431"/>
      <c r="J111" s="121"/>
      <c r="K111" s="319"/>
      <c r="L111" s="319"/>
      <c r="M111" s="319"/>
      <c r="N111" s="319"/>
      <c r="O111" s="180"/>
      <c r="P111" s="180"/>
      <c r="Q111" s="180"/>
      <c r="R111" s="180"/>
      <c r="S111" s="180"/>
      <c r="T111" s="180"/>
      <c r="U111" s="180"/>
      <c r="V111" s="180"/>
    </row>
    <row r="112">
      <c r="A112" s="441" t="s">
        <v>501</v>
      </c>
      <c r="B112" s="110"/>
      <c r="C112" s="320"/>
      <c r="D112" s="179"/>
      <c r="E112" s="320"/>
      <c r="F112" s="138"/>
      <c r="G112" s="138"/>
      <c r="H112" s="179"/>
      <c r="I112" s="179"/>
      <c r="J112" s="180"/>
      <c r="K112" s="180"/>
      <c r="L112" s="180"/>
      <c r="M112" s="180"/>
      <c r="N112" s="180"/>
      <c r="O112" s="180"/>
      <c r="P112" s="180"/>
      <c r="Q112" s="180"/>
      <c r="R112" s="180"/>
      <c r="S112" s="180"/>
      <c r="T112" s="180"/>
      <c r="U112" s="180"/>
      <c r="V112" s="180"/>
    </row>
    <row r="113" outlineLevel="1">
      <c r="A113" s="112"/>
      <c r="B113" s="114"/>
      <c r="C113" s="442" t="s">
        <v>487</v>
      </c>
      <c r="D113" s="442" t="s">
        <v>49</v>
      </c>
      <c r="E113" s="442" t="s">
        <v>48</v>
      </c>
      <c r="F113" s="442" t="s">
        <v>50</v>
      </c>
      <c r="G113" s="443" t="s">
        <v>51</v>
      </c>
      <c r="H113" s="320"/>
      <c r="I113" s="320"/>
      <c r="J113" s="179"/>
      <c r="K113" s="444" t="str">
        <f>'テンプレート'!K116</f>
        <v>アイテム取得</v>
      </c>
      <c r="L113" s="117"/>
      <c r="M113" s="445" t="str">
        <f>'テンプレート'!M116</f>
        <v>取得フレーム</v>
      </c>
      <c r="N113" s="445" t="str">
        <f>'テンプレート'!N116</f>
        <v>Duration</v>
      </c>
      <c r="O113" s="180"/>
      <c r="P113" s="180"/>
      <c r="Q113" s="180"/>
      <c r="R113" s="180"/>
      <c r="S113" s="180"/>
      <c r="T113" s="180"/>
      <c r="U113" s="180"/>
      <c r="V113" s="180"/>
    </row>
    <row r="114" outlineLevel="1">
      <c r="A114" s="446" t="s">
        <v>502</v>
      </c>
      <c r="B114" s="447" t="s">
        <v>503</v>
      </c>
      <c r="C114" s="448"/>
      <c r="D114" s="127">
        <f t="array" ref="D114">INDEX('Ledge  Tech'!$C$3:$C114, MATCH($A$1,'Ledge  Tech'!$A$3:$A$109,0), MATCH(D113,'Ledge  Tech'!$C$2,0))</f>
        <v>19</v>
      </c>
      <c r="E114" s="448"/>
      <c r="F114" s="448"/>
      <c r="G114" s="448"/>
      <c r="H114" s="320"/>
      <c r="I114" s="320"/>
      <c r="J114" s="121"/>
      <c r="K114" s="449" t="str">
        <f>'テンプレート'!K117</f>
        <v>小アイテム</v>
      </c>
      <c r="L114" s="450" t="str">
        <f>'テンプレート'!L117</f>
        <v>On-Spot</v>
      </c>
      <c r="M114" s="127" t="s">
        <v>504</v>
      </c>
      <c r="N114" s="127">
        <v>7.0</v>
      </c>
      <c r="O114" s="180"/>
      <c r="P114" s="180"/>
      <c r="Q114" s="180"/>
      <c r="R114" s="180"/>
      <c r="S114" s="180"/>
      <c r="T114" s="180"/>
      <c r="U114" s="180"/>
      <c r="V114" s="180"/>
    </row>
    <row r="115" outlineLevel="1">
      <c r="A115" s="222"/>
      <c r="B115" s="447" t="s">
        <v>455</v>
      </c>
      <c r="C115" s="127" t="str">
        <f t="array" ref="C115">INDEX('Ledge  Tech'!$D$3:$E114, MATCH($A$1,'Ledge  Tech'!$A$3:$A$109,0), MATCH(C113,'Ledge  Tech'!$D$2:$E$2,0))</f>
        <v>1-33</v>
      </c>
      <c r="D115" s="127">
        <f t="array" ref="D115">INDEX('Ledge  Tech'!$D$3:$E114, MATCH($A$1,'Ledge  Tech'!$A$3:$A$109,0), MATCH(D113,'Ledge  Tech'!$D$2:$E$2,0))</f>
        <v>34</v>
      </c>
      <c r="E115" s="448"/>
      <c r="F115" s="448"/>
      <c r="G115" s="448"/>
      <c r="H115" s="320"/>
      <c r="I115" s="320"/>
      <c r="J115" s="179"/>
      <c r="K115" s="207"/>
      <c r="L115" s="450" t="str">
        <f>'テンプレート'!L118</f>
        <v>歩き</v>
      </c>
      <c r="M115" s="127" t="s">
        <v>504</v>
      </c>
      <c r="N115" s="127">
        <v>19.0</v>
      </c>
      <c r="O115" s="180"/>
      <c r="P115" s="180"/>
      <c r="Q115" s="180"/>
      <c r="R115" s="180"/>
      <c r="S115" s="180"/>
      <c r="T115" s="180"/>
      <c r="U115" s="180"/>
      <c r="V115" s="180"/>
    </row>
    <row r="116" outlineLevel="1">
      <c r="A116" s="222"/>
      <c r="B116" s="447" t="s">
        <v>486</v>
      </c>
      <c r="C116" s="127" t="str">
        <f t="array" ref="C116">INDEX('Ledge  Tech'!$F$3:$G$109, MATCH($A$1,'Ledge  Tech'!$A$3:$A$109,0), MATCH(C113,'Ledge  Tech'!$F$2:$G$2,0))</f>
        <v>1-28</v>
      </c>
      <c r="D116" s="127">
        <f t="array" ref="D116">INDEX('Ledge  Tech'!$F$3:$G$109, MATCH($A$1,'Ledge  Tech'!$A$3:$A$109,0), MATCH(D113,'Ledge  Tech'!$F$2:$G$2,0))</f>
        <v>45</v>
      </c>
      <c r="E116" s="448"/>
      <c r="F116" s="448"/>
      <c r="G116" s="448"/>
      <c r="H116" s="320"/>
      <c r="I116" s="320"/>
      <c r="J116" s="121"/>
      <c r="K116" s="451" t="str">
        <f>'テンプレート'!K119</f>
        <v>アイテム投擲</v>
      </c>
      <c r="L116" s="117"/>
      <c r="M116" s="445" t="str">
        <f>'テンプレート'!M119</f>
        <v>投擲フレーム</v>
      </c>
      <c r="N116" s="445" t="str">
        <f>'テンプレート'!N119</f>
        <v>Duration</v>
      </c>
      <c r="O116" s="180"/>
      <c r="P116" s="180"/>
      <c r="Q116" s="180"/>
      <c r="R116" s="180"/>
      <c r="S116" s="180"/>
      <c r="T116" s="180"/>
      <c r="U116" s="180"/>
      <c r="V116" s="180"/>
    </row>
    <row r="117" outlineLevel="1">
      <c r="A117" s="222"/>
      <c r="B117" s="447" t="s">
        <v>505</v>
      </c>
      <c r="C117" s="127" t="str">
        <f t="array" ref="C117">INDEX('Ledge  Tech'!$H$3:$I$109, MATCH($A$1,'Ledge  Tech'!$A$3:$A$109,0), MATCH(C113,'Ledge  Tech'!$H$2:$I$2,0))</f>
        <v>1-12</v>
      </c>
      <c r="D117" s="127">
        <f t="array" ref="D117">INDEX('Ledge  Tech'!$H$3:$I$109, MATCH($A$1,'Ledge  Tech'!$A$3:$A$109,0), MATCH(D113,'Ledge  Tech'!$H$2:$I$2,0))</f>
        <v>14</v>
      </c>
      <c r="E117" s="448"/>
      <c r="F117" s="448"/>
      <c r="G117" s="448"/>
      <c r="H117" s="320"/>
      <c r="I117" s="320"/>
      <c r="J117" s="179"/>
      <c r="K117" s="452" t="str">
        <f>'テンプレート'!K120</f>
        <v>Ground投擲</v>
      </c>
      <c r="L117" s="450" t="str">
        <f>'テンプレート'!L120</f>
        <v>前Throws</v>
      </c>
      <c r="M117" s="127" t="s">
        <v>173</v>
      </c>
      <c r="N117" s="127">
        <v>29.0</v>
      </c>
      <c r="O117" s="121"/>
      <c r="P117" s="121"/>
      <c r="Q117" s="121"/>
      <c r="R117" s="121"/>
      <c r="S117" s="121"/>
      <c r="T117" s="121"/>
      <c r="U117" s="121"/>
      <c r="V117" s="121"/>
    </row>
    <row r="118" outlineLevel="1">
      <c r="A118" s="207"/>
      <c r="B118" s="447" t="s">
        <v>506</v>
      </c>
      <c r="C118" s="127" t="str">
        <f t="array" ref="C118">INDEX('Ledge  Tech'!$J$3:$M$109, MATCH($A$1,'Ledge  Tech'!$A$3:$A$109,0), MATCH(C113,'Ledge  Tech'!$J$2:$M$2,0))</f>
        <v>1-26</v>
      </c>
      <c r="D118" s="127">
        <f t="array" ref="D118">INDEX('Ledge  Tech'!$J$3:$M$109, MATCH($A$1,'Ledge  Tech'!$A$3:$A$109,0), MATCH(D113,'Ledge  Tech'!$J$2:$M$2,0))</f>
        <v>55</v>
      </c>
      <c r="E118" s="127" t="str">
        <f t="array" ref="E118">INDEX('Ledge  Tech'!$J$3:$M$109, MATCH($A$1,'Ledge  Tech'!$A$3:$A$109,0), MATCH(E113,'Ledge  Tech'!$J$2:$M$2,0))</f>
        <v>24-26</v>
      </c>
      <c r="F118" s="127">
        <f t="array" ref="F118">INDEX('Ledge  Tech'!$J$3:$M$109, MATCH($A$1,'Ledge  Tech'!$A$3:$A$109,0), MATCH(F113,'Ledge  Tech'!$J$2:$M$2,0))</f>
        <v>10</v>
      </c>
      <c r="G118" s="127">
        <f>F118*1.2</f>
        <v>12</v>
      </c>
      <c r="H118" s="320"/>
      <c r="I118" s="320"/>
      <c r="J118" s="121"/>
      <c r="K118" s="222"/>
      <c r="L118" s="450" t="str">
        <f>'テンプレート'!L121</f>
        <v>後Throws</v>
      </c>
      <c r="M118" s="127" t="s">
        <v>166</v>
      </c>
      <c r="N118" s="127">
        <v>29.0</v>
      </c>
      <c r="O118" s="121"/>
      <c r="P118" s="121"/>
      <c r="Q118" s="121"/>
      <c r="R118" s="121"/>
      <c r="S118" s="121"/>
      <c r="T118" s="121"/>
      <c r="U118" s="121"/>
      <c r="V118" s="121"/>
    </row>
    <row r="119" outlineLevel="1">
      <c r="A119" s="446" t="s">
        <v>507</v>
      </c>
      <c r="B119" s="447" t="s">
        <v>455</v>
      </c>
      <c r="C119" s="127" t="str">
        <f t="array" ref="C119">INDEX('Ledge  Tech'!$N$3:$O$109, MATCH($A$1,'Ledge  Tech'!$A$3:$A$109,0), MATCH(C113,'Ledge  Tech'!$N$2:$O$2,0))</f>
        <v>1-20</v>
      </c>
      <c r="D119" s="127">
        <f t="array" ref="D119">INDEX('Ledge  Tech'!$N$3:$O$109, MATCH($A$1,'Ledge  Tech'!$A$3:$A$109,0), MATCH(D113,'Ledge  Tech'!$N$2:$O$2,0))</f>
        <v>26</v>
      </c>
      <c r="E119" s="448"/>
      <c r="F119" s="448"/>
      <c r="G119" s="448"/>
      <c r="H119" s="320"/>
      <c r="I119" s="320"/>
      <c r="J119" s="179"/>
      <c r="K119" s="222"/>
      <c r="L119" s="450" t="str">
        <f>'テンプレート'!L122</f>
        <v>上Throws</v>
      </c>
      <c r="M119" s="127" t="s">
        <v>205</v>
      </c>
      <c r="N119" s="127">
        <v>29.0</v>
      </c>
      <c r="O119" s="320"/>
      <c r="P119" s="320"/>
      <c r="Q119" s="320"/>
      <c r="R119" s="320"/>
      <c r="S119" s="320"/>
      <c r="T119" s="320"/>
      <c r="U119" s="320"/>
      <c r="V119" s="320"/>
    </row>
    <row r="120" outlineLevel="1">
      <c r="A120" s="222"/>
      <c r="B120" s="447" t="s">
        <v>496</v>
      </c>
      <c r="C120" s="127" t="str">
        <f t="array" ref="C120">INDEX('Ledge  Tech'!$P$3:$Q$109, MATCH($A$1,'Ledge  Tech'!$A$3:$A$109,0), MATCH(C113,'Ledge  Tech'!$P$2:$Q$2,0))</f>
        <v>1-20</v>
      </c>
      <c r="D120" s="127">
        <f t="array" ref="D120">INDEX('Ledge  Tech'!$P$3:$Q$109, MATCH($A$1,'Ledge  Tech'!$A$3:$A$109,0), MATCH(D113,'Ledge  Tech'!$P$2:$Q$2,0))</f>
        <v>40</v>
      </c>
      <c r="E120" s="448"/>
      <c r="F120" s="448"/>
      <c r="G120" s="448"/>
      <c r="H120" s="320"/>
      <c r="I120" s="320"/>
      <c r="J120" s="121"/>
      <c r="K120" s="222"/>
      <c r="L120" s="450" t="str">
        <f>'テンプレート'!L123</f>
        <v>下Throws</v>
      </c>
      <c r="M120" s="127" t="s">
        <v>90</v>
      </c>
      <c r="N120" s="127">
        <v>21.0</v>
      </c>
      <c r="O120" s="180"/>
      <c r="P120" s="180"/>
      <c r="Q120" s="180"/>
      <c r="R120" s="180"/>
      <c r="S120" s="180"/>
      <c r="T120" s="180"/>
      <c r="U120" s="180"/>
      <c r="V120" s="180"/>
    </row>
    <row r="121" outlineLevel="1">
      <c r="A121" s="207"/>
      <c r="B121" s="447" t="s">
        <v>497</v>
      </c>
      <c r="C121" s="127" t="str">
        <f t="array" ref="C121">INDEX('Ledge  Tech'!$R$3:$S$109, MATCH($A$1,'Ledge  Tech'!$A$3:$A$109,0), MATCH(C113,'Ledge  Tech'!$R$2:$S$2,0))</f>
        <v>1-20</v>
      </c>
      <c r="D121" s="127">
        <f t="array" ref="D121">INDEX('Ledge  Tech'!$R$3:$S$109, MATCH($A$1,'Ledge  Tech'!$A$3:$A$109,0), MATCH(D113,'Ledge  Tech'!$R$2:$S$2,0))</f>
        <v>40</v>
      </c>
      <c r="E121" s="448"/>
      <c r="F121" s="448"/>
      <c r="G121" s="448"/>
      <c r="H121" s="320"/>
      <c r="I121" s="320"/>
      <c r="J121" s="179"/>
      <c r="K121" s="222"/>
      <c r="L121" s="453" t="str">
        <f>'テンプレート'!L124</f>
        <v>ダッシュ</v>
      </c>
      <c r="M121" s="127" t="s">
        <v>66</v>
      </c>
      <c r="N121" s="127">
        <v>39.0</v>
      </c>
      <c r="O121" s="180"/>
      <c r="P121" s="180"/>
      <c r="Q121" s="180"/>
      <c r="R121" s="180"/>
      <c r="S121" s="180"/>
      <c r="T121" s="180"/>
      <c r="U121" s="180"/>
      <c r="V121" s="180"/>
    </row>
    <row r="122" outlineLevel="1">
      <c r="A122" s="446" t="s">
        <v>508</v>
      </c>
      <c r="B122" s="447" t="s">
        <v>509</v>
      </c>
      <c r="C122" s="448"/>
      <c r="D122" s="127" t="str">
        <f t="array" ref="D122">INDEX('Get-Ups'!$C$3:$C114, MATCH($A$1,'Get-Ups'!$A$3:$A$109,0), MATCH(D113,'Get-Ups'!$C$2:$AD$2,0))</f>
        <v>25</v>
      </c>
      <c r="E122" s="448"/>
      <c r="F122" s="448"/>
      <c r="G122" s="448"/>
      <c r="H122" s="320"/>
      <c r="I122" s="320"/>
      <c r="J122" s="121"/>
      <c r="K122" s="207"/>
      <c r="L122" s="453" t="str">
        <f>'テンプレート'!L125</f>
        <v>On-Spot捨て</v>
      </c>
      <c r="M122" s="127" t="s">
        <v>145</v>
      </c>
      <c r="N122" s="127">
        <v>23.0</v>
      </c>
      <c r="O122" s="180"/>
      <c r="P122" s="180"/>
      <c r="Q122" s="180"/>
      <c r="R122" s="180"/>
      <c r="S122" s="180"/>
      <c r="T122" s="180"/>
      <c r="U122" s="180"/>
      <c r="V122" s="180"/>
    </row>
    <row r="123" outlineLevel="1">
      <c r="A123" s="222"/>
      <c r="B123" s="447" t="s">
        <v>455</v>
      </c>
      <c r="C123" s="454" t="str">
        <f t="array" ref="C123">INDEX('Get-Ups'!$D$3:$E114, MATCH($A$1,'Get-Ups'!$A$3:$A$109,0), MATCH(C113,'Get-Ups'!$D$2:$AD$2,0))</f>
        <v>1-22</v>
      </c>
      <c r="D123" s="455">
        <f t="array" ref="D123">INDEX('Get-Ups'!$D$3:$E114, MATCH($A$1,'Get-Ups'!$A$3:$A$109,0), MATCH(D113,'Get-Ups'!$D$2:$AD$2,0))</f>
        <v>29</v>
      </c>
      <c r="E123" s="448"/>
      <c r="F123" s="448"/>
      <c r="G123" s="448"/>
      <c r="H123" s="320"/>
      <c r="I123" s="320"/>
      <c r="J123" s="179"/>
      <c r="K123" s="452" t="str">
        <f>'テンプレート'!K126</f>
        <v>Air投擲</v>
      </c>
      <c r="L123" s="450" t="str">
        <f>'テンプレート'!L126</f>
        <v>前Throws</v>
      </c>
      <c r="M123" s="127" t="s">
        <v>173</v>
      </c>
      <c r="N123" s="127">
        <v>29.0</v>
      </c>
      <c r="O123" s="180"/>
      <c r="P123" s="180"/>
      <c r="Q123" s="180"/>
      <c r="R123" s="180"/>
      <c r="S123" s="180"/>
      <c r="T123" s="180"/>
      <c r="U123" s="180"/>
      <c r="V123" s="180"/>
    </row>
    <row r="124" outlineLevel="1">
      <c r="A124" s="222"/>
      <c r="B124" s="447" t="s">
        <v>496</v>
      </c>
      <c r="C124" s="454" t="str">
        <f t="array" ref="C124">INDEX('Get-Ups'!$F$3:$G$109, MATCH($A$1,'Get-Ups'!$A$3:$A$109,0), MATCH(C113,'Get-Ups'!$F$2:$AD$2,0))</f>
        <v>1-22</v>
      </c>
      <c r="D124" s="455">
        <f t="array" ref="D124">INDEX('Get-Ups'!$F$3:$G$109, MATCH($A$1,'Get-Ups'!$A$3:$A$109,0), MATCH(D113,'Get-Ups'!$F$2:$AD$2,0))</f>
        <v>35</v>
      </c>
      <c r="E124" s="448"/>
      <c r="F124" s="448"/>
      <c r="G124" s="448"/>
      <c r="H124" s="320"/>
      <c r="I124" s="320"/>
      <c r="J124" s="121"/>
      <c r="K124" s="222"/>
      <c r="L124" s="450" t="str">
        <f>'テンプレート'!L127</f>
        <v>後Throws</v>
      </c>
      <c r="M124" s="127" t="s">
        <v>166</v>
      </c>
      <c r="N124" s="127">
        <v>29.0</v>
      </c>
      <c r="O124" s="180"/>
      <c r="P124" s="180"/>
      <c r="Q124" s="180"/>
      <c r="R124" s="180"/>
      <c r="S124" s="180"/>
      <c r="T124" s="180"/>
      <c r="U124" s="180"/>
      <c r="V124" s="180"/>
    </row>
    <row r="125" outlineLevel="1">
      <c r="A125" s="222"/>
      <c r="B125" s="447" t="s">
        <v>497</v>
      </c>
      <c r="C125" s="127" t="str">
        <f t="array" ref="C125">INDEX('Get-Ups'!$H$3:$I$109, MATCH($A$1,'Get-Ups'!$A$3:$A$109,0), MATCH(C113,'Get-Ups'!$H$2:$AD$2,0))</f>
        <v>1-22</v>
      </c>
      <c r="D125" s="127">
        <f t="array" ref="D125">INDEX('Get-Ups'!$H$3:$I$109, MATCH($A$1,'Get-Ups'!$A$3:$A$109,0), MATCH(D113,'Get-Ups'!$H$2:$AD$2,0))</f>
        <v>35</v>
      </c>
      <c r="E125" s="448"/>
      <c r="F125" s="448"/>
      <c r="G125" s="448"/>
      <c r="H125" s="320"/>
      <c r="I125" s="320"/>
      <c r="J125" s="179"/>
      <c r="K125" s="222"/>
      <c r="L125" s="450" t="str">
        <f>'テンプレート'!L128</f>
        <v>上Throws</v>
      </c>
      <c r="M125" s="127" t="s">
        <v>205</v>
      </c>
      <c r="N125" s="127">
        <v>29.0</v>
      </c>
      <c r="O125" s="180"/>
      <c r="P125" s="180"/>
      <c r="Q125" s="180"/>
      <c r="R125" s="180"/>
      <c r="S125" s="180"/>
      <c r="T125" s="180"/>
      <c r="U125" s="180"/>
      <c r="V125" s="180"/>
    </row>
    <row r="126" outlineLevel="1">
      <c r="A126" s="222"/>
      <c r="B126" s="447" t="s">
        <v>510</v>
      </c>
      <c r="C126" s="456" t="str">
        <f t="array" ref="C126">INDEX('Get-Ups'!$J$3:$M$109, MATCH($A$1,'Get-Ups'!$A$3:$A$109,0), MATCH(C113,'Get-Ups'!$J$2:$AD$2,0))</f>
        <v>1-24</v>
      </c>
      <c r="D126" s="457">
        <f t="array" ref="D126">INDEX('Get-Ups'!$J$3:$M$109, MATCH($A$1,'Get-Ups'!$A$3:$A$109,0), MATCH(D113,'Get-Ups'!$J$2:$AD$2,0))</f>
        <v>45</v>
      </c>
      <c r="E126" s="454" t="str">
        <f t="array" ref="E126">INDEX('Get-Ups'!$J$3:$M$109, MATCH($A$1,'Get-Ups'!$A$3:$A$109,0), MATCH(E113,'Get-Ups'!$J$2:$AD$2,0))</f>
        <v>18-19</v>
      </c>
      <c r="F126" s="455">
        <f t="array" ref="F126">INDEX('Get-Ups'!$J$3:$M$109, MATCH($A$1,'Get-Ups'!$A$3:$A$109,0), MATCH(F113,'Get-Ups'!$J$2:$AD$2,0))</f>
        <v>7</v>
      </c>
      <c r="G126" s="127">
        <f t="shared" ref="G126:G127" si="1">F126*1.2</f>
        <v>8.4</v>
      </c>
      <c r="H126" s="320"/>
      <c r="I126" s="320"/>
      <c r="J126" s="121"/>
      <c r="K126" s="207"/>
      <c r="L126" s="450" t="str">
        <f>'テンプレート'!L129</f>
        <v>下Throws</v>
      </c>
      <c r="M126" s="127" t="s">
        <v>90</v>
      </c>
      <c r="N126" s="127">
        <v>23.0</v>
      </c>
      <c r="O126" s="121"/>
      <c r="P126" s="121"/>
      <c r="Q126" s="121"/>
      <c r="R126" s="121"/>
      <c r="S126" s="121"/>
      <c r="T126" s="121"/>
      <c r="U126" s="121"/>
      <c r="V126" s="121"/>
    </row>
    <row r="127" outlineLevel="1">
      <c r="A127" s="207"/>
      <c r="B127" s="458" t="s">
        <v>511</v>
      </c>
      <c r="C127" s="207"/>
      <c r="D127" s="207"/>
      <c r="E127" s="454" t="str">
        <f t="array" ref="E127">INDEX('Get-Ups'!$N$3:$O$109, MATCH($A$1,'Get-Ups'!$A$3:$A$109,0), MATCH(E113,'Get-Ups'!$N$2:$AD$2,0))</f>
        <v>23-24</v>
      </c>
      <c r="F127" s="455">
        <f t="array" ref="F127">INDEX('Get-Ups'!$N$3:$O$109, MATCH($A$1,'Get-Ups'!$A$3:$A$109,0), MATCH(F113,'Get-Ups'!$N$2:$AD$2,0))</f>
        <v>7</v>
      </c>
      <c r="G127" s="127">
        <f t="shared" si="1"/>
        <v>8.4</v>
      </c>
      <c r="H127" s="320"/>
      <c r="I127" s="320"/>
      <c r="J127" s="121"/>
      <c r="K127" s="459" t="str">
        <f>'テンプレート'!K130</f>
        <v>踏み台ジャンプ</v>
      </c>
      <c r="L127" s="224"/>
      <c r="M127" s="445" t="str">
        <f>'テンプレート'!M130</f>
        <v>Duration</v>
      </c>
      <c r="N127" s="138"/>
      <c r="O127" s="121"/>
      <c r="P127" s="121"/>
      <c r="Q127" s="121"/>
      <c r="R127" s="121"/>
      <c r="S127" s="121"/>
      <c r="T127" s="121"/>
      <c r="U127" s="121"/>
      <c r="V127" s="121"/>
    </row>
    <row r="128" outlineLevel="1">
      <c r="A128" s="446" t="s">
        <v>512</v>
      </c>
      <c r="B128" s="447" t="s">
        <v>509</v>
      </c>
      <c r="C128" s="448"/>
      <c r="D128" s="454" t="str">
        <f t="array" ref="D128">INDEX('Get-Ups'!$C$3:$C114, MATCH($A$1,'Get-Ups'!$A$3:$A$109,0), MATCH(D113,'Get-Ups'!$C$2,0))</f>
        <v>25</v>
      </c>
      <c r="E128" s="448"/>
      <c r="F128" s="448"/>
      <c r="G128" s="448"/>
      <c r="H128" s="320"/>
      <c r="I128" s="320"/>
      <c r="J128" s="179"/>
      <c r="K128" s="460" t="str">
        <f>'テンプレート'!K131</f>
        <v>踏み</v>
      </c>
      <c r="L128" s="461" t="str">
        <f>'テンプレート'!L131</f>
        <v>踏み</v>
      </c>
      <c r="M128" s="127">
        <v>8.0</v>
      </c>
      <c r="N128" s="462"/>
      <c r="O128" s="121"/>
      <c r="P128" s="121"/>
      <c r="Q128" s="121"/>
      <c r="R128" s="121"/>
      <c r="S128" s="121"/>
      <c r="T128" s="121"/>
      <c r="U128" s="121"/>
      <c r="V128" s="121"/>
    </row>
    <row r="129" outlineLevel="1">
      <c r="A129" s="222"/>
      <c r="B129" s="447" t="s">
        <v>455</v>
      </c>
      <c r="C129" s="454" t="str">
        <f t="array" ref="C129">INDEX('Get-Ups'!$P$3:$Q$109, MATCH($A$1,'Get-Ups'!$A$3:$A$109,0), MATCH(C113,'Get-Ups'!$P$2:$AD$2,0))</f>
        <v>1-22</v>
      </c>
      <c r="D129" s="455">
        <f t="array" ref="D129">INDEX('Get-Ups'!$P$3:$Q$109, MATCH($A$1,'Get-Ups'!$A$3:$A$109,0), MATCH(D113,'Get-Ups'!$P$2:$AD$2,0))</f>
        <v>29</v>
      </c>
      <c r="E129" s="448"/>
      <c r="F129" s="448"/>
      <c r="G129" s="448"/>
      <c r="H129" s="320"/>
      <c r="I129" s="320"/>
      <c r="J129" s="121"/>
      <c r="K129" s="452" t="str">
        <f>'テンプレート'!K132</f>
        <v>踏まれ</v>
      </c>
      <c r="L129" s="461" t="str">
        <f>'テンプレート'!L132</f>
        <v>Ground踏まれ</v>
      </c>
      <c r="M129" s="127" t="s">
        <v>504</v>
      </c>
      <c r="N129" s="462"/>
      <c r="O129" s="320"/>
      <c r="P129" s="320"/>
      <c r="Q129" s="320"/>
      <c r="R129" s="320"/>
      <c r="S129" s="320"/>
      <c r="T129" s="320"/>
      <c r="U129" s="320"/>
      <c r="V129" s="320"/>
    </row>
    <row r="130" outlineLevel="1">
      <c r="A130" s="222"/>
      <c r="B130" s="447" t="s">
        <v>496</v>
      </c>
      <c r="C130" s="454" t="str">
        <f t="array" ref="C130">INDEX('Get-Ups'!$R$3:$S$109, MATCH($A$1,'Get-Ups'!$A$3:$A$109,0), MATCH(C113,'Get-Ups'!$R$2:$AD$2,0))</f>
        <v>1-22</v>
      </c>
      <c r="D130" s="455">
        <f t="array" ref="D130">INDEX('Get-Ups'!$R$3:$S$109, MATCH($A$1,'Get-Ups'!$A$3:$A$109,0), MATCH(D113,'Get-Ups'!$R$2:$AD$2,0))</f>
        <v>35</v>
      </c>
      <c r="E130" s="448"/>
      <c r="F130" s="448"/>
      <c r="G130" s="448"/>
      <c r="H130" s="320"/>
      <c r="I130" s="320"/>
      <c r="J130" s="179"/>
      <c r="K130" s="222"/>
      <c r="L130" s="461" t="str">
        <f>'テンプレート'!L133</f>
        <v>Ground硬直</v>
      </c>
      <c r="M130" s="127">
        <v>27.0</v>
      </c>
      <c r="N130" s="108"/>
      <c r="O130" s="180"/>
      <c r="P130" s="180"/>
      <c r="Q130" s="180"/>
      <c r="R130" s="180"/>
      <c r="S130" s="180"/>
      <c r="T130" s="180"/>
      <c r="U130" s="180"/>
      <c r="V130" s="180"/>
    </row>
    <row r="131" outlineLevel="1">
      <c r="A131" s="222"/>
      <c r="B131" s="447" t="s">
        <v>497</v>
      </c>
      <c r="C131" s="454" t="str">
        <f t="array" ref="C131">INDEX('Get-Ups'!$T$3:$U$109, MATCH($A$1,'Get-Ups'!$A$3:$A$109,0), MATCH(C113,'Get-Ups'!$T$2:$AD$2,0))</f>
        <v>1-22</v>
      </c>
      <c r="D131" s="455">
        <f t="array" ref="D131">INDEX('Get-Ups'!$T$3:$U$109, MATCH($A$1,'Get-Ups'!$A$3:$A$109,0), MATCH(D113,'Get-Ups'!$T$2:$AD$2,0))</f>
        <v>35</v>
      </c>
      <c r="E131" s="448"/>
      <c r="F131" s="448"/>
      <c r="G131" s="448"/>
      <c r="H131" s="320"/>
      <c r="I131" s="320"/>
      <c r="J131" s="121"/>
      <c r="K131" s="222"/>
      <c r="L131" s="461" t="str">
        <f>'テンプレート'!L134</f>
        <v>Air踏まれ</v>
      </c>
      <c r="M131" s="127">
        <v>8.0</v>
      </c>
      <c r="N131" s="108"/>
      <c r="O131" s="180"/>
      <c r="P131" s="180"/>
      <c r="Q131" s="180"/>
      <c r="R131" s="180"/>
      <c r="S131" s="180"/>
      <c r="T131" s="180"/>
      <c r="U131" s="180"/>
      <c r="V131" s="180"/>
    </row>
    <row r="132" outlineLevel="1">
      <c r="A132" s="222"/>
      <c r="B132" s="447" t="s">
        <v>510</v>
      </c>
      <c r="C132" s="456" t="str">
        <f t="array" ref="C132">INDEX('Get-Ups'!$V$3:$Y$109, MATCH($A$1,'Get-Ups'!$A$3:$A$109,0), MATCH(C113,'Get-Ups'!$V$2:$AD$2,0))</f>
        <v>1-24</v>
      </c>
      <c r="D132" s="457">
        <f t="array" ref="D132">INDEX('Get-Ups'!$V$3:$Y$109, MATCH($A$1,'Get-Ups'!$A$3:$A$109,0), MATCH(D113,'Get-Ups'!$V$2:$AD$2,0))</f>
        <v>45</v>
      </c>
      <c r="E132" s="454" t="str">
        <f t="array" ref="E132">INDEX('Get-Ups'!$V$3:$Y$109, MATCH($A$1,'Get-Ups'!$A$3:$A$109,0), MATCH(E113,'Get-Ups'!$V$2:$AD$2,0))</f>
        <v>18-19</v>
      </c>
      <c r="F132" s="455">
        <f t="array" ref="F132">INDEX('Get-Ups'!$V$3:$Y$109, MATCH($A$1,'Get-Ups'!$A$3:$A$109,0), MATCH(F113,'Get-Ups'!$V$2:$AD$2,0))</f>
        <v>7</v>
      </c>
      <c r="G132" s="127">
        <f t="shared" ref="G132:G133" si="2">F132*1.2</f>
        <v>8.4</v>
      </c>
      <c r="H132" s="320"/>
      <c r="I132" s="320"/>
      <c r="J132" s="179"/>
      <c r="K132" s="222"/>
      <c r="L132" s="461" t="str">
        <f>'テンプレート'!L135</f>
        <v>Air落下</v>
      </c>
      <c r="M132" s="127">
        <v>30.0</v>
      </c>
      <c r="N132" s="108"/>
      <c r="O132" s="180"/>
      <c r="P132" s="180"/>
      <c r="Q132" s="180"/>
      <c r="R132" s="180"/>
      <c r="S132" s="180"/>
      <c r="T132" s="180"/>
      <c r="U132" s="180"/>
      <c r="V132" s="180"/>
    </row>
    <row r="133" outlineLevel="1">
      <c r="A133" s="207"/>
      <c r="B133" s="458" t="s">
        <v>511</v>
      </c>
      <c r="C133" s="207"/>
      <c r="D133" s="207"/>
      <c r="E133" s="454" t="str">
        <f t="array" ref="E133">INDEX('Get-Ups'!$Z$3:$AA$109, MATCH($A$1,'Get-Ups'!$A$3:$A$109,0), MATCH(E113,'Get-Ups'!$Z$2:$AD$2,0))</f>
        <v>23-24</v>
      </c>
      <c r="F133" s="455">
        <f t="array" ref="F133">INDEX('Get-Ups'!$Z$3:$AA$109, MATCH($A$1,'Get-Ups'!$A$3:$A$109,0), MATCH(F113,'Get-Ups'!$Z$2:$AD$2,0))</f>
        <v>7</v>
      </c>
      <c r="G133" s="127">
        <f t="shared" si="2"/>
        <v>8.4</v>
      </c>
      <c r="H133" s="320"/>
      <c r="I133" s="320"/>
      <c r="J133" s="179"/>
      <c r="K133" s="451" t="str">
        <f>'テンプレート'!K136</f>
        <v>倒れダメージ</v>
      </c>
      <c r="L133" s="120"/>
      <c r="M133" s="445" t="str">
        <f>'テンプレート'!M136</f>
        <v>Duration</v>
      </c>
      <c r="N133" s="108"/>
      <c r="O133" s="180"/>
      <c r="P133" s="180"/>
      <c r="Q133" s="180"/>
      <c r="R133" s="180"/>
      <c r="S133" s="180"/>
      <c r="T133" s="180"/>
      <c r="U133" s="180"/>
      <c r="V133" s="180"/>
    </row>
    <row r="134" outlineLevel="1">
      <c r="A134" s="446" t="s">
        <v>513</v>
      </c>
      <c r="B134" s="447" t="s">
        <v>514</v>
      </c>
      <c r="C134" s="454" t="str">
        <f t="array" ref="C134">INDEX(Tripping!$C$3:$D114, MATCH($A$1,Tripping!$A$3:$A$109,0), MATCH(C113,Tripping!$C$2:$AC$2,0))</f>
        <v>1-5</v>
      </c>
      <c r="D134" s="455">
        <f t="array" ref="D134">INDEX(Tripping!$C$3:$D114, MATCH($A$1,Tripping!$A$3:$A$109,0), MATCH(D113,Tripping!$C$2:$AC$2,0))</f>
        <v>29</v>
      </c>
      <c r="E134" s="448"/>
      <c r="F134" s="448"/>
      <c r="G134" s="448"/>
      <c r="H134" s="320"/>
      <c r="I134" s="320"/>
      <c r="J134" s="121"/>
      <c r="K134" s="460" t="str">
        <f>'テンプレート'!K137</f>
        <v>あお向け倒れ</v>
      </c>
      <c r="L134" s="453" t="str">
        <f>'テンプレート'!L137</f>
        <v>モーション大</v>
      </c>
      <c r="M134" s="127">
        <v>39.0</v>
      </c>
      <c r="N134" s="462"/>
      <c r="O134" s="180"/>
      <c r="P134" s="180"/>
      <c r="Q134" s="180"/>
      <c r="R134" s="180"/>
      <c r="S134" s="180"/>
      <c r="T134" s="180"/>
      <c r="U134" s="180"/>
      <c r="V134" s="180"/>
    </row>
    <row r="135" outlineLevel="1">
      <c r="A135" s="222"/>
      <c r="B135" s="447" t="s">
        <v>515</v>
      </c>
      <c r="C135" s="454" t="str">
        <f t="array" ref="C135">INDEX(Tripping!$E$3:$F114, MATCH($A$1,Tripping!$A$3:$A$109,0), MATCH(C113,Tripping!$E$2:$AC$2,0))</f>
        <v>1-5</v>
      </c>
      <c r="D135" s="455">
        <f t="array" ref="D135">INDEX(Tripping!$E$3:$F114, MATCH($A$1,Tripping!$A$3:$A$109,0), MATCH(D113,Tripping!$E$2:$AC$2,0))</f>
        <v>39</v>
      </c>
      <c r="E135" s="448"/>
      <c r="F135" s="448"/>
      <c r="G135" s="448"/>
      <c r="H135" s="320"/>
      <c r="I135" s="320"/>
      <c r="J135" s="179"/>
      <c r="K135" s="460" t="str">
        <f>'テンプレート'!K138</f>
        <v>うつ伏せ倒れ</v>
      </c>
      <c r="L135" s="453" t="str">
        <f>'テンプレート'!L138</f>
        <v>モーション大</v>
      </c>
      <c r="M135" s="127" t="s">
        <v>165</v>
      </c>
      <c r="N135" s="462"/>
      <c r="O135" s="180"/>
      <c r="P135" s="180"/>
      <c r="Q135" s="180"/>
      <c r="R135" s="180"/>
      <c r="S135" s="180"/>
      <c r="T135" s="180"/>
      <c r="U135" s="180"/>
      <c r="V135" s="180"/>
    </row>
    <row r="136" outlineLevel="1">
      <c r="A136" s="222"/>
      <c r="B136" s="447" t="s">
        <v>455</v>
      </c>
      <c r="C136" s="454" t="str">
        <f t="array" ref="C136">INDEX(Tripping!$G$3:$H$109, MATCH($A$1,Tripping!$A$3:$A$109,0), MATCH(C113,Tripping!$G$2:$AC$2,0))</f>
        <v>1-16</v>
      </c>
      <c r="D136" s="455">
        <f t="array" ref="D136">INDEX(Tripping!$G$3:$H$109, MATCH($A$1,Tripping!$A$3:$A$109,0), MATCH(D113,Tripping!$G$2:$AC$2,0))</f>
        <v>21</v>
      </c>
      <c r="E136" s="448"/>
      <c r="F136" s="448"/>
      <c r="G136" s="448"/>
      <c r="H136" s="320"/>
      <c r="I136" s="320"/>
      <c r="J136" s="121"/>
      <c r="K136" s="451" t="str">
        <f>'テンプレート'!K139</f>
        <v/>
      </c>
      <c r="L136" s="120"/>
      <c r="M136" s="445" t="str">
        <f>'テンプレート'!M139</f>
        <v/>
      </c>
      <c r="N136" s="108"/>
      <c r="O136" s="180"/>
      <c r="P136" s="180"/>
      <c r="Q136" s="180"/>
      <c r="R136" s="180"/>
      <c r="S136" s="180"/>
      <c r="T136" s="180"/>
      <c r="U136" s="180"/>
      <c r="V136" s="180"/>
    </row>
    <row r="137" outlineLevel="1">
      <c r="A137" s="222"/>
      <c r="B137" s="447" t="s">
        <v>496</v>
      </c>
      <c r="C137" s="454" t="str">
        <f t="array" ref="C137">INDEX(Tripping!$I$3:$J$109, MATCH($A$1,Tripping!$A$3:$A$109,0), MATCH(C113,Tripping!$I$2:$AC$2,0))</f>
        <v>1-9</v>
      </c>
      <c r="D137" s="455">
        <f t="array" ref="D137">INDEX(Tripping!$I$3:$J$109, MATCH($A$1,Tripping!$A$3:$A$109,0), MATCH(D113,Tripping!$I$2:$AC$2,0))</f>
        <v>28</v>
      </c>
      <c r="E137" s="448"/>
      <c r="F137" s="448"/>
      <c r="G137" s="448"/>
      <c r="H137" s="320"/>
      <c r="I137" s="320"/>
      <c r="J137" s="320"/>
      <c r="K137" s="463"/>
      <c r="L137" s="464" t="str">
        <f>'テンプレート'!L140</f>
        <v/>
      </c>
      <c r="M137" s="127" t="s">
        <v>504</v>
      </c>
      <c r="N137" s="108"/>
      <c r="O137" s="180"/>
      <c r="P137" s="180"/>
      <c r="Q137" s="180"/>
      <c r="R137" s="180"/>
      <c r="S137" s="180"/>
      <c r="T137" s="180"/>
      <c r="U137" s="180"/>
      <c r="V137" s="180"/>
    </row>
    <row r="138" outlineLevel="1">
      <c r="A138" s="222"/>
      <c r="B138" s="447" t="s">
        <v>497</v>
      </c>
      <c r="C138" s="454" t="str">
        <f t="array" ref="C138">INDEX(Tripping!$K$3:$L$109, MATCH($A$1,Tripping!$A$3:$A$109,0), MATCH(C113,Tripping!$K$2:$AC$2,0))</f>
        <v>1-9</v>
      </c>
      <c r="D138" s="455">
        <f t="array" ref="D138">INDEX(Tripping!$K$3:$L$109, MATCH($A$1,Tripping!$A$3:$A$109,0), MATCH(D113,Tripping!$K$2:$AC$2,0))</f>
        <v>28</v>
      </c>
      <c r="E138" s="448"/>
      <c r="F138" s="448"/>
      <c r="G138" s="448"/>
      <c r="H138" s="320"/>
      <c r="I138" s="320"/>
      <c r="J138" s="320"/>
      <c r="K138" s="465"/>
      <c r="L138" s="180"/>
      <c r="M138" s="180"/>
      <c r="N138" s="108"/>
      <c r="O138" s="180"/>
      <c r="P138" s="180"/>
      <c r="Q138" s="180"/>
      <c r="R138" s="180"/>
      <c r="S138" s="180"/>
      <c r="T138" s="180"/>
      <c r="U138" s="180"/>
      <c r="V138" s="180"/>
    </row>
    <row r="139" outlineLevel="1">
      <c r="A139" s="222"/>
      <c r="B139" s="447" t="s">
        <v>510</v>
      </c>
      <c r="C139" s="456" t="str">
        <f t="array" ref="C139">INDEX(Tripping!$M$3:$P$109, MATCH($A$1,Tripping!$A$3:$A$109,0), MATCH(C113,Tripping!$M$2:$AC$2,0))</f>
        <v>1-7</v>
      </c>
      <c r="D139" s="457">
        <f t="array" ref="D139">INDEX(Tripping!$M$3:$P$109, MATCH($A$1,Tripping!$A$3:$A$109,0), MATCH(D113,Tripping!$M$2:$AC$2,0))</f>
        <v>49</v>
      </c>
      <c r="E139" s="454" t="str">
        <f t="array" ref="E139">INDEX(Tripping!$M$3:$P$109, MATCH($A$1,Tripping!$A$3:$A$109,0), MATCH(E113,Tripping!$M$2:$AC$2,0))</f>
        <v>19-20</v>
      </c>
      <c r="F139" s="455">
        <f t="array" ref="F139">INDEX(Tripping!$M$3:$P$109, MATCH($A$1,Tripping!$A$3:$A$109,0), MATCH(F113,Tripping!$M$2:$AC$2,0))</f>
        <v>5</v>
      </c>
      <c r="G139" s="127">
        <f t="shared" ref="G139:G140" si="3">F139*1.2</f>
        <v>6</v>
      </c>
      <c r="H139" s="320"/>
      <c r="I139" s="320"/>
      <c r="J139" s="320"/>
      <c r="K139" s="180"/>
      <c r="L139" s="180"/>
      <c r="M139" s="180"/>
      <c r="N139" s="108"/>
      <c r="O139" s="108"/>
      <c r="P139" s="108"/>
      <c r="Q139" s="108"/>
      <c r="R139" s="180"/>
      <c r="S139" s="180"/>
      <c r="T139" s="180"/>
      <c r="U139" s="180"/>
      <c r="V139" s="180"/>
    </row>
    <row r="140" outlineLevel="1">
      <c r="A140" s="207"/>
      <c r="B140" s="458" t="s">
        <v>511</v>
      </c>
      <c r="C140" s="207"/>
      <c r="D140" s="207"/>
      <c r="E140" s="454" t="str">
        <f t="array" ref="E140">INDEX(Tripping!$Q$3:$R$109, MATCH($A$1,Tripping!$A$3:$A$109,0), MATCH(E113,Tripping!$Q$2:$AC$2,0))</f>
        <v>31-32</v>
      </c>
      <c r="F140" s="455">
        <f t="array" ref="F140">INDEX(Tripping!$Q$3:$R$109, MATCH($A$1,Tripping!$A$3:$A$109,0), MATCH(F113,Tripping!$Q$2:$AC$2,0))</f>
        <v>5</v>
      </c>
      <c r="G140" s="127">
        <f t="shared" si="3"/>
        <v>6</v>
      </c>
      <c r="H140" s="320"/>
      <c r="I140" s="320"/>
      <c r="J140" s="320"/>
      <c r="K140" s="180"/>
      <c r="L140" s="180"/>
      <c r="M140" s="180"/>
      <c r="N140" s="108"/>
      <c r="O140" s="108"/>
      <c r="P140" s="108"/>
      <c r="Q140" s="108"/>
      <c r="R140" s="180"/>
      <c r="S140" s="180"/>
      <c r="T140" s="180"/>
      <c r="U140" s="180"/>
      <c r="V140" s="180"/>
    </row>
  </sheetData>
  <mergeCells count="128">
    <mergeCell ref="H10:H11"/>
    <mergeCell ref="E16:F16"/>
    <mergeCell ref="G16:H16"/>
    <mergeCell ref="K16:N16"/>
    <mergeCell ref="C16:D16"/>
    <mergeCell ref="I4:I5"/>
    <mergeCell ref="I6:I7"/>
    <mergeCell ref="H8:J9"/>
    <mergeCell ref="H6:H7"/>
    <mergeCell ref="A11:B12"/>
    <mergeCell ref="I10:I11"/>
    <mergeCell ref="H1:J2"/>
    <mergeCell ref="K1:M2"/>
    <mergeCell ref="H28:J28"/>
    <mergeCell ref="H25:J25"/>
    <mergeCell ref="C1:G12"/>
    <mergeCell ref="H4:H5"/>
    <mergeCell ref="D31:D32"/>
    <mergeCell ref="D33:D34"/>
    <mergeCell ref="D36:D37"/>
    <mergeCell ref="D38:D41"/>
    <mergeCell ref="C38:C39"/>
    <mergeCell ref="A47:A48"/>
    <mergeCell ref="A45:B46"/>
    <mergeCell ref="A33:A34"/>
    <mergeCell ref="A36:A37"/>
    <mergeCell ref="A38:A41"/>
    <mergeCell ref="A31:A32"/>
    <mergeCell ref="A24:B25"/>
    <mergeCell ref="A26:A30"/>
    <mergeCell ref="A15:B16"/>
    <mergeCell ref="H57:J67"/>
    <mergeCell ref="H94:J94"/>
    <mergeCell ref="H80:J80"/>
    <mergeCell ref="H36:J37"/>
    <mergeCell ref="H38:J41"/>
    <mergeCell ref="D51:D52"/>
    <mergeCell ref="D57:D58"/>
    <mergeCell ref="D47:D48"/>
    <mergeCell ref="H56:J56"/>
    <mergeCell ref="D78:D79"/>
    <mergeCell ref="H97:J98"/>
    <mergeCell ref="H101:J102"/>
    <mergeCell ref="E99:E100"/>
    <mergeCell ref="E101:E102"/>
    <mergeCell ref="H95:J96"/>
    <mergeCell ref="A119:A121"/>
    <mergeCell ref="A114:A118"/>
    <mergeCell ref="A106:A108"/>
    <mergeCell ref="A104:B105"/>
    <mergeCell ref="A109:A110"/>
    <mergeCell ref="A112:B113"/>
    <mergeCell ref="C101:C102"/>
    <mergeCell ref="H99:J100"/>
    <mergeCell ref="C99:C100"/>
    <mergeCell ref="A128:A133"/>
    <mergeCell ref="A122:A127"/>
    <mergeCell ref="D126:D127"/>
    <mergeCell ref="C126:C127"/>
    <mergeCell ref="K129:K132"/>
    <mergeCell ref="K133:L133"/>
    <mergeCell ref="K136:L136"/>
    <mergeCell ref="K127:L127"/>
    <mergeCell ref="A101:A102"/>
    <mergeCell ref="A99:A100"/>
    <mergeCell ref="A134:A140"/>
    <mergeCell ref="D139:D140"/>
    <mergeCell ref="C139:C140"/>
    <mergeCell ref="C132:C133"/>
    <mergeCell ref="D132:D133"/>
    <mergeCell ref="K114:K115"/>
    <mergeCell ref="K117:K122"/>
    <mergeCell ref="K113:L113"/>
    <mergeCell ref="K116:L116"/>
    <mergeCell ref="K123:K126"/>
    <mergeCell ref="C97:C98"/>
    <mergeCell ref="E97:E98"/>
    <mergeCell ref="E95:E96"/>
    <mergeCell ref="C95:C96"/>
    <mergeCell ref="H43:J43"/>
    <mergeCell ref="H42:J42"/>
    <mergeCell ref="R51:V52"/>
    <mergeCell ref="R46:V46"/>
    <mergeCell ref="R47:V48"/>
    <mergeCell ref="R49:V49"/>
    <mergeCell ref="R50:V50"/>
    <mergeCell ref="J47:J48"/>
    <mergeCell ref="I47:I48"/>
    <mergeCell ref="J51:J52"/>
    <mergeCell ref="I51:I52"/>
    <mergeCell ref="R53:V53"/>
    <mergeCell ref="U57:U67"/>
    <mergeCell ref="V57:V67"/>
    <mergeCell ref="H26:J26"/>
    <mergeCell ref="H27:J27"/>
    <mergeCell ref="H30:J30"/>
    <mergeCell ref="H31:J32"/>
    <mergeCell ref="H33:J34"/>
    <mergeCell ref="H35:J35"/>
    <mergeCell ref="H29:J29"/>
    <mergeCell ref="H69:J75"/>
    <mergeCell ref="H68:J68"/>
    <mergeCell ref="A68:B68"/>
    <mergeCell ref="V69:V75"/>
    <mergeCell ref="U69:U75"/>
    <mergeCell ref="D69:D73"/>
    <mergeCell ref="A69:A75"/>
    <mergeCell ref="H76:J76"/>
    <mergeCell ref="A76:B76"/>
    <mergeCell ref="H77:J79"/>
    <mergeCell ref="A85:A86"/>
    <mergeCell ref="H81:J86"/>
    <mergeCell ref="U81:U86"/>
    <mergeCell ref="V81:V86"/>
    <mergeCell ref="V77:V79"/>
    <mergeCell ref="U77:U79"/>
    <mergeCell ref="A77:A79"/>
    <mergeCell ref="A80:B80"/>
    <mergeCell ref="A97:A98"/>
    <mergeCell ref="A95:A96"/>
    <mergeCell ref="A57:A67"/>
    <mergeCell ref="A88:B89"/>
    <mergeCell ref="A91:A93"/>
    <mergeCell ref="A94:B94"/>
    <mergeCell ref="A81:A84"/>
    <mergeCell ref="A56:B56"/>
    <mergeCell ref="A55:B55"/>
    <mergeCell ref="A51:A52"/>
  </mergeCells>
  <conditionalFormatting sqref="K1:K15 K17:K56 K58 K66:K74 K76:K82 K85:K137">
    <cfRule type="containsText" dxfId="0" priority="1" operator="containsText" text="361">
      <formula>NOT(ISERROR(SEARCH(("361"),(K1))))</formula>
    </cfRule>
  </conditionalFormatting>
  <conditionalFormatting sqref="K1:K15 K17:K56 K58 K66:K74 K76:K82 K85:K137">
    <cfRule type="containsText" dxfId="1" priority="2" operator="containsText" text="363">
      <formula>NOT(ISERROR(SEARCH(("363"),(K1))))</formula>
    </cfRule>
  </conditionalFormatting>
  <conditionalFormatting sqref="K1:K15 K17:K56 K58 K66:K74 K76:K82 K85:K137">
    <cfRule type="containsText" dxfId="1" priority="3" operator="containsText" text="365">
      <formula>NOT(ISERROR(SEARCH(("365"),(K1))))</formula>
    </cfRule>
  </conditionalFormatting>
  <conditionalFormatting sqref="K1:K15 K17:K56 K58 K66:K74 K76:K82 K85:K137">
    <cfRule type="containsText" dxfId="1" priority="4" operator="containsText" text="366">
      <formula>NOT(ISERROR(SEARCH(("366"),(K1))))</formula>
    </cfRule>
  </conditionalFormatting>
  <conditionalFormatting sqref="K1:K15 K17:K56 K58 K66:K74 K76:K82 K85:K137">
    <cfRule type="containsText" dxfId="1" priority="5" operator="containsText" text="367">
      <formula>NOT(ISERROR(SEARCH(("367"),(K1))))</formula>
    </cfRule>
  </conditionalFormatting>
  <conditionalFormatting sqref="P95:P102">
    <cfRule type="cellIs" dxfId="2" priority="6" operator="equal">
      <formula>"敵のみ"</formula>
    </cfRule>
  </conditionalFormatting>
  <conditionalFormatting sqref="D95:D102">
    <cfRule type="cellIs" dxfId="3" priority="7" operator="equal">
      <formula>"-"</formula>
    </cfRule>
  </conditionalFormatting>
  <conditionalFormatting sqref="O1:O56 O58 O66:O74 O76:O82 O85:O140 D101 F101:G101 K101:N101 P101:P102 Q101">
    <cfRule type="cellIs" dxfId="4" priority="8" operator="greaterThan">
      <formula>0</formula>
    </cfRule>
  </conditionalFormatting>
  <conditionalFormatting sqref="P1:Q56 P58:Q58 P66:Q74 P76:Q82 P85:Q140">
    <cfRule type="cellIs" dxfId="5" priority="9" operator="lessThan">
      <formula>1</formula>
    </cfRule>
  </conditionalFormatting>
  <conditionalFormatting sqref="P1:Q56 P58:Q58 P66:Q74 P76:Q82 P85:Q140">
    <cfRule type="cellIs" dxfId="4" priority="10" operator="greaterThan">
      <formula>1</formula>
    </cfRule>
  </conditionalFormatting>
  <conditionalFormatting sqref="N25:N56 N58 N66:N74 N76:N82 N85:N102">
    <cfRule type="cellIs" dxfId="6" priority="11" operator="greaterThan">
      <formula>0</formula>
    </cfRule>
  </conditionalFormatting>
  <conditionalFormatting sqref="N1:N15 N17:N56 N58 N66:N74 N76:N82 N85:N140">
    <cfRule type="containsText" dxfId="6" priority="12" operator="containsText" text="/">
      <formula>NOT(ISERROR(SEARCH(("/"),(N1))))</formula>
    </cfRule>
  </conditionalFormatting>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EFB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865">
        <v>40.0</v>
      </c>
      <c r="B1" s="1866"/>
      <c r="C1" s="1867" t="str">
        <f>IMAGE(VLOOKUP($A$1,Fighters!A2:AI107,12,FALSE),1)</f>
        <v/>
      </c>
      <c r="D1" s="1868"/>
      <c r="E1" s="1868"/>
      <c r="F1" s="1868"/>
      <c r="G1" s="1869"/>
      <c r="H1" s="1870"/>
      <c r="I1" s="1868"/>
      <c r="J1" s="1869"/>
      <c r="K1" s="1871"/>
      <c r="L1" s="1868"/>
      <c r="M1" s="1869"/>
      <c r="N1" s="1872"/>
      <c r="O1" s="1872"/>
      <c r="P1" s="1872"/>
      <c r="Q1" s="1872"/>
      <c r="R1" s="1873"/>
      <c r="S1" s="1873"/>
      <c r="T1" s="1873"/>
      <c r="U1" s="1873"/>
      <c r="V1" s="1873"/>
    </row>
    <row r="2">
      <c r="A2" s="1874" t="str">
        <f>VLOOKUP($A$1,Fighters!$A$2:$AI$81,6,FALSE)</f>
        <v>#ccefb0</v>
      </c>
      <c r="B2" s="1866"/>
      <c r="C2" s="1875"/>
      <c r="G2" s="1876"/>
      <c r="H2" s="1877"/>
      <c r="I2" s="1878"/>
      <c r="J2" s="1879"/>
      <c r="K2" s="1877"/>
      <c r="L2" s="1878"/>
      <c r="M2" s="1879"/>
      <c r="N2" s="1872"/>
      <c r="O2" s="1872"/>
      <c r="P2" s="1872"/>
      <c r="Q2" s="1872"/>
      <c r="R2" s="1873"/>
      <c r="S2" s="1873"/>
      <c r="T2" s="1873"/>
      <c r="U2" s="1873"/>
      <c r="V2" s="1873"/>
    </row>
    <row r="3">
      <c r="A3" s="1874" t="str">
        <f>VLOOKUP($A$1,Fighters!$A$2:$AI$81,14,FALSE)</f>
        <v>40. ピクミン&amp;オリマー</v>
      </c>
      <c r="B3" s="1866"/>
      <c r="C3" s="1875"/>
      <c r="G3" s="1876"/>
      <c r="H3" s="1880"/>
      <c r="I3" s="1880"/>
      <c r="J3" s="1880"/>
      <c r="K3" s="1881"/>
      <c r="L3" s="1881"/>
      <c r="M3" s="1881"/>
      <c r="N3" s="1872"/>
      <c r="O3" s="1872"/>
      <c r="P3" s="1872"/>
      <c r="Q3" s="1872"/>
      <c r="R3" s="1882"/>
      <c r="S3" s="1873"/>
      <c r="T3" s="1873"/>
      <c r="U3" s="1873"/>
      <c r="V3" s="1873"/>
    </row>
    <row r="4">
      <c r="A4" s="1874" t="str">
        <f>VLOOKUP($A$1,Fighters!$A$2:$AI$81,13,FALSE)</f>
        <v>0</v>
      </c>
      <c r="B4" s="1866"/>
      <c r="C4" s="1875"/>
      <c r="G4" s="1876"/>
      <c r="H4" s="1883"/>
      <c r="I4" s="1883"/>
      <c r="J4" s="1880"/>
      <c r="K4" s="1881"/>
      <c r="L4" s="1881"/>
      <c r="M4" s="1881"/>
      <c r="N4" s="1872"/>
      <c r="O4" s="1872"/>
      <c r="P4" s="1872"/>
      <c r="Q4" s="1872"/>
      <c r="R4" s="1882"/>
      <c r="S4" s="1873"/>
      <c r="T4" s="1873"/>
      <c r="U4" s="1873"/>
      <c r="V4" s="1873"/>
    </row>
    <row r="5" ht="16.5" customHeight="1">
      <c r="A5" s="1865"/>
      <c r="B5" s="1866"/>
      <c r="C5" s="1875"/>
      <c r="G5" s="1876"/>
      <c r="H5" s="1884"/>
      <c r="I5" s="1884"/>
      <c r="J5" s="1885"/>
      <c r="K5" s="1887"/>
      <c r="L5" s="1888"/>
      <c r="M5" s="1888"/>
      <c r="N5" s="1872"/>
      <c r="O5" s="1872"/>
      <c r="P5" s="1872"/>
      <c r="Q5" s="1872"/>
      <c r="R5" s="1882"/>
      <c r="S5" s="1873"/>
      <c r="T5" s="1873"/>
      <c r="U5" s="1873"/>
      <c r="V5" s="1873"/>
    </row>
    <row r="6">
      <c r="A6" s="1866"/>
      <c r="B6" s="1866"/>
      <c r="C6" s="1875"/>
      <c r="G6" s="1876"/>
      <c r="H6" s="1883"/>
      <c r="I6" s="1889" t="s">
        <v>6</v>
      </c>
      <c r="J6" s="1887"/>
      <c r="K6" s="1890"/>
      <c r="L6" s="1888"/>
      <c r="M6" s="1888"/>
      <c r="N6" s="1872"/>
      <c r="O6" s="1872"/>
      <c r="P6" s="1872"/>
      <c r="Q6" s="1872"/>
      <c r="R6" s="1882"/>
      <c r="S6" s="1873"/>
      <c r="T6" s="1873"/>
      <c r="U6" s="1873"/>
      <c r="V6" s="1873"/>
    </row>
    <row r="7">
      <c r="A7" s="1866"/>
      <c r="B7" s="1866"/>
      <c r="C7" s="1875"/>
      <c r="G7" s="1876"/>
      <c r="H7" s="1884"/>
      <c r="I7" s="1884"/>
      <c r="J7" s="1887"/>
      <c r="K7" s="1890"/>
      <c r="L7" s="1888"/>
      <c r="M7" s="1888"/>
      <c r="N7" s="1872"/>
      <c r="O7" s="1872"/>
      <c r="P7" s="1872"/>
      <c r="Q7" s="1872"/>
      <c r="R7" s="1882"/>
      <c r="S7" s="1873"/>
      <c r="T7" s="1873"/>
      <c r="U7" s="1873"/>
      <c r="V7" s="1873"/>
    </row>
    <row r="8">
      <c r="A8" s="1866"/>
      <c r="B8" s="1866"/>
      <c r="C8" s="1875"/>
      <c r="G8" s="1876"/>
      <c r="H8" s="1891">
        <v>43631.95006125</v>
      </c>
      <c r="I8" s="1868"/>
      <c r="J8" s="1869"/>
      <c r="K8" s="1887"/>
      <c r="L8" s="1888"/>
      <c r="M8" s="1888"/>
      <c r="N8" s="1872"/>
      <c r="O8" s="1872"/>
      <c r="P8" s="1872"/>
      <c r="Q8" s="1872"/>
      <c r="R8" s="1882"/>
      <c r="S8" s="1873"/>
      <c r="T8" s="1873"/>
      <c r="U8" s="1873"/>
      <c r="V8" s="1873"/>
    </row>
    <row r="9">
      <c r="A9" s="1866"/>
      <c r="B9" s="1866"/>
      <c r="C9" s="1875"/>
      <c r="G9" s="1876"/>
      <c r="H9" s="1877"/>
      <c r="I9" s="1878"/>
      <c r="J9" s="1879"/>
      <c r="K9" s="1873"/>
      <c r="L9" s="1872"/>
      <c r="M9" s="1872"/>
      <c r="N9" s="1872"/>
      <c r="O9" s="1872"/>
      <c r="P9" s="1872"/>
      <c r="Q9" s="1872"/>
      <c r="R9" s="1882"/>
      <c r="S9" s="1873"/>
      <c r="T9" s="1873"/>
      <c r="U9" s="1873"/>
      <c r="V9" s="1873"/>
    </row>
    <row r="10">
      <c r="A10" s="1866"/>
      <c r="B10" s="1866"/>
      <c r="C10" s="1875"/>
      <c r="G10" s="1876"/>
      <c r="H10" s="1892"/>
      <c r="I10" s="1892"/>
      <c r="J10" s="1873"/>
      <c r="K10" s="1873"/>
      <c r="L10" s="1872"/>
      <c r="M10" s="1872"/>
      <c r="N10" s="1872"/>
      <c r="O10" s="1872"/>
      <c r="P10" s="1872"/>
      <c r="Q10" s="1872"/>
      <c r="R10" s="1882"/>
      <c r="S10" s="1873"/>
      <c r="T10" s="1873"/>
      <c r="U10" s="1873"/>
      <c r="V10" s="1873"/>
    </row>
    <row r="11">
      <c r="A11" s="1893" t="s">
        <v>11</v>
      </c>
      <c r="B11" s="1869"/>
      <c r="C11" s="1875"/>
      <c r="G11" s="1876"/>
      <c r="H11" s="1884"/>
      <c r="I11" s="1884"/>
      <c r="J11" s="1873"/>
      <c r="K11" s="1873"/>
      <c r="L11" s="1872"/>
      <c r="M11" s="1872"/>
      <c r="N11" s="1872"/>
      <c r="O11" s="1872"/>
      <c r="P11" s="1872"/>
      <c r="Q11" s="1872"/>
      <c r="R11" s="1882"/>
      <c r="S11" s="1873"/>
      <c r="T11" s="1873"/>
      <c r="U11" s="1873"/>
      <c r="V11" s="1873"/>
    </row>
    <row r="12">
      <c r="A12" s="1877"/>
      <c r="B12" s="1879"/>
      <c r="C12" s="1877"/>
      <c r="D12" s="1878"/>
      <c r="E12" s="1878"/>
      <c r="F12" s="1878"/>
      <c r="G12" s="1879"/>
      <c r="H12" s="1894"/>
      <c r="I12" s="1894"/>
      <c r="J12" s="1866"/>
      <c r="K12" s="1866"/>
      <c r="L12" s="1872"/>
      <c r="M12" s="1872"/>
      <c r="N12" s="1872"/>
      <c r="O12" s="1872"/>
      <c r="P12" s="1872"/>
      <c r="Q12" s="1872"/>
      <c r="R12" s="1882"/>
      <c r="S12" s="1873"/>
      <c r="T12" s="1873"/>
      <c r="U12" s="1873"/>
      <c r="V12" s="187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outlineLevel="1">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79 [70th]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43F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1.606 [78th]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18.425 [35th]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0.945 [57th]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59F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0.13992 [49th]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33.5 [36th]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1.617 [52nd]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30F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0.093 [63rd]</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16.19 [40th]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0.861 [74th]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33.5 [40th]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1.35 [60th]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2.16 [60th]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0.068 [76th]</v>
      </c>
      <c r="M22" s="105"/>
      <c r="N22" s="179"/>
      <c r="O22" s="104"/>
      <c r="P22" s="104"/>
      <c r="Q22" s="104"/>
      <c r="R22" s="104"/>
      <c r="S22" s="105"/>
      <c r="T22" s="105"/>
      <c r="U22" s="105"/>
      <c r="V22" s="105"/>
    </row>
    <row r="23" outlineLevel="1">
      <c r="A23" s="107"/>
      <c r="B23" s="107"/>
      <c r="C23" s="107"/>
      <c r="D23" s="107"/>
      <c r="E23" s="107"/>
      <c r="F23" s="107"/>
      <c r="G23" s="103"/>
      <c r="H23" s="103"/>
      <c r="I23" s="138"/>
      <c r="J23" s="107"/>
      <c r="K23" s="180"/>
      <c r="L23" s="138"/>
      <c r="M23" s="105"/>
      <c r="N23" s="179"/>
      <c r="O23" s="104"/>
      <c r="P23" s="104"/>
      <c r="Q23" s="104"/>
      <c r="R23" s="104"/>
      <c r="S23" s="105"/>
      <c r="T23" s="105"/>
      <c r="U23" s="105"/>
      <c r="V23" s="105"/>
    </row>
    <row r="24" outlineLevel="1">
      <c r="A24" s="107"/>
      <c r="B24" s="107"/>
      <c r="C24" s="1900" t="s">
        <v>2850</v>
      </c>
      <c r="D24" s="1901" t="s">
        <v>2854</v>
      </c>
      <c r="E24" s="1901" t="s">
        <v>2855</v>
      </c>
      <c r="F24" s="1901" t="s">
        <v>2856</v>
      </c>
      <c r="G24" s="116" t="s">
        <v>53</v>
      </c>
      <c r="H24" s="120"/>
      <c r="I24" s="117"/>
      <c r="J24" s="107"/>
      <c r="K24" s="180"/>
      <c r="L24" s="138"/>
      <c r="M24" s="105"/>
      <c r="N24" s="179"/>
      <c r="O24" s="104"/>
      <c r="P24" s="104"/>
      <c r="Q24" s="104"/>
      <c r="R24" s="104"/>
      <c r="S24" s="105"/>
      <c r="T24" s="105"/>
      <c r="U24" s="105"/>
      <c r="V24" s="105"/>
    </row>
    <row r="25" outlineLevel="1">
      <c r="A25" s="107"/>
      <c r="B25" s="107"/>
      <c r="C25" s="123" t="s">
        <v>2857</v>
      </c>
      <c r="D25" s="199" t="s">
        <v>2858</v>
      </c>
      <c r="E25" s="199" t="s">
        <v>2859</v>
      </c>
      <c r="F25" s="199" t="s">
        <v>2860</v>
      </c>
      <c r="G25" s="1902" t="s">
        <v>2861</v>
      </c>
      <c r="H25" s="120"/>
      <c r="I25" s="117"/>
      <c r="J25" s="107"/>
      <c r="K25" s="180"/>
      <c r="L25" s="138"/>
      <c r="M25" s="105"/>
      <c r="N25" s="179"/>
      <c r="O25" s="104"/>
      <c r="P25" s="104"/>
      <c r="Q25" s="104"/>
      <c r="R25" s="104"/>
      <c r="S25" s="105"/>
      <c r="T25" s="105"/>
      <c r="U25" s="105"/>
      <c r="V25" s="105"/>
    </row>
    <row r="26" outlineLevel="1">
      <c r="A26" s="107"/>
      <c r="B26" s="107"/>
      <c r="C26" s="123" t="s">
        <v>2862</v>
      </c>
      <c r="D26" s="199" t="s">
        <v>2863</v>
      </c>
      <c r="E26" s="199" t="s">
        <v>2863</v>
      </c>
      <c r="F26" s="199" t="s">
        <v>2860</v>
      </c>
      <c r="G26" s="1902" t="s">
        <v>2864</v>
      </c>
      <c r="H26" s="120"/>
      <c r="I26" s="117"/>
      <c r="J26" s="107"/>
      <c r="K26" s="180"/>
      <c r="L26" s="138"/>
      <c r="M26" s="105"/>
      <c r="N26" s="179"/>
      <c r="O26" s="104"/>
      <c r="P26" s="104"/>
      <c r="Q26" s="104"/>
      <c r="R26" s="104"/>
      <c r="S26" s="105"/>
      <c r="T26" s="105"/>
      <c r="U26" s="105"/>
      <c r="V26" s="105"/>
    </row>
    <row r="27" outlineLevel="1">
      <c r="A27" s="107"/>
      <c r="B27" s="107"/>
      <c r="C27" s="123" t="s">
        <v>2865</v>
      </c>
      <c r="D27" s="199" t="s">
        <v>2863</v>
      </c>
      <c r="E27" s="199" t="s">
        <v>2866</v>
      </c>
      <c r="F27" s="199" t="s">
        <v>2867</v>
      </c>
      <c r="G27" s="1902" t="s">
        <v>2868</v>
      </c>
      <c r="H27" s="120"/>
      <c r="I27" s="117"/>
      <c r="J27" s="107"/>
      <c r="K27" s="180"/>
      <c r="L27" s="138"/>
      <c r="M27" s="105"/>
      <c r="N27" s="179"/>
      <c r="O27" s="104"/>
      <c r="P27" s="104"/>
      <c r="Q27" s="104"/>
      <c r="R27" s="104"/>
      <c r="S27" s="105"/>
      <c r="T27" s="105"/>
      <c r="U27" s="105"/>
      <c r="V27" s="105"/>
    </row>
    <row r="28" outlineLevel="1">
      <c r="A28" s="107"/>
      <c r="B28" s="107"/>
      <c r="C28" s="123" t="s">
        <v>2869</v>
      </c>
      <c r="D28" s="199" t="s">
        <v>2859</v>
      </c>
      <c r="E28" s="199" t="s">
        <v>2863</v>
      </c>
      <c r="F28" s="199" t="s">
        <v>2870</v>
      </c>
      <c r="G28" s="1902" t="s">
        <v>2871</v>
      </c>
      <c r="H28" s="120"/>
      <c r="I28" s="117"/>
      <c r="J28" s="107"/>
      <c r="K28" s="180"/>
      <c r="L28" s="138"/>
      <c r="M28" s="105"/>
      <c r="N28" s="179"/>
      <c r="O28" s="104"/>
      <c r="P28" s="104"/>
      <c r="Q28" s="104"/>
      <c r="R28" s="104"/>
      <c r="S28" s="105"/>
      <c r="T28" s="105"/>
      <c r="U28" s="105"/>
      <c r="V28" s="105"/>
    </row>
    <row r="29" outlineLevel="1">
      <c r="A29" s="107"/>
      <c r="B29" s="107"/>
      <c r="C29" s="123" t="s">
        <v>2872</v>
      </c>
      <c r="D29" s="199" t="s">
        <v>2873</v>
      </c>
      <c r="E29" s="199" t="s">
        <v>2863</v>
      </c>
      <c r="F29" s="199" t="s">
        <v>2874</v>
      </c>
      <c r="G29" s="1902" t="s">
        <v>2875</v>
      </c>
      <c r="H29" s="120"/>
      <c r="I29" s="117"/>
      <c r="J29" s="107"/>
      <c r="K29" s="180"/>
      <c r="L29" s="138"/>
      <c r="M29" s="105"/>
      <c r="N29" s="179"/>
      <c r="O29" s="104"/>
      <c r="P29" s="104"/>
      <c r="Q29" s="104"/>
      <c r="R29" s="104"/>
      <c r="S29" s="105"/>
      <c r="T29" s="105"/>
      <c r="U29" s="105"/>
      <c r="V29" s="105"/>
    </row>
    <row r="30">
      <c r="A30" s="107"/>
      <c r="B30" s="107"/>
      <c r="C30" s="107"/>
      <c r="D30" s="107"/>
      <c r="E30" s="107"/>
      <c r="F30" s="107"/>
      <c r="G30" s="103"/>
      <c r="H30" s="103"/>
      <c r="I30" s="138"/>
      <c r="J30" s="107"/>
      <c r="K30" s="180"/>
      <c r="L30" s="138"/>
      <c r="M30" s="105"/>
      <c r="N30" s="179"/>
      <c r="O30" s="104"/>
      <c r="P30" s="104"/>
      <c r="Q30" s="104"/>
      <c r="R30" s="104"/>
      <c r="S30" s="105"/>
      <c r="T30" s="105"/>
      <c r="U30" s="105"/>
      <c r="V30" s="105"/>
    </row>
    <row r="31">
      <c r="A31" s="181" t="str">
        <f>'テンプレート'!A24</f>
        <v>Ground Attacks</v>
      </c>
      <c r="B31" s="110"/>
      <c r="C31" s="182"/>
      <c r="D31" s="183"/>
      <c r="E31" s="183"/>
      <c r="F31" s="184"/>
      <c r="G31" s="185"/>
      <c r="H31" s="183"/>
      <c r="I31" s="183"/>
      <c r="J31" s="183"/>
      <c r="K31" s="183"/>
      <c r="L31" s="186"/>
      <c r="M31" s="186"/>
      <c r="N31" s="187"/>
      <c r="O31" s="187"/>
      <c r="P31" s="187"/>
      <c r="Q31" s="188"/>
      <c r="R31" s="186"/>
      <c r="S31" s="186"/>
      <c r="T31" s="186"/>
      <c r="U31" s="186"/>
      <c r="V31" s="186"/>
    </row>
    <row r="32" outlineLevel="1">
      <c r="A32" s="112"/>
      <c r="B32" s="114"/>
      <c r="C32" s="189" t="str">
        <f>'テンプレート'!C25</f>
        <v>Active</v>
      </c>
      <c r="D32" s="190" t="str">
        <f>'テンプレート'!D25</f>
        <v>Duration</v>
      </c>
      <c r="E32" s="190" t="str">
        <f>'テンプレート'!E25</f>
        <v>Base Damage</v>
      </c>
      <c r="F32" s="193" t="str">
        <f>'テンプレート'!F25</f>
        <v>Damage (1v1)</v>
      </c>
      <c r="G32" s="190" t="str">
        <f>'テンプレート'!G25</f>
        <v>ガード硬直</v>
      </c>
      <c r="H32" s="198" t="str">
        <f>'テンプレート'!H25</f>
        <v>Comment</v>
      </c>
      <c r="I32" s="120"/>
      <c r="J32" s="117"/>
      <c r="K32" s="193" t="str">
        <f>'テンプレート'!K25</f>
        <v>ベクトル</v>
      </c>
      <c r="L32" s="193" t="str">
        <f>'テンプレート'!L25</f>
        <v>KBG (R.E.)</v>
      </c>
      <c r="M32" s="193" t="str">
        <f>'テンプレート'!M25</f>
        <v>BKB (R.A.)</v>
      </c>
      <c r="N32" s="193" t="str">
        <f>'テンプレート'!N25</f>
        <v>FKB (R.F.)</v>
      </c>
      <c r="O32" s="194" t="str">
        <f>'テンプレート'!O25</f>
        <v>盾削り値</v>
      </c>
      <c r="P32" s="193" t="str">
        <f>'テンプレート'!P25</f>
        <v>ﾋｯﾄｽﾄｯﾌﾟ</v>
      </c>
      <c r="Q32" s="194" t="str">
        <f>'テンプレート'!Q25</f>
        <v>ずらし</v>
      </c>
      <c r="R32" s="105"/>
      <c r="S32" s="105"/>
      <c r="T32" s="105"/>
      <c r="U32" s="105"/>
      <c r="V32" s="105"/>
    </row>
    <row r="33" outlineLevel="1">
      <c r="A33" s="195" t="str">
        <f>'テンプレート'!A26</f>
        <v>Jab</v>
      </c>
      <c r="B33" s="208" t="s">
        <v>55</v>
      </c>
      <c r="C33" s="1417" t="s">
        <v>58</v>
      </c>
      <c r="D33" s="1904" t="s">
        <v>122</v>
      </c>
      <c r="E33" s="570" t="s">
        <v>194</v>
      </c>
      <c r="F33" s="200">
        <v>3.5999999999999996</v>
      </c>
      <c r="G33" s="201" t="s">
        <v>193</v>
      </c>
      <c r="H33" s="261" t="s">
        <v>2877</v>
      </c>
      <c r="I33" s="221"/>
      <c r="J33" s="110"/>
      <c r="K33" s="200"/>
      <c r="L33" s="203"/>
      <c r="M33" s="204"/>
      <c r="N33" s="204"/>
      <c r="O33" s="205">
        <v>0.0</v>
      </c>
      <c r="P33" s="205">
        <v>1.0</v>
      </c>
      <c r="Q33" s="205">
        <v>1.0</v>
      </c>
      <c r="R33" s="105"/>
      <c r="S33" s="105"/>
      <c r="T33" s="105"/>
      <c r="U33" s="105"/>
      <c r="V33" s="105"/>
    </row>
    <row r="34" outlineLevel="1">
      <c r="A34" s="222"/>
      <c r="B34" s="208" t="s">
        <v>2878</v>
      </c>
      <c r="C34" s="352" t="s">
        <v>229</v>
      </c>
      <c r="D34" s="114"/>
      <c r="E34" s="292" t="s">
        <v>2879</v>
      </c>
      <c r="F34" s="200" t="s">
        <v>2880</v>
      </c>
      <c r="G34" s="201" t="s">
        <v>2881</v>
      </c>
      <c r="H34" s="112"/>
      <c r="I34" s="224"/>
      <c r="J34" s="114"/>
      <c r="K34" s="203"/>
      <c r="L34" s="203"/>
      <c r="M34" s="204"/>
      <c r="N34" s="204"/>
      <c r="O34" s="205">
        <v>0.0</v>
      </c>
      <c r="P34" s="205">
        <v>1.0</v>
      </c>
      <c r="Q34" s="205">
        <v>1.0</v>
      </c>
      <c r="R34" s="105"/>
      <c r="S34" s="105"/>
      <c r="T34" s="105"/>
      <c r="U34" s="105"/>
      <c r="V34" s="105"/>
    </row>
    <row r="35" outlineLevel="1">
      <c r="A35" s="207"/>
      <c r="B35" s="208" t="s">
        <v>63</v>
      </c>
      <c r="C35" s="352" t="s">
        <v>64</v>
      </c>
      <c r="D35" s="352" t="s">
        <v>495</v>
      </c>
      <c r="E35" s="292" t="s">
        <v>1711</v>
      </c>
      <c r="F35" s="200" t="s">
        <v>1712</v>
      </c>
      <c r="G35" s="201" t="s">
        <v>1713</v>
      </c>
      <c r="H35" s="240"/>
      <c r="I35" s="120"/>
      <c r="J35" s="117"/>
      <c r="K35" s="203"/>
      <c r="L35" s="203"/>
      <c r="M35" s="204"/>
      <c r="N35" s="204"/>
      <c r="O35" s="205">
        <v>0.0</v>
      </c>
      <c r="P35" s="205">
        <v>1.0</v>
      </c>
      <c r="Q35" s="205">
        <v>1.0</v>
      </c>
      <c r="R35" s="105"/>
      <c r="S35" s="105"/>
      <c r="T35" s="105"/>
      <c r="U35" s="105"/>
      <c r="V35" s="105"/>
    </row>
    <row r="36" outlineLevel="1">
      <c r="A36" s="195" t="s">
        <v>72</v>
      </c>
      <c r="B36" s="208" t="s">
        <v>170</v>
      </c>
      <c r="C36" s="352" t="s">
        <v>276</v>
      </c>
      <c r="D36" s="822" t="s">
        <v>118</v>
      </c>
      <c r="E36" s="352" t="s">
        <v>145</v>
      </c>
      <c r="F36" s="200">
        <v>8.4</v>
      </c>
      <c r="G36" s="201" t="s">
        <v>147</v>
      </c>
      <c r="H36" s="316"/>
      <c r="I36" s="221"/>
      <c r="J36" s="110"/>
      <c r="K36" s="200"/>
      <c r="L36" s="203"/>
      <c r="M36" s="204"/>
      <c r="N36" s="204"/>
      <c r="O36" s="205">
        <v>0.0</v>
      </c>
      <c r="P36" s="205">
        <v>1.0</v>
      </c>
      <c r="Q36" s="205">
        <v>1.0</v>
      </c>
      <c r="R36" s="105"/>
      <c r="S36" s="105"/>
      <c r="T36" s="105"/>
      <c r="U36" s="105"/>
      <c r="V36" s="105"/>
    </row>
    <row r="37" outlineLevel="1">
      <c r="A37" s="207"/>
      <c r="B37" s="208" t="s">
        <v>177</v>
      </c>
      <c r="C37" s="352" t="s">
        <v>575</v>
      </c>
      <c r="D37" s="114"/>
      <c r="E37" s="352" t="s">
        <v>58</v>
      </c>
      <c r="F37" s="200">
        <v>4.8</v>
      </c>
      <c r="G37" s="201" t="s">
        <v>59</v>
      </c>
      <c r="H37" s="112"/>
      <c r="I37" s="224"/>
      <c r="J37" s="114"/>
      <c r="K37" s="203"/>
      <c r="L37" s="203"/>
      <c r="M37" s="204"/>
      <c r="N37" s="204"/>
      <c r="O37" s="205">
        <v>0.0</v>
      </c>
      <c r="P37" s="205">
        <v>1.0</v>
      </c>
      <c r="Q37" s="205">
        <v>1.0</v>
      </c>
      <c r="R37" s="105"/>
      <c r="S37" s="105"/>
      <c r="T37" s="105"/>
      <c r="U37" s="105"/>
      <c r="V37" s="105"/>
    </row>
    <row r="38" outlineLevel="1">
      <c r="A38" s="236" t="s">
        <v>82</v>
      </c>
      <c r="B38" s="208"/>
      <c r="C38" s="352" t="s">
        <v>314</v>
      </c>
      <c r="D38" s="352" t="s">
        <v>211</v>
      </c>
      <c r="E38" s="352" t="s">
        <v>191</v>
      </c>
      <c r="F38" s="200">
        <v>13.2</v>
      </c>
      <c r="G38" s="201" t="s">
        <v>168</v>
      </c>
      <c r="H38" s="240"/>
      <c r="I38" s="120"/>
      <c r="J38" s="117"/>
      <c r="K38" s="200"/>
      <c r="L38" s="203"/>
      <c r="M38" s="204"/>
      <c r="N38" s="204"/>
      <c r="O38" s="205">
        <v>0.0</v>
      </c>
      <c r="P38" s="205">
        <v>1.0</v>
      </c>
      <c r="Q38" s="205">
        <v>1.0</v>
      </c>
      <c r="R38" s="105"/>
      <c r="S38" s="105"/>
      <c r="T38" s="105"/>
      <c r="U38" s="105"/>
      <c r="V38" s="105"/>
    </row>
    <row r="39" outlineLevel="1">
      <c r="A39" s="195" t="s">
        <v>93</v>
      </c>
      <c r="B39" s="208" t="s">
        <v>284</v>
      </c>
      <c r="C39" s="352" t="s">
        <v>2882</v>
      </c>
      <c r="D39" s="822" t="s">
        <v>98</v>
      </c>
      <c r="E39" s="352" t="s">
        <v>410</v>
      </c>
      <c r="F39" s="200">
        <v>0.72</v>
      </c>
      <c r="G39" s="201" t="s">
        <v>292</v>
      </c>
      <c r="H39" s="316"/>
      <c r="I39" s="221"/>
      <c r="J39" s="110"/>
      <c r="K39" s="203"/>
      <c r="L39" s="203"/>
      <c r="M39" s="204"/>
      <c r="N39" s="204"/>
      <c r="O39" s="205">
        <v>0.0</v>
      </c>
      <c r="P39" s="205">
        <v>1.0</v>
      </c>
      <c r="Q39" s="205">
        <v>1.0</v>
      </c>
      <c r="R39" s="105"/>
      <c r="S39" s="105"/>
      <c r="T39" s="105"/>
      <c r="U39" s="105"/>
      <c r="V39" s="105"/>
    </row>
    <row r="40" outlineLevel="1">
      <c r="A40" s="207"/>
      <c r="B40" s="208" t="s">
        <v>2883</v>
      </c>
      <c r="C40" s="352" t="s">
        <v>225</v>
      </c>
      <c r="D40" s="114"/>
      <c r="E40" s="352" t="s">
        <v>58</v>
      </c>
      <c r="F40" s="200">
        <v>4.8</v>
      </c>
      <c r="G40" s="386"/>
      <c r="H40" s="112"/>
      <c r="I40" s="224"/>
      <c r="J40" s="114"/>
      <c r="K40" s="205"/>
      <c r="L40" s="204"/>
      <c r="M40" s="204"/>
      <c r="N40" s="204"/>
      <c r="O40" s="205">
        <v>0.0</v>
      </c>
      <c r="P40" s="205">
        <v>1.0</v>
      </c>
      <c r="Q40" s="205">
        <v>1.0</v>
      </c>
      <c r="R40" s="105"/>
      <c r="S40" s="105"/>
      <c r="T40" s="105"/>
      <c r="U40" s="105"/>
      <c r="V40" s="105"/>
    </row>
    <row r="41" outlineLevel="1">
      <c r="A41" s="236" t="s">
        <v>104</v>
      </c>
      <c r="B41" s="214"/>
      <c r="C41" s="352" t="s">
        <v>2256</v>
      </c>
      <c r="D41" s="352" t="s">
        <v>150</v>
      </c>
      <c r="E41" s="352" t="s">
        <v>66</v>
      </c>
      <c r="F41" s="200">
        <v>7.199999999999999</v>
      </c>
      <c r="G41" s="201" t="s">
        <v>67</v>
      </c>
      <c r="H41" s="240"/>
      <c r="I41" s="120"/>
      <c r="J41" s="117"/>
      <c r="K41" s="205"/>
      <c r="L41" s="204"/>
      <c r="M41" s="204"/>
      <c r="N41" s="204"/>
      <c r="O41" s="205">
        <v>0.0</v>
      </c>
      <c r="P41" s="205">
        <v>1.0</v>
      </c>
      <c r="Q41" s="205">
        <v>1.0</v>
      </c>
      <c r="R41" s="105"/>
      <c r="S41" s="105"/>
      <c r="T41" s="105"/>
      <c r="U41" s="105"/>
      <c r="V41" s="105"/>
    </row>
    <row r="42" outlineLevel="1">
      <c r="A42" s="195" t="s">
        <v>110</v>
      </c>
      <c r="B42" s="208" t="s">
        <v>2857</v>
      </c>
      <c r="C42" s="842" t="s">
        <v>130</v>
      </c>
      <c r="D42" s="842" t="s">
        <v>458</v>
      </c>
      <c r="E42" s="273">
        <v>20.299999999999997</v>
      </c>
      <c r="F42" s="273">
        <v>24.359999999999996</v>
      </c>
      <c r="G42" s="1905" t="s">
        <v>67</v>
      </c>
      <c r="H42" s="847" t="s">
        <v>2884</v>
      </c>
      <c r="I42" s="221"/>
      <c r="J42" s="110"/>
      <c r="K42" s="203"/>
      <c r="L42" s="203"/>
      <c r="M42" s="204"/>
      <c r="N42" s="204"/>
      <c r="O42" s="205">
        <v>0.0</v>
      </c>
      <c r="P42" s="205">
        <v>1.0</v>
      </c>
      <c r="Q42" s="205">
        <v>1.0</v>
      </c>
      <c r="R42" s="105"/>
      <c r="S42" s="105"/>
      <c r="T42" s="105"/>
      <c r="U42" s="105"/>
      <c r="V42" s="105"/>
    </row>
    <row r="43" outlineLevel="1">
      <c r="A43" s="222"/>
      <c r="B43" s="208" t="s">
        <v>2885</v>
      </c>
      <c r="C43" s="233"/>
      <c r="D43" s="233"/>
      <c r="E43" s="273">
        <v>14.5</v>
      </c>
      <c r="F43" s="273">
        <v>17.4</v>
      </c>
      <c r="G43" s="1905" t="s">
        <v>59</v>
      </c>
      <c r="H43" s="231"/>
      <c r="J43" s="233"/>
      <c r="K43" s="203"/>
      <c r="L43" s="203"/>
      <c r="M43" s="204"/>
      <c r="N43" s="204"/>
      <c r="O43" s="205"/>
      <c r="P43" s="205"/>
      <c r="Q43" s="205"/>
      <c r="R43" s="105"/>
      <c r="S43" s="105"/>
      <c r="T43" s="105"/>
      <c r="U43" s="105"/>
      <c r="V43" s="105"/>
    </row>
    <row r="44" outlineLevel="1">
      <c r="A44" s="222"/>
      <c r="B44" s="208" t="s">
        <v>2869</v>
      </c>
      <c r="C44" s="233"/>
      <c r="D44" s="233"/>
      <c r="E44" s="273">
        <v>11.600000000000001</v>
      </c>
      <c r="F44" s="273">
        <v>13.920000000000002</v>
      </c>
      <c r="G44" s="1905" t="s">
        <v>193</v>
      </c>
      <c r="H44" s="231"/>
      <c r="J44" s="233"/>
      <c r="K44" s="203"/>
      <c r="L44" s="203"/>
      <c r="M44" s="204"/>
      <c r="N44" s="204"/>
      <c r="O44" s="205"/>
      <c r="P44" s="205"/>
      <c r="Q44" s="205"/>
      <c r="R44" s="105"/>
      <c r="S44" s="105"/>
      <c r="T44" s="105"/>
      <c r="U44" s="105"/>
      <c r="V44" s="105"/>
    </row>
    <row r="45" outlineLevel="1">
      <c r="A45" s="222"/>
      <c r="B45" s="208" t="s">
        <v>2872</v>
      </c>
      <c r="C45" s="114"/>
      <c r="D45" s="233"/>
      <c r="E45" s="273">
        <v>23.200000000000003</v>
      </c>
      <c r="F45" s="273">
        <v>27.840000000000003</v>
      </c>
      <c r="G45" s="1905" t="s">
        <v>147</v>
      </c>
      <c r="H45" s="231"/>
      <c r="J45" s="233"/>
      <c r="K45" s="203"/>
      <c r="L45" s="203"/>
      <c r="M45" s="204"/>
      <c r="N45" s="204"/>
      <c r="O45" s="205"/>
      <c r="P45" s="205"/>
      <c r="Q45" s="205"/>
      <c r="R45" s="105"/>
      <c r="S45" s="105"/>
      <c r="T45" s="105"/>
      <c r="U45" s="105"/>
      <c r="V45" s="105"/>
    </row>
    <row r="46" outlineLevel="1">
      <c r="A46" s="222"/>
      <c r="B46" s="208" t="s">
        <v>2886</v>
      </c>
      <c r="C46" s="842" t="s">
        <v>801</v>
      </c>
      <c r="D46" s="233"/>
      <c r="E46" s="273">
        <v>14.0</v>
      </c>
      <c r="F46" s="273">
        <v>16.8</v>
      </c>
      <c r="G46" s="1905" t="s">
        <v>59</v>
      </c>
      <c r="H46" s="231"/>
      <c r="J46" s="233"/>
      <c r="K46" s="203"/>
      <c r="L46" s="203"/>
      <c r="M46" s="204"/>
      <c r="N46" s="204"/>
      <c r="O46" s="205">
        <v>0.0</v>
      </c>
      <c r="P46" s="205">
        <v>1.0</v>
      </c>
      <c r="Q46" s="205">
        <v>1.0</v>
      </c>
      <c r="R46" s="105"/>
      <c r="S46" s="105"/>
      <c r="T46" s="105"/>
      <c r="U46" s="105"/>
      <c r="V46" s="105"/>
    </row>
    <row r="47" outlineLevel="1">
      <c r="A47" s="222"/>
      <c r="B47" s="208" t="s">
        <v>2887</v>
      </c>
      <c r="C47" s="233"/>
      <c r="D47" s="233"/>
      <c r="E47" s="273">
        <v>10.0</v>
      </c>
      <c r="F47" s="273">
        <v>12.0</v>
      </c>
      <c r="G47" s="1905" t="s">
        <v>193</v>
      </c>
      <c r="H47" s="231"/>
      <c r="J47" s="233"/>
      <c r="K47" s="203"/>
      <c r="L47" s="203"/>
      <c r="M47" s="204"/>
      <c r="N47" s="204"/>
      <c r="O47" s="205"/>
      <c r="P47" s="205"/>
      <c r="Q47" s="205"/>
      <c r="R47" s="105"/>
      <c r="S47" s="105"/>
      <c r="T47" s="105"/>
      <c r="U47" s="105"/>
      <c r="V47" s="105"/>
    </row>
    <row r="48" outlineLevel="1">
      <c r="A48" s="222"/>
      <c r="B48" s="208" t="s">
        <v>2888</v>
      </c>
      <c r="C48" s="114"/>
      <c r="D48" s="233"/>
      <c r="E48" s="273">
        <v>8.0</v>
      </c>
      <c r="F48" s="273">
        <v>9.6</v>
      </c>
      <c r="G48" s="1905" t="s">
        <v>70</v>
      </c>
      <c r="H48" s="231"/>
      <c r="J48" s="233"/>
      <c r="K48" s="203"/>
      <c r="L48" s="203"/>
      <c r="M48" s="204"/>
      <c r="N48" s="204"/>
      <c r="O48" s="205"/>
      <c r="P48" s="205"/>
      <c r="Q48" s="205"/>
      <c r="R48" s="105"/>
      <c r="S48" s="105"/>
      <c r="T48" s="105"/>
      <c r="U48" s="105"/>
      <c r="V48" s="105"/>
    </row>
    <row r="49" outlineLevel="1">
      <c r="A49" s="222"/>
      <c r="B49" s="208" t="s">
        <v>2889</v>
      </c>
      <c r="C49" s="829" t="s">
        <v>1657</v>
      </c>
      <c r="D49" s="233"/>
      <c r="E49" s="273">
        <v>16.0</v>
      </c>
      <c r="F49" s="273">
        <v>19.2</v>
      </c>
      <c r="G49" s="1905" t="s">
        <v>59</v>
      </c>
      <c r="H49" s="231"/>
      <c r="J49" s="233"/>
      <c r="K49" s="203"/>
      <c r="L49" s="203"/>
      <c r="M49" s="204"/>
      <c r="N49" s="204"/>
      <c r="O49" s="205"/>
      <c r="P49" s="205"/>
      <c r="Q49" s="205"/>
      <c r="R49" s="105"/>
      <c r="S49" s="105"/>
      <c r="T49" s="105"/>
      <c r="U49" s="105"/>
      <c r="V49" s="105"/>
    </row>
    <row r="50" outlineLevel="1">
      <c r="A50" s="222"/>
      <c r="B50" s="208" t="s">
        <v>2890</v>
      </c>
      <c r="C50" s="842" t="s">
        <v>841</v>
      </c>
      <c r="D50" s="233"/>
      <c r="E50" s="273">
        <v>8.399999999999999</v>
      </c>
      <c r="F50" s="273">
        <v>10.079999999999998</v>
      </c>
      <c r="G50" s="1905" t="s">
        <v>70</v>
      </c>
      <c r="H50" s="231"/>
      <c r="J50" s="233"/>
      <c r="K50" s="203"/>
      <c r="L50" s="203"/>
      <c r="M50" s="204"/>
      <c r="N50" s="204"/>
      <c r="O50" s="205">
        <v>0.0</v>
      </c>
      <c r="P50" s="205">
        <v>1.0</v>
      </c>
      <c r="Q50" s="205">
        <v>1.0</v>
      </c>
      <c r="R50" s="105"/>
      <c r="S50" s="105"/>
      <c r="T50" s="105"/>
      <c r="U50" s="105"/>
      <c r="V50" s="105"/>
    </row>
    <row r="51" outlineLevel="1">
      <c r="A51" s="222"/>
      <c r="B51" s="208" t="s">
        <v>2891</v>
      </c>
      <c r="C51" s="233"/>
      <c r="D51" s="233"/>
      <c r="E51" s="273">
        <v>6.0</v>
      </c>
      <c r="F51" s="273">
        <v>7.199999999999999</v>
      </c>
      <c r="G51" s="1905" t="s">
        <v>70</v>
      </c>
      <c r="H51" s="231"/>
      <c r="J51" s="233"/>
      <c r="K51" s="203"/>
      <c r="L51" s="203"/>
      <c r="M51" s="204"/>
      <c r="N51" s="204"/>
      <c r="O51" s="205"/>
      <c r="P51" s="205"/>
      <c r="Q51" s="205"/>
      <c r="R51" s="105"/>
      <c r="S51" s="105"/>
      <c r="T51" s="105"/>
      <c r="U51" s="105"/>
      <c r="V51" s="105"/>
    </row>
    <row r="52" outlineLevel="1">
      <c r="A52" s="222"/>
      <c r="B52" s="208" t="s">
        <v>2892</v>
      </c>
      <c r="C52" s="114"/>
      <c r="D52" s="233"/>
      <c r="E52" s="273">
        <v>4.800000000000001</v>
      </c>
      <c r="F52" s="273">
        <v>5.760000000000001</v>
      </c>
      <c r="G52" s="1905" t="s">
        <v>70</v>
      </c>
      <c r="H52" s="231"/>
      <c r="J52" s="233"/>
      <c r="K52" s="203"/>
      <c r="L52" s="203"/>
      <c r="M52" s="204"/>
      <c r="N52" s="204"/>
      <c r="O52" s="205"/>
      <c r="P52" s="205"/>
      <c r="Q52" s="205"/>
      <c r="R52" s="105"/>
      <c r="S52" s="105"/>
      <c r="T52" s="105"/>
      <c r="U52" s="105"/>
      <c r="V52" s="105"/>
    </row>
    <row r="53" outlineLevel="1">
      <c r="A53" s="207"/>
      <c r="B53" s="208" t="s">
        <v>2893</v>
      </c>
      <c r="C53" s="829" t="s">
        <v>2894</v>
      </c>
      <c r="D53" s="114"/>
      <c r="E53" s="273">
        <v>9.600000000000001</v>
      </c>
      <c r="F53" s="273">
        <v>11.520000000000001</v>
      </c>
      <c r="G53" s="1905" t="s">
        <v>193</v>
      </c>
      <c r="H53" s="112"/>
      <c r="I53" s="224"/>
      <c r="J53" s="114"/>
      <c r="K53" s="203"/>
      <c r="L53" s="203"/>
      <c r="M53" s="204"/>
      <c r="N53" s="204"/>
      <c r="O53" s="205"/>
      <c r="P53" s="205"/>
      <c r="Q53" s="205"/>
      <c r="R53" s="105"/>
      <c r="S53" s="105"/>
      <c r="T53" s="105"/>
      <c r="U53" s="105"/>
      <c r="V53" s="105"/>
    </row>
    <row r="54" outlineLevel="1">
      <c r="A54" s="195" t="s">
        <v>119</v>
      </c>
      <c r="B54" s="208" t="s">
        <v>2895</v>
      </c>
      <c r="C54" s="822" t="s">
        <v>1639</v>
      </c>
      <c r="D54" s="842" t="s">
        <v>165</v>
      </c>
      <c r="E54" s="273">
        <v>18.2</v>
      </c>
      <c r="F54" s="273">
        <v>21.84</v>
      </c>
      <c r="G54" s="1905" t="s">
        <v>67</v>
      </c>
      <c r="H54" s="261" t="s">
        <v>2896</v>
      </c>
      <c r="I54" s="221"/>
      <c r="J54" s="110"/>
      <c r="K54" s="204"/>
      <c r="L54" s="204"/>
      <c r="M54" s="204"/>
      <c r="N54" s="204"/>
      <c r="O54" s="205">
        <v>0.0</v>
      </c>
      <c r="P54" s="205">
        <v>1.0</v>
      </c>
      <c r="Q54" s="205">
        <v>1.0</v>
      </c>
      <c r="R54" s="105"/>
      <c r="S54" s="105"/>
      <c r="T54" s="105"/>
      <c r="U54" s="105"/>
      <c r="V54" s="105"/>
    </row>
    <row r="55" outlineLevel="1">
      <c r="A55" s="222"/>
      <c r="B55" s="208" t="s">
        <v>2897</v>
      </c>
      <c r="C55" s="233"/>
      <c r="D55" s="233"/>
      <c r="E55" s="273">
        <v>13.0</v>
      </c>
      <c r="F55" s="273">
        <v>15.6</v>
      </c>
      <c r="G55" s="1905" t="s">
        <v>59</v>
      </c>
      <c r="H55" s="231"/>
      <c r="J55" s="233"/>
      <c r="K55" s="204"/>
      <c r="L55" s="204"/>
      <c r="M55" s="204"/>
      <c r="N55" s="204"/>
      <c r="O55" s="205"/>
      <c r="P55" s="205"/>
      <c r="Q55" s="205"/>
      <c r="R55" s="105"/>
      <c r="S55" s="105"/>
      <c r="T55" s="105"/>
      <c r="U55" s="105"/>
      <c r="V55" s="105"/>
    </row>
    <row r="56" outlineLevel="1">
      <c r="A56" s="222"/>
      <c r="B56" s="208" t="s">
        <v>2898</v>
      </c>
      <c r="C56" s="233"/>
      <c r="D56" s="233"/>
      <c r="E56" s="273">
        <v>10.4</v>
      </c>
      <c r="F56" s="273">
        <v>12.48</v>
      </c>
      <c r="G56" s="1905" t="s">
        <v>193</v>
      </c>
      <c r="H56" s="231"/>
      <c r="J56" s="233"/>
      <c r="K56" s="204"/>
      <c r="L56" s="204"/>
      <c r="M56" s="204"/>
      <c r="N56" s="204"/>
      <c r="O56" s="205"/>
      <c r="P56" s="205"/>
      <c r="Q56" s="205"/>
      <c r="R56" s="105"/>
      <c r="S56" s="105"/>
      <c r="T56" s="105"/>
      <c r="U56" s="105"/>
      <c r="V56" s="105"/>
    </row>
    <row r="57" outlineLevel="1">
      <c r="A57" s="222"/>
      <c r="B57" s="208" t="s">
        <v>2899</v>
      </c>
      <c r="C57" s="114"/>
      <c r="D57" s="233"/>
      <c r="E57" s="273">
        <v>20.8</v>
      </c>
      <c r="F57" s="273">
        <v>24.96</v>
      </c>
      <c r="G57" s="1905" t="s">
        <v>67</v>
      </c>
      <c r="H57" s="231"/>
      <c r="J57" s="233"/>
      <c r="K57" s="204"/>
      <c r="L57" s="204"/>
      <c r="M57" s="204"/>
      <c r="N57" s="204"/>
      <c r="O57" s="205"/>
      <c r="P57" s="205"/>
      <c r="Q57" s="205"/>
      <c r="R57" s="105"/>
      <c r="S57" s="105"/>
      <c r="T57" s="105"/>
      <c r="U57" s="105"/>
      <c r="V57" s="105"/>
    </row>
    <row r="58" outlineLevel="1">
      <c r="A58" s="222"/>
      <c r="B58" s="208" t="s">
        <v>2900</v>
      </c>
      <c r="C58" s="270" t="s">
        <v>255</v>
      </c>
      <c r="D58" s="233"/>
      <c r="E58" s="273">
        <v>14.0</v>
      </c>
      <c r="F58" s="273">
        <v>16.8</v>
      </c>
      <c r="G58" s="1905" t="s">
        <v>59</v>
      </c>
      <c r="H58" s="231"/>
      <c r="J58" s="233"/>
      <c r="K58" s="204"/>
      <c r="L58" s="204"/>
      <c r="M58" s="204"/>
      <c r="N58" s="204"/>
      <c r="O58" s="205">
        <v>0.0</v>
      </c>
      <c r="P58" s="205">
        <v>1.0</v>
      </c>
      <c r="Q58" s="205">
        <v>1.0</v>
      </c>
      <c r="R58" s="105"/>
      <c r="S58" s="105"/>
      <c r="T58" s="105"/>
      <c r="U58" s="105"/>
      <c r="V58" s="105"/>
    </row>
    <row r="59" outlineLevel="1">
      <c r="A59" s="222"/>
      <c r="B59" s="208" t="s">
        <v>2901</v>
      </c>
      <c r="C59" s="233"/>
      <c r="D59" s="233"/>
      <c r="E59" s="273">
        <v>10.0</v>
      </c>
      <c r="F59" s="273">
        <v>12.0</v>
      </c>
      <c r="G59" s="1905" t="s">
        <v>193</v>
      </c>
      <c r="H59" s="231"/>
      <c r="J59" s="233"/>
      <c r="K59" s="204"/>
      <c r="L59" s="204"/>
      <c r="M59" s="204"/>
      <c r="N59" s="204"/>
      <c r="O59" s="205"/>
      <c r="P59" s="205"/>
      <c r="Q59" s="205"/>
      <c r="R59" s="105"/>
      <c r="S59" s="105"/>
      <c r="T59" s="105"/>
      <c r="U59" s="105"/>
      <c r="V59" s="105"/>
    </row>
    <row r="60" outlineLevel="1">
      <c r="A60" s="222"/>
      <c r="B60" s="208" t="s">
        <v>2902</v>
      </c>
      <c r="C60" s="233"/>
      <c r="D60" s="233"/>
      <c r="E60" s="273">
        <v>8.0</v>
      </c>
      <c r="F60" s="273">
        <v>9.6</v>
      </c>
      <c r="G60" s="1905" t="s">
        <v>70</v>
      </c>
      <c r="H60" s="231"/>
      <c r="J60" s="233"/>
      <c r="K60" s="204"/>
      <c r="L60" s="204"/>
      <c r="M60" s="204"/>
      <c r="N60" s="204"/>
      <c r="O60" s="205"/>
      <c r="P60" s="205"/>
      <c r="Q60" s="205"/>
      <c r="R60" s="105"/>
      <c r="S60" s="105"/>
      <c r="T60" s="105"/>
      <c r="U60" s="105"/>
      <c r="V60" s="105"/>
    </row>
    <row r="61" outlineLevel="1">
      <c r="A61" s="222"/>
      <c r="B61" s="208" t="s">
        <v>2903</v>
      </c>
      <c r="C61" s="114"/>
      <c r="D61" s="233"/>
      <c r="E61" s="273">
        <v>16.0</v>
      </c>
      <c r="F61" s="273">
        <v>19.2</v>
      </c>
      <c r="G61" s="1905" t="s">
        <v>59</v>
      </c>
      <c r="H61" s="231"/>
      <c r="J61" s="233"/>
      <c r="K61" s="204"/>
      <c r="L61" s="204"/>
      <c r="M61" s="204"/>
      <c r="N61" s="204"/>
      <c r="O61" s="205"/>
      <c r="P61" s="205"/>
      <c r="Q61" s="205"/>
      <c r="R61" s="105"/>
      <c r="S61" s="105"/>
      <c r="T61" s="105"/>
      <c r="U61" s="105"/>
      <c r="V61" s="105"/>
    </row>
    <row r="62" outlineLevel="1">
      <c r="A62" s="222"/>
      <c r="B62" s="208" t="s">
        <v>2904</v>
      </c>
      <c r="C62" s="270" t="s">
        <v>2905</v>
      </c>
      <c r="D62" s="233"/>
      <c r="E62" s="273">
        <v>15.399999999999999</v>
      </c>
      <c r="F62" s="273">
        <v>18.479999999999997</v>
      </c>
      <c r="G62" s="1905" t="s">
        <v>59</v>
      </c>
      <c r="H62" s="231"/>
      <c r="J62" s="233"/>
      <c r="K62" s="204"/>
      <c r="L62" s="204"/>
      <c r="M62" s="204"/>
      <c r="N62" s="204"/>
      <c r="O62" s="205"/>
      <c r="P62" s="205"/>
      <c r="Q62" s="205"/>
      <c r="R62" s="105"/>
      <c r="S62" s="105"/>
      <c r="T62" s="105"/>
      <c r="U62" s="105"/>
      <c r="V62" s="105"/>
    </row>
    <row r="63" outlineLevel="1">
      <c r="A63" s="222"/>
      <c r="B63" s="208" t="s">
        <v>2906</v>
      </c>
      <c r="C63" s="233"/>
      <c r="D63" s="233"/>
      <c r="E63" s="273">
        <v>11.0</v>
      </c>
      <c r="F63" s="273">
        <v>13.2</v>
      </c>
      <c r="G63" s="1905" t="s">
        <v>193</v>
      </c>
      <c r="H63" s="231"/>
      <c r="J63" s="233"/>
      <c r="K63" s="204"/>
      <c r="L63" s="204"/>
      <c r="M63" s="204"/>
      <c r="N63" s="204"/>
      <c r="O63" s="205"/>
      <c r="P63" s="205"/>
      <c r="Q63" s="205"/>
      <c r="R63" s="105"/>
      <c r="S63" s="105"/>
      <c r="T63" s="105"/>
      <c r="U63" s="105"/>
      <c r="V63" s="105"/>
    </row>
    <row r="64" outlineLevel="1">
      <c r="A64" s="222"/>
      <c r="B64" s="208" t="s">
        <v>2907</v>
      </c>
      <c r="C64" s="233"/>
      <c r="D64" s="233"/>
      <c r="E64" s="273">
        <v>8.8</v>
      </c>
      <c r="F64" s="273">
        <v>10.56</v>
      </c>
      <c r="G64" s="1905" t="s">
        <v>193</v>
      </c>
      <c r="H64" s="231"/>
      <c r="J64" s="233"/>
      <c r="K64" s="204"/>
      <c r="L64" s="204"/>
      <c r="M64" s="204"/>
      <c r="N64" s="204"/>
      <c r="O64" s="205"/>
      <c r="P64" s="205"/>
      <c r="Q64" s="205"/>
      <c r="R64" s="105"/>
      <c r="S64" s="105"/>
      <c r="T64" s="105"/>
      <c r="U64" s="105"/>
      <c r="V64" s="105"/>
    </row>
    <row r="65" outlineLevel="1">
      <c r="A65" s="207"/>
      <c r="B65" s="208" t="s">
        <v>2908</v>
      </c>
      <c r="C65" s="114"/>
      <c r="D65" s="114"/>
      <c r="E65" s="273">
        <v>17.6</v>
      </c>
      <c r="F65" s="273">
        <v>21.12</v>
      </c>
      <c r="G65" s="1905" t="s">
        <v>67</v>
      </c>
      <c r="H65" s="112"/>
      <c r="I65" s="224"/>
      <c r="J65" s="114"/>
      <c r="K65" s="204"/>
      <c r="L65" s="204"/>
      <c r="M65" s="204"/>
      <c r="N65" s="204"/>
      <c r="O65" s="205">
        <v>0.0</v>
      </c>
      <c r="P65" s="205">
        <v>1.0</v>
      </c>
      <c r="Q65" s="205">
        <v>1.0</v>
      </c>
      <c r="R65" s="105"/>
      <c r="S65" s="105"/>
      <c r="T65" s="105"/>
      <c r="U65" s="105"/>
      <c r="V65" s="105"/>
    </row>
    <row r="66" outlineLevel="1">
      <c r="A66" s="195" t="s">
        <v>128</v>
      </c>
      <c r="B66" s="208" t="s">
        <v>2857</v>
      </c>
      <c r="C66" s="270" t="s">
        <v>189</v>
      </c>
      <c r="D66" s="822" t="s">
        <v>98</v>
      </c>
      <c r="E66" s="273">
        <v>15.399999999999999</v>
      </c>
      <c r="F66" s="273">
        <v>18.479999999999997</v>
      </c>
      <c r="G66" s="1905" t="s">
        <v>59</v>
      </c>
      <c r="H66" s="261" t="s">
        <v>2909</v>
      </c>
      <c r="I66" s="221"/>
      <c r="J66" s="110"/>
      <c r="K66" s="203"/>
      <c r="L66" s="203"/>
      <c r="M66" s="204"/>
      <c r="N66" s="204"/>
      <c r="O66" s="205">
        <v>1.0</v>
      </c>
      <c r="P66" s="205">
        <v>1.0</v>
      </c>
      <c r="Q66" s="205">
        <v>1.0</v>
      </c>
      <c r="R66" s="105"/>
      <c r="S66" s="105"/>
      <c r="T66" s="105"/>
      <c r="U66" s="105"/>
      <c r="V66" s="105"/>
    </row>
    <row r="67" outlineLevel="1">
      <c r="A67" s="222"/>
      <c r="B67" s="208" t="s">
        <v>2885</v>
      </c>
      <c r="C67" s="233"/>
      <c r="D67" s="233"/>
      <c r="E67" s="273">
        <v>11.0</v>
      </c>
      <c r="F67" s="273">
        <v>13.2</v>
      </c>
      <c r="G67" s="1905" t="s">
        <v>193</v>
      </c>
      <c r="H67" s="231"/>
      <c r="J67" s="233"/>
      <c r="K67" s="203"/>
      <c r="L67" s="203"/>
      <c r="M67" s="204"/>
      <c r="N67" s="204"/>
      <c r="O67" s="205"/>
      <c r="P67" s="205"/>
      <c r="Q67" s="205"/>
      <c r="R67" s="105"/>
      <c r="S67" s="105"/>
      <c r="T67" s="105"/>
      <c r="U67" s="105"/>
      <c r="V67" s="105"/>
    </row>
    <row r="68" outlineLevel="1">
      <c r="A68" s="222"/>
      <c r="B68" s="208" t="s">
        <v>2869</v>
      </c>
      <c r="C68" s="233"/>
      <c r="D68" s="233"/>
      <c r="E68" s="273">
        <v>8.8</v>
      </c>
      <c r="F68" s="273">
        <v>10.56</v>
      </c>
      <c r="G68" s="1905" t="s">
        <v>193</v>
      </c>
      <c r="H68" s="231"/>
      <c r="J68" s="233"/>
      <c r="K68" s="203"/>
      <c r="L68" s="203"/>
      <c r="M68" s="204"/>
      <c r="N68" s="204"/>
      <c r="O68" s="205"/>
      <c r="P68" s="205"/>
      <c r="Q68" s="205"/>
      <c r="R68" s="105"/>
      <c r="S68" s="105"/>
      <c r="T68" s="105"/>
      <c r="U68" s="105"/>
      <c r="V68" s="105"/>
    </row>
    <row r="69" outlineLevel="1">
      <c r="A69" s="222"/>
      <c r="B69" s="208" t="s">
        <v>2872</v>
      </c>
      <c r="C69" s="114"/>
      <c r="D69" s="233"/>
      <c r="E69" s="273">
        <v>17.6</v>
      </c>
      <c r="F69" s="273">
        <v>21.12</v>
      </c>
      <c r="G69" s="1905" t="s">
        <v>67</v>
      </c>
      <c r="H69" s="231"/>
      <c r="J69" s="233"/>
      <c r="K69" s="203"/>
      <c r="L69" s="203"/>
      <c r="M69" s="204"/>
      <c r="N69" s="204"/>
      <c r="O69" s="205"/>
      <c r="P69" s="205"/>
      <c r="Q69" s="205"/>
      <c r="R69" s="105"/>
      <c r="S69" s="105"/>
      <c r="T69" s="105"/>
      <c r="U69" s="105"/>
      <c r="V69" s="105"/>
    </row>
    <row r="70" outlineLevel="1">
      <c r="A70" s="222"/>
      <c r="B70" s="208" t="s">
        <v>2904</v>
      </c>
      <c r="C70" s="270" t="s">
        <v>519</v>
      </c>
      <c r="D70" s="233"/>
      <c r="E70" s="273">
        <v>12.6</v>
      </c>
      <c r="F70" s="273">
        <v>15.12</v>
      </c>
      <c r="G70" s="1905" t="s">
        <v>193</v>
      </c>
      <c r="H70" s="231"/>
      <c r="J70" s="233"/>
      <c r="K70" s="203"/>
      <c r="L70" s="203"/>
      <c r="M70" s="204"/>
      <c r="N70" s="204"/>
      <c r="O70" s="205"/>
      <c r="P70" s="205"/>
      <c r="Q70" s="205"/>
      <c r="R70" s="105"/>
      <c r="S70" s="105"/>
      <c r="T70" s="105"/>
      <c r="U70" s="105"/>
      <c r="V70" s="105"/>
    </row>
    <row r="71" outlineLevel="1">
      <c r="A71" s="222"/>
      <c r="B71" s="208" t="s">
        <v>2906</v>
      </c>
      <c r="C71" s="233"/>
      <c r="D71" s="233"/>
      <c r="E71" s="273">
        <v>9.0</v>
      </c>
      <c r="F71" s="273">
        <v>10.799999999999999</v>
      </c>
      <c r="G71" s="1905" t="s">
        <v>193</v>
      </c>
      <c r="H71" s="231"/>
      <c r="J71" s="233"/>
      <c r="K71" s="203"/>
      <c r="L71" s="203"/>
      <c r="M71" s="204"/>
      <c r="N71" s="204"/>
      <c r="O71" s="205"/>
      <c r="P71" s="205"/>
      <c r="Q71" s="205"/>
      <c r="R71" s="105"/>
      <c r="S71" s="105"/>
      <c r="T71" s="105"/>
      <c r="U71" s="105"/>
      <c r="V71" s="105"/>
    </row>
    <row r="72" outlineLevel="1">
      <c r="A72" s="222"/>
      <c r="B72" s="208" t="s">
        <v>2907</v>
      </c>
      <c r="C72" s="114"/>
      <c r="D72" s="233"/>
      <c r="E72" s="273">
        <v>7.2</v>
      </c>
      <c r="F72" s="273">
        <v>8.64</v>
      </c>
      <c r="G72" s="1905" t="s">
        <v>70</v>
      </c>
      <c r="H72" s="231"/>
      <c r="J72" s="233"/>
      <c r="K72" s="203"/>
      <c r="L72" s="203"/>
      <c r="M72" s="204"/>
      <c r="N72" s="204"/>
      <c r="O72" s="205">
        <v>1.0</v>
      </c>
      <c r="P72" s="205">
        <v>1.0</v>
      </c>
      <c r="Q72" s="205">
        <v>1.0</v>
      </c>
      <c r="R72" s="105"/>
      <c r="S72" s="105"/>
      <c r="T72" s="105"/>
      <c r="U72" s="105"/>
      <c r="V72" s="105"/>
    </row>
    <row r="73" outlineLevel="1">
      <c r="A73" s="207"/>
      <c r="B73" s="208" t="s">
        <v>2908</v>
      </c>
      <c r="C73" s="292" t="s">
        <v>120</v>
      </c>
      <c r="D73" s="114"/>
      <c r="E73" s="273">
        <v>14.4</v>
      </c>
      <c r="F73" s="273">
        <v>17.28</v>
      </c>
      <c r="G73" s="1905" t="s">
        <v>59</v>
      </c>
      <c r="H73" s="112"/>
      <c r="I73" s="224"/>
      <c r="J73" s="114"/>
      <c r="K73" s="203"/>
      <c r="L73" s="203"/>
      <c r="M73" s="204"/>
      <c r="N73" s="204"/>
      <c r="O73" s="205">
        <v>1.0</v>
      </c>
      <c r="P73" s="205">
        <v>1.0</v>
      </c>
      <c r="Q73" s="205">
        <v>1.0</v>
      </c>
      <c r="R73" s="105"/>
      <c r="S73" s="105"/>
      <c r="T73" s="105"/>
      <c r="U73" s="105"/>
      <c r="V73" s="105"/>
    </row>
    <row r="74">
      <c r="A74" s="180"/>
      <c r="B74" s="246"/>
      <c r="C74" s="180"/>
      <c r="D74" s="180"/>
      <c r="E74" s="180"/>
      <c r="F74" s="248"/>
      <c r="G74" s="248"/>
      <c r="H74" s="180"/>
      <c r="I74" s="180"/>
      <c r="J74" s="180"/>
      <c r="K74" s="180"/>
      <c r="L74" s="180"/>
      <c r="M74" s="180"/>
      <c r="N74" s="180"/>
      <c r="O74" s="180"/>
      <c r="P74" s="180"/>
      <c r="Q74" s="180"/>
      <c r="R74" s="180"/>
      <c r="S74" s="180"/>
      <c r="T74" s="180"/>
      <c r="U74" s="180"/>
      <c r="V74" s="180"/>
    </row>
    <row r="75">
      <c r="A75" s="250" t="s">
        <v>148</v>
      </c>
      <c r="B75" s="110"/>
      <c r="C75" s="251"/>
      <c r="D75" s="251"/>
      <c r="E75" s="251"/>
      <c r="F75" s="253"/>
      <c r="G75" s="251"/>
      <c r="H75" s="253"/>
      <c r="I75" s="253"/>
      <c r="J75" s="254"/>
      <c r="K75" s="253"/>
      <c r="L75" s="253"/>
      <c r="M75" s="253"/>
      <c r="N75" s="253"/>
      <c r="O75" s="253"/>
      <c r="P75" s="253"/>
      <c r="Q75" s="253"/>
      <c r="R75" s="253"/>
      <c r="S75" s="253"/>
      <c r="T75" s="253"/>
      <c r="U75" s="253"/>
      <c r="V75" s="253"/>
    </row>
    <row r="76" outlineLevel="1">
      <c r="A76" s="112"/>
      <c r="B76" s="114"/>
      <c r="C76" s="256" t="s">
        <v>48</v>
      </c>
      <c r="D76" s="257" t="s">
        <v>49</v>
      </c>
      <c r="E76" s="256" t="s">
        <v>50</v>
      </c>
      <c r="F76" s="259" t="s">
        <v>51</v>
      </c>
      <c r="G76" s="259" t="s">
        <v>174</v>
      </c>
      <c r="H76" s="260" t="s">
        <v>52</v>
      </c>
      <c r="I76" s="259" t="str">
        <f>'テンプレート'!I56</f>
        <v>Landing Lag</v>
      </c>
      <c r="J76" s="259" t="s">
        <v>176</v>
      </c>
      <c r="K76" s="259" t="str">
        <f>'テンプレート'!K56</f>
        <v>ベクトル</v>
      </c>
      <c r="L76" s="259" t="str">
        <f>'テンプレート'!L56</f>
        <v>KBG (R.E.)</v>
      </c>
      <c r="M76" s="259" t="str">
        <f>'テンプレート'!M56</f>
        <v>BKB (R.A.)</v>
      </c>
      <c r="N76" s="259" t="str">
        <f>'テンプレート'!N56</f>
        <v>FKB (R.F.)</v>
      </c>
      <c r="O76" s="262" t="str">
        <f>'テンプレート'!O56</f>
        <v>盾削り値</v>
      </c>
      <c r="P76" s="259" t="str">
        <f>'テンプレート'!P56</f>
        <v>ﾋｯﾄｽﾄｯﾌﾟ</v>
      </c>
      <c r="Q76" s="262" t="str">
        <f>'テンプレート'!Q56</f>
        <v>ずらし</v>
      </c>
      <c r="R76" s="263" t="str">
        <f>'テンプレート'!R56</f>
        <v>Comment</v>
      </c>
      <c r="S76" s="120"/>
      <c r="T76" s="120"/>
      <c r="U76" s="120"/>
      <c r="V76" s="120"/>
    </row>
    <row r="77" outlineLevel="1">
      <c r="A77" s="265" t="s">
        <v>187</v>
      </c>
      <c r="B77" s="267" t="s">
        <v>922</v>
      </c>
      <c r="C77" s="197" t="s">
        <v>2910</v>
      </c>
      <c r="D77" s="824" t="s">
        <v>710</v>
      </c>
      <c r="E77" s="576" t="s">
        <v>592</v>
      </c>
      <c r="F77" s="273">
        <v>1.7999999999999998</v>
      </c>
      <c r="G77" s="273">
        <v>1.53</v>
      </c>
      <c r="H77" s="200" t="s">
        <v>292</v>
      </c>
      <c r="I77" s="311" t="str">
        <f t="array" ref="I77">INDEX('Aerial Attacks'!$O$3:$AA$109, MATCH($A$1,'Aerial Attacks'!$A$3:$A$109,0), MATCH(A77,'Aerial Attacks'!$O$2:$S$2,0))</f>
        <v>13</v>
      </c>
      <c r="J77" s="822" t="s">
        <v>581</v>
      </c>
      <c r="K77" s="278"/>
      <c r="L77" s="284"/>
      <c r="M77" s="825"/>
      <c r="N77" s="825"/>
      <c r="O77" s="282">
        <v>0.0</v>
      </c>
      <c r="P77" s="282">
        <v>1.0</v>
      </c>
      <c r="Q77" s="282">
        <v>1.0</v>
      </c>
      <c r="R77" s="283" t="s">
        <v>214</v>
      </c>
      <c r="S77" s="221"/>
      <c r="T77" s="221"/>
      <c r="U77" s="221"/>
      <c r="V77" s="110"/>
    </row>
    <row r="78" outlineLevel="1">
      <c r="A78" s="207"/>
      <c r="B78" s="267" t="s">
        <v>417</v>
      </c>
      <c r="C78" s="197" t="s">
        <v>537</v>
      </c>
      <c r="D78" s="114"/>
      <c r="E78" s="197" t="s">
        <v>303</v>
      </c>
      <c r="F78" s="200">
        <v>2.4</v>
      </c>
      <c r="G78" s="200">
        <v>2.04</v>
      </c>
      <c r="H78" s="200" t="s">
        <v>292</v>
      </c>
      <c r="I78" s="207"/>
      <c r="J78" s="114"/>
      <c r="K78" s="278"/>
      <c r="L78" s="284"/>
      <c r="M78" s="825"/>
      <c r="N78" s="825"/>
      <c r="O78" s="282">
        <v>0.0</v>
      </c>
      <c r="P78" s="282">
        <v>1.0</v>
      </c>
      <c r="Q78" s="282">
        <v>1.0</v>
      </c>
      <c r="R78" s="112"/>
      <c r="S78" s="224"/>
      <c r="T78" s="224"/>
      <c r="U78" s="224"/>
      <c r="V78" s="114"/>
    </row>
    <row r="79" outlineLevel="1">
      <c r="A79" s="265" t="s">
        <v>219</v>
      </c>
      <c r="B79" s="267" t="s">
        <v>2857</v>
      </c>
      <c r="C79" s="227" t="s">
        <v>85</v>
      </c>
      <c r="D79" s="824">
        <v>42.0</v>
      </c>
      <c r="E79" s="197" t="s">
        <v>2911</v>
      </c>
      <c r="F79" s="200">
        <v>14.28</v>
      </c>
      <c r="G79" s="200">
        <v>12.138</v>
      </c>
      <c r="H79" s="1913" t="s">
        <v>193</v>
      </c>
      <c r="I79" s="311" t="str">
        <f t="array" ref="I79">INDEX('Aerial Attacks'!$O$3:$AA$109, MATCH($A$1,'Aerial Attacks'!$A$3:$A$109,0), MATCH(A79,'Aerial Attacks'!$O$2:$S$2,0))</f>
        <v>9</v>
      </c>
      <c r="J79" s="822" t="s">
        <v>2912</v>
      </c>
      <c r="K79" s="278"/>
      <c r="L79" s="284"/>
      <c r="M79" s="825"/>
      <c r="N79" s="825"/>
      <c r="O79" s="282">
        <v>0.0</v>
      </c>
      <c r="P79" s="282">
        <v>1.0</v>
      </c>
      <c r="Q79" s="282">
        <v>1.0</v>
      </c>
      <c r="R79" s="283" t="s">
        <v>214</v>
      </c>
      <c r="S79" s="221"/>
      <c r="T79" s="221"/>
      <c r="U79" s="221"/>
      <c r="V79" s="110"/>
    </row>
    <row r="80" outlineLevel="1">
      <c r="A80" s="222"/>
      <c r="B80" s="267" t="s">
        <v>2885</v>
      </c>
      <c r="C80" s="222"/>
      <c r="D80" s="233"/>
      <c r="E80" s="197" t="s">
        <v>1513</v>
      </c>
      <c r="F80" s="200">
        <v>10.2</v>
      </c>
      <c r="G80" s="200">
        <v>8.67</v>
      </c>
      <c r="H80" s="1913" t="s">
        <v>70</v>
      </c>
      <c r="I80" s="222"/>
      <c r="J80" s="233"/>
      <c r="K80" s="278"/>
      <c r="L80" s="284"/>
      <c r="M80" s="825"/>
      <c r="N80" s="825"/>
      <c r="O80" s="282"/>
      <c r="P80" s="282"/>
      <c r="Q80" s="282"/>
      <c r="R80" s="231"/>
      <c r="V80" s="233"/>
    </row>
    <row r="81" outlineLevel="1">
      <c r="A81" s="222"/>
      <c r="B81" s="267" t="s">
        <v>2869</v>
      </c>
      <c r="C81" s="222"/>
      <c r="D81" s="233"/>
      <c r="E81" s="197">
        <v>6.800000000000001</v>
      </c>
      <c r="F81" s="200">
        <v>8.16</v>
      </c>
      <c r="G81" s="200">
        <v>6.936</v>
      </c>
      <c r="H81" s="1913" t="s">
        <v>70</v>
      </c>
      <c r="I81" s="222"/>
      <c r="J81" s="233"/>
      <c r="K81" s="278"/>
      <c r="L81" s="284"/>
      <c r="M81" s="825"/>
      <c r="N81" s="825"/>
      <c r="O81" s="282"/>
      <c r="P81" s="282"/>
      <c r="Q81" s="282"/>
      <c r="R81" s="231"/>
      <c r="V81" s="233"/>
    </row>
    <row r="82" outlineLevel="1">
      <c r="A82" s="207"/>
      <c r="B82" s="267" t="s">
        <v>2872</v>
      </c>
      <c r="C82" s="207"/>
      <c r="D82" s="114"/>
      <c r="E82" s="197">
        <v>13.600000000000001</v>
      </c>
      <c r="F82" s="200">
        <v>16.32</v>
      </c>
      <c r="G82" s="200">
        <v>13.872</v>
      </c>
      <c r="H82" s="1913" t="s">
        <v>59</v>
      </c>
      <c r="I82" s="207"/>
      <c r="J82" s="114"/>
      <c r="K82" s="278"/>
      <c r="L82" s="284"/>
      <c r="M82" s="825"/>
      <c r="N82" s="825"/>
      <c r="O82" s="282"/>
      <c r="P82" s="282"/>
      <c r="Q82" s="282"/>
      <c r="R82" s="112"/>
      <c r="S82" s="224"/>
      <c r="T82" s="224"/>
      <c r="U82" s="224"/>
      <c r="V82" s="114"/>
    </row>
    <row r="83" outlineLevel="1">
      <c r="A83" s="265" t="s">
        <v>260</v>
      </c>
      <c r="B83" s="267" t="s">
        <v>2857</v>
      </c>
      <c r="C83" s="227" t="s">
        <v>189</v>
      </c>
      <c r="D83" s="824">
        <v>48.0</v>
      </c>
      <c r="E83" s="197" t="s">
        <v>2913</v>
      </c>
      <c r="F83" s="200">
        <v>18.144</v>
      </c>
      <c r="G83" s="200">
        <v>15.422399999999998</v>
      </c>
      <c r="H83" s="1913" t="s">
        <v>59</v>
      </c>
      <c r="I83" s="311">
        <f t="array" ref="I83">INDEX('Aerial Attacks'!$O$3:$AA$109, MATCH($A$1,'Aerial Attacks'!$A$3:$A$109,0), MATCH(A83,'Aerial Attacks'!$O$2:$S$2,0))</f>
        <v>9</v>
      </c>
      <c r="J83" s="822" t="s">
        <v>2914</v>
      </c>
      <c r="K83" s="278"/>
      <c r="L83" s="284"/>
      <c r="M83" s="825"/>
      <c r="N83" s="825"/>
      <c r="O83" s="282">
        <v>1.0</v>
      </c>
      <c r="P83" s="282">
        <v>1.0</v>
      </c>
      <c r="Q83" s="282">
        <v>1.0</v>
      </c>
      <c r="R83" s="283" t="s">
        <v>214</v>
      </c>
      <c r="S83" s="221"/>
      <c r="T83" s="221"/>
      <c r="U83" s="221"/>
      <c r="V83" s="110"/>
    </row>
    <row r="84" outlineLevel="1">
      <c r="A84" s="222"/>
      <c r="B84" s="267" t="s">
        <v>2885</v>
      </c>
      <c r="C84" s="222"/>
      <c r="D84" s="233"/>
      <c r="E84" s="197" t="s">
        <v>2915</v>
      </c>
      <c r="F84" s="200">
        <v>12.96</v>
      </c>
      <c r="G84" s="200">
        <v>11.016</v>
      </c>
      <c r="H84" s="1913" t="s">
        <v>193</v>
      </c>
      <c r="I84" s="222"/>
      <c r="J84" s="233"/>
      <c r="K84" s="284"/>
      <c r="L84" s="284"/>
      <c r="M84" s="825"/>
      <c r="N84" s="825"/>
      <c r="O84" s="282"/>
      <c r="P84" s="282"/>
      <c r="Q84" s="282"/>
      <c r="R84" s="231"/>
      <c r="V84" s="233"/>
    </row>
    <row r="85" outlineLevel="1">
      <c r="A85" s="222"/>
      <c r="B85" s="267" t="s">
        <v>2869</v>
      </c>
      <c r="C85" s="222"/>
      <c r="D85" s="233"/>
      <c r="E85" s="197">
        <v>8.64</v>
      </c>
      <c r="F85" s="200">
        <v>10.368</v>
      </c>
      <c r="G85" s="200">
        <v>8.8128</v>
      </c>
      <c r="H85" s="1913" t="s">
        <v>193</v>
      </c>
      <c r="I85" s="222"/>
      <c r="J85" s="233"/>
      <c r="K85" s="284"/>
      <c r="L85" s="284"/>
      <c r="M85" s="825"/>
      <c r="N85" s="825"/>
      <c r="O85" s="282"/>
      <c r="P85" s="282"/>
      <c r="Q85" s="282"/>
      <c r="R85" s="231"/>
      <c r="V85" s="233"/>
    </row>
    <row r="86" outlineLevel="1">
      <c r="A86" s="207"/>
      <c r="B86" s="267" t="s">
        <v>2872</v>
      </c>
      <c r="C86" s="207"/>
      <c r="D86" s="114"/>
      <c r="E86" s="197">
        <v>17.28</v>
      </c>
      <c r="F86" s="200">
        <v>20.736</v>
      </c>
      <c r="G86" s="200">
        <v>17.6256</v>
      </c>
      <c r="H86" s="1913" t="s">
        <v>67</v>
      </c>
      <c r="I86" s="207"/>
      <c r="J86" s="114"/>
      <c r="K86" s="284"/>
      <c r="L86" s="284"/>
      <c r="M86" s="825"/>
      <c r="N86" s="825"/>
      <c r="O86" s="282"/>
      <c r="P86" s="282"/>
      <c r="Q86" s="282"/>
      <c r="R86" s="112"/>
      <c r="S86" s="224"/>
      <c r="T86" s="224"/>
      <c r="U86" s="224"/>
      <c r="V86" s="114"/>
    </row>
    <row r="87" outlineLevel="1">
      <c r="A87" s="265" t="s">
        <v>271</v>
      </c>
      <c r="B87" s="267" t="s">
        <v>2857</v>
      </c>
      <c r="C87" s="227" t="s">
        <v>543</v>
      </c>
      <c r="D87" s="824" t="s">
        <v>65</v>
      </c>
      <c r="E87" s="200">
        <v>12.6</v>
      </c>
      <c r="F87" s="200">
        <v>15.12</v>
      </c>
      <c r="G87" s="200">
        <v>12.851999999999999</v>
      </c>
      <c r="H87" s="1913" t="s">
        <v>193</v>
      </c>
      <c r="I87" s="311" t="str">
        <f t="array" ref="I87">INDEX('Aerial Attacks'!$O$3:$AA$109, MATCH($A$1,'Aerial Attacks'!$A$3:$A$109,0), MATCH(A87,'Aerial Attacks'!$O$2:$S$2,0))</f>
        <v>18</v>
      </c>
      <c r="J87" s="822" t="s">
        <v>2912</v>
      </c>
      <c r="K87" s="284"/>
      <c r="L87" s="284"/>
      <c r="M87" s="825"/>
      <c r="N87" s="825"/>
      <c r="O87" s="282">
        <v>0.0</v>
      </c>
      <c r="P87" s="282">
        <v>1.0</v>
      </c>
      <c r="Q87" s="282">
        <v>1.0</v>
      </c>
      <c r="R87" s="283" t="s">
        <v>214</v>
      </c>
      <c r="S87" s="221"/>
      <c r="T87" s="221"/>
      <c r="U87" s="221"/>
      <c r="V87" s="110"/>
    </row>
    <row r="88" outlineLevel="1">
      <c r="A88" s="222"/>
      <c r="B88" s="267" t="s">
        <v>2885</v>
      </c>
      <c r="C88" s="222"/>
      <c r="D88" s="233"/>
      <c r="E88" s="1926" t="s">
        <v>79</v>
      </c>
      <c r="F88" s="200">
        <v>10.799999999999999</v>
      </c>
      <c r="G88" s="200">
        <v>9.18</v>
      </c>
      <c r="H88" s="1913" t="s">
        <v>193</v>
      </c>
      <c r="I88" s="222"/>
      <c r="J88" s="233"/>
      <c r="K88" s="284"/>
      <c r="L88" s="284"/>
      <c r="M88" s="825"/>
      <c r="N88" s="825"/>
      <c r="O88" s="282"/>
      <c r="P88" s="282"/>
      <c r="Q88" s="282"/>
      <c r="R88" s="231"/>
      <c r="V88" s="233"/>
    </row>
    <row r="89" outlineLevel="1">
      <c r="A89" s="222"/>
      <c r="B89" s="267" t="s">
        <v>2869</v>
      </c>
      <c r="C89" s="222"/>
      <c r="D89" s="233"/>
      <c r="E89" s="321">
        <v>7.2</v>
      </c>
      <c r="F89" s="200">
        <v>8.64</v>
      </c>
      <c r="G89" s="200">
        <v>7.344</v>
      </c>
      <c r="H89" s="1913" t="s">
        <v>70</v>
      </c>
      <c r="I89" s="222"/>
      <c r="J89" s="233"/>
      <c r="K89" s="284"/>
      <c r="L89" s="284"/>
      <c r="M89" s="825"/>
      <c r="N89" s="825"/>
      <c r="O89" s="282"/>
      <c r="P89" s="282"/>
      <c r="Q89" s="282"/>
      <c r="R89" s="231"/>
      <c r="V89" s="233"/>
    </row>
    <row r="90" outlineLevel="1">
      <c r="A90" s="207"/>
      <c r="B90" s="267" t="s">
        <v>2872</v>
      </c>
      <c r="C90" s="207"/>
      <c r="D90" s="114"/>
      <c r="E90" s="321">
        <v>14.4</v>
      </c>
      <c r="F90" s="200">
        <v>17.28</v>
      </c>
      <c r="G90" s="200">
        <v>14.688</v>
      </c>
      <c r="H90" s="1913" t="s">
        <v>59</v>
      </c>
      <c r="I90" s="207"/>
      <c r="J90" s="114"/>
      <c r="K90" s="284"/>
      <c r="L90" s="284"/>
      <c r="M90" s="825"/>
      <c r="N90" s="825"/>
      <c r="O90" s="282"/>
      <c r="P90" s="282"/>
      <c r="Q90" s="282"/>
      <c r="R90" s="112"/>
      <c r="S90" s="224"/>
      <c r="T90" s="224"/>
      <c r="U90" s="224"/>
      <c r="V90" s="114"/>
    </row>
    <row r="91" outlineLevel="1">
      <c r="A91" s="265" t="s">
        <v>283</v>
      </c>
      <c r="B91" s="267" t="s">
        <v>2916</v>
      </c>
      <c r="C91" s="216" t="s">
        <v>457</v>
      </c>
      <c r="D91" s="824">
        <v>51.0</v>
      </c>
      <c r="E91" s="321">
        <v>12.6</v>
      </c>
      <c r="F91" s="200">
        <v>15.12</v>
      </c>
      <c r="G91" s="200">
        <v>12.851999999999999</v>
      </c>
      <c r="H91" s="1913" t="s">
        <v>193</v>
      </c>
      <c r="I91" s="311">
        <f t="array" ref="I91">INDEX('Aerial Attacks'!$O$3:$AA$109, MATCH($A$1,'Aerial Attacks'!$A$3:$A$109,0), MATCH(A91,'Aerial Attacks'!$O$2:$S$2,0))</f>
        <v>18</v>
      </c>
      <c r="J91" s="822" t="s">
        <v>2912</v>
      </c>
      <c r="K91" s="284"/>
      <c r="L91" s="284"/>
      <c r="M91" s="825"/>
      <c r="N91" s="825"/>
      <c r="O91" s="282">
        <v>0.0</v>
      </c>
      <c r="P91" s="282">
        <v>1.0</v>
      </c>
      <c r="Q91" s="282">
        <v>1.0</v>
      </c>
      <c r="R91" s="283" t="s">
        <v>214</v>
      </c>
      <c r="S91" s="221"/>
      <c r="T91" s="221"/>
      <c r="U91" s="221"/>
      <c r="V91" s="110"/>
    </row>
    <row r="92" outlineLevel="1">
      <c r="A92" s="222"/>
      <c r="B92" s="267" t="s">
        <v>2917</v>
      </c>
      <c r="C92" s="222"/>
      <c r="D92" s="233"/>
      <c r="E92" s="321" t="s">
        <v>79</v>
      </c>
      <c r="F92" s="200">
        <v>10.799999999999999</v>
      </c>
      <c r="G92" s="200">
        <v>9.18</v>
      </c>
      <c r="H92" s="1913" t="s">
        <v>193</v>
      </c>
      <c r="I92" s="222"/>
      <c r="J92" s="233"/>
      <c r="K92" s="284"/>
      <c r="L92" s="284"/>
      <c r="M92" s="825"/>
      <c r="N92" s="825"/>
      <c r="O92" s="282"/>
      <c r="P92" s="282"/>
      <c r="Q92" s="282"/>
      <c r="R92" s="231"/>
      <c r="V92" s="233"/>
    </row>
    <row r="93" outlineLevel="1">
      <c r="A93" s="222"/>
      <c r="B93" s="267" t="s">
        <v>2918</v>
      </c>
      <c r="C93" s="222"/>
      <c r="D93" s="233"/>
      <c r="E93" s="321">
        <v>7.2</v>
      </c>
      <c r="F93" s="200">
        <v>8.64</v>
      </c>
      <c r="G93" s="200">
        <v>7.344</v>
      </c>
      <c r="H93" s="1913" t="s">
        <v>70</v>
      </c>
      <c r="I93" s="222"/>
      <c r="J93" s="233"/>
      <c r="K93" s="284"/>
      <c r="L93" s="284"/>
      <c r="M93" s="825"/>
      <c r="N93" s="825"/>
      <c r="O93" s="282"/>
      <c r="P93" s="282"/>
      <c r="Q93" s="282"/>
      <c r="R93" s="231"/>
      <c r="V93" s="233"/>
    </row>
    <row r="94" outlineLevel="1">
      <c r="A94" s="222"/>
      <c r="B94" s="267" t="s">
        <v>2919</v>
      </c>
      <c r="C94" s="207"/>
      <c r="D94" s="233"/>
      <c r="E94" s="321">
        <v>14.4</v>
      </c>
      <c r="F94" s="200">
        <v>17.28</v>
      </c>
      <c r="G94" s="200">
        <v>14.688</v>
      </c>
      <c r="H94" s="1913" t="s">
        <v>59</v>
      </c>
      <c r="I94" s="222"/>
      <c r="J94" s="233"/>
      <c r="K94" s="284"/>
      <c r="L94" s="284"/>
      <c r="M94" s="825"/>
      <c r="N94" s="825"/>
      <c r="O94" s="282"/>
      <c r="P94" s="282"/>
      <c r="Q94" s="282"/>
      <c r="R94" s="231"/>
      <c r="V94" s="233"/>
    </row>
    <row r="95" outlineLevel="1">
      <c r="A95" s="222"/>
      <c r="B95" s="267" t="s">
        <v>2920</v>
      </c>
      <c r="C95" s="227" t="s">
        <v>270</v>
      </c>
      <c r="D95" s="233"/>
      <c r="E95" s="321">
        <v>12.6</v>
      </c>
      <c r="F95" s="200">
        <v>15.12</v>
      </c>
      <c r="G95" s="200">
        <v>12.851999999999999</v>
      </c>
      <c r="H95" s="1913" t="s">
        <v>193</v>
      </c>
      <c r="I95" s="222"/>
      <c r="J95" s="233"/>
      <c r="K95" s="284"/>
      <c r="L95" s="284"/>
      <c r="M95" s="825"/>
      <c r="N95" s="825"/>
      <c r="O95" s="282"/>
      <c r="P95" s="282"/>
      <c r="Q95" s="282"/>
      <c r="R95" s="231"/>
      <c r="V95" s="233"/>
    </row>
    <row r="96" outlineLevel="1">
      <c r="A96" s="222"/>
      <c r="B96" s="267" t="s">
        <v>2921</v>
      </c>
      <c r="C96" s="222"/>
      <c r="D96" s="233"/>
      <c r="E96" s="321" t="s">
        <v>79</v>
      </c>
      <c r="F96" s="200">
        <v>10.799999999999999</v>
      </c>
      <c r="G96" s="200">
        <v>9.18</v>
      </c>
      <c r="H96" s="1913" t="s">
        <v>193</v>
      </c>
      <c r="I96" s="222"/>
      <c r="J96" s="233"/>
      <c r="K96" s="284"/>
      <c r="L96" s="284"/>
      <c r="M96" s="825"/>
      <c r="N96" s="825"/>
      <c r="O96" s="282"/>
      <c r="P96" s="282"/>
      <c r="Q96" s="282"/>
      <c r="R96" s="231"/>
      <c r="V96" s="233"/>
    </row>
    <row r="97" outlineLevel="1">
      <c r="A97" s="222"/>
      <c r="B97" s="267" t="s">
        <v>2922</v>
      </c>
      <c r="C97" s="222"/>
      <c r="D97" s="233"/>
      <c r="E97" s="321">
        <v>7.2</v>
      </c>
      <c r="F97" s="200">
        <v>8.64</v>
      </c>
      <c r="G97" s="200">
        <v>7.344</v>
      </c>
      <c r="H97" s="1913" t="s">
        <v>70</v>
      </c>
      <c r="I97" s="222"/>
      <c r="J97" s="233"/>
      <c r="K97" s="284"/>
      <c r="L97" s="284"/>
      <c r="M97" s="825"/>
      <c r="N97" s="825"/>
      <c r="O97" s="282"/>
      <c r="P97" s="282"/>
      <c r="Q97" s="282"/>
      <c r="R97" s="231"/>
      <c r="V97" s="233"/>
    </row>
    <row r="98" outlineLevel="1">
      <c r="A98" s="207"/>
      <c r="B98" s="267" t="s">
        <v>2923</v>
      </c>
      <c r="C98" s="207"/>
      <c r="D98" s="114"/>
      <c r="E98" s="321">
        <v>14.4</v>
      </c>
      <c r="F98" s="200">
        <v>17.28</v>
      </c>
      <c r="G98" s="200">
        <v>14.688</v>
      </c>
      <c r="H98" s="1913" t="s">
        <v>59</v>
      </c>
      <c r="I98" s="207"/>
      <c r="J98" s="114"/>
      <c r="K98" s="284"/>
      <c r="L98" s="284"/>
      <c r="M98" s="825"/>
      <c r="N98" s="825"/>
      <c r="O98" s="282"/>
      <c r="P98" s="282"/>
      <c r="Q98" s="282"/>
      <c r="R98" s="112"/>
      <c r="S98" s="224"/>
      <c r="T98" s="224"/>
      <c r="U98" s="224"/>
      <c r="V98" s="114"/>
    </row>
    <row r="99">
      <c r="A99" s="312"/>
      <c r="B99" s="315"/>
      <c r="C99" s="317"/>
      <c r="D99" s="317"/>
      <c r="E99" s="318"/>
      <c r="F99" s="318"/>
      <c r="G99" s="318"/>
      <c r="H99" s="319"/>
      <c r="I99" s="319"/>
      <c r="J99" s="320"/>
      <c r="K99" s="320"/>
      <c r="L99" s="320"/>
      <c r="M99" s="320"/>
      <c r="N99" s="320"/>
      <c r="O99" s="320"/>
      <c r="P99" s="320"/>
      <c r="Q99" s="180"/>
      <c r="R99" s="180"/>
      <c r="S99" s="180"/>
      <c r="T99" s="180"/>
      <c r="U99" s="180"/>
      <c r="V99" s="180"/>
    </row>
    <row r="100">
      <c r="A100" s="322" t="s">
        <v>305</v>
      </c>
      <c r="B100" s="117"/>
      <c r="C100" s="317"/>
      <c r="D100" s="317"/>
      <c r="E100" s="318"/>
      <c r="F100" s="318"/>
      <c r="G100" s="318"/>
      <c r="H100" s="319"/>
      <c r="I100" s="319"/>
      <c r="J100" s="320"/>
      <c r="K100" s="320"/>
      <c r="L100" s="320"/>
      <c r="M100" s="320"/>
      <c r="N100" s="320"/>
      <c r="O100" s="320"/>
      <c r="P100" s="320"/>
      <c r="Q100" s="180"/>
      <c r="R100" s="180"/>
      <c r="S100" s="180"/>
      <c r="T100" s="180"/>
      <c r="U100" s="180"/>
      <c r="V100" s="180"/>
    </row>
    <row r="101" outlineLevel="1">
      <c r="A101" s="324" t="s">
        <v>2924</v>
      </c>
      <c r="B101" s="117"/>
      <c r="C101" s="327" t="s">
        <v>48</v>
      </c>
      <c r="D101" s="327" t="s">
        <v>49</v>
      </c>
      <c r="E101" s="328" t="s">
        <v>50</v>
      </c>
      <c r="F101" s="329" t="s">
        <v>51</v>
      </c>
      <c r="G101" s="328" t="s">
        <v>52</v>
      </c>
      <c r="H101" s="331" t="s">
        <v>53</v>
      </c>
      <c r="I101" s="120"/>
      <c r="J101" s="117"/>
      <c r="K101" s="333" t="str">
        <f>'テンプレート'!K72</f>
        <v>ベクトル</v>
      </c>
      <c r="L101" s="333" t="str">
        <f>'テンプレート'!L72</f>
        <v>KBG (R.E.)</v>
      </c>
      <c r="M101" s="333" t="str">
        <f>'テンプレート'!M72</f>
        <v>BKB (R.A.)</v>
      </c>
      <c r="N101" s="333" t="str">
        <f>'テンプレート'!N72</f>
        <v>FKB (R.F.)</v>
      </c>
      <c r="O101" s="334" t="str">
        <f>'テンプレート'!O72</f>
        <v>盾削り値</v>
      </c>
      <c r="P101" s="333" t="str">
        <f>'テンプレート'!P72</f>
        <v>ﾋｯﾄｽﾄｯﾌﾟ</v>
      </c>
      <c r="Q101" s="334" t="str">
        <f>'テンプレート'!Q72</f>
        <v>ずらし</v>
      </c>
      <c r="R101" s="333" t="str">
        <f>'テンプレート'!R72</f>
        <v>相殺</v>
      </c>
      <c r="S101" s="334" t="str">
        <f>'テンプレート'!S72</f>
        <v>相殺ﾓｰｼｮﾝ</v>
      </c>
      <c r="T101" s="334" t="str">
        <f>'テンプレート'!T72</f>
        <v>飛び道具</v>
      </c>
      <c r="U101" s="334" t="str">
        <f>'テンプレート'!U72</f>
        <v>慣性反転</v>
      </c>
      <c r="V101" s="334" t="str">
        <f>'テンプレート'!V72</f>
        <v>向き反転</v>
      </c>
    </row>
    <row r="102" outlineLevel="1">
      <c r="A102" s="335" t="s">
        <v>322</v>
      </c>
      <c r="B102" s="343" t="s">
        <v>2925</v>
      </c>
      <c r="C102" s="197" t="s">
        <v>1202</v>
      </c>
      <c r="D102" s="197" t="s">
        <v>90</v>
      </c>
      <c r="E102" s="386"/>
      <c r="F102" s="386"/>
      <c r="G102" s="386"/>
      <c r="H102" s="606"/>
      <c r="I102" s="221"/>
      <c r="J102" s="110"/>
      <c r="K102" s="414"/>
      <c r="L102" s="414"/>
      <c r="M102" s="414"/>
      <c r="N102" s="414"/>
      <c r="O102" s="414"/>
      <c r="P102" s="414"/>
      <c r="Q102" s="414"/>
      <c r="R102" s="414"/>
      <c r="S102" s="414"/>
      <c r="T102" s="414"/>
      <c r="U102" s="344" t="b">
        <v>0</v>
      </c>
      <c r="V102" s="344" t="b">
        <v>1</v>
      </c>
    </row>
    <row r="103" outlineLevel="1">
      <c r="A103" s="207"/>
      <c r="B103" s="708" t="s">
        <v>614</v>
      </c>
      <c r="C103" s="386"/>
      <c r="D103" s="197" t="s">
        <v>924</v>
      </c>
      <c r="E103" s="386"/>
      <c r="F103" s="386"/>
      <c r="G103" s="386"/>
      <c r="H103" s="231"/>
      <c r="J103" s="233"/>
      <c r="K103" s="414"/>
      <c r="L103" s="414"/>
      <c r="M103" s="414"/>
      <c r="N103" s="414"/>
      <c r="O103" s="414"/>
      <c r="P103" s="414"/>
      <c r="Q103" s="414"/>
      <c r="R103" s="414"/>
      <c r="S103" s="414"/>
      <c r="T103" s="414"/>
      <c r="U103" s="222"/>
      <c r="V103" s="222"/>
    </row>
    <row r="104" outlineLevel="1">
      <c r="A104" s="394" t="s">
        <v>359</v>
      </c>
      <c r="B104" s="708" t="s">
        <v>614</v>
      </c>
      <c r="C104" s="386"/>
      <c r="D104" s="197" t="s">
        <v>461</v>
      </c>
      <c r="E104" s="386"/>
      <c r="F104" s="386"/>
      <c r="G104" s="386"/>
      <c r="H104" s="112"/>
      <c r="I104" s="224"/>
      <c r="J104" s="114"/>
      <c r="K104" s="414"/>
      <c r="L104" s="414"/>
      <c r="M104" s="414"/>
      <c r="N104" s="414"/>
      <c r="O104" s="414"/>
      <c r="P104" s="414"/>
      <c r="Q104" s="414"/>
      <c r="R104" s="414"/>
      <c r="S104" s="414"/>
      <c r="T104" s="414"/>
      <c r="U104" s="207"/>
      <c r="V104" s="207"/>
    </row>
    <row r="105" outlineLevel="1">
      <c r="A105" s="324" t="s">
        <v>2926</v>
      </c>
      <c r="B105" s="117"/>
      <c r="C105" s="327" t="s">
        <v>48</v>
      </c>
      <c r="D105" s="327" t="s">
        <v>49</v>
      </c>
      <c r="E105" s="328" t="s">
        <v>50</v>
      </c>
      <c r="F105" s="329" t="s">
        <v>51</v>
      </c>
      <c r="G105" s="328" t="s">
        <v>52</v>
      </c>
      <c r="H105" s="331" t="s">
        <v>53</v>
      </c>
      <c r="I105" s="120"/>
      <c r="J105" s="117"/>
      <c r="K105" s="333" t="str">
        <f>'テンプレート'!K75</f>
        <v>ベクトル</v>
      </c>
      <c r="L105" s="333" t="str">
        <f>'テンプレート'!L75</f>
        <v>KBG (R.E.)</v>
      </c>
      <c r="M105" s="333" t="str">
        <f>'テンプレート'!M75</f>
        <v>BKB (R.A.)</v>
      </c>
      <c r="N105" s="333" t="str">
        <f>'テンプレート'!N75</f>
        <v>FKB (R.F.)</v>
      </c>
      <c r="O105" s="334" t="str">
        <f>'テンプレート'!O75</f>
        <v>盾削り値</v>
      </c>
      <c r="P105" s="333" t="str">
        <f>'テンプレート'!P75</f>
        <v>ﾋｯﾄｽﾄｯﾌﾟ</v>
      </c>
      <c r="Q105" s="334" t="str">
        <f>'テンプレート'!Q75</f>
        <v>ずらし</v>
      </c>
      <c r="R105" s="333" t="str">
        <f>'テンプレート'!R75</f>
        <v>相殺</v>
      </c>
      <c r="S105" s="334" t="str">
        <f>'テンプレート'!S75</f>
        <v>相殺ﾓｰｼｮﾝ</v>
      </c>
      <c r="T105" s="334" t="str">
        <f>'テンプレート'!T75</f>
        <v>飛び道具</v>
      </c>
      <c r="U105" s="334" t="str">
        <f>'テンプレート'!U75</f>
        <v>慣性反転</v>
      </c>
      <c r="V105" s="334" t="str">
        <f>'テンプレート'!V75</f>
        <v>向き反転</v>
      </c>
    </row>
    <row r="106" outlineLevel="1">
      <c r="A106" s="335" t="s">
        <v>324</v>
      </c>
      <c r="B106" s="343" t="s">
        <v>2927</v>
      </c>
      <c r="C106" s="199" t="s">
        <v>2928</v>
      </c>
      <c r="D106" s="1427" t="s">
        <v>57</v>
      </c>
      <c r="E106" s="1426"/>
      <c r="F106" s="1426"/>
      <c r="G106" s="386"/>
      <c r="H106" s="243" t="s">
        <v>2929</v>
      </c>
      <c r="I106" s="221"/>
      <c r="J106" s="110"/>
      <c r="K106" s="414"/>
      <c r="L106" s="414"/>
      <c r="M106" s="414"/>
      <c r="N106" s="414"/>
      <c r="O106" s="414"/>
      <c r="P106" s="414"/>
      <c r="Q106" s="414"/>
      <c r="R106" s="414"/>
      <c r="S106" s="414"/>
      <c r="T106" s="414"/>
      <c r="U106" s="344" t="s">
        <v>340</v>
      </c>
      <c r="V106" s="344" t="b">
        <v>1</v>
      </c>
    </row>
    <row r="107" outlineLevel="1">
      <c r="A107" s="222"/>
      <c r="B107" s="343" t="s">
        <v>2930</v>
      </c>
      <c r="C107" s="199" t="s">
        <v>2931</v>
      </c>
      <c r="D107" s="207"/>
      <c r="E107" s="197" t="s">
        <v>66</v>
      </c>
      <c r="F107" s="349">
        <v>7.199999999999999</v>
      </c>
      <c r="G107" s="199" t="s">
        <v>70</v>
      </c>
      <c r="H107" s="231"/>
      <c r="J107" s="233"/>
      <c r="K107" s="200"/>
      <c r="L107" s="200"/>
      <c r="M107" s="205"/>
      <c r="N107" s="205"/>
      <c r="O107" s="200">
        <v>1.0</v>
      </c>
      <c r="P107" s="200">
        <v>1.0</v>
      </c>
      <c r="Q107" s="200">
        <v>1.0</v>
      </c>
      <c r="R107" s="205" t="b">
        <v>0</v>
      </c>
      <c r="S107" s="205" t="b">
        <v>0</v>
      </c>
      <c r="T107" s="205" t="b">
        <v>1</v>
      </c>
      <c r="U107" s="222"/>
      <c r="V107" s="222"/>
    </row>
    <row r="108" outlineLevel="1">
      <c r="A108" s="222"/>
      <c r="B108" s="343" t="s">
        <v>2932</v>
      </c>
      <c r="C108" s="386"/>
      <c r="D108" s="127" t="s">
        <v>211</v>
      </c>
      <c r="E108" s="1426"/>
      <c r="F108" s="1426"/>
      <c r="G108" s="386"/>
      <c r="H108" s="112"/>
      <c r="I108" s="224"/>
      <c r="J108" s="114"/>
      <c r="K108" s="200"/>
      <c r="L108" s="200"/>
      <c r="M108" s="205"/>
      <c r="N108" s="205"/>
      <c r="O108" s="200"/>
      <c r="P108" s="200"/>
      <c r="Q108" s="200"/>
      <c r="R108" s="205" t="b">
        <v>0</v>
      </c>
      <c r="S108" s="205" t="b">
        <v>0</v>
      </c>
      <c r="T108" s="205" t="b">
        <v>0</v>
      </c>
      <c r="U108" s="222"/>
      <c r="V108" s="222"/>
    </row>
    <row r="109" outlineLevel="1">
      <c r="A109" s="222"/>
      <c r="B109" s="343" t="s">
        <v>2933</v>
      </c>
      <c r="C109" s="199" t="s">
        <v>2934</v>
      </c>
      <c r="D109" s="426" t="s">
        <v>476</v>
      </c>
      <c r="E109" s="199" t="s">
        <v>303</v>
      </c>
      <c r="F109" s="200">
        <v>2.4</v>
      </c>
      <c r="G109" s="386"/>
      <c r="H109" s="606"/>
      <c r="I109" s="221"/>
      <c r="J109" s="110"/>
      <c r="K109" s="200"/>
      <c r="L109" s="200"/>
      <c r="M109" s="205"/>
      <c r="N109" s="205"/>
      <c r="O109" s="200">
        <v>0.0</v>
      </c>
      <c r="P109" s="200">
        <v>1.0</v>
      </c>
      <c r="Q109" s="200">
        <v>1.0</v>
      </c>
      <c r="R109" s="205" t="b">
        <v>1</v>
      </c>
      <c r="S109" s="205" t="b">
        <v>0</v>
      </c>
      <c r="T109" s="205" t="b">
        <v>1</v>
      </c>
      <c r="U109" s="222"/>
      <c r="V109" s="222"/>
    </row>
    <row r="110" outlineLevel="1">
      <c r="A110" s="222"/>
      <c r="B110" s="343" t="s">
        <v>2935</v>
      </c>
      <c r="C110" s="199" t="s">
        <v>2934</v>
      </c>
      <c r="D110" s="207"/>
      <c r="E110" s="199" t="s">
        <v>1505</v>
      </c>
      <c r="F110" s="200">
        <v>5.64</v>
      </c>
      <c r="G110" s="386"/>
      <c r="H110" s="112"/>
      <c r="I110" s="224"/>
      <c r="J110" s="114"/>
      <c r="K110" s="200"/>
      <c r="L110" s="200"/>
      <c r="M110" s="205"/>
      <c r="N110" s="205"/>
      <c r="O110" s="200">
        <v>0.0</v>
      </c>
      <c r="P110" s="200">
        <v>1.0</v>
      </c>
      <c r="Q110" s="200">
        <v>1.0</v>
      </c>
      <c r="R110" s="205" t="b">
        <v>0</v>
      </c>
      <c r="S110" s="205" t="b">
        <v>0</v>
      </c>
      <c r="T110" s="205" t="b">
        <v>1</v>
      </c>
      <c r="U110" s="222"/>
      <c r="V110" s="222"/>
    </row>
    <row r="111" outlineLevel="1">
      <c r="A111" s="222"/>
      <c r="B111" s="343" t="s">
        <v>2936</v>
      </c>
      <c r="C111" s="1937" t="s">
        <v>2928</v>
      </c>
      <c r="D111" s="1938" t="s">
        <v>57</v>
      </c>
      <c r="E111" s="1937" t="s">
        <v>2937</v>
      </c>
      <c r="F111" s="1939">
        <v>10.92</v>
      </c>
      <c r="G111" s="386"/>
      <c r="H111" s="1940" t="s">
        <v>2938</v>
      </c>
      <c r="I111" s="221"/>
      <c r="J111" s="110"/>
      <c r="K111" s="1939"/>
      <c r="L111" s="1939"/>
      <c r="M111" s="1939"/>
      <c r="N111" s="1939"/>
      <c r="O111" s="1939">
        <v>1.0</v>
      </c>
      <c r="P111" s="1939">
        <v>1.0</v>
      </c>
      <c r="Q111" s="1939">
        <v>1.0</v>
      </c>
      <c r="R111" s="1939" t="b">
        <v>1</v>
      </c>
      <c r="S111" s="1939" t="b">
        <v>0</v>
      </c>
      <c r="T111" s="1939" t="b">
        <v>1</v>
      </c>
      <c r="U111" s="222"/>
      <c r="V111" s="222"/>
    </row>
    <row r="112" outlineLevel="1">
      <c r="A112" s="222"/>
      <c r="B112" s="343" t="s">
        <v>2939</v>
      </c>
      <c r="C112" s="1937" t="s">
        <v>2928</v>
      </c>
      <c r="D112" s="222"/>
      <c r="E112" s="1937" t="s">
        <v>2068</v>
      </c>
      <c r="F112" s="1939">
        <v>7.8</v>
      </c>
      <c r="G112" s="386"/>
      <c r="H112" s="231"/>
      <c r="J112" s="233"/>
      <c r="K112" s="1939"/>
      <c r="L112" s="1939"/>
      <c r="M112" s="1939"/>
      <c r="N112" s="1939"/>
      <c r="O112" s="1939">
        <v>1.0</v>
      </c>
      <c r="P112" s="1939">
        <v>1.0</v>
      </c>
      <c r="Q112" s="1939">
        <v>1.0</v>
      </c>
      <c r="R112" s="1939" t="b">
        <v>1</v>
      </c>
      <c r="S112" s="1939" t="b">
        <v>0</v>
      </c>
      <c r="T112" s="1939" t="b">
        <v>1</v>
      </c>
      <c r="U112" s="222"/>
      <c r="V112" s="222"/>
    </row>
    <row r="113" outlineLevel="1">
      <c r="A113" s="222"/>
      <c r="B113" s="343" t="s">
        <v>2940</v>
      </c>
      <c r="C113" s="1937" t="s">
        <v>2928</v>
      </c>
      <c r="D113" s="222"/>
      <c r="E113" s="1937" t="s">
        <v>2941</v>
      </c>
      <c r="F113" s="1939">
        <v>6.24</v>
      </c>
      <c r="G113" s="386"/>
      <c r="H113" s="231"/>
      <c r="J113" s="233"/>
      <c r="K113" s="1939"/>
      <c r="L113" s="1939"/>
      <c r="M113" s="1939"/>
      <c r="N113" s="1939"/>
      <c r="O113" s="1939">
        <v>1.0</v>
      </c>
      <c r="P113" s="1939">
        <v>1.0</v>
      </c>
      <c r="Q113" s="1939">
        <v>1.0</v>
      </c>
      <c r="R113" s="1939" t="b">
        <v>1</v>
      </c>
      <c r="S113" s="1939" t="b">
        <v>0</v>
      </c>
      <c r="T113" s="1939" t="b">
        <v>1</v>
      </c>
      <c r="U113" s="222"/>
      <c r="V113" s="222"/>
    </row>
    <row r="114" outlineLevel="1">
      <c r="A114" s="222"/>
      <c r="B114" s="343" t="s">
        <v>2942</v>
      </c>
      <c r="C114" s="1937" t="s">
        <v>2931</v>
      </c>
      <c r="D114" s="207"/>
      <c r="E114" s="1937" t="s">
        <v>2943</v>
      </c>
      <c r="F114" s="1939">
        <v>12.48</v>
      </c>
      <c r="G114" s="386"/>
      <c r="H114" s="112"/>
      <c r="I114" s="224"/>
      <c r="J114" s="114"/>
      <c r="K114" s="1939"/>
      <c r="L114" s="1939"/>
      <c r="M114" s="1939"/>
      <c r="N114" s="1939"/>
      <c r="O114" s="1939">
        <v>1.0</v>
      </c>
      <c r="P114" s="1939">
        <v>1.0</v>
      </c>
      <c r="Q114" s="1939">
        <v>1.0</v>
      </c>
      <c r="R114" s="1939" t="b">
        <v>1</v>
      </c>
      <c r="S114" s="1939" t="b">
        <v>0</v>
      </c>
      <c r="T114" s="1939" t="b">
        <v>1</v>
      </c>
      <c r="U114" s="207"/>
      <c r="V114" s="207"/>
    </row>
    <row r="115" outlineLevel="1">
      <c r="A115" s="324" t="s">
        <v>2944</v>
      </c>
      <c r="B115" s="117"/>
      <c r="C115" s="327" t="s">
        <v>48</v>
      </c>
      <c r="D115" s="327" t="s">
        <v>49</v>
      </c>
      <c r="E115" s="328" t="s">
        <v>50</v>
      </c>
      <c r="F115" s="329" t="s">
        <v>51</v>
      </c>
      <c r="G115" s="328" t="s">
        <v>52</v>
      </c>
      <c r="H115" s="331" t="s">
        <v>53</v>
      </c>
      <c r="I115" s="120"/>
      <c r="J115" s="117"/>
      <c r="K115" s="333" t="str">
        <f>'テンプレート'!K80</f>
        <v>ベクトル</v>
      </c>
      <c r="L115" s="333" t="str">
        <f>'テンプレート'!L80</f>
        <v>KBG (R.E.)</v>
      </c>
      <c r="M115" s="333" t="str">
        <f>'テンプレート'!M80</f>
        <v>BKB (R.A.)</v>
      </c>
      <c r="N115" s="333" t="str">
        <f>'テンプレート'!N80</f>
        <v>FKB (R.F.)</v>
      </c>
      <c r="O115" s="334" t="str">
        <f>'テンプレート'!O80</f>
        <v>盾削り値</v>
      </c>
      <c r="P115" s="333" t="str">
        <f>'テンプレート'!P80</f>
        <v>ﾋｯﾄｽﾄｯﾌﾟ</v>
      </c>
      <c r="Q115" s="334" t="str">
        <f>'テンプレート'!Q80</f>
        <v>ずらし</v>
      </c>
      <c r="R115" s="333" t="str">
        <f>'テンプレート'!R80</f>
        <v>相殺</v>
      </c>
      <c r="S115" s="334" t="str">
        <f>'テンプレート'!S80</f>
        <v>相殺ﾓｰｼｮﾝ</v>
      </c>
      <c r="T115" s="334" t="str">
        <f>'テンプレート'!T80</f>
        <v>飛び道具</v>
      </c>
      <c r="U115" s="334" t="str">
        <f>'テンプレート'!U80</f>
        <v>慣性反転</v>
      </c>
      <c r="V115" s="334" t="str">
        <f>'テンプレート'!V80</f>
        <v>向き反転</v>
      </c>
    </row>
    <row r="116" outlineLevel="1">
      <c r="A116" s="1237" t="s">
        <v>324</v>
      </c>
      <c r="B116" s="388"/>
      <c r="C116" s="386"/>
      <c r="D116" s="386"/>
      <c r="E116" s="386"/>
      <c r="F116" s="386"/>
      <c r="G116" s="386"/>
      <c r="H116" s="255" t="s">
        <v>2945</v>
      </c>
      <c r="I116" s="120"/>
      <c r="J116" s="117"/>
      <c r="K116" s="414"/>
      <c r="L116" s="414"/>
      <c r="M116" s="414"/>
      <c r="N116" s="414"/>
      <c r="O116" s="414"/>
      <c r="P116" s="414"/>
      <c r="Q116" s="414"/>
      <c r="R116" s="414"/>
      <c r="S116" s="414"/>
      <c r="T116" s="414"/>
      <c r="U116" s="205" t="s">
        <v>340</v>
      </c>
      <c r="V116" s="205" t="b">
        <v>1</v>
      </c>
    </row>
    <row r="117" outlineLevel="1">
      <c r="A117" s="324" t="s">
        <v>2946</v>
      </c>
      <c r="B117" s="117"/>
      <c r="C117" s="327" t="s">
        <v>48</v>
      </c>
      <c r="D117" s="327" t="s">
        <v>49</v>
      </c>
      <c r="E117" s="328" t="s">
        <v>50</v>
      </c>
      <c r="F117" s="329" t="s">
        <v>51</v>
      </c>
      <c r="G117" s="328" t="s">
        <v>52</v>
      </c>
      <c r="H117" s="331" t="s">
        <v>53</v>
      </c>
      <c r="I117" s="120"/>
      <c r="J117" s="117"/>
      <c r="K117" s="333" t="str">
        <f>'テンプレート'!K85</f>
        <v>ベクトル</v>
      </c>
      <c r="L117" s="333" t="str">
        <f>'テンプレート'!L85</f>
        <v>KBG (R.E.)</v>
      </c>
      <c r="M117" s="333" t="str">
        <f>'テンプレート'!M85</f>
        <v>BKB (R.A.)</v>
      </c>
      <c r="N117" s="333" t="str">
        <f>'テンプレート'!N85</f>
        <v>FKB (R.F.)</v>
      </c>
      <c r="O117" s="334" t="str">
        <f>'テンプレート'!O85</f>
        <v>盾削り値</v>
      </c>
      <c r="P117" s="333" t="str">
        <f>'テンプレート'!P85</f>
        <v>ﾋｯﾄｽﾄｯﾌﾟ</v>
      </c>
      <c r="Q117" s="334" t="str">
        <f>'テンプレート'!Q85</f>
        <v>ずらし</v>
      </c>
      <c r="R117" s="333" t="str">
        <f>'テンプレート'!R85</f>
        <v>相殺</v>
      </c>
      <c r="S117" s="334" t="str">
        <f>'テンプレート'!S85</f>
        <v>相殺ﾓｰｼｮﾝ</v>
      </c>
      <c r="T117" s="334" t="str">
        <f>'テンプレート'!T85</f>
        <v>飛び道具</v>
      </c>
      <c r="U117" s="334" t="str">
        <f>'テンプレート'!U85</f>
        <v>慣性反転</v>
      </c>
      <c r="V117" s="334" t="str">
        <f>'テンプレート'!V85</f>
        <v>向き反転</v>
      </c>
    </row>
    <row r="118" outlineLevel="1">
      <c r="A118" s="1237" t="s">
        <v>324</v>
      </c>
      <c r="B118" s="848"/>
      <c r="C118" s="386"/>
      <c r="D118" s="352" t="s">
        <v>495</v>
      </c>
      <c r="E118" s="386"/>
      <c r="F118" s="386"/>
      <c r="G118" s="386"/>
      <c r="H118" s="255" t="s">
        <v>2947</v>
      </c>
      <c r="I118" s="120"/>
      <c r="J118" s="117"/>
      <c r="K118" s="414"/>
      <c r="L118" s="414"/>
      <c r="M118" s="414"/>
      <c r="N118" s="414"/>
      <c r="O118" s="414"/>
      <c r="P118" s="414"/>
      <c r="Q118" s="414"/>
      <c r="R118" s="414"/>
      <c r="S118" s="414"/>
      <c r="T118" s="414"/>
      <c r="U118" s="205" t="b">
        <v>0</v>
      </c>
      <c r="V118" s="205" t="b">
        <v>0</v>
      </c>
    </row>
    <row r="119">
      <c r="A119" s="312"/>
      <c r="B119" s="315"/>
      <c r="C119" s="317"/>
      <c r="D119" s="317"/>
      <c r="E119" s="318"/>
      <c r="F119" s="318"/>
      <c r="G119" s="318"/>
      <c r="H119" s="319"/>
      <c r="I119" s="319"/>
      <c r="J119" s="320"/>
      <c r="K119" s="320"/>
      <c r="L119" s="320"/>
      <c r="M119" s="320"/>
      <c r="N119" s="320"/>
      <c r="O119" s="320"/>
      <c r="P119" s="320"/>
      <c r="Q119" s="180"/>
      <c r="R119" s="180"/>
      <c r="S119" s="180"/>
      <c r="T119" s="180"/>
      <c r="U119" s="180"/>
      <c r="V119" s="180"/>
    </row>
    <row r="120">
      <c r="A120" s="390" t="s">
        <v>442</v>
      </c>
      <c r="B120" s="110"/>
      <c r="C120" s="319"/>
      <c r="D120" s="319"/>
      <c r="E120" s="320"/>
      <c r="F120" s="392"/>
      <c r="G120" s="392"/>
      <c r="H120" s="320"/>
      <c r="I120" s="320"/>
      <c r="J120" s="320"/>
      <c r="K120" s="320"/>
      <c r="L120" s="320"/>
      <c r="M120" s="320"/>
      <c r="N120" s="180"/>
      <c r="O120" s="180"/>
      <c r="P120" s="180"/>
      <c r="Q120" s="320"/>
      <c r="R120" s="320"/>
      <c r="S120" s="320"/>
      <c r="T120" s="320"/>
      <c r="U120" s="320"/>
      <c r="V120" s="320"/>
    </row>
    <row r="121" outlineLevel="1">
      <c r="A121" s="112"/>
      <c r="B121" s="114"/>
      <c r="C121" s="393" t="s">
        <v>48</v>
      </c>
      <c r="D121" s="393" t="s">
        <v>49</v>
      </c>
      <c r="E121" s="393" t="s">
        <v>50</v>
      </c>
      <c r="F121" s="396" t="s">
        <v>51</v>
      </c>
      <c r="G121" s="1941" t="s">
        <v>53</v>
      </c>
      <c r="H121" s="120"/>
      <c r="I121" s="120"/>
      <c r="J121" s="117"/>
      <c r="K121" s="320"/>
      <c r="L121" s="320"/>
      <c r="M121" s="320"/>
      <c r="N121" s="320"/>
      <c r="O121" s="320"/>
      <c r="P121" s="320"/>
      <c r="Q121" s="320"/>
      <c r="R121" s="320"/>
      <c r="S121" s="320"/>
      <c r="T121" s="320"/>
      <c r="U121" s="320"/>
      <c r="V121" s="320"/>
    </row>
    <row r="122" outlineLevel="1">
      <c r="A122" s="398" t="s">
        <v>449</v>
      </c>
      <c r="B122" s="399" t="s">
        <v>449</v>
      </c>
      <c r="C122" s="1132" t="s">
        <v>429</v>
      </c>
      <c r="D122" s="1132" t="s">
        <v>66</v>
      </c>
      <c r="E122" s="127" t="s">
        <v>429</v>
      </c>
      <c r="F122" s="200">
        <v>1.2</v>
      </c>
      <c r="G122" s="1140" t="s">
        <v>2948</v>
      </c>
      <c r="H122" s="120"/>
      <c r="I122" s="120"/>
      <c r="J122" s="117"/>
      <c r="K122" s="320"/>
      <c r="L122" s="320"/>
      <c r="M122" s="320"/>
      <c r="N122" s="320"/>
      <c r="O122" s="320"/>
      <c r="P122" s="320"/>
      <c r="Q122" s="320"/>
      <c r="R122" s="320"/>
      <c r="S122" s="320"/>
      <c r="T122" s="320"/>
      <c r="U122" s="320"/>
      <c r="V122" s="320"/>
    </row>
    <row r="123" outlineLevel="1">
      <c r="A123" s="400" t="s">
        <v>454</v>
      </c>
      <c r="B123" s="399" t="s">
        <v>455</v>
      </c>
      <c r="C123" s="1132" t="s">
        <v>2949</v>
      </c>
      <c r="D123" s="1132" t="s">
        <v>2950</v>
      </c>
      <c r="E123" s="821"/>
      <c r="F123" s="821"/>
      <c r="G123" s="1942" t="s">
        <v>2951</v>
      </c>
      <c r="H123" s="120"/>
      <c r="I123" s="120"/>
      <c r="J123" s="117"/>
      <c r="K123" s="320"/>
      <c r="L123" s="320"/>
      <c r="M123" s="320"/>
      <c r="N123" s="320"/>
      <c r="O123" s="320"/>
      <c r="P123" s="320"/>
      <c r="Q123" s="320"/>
      <c r="R123" s="320"/>
      <c r="S123" s="320"/>
      <c r="T123" s="320"/>
      <c r="U123" s="320"/>
      <c r="V123" s="320"/>
    </row>
    <row r="124" outlineLevel="1">
      <c r="A124" s="231"/>
      <c r="B124" s="399" t="s">
        <v>456</v>
      </c>
      <c r="C124" s="1132" t="s">
        <v>2949</v>
      </c>
      <c r="D124" s="1132" t="s">
        <v>2952</v>
      </c>
      <c r="E124" s="821"/>
      <c r="F124" s="821"/>
      <c r="G124" s="1942" t="s">
        <v>2951</v>
      </c>
      <c r="H124" s="120"/>
      <c r="I124" s="120"/>
      <c r="J124" s="117"/>
      <c r="K124" s="320"/>
      <c r="L124" s="320"/>
      <c r="M124" s="320"/>
      <c r="N124" s="320"/>
      <c r="O124" s="320"/>
      <c r="P124" s="320"/>
      <c r="Q124" s="320"/>
      <c r="R124" s="320"/>
      <c r="S124" s="320"/>
      <c r="T124" s="320"/>
      <c r="U124" s="320"/>
      <c r="V124" s="320"/>
    </row>
    <row r="125" outlineLevel="1">
      <c r="A125" s="112"/>
      <c r="B125" s="399" t="s">
        <v>459</v>
      </c>
      <c r="C125" s="1132" t="s">
        <v>2949</v>
      </c>
      <c r="D125" s="1132" t="s">
        <v>2953</v>
      </c>
      <c r="E125" s="821"/>
      <c r="F125" s="821"/>
      <c r="G125" s="1942" t="s">
        <v>2951</v>
      </c>
      <c r="H125" s="120"/>
      <c r="I125" s="120"/>
      <c r="J125" s="117"/>
      <c r="K125" s="320"/>
      <c r="L125" s="320"/>
      <c r="M125" s="320"/>
      <c r="N125" s="320"/>
      <c r="O125" s="320"/>
      <c r="P125" s="320"/>
      <c r="Q125" s="320"/>
      <c r="R125" s="320"/>
      <c r="S125" s="320"/>
      <c r="T125" s="320"/>
      <c r="U125" s="320"/>
      <c r="V125" s="320"/>
    </row>
    <row r="126" outlineLevel="1">
      <c r="A126" s="403" t="s">
        <v>462</v>
      </c>
      <c r="B126" s="117"/>
      <c r="C126" s="393" t="s">
        <v>465</v>
      </c>
      <c r="D126" s="393" t="s">
        <v>48</v>
      </c>
      <c r="E126" s="393" t="s">
        <v>49</v>
      </c>
      <c r="F126" s="393" t="s">
        <v>50</v>
      </c>
      <c r="G126" s="396" t="s">
        <v>51</v>
      </c>
      <c r="H126" s="1036" t="s">
        <v>53</v>
      </c>
      <c r="I126" s="120"/>
      <c r="J126" s="117"/>
      <c r="K126" s="405" t="str">
        <f>'テンプレート'!K97</f>
        <v>ベクトル</v>
      </c>
      <c r="L126" s="405" t="str">
        <f>'テンプレート'!L97</f>
        <v>KBG (R.E.)</v>
      </c>
      <c r="M126" s="405" t="str">
        <f>'テンプレート'!M97</f>
        <v>BKB (R.A.)</v>
      </c>
      <c r="N126" s="405" t="str">
        <f>'テンプレート'!N97</f>
        <v>FKB (R.F.)</v>
      </c>
      <c r="O126" s="406" t="str">
        <f>'テンプレート'!O97</f>
        <v>盾削り値</v>
      </c>
      <c r="P126" s="405" t="str">
        <f>'テンプレート'!P97</f>
        <v>ﾋｯﾄｽﾄｯﾌﾟ</v>
      </c>
      <c r="Q126" s="406" t="str">
        <f>'テンプレート'!Q97</f>
        <v>ずらし</v>
      </c>
      <c r="R126" s="408"/>
      <c r="S126" s="408"/>
      <c r="T126" s="408"/>
      <c r="U126" s="408"/>
      <c r="V126" s="408"/>
    </row>
    <row r="127" outlineLevel="1">
      <c r="A127" s="411" t="s">
        <v>467</v>
      </c>
      <c r="B127" s="399" t="s">
        <v>2954</v>
      </c>
      <c r="C127" s="1943"/>
      <c r="D127" s="821"/>
      <c r="E127" s="1427">
        <v>35.0</v>
      </c>
      <c r="F127" s="821"/>
      <c r="G127" s="407"/>
      <c r="H127" s="294" t="s">
        <v>2955</v>
      </c>
      <c r="I127" s="221"/>
      <c r="J127" s="110"/>
      <c r="K127" s="407"/>
      <c r="L127" s="407"/>
      <c r="M127" s="407"/>
      <c r="N127" s="407"/>
      <c r="O127" s="407"/>
      <c r="P127" s="407"/>
      <c r="Q127" s="407"/>
      <c r="R127" s="408"/>
      <c r="S127" s="320"/>
      <c r="T127" s="320"/>
      <c r="U127" s="320"/>
      <c r="V127" s="320"/>
    </row>
    <row r="128" outlineLevel="1">
      <c r="A128" s="222"/>
      <c r="B128" s="399" t="s">
        <v>2956</v>
      </c>
      <c r="C128" s="222"/>
      <c r="D128" s="1427" t="s">
        <v>327</v>
      </c>
      <c r="E128" s="222"/>
      <c r="F128" s="197" t="s">
        <v>145</v>
      </c>
      <c r="G128" s="200">
        <v>8.4</v>
      </c>
      <c r="H128" s="231"/>
      <c r="J128" s="233"/>
      <c r="K128" s="203"/>
      <c r="L128" s="203"/>
      <c r="M128" s="204"/>
      <c r="N128" s="204"/>
      <c r="O128" s="407"/>
      <c r="P128" s="407"/>
      <c r="Q128" s="407"/>
      <c r="R128" s="408"/>
      <c r="S128" s="320"/>
      <c r="T128" s="320"/>
      <c r="U128" s="320"/>
      <c r="V128" s="320"/>
    </row>
    <row r="129" outlineLevel="1">
      <c r="A129" s="222"/>
      <c r="B129" s="399" t="s">
        <v>2957</v>
      </c>
      <c r="C129" s="222"/>
      <c r="D129" s="222"/>
      <c r="E129" s="222"/>
      <c r="F129" s="197" t="s">
        <v>2958</v>
      </c>
      <c r="G129" s="200">
        <v>6.72</v>
      </c>
      <c r="H129" s="231"/>
      <c r="J129" s="233"/>
      <c r="K129" s="203"/>
      <c r="L129" s="203"/>
      <c r="M129" s="204"/>
      <c r="N129" s="204"/>
      <c r="O129" s="407"/>
      <c r="P129" s="407"/>
      <c r="Q129" s="407"/>
      <c r="R129" s="408"/>
      <c r="S129" s="320"/>
      <c r="T129" s="320"/>
      <c r="U129" s="320"/>
      <c r="V129" s="320"/>
    </row>
    <row r="130" outlineLevel="1">
      <c r="A130" s="207"/>
      <c r="B130" s="399" t="s">
        <v>2959</v>
      </c>
      <c r="C130" s="207"/>
      <c r="D130" s="207"/>
      <c r="E130" s="207"/>
      <c r="F130" s="197" t="s">
        <v>2911</v>
      </c>
      <c r="G130" s="200">
        <v>14.28</v>
      </c>
      <c r="H130" s="231"/>
      <c r="J130" s="233"/>
      <c r="K130" s="203"/>
      <c r="L130" s="203"/>
      <c r="M130" s="204"/>
      <c r="N130" s="204"/>
      <c r="O130" s="407"/>
      <c r="P130" s="407"/>
      <c r="Q130" s="407"/>
      <c r="R130" s="408"/>
      <c r="S130" s="320"/>
      <c r="T130" s="320"/>
      <c r="U130" s="320"/>
      <c r="V130" s="320"/>
    </row>
    <row r="131" outlineLevel="1">
      <c r="A131" s="411" t="s">
        <v>474</v>
      </c>
      <c r="B131" s="399" t="s">
        <v>2954</v>
      </c>
      <c r="C131" s="1943"/>
      <c r="D131" s="821"/>
      <c r="E131" s="1427">
        <v>39.0</v>
      </c>
      <c r="F131" s="821"/>
      <c r="G131" s="407"/>
      <c r="H131" s="231"/>
      <c r="J131" s="233"/>
      <c r="K131" s="407"/>
      <c r="L131" s="407"/>
      <c r="M131" s="407"/>
      <c r="N131" s="407"/>
      <c r="O131" s="407"/>
      <c r="P131" s="407"/>
      <c r="Q131" s="407"/>
      <c r="R131" s="408"/>
      <c r="S131" s="320"/>
      <c r="T131" s="320"/>
      <c r="U131" s="320"/>
      <c r="V131" s="320"/>
    </row>
    <row r="132" outlineLevel="1">
      <c r="A132" s="222"/>
      <c r="B132" s="399" t="s">
        <v>2956</v>
      </c>
      <c r="C132" s="222"/>
      <c r="D132" s="1944">
        <v>21.0</v>
      </c>
      <c r="E132" s="222"/>
      <c r="F132" s="197" t="s">
        <v>79</v>
      </c>
      <c r="G132" s="200">
        <v>10.799999999999999</v>
      </c>
      <c r="H132" s="231"/>
      <c r="J132" s="233"/>
      <c r="K132" s="203"/>
      <c r="L132" s="203"/>
      <c r="M132" s="204"/>
      <c r="N132" s="204"/>
      <c r="O132" s="407"/>
      <c r="P132" s="407"/>
      <c r="Q132" s="407"/>
      <c r="R132" s="408"/>
      <c r="S132" s="320"/>
      <c r="T132" s="320"/>
      <c r="U132" s="320"/>
      <c r="V132" s="320"/>
    </row>
    <row r="133" outlineLevel="1">
      <c r="A133" s="222"/>
      <c r="B133" s="399" t="s">
        <v>2957</v>
      </c>
      <c r="C133" s="222"/>
      <c r="D133" s="222"/>
      <c r="E133" s="222"/>
      <c r="F133" s="197" t="s">
        <v>141</v>
      </c>
      <c r="G133" s="200">
        <v>8.64</v>
      </c>
      <c r="H133" s="231"/>
      <c r="J133" s="233"/>
      <c r="K133" s="203"/>
      <c r="L133" s="203"/>
      <c r="M133" s="204"/>
      <c r="N133" s="204"/>
      <c r="O133" s="407"/>
      <c r="P133" s="407"/>
      <c r="Q133" s="407"/>
      <c r="R133" s="408"/>
      <c r="S133" s="320"/>
      <c r="T133" s="320"/>
      <c r="U133" s="320"/>
      <c r="V133" s="320"/>
    </row>
    <row r="134" outlineLevel="1">
      <c r="A134" s="207"/>
      <c r="B134" s="399" t="s">
        <v>2959</v>
      </c>
      <c r="C134" s="207"/>
      <c r="D134" s="207"/>
      <c r="E134" s="207"/>
      <c r="F134" s="197">
        <v>15.299999999999999</v>
      </c>
      <c r="G134" s="200">
        <v>18.36</v>
      </c>
      <c r="H134" s="112"/>
      <c r="I134" s="224"/>
      <c r="J134" s="114"/>
      <c r="K134" s="203"/>
      <c r="L134" s="203"/>
      <c r="M134" s="204"/>
      <c r="N134" s="204"/>
      <c r="O134" s="407"/>
      <c r="P134" s="407"/>
      <c r="Q134" s="407"/>
      <c r="R134" s="408"/>
      <c r="S134" s="320"/>
      <c r="T134" s="320"/>
      <c r="U134" s="320"/>
      <c r="V134" s="320"/>
    </row>
    <row r="135" outlineLevel="1">
      <c r="A135" s="411" t="s">
        <v>477</v>
      </c>
      <c r="B135" s="399" t="s">
        <v>2954</v>
      </c>
      <c r="C135" s="1943"/>
      <c r="D135" s="1946">
        <v>21.0</v>
      </c>
      <c r="E135" s="1427" t="s">
        <v>121</v>
      </c>
      <c r="F135" s="1946">
        <v>1.0</v>
      </c>
      <c r="G135" s="200">
        <v>1.2</v>
      </c>
      <c r="H135" s="294" t="s">
        <v>2960</v>
      </c>
      <c r="I135" s="221"/>
      <c r="J135" s="110"/>
      <c r="K135" s="407"/>
      <c r="L135" s="407"/>
      <c r="M135" s="407"/>
      <c r="N135" s="407"/>
      <c r="O135" s="407"/>
      <c r="P135" s="407"/>
      <c r="Q135" s="407"/>
      <c r="R135" s="408"/>
      <c r="S135" s="320"/>
      <c r="T135" s="320"/>
      <c r="U135" s="320"/>
      <c r="V135" s="320"/>
    </row>
    <row r="136" outlineLevel="1">
      <c r="A136" s="222"/>
      <c r="B136" s="399" t="s">
        <v>2956</v>
      </c>
      <c r="C136" s="222"/>
      <c r="D136" s="1427" t="s">
        <v>1066</v>
      </c>
      <c r="E136" s="222"/>
      <c r="F136" s="197" t="s">
        <v>145</v>
      </c>
      <c r="G136" s="200">
        <v>8.4</v>
      </c>
      <c r="H136" s="231"/>
      <c r="J136" s="233"/>
      <c r="K136" s="203"/>
      <c r="L136" s="203"/>
      <c r="M136" s="204"/>
      <c r="N136" s="204"/>
      <c r="O136" s="407"/>
      <c r="P136" s="407"/>
      <c r="Q136" s="407"/>
      <c r="R136" s="408"/>
      <c r="S136" s="179"/>
      <c r="T136" s="179"/>
      <c r="U136" s="179"/>
      <c r="V136" s="179"/>
    </row>
    <row r="137" outlineLevel="1">
      <c r="A137" s="222"/>
      <c r="B137" s="399" t="s">
        <v>2957</v>
      </c>
      <c r="C137" s="222"/>
      <c r="D137" s="222"/>
      <c r="E137" s="222"/>
      <c r="F137" s="830" t="s">
        <v>2961</v>
      </c>
      <c r="G137" s="200">
        <v>6.48</v>
      </c>
      <c r="H137" s="231"/>
      <c r="J137" s="233"/>
      <c r="K137" s="203"/>
      <c r="L137" s="203"/>
      <c r="M137" s="204"/>
      <c r="N137" s="204"/>
      <c r="O137" s="407"/>
      <c r="P137" s="407"/>
      <c r="Q137" s="407"/>
      <c r="R137" s="408"/>
      <c r="S137" s="179"/>
      <c r="T137" s="179"/>
      <c r="U137" s="179"/>
      <c r="V137" s="179"/>
    </row>
    <row r="138" outlineLevel="1">
      <c r="A138" s="207"/>
      <c r="B138" s="399" t="s">
        <v>2959</v>
      </c>
      <c r="C138" s="207"/>
      <c r="D138" s="207"/>
      <c r="E138" s="207"/>
      <c r="F138" s="830" t="s">
        <v>2689</v>
      </c>
      <c r="G138" s="200">
        <v>15.0</v>
      </c>
      <c r="H138" s="112"/>
      <c r="I138" s="224"/>
      <c r="J138" s="114"/>
      <c r="K138" s="203"/>
      <c r="L138" s="203"/>
      <c r="M138" s="204"/>
      <c r="N138" s="204"/>
      <c r="O138" s="407"/>
      <c r="P138" s="407"/>
      <c r="Q138" s="407"/>
      <c r="R138" s="408"/>
      <c r="S138" s="179"/>
      <c r="T138" s="179"/>
      <c r="U138" s="179"/>
      <c r="V138" s="179"/>
    </row>
    <row r="139" outlineLevel="1">
      <c r="A139" s="411" t="s">
        <v>482</v>
      </c>
      <c r="B139" s="399" t="s">
        <v>2962</v>
      </c>
      <c r="C139" s="1943"/>
      <c r="D139" s="1427" t="s">
        <v>2963</v>
      </c>
      <c r="E139" s="1427" t="s">
        <v>464</v>
      </c>
      <c r="F139" s="197" t="s">
        <v>429</v>
      </c>
      <c r="G139" s="200">
        <v>1.2</v>
      </c>
      <c r="H139" s="294" t="s">
        <v>2964</v>
      </c>
      <c r="I139" s="221"/>
      <c r="J139" s="110"/>
      <c r="K139" s="203"/>
      <c r="L139" s="203"/>
      <c r="M139" s="204"/>
      <c r="N139" s="204"/>
      <c r="O139" s="205">
        <v>0.0</v>
      </c>
      <c r="P139" s="205">
        <v>1.0</v>
      </c>
      <c r="Q139" s="205">
        <v>1.0</v>
      </c>
      <c r="R139" s="408"/>
      <c r="S139" s="179"/>
      <c r="T139" s="179"/>
      <c r="U139" s="179"/>
      <c r="V139" s="179"/>
    </row>
    <row r="140" outlineLevel="1">
      <c r="A140" s="222"/>
      <c r="B140" s="399" t="s">
        <v>2965</v>
      </c>
      <c r="C140" s="222"/>
      <c r="D140" s="222"/>
      <c r="E140" s="222"/>
      <c r="F140" s="197" t="s">
        <v>1309</v>
      </c>
      <c r="G140" s="200">
        <v>0.96</v>
      </c>
      <c r="H140" s="231"/>
      <c r="J140" s="233"/>
      <c r="K140" s="203"/>
      <c r="L140" s="203"/>
      <c r="M140" s="204"/>
      <c r="N140" s="204"/>
      <c r="O140" s="407"/>
      <c r="P140" s="407"/>
      <c r="Q140" s="407"/>
      <c r="R140" s="408"/>
      <c r="S140" s="179"/>
      <c r="T140" s="179"/>
      <c r="U140" s="179"/>
      <c r="V140" s="179"/>
    </row>
    <row r="141" outlineLevel="1">
      <c r="A141" s="222"/>
      <c r="B141" s="399" t="s">
        <v>2966</v>
      </c>
      <c r="C141" s="222"/>
      <c r="D141" s="207"/>
      <c r="E141" s="222"/>
      <c r="F141" s="197" t="s">
        <v>453</v>
      </c>
      <c r="G141" s="200">
        <v>1.92</v>
      </c>
      <c r="H141" s="231"/>
      <c r="J141" s="233"/>
      <c r="K141" s="203"/>
      <c r="L141" s="203"/>
      <c r="M141" s="204"/>
      <c r="N141" s="204"/>
      <c r="O141" s="407"/>
      <c r="P141" s="407"/>
      <c r="Q141" s="407"/>
      <c r="R141" s="408"/>
      <c r="S141" s="179"/>
      <c r="T141" s="179"/>
      <c r="U141" s="179"/>
      <c r="V141" s="179"/>
    </row>
    <row r="142" outlineLevel="1">
      <c r="A142" s="222"/>
      <c r="B142" s="399" t="s">
        <v>2956</v>
      </c>
      <c r="C142" s="222"/>
      <c r="D142" s="1427" t="s">
        <v>544</v>
      </c>
      <c r="E142" s="222"/>
      <c r="F142" s="197" t="s">
        <v>145</v>
      </c>
      <c r="G142" s="200">
        <v>8.4</v>
      </c>
      <c r="H142" s="231"/>
      <c r="J142" s="233"/>
      <c r="K142" s="203"/>
      <c r="L142" s="203"/>
      <c r="M142" s="204"/>
      <c r="N142" s="204"/>
      <c r="O142" s="407"/>
      <c r="P142" s="407"/>
      <c r="Q142" s="407"/>
      <c r="R142" s="408"/>
      <c r="S142" s="179"/>
      <c r="T142" s="179"/>
      <c r="U142" s="179"/>
      <c r="V142" s="179"/>
    </row>
    <row r="143" outlineLevel="1">
      <c r="A143" s="222"/>
      <c r="B143" s="399" t="s">
        <v>2957</v>
      </c>
      <c r="C143" s="222"/>
      <c r="D143" s="222"/>
      <c r="E143" s="222"/>
      <c r="F143" s="197" t="s">
        <v>2958</v>
      </c>
      <c r="G143" s="200">
        <v>6.72</v>
      </c>
      <c r="H143" s="231"/>
      <c r="J143" s="233"/>
      <c r="K143" s="203"/>
      <c r="L143" s="203"/>
      <c r="M143" s="204"/>
      <c r="N143" s="204"/>
      <c r="O143" s="407"/>
      <c r="P143" s="407"/>
      <c r="Q143" s="407"/>
      <c r="R143" s="408"/>
      <c r="S143" s="179"/>
      <c r="T143" s="179"/>
      <c r="U143" s="179"/>
      <c r="V143" s="179"/>
    </row>
    <row r="144" outlineLevel="1">
      <c r="A144" s="207"/>
      <c r="B144" s="399" t="s">
        <v>2959</v>
      </c>
      <c r="C144" s="207"/>
      <c r="D144" s="207"/>
      <c r="E144" s="207"/>
      <c r="F144" s="197" t="s">
        <v>2911</v>
      </c>
      <c r="G144" s="200">
        <v>14.28</v>
      </c>
      <c r="H144" s="112"/>
      <c r="I144" s="224"/>
      <c r="J144" s="114"/>
      <c r="K144" s="203"/>
      <c r="L144" s="203"/>
      <c r="M144" s="204"/>
      <c r="N144" s="204"/>
      <c r="O144" s="407"/>
      <c r="P144" s="407"/>
      <c r="Q144" s="407"/>
      <c r="R144" s="408"/>
      <c r="S144" s="179"/>
      <c r="T144" s="179"/>
      <c r="U144" s="179"/>
      <c r="V144" s="179"/>
    </row>
    <row r="145">
      <c r="A145" s="312"/>
      <c r="B145" s="315"/>
      <c r="C145" s="317"/>
      <c r="D145" s="317"/>
      <c r="E145" s="319"/>
      <c r="F145" s="248"/>
      <c r="G145" s="248"/>
      <c r="H145" s="319"/>
      <c r="I145" s="319"/>
      <c r="J145" s="320"/>
      <c r="K145" s="320"/>
      <c r="L145" s="121"/>
      <c r="M145" s="121"/>
      <c r="N145" s="121"/>
      <c r="O145" s="179"/>
      <c r="P145" s="179"/>
      <c r="Q145" s="121"/>
      <c r="R145" s="121"/>
      <c r="S145" s="121"/>
      <c r="T145" s="121"/>
      <c r="U145" s="121"/>
      <c r="V145" s="121"/>
    </row>
    <row r="146">
      <c r="A146" s="429" t="s">
        <v>486</v>
      </c>
      <c r="B146" s="110"/>
      <c r="C146" s="392"/>
      <c r="D146" s="121"/>
      <c r="E146" s="121"/>
      <c r="F146" s="121"/>
      <c r="G146" s="121"/>
      <c r="H146" s="121"/>
      <c r="I146" s="121"/>
      <c r="J146" s="180"/>
      <c r="K146" s="121"/>
      <c r="L146" s="121"/>
      <c r="M146" s="121"/>
      <c r="N146" s="121"/>
      <c r="O146" s="121"/>
      <c r="P146" s="121"/>
      <c r="Q146" s="180"/>
      <c r="R146" s="121"/>
      <c r="S146" s="121"/>
      <c r="T146" s="121"/>
      <c r="U146" s="121"/>
      <c r="V146" s="121"/>
    </row>
    <row r="147" outlineLevel="1">
      <c r="A147" s="112"/>
      <c r="B147" s="114"/>
      <c r="C147" s="430" t="s">
        <v>487</v>
      </c>
      <c r="D147" s="430" t="s">
        <v>489</v>
      </c>
      <c r="E147" s="430" t="s">
        <v>49</v>
      </c>
      <c r="F147" s="430" t="s">
        <v>490</v>
      </c>
      <c r="G147" s="431"/>
      <c r="H147" s="319"/>
      <c r="I147" s="319"/>
      <c r="J147" s="320"/>
      <c r="K147" s="320"/>
      <c r="L147" s="121"/>
      <c r="M147" s="121"/>
      <c r="N147" s="121"/>
      <c r="O147" s="121"/>
      <c r="P147" s="121"/>
      <c r="Q147" s="121"/>
      <c r="R147" s="121"/>
      <c r="S147" s="121"/>
      <c r="T147" s="121"/>
      <c r="U147" s="121"/>
      <c r="V147" s="121"/>
    </row>
    <row r="148" outlineLevel="1">
      <c r="A148" s="432" t="s">
        <v>492</v>
      </c>
      <c r="B148" s="433" t="s">
        <v>455</v>
      </c>
      <c r="C148" s="127" t="str">
        <f t="array" ref="C148">INDEX(Dodges!$C$3:$U$84, MATCH($A$1,Dodges!$A$3:$A$85,0), MATCH(C147,Dodges!$C$2:$F$2,0))</f>
        <v>3-17</v>
      </c>
      <c r="D148" s="127" t="str">
        <f t="array" ref="D148">INDEX(Dodges!$C$3:$U$84, MATCH($A$1,Dodges!$A$3:$A$85,0), MATCH(D147,Dodges!$C$2:$F$2,0))</f>
        <v>6-17</v>
      </c>
      <c r="E148" s="127" t="str">
        <f t="array" ref="E148">INDEX(Dodges!$C$3:$U$84, MATCH($A$1,Dodges!$A$3:$A$85,0), MATCH(E147,Dodges!$C$2:$F$2,0))</f>
        <v>25 (20)</v>
      </c>
      <c r="F148" s="127" t="str">
        <f t="array" ref="F148">INDEX(Dodges!$C$3:$U$84, MATCH($A$1,Dodges!$A$3:$A$85,0), MATCH(F147,Dodges!$C$2:$F$2,0))</f>
        <v>33 (27)</v>
      </c>
      <c r="G148" s="402"/>
      <c r="H148" s="319"/>
      <c r="I148" s="319"/>
      <c r="J148" s="320"/>
      <c r="K148" s="320"/>
      <c r="L148" s="320"/>
      <c r="M148" s="121"/>
      <c r="N148" s="121"/>
      <c r="O148" s="121"/>
      <c r="P148" s="121"/>
      <c r="Q148" s="121"/>
      <c r="R148" s="121"/>
      <c r="S148" s="121"/>
      <c r="T148" s="121"/>
      <c r="U148" s="121"/>
      <c r="V148" s="121"/>
    </row>
    <row r="149" outlineLevel="1">
      <c r="A149" s="231"/>
      <c r="B149" s="433" t="s">
        <v>496</v>
      </c>
      <c r="C149" s="127" t="str">
        <f t="array" ref="C149">INDEX(Dodges!$G$3:$U$84, MATCH($A$1,Dodges!$A$3:$A$85,0), MATCH(C147,Dodges!$G$2:$J$2,0))</f>
        <v>4-15</v>
      </c>
      <c r="D149" s="127" t="str">
        <f t="array" ref="D149">INDEX(Dodges!$G$3:$U$84, MATCH($A$1,Dodges!$A$3:$A$85,0), MATCH(D147,Dodges!$G$2:$J$2,0))</f>
        <v>8-14</v>
      </c>
      <c r="E149" s="127" t="str">
        <f t="array" ref="E149">INDEX(Dodges!$G$3:$U$84, MATCH($A$1,Dodges!$A$3:$A$85,0), MATCH(E147,Dodges!$G$2:$J$2,0))</f>
        <v>29</v>
      </c>
      <c r="F149" s="127">
        <f t="array" ref="F149">INDEX(Dodges!$G$3:$U$84, MATCH($A$1,Dodges!$A$3:$A$85,0), MATCH(F147,Dodges!$G$2:$J$2,0))</f>
        <v>38</v>
      </c>
      <c r="G149" s="436"/>
      <c r="H149" s="319"/>
      <c r="I149" s="319"/>
      <c r="J149" s="320"/>
      <c r="K149" s="320"/>
      <c r="L149" s="320"/>
      <c r="M149" s="320"/>
      <c r="N149" s="320"/>
      <c r="O149" s="121"/>
      <c r="P149" s="121"/>
      <c r="Q149" s="121"/>
      <c r="R149" s="121"/>
      <c r="S149" s="121"/>
      <c r="T149" s="121"/>
      <c r="U149" s="121"/>
      <c r="V149" s="121"/>
    </row>
    <row r="150" outlineLevel="1">
      <c r="A150" s="112"/>
      <c r="B150" s="433" t="s">
        <v>497</v>
      </c>
      <c r="C150" s="127" t="str">
        <f t="array" ref="C150">INDEX(Dodges!$K$3:$U$84, MATCH($A$1,Dodges!$A$3:$A$85,0), MATCH(C147,Dodges!$K$2:$N$2,0))</f>
        <v>5-16</v>
      </c>
      <c r="D150" s="127" t="str">
        <f t="array" ref="D150">INDEX(Dodges!$K$3:$U$84, MATCH($A$1,Dodges!$A$3:$A$85,0), MATCH(D147,Dodges!$K$2:$N$2,0))</f>
        <v>9-14</v>
      </c>
      <c r="E150" s="127" t="str">
        <f t="array" ref="E150">INDEX(Dodges!$K$3:$U$84, MATCH($A$1,Dodges!$A$3:$A$85,0), MATCH(E147,Dodges!$K$2:$N$2,0))</f>
        <v>34</v>
      </c>
      <c r="F150" s="127" t="str">
        <f t="array" ref="F150">INDEX(Dodges!$K$3:$U$84, MATCH($A$1,Dodges!$A$3:$A$85,0), MATCH(F147,Dodges!$K$2:$N$2,0))</f>
        <v>51</v>
      </c>
      <c r="G150" s="436"/>
      <c r="H150" s="434"/>
      <c r="I150" s="434"/>
      <c r="J150" s="179"/>
      <c r="K150" s="179"/>
      <c r="L150" s="179"/>
      <c r="M150" s="179"/>
      <c r="N150" s="179"/>
      <c r="O150" s="121"/>
      <c r="P150" s="121"/>
      <c r="Q150" s="121"/>
      <c r="R150" s="121"/>
      <c r="S150" s="121"/>
      <c r="T150" s="121"/>
      <c r="U150" s="121"/>
      <c r="V150" s="121"/>
    </row>
    <row r="151" outlineLevel="1">
      <c r="A151" s="432" t="s">
        <v>498</v>
      </c>
      <c r="B151" s="433" t="s">
        <v>499</v>
      </c>
      <c r="C151" s="127" t="str">
        <f t="array" ref="C151">INDEX(Dodges!$O$3:$U$84, MATCH($A$1,Dodges!$A$3:$A$85,0), MATCH(C147,Dodges!$O$2:$R$2,0))</f>
        <v>3-29</v>
      </c>
      <c r="D151" s="127" t="str">
        <f t="array" ref="D151">INDEX(Dodges!$O$3:$U$84, MATCH($A$1,Dodges!$A$3:$A$85,0), MATCH(D147,Dodges!$O$2:$R$2,0))</f>
        <v>6-27</v>
      </c>
      <c r="E151" s="127" t="str">
        <f t="array" ref="E151">INDEX(Dodges!$O$3:$U$84, MATCH($A$1,Dodges!$A$3:$A$85,0), MATCH(E147,Dodges!$O$2:$R$2,0))</f>
        <v>57</v>
      </c>
      <c r="F151" s="248"/>
      <c r="G151" s="248"/>
      <c r="H151" s="180"/>
      <c r="I151" s="180"/>
      <c r="J151" s="121"/>
      <c r="K151" s="121"/>
      <c r="L151" s="121"/>
      <c r="M151" s="121"/>
      <c r="N151" s="121"/>
      <c r="O151" s="320"/>
      <c r="P151" s="320"/>
      <c r="Q151" s="320"/>
      <c r="R151" s="320"/>
      <c r="S151" s="320"/>
      <c r="T151" s="320"/>
      <c r="U151" s="320"/>
      <c r="V151" s="320"/>
    </row>
    <row r="152" outlineLevel="1">
      <c r="A152" s="112"/>
      <c r="B152" s="433" t="s">
        <v>500</v>
      </c>
      <c r="C152" s="127" t="str">
        <f t="array" ref="C152">INDEX(Dodges!$S$3:$U$84, MATCH($A$1,Dodges!$A$3:$A$85,0), MATCH(C147,Dodges!$S$2:$U$2,0))</f>
        <v>3-21</v>
      </c>
      <c r="D152" s="127" t="str">
        <f t="array" ref="D152">INDEX(Dodges!$S$3:$U$84, MATCH($A$1,Dodges!$A$3:$A$85,0), MATCH(D147,Dodges!$S$2:$U$2,0))</f>
        <v>6-20</v>
      </c>
      <c r="E152" s="127" t="str">
        <f t="array" ref="E152">INDEX(Dodges!$S$3:$U$84, MATCH($A$1,Dodges!$A$3:$A$85,0), MATCH(E147,Dodges!$S$2:$U$2,0))</f>
        <v>真横：96
真上：132
真下：78</v>
      </c>
      <c r="F152" s="436"/>
      <c r="G152" s="436"/>
      <c r="H152" s="180"/>
      <c r="I152" s="180"/>
      <c r="J152" s="179"/>
      <c r="K152" s="179"/>
      <c r="L152" s="179"/>
      <c r="M152" s="179"/>
      <c r="N152" s="121"/>
      <c r="O152" s="180"/>
      <c r="P152" s="180"/>
      <c r="Q152" s="180"/>
      <c r="R152" s="180"/>
      <c r="S152" s="180"/>
      <c r="T152" s="180"/>
      <c r="U152" s="180"/>
      <c r="V152" s="180"/>
    </row>
    <row r="153">
      <c r="A153" s="438"/>
      <c r="B153" s="439"/>
      <c r="C153" s="431"/>
      <c r="D153" s="431"/>
      <c r="E153" s="440"/>
      <c r="F153" s="431"/>
      <c r="G153" s="431"/>
      <c r="H153" s="431"/>
      <c r="I153" s="431"/>
      <c r="J153" s="121"/>
      <c r="K153" s="319"/>
      <c r="L153" s="319"/>
      <c r="M153" s="319"/>
      <c r="N153" s="319"/>
      <c r="O153" s="180"/>
      <c r="P153" s="180"/>
      <c r="Q153" s="180"/>
      <c r="R153" s="180"/>
      <c r="S153" s="180"/>
      <c r="T153" s="180"/>
      <c r="U153" s="180"/>
      <c r="V153" s="180"/>
    </row>
    <row r="154">
      <c r="A154" s="441" t="s">
        <v>501</v>
      </c>
      <c r="B154" s="110"/>
      <c r="C154" s="320"/>
      <c r="D154" s="179"/>
      <c r="E154" s="320"/>
      <c r="F154" s="138"/>
      <c r="G154" s="138"/>
      <c r="H154" s="179"/>
      <c r="I154" s="179"/>
      <c r="J154" s="180"/>
      <c r="K154" s="180"/>
      <c r="L154" s="180"/>
      <c r="M154" s="180"/>
      <c r="N154" s="180"/>
      <c r="O154" s="180"/>
      <c r="P154" s="180"/>
      <c r="Q154" s="180"/>
      <c r="R154" s="180"/>
      <c r="S154" s="180"/>
      <c r="T154" s="180"/>
      <c r="U154" s="180"/>
      <c r="V154" s="180"/>
    </row>
    <row r="155" outlineLevel="1">
      <c r="A155" s="112"/>
      <c r="B155" s="114"/>
      <c r="C155" s="442" t="s">
        <v>487</v>
      </c>
      <c r="D155" s="442" t="s">
        <v>49</v>
      </c>
      <c r="E155" s="442" t="s">
        <v>48</v>
      </c>
      <c r="F155" s="442" t="s">
        <v>50</v>
      </c>
      <c r="G155" s="443" t="s">
        <v>51</v>
      </c>
      <c r="H155" s="320"/>
      <c r="I155" s="320"/>
      <c r="J155" s="179"/>
      <c r="K155" s="444" t="str">
        <f>'テンプレート'!K116</f>
        <v>アイテム取得</v>
      </c>
      <c r="L155" s="117"/>
      <c r="M155" s="445" t="str">
        <f>'テンプレート'!M116</f>
        <v>取得フレーム</v>
      </c>
      <c r="N155" s="445" t="str">
        <f>'テンプレート'!N116</f>
        <v>Duration</v>
      </c>
      <c r="O155" s="180"/>
      <c r="P155" s="180"/>
      <c r="Q155" s="180"/>
      <c r="R155" s="180"/>
      <c r="S155" s="180"/>
      <c r="T155" s="180"/>
      <c r="U155" s="180"/>
      <c r="V155" s="180"/>
    </row>
    <row r="156" outlineLevel="1">
      <c r="A156" s="446" t="s">
        <v>502</v>
      </c>
      <c r="B156" s="447" t="s">
        <v>503</v>
      </c>
      <c r="C156" s="448"/>
      <c r="D156" s="127">
        <f t="array" ref="D156">INDEX('Ledge  Tech'!$C$3:$C112, MATCH($A$1,'Ledge  Tech'!$A$3:$A$109,0), MATCH(D155,'Ledge  Tech'!$C$2,0))</f>
        <v>19</v>
      </c>
      <c r="E156" s="448"/>
      <c r="F156" s="448"/>
      <c r="G156" s="448"/>
      <c r="H156" s="320"/>
      <c r="I156" s="320"/>
      <c r="J156" s="121"/>
      <c r="K156" s="449" t="str">
        <f>'テンプレート'!K117</f>
        <v>小アイテム</v>
      </c>
      <c r="L156" s="450" t="str">
        <f>'テンプレート'!L117</f>
        <v>On-Spot</v>
      </c>
      <c r="M156" s="127" t="s">
        <v>504</v>
      </c>
      <c r="N156" s="127">
        <v>7.0</v>
      </c>
      <c r="O156" s="180"/>
      <c r="P156" s="180"/>
      <c r="Q156" s="180"/>
      <c r="R156" s="180"/>
      <c r="S156" s="180"/>
      <c r="T156" s="180"/>
      <c r="U156" s="180"/>
      <c r="V156" s="180"/>
    </row>
    <row r="157" outlineLevel="1">
      <c r="A157" s="222"/>
      <c r="B157" s="447" t="s">
        <v>455</v>
      </c>
      <c r="C157" s="127" t="str">
        <f t="array" ref="C157">INDEX('Ledge  Tech'!$D$3:$E112, MATCH($A$1,'Ledge  Tech'!$A$3:$A$109,0), MATCH(C155,'Ledge  Tech'!$D$2:$E$2,0))</f>
        <v>1-33</v>
      </c>
      <c r="D157" s="127">
        <f t="array" ref="D157">INDEX('Ledge  Tech'!$D$3:$E112, MATCH($A$1,'Ledge  Tech'!$A$3:$A$109,0), MATCH(D155,'Ledge  Tech'!$D$2:$E$2,0))</f>
        <v>34</v>
      </c>
      <c r="E157" s="448"/>
      <c r="F157" s="448"/>
      <c r="G157" s="448"/>
      <c r="H157" s="320"/>
      <c r="I157" s="320"/>
      <c r="J157" s="179"/>
      <c r="K157" s="207"/>
      <c r="L157" s="450" t="str">
        <f>'テンプレート'!L118</f>
        <v>歩き</v>
      </c>
      <c r="M157" s="127" t="s">
        <v>504</v>
      </c>
      <c r="N157" s="127" t="s">
        <v>2344</v>
      </c>
      <c r="O157" s="180"/>
      <c r="P157" s="180"/>
      <c r="Q157" s="180"/>
      <c r="R157" s="180"/>
      <c r="S157" s="180"/>
      <c r="T157" s="180"/>
      <c r="U157" s="180"/>
      <c r="V157" s="180"/>
    </row>
    <row r="158" outlineLevel="1">
      <c r="A158" s="222"/>
      <c r="B158" s="447" t="s">
        <v>486</v>
      </c>
      <c r="C158" s="127" t="str">
        <f t="array" ref="C158">INDEX('Ledge  Tech'!$F$3:$G$109, MATCH($A$1,'Ledge  Tech'!$A$3:$A$109,0), MATCH(C155,'Ledge  Tech'!$F$2:$G$2,0))</f>
        <v>1-27</v>
      </c>
      <c r="D158" s="127">
        <f t="array" ref="D158">INDEX('Ledge  Tech'!$F$3:$G$109, MATCH($A$1,'Ledge  Tech'!$A$3:$A$109,0), MATCH(D155,'Ledge  Tech'!$F$2:$G$2,0))</f>
        <v>45</v>
      </c>
      <c r="E158" s="448"/>
      <c r="F158" s="448"/>
      <c r="G158" s="448"/>
      <c r="H158" s="320"/>
      <c r="I158" s="320"/>
      <c r="J158" s="121"/>
      <c r="K158" s="451" t="str">
        <f>'テンプレート'!K119</f>
        <v>アイテム投擲</v>
      </c>
      <c r="L158" s="117"/>
      <c r="M158" s="445" t="str">
        <f>'テンプレート'!M119</f>
        <v>投擲フレーム</v>
      </c>
      <c r="N158" s="445" t="str">
        <f>'テンプレート'!N119</f>
        <v>Duration</v>
      </c>
      <c r="O158" s="180"/>
      <c r="P158" s="180"/>
      <c r="Q158" s="180"/>
      <c r="R158" s="180"/>
      <c r="S158" s="180"/>
      <c r="T158" s="180"/>
      <c r="U158" s="180"/>
      <c r="V158" s="180"/>
    </row>
    <row r="159" outlineLevel="1">
      <c r="A159" s="222"/>
      <c r="B159" s="447" t="s">
        <v>505</v>
      </c>
      <c r="C159" s="127" t="str">
        <f t="array" ref="C159">INDEX('Ledge  Tech'!$H$3:$I$109, MATCH($A$1,'Ledge  Tech'!$A$3:$A$109,0), MATCH(C155,'Ledge  Tech'!$H$2:$I$2,0))</f>
        <v>1-12</v>
      </c>
      <c r="D159" s="127">
        <f t="array" ref="D159">INDEX('Ledge  Tech'!$H$3:$I$109, MATCH($A$1,'Ledge  Tech'!$A$3:$A$109,0), MATCH(D155,'Ledge  Tech'!$H$2:$I$2,0))</f>
        <v>14</v>
      </c>
      <c r="E159" s="448"/>
      <c r="F159" s="448"/>
      <c r="G159" s="448"/>
      <c r="H159" s="320"/>
      <c r="I159" s="320"/>
      <c r="J159" s="179"/>
      <c r="K159" s="452" t="str">
        <f>'テンプレート'!K120</f>
        <v>Ground投擲</v>
      </c>
      <c r="L159" s="450" t="str">
        <f>'テンプレート'!L120</f>
        <v>前Throws</v>
      </c>
      <c r="M159" s="127" t="s">
        <v>90</v>
      </c>
      <c r="N159" s="127">
        <v>24.0</v>
      </c>
      <c r="O159" s="121"/>
      <c r="P159" s="121"/>
      <c r="Q159" s="121"/>
      <c r="R159" s="121"/>
      <c r="S159" s="121"/>
      <c r="T159" s="121"/>
      <c r="U159" s="121"/>
      <c r="V159" s="121"/>
    </row>
    <row r="160" outlineLevel="1">
      <c r="A160" s="207"/>
      <c r="B160" s="447" t="s">
        <v>506</v>
      </c>
      <c r="C160" s="127" t="str">
        <f t="array" ref="C160">INDEX('Ledge  Tech'!$J$3:$M$109, MATCH($A$1,'Ledge  Tech'!$A$3:$A$109,0), MATCH(C155,'Ledge  Tech'!$J$2:$M$2,0))</f>
        <v>1-21</v>
      </c>
      <c r="D160" s="127">
        <f t="array" ref="D160">INDEX('Ledge  Tech'!$J$3:$M$109, MATCH($A$1,'Ledge  Tech'!$A$3:$A$109,0), MATCH(D155,'Ledge  Tech'!$J$2:$M$2,0))</f>
        <v>55</v>
      </c>
      <c r="E160" s="127" t="str">
        <f t="array" ref="E160">INDEX('Ledge  Tech'!$J$3:$M$109, MATCH($A$1,'Ledge  Tech'!$A$3:$A$109,0), MATCH(E155,'Ledge  Tech'!$J$2:$M$2,0))</f>
        <v>19-21</v>
      </c>
      <c r="F160" s="127">
        <f t="array" ref="F160">INDEX('Ledge  Tech'!$J$3:$M$109, MATCH($A$1,'Ledge  Tech'!$A$3:$A$109,0), MATCH(F155,'Ledge  Tech'!$J$2:$M$2,0))</f>
        <v>9</v>
      </c>
      <c r="G160" s="127">
        <f>F160*1.2</f>
        <v>10.8</v>
      </c>
      <c r="H160" s="320"/>
      <c r="I160" s="320"/>
      <c r="J160" s="121"/>
      <c r="K160" s="222"/>
      <c r="L160" s="450" t="str">
        <f>'テンプレート'!L121</f>
        <v>後Throws</v>
      </c>
      <c r="M160" s="127" t="s">
        <v>191</v>
      </c>
      <c r="N160" s="127" t="s">
        <v>57</v>
      </c>
      <c r="O160" s="121"/>
      <c r="P160" s="121"/>
      <c r="Q160" s="121"/>
      <c r="R160" s="121"/>
      <c r="S160" s="121"/>
      <c r="T160" s="121"/>
      <c r="U160" s="121"/>
      <c r="V160" s="121"/>
    </row>
    <row r="161" outlineLevel="1">
      <c r="A161" s="446" t="s">
        <v>507</v>
      </c>
      <c r="B161" s="447" t="s">
        <v>455</v>
      </c>
      <c r="C161" s="127" t="str">
        <f t="array" ref="C161">INDEX('Ledge  Tech'!$N$3:$O$109, MATCH($A$1,'Ledge  Tech'!$A$3:$A$109,0), MATCH(C155,'Ledge  Tech'!$N$2:$O$2,0))</f>
        <v>1-20</v>
      </c>
      <c r="D161" s="127">
        <f t="array" ref="D161">INDEX('Ledge  Tech'!$N$3:$O$109, MATCH($A$1,'Ledge  Tech'!$A$3:$A$109,0), MATCH(D155,'Ledge  Tech'!$N$2:$O$2,0))</f>
        <v>26</v>
      </c>
      <c r="E161" s="448"/>
      <c r="F161" s="448"/>
      <c r="G161" s="448"/>
      <c r="H161" s="320"/>
      <c r="I161" s="320"/>
      <c r="J161" s="179"/>
      <c r="K161" s="222"/>
      <c r="L161" s="450" t="str">
        <f>'テンプレート'!L122</f>
        <v>上Throws</v>
      </c>
      <c r="M161" s="127" t="s">
        <v>74</v>
      </c>
      <c r="N161" s="127">
        <v>23.0</v>
      </c>
      <c r="O161" s="320"/>
      <c r="P161" s="320"/>
      <c r="Q161" s="320"/>
      <c r="R161" s="320"/>
      <c r="S161" s="320"/>
      <c r="T161" s="320"/>
      <c r="U161" s="320"/>
      <c r="V161" s="320"/>
    </row>
    <row r="162" outlineLevel="1">
      <c r="A162" s="222"/>
      <c r="B162" s="447" t="s">
        <v>496</v>
      </c>
      <c r="C162" s="127" t="str">
        <f t="array" ref="C162">INDEX('Ledge  Tech'!$P$3:$Q$109, MATCH($A$1,'Ledge  Tech'!$A$3:$A$109,0), MATCH(C155,'Ledge  Tech'!$P$2:$Q$2,0))</f>
        <v>1-20</v>
      </c>
      <c r="D162" s="127">
        <f t="array" ref="D162">INDEX('Ledge  Tech'!$P$3:$Q$109, MATCH($A$1,'Ledge  Tech'!$A$3:$A$109,0), MATCH(D155,'Ledge  Tech'!$P$2:$Q$2,0))</f>
        <v>40</v>
      </c>
      <c r="E162" s="448"/>
      <c r="F162" s="448"/>
      <c r="G162" s="448"/>
      <c r="H162" s="320"/>
      <c r="I162" s="320"/>
      <c r="J162" s="121"/>
      <c r="K162" s="222"/>
      <c r="L162" s="450" t="str">
        <f>'テンプレート'!L123</f>
        <v>下Throws</v>
      </c>
      <c r="M162" s="127" t="s">
        <v>145</v>
      </c>
      <c r="N162" s="127" t="s">
        <v>122</v>
      </c>
      <c r="O162" s="180"/>
      <c r="P162" s="180"/>
      <c r="Q162" s="180"/>
      <c r="R162" s="180"/>
      <c r="S162" s="180"/>
      <c r="T162" s="180"/>
      <c r="U162" s="180"/>
      <c r="V162" s="180"/>
    </row>
    <row r="163" outlineLevel="1">
      <c r="A163" s="207"/>
      <c r="B163" s="447" t="s">
        <v>497</v>
      </c>
      <c r="C163" s="127" t="str">
        <f t="array" ref="C163">INDEX('Ledge  Tech'!$R$3:$S$109, MATCH($A$1,'Ledge  Tech'!$A$3:$A$109,0), MATCH(C155,'Ledge  Tech'!$R$2:$S$2,0))</f>
        <v>1-20</v>
      </c>
      <c r="D163" s="127">
        <f t="array" ref="D163">INDEX('Ledge  Tech'!$R$3:$S$109, MATCH($A$1,'Ledge  Tech'!$A$3:$A$109,0), MATCH(D155,'Ledge  Tech'!$R$2:$S$2,0))</f>
        <v>40</v>
      </c>
      <c r="E163" s="448"/>
      <c r="F163" s="448"/>
      <c r="G163" s="448"/>
      <c r="H163" s="320"/>
      <c r="I163" s="320"/>
      <c r="J163" s="179"/>
      <c r="K163" s="222"/>
      <c r="L163" s="453" t="str">
        <f>'テンプレート'!L124</f>
        <v>ダッシュ</v>
      </c>
      <c r="M163" s="127" t="s">
        <v>229</v>
      </c>
      <c r="N163" s="127" t="s">
        <v>150</v>
      </c>
      <c r="O163" s="180"/>
      <c r="P163" s="180"/>
      <c r="Q163" s="180"/>
      <c r="R163" s="180"/>
      <c r="S163" s="180"/>
      <c r="T163" s="180"/>
      <c r="U163" s="180"/>
      <c r="V163" s="180"/>
    </row>
    <row r="164" outlineLevel="1">
      <c r="A164" s="446" t="s">
        <v>508</v>
      </c>
      <c r="B164" s="447" t="s">
        <v>509</v>
      </c>
      <c r="C164" s="448"/>
      <c r="D164" s="127" t="str">
        <f t="array" ref="D164">INDEX('Get-Ups'!$C$3:$C112, MATCH($A$1,'Get-Ups'!$A$3:$A$109,0), MATCH(D155,'Get-Ups'!$C$2:$AD$2,0))</f>
        <v>25</v>
      </c>
      <c r="E164" s="448"/>
      <c r="F164" s="448"/>
      <c r="G164" s="448"/>
      <c r="H164" s="320"/>
      <c r="I164" s="320"/>
      <c r="J164" s="121"/>
      <c r="K164" s="207"/>
      <c r="L164" s="453" t="str">
        <f>'テンプレート'!L125</f>
        <v>On-Spot捨て</v>
      </c>
      <c r="M164" s="127" t="s">
        <v>145</v>
      </c>
      <c r="N164" s="127">
        <v>23.0</v>
      </c>
      <c r="O164" s="180"/>
      <c r="P164" s="180"/>
      <c r="Q164" s="180"/>
      <c r="R164" s="180"/>
      <c r="S164" s="180"/>
      <c r="T164" s="180"/>
      <c r="U164" s="180"/>
      <c r="V164" s="180"/>
    </row>
    <row r="165" outlineLevel="1">
      <c r="A165" s="222"/>
      <c r="B165" s="447" t="s">
        <v>455</v>
      </c>
      <c r="C165" s="454" t="str">
        <f t="array" ref="C165">INDEX('Get-Ups'!$D$3:$E112, MATCH($A$1,'Get-Ups'!$A$3:$A$109,0), MATCH(C155,'Get-Ups'!$D$2:$AD$2,0))</f>
        <v>1-22</v>
      </c>
      <c r="D165" s="455">
        <f t="array" ref="D165">INDEX('Get-Ups'!$D$3:$E112, MATCH($A$1,'Get-Ups'!$A$3:$A$109,0), MATCH(D155,'Get-Ups'!$D$2:$AD$2,0))</f>
        <v>29</v>
      </c>
      <c r="E165" s="448"/>
      <c r="F165" s="448"/>
      <c r="G165" s="448"/>
      <c r="H165" s="320"/>
      <c r="I165" s="320"/>
      <c r="J165" s="179"/>
      <c r="K165" s="452" t="str">
        <f>'テンプレート'!K126</f>
        <v>Air投擲</v>
      </c>
      <c r="L165" s="450" t="str">
        <f>'テンプレート'!L126</f>
        <v>前Throws</v>
      </c>
      <c r="M165" s="127" t="s">
        <v>90</v>
      </c>
      <c r="N165" s="127">
        <v>24.0</v>
      </c>
      <c r="O165" s="180"/>
      <c r="P165" s="180"/>
      <c r="Q165" s="180"/>
      <c r="R165" s="180"/>
      <c r="S165" s="180"/>
      <c r="T165" s="180"/>
      <c r="U165" s="180"/>
      <c r="V165" s="180"/>
    </row>
    <row r="166" outlineLevel="1">
      <c r="A166" s="222"/>
      <c r="B166" s="447" t="s">
        <v>496</v>
      </c>
      <c r="C166" s="454" t="str">
        <f t="array" ref="C166">INDEX('Get-Ups'!$F$3:$G$109, MATCH($A$1,'Get-Ups'!$A$3:$A$109,0), MATCH(C155,'Get-Ups'!$F$2:$AD$2,0))</f>
        <v>1-22</v>
      </c>
      <c r="D166" s="455">
        <f t="array" ref="D166">INDEX('Get-Ups'!$F$3:$G$109, MATCH($A$1,'Get-Ups'!$A$3:$A$109,0), MATCH(D155,'Get-Ups'!$F$2:$AD$2,0))</f>
        <v>35</v>
      </c>
      <c r="E166" s="448"/>
      <c r="F166" s="448"/>
      <c r="G166" s="448"/>
      <c r="H166" s="320"/>
      <c r="I166" s="320"/>
      <c r="J166" s="121"/>
      <c r="K166" s="222"/>
      <c r="L166" s="450" t="str">
        <f>'テンプレート'!L127</f>
        <v>後Throws</v>
      </c>
      <c r="M166" s="127" t="s">
        <v>191</v>
      </c>
      <c r="N166" s="127" t="s">
        <v>57</v>
      </c>
      <c r="O166" s="180"/>
      <c r="P166" s="180"/>
      <c r="Q166" s="180"/>
      <c r="R166" s="180"/>
      <c r="S166" s="180"/>
      <c r="T166" s="180"/>
      <c r="U166" s="180"/>
      <c r="V166" s="180"/>
    </row>
    <row r="167" outlineLevel="1">
      <c r="A167" s="222"/>
      <c r="B167" s="447" t="s">
        <v>497</v>
      </c>
      <c r="C167" s="127" t="str">
        <f t="array" ref="C167">INDEX('Get-Ups'!$H$3:$I$109, MATCH($A$1,'Get-Ups'!$A$3:$A$109,0), MATCH(C155,'Get-Ups'!$H$2:$AD$2,0))</f>
        <v>1-22</v>
      </c>
      <c r="D167" s="127">
        <f t="array" ref="D167">INDEX('Get-Ups'!$H$3:$I$109, MATCH($A$1,'Get-Ups'!$A$3:$A$109,0), MATCH(D155,'Get-Ups'!$H$2:$AD$2,0))</f>
        <v>35</v>
      </c>
      <c r="E167" s="448"/>
      <c r="F167" s="448"/>
      <c r="G167" s="448"/>
      <c r="H167" s="320"/>
      <c r="I167" s="320"/>
      <c r="J167" s="179"/>
      <c r="K167" s="222"/>
      <c r="L167" s="450" t="str">
        <f>'テンプレート'!L128</f>
        <v>上Throws</v>
      </c>
      <c r="M167" s="127" t="s">
        <v>74</v>
      </c>
      <c r="N167" s="127">
        <v>23.0</v>
      </c>
      <c r="O167" s="180"/>
      <c r="P167" s="180"/>
      <c r="Q167" s="180"/>
      <c r="R167" s="180"/>
      <c r="S167" s="180"/>
      <c r="T167" s="180"/>
      <c r="U167" s="180"/>
      <c r="V167" s="180"/>
    </row>
    <row r="168" outlineLevel="1">
      <c r="A168" s="222"/>
      <c r="B168" s="447" t="s">
        <v>510</v>
      </c>
      <c r="C168" s="456" t="str">
        <f t="array" ref="C168">INDEX('Get-Ups'!$J$3:$M$109, MATCH($A$1,'Get-Ups'!$A$3:$A$109,0), MATCH(C155,'Get-Ups'!$J$2:$AD$2,0))</f>
        <v>1-21</v>
      </c>
      <c r="D168" s="457">
        <f t="array" ref="D168">INDEX('Get-Ups'!$J$3:$M$109, MATCH($A$1,'Get-Ups'!$A$3:$A$109,0), MATCH(D155,'Get-Ups'!$J$2:$AD$2,0))</f>
        <v>45</v>
      </c>
      <c r="E168" s="454" t="str">
        <f t="array" ref="E168">INDEX('Get-Ups'!$J$3:$M$109, MATCH($A$1,'Get-Ups'!$A$3:$A$109,0), MATCH(E155,'Get-Ups'!$J$2:$AD$2,0))</f>
        <v>16-17</v>
      </c>
      <c r="F168" s="455">
        <f t="array" ref="F168">INDEX('Get-Ups'!$J$3:$M$109, MATCH($A$1,'Get-Ups'!$A$3:$A$109,0), MATCH(F155,'Get-Ups'!$J$2:$AD$2,0))</f>
        <v>7</v>
      </c>
      <c r="G168" s="127">
        <f t="shared" ref="G168:G169" si="1">F168*1.2</f>
        <v>8.4</v>
      </c>
      <c r="H168" s="320"/>
      <c r="I168" s="320"/>
      <c r="J168" s="121"/>
      <c r="K168" s="207"/>
      <c r="L168" s="450" t="str">
        <f>'テンプレート'!L129</f>
        <v>下Throws</v>
      </c>
      <c r="M168" s="127" t="s">
        <v>145</v>
      </c>
      <c r="N168" s="127" t="s">
        <v>122</v>
      </c>
      <c r="O168" s="121"/>
      <c r="P168" s="121"/>
      <c r="Q168" s="121"/>
      <c r="R168" s="121"/>
      <c r="S168" s="121"/>
      <c r="T168" s="121"/>
      <c r="U168" s="121"/>
      <c r="V168" s="121"/>
    </row>
    <row r="169" outlineLevel="1">
      <c r="A169" s="207"/>
      <c r="B169" s="458" t="s">
        <v>511</v>
      </c>
      <c r="C169" s="207"/>
      <c r="D169" s="207"/>
      <c r="E169" s="454" t="str">
        <f t="array" ref="E169">INDEX('Get-Ups'!$N$3:$O$109, MATCH($A$1,'Get-Ups'!$A$3:$A$109,0), MATCH(E155,'Get-Ups'!$N$2:$AD$2,0))</f>
        <v>20-21</v>
      </c>
      <c r="F169" s="455">
        <f t="array" ref="F169">INDEX('Get-Ups'!$N$3:$O$109, MATCH($A$1,'Get-Ups'!$A$3:$A$109,0), MATCH(F155,'Get-Ups'!$N$2:$AD$2,0))</f>
        <v>7</v>
      </c>
      <c r="G169" s="127">
        <f t="shared" si="1"/>
        <v>8.4</v>
      </c>
      <c r="H169" s="320"/>
      <c r="I169" s="320"/>
      <c r="J169" s="121"/>
      <c r="K169" s="459" t="str">
        <f>'テンプレート'!K130</f>
        <v>踏み台ジャンプ</v>
      </c>
      <c r="L169" s="224"/>
      <c r="M169" s="445" t="str">
        <f>'テンプレート'!M130</f>
        <v>Duration</v>
      </c>
      <c r="N169" s="138"/>
      <c r="O169" s="121"/>
      <c r="P169" s="121"/>
      <c r="Q169" s="121"/>
      <c r="R169" s="121"/>
      <c r="S169" s="121"/>
      <c r="T169" s="121"/>
      <c r="U169" s="121"/>
      <c r="V169" s="121"/>
    </row>
    <row r="170" outlineLevel="1">
      <c r="A170" s="446" t="s">
        <v>512</v>
      </c>
      <c r="B170" s="447" t="s">
        <v>509</v>
      </c>
      <c r="C170" s="448"/>
      <c r="D170" s="454" t="str">
        <f t="array" ref="D170">INDEX('Get-Ups'!$C$3:$C112, MATCH($A$1,'Get-Ups'!$A$3:$A$109,0), MATCH(D155,'Get-Ups'!$C$2,0))</f>
        <v>25</v>
      </c>
      <c r="E170" s="448"/>
      <c r="F170" s="448"/>
      <c r="G170" s="448"/>
      <c r="H170" s="320"/>
      <c r="I170" s="320"/>
      <c r="J170" s="179"/>
      <c r="K170" s="460" t="str">
        <f>'テンプレート'!K131</f>
        <v>踏み</v>
      </c>
      <c r="L170" s="461" t="str">
        <f>'テンプレート'!L131</f>
        <v>踏み</v>
      </c>
      <c r="M170" s="127">
        <v>8.0</v>
      </c>
      <c r="N170" s="462"/>
      <c r="O170" s="121"/>
      <c r="P170" s="121"/>
      <c r="Q170" s="121"/>
      <c r="R170" s="121"/>
      <c r="S170" s="121"/>
      <c r="T170" s="121"/>
      <c r="U170" s="121"/>
      <c r="V170" s="121"/>
    </row>
    <row r="171" outlineLevel="1">
      <c r="A171" s="222"/>
      <c r="B171" s="447" t="s">
        <v>455</v>
      </c>
      <c r="C171" s="454" t="str">
        <f t="array" ref="C171">INDEX('Get-Ups'!$P$3:$Q$109, MATCH($A$1,'Get-Ups'!$A$3:$A$109,0), MATCH(C155,'Get-Ups'!$P$2:$AD$2,0))</f>
        <v>1-22</v>
      </c>
      <c r="D171" s="455">
        <f t="array" ref="D171">INDEX('Get-Ups'!$P$3:$Q$109, MATCH($A$1,'Get-Ups'!$A$3:$A$109,0), MATCH(D155,'Get-Ups'!$P$2:$AD$2,0))</f>
        <v>29</v>
      </c>
      <c r="E171" s="448"/>
      <c r="F171" s="448"/>
      <c r="G171" s="448"/>
      <c r="H171" s="320"/>
      <c r="I171" s="320"/>
      <c r="J171" s="121"/>
      <c r="K171" s="452" t="str">
        <f>'テンプレート'!K132</f>
        <v>踏まれ</v>
      </c>
      <c r="L171" s="461" t="str">
        <f>'テンプレート'!L132</f>
        <v>Ground踏まれ</v>
      </c>
      <c r="M171" s="127" t="s">
        <v>504</v>
      </c>
      <c r="N171" s="462"/>
      <c r="O171" s="320"/>
      <c r="P171" s="320"/>
      <c r="Q171" s="320"/>
      <c r="R171" s="320"/>
      <c r="S171" s="320"/>
      <c r="T171" s="320"/>
      <c r="U171" s="320"/>
      <c r="V171" s="320"/>
    </row>
    <row r="172" outlineLevel="1">
      <c r="A172" s="222"/>
      <c r="B172" s="447" t="s">
        <v>496</v>
      </c>
      <c r="C172" s="454" t="str">
        <f t="array" ref="C172">INDEX('Get-Ups'!$R$3:$S$109, MATCH($A$1,'Get-Ups'!$A$3:$A$109,0), MATCH(C155,'Get-Ups'!$R$2:$AD$2,0))</f>
        <v>1-22</v>
      </c>
      <c r="D172" s="455">
        <f t="array" ref="D172">INDEX('Get-Ups'!$R$3:$S$109, MATCH($A$1,'Get-Ups'!$A$3:$A$109,0), MATCH(D155,'Get-Ups'!$R$2:$AD$2,0))</f>
        <v>35</v>
      </c>
      <c r="E172" s="448"/>
      <c r="F172" s="448"/>
      <c r="G172" s="448"/>
      <c r="H172" s="320"/>
      <c r="I172" s="320"/>
      <c r="J172" s="179"/>
      <c r="K172" s="222"/>
      <c r="L172" s="461" t="str">
        <f>'テンプレート'!L133</f>
        <v>Ground硬直</v>
      </c>
      <c r="M172" s="127">
        <v>28.0</v>
      </c>
      <c r="N172" s="108"/>
      <c r="O172" s="180"/>
      <c r="P172" s="180"/>
      <c r="Q172" s="180"/>
      <c r="R172" s="180"/>
      <c r="S172" s="180"/>
      <c r="T172" s="180"/>
      <c r="U172" s="180"/>
      <c r="V172" s="180"/>
    </row>
    <row r="173" outlineLevel="1">
      <c r="A173" s="222"/>
      <c r="B173" s="447" t="s">
        <v>497</v>
      </c>
      <c r="C173" s="454" t="str">
        <f t="array" ref="C173">INDEX('Get-Ups'!$T$3:$U$109, MATCH($A$1,'Get-Ups'!$A$3:$A$109,0), MATCH(C155,'Get-Ups'!$T$2:$AD$2,0))</f>
        <v>1-22</v>
      </c>
      <c r="D173" s="455">
        <f t="array" ref="D173">INDEX('Get-Ups'!$T$3:$U$109, MATCH($A$1,'Get-Ups'!$A$3:$A$109,0), MATCH(D155,'Get-Ups'!$T$2:$AD$2,0))</f>
        <v>35</v>
      </c>
      <c r="E173" s="448"/>
      <c r="F173" s="448"/>
      <c r="G173" s="448"/>
      <c r="H173" s="320"/>
      <c r="I173" s="320"/>
      <c r="J173" s="121"/>
      <c r="K173" s="222"/>
      <c r="L173" s="461" t="str">
        <f>'テンプレート'!L134</f>
        <v>Air踏まれ</v>
      </c>
      <c r="M173" s="127">
        <v>8.0</v>
      </c>
      <c r="N173" s="108"/>
      <c r="O173" s="180"/>
      <c r="P173" s="180"/>
      <c r="Q173" s="180"/>
      <c r="R173" s="180"/>
      <c r="S173" s="180"/>
      <c r="T173" s="180"/>
      <c r="U173" s="180"/>
      <c r="V173" s="180"/>
    </row>
    <row r="174" outlineLevel="1">
      <c r="A174" s="222"/>
      <c r="B174" s="447" t="s">
        <v>510</v>
      </c>
      <c r="C174" s="456" t="str">
        <f t="array" ref="C174">INDEX('Get-Ups'!$V$3:$Y$109, MATCH($A$1,'Get-Ups'!$A$3:$A$109,0), MATCH(C155,'Get-Ups'!$V$2:$AD$2,0))</f>
        <v>1-21</v>
      </c>
      <c r="D174" s="457">
        <f t="array" ref="D174">INDEX('Get-Ups'!$V$3:$Y$109, MATCH($A$1,'Get-Ups'!$A$3:$A$109,0), MATCH(D155,'Get-Ups'!$V$2:$AD$2,0))</f>
        <v>45</v>
      </c>
      <c r="E174" s="454" t="str">
        <f t="array" ref="E174">INDEX('Get-Ups'!$V$3:$Y$109, MATCH($A$1,'Get-Ups'!$A$3:$A$109,0), MATCH(E155,'Get-Ups'!$V$2:$AD$2,0))</f>
        <v>16-17</v>
      </c>
      <c r="F174" s="455">
        <f t="array" ref="F174">INDEX('Get-Ups'!$V$3:$Y$109, MATCH($A$1,'Get-Ups'!$A$3:$A$109,0), MATCH(F155,'Get-Ups'!$V$2:$AD$2,0))</f>
        <v>7</v>
      </c>
      <c r="G174" s="127">
        <f t="shared" ref="G174:G175" si="2">F174*1.2</f>
        <v>8.4</v>
      </c>
      <c r="H174" s="320"/>
      <c r="I174" s="320"/>
      <c r="J174" s="179"/>
      <c r="K174" s="222"/>
      <c r="L174" s="461" t="str">
        <f>'テンプレート'!L135</f>
        <v>Air落下</v>
      </c>
      <c r="M174" s="127">
        <v>39.0</v>
      </c>
      <c r="N174" s="108"/>
      <c r="O174" s="180"/>
      <c r="P174" s="180"/>
      <c r="Q174" s="180"/>
      <c r="R174" s="180"/>
      <c r="S174" s="180"/>
      <c r="T174" s="180"/>
      <c r="U174" s="180"/>
      <c r="V174" s="180"/>
    </row>
    <row r="175" outlineLevel="1">
      <c r="A175" s="207"/>
      <c r="B175" s="458" t="s">
        <v>511</v>
      </c>
      <c r="C175" s="207"/>
      <c r="D175" s="207"/>
      <c r="E175" s="454" t="str">
        <f t="array" ref="E175">INDEX('Get-Ups'!$Z$3:$AA$109, MATCH($A$1,'Get-Ups'!$A$3:$A$109,0), MATCH(E155,'Get-Ups'!$Z$2:$AD$2,0))</f>
        <v>20-21</v>
      </c>
      <c r="F175" s="455">
        <f t="array" ref="F175">INDEX('Get-Ups'!$Z$3:$AA$109, MATCH($A$1,'Get-Ups'!$A$3:$A$109,0), MATCH(F155,'Get-Ups'!$Z$2:$AD$2,0))</f>
        <v>7</v>
      </c>
      <c r="G175" s="127">
        <f t="shared" si="2"/>
        <v>8.4</v>
      </c>
      <c r="H175" s="320"/>
      <c r="I175" s="320"/>
      <c r="J175" s="179"/>
      <c r="K175" s="451" t="str">
        <f>'テンプレート'!K136</f>
        <v>倒れダメージ</v>
      </c>
      <c r="L175" s="120"/>
      <c r="M175" s="445" t="str">
        <f>'テンプレート'!M136</f>
        <v>Duration</v>
      </c>
      <c r="N175" s="108"/>
      <c r="O175" s="180"/>
      <c r="P175" s="180"/>
      <c r="Q175" s="180"/>
      <c r="R175" s="180"/>
      <c r="S175" s="180"/>
      <c r="T175" s="180"/>
      <c r="U175" s="180"/>
      <c r="V175" s="180"/>
    </row>
    <row r="176" outlineLevel="1">
      <c r="A176" s="446" t="s">
        <v>513</v>
      </c>
      <c r="B176" s="447" t="s">
        <v>514</v>
      </c>
      <c r="C176" s="454" t="str">
        <f t="array" ref="C176">INDEX(Tripping!$C$3:$D112, MATCH($A$1,Tripping!$A$3:$A$109,0), MATCH(C155,Tripping!$C$2:$AC$2,0))</f>
        <v>1-5</v>
      </c>
      <c r="D176" s="455">
        <f t="array" ref="D176">INDEX(Tripping!$C$3:$D112, MATCH($A$1,Tripping!$A$3:$A$109,0), MATCH(D155,Tripping!$C$2:$AC$2,0))</f>
        <v>29</v>
      </c>
      <c r="E176" s="448"/>
      <c r="F176" s="448"/>
      <c r="G176" s="448"/>
      <c r="H176" s="320"/>
      <c r="I176" s="320"/>
      <c r="J176" s="121"/>
      <c r="K176" s="460" t="str">
        <f>'テンプレート'!K137</f>
        <v>あお向け倒れ</v>
      </c>
      <c r="L176" s="453" t="str">
        <f>'テンプレート'!L137</f>
        <v>モーション大</v>
      </c>
      <c r="M176" s="127">
        <v>39.0</v>
      </c>
      <c r="N176" s="462"/>
      <c r="O176" s="180"/>
      <c r="P176" s="180"/>
      <c r="Q176" s="180"/>
      <c r="R176" s="180"/>
      <c r="S176" s="180"/>
      <c r="T176" s="180"/>
      <c r="U176" s="180"/>
      <c r="V176" s="180"/>
    </row>
    <row r="177" outlineLevel="1">
      <c r="A177" s="222"/>
      <c r="B177" s="447" t="s">
        <v>515</v>
      </c>
      <c r="C177" s="454" t="str">
        <f t="array" ref="C177">INDEX(Tripping!$E$3:$F112, MATCH($A$1,Tripping!$A$3:$A$109,0), MATCH(C155,Tripping!$E$2:$AC$2,0))</f>
        <v>1-5</v>
      </c>
      <c r="D177" s="455">
        <f t="array" ref="D177">INDEX(Tripping!$E$3:$F112, MATCH($A$1,Tripping!$A$3:$A$109,0), MATCH(D155,Tripping!$E$2:$AC$2,0))</f>
        <v>39</v>
      </c>
      <c r="E177" s="448"/>
      <c r="F177" s="448"/>
      <c r="G177" s="448"/>
      <c r="H177" s="320"/>
      <c r="I177" s="320"/>
      <c r="J177" s="179"/>
      <c r="K177" s="460" t="str">
        <f>'テンプレート'!K138</f>
        <v>うつ伏せ倒れ</v>
      </c>
      <c r="L177" s="453" t="str">
        <f>'テンプレート'!L138</f>
        <v>モーション大</v>
      </c>
      <c r="M177" s="127" t="s">
        <v>165</v>
      </c>
      <c r="N177" s="462"/>
      <c r="O177" s="180"/>
      <c r="P177" s="180"/>
      <c r="Q177" s="180"/>
      <c r="R177" s="180"/>
      <c r="S177" s="180"/>
      <c r="T177" s="180"/>
      <c r="U177" s="180"/>
      <c r="V177" s="180"/>
    </row>
    <row r="178" outlineLevel="1">
      <c r="A178" s="222"/>
      <c r="B178" s="447" t="s">
        <v>455</v>
      </c>
      <c r="C178" s="454" t="str">
        <f t="array" ref="C178">INDEX(Tripping!$G$3:$H$109, MATCH($A$1,Tripping!$A$3:$A$109,0), MATCH(C155,Tripping!$G$2:$AC$2,0))</f>
        <v>1-16</v>
      </c>
      <c r="D178" s="455">
        <f t="array" ref="D178">INDEX(Tripping!$G$3:$H$109, MATCH($A$1,Tripping!$A$3:$A$109,0), MATCH(D155,Tripping!$G$2:$AC$2,0))</f>
        <v>21</v>
      </c>
      <c r="E178" s="448"/>
      <c r="F178" s="448"/>
      <c r="G178" s="448"/>
      <c r="H178" s="320"/>
      <c r="I178" s="320"/>
      <c r="J178" s="121"/>
      <c r="K178" s="451" t="str">
        <f>'テンプレート'!K139</f>
        <v/>
      </c>
      <c r="L178" s="120"/>
      <c r="M178" s="445" t="str">
        <f>'テンプレート'!M139</f>
        <v/>
      </c>
      <c r="N178" s="108"/>
      <c r="O178" s="180"/>
      <c r="P178" s="180"/>
      <c r="Q178" s="180"/>
      <c r="R178" s="180"/>
      <c r="S178" s="180"/>
      <c r="T178" s="180"/>
      <c r="U178" s="180"/>
      <c r="V178" s="180"/>
    </row>
    <row r="179" outlineLevel="1">
      <c r="A179" s="222"/>
      <c r="B179" s="447" t="s">
        <v>496</v>
      </c>
      <c r="C179" s="454" t="str">
        <f t="array" ref="C179">INDEX(Tripping!$I$3:$J$109, MATCH($A$1,Tripping!$A$3:$A$109,0), MATCH(C155,Tripping!$I$2:$AC$2,0))</f>
        <v>1-9</v>
      </c>
      <c r="D179" s="455">
        <f t="array" ref="D179">INDEX(Tripping!$I$3:$J$109, MATCH($A$1,Tripping!$A$3:$A$109,0), MATCH(D155,Tripping!$I$2:$AC$2,0))</f>
        <v>28</v>
      </c>
      <c r="E179" s="448"/>
      <c r="F179" s="448"/>
      <c r="G179" s="448"/>
      <c r="H179" s="320"/>
      <c r="I179" s="320"/>
      <c r="J179" s="320"/>
      <c r="K179" s="463"/>
      <c r="L179" s="464" t="str">
        <f>'テンプレート'!L140</f>
        <v/>
      </c>
      <c r="M179" s="127" t="s">
        <v>504</v>
      </c>
      <c r="N179" s="108"/>
      <c r="O179" s="180"/>
      <c r="P179" s="180"/>
      <c r="Q179" s="180"/>
      <c r="R179" s="180"/>
      <c r="S179" s="180"/>
      <c r="T179" s="180"/>
      <c r="U179" s="180"/>
      <c r="V179" s="180"/>
    </row>
    <row r="180" outlineLevel="1">
      <c r="A180" s="222"/>
      <c r="B180" s="447" t="s">
        <v>497</v>
      </c>
      <c r="C180" s="454" t="str">
        <f t="array" ref="C180">INDEX(Tripping!$K$3:$L$109, MATCH($A$1,Tripping!$A$3:$A$109,0), MATCH(C155,Tripping!$K$2:$AC$2,0))</f>
        <v>1-9</v>
      </c>
      <c r="D180" s="455">
        <f t="array" ref="D180">INDEX(Tripping!$K$3:$L$109, MATCH($A$1,Tripping!$A$3:$A$109,0), MATCH(D155,Tripping!$K$2:$AC$2,0))</f>
        <v>28</v>
      </c>
      <c r="E180" s="448"/>
      <c r="F180" s="448"/>
      <c r="G180" s="448"/>
      <c r="H180" s="320"/>
      <c r="I180" s="320"/>
      <c r="J180" s="320"/>
      <c r="K180" s="465"/>
      <c r="L180" s="180"/>
      <c r="M180" s="180"/>
      <c r="N180" s="108"/>
      <c r="O180" s="180"/>
      <c r="P180" s="180"/>
      <c r="Q180" s="180"/>
      <c r="R180" s="180"/>
      <c r="S180" s="180"/>
      <c r="T180" s="180"/>
      <c r="U180" s="180"/>
      <c r="V180" s="180"/>
    </row>
    <row r="181" outlineLevel="1">
      <c r="A181" s="222"/>
      <c r="B181" s="447" t="s">
        <v>510</v>
      </c>
      <c r="C181" s="456" t="str">
        <f t="array" ref="C181">INDEX(Tripping!$M$3:$P$109, MATCH($A$1,Tripping!$A$3:$A$109,0), MATCH(C155,Tripping!$M$2:$AC$2,0))</f>
        <v>1-7</v>
      </c>
      <c r="D181" s="457">
        <f t="array" ref="D181">INDEX(Tripping!$M$3:$P$109, MATCH($A$1,Tripping!$A$3:$A$109,0), MATCH(D155,Tripping!$M$2:$AC$2,0))</f>
        <v>49</v>
      </c>
      <c r="E181" s="454" t="str">
        <f t="array" ref="E181">INDEX(Tripping!$M$3:$P$109, MATCH($A$1,Tripping!$A$3:$A$109,0), MATCH(E155,Tripping!$M$2:$AC$2,0))</f>
        <v>12-13</v>
      </c>
      <c r="F181" s="455">
        <f t="array" ref="F181">INDEX(Tripping!$M$3:$P$109, MATCH($A$1,Tripping!$A$3:$A$109,0), MATCH(F155,Tripping!$M$2:$AC$2,0))</f>
        <v>5</v>
      </c>
      <c r="G181" s="127">
        <f t="shared" ref="G181:G182" si="3">F181*1.2</f>
        <v>6</v>
      </c>
      <c r="H181" s="320"/>
      <c r="I181" s="320"/>
      <c r="J181" s="320"/>
      <c r="K181" s="180"/>
      <c r="L181" s="180"/>
      <c r="M181" s="180"/>
      <c r="N181" s="108"/>
      <c r="O181" s="108"/>
      <c r="P181" s="108"/>
      <c r="Q181" s="108"/>
      <c r="R181" s="180"/>
      <c r="S181" s="180"/>
      <c r="T181" s="180"/>
      <c r="U181" s="180"/>
      <c r="V181" s="180"/>
    </row>
    <row r="182" outlineLevel="1">
      <c r="A182" s="207"/>
      <c r="B182" s="458" t="s">
        <v>511</v>
      </c>
      <c r="C182" s="207"/>
      <c r="D182" s="207"/>
      <c r="E182" s="454" t="str">
        <f t="array" ref="E182">INDEX(Tripping!$Q$3:$R$109, MATCH($A$1,Tripping!$A$3:$A$109,0), MATCH(E155,Tripping!$Q$2:$AC$2,0))</f>
        <v>14-15</v>
      </c>
      <c r="F182" s="455">
        <f t="array" ref="F182">INDEX(Tripping!$Q$3:$R$109, MATCH($A$1,Tripping!$A$3:$A$109,0), MATCH(F155,Tripping!$Q$2:$AC$2,0))</f>
        <v>5</v>
      </c>
      <c r="G182" s="127">
        <f t="shared" si="3"/>
        <v>6</v>
      </c>
      <c r="H182" s="320"/>
      <c r="I182" s="320"/>
      <c r="J182" s="320"/>
      <c r="K182" s="180"/>
      <c r="L182" s="180"/>
      <c r="M182" s="180"/>
      <c r="N182" s="108"/>
      <c r="O182" s="108"/>
      <c r="P182" s="108"/>
      <c r="Q182" s="108"/>
      <c r="R182" s="180"/>
      <c r="S182" s="180"/>
      <c r="T182" s="180"/>
      <c r="U182" s="180"/>
      <c r="V182" s="180"/>
    </row>
  </sheetData>
  <mergeCells count="162">
    <mergeCell ref="D111:D114"/>
    <mergeCell ref="G122:J122"/>
    <mergeCell ref="G124:J124"/>
    <mergeCell ref="G123:J123"/>
    <mergeCell ref="G125:J125"/>
    <mergeCell ref="U102:U104"/>
    <mergeCell ref="U106:U114"/>
    <mergeCell ref="V106:V114"/>
    <mergeCell ref="R87:V90"/>
    <mergeCell ref="R77:V78"/>
    <mergeCell ref="R76:V76"/>
    <mergeCell ref="R79:V82"/>
    <mergeCell ref="R83:V86"/>
    <mergeCell ref="R91:V98"/>
    <mergeCell ref="V102:V104"/>
    <mergeCell ref="I83:I86"/>
    <mergeCell ref="I87:I90"/>
    <mergeCell ref="I77:I78"/>
    <mergeCell ref="J77:J78"/>
    <mergeCell ref="I79:I82"/>
    <mergeCell ref="J79:J82"/>
    <mergeCell ref="D87:D90"/>
    <mergeCell ref="D91:D98"/>
    <mergeCell ref="D109:D110"/>
    <mergeCell ref="D106:D107"/>
    <mergeCell ref="J91:J98"/>
    <mergeCell ref="I91:I98"/>
    <mergeCell ref="H101:J101"/>
    <mergeCell ref="I4:I5"/>
    <mergeCell ref="K1:M2"/>
    <mergeCell ref="C1:G12"/>
    <mergeCell ref="I6:I7"/>
    <mergeCell ref="K16:N16"/>
    <mergeCell ref="G16:H16"/>
    <mergeCell ref="E16:F16"/>
    <mergeCell ref="H1:J2"/>
    <mergeCell ref="H8:J9"/>
    <mergeCell ref="C16:D16"/>
    <mergeCell ref="D79:D82"/>
    <mergeCell ref="D83:D86"/>
    <mergeCell ref="E127:E130"/>
    <mergeCell ref="E131:E134"/>
    <mergeCell ref="E135:E138"/>
    <mergeCell ref="C46:C48"/>
    <mergeCell ref="C42:C45"/>
    <mergeCell ref="D36:D37"/>
    <mergeCell ref="D42:D53"/>
    <mergeCell ref="D39:D40"/>
    <mergeCell ref="C50:C52"/>
    <mergeCell ref="J87:J90"/>
    <mergeCell ref="J83:J86"/>
    <mergeCell ref="H127:J134"/>
    <mergeCell ref="H126:J126"/>
    <mergeCell ref="C95:C98"/>
    <mergeCell ref="C91:C94"/>
    <mergeCell ref="H33:J34"/>
    <mergeCell ref="H32:J32"/>
    <mergeCell ref="D33:D34"/>
    <mergeCell ref="G24:I24"/>
    <mergeCell ref="D139:D141"/>
    <mergeCell ref="C139:C144"/>
    <mergeCell ref="D142:D144"/>
    <mergeCell ref="A135:A138"/>
    <mergeCell ref="A131:A134"/>
    <mergeCell ref="A148:A150"/>
    <mergeCell ref="A139:A144"/>
    <mergeCell ref="D136:D138"/>
    <mergeCell ref="D132:D134"/>
    <mergeCell ref="D128:D130"/>
    <mergeCell ref="A154:B155"/>
    <mergeCell ref="A146:B147"/>
    <mergeCell ref="C131:C134"/>
    <mergeCell ref="C135:C138"/>
    <mergeCell ref="A151:A152"/>
    <mergeCell ref="A101:B101"/>
    <mergeCell ref="A100:B100"/>
    <mergeCell ref="C127:C130"/>
    <mergeCell ref="A127:A130"/>
    <mergeCell ref="A105:B105"/>
    <mergeCell ref="A117:B117"/>
    <mergeCell ref="A120:B121"/>
    <mergeCell ref="A115:B115"/>
    <mergeCell ref="A126:B126"/>
    <mergeCell ref="K178:L178"/>
    <mergeCell ref="K175:L175"/>
    <mergeCell ref="H102:J104"/>
    <mergeCell ref="H105:J105"/>
    <mergeCell ref="K169:L169"/>
    <mergeCell ref="K156:K157"/>
    <mergeCell ref="K155:L155"/>
    <mergeCell ref="K158:L158"/>
    <mergeCell ref="H139:J144"/>
    <mergeCell ref="H106:J108"/>
    <mergeCell ref="H116:J116"/>
    <mergeCell ref="H115:J115"/>
    <mergeCell ref="H109:J110"/>
    <mergeCell ref="H135:J138"/>
    <mergeCell ref="E139:E144"/>
    <mergeCell ref="H111:J114"/>
    <mergeCell ref="G121:J121"/>
    <mergeCell ref="H118:J118"/>
    <mergeCell ref="H117:J117"/>
    <mergeCell ref="D168:D169"/>
    <mergeCell ref="C168:C169"/>
    <mergeCell ref="A176:A182"/>
    <mergeCell ref="A164:A169"/>
    <mergeCell ref="A170:A175"/>
    <mergeCell ref="A161:A163"/>
    <mergeCell ref="A156:A160"/>
    <mergeCell ref="A102:A103"/>
    <mergeCell ref="A123:A125"/>
    <mergeCell ref="A106:A114"/>
    <mergeCell ref="K165:K168"/>
    <mergeCell ref="K159:K164"/>
    <mergeCell ref="D181:D182"/>
    <mergeCell ref="C181:C182"/>
    <mergeCell ref="D174:D175"/>
    <mergeCell ref="C174:C175"/>
    <mergeCell ref="K171:K174"/>
    <mergeCell ref="D54:D65"/>
    <mergeCell ref="C54:C57"/>
    <mergeCell ref="C87:C90"/>
    <mergeCell ref="A87:A90"/>
    <mergeCell ref="H6:H7"/>
    <mergeCell ref="A11:B12"/>
    <mergeCell ref="A39:A40"/>
    <mergeCell ref="A33:A35"/>
    <mergeCell ref="H4:H5"/>
    <mergeCell ref="C83:C86"/>
    <mergeCell ref="D77:D78"/>
    <mergeCell ref="A77:A78"/>
    <mergeCell ref="A75:B76"/>
    <mergeCell ref="A83:A86"/>
    <mergeCell ref="A15:B16"/>
    <mergeCell ref="A31:B32"/>
    <mergeCell ref="H36:J37"/>
    <mergeCell ref="H38:J38"/>
    <mergeCell ref="G26:I26"/>
    <mergeCell ref="G25:I25"/>
    <mergeCell ref="G29:I29"/>
    <mergeCell ref="G27:I27"/>
    <mergeCell ref="G28:I28"/>
    <mergeCell ref="H10:H11"/>
    <mergeCell ref="I10:I11"/>
    <mergeCell ref="H54:J65"/>
    <mergeCell ref="H42:J53"/>
    <mergeCell ref="H66:J73"/>
    <mergeCell ref="H41:J41"/>
    <mergeCell ref="H39:J40"/>
    <mergeCell ref="H35:J35"/>
    <mergeCell ref="C79:C82"/>
    <mergeCell ref="A79:A82"/>
    <mergeCell ref="A66:A73"/>
    <mergeCell ref="A54:A65"/>
    <mergeCell ref="A91:A98"/>
    <mergeCell ref="C58:C61"/>
    <mergeCell ref="C66:C69"/>
    <mergeCell ref="C62:C65"/>
    <mergeCell ref="D66:D73"/>
    <mergeCell ref="C70:C72"/>
    <mergeCell ref="A36:A37"/>
    <mergeCell ref="A42:A53"/>
  </mergeCells>
  <conditionalFormatting sqref="K1:K15 K17:K101 K105 K107:K115 K117 K119:K179">
    <cfRule type="containsText" dxfId="0" priority="1" operator="containsText" text="361">
      <formula>NOT(ISERROR(SEARCH(("361"),(K1))))</formula>
    </cfRule>
  </conditionalFormatting>
  <conditionalFormatting sqref="K1:K15 K17:K101 K105 K107:K115 K117 K119:K179">
    <cfRule type="containsText" dxfId="1" priority="2" operator="containsText" text="363">
      <formula>NOT(ISERROR(SEARCH(("363"),(K1))))</formula>
    </cfRule>
  </conditionalFormatting>
  <conditionalFormatting sqref="K1:K15 K17:K101 K105 K107:K115 K117 K119:K179">
    <cfRule type="containsText" dxfId="1" priority="3" operator="containsText" text="365">
      <formula>NOT(ISERROR(SEARCH(("365"),(K1))))</formula>
    </cfRule>
  </conditionalFormatting>
  <conditionalFormatting sqref="K1:K15 K17:K101 K105 K107:K115 K117 K119:K179">
    <cfRule type="containsText" dxfId="1" priority="4" operator="containsText" text="366">
      <formula>NOT(ISERROR(SEARCH(("366"),(K1))))</formula>
    </cfRule>
  </conditionalFormatting>
  <conditionalFormatting sqref="K1:K15 K17:K101 K105 K107:K115 K117 K119:K179">
    <cfRule type="containsText" dxfId="1" priority="5" operator="containsText" text="367">
      <formula>NOT(ISERROR(SEARCH(("367"),(K1))))</formula>
    </cfRule>
  </conditionalFormatting>
  <conditionalFormatting sqref="E123:F125 D127 F127:G127 P127:P144 D131 F131:G131">
    <cfRule type="cellIs" dxfId="2" priority="6" operator="equal">
      <formula>"敵のみ"</formula>
    </cfRule>
  </conditionalFormatting>
  <conditionalFormatting sqref="D127:D131 D136:D144">
    <cfRule type="cellIs" dxfId="3" priority="7" operator="equal">
      <formula>"-"</formula>
    </cfRule>
  </conditionalFormatting>
  <conditionalFormatting sqref="O1:O101 O105 O107:O115 O117 O119:O182 E123:F125 D127 F127:G127 K127:N127 P127:Q127 D131 F131:G131 K131:N131 P131:Q131 K135:N135 P135:Q135 P140:P144">
    <cfRule type="cellIs" dxfId="4" priority="8" operator="greaterThan">
      <formula>0</formula>
    </cfRule>
  </conditionalFormatting>
  <conditionalFormatting sqref="P1:Q101 P105:Q105 P107:Q115 P117:Q117 P119:Q182 E123:F125 D127 F127:G127 D131 F131:G131">
    <cfRule type="cellIs" dxfId="5" priority="9" operator="lessThan">
      <formula>1</formula>
    </cfRule>
  </conditionalFormatting>
  <conditionalFormatting sqref="P1:Q101 P105:Q105 P107:Q115 P117:Q117 P119:Q182 E123:F125 D127 F127:G127 D131 F131:G131">
    <cfRule type="cellIs" dxfId="4" priority="10" operator="greaterThan">
      <formula>1</formula>
    </cfRule>
  </conditionalFormatting>
  <conditionalFormatting sqref="N32:N101 N105 N107:N115 N117 N119:N144">
    <cfRule type="cellIs" dxfId="6" priority="11" operator="greaterThan">
      <formula>0</formula>
    </cfRule>
  </conditionalFormatting>
  <conditionalFormatting sqref="N1:N15 N17:N101 N105 N107:N115 N117 N119:N182">
    <cfRule type="containsText" dxfId="6" priority="12" operator="containsText" text="/">
      <formula>NOT(ISERROR(SEARCH(("/"),(N1))))</formula>
    </cfRule>
  </conditionalFormatting>
  <drawing r:id="rId2"/>
  <legacyDrawing r:id="rId3"/>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885C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906">
        <v>41.0</v>
      </c>
      <c r="B1" s="1907"/>
      <c r="C1" s="1908" t="str">
        <f>IMAGE(VLOOKUP($A$1,Fighters!A2:AI107,12,FALSE),1)</f>
        <v/>
      </c>
      <c r="D1" s="1909"/>
      <c r="E1" s="1909"/>
      <c r="F1" s="1909"/>
      <c r="G1" s="1910"/>
      <c r="H1" s="1911"/>
      <c r="I1" s="1909"/>
      <c r="J1" s="1910"/>
      <c r="K1" s="1912"/>
      <c r="L1" s="1909"/>
      <c r="M1" s="1910"/>
      <c r="N1" s="1914"/>
      <c r="O1" s="1914"/>
      <c r="P1" s="1914"/>
      <c r="Q1" s="1914"/>
      <c r="R1" s="1915"/>
      <c r="S1" s="1915"/>
      <c r="T1" s="1915"/>
      <c r="U1" s="1915"/>
      <c r="V1" s="1915"/>
    </row>
    <row r="2">
      <c r="A2" s="1916" t="str">
        <f>VLOOKUP($A$1,Fighters!$A$2:$AI$81,6,FALSE)</f>
        <v>#5885c0</v>
      </c>
      <c r="B2" s="1907"/>
      <c r="C2" s="1917"/>
      <c r="G2" s="1918"/>
      <c r="H2" s="1919"/>
      <c r="I2" s="1920"/>
      <c r="J2" s="1921"/>
      <c r="K2" s="1919"/>
      <c r="L2" s="1920"/>
      <c r="M2" s="1921"/>
      <c r="N2" s="1914"/>
      <c r="O2" s="1914"/>
      <c r="P2" s="1914"/>
      <c r="Q2" s="1914"/>
      <c r="R2" s="1915"/>
      <c r="S2" s="1915"/>
      <c r="T2" s="1915"/>
      <c r="U2" s="1915"/>
      <c r="V2" s="1915"/>
    </row>
    <row r="3">
      <c r="A3" s="1916" t="str">
        <f>VLOOKUP($A$1,Fighters!$A$2:$AI$81,14,FALSE)</f>
        <v>41. ルカリオ</v>
      </c>
      <c r="B3" s="1907"/>
      <c r="C3" s="1917"/>
      <c r="G3" s="1918"/>
      <c r="H3" s="1922"/>
      <c r="I3" s="1922"/>
      <c r="J3" s="1922"/>
      <c r="K3" s="1923"/>
      <c r="L3" s="1923"/>
      <c r="M3" s="1923"/>
      <c r="N3" s="1914"/>
      <c r="O3" s="1914"/>
      <c r="P3" s="1914"/>
      <c r="Q3" s="1914"/>
      <c r="R3" s="1924"/>
      <c r="S3" s="1915"/>
      <c r="T3" s="1915"/>
      <c r="U3" s="1915"/>
      <c r="V3" s="1915"/>
    </row>
    <row r="4">
      <c r="A4" s="1916" t="str">
        <f>VLOOKUP($A$1,Fighters!$A$2:$AI$81,13,FALSE)</f>
        <v>1</v>
      </c>
      <c r="B4" s="1907"/>
      <c r="C4" s="1917"/>
      <c r="G4" s="1918"/>
      <c r="H4" s="1925"/>
      <c r="I4" s="1925"/>
      <c r="J4" s="1922"/>
      <c r="K4" s="1923"/>
      <c r="L4" s="1923"/>
      <c r="M4" s="1923"/>
      <c r="N4" s="1914"/>
      <c r="O4" s="1914"/>
      <c r="P4" s="1914"/>
      <c r="Q4" s="1914"/>
      <c r="R4" s="1924"/>
      <c r="S4" s="1915"/>
      <c r="T4" s="1915"/>
      <c r="U4" s="1915"/>
      <c r="V4" s="1915"/>
    </row>
    <row r="5" ht="16.5" customHeight="1">
      <c r="A5" s="1906"/>
      <c r="B5" s="1907"/>
      <c r="C5" s="1917"/>
      <c r="G5" s="1918"/>
      <c r="H5" s="1927"/>
      <c r="I5" s="1927"/>
      <c r="J5" s="1928"/>
      <c r="K5" s="1929"/>
      <c r="L5" s="1930"/>
      <c r="M5" s="1930"/>
      <c r="N5" s="1914"/>
      <c r="O5" s="1914"/>
      <c r="P5" s="1914"/>
      <c r="Q5" s="1914"/>
      <c r="R5" s="1924"/>
      <c r="S5" s="1915"/>
      <c r="T5" s="1915"/>
      <c r="U5" s="1915"/>
      <c r="V5" s="1915"/>
    </row>
    <row r="6">
      <c r="A6" s="1907"/>
      <c r="B6" s="1907"/>
      <c r="C6" s="1917"/>
      <c r="G6" s="1918"/>
      <c r="H6" s="1925"/>
      <c r="I6" s="1931" t="s">
        <v>6</v>
      </c>
      <c r="J6" s="1929"/>
      <c r="K6" s="1932"/>
      <c r="L6" s="1930"/>
      <c r="M6" s="1930"/>
      <c r="N6" s="1914"/>
      <c r="O6" s="1914"/>
      <c r="P6" s="1914"/>
      <c r="Q6" s="1914"/>
      <c r="R6" s="1924"/>
      <c r="S6" s="1915"/>
      <c r="T6" s="1915"/>
      <c r="U6" s="1915"/>
      <c r="V6" s="1915"/>
    </row>
    <row r="7">
      <c r="A7" s="1907"/>
      <c r="B7" s="1907"/>
      <c r="C7" s="1917"/>
      <c r="G7" s="1918"/>
      <c r="H7" s="1927"/>
      <c r="I7" s="1927"/>
      <c r="J7" s="1929"/>
      <c r="K7" s="1932"/>
      <c r="L7" s="1930"/>
      <c r="M7" s="1930"/>
      <c r="N7" s="1914"/>
      <c r="O7" s="1914"/>
      <c r="P7" s="1914"/>
      <c r="Q7" s="1914"/>
      <c r="R7" s="1924"/>
      <c r="S7" s="1915"/>
      <c r="T7" s="1915"/>
      <c r="U7" s="1915"/>
      <c r="V7" s="1915"/>
    </row>
    <row r="8">
      <c r="A8" s="1907"/>
      <c r="B8" s="1907"/>
      <c r="C8" s="1917"/>
      <c r="G8" s="1918"/>
      <c r="H8" s="1933">
        <v>43631.95017832176</v>
      </c>
      <c r="I8" s="1909"/>
      <c r="J8" s="1910"/>
      <c r="K8" s="1929"/>
      <c r="L8" s="1930"/>
      <c r="M8" s="1930"/>
      <c r="N8" s="1914"/>
      <c r="O8" s="1914"/>
      <c r="P8" s="1914"/>
      <c r="Q8" s="1914"/>
      <c r="R8" s="1924"/>
      <c r="S8" s="1915"/>
      <c r="T8" s="1915"/>
      <c r="U8" s="1915"/>
      <c r="V8" s="1915"/>
    </row>
    <row r="9">
      <c r="A9" s="1907"/>
      <c r="B9" s="1907"/>
      <c r="C9" s="1917"/>
      <c r="G9" s="1918"/>
      <c r="H9" s="1919"/>
      <c r="I9" s="1920"/>
      <c r="J9" s="1921"/>
      <c r="K9" s="1915"/>
      <c r="L9" s="1914"/>
      <c r="M9" s="1914"/>
      <c r="N9" s="1914"/>
      <c r="O9" s="1914"/>
      <c r="P9" s="1914"/>
      <c r="Q9" s="1914"/>
      <c r="R9" s="1924"/>
      <c r="S9" s="1915"/>
      <c r="T9" s="1915"/>
      <c r="U9" s="1915"/>
      <c r="V9" s="1915"/>
    </row>
    <row r="10">
      <c r="A10" s="1907"/>
      <c r="B10" s="1907"/>
      <c r="C10" s="1917"/>
      <c r="G10" s="1918"/>
      <c r="H10" s="1934"/>
      <c r="I10" s="1934"/>
      <c r="J10" s="1915"/>
      <c r="K10" s="1915"/>
      <c r="L10" s="1914"/>
      <c r="M10" s="1914"/>
      <c r="N10" s="1914"/>
      <c r="O10" s="1914"/>
      <c r="P10" s="1914"/>
      <c r="Q10" s="1914"/>
      <c r="R10" s="1924"/>
      <c r="S10" s="1915"/>
      <c r="T10" s="1915"/>
      <c r="U10" s="1915"/>
      <c r="V10" s="1915"/>
    </row>
    <row r="11">
      <c r="A11" s="1935" t="s">
        <v>11</v>
      </c>
      <c r="B11" s="1910"/>
      <c r="C11" s="1917"/>
      <c r="G11" s="1918"/>
      <c r="H11" s="1927"/>
      <c r="I11" s="1927"/>
      <c r="J11" s="1915"/>
      <c r="K11" s="1915"/>
      <c r="L11" s="1914"/>
      <c r="M11" s="1914"/>
      <c r="N11" s="1914"/>
      <c r="O11" s="1914"/>
      <c r="P11" s="1914"/>
      <c r="Q11" s="1914"/>
      <c r="R11" s="1924"/>
      <c r="S11" s="1915"/>
      <c r="T11" s="1915"/>
      <c r="U11" s="1915"/>
      <c r="V11" s="1915"/>
    </row>
    <row r="12">
      <c r="A12" s="1919"/>
      <c r="B12" s="1921"/>
      <c r="C12" s="1919"/>
      <c r="D12" s="1920"/>
      <c r="E12" s="1920"/>
      <c r="F12" s="1920"/>
      <c r="G12" s="1921"/>
      <c r="H12" s="1936"/>
      <c r="I12" s="1936"/>
      <c r="J12" s="1907"/>
      <c r="K12" s="1907"/>
      <c r="L12" s="1914"/>
      <c r="M12" s="1914"/>
      <c r="N12" s="1914"/>
      <c r="O12" s="1914"/>
      <c r="P12" s="1914"/>
      <c r="Q12" s="1914"/>
      <c r="R12" s="1924"/>
      <c r="S12" s="1915"/>
      <c r="T12" s="1915"/>
      <c r="U12" s="1915"/>
      <c r="V12" s="191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92 [47th]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2.255 [5th]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20.691 [10th]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1.103 [45th]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0.209 [2nd]</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37.62 [10th]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1.705 [42nd]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18.19 [9th]</v>
      </c>
      <c r="O19" s="104"/>
      <c r="P19" s="104"/>
      <c r="Q19" s="104"/>
      <c r="R19" s="104"/>
      <c r="S19" s="121"/>
      <c r="T19" s="121"/>
      <c r="U19" s="121"/>
      <c r="V19" s="121"/>
    </row>
    <row r="20" outlineLevel="1">
      <c r="A20" s="123" t="str">
        <f>'テンプレート'!A20</f>
        <v>Wall Cling</v>
      </c>
      <c r="B20" s="146" t="b">
        <v>1</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1.281 [6th]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38F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37.62 [15th]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1.68 [25th]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0.004 [73rd]</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2.688 [26th]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0.084 [53rd]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3"/>
      <c r="B24" s="183"/>
      <c r="C24" s="1901" t="s">
        <v>2967</v>
      </c>
      <c r="D24" s="1901" t="s">
        <v>2968</v>
      </c>
      <c r="E24" s="1901" t="s">
        <v>2969</v>
      </c>
      <c r="F24" s="1901" t="s">
        <v>2970</v>
      </c>
      <c r="G24" s="1901" t="s">
        <v>2971</v>
      </c>
      <c r="H24" s="183"/>
      <c r="I24" s="183"/>
      <c r="J24" s="183"/>
      <c r="K24" s="183"/>
      <c r="L24" s="186"/>
      <c r="M24" s="186"/>
      <c r="N24" s="187"/>
      <c r="O24" s="187"/>
      <c r="P24" s="187"/>
      <c r="Q24" s="188"/>
      <c r="R24" s="186"/>
      <c r="S24" s="186"/>
      <c r="T24" s="186"/>
      <c r="U24" s="186"/>
      <c r="V24" s="186"/>
    </row>
    <row r="25">
      <c r="A25" s="183"/>
      <c r="B25" s="183"/>
      <c r="C25" s="1975">
        <v>0.0</v>
      </c>
      <c r="D25" s="200" t="str">
        <f>MIN(MAX(MID($E25,1,LEN($E25)-1)*MID(D$26,1,LEN(D$26)-1),0.6),1.8)&amp;"倍"</f>
        <v>0.7425倍</v>
      </c>
      <c r="E25" s="1976" t="s">
        <v>2972</v>
      </c>
      <c r="F25" s="200" t="str">
        <f t="shared" ref="F25:G25" si="1">MIN(MAX(MID($E25,1,LEN($E25)-1)*MID(F$26,1,LEN(F$26)-1),0.6),1.8)&amp;"倍"</f>
        <v>0.6039倍</v>
      </c>
      <c r="G25" s="200" t="str">
        <f t="shared" si="1"/>
        <v>0.6倍</v>
      </c>
      <c r="H25" s="183"/>
      <c r="I25" s="183"/>
      <c r="J25" s="183"/>
      <c r="K25" s="183"/>
      <c r="L25" s="186"/>
      <c r="M25" s="186"/>
      <c r="N25" s="187"/>
      <c r="O25" s="187"/>
      <c r="P25" s="187"/>
      <c r="Q25" s="188"/>
      <c r="R25" s="186"/>
      <c r="S25" s="186"/>
      <c r="T25" s="186"/>
      <c r="U25" s="186"/>
      <c r="V25" s="186"/>
    </row>
    <row r="26">
      <c r="A26" s="183"/>
      <c r="B26" s="183"/>
      <c r="C26" s="1975">
        <v>0.65</v>
      </c>
      <c r="D26" s="200" t="s">
        <v>2973</v>
      </c>
      <c r="E26" s="1976" t="s">
        <v>2974</v>
      </c>
      <c r="F26" s="200" t="s">
        <v>2975</v>
      </c>
      <c r="G26" s="200" t="s">
        <v>2976</v>
      </c>
      <c r="H26" s="183"/>
      <c r="I26" s="183"/>
      <c r="J26" s="183"/>
      <c r="K26" s="183"/>
      <c r="L26" s="186"/>
      <c r="M26" s="186"/>
      <c r="N26" s="187"/>
      <c r="O26" s="187"/>
      <c r="P26" s="187"/>
      <c r="Q26" s="188"/>
      <c r="R26" s="186"/>
      <c r="S26" s="186"/>
      <c r="T26" s="186"/>
      <c r="U26" s="186"/>
      <c r="V26" s="186"/>
    </row>
    <row r="27">
      <c r="A27" s="183"/>
      <c r="B27" s="183"/>
      <c r="C27" s="1975">
        <v>1.0</v>
      </c>
      <c r="D27" s="200" t="str">
        <f t="shared" ref="D27:D29" si="3">MIN(MAX(MID($E27,1,LEN($E27)-1)*MID(D$26,1,LEN(D$26)-1),0.6),1.8)&amp;"倍"</f>
        <v>1.314倍</v>
      </c>
      <c r="E27" s="200" t="str">
        <f>1 + 0.6 * (100 - 65) / (190 - 65)&amp;"倍"</f>
        <v>1.168倍</v>
      </c>
      <c r="F27" s="200" t="str">
        <f t="shared" ref="F27:G27" si="2">MIN(MAX(MID($E27,1,LEN($E27)-1)*MID(F$26,1,LEN(F$26)-1),0.6),1.8)&amp;"倍"</f>
        <v>1.06872倍</v>
      </c>
      <c r="G27" s="200" t="str">
        <f t="shared" si="2"/>
        <v>0.96944倍</v>
      </c>
      <c r="H27" s="183"/>
      <c r="I27" s="183"/>
      <c r="J27" s="183"/>
      <c r="K27" s="183"/>
      <c r="L27" s="186"/>
      <c r="M27" s="186"/>
      <c r="N27" s="187"/>
      <c r="O27" s="187"/>
      <c r="P27" s="187"/>
      <c r="Q27" s="188"/>
      <c r="R27" s="186"/>
      <c r="S27" s="186"/>
      <c r="T27" s="186"/>
      <c r="U27" s="186"/>
      <c r="V27" s="186"/>
    </row>
    <row r="28">
      <c r="A28" s="183"/>
      <c r="B28" s="183"/>
      <c r="C28" s="1975">
        <v>1.5</v>
      </c>
      <c r="D28" s="200" t="str">
        <f t="shared" si="3"/>
        <v>1.584倍</v>
      </c>
      <c r="E28" s="200" t="str">
        <f>1 + 0.6 * (150 - 65) / (190 - 65)&amp;"倍"</f>
        <v>1.408倍</v>
      </c>
      <c r="F28" s="200" t="str">
        <f t="shared" ref="F28:G28" si="4">MIN(MAX(MID($E28,1,LEN($E28)-1)*MID(F$26,1,LEN(F$26)-1),0.6),1.8)&amp;"倍"</f>
        <v>1.28832倍</v>
      </c>
      <c r="G28" s="200" t="str">
        <f t="shared" si="4"/>
        <v>1.16864倍</v>
      </c>
      <c r="H28" s="183"/>
      <c r="I28" s="183"/>
      <c r="J28" s="183"/>
      <c r="K28" s="183"/>
      <c r="L28" s="186"/>
      <c r="M28" s="186"/>
      <c r="N28" s="187"/>
      <c r="O28" s="187"/>
      <c r="P28" s="187"/>
      <c r="Q28" s="188"/>
      <c r="R28" s="186"/>
      <c r="S28" s="186"/>
      <c r="T28" s="186"/>
      <c r="U28" s="186"/>
      <c r="V28" s="186"/>
    </row>
    <row r="29">
      <c r="A29" s="183"/>
      <c r="B29" s="183"/>
      <c r="C29" s="1975">
        <v>1.9</v>
      </c>
      <c r="D29" s="200" t="str">
        <f t="shared" si="3"/>
        <v>1.8倍</v>
      </c>
      <c r="E29" s="1976" t="s">
        <v>2873</v>
      </c>
      <c r="F29" s="200" t="str">
        <f t="shared" ref="F29:G29" si="5">MIN(MAX(MID($E29,1,LEN($E29)-1)*MID(F$26,1,LEN(F$26)-1),0.6),1.8)&amp;"倍"</f>
        <v>1.464倍</v>
      </c>
      <c r="G29" s="200" t="str">
        <f t="shared" si="5"/>
        <v>1.328倍</v>
      </c>
      <c r="H29" s="183"/>
      <c r="I29" s="183"/>
      <c r="J29" s="183"/>
      <c r="K29" s="183"/>
      <c r="L29" s="186"/>
      <c r="M29" s="186"/>
      <c r="N29" s="187"/>
      <c r="O29" s="187"/>
      <c r="P29" s="187"/>
      <c r="Q29" s="188"/>
      <c r="R29" s="186"/>
      <c r="S29" s="186"/>
      <c r="T29" s="186"/>
      <c r="U29" s="186"/>
      <c r="V29" s="186"/>
    </row>
    <row r="30">
      <c r="A30" s="183"/>
      <c r="B30" s="183"/>
      <c r="C30" s="182"/>
      <c r="D30" s="183"/>
      <c r="E30" s="183"/>
      <c r="F30" s="184"/>
      <c r="G30" s="185"/>
      <c r="H30" s="183"/>
      <c r="I30" s="183"/>
      <c r="J30" s="183"/>
      <c r="K30" s="183"/>
      <c r="L30" s="186"/>
      <c r="M30" s="186"/>
      <c r="N30" s="187"/>
      <c r="O30" s="187"/>
      <c r="P30" s="187"/>
      <c r="Q30" s="188"/>
      <c r="R30" s="186"/>
      <c r="S30" s="186"/>
      <c r="T30" s="186"/>
      <c r="U30" s="186"/>
      <c r="V30" s="186"/>
    </row>
    <row r="31">
      <c r="A31" s="181" t="s">
        <v>47</v>
      </c>
      <c r="B31" s="110"/>
      <c r="C31" s="182"/>
      <c r="D31" s="183"/>
      <c r="E31" s="183"/>
      <c r="F31" s="184"/>
      <c r="G31" s="185"/>
      <c r="H31" s="183"/>
      <c r="I31" s="183"/>
      <c r="J31" s="183"/>
      <c r="K31" s="183"/>
      <c r="L31" s="186"/>
      <c r="M31" s="186"/>
      <c r="N31" s="187"/>
      <c r="O31" s="187"/>
      <c r="P31" s="187"/>
      <c r="Q31" s="188"/>
      <c r="R31" s="186"/>
      <c r="S31" s="186"/>
      <c r="T31" s="186"/>
      <c r="U31" s="186"/>
      <c r="V31" s="186"/>
    </row>
    <row r="32" outlineLevel="1">
      <c r="A32" s="112"/>
      <c r="B32" s="114"/>
      <c r="C32" s="189" t="s">
        <v>48</v>
      </c>
      <c r="D32" s="190" t="s">
        <v>49</v>
      </c>
      <c r="E32" s="190" t="s">
        <v>50</v>
      </c>
      <c r="F32" s="191" t="s">
        <v>51</v>
      </c>
      <c r="G32" s="190" t="s">
        <v>52</v>
      </c>
      <c r="H32" s="198" t="str">
        <f>'テンプレート'!H25</f>
        <v>Comment</v>
      </c>
      <c r="I32" s="120"/>
      <c r="J32" s="120"/>
      <c r="K32" s="193" t="str">
        <f>'テンプレート'!K25</f>
        <v>ベクトル</v>
      </c>
      <c r="L32" s="193" t="str">
        <f>'テンプレート'!L25</f>
        <v>KBG (R.E.)</v>
      </c>
      <c r="M32" s="193" t="str">
        <f>'テンプレート'!M25</f>
        <v>BKB (R.A.)</v>
      </c>
      <c r="N32" s="193" t="str">
        <f>'テンプレート'!N25</f>
        <v>FKB (R.F.)</v>
      </c>
      <c r="O32" s="194" t="str">
        <f>'テンプレート'!O25</f>
        <v>盾削り値</v>
      </c>
      <c r="P32" s="193" t="str">
        <f>'テンプレート'!P25</f>
        <v>ﾋｯﾄｽﾄｯﾌﾟ</v>
      </c>
      <c r="Q32" s="194" t="str">
        <f>'テンプレート'!Q25</f>
        <v>ずらし</v>
      </c>
      <c r="R32" s="105"/>
      <c r="S32" s="105"/>
      <c r="T32" s="105"/>
      <c r="U32" s="105"/>
      <c r="V32" s="105"/>
    </row>
    <row r="33" outlineLevel="1">
      <c r="A33" s="195" t="s">
        <v>54</v>
      </c>
      <c r="B33" s="196" t="s">
        <v>55</v>
      </c>
      <c r="C33" s="201" t="s">
        <v>261</v>
      </c>
      <c r="D33" s="242" t="s">
        <v>835</v>
      </c>
      <c r="E33" s="201" t="s">
        <v>473</v>
      </c>
      <c r="F33" s="200">
        <v>3.0</v>
      </c>
      <c r="G33" s="201" t="s">
        <v>193</v>
      </c>
      <c r="H33" s="213" t="s">
        <v>2977</v>
      </c>
      <c r="I33" s="120"/>
      <c r="J33" s="117"/>
      <c r="K33" s="200"/>
      <c r="L33" s="203"/>
      <c r="M33" s="204"/>
      <c r="N33" s="204"/>
      <c r="O33" s="205">
        <v>0.0</v>
      </c>
      <c r="P33" s="205">
        <v>1.0</v>
      </c>
      <c r="Q33" s="205">
        <v>1.0</v>
      </c>
      <c r="R33" s="105"/>
      <c r="S33" s="105"/>
      <c r="T33" s="105"/>
      <c r="U33" s="105"/>
      <c r="V33" s="105"/>
    </row>
    <row r="34" outlineLevel="1">
      <c r="A34" s="222"/>
      <c r="B34" s="208" t="s">
        <v>63</v>
      </c>
      <c r="C34" s="210" t="s">
        <v>56</v>
      </c>
      <c r="D34" s="242" t="s">
        <v>835</v>
      </c>
      <c r="E34" s="210" t="s">
        <v>303</v>
      </c>
      <c r="F34" s="200">
        <v>2.4</v>
      </c>
      <c r="G34" s="201" t="s">
        <v>70</v>
      </c>
      <c r="H34" s="213" t="s">
        <v>2978</v>
      </c>
      <c r="I34" s="120"/>
      <c r="J34" s="117"/>
      <c r="K34" s="203"/>
      <c r="L34" s="203"/>
      <c r="M34" s="204"/>
      <c r="N34" s="204"/>
      <c r="O34" s="205">
        <v>0.0</v>
      </c>
      <c r="P34" s="205">
        <v>1.0</v>
      </c>
      <c r="Q34" s="205">
        <v>1.0</v>
      </c>
      <c r="R34" s="105"/>
      <c r="S34" s="105"/>
      <c r="T34" s="105"/>
      <c r="U34" s="105"/>
      <c r="V34" s="105"/>
    </row>
    <row r="35" outlineLevel="1">
      <c r="A35" s="207"/>
      <c r="B35" s="208" t="s">
        <v>94</v>
      </c>
      <c r="C35" s="210" t="s">
        <v>457</v>
      </c>
      <c r="D35" s="276" t="s">
        <v>211</v>
      </c>
      <c r="E35" s="210" t="s">
        <v>194</v>
      </c>
      <c r="F35" s="200">
        <v>3.5999999999999996</v>
      </c>
      <c r="G35" s="201" t="s">
        <v>193</v>
      </c>
      <c r="H35" s="212"/>
      <c r="I35" s="120"/>
      <c r="J35" s="117"/>
      <c r="K35" s="203"/>
      <c r="L35" s="203"/>
      <c r="M35" s="204"/>
      <c r="N35" s="204"/>
      <c r="O35" s="205">
        <v>0.0</v>
      </c>
      <c r="P35" s="205">
        <v>1.0</v>
      </c>
      <c r="Q35" s="205">
        <v>1.0</v>
      </c>
      <c r="R35" s="105"/>
      <c r="S35" s="105"/>
      <c r="T35" s="105"/>
      <c r="U35" s="105"/>
      <c r="V35" s="105"/>
    </row>
    <row r="36" outlineLevel="1">
      <c r="A36" s="195" t="s">
        <v>72</v>
      </c>
      <c r="B36" s="214"/>
      <c r="C36" s="210" t="s">
        <v>85</v>
      </c>
      <c r="D36" s="275" t="s">
        <v>464</v>
      </c>
      <c r="E36" s="210" t="s">
        <v>2979</v>
      </c>
      <c r="F36" s="200" t="s">
        <v>2980</v>
      </c>
      <c r="G36" s="201" t="s">
        <v>1137</v>
      </c>
      <c r="H36" s="219"/>
      <c r="I36" s="221"/>
      <c r="J36" s="110"/>
      <c r="K36" s="200"/>
      <c r="L36" s="203"/>
      <c r="M36" s="204"/>
      <c r="N36" s="204"/>
      <c r="O36" s="205">
        <v>0.0</v>
      </c>
      <c r="P36" s="205">
        <v>1.0</v>
      </c>
      <c r="Q36" s="205">
        <v>1.0</v>
      </c>
      <c r="R36" s="105"/>
      <c r="S36" s="105"/>
      <c r="T36" s="105"/>
      <c r="U36" s="105"/>
      <c r="V36" s="105"/>
    </row>
    <row r="37" outlineLevel="1">
      <c r="A37" s="207"/>
      <c r="B37" s="208" t="s">
        <v>76</v>
      </c>
      <c r="C37" s="210" t="s">
        <v>719</v>
      </c>
      <c r="D37" s="114"/>
      <c r="E37" s="210" t="s">
        <v>2981</v>
      </c>
      <c r="F37" s="200" t="s">
        <v>2982</v>
      </c>
      <c r="G37" s="201" t="s">
        <v>2983</v>
      </c>
      <c r="H37" s="112"/>
      <c r="I37" s="224"/>
      <c r="J37" s="114"/>
      <c r="K37" s="203"/>
      <c r="L37" s="203"/>
      <c r="M37" s="204"/>
      <c r="N37" s="204"/>
      <c r="O37" s="205">
        <v>0.0</v>
      </c>
      <c r="P37" s="205">
        <v>1.0</v>
      </c>
      <c r="Q37" s="205">
        <v>1.0</v>
      </c>
      <c r="R37" s="105"/>
      <c r="S37" s="105"/>
      <c r="T37" s="105"/>
      <c r="U37" s="105"/>
      <c r="V37" s="105"/>
    </row>
    <row r="38" outlineLevel="1">
      <c r="A38" s="195" t="s">
        <v>82</v>
      </c>
      <c r="B38" s="208" t="s">
        <v>2740</v>
      </c>
      <c r="C38" s="210" t="s">
        <v>463</v>
      </c>
      <c r="D38" s="275" t="s">
        <v>924</v>
      </c>
      <c r="E38" s="210" t="s">
        <v>58</v>
      </c>
      <c r="F38" s="200">
        <v>4.8</v>
      </c>
      <c r="G38" s="201" t="s">
        <v>59</v>
      </c>
      <c r="H38" s="283" t="s">
        <v>2984</v>
      </c>
      <c r="I38" s="221"/>
      <c r="J38" s="110"/>
      <c r="K38" s="200"/>
      <c r="L38" s="203"/>
      <c r="M38" s="204"/>
      <c r="N38" s="204"/>
      <c r="O38" s="205">
        <v>0.0</v>
      </c>
      <c r="P38" s="205">
        <v>1.0</v>
      </c>
      <c r="Q38" s="205">
        <v>1.0</v>
      </c>
      <c r="R38" s="105"/>
      <c r="S38" s="105"/>
      <c r="T38" s="105"/>
      <c r="U38" s="105"/>
      <c r="V38" s="105"/>
    </row>
    <row r="39" outlineLevel="1">
      <c r="A39" s="207"/>
      <c r="B39" s="208" t="s">
        <v>2742</v>
      </c>
      <c r="C39" s="210" t="s">
        <v>438</v>
      </c>
      <c r="D39" s="114"/>
      <c r="E39" s="210" t="s">
        <v>66</v>
      </c>
      <c r="F39" s="200">
        <v>7.199999999999999</v>
      </c>
      <c r="G39" s="201" t="s">
        <v>67</v>
      </c>
      <c r="H39" s="112"/>
      <c r="I39" s="224"/>
      <c r="J39" s="114"/>
      <c r="K39" s="200"/>
      <c r="L39" s="203"/>
      <c r="M39" s="204"/>
      <c r="N39" s="204"/>
      <c r="O39" s="205">
        <v>0.0</v>
      </c>
      <c r="P39" s="205">
        <v>1.0</v>
      </c>
      <c r="Q39" s="205">
        <v>1.0</v>
      </c>
      <c r="R39" s="105"/>
      <c r="S39" s="105"/>
      <c r="T39" s="105"/>
      <c r="U39" s="105"/>
      <c r="V39" s="105"/>
    </row>
    <row r="40" outlineLevel="1">
      <c r="A40" s="236" t="s">
        <v>93</v>
      </c>
      <c r="B40" s="214"/>
      <c r="C40" s="210" t="s">
        <v>2985</v>
      </c>
      <c r="D40" s="210" t="s">
        <v>924</v>
      </c>
      <c r="E40" s="210" t="s">
        <v>2986</v>
      </c>
      <c r="F40" s="200" t="s">
        <v>2987</v>
      </c>
      <c r="G40" s="201" t="s">
        <v>1863</v>
      </c>
      <c r="H40" s="212"/>
      <c r="I40" s="120"/>
      <c r="J40" s="117"/>
      <c r="K40" s="203"/>
      <c r="L40" s="203"/>
      <c r="M40" s="204"/>
      <c r="N40" s="204"/>
      <c r="O40" s="205">
        <v>0.0</v>
      </c>
      <c r="P40" s="205">
        <v>1.0</v>
      </c>
      <c r="Q40" s="205">
        <v>1.0</v>
      </c>
      <c r="R40" s="105"/>
      <c r="S40" s="105"/>
      <c r="T40" s="105"/>
      <c r="U40" s="105"/>
      <c r="V40" s="105"/>
    </row>
    <row r="41" outlineLevel="1">
      <c r="A41" s="236" t="s">
        <v>104</v>
      </c>
      <c r="B41" s="214"/>
      <c r="C41" s="210" t="s">
        <v>73</v>
      </c>
      <c r="D41" s="210" t="s">
        <v>1066</v>
      </c>
      <c r="E41" s="210" t="s">
        <v>229</v>
      </c>
      <c r="F41" s="200">
        <v>6.0</v>
      </c>
      <c r="G41" s="201" t="s">
        <v>67</v>
      </c>
      <c r="H41" s="212"/>
      <c r="I41" s="120"/>
      <c r="J41" s="117"/>
      <c r="K41" s="205"/>
      <c r="L41" s="204"/>
      <c r="M41" s="204"/>
      <c r="N41" s="204"/>
      <c r="O41" s="205">
        <v>0.0</v>
      </c>
      <c r="P41" s="205">
        <v>1.0</v>
      </c>
      <c r="Q41" s="205">
        <v>1.0</v>
      </c>
      <c r="R41" s="105"/>
      <c r="S41" s="105"/>
      <c r="T41" s="105"/>
      <c r="U41" s="105"/>
      <c r="V41" s="105"/>
    </row>
    <row r="42" outlineLevel="1">
      <c r="A42" s="195" t="s">
        <v>110</v>
      </c>
      <c r="B42" s="208"/>
      <c r="C42" s="210" t="s">
        <v>333</v>
      </c>
      <c r="D42" s="275" t="s">
        <v>112</v>
      </c>
      <c r="E42" s="210" t="s">
        <v>225</v>
      </c>
      <c r="F42" s="200">
        <v>19.2</v>
      </c>
      <c r="G42" s="201" t="s">
        <v>75</v>
      </c>
      <c r="H42" s="283" t="s">
        <v>528</v>
      </c>
      <c r="I42" s="221"/>
      <c r="J42" s="110"/>
      <c r="K42" s="203"/>
      <c r="L42" s="203"/>
      <c r="M42" s="204"/>
      <c r="N42" s="204"/>
      <c r="O42" s="205">
        <v>0.0</v>
      </c>
      <c r="P42" s="205">
        <v>1.0</v>
      </c>
      <c r="Q42" s="205">
        <v>1.0</v>
      </c>
      <c r="R42" s="105"/>
      <c r="S42" s="105"/>
      <c r="T42" s="105"/>
      <c r="U42" s="105"/>
      <c r="V42" s="105"/>
    </row>
    <row r="43" outlineLevel="1">
      <c r="A43" s="207"/>
      <c r="B43" s="208" t="s">
        <v>76</v>
      </c>
      <c r="C43" s="210" t="s">
        <v>788</v>
      </c>
      <c r="D43" s="114"/>
      <c r="E43" s="210" t="s">
        <v>206</v>
      </c>
      <c r="F43" s="200">
        <v>15.6</v>
      </c>
      <c r="G43" s="201" t="s">
        <v>80</v>
      </c>
      <c r="H43" s="112"/>
      <c r="I43" s="224"/>
      <c r="J43" s="114"/>
      <c r="K43" s="203"/>
      <c r="L43" s="203"/>
      <c r="M43" s="204"/>
      <c r="N43" s="204"/>
      <c r="O43" s="205">
        <v>0.0</v>
      </c>
      <c r="P43" s="205">
        <v>1.0</v>
      </c>
      <c r="Q43" s="205">
        <v>1.0</v>
      </c>
      <c r="R43" s="105"/>
      <c r="S43" s="105"/>
      <c r="T43" s="105"/>
      <c r="U43" s="105"/>
      <c r="V43" s="105"/>
    </row>
    <row r="44" outlineLevel="1">
      <c r="A44" s="195" t="s">
        <v>119</v>
      </c>
      <c r="B44" s="208" t="s">
        <v>170</v>
      </c>
      <c r="C44" s="210" t="s">
        <v>314</v>
      </c>
      <c r="D44" s="275" t="s">
        <v>1385</v>
      </c>
      <c r="E44" s="210" t="s">
        <v>58</v>
      </c>
      <c r="F44" s="200">
        <v>4.8</v>
      </c>
      <c r="G44" s="201" t="s">
        <v>193</v>
      </c>
      <c r="H44" s="283" t="s">
        <v>2988</v>
      </c>
      <c r="I44" s="221"/>
      <c r="J44" s="110"/>
      <c r="K44" s="204"/>
      <c r="L44" s="204"/>
      <c r="M44" s="204"/>
      <c r="N44" s="204"/>
      <c r="O44" s="205">
        <v>0.0</v>
      </c>
      <c r="P44" s="205">
        <v>1.0</v>
      </c>
      <c r="Q44" s="205">
        <v>1.0</v>
      </c>
      <c r="R44" s="105"/>
      <c r="S44" s="105"/>
      <c r="T44" s="105"/>
      <c r="U44" s="105"/>
      <c r="V44" s="105"/>
    </row>
    <row r="45" outlineLevel="1">
      <c r="A45" s="222"/>
      <c r="B45" s="208" t="s">
        <v>177</v>
      </c>
      <c r="C45" s="210" t="s">
        <v>333</v>
      </c>
      <c r="D45" s="233"/>
      <c r="E45" s="210" t="s">
        <v>927</v>
      </c>
      <c r="F45" s="200" t="s">
        <v>928</v>
      </c>
      <c r="G45" s="201" t="s">
        <v>929</v>
      </c>
      <c r="H45" s="231"/>
      <c r="J45" s="233"/>
      <c r="K45" s="204"/>
      <c r="L45" s="204"/>
      <c r="M45" s="204"/>
      <c r="N45" s="204"/>
      <c r="O45" s="205">
        <v>0.0</v>
      </c>
      <c r="P45" s="205">
        <v>1.0</v>
      </c>
      <c r="Q45" s="205">
        <v>1.0</v>
      </c>
      <c r="R45" s="105"/>
      <c r="S45" s="105"/>
      <c r="T45" s="105"/>
      <c r="U45" s="105"/>
      <c r="V45" s="105"/>
    </row>
    <row r="46" outlineLevel="1">
      <c r="A46" s="207"/>
      <c r="B46" s="208" t="s">
        <v>243</v>
      </c>
      <c r="C46" s="210" t="s">
        <v>250</v>
      </c>
      <c r="D46" s="114"/>
      <c r="E46" s="210" t="s">
        <v>79</v>
      </c>
      <c r="F46" s="200">
        <v>10.799999999999999</v>
      </c>
      <c r="G46" s="201" t="s">
        <v>147</v>
      </c>
      <c r="H46" s="112"/>
      <c r="I46" s="224"/>
      <c r="J46" s="114"/>
      <c r="K46" s="204"/>
      <c r="L46" s="204"/>
      <c r="M46" s="204"/>
      <c r="N46" s="204"/>
      <c r="O46" s="205">
        <v>0.0</v>
      </c>
      <c r="P46" s="205">
        <v>1.0</v>
      </c>
      <c r="Q46" s="205">
        <v>1.0</v>
      </c>
      <c r="R46" s="105"/>
      <c r="S46" s="105"/>
      <c r="T46" s="105"/>
      <c r="U46" s="105"/>
      <c r="V46" s="105"/>
    </row>
    <row r="47" outlineLevel="1">
      <c r="A47" s="236" t="s">
        <v>128</v>
      </c>
      <c r="B47" s="208"/>
      <c r="C47" s="210" t="s">
        <v>444</v>
      </c>
      <c r="D47" s="210" t="s">
        <v>112</v>
      </c>
      <c r="E47" s="210" t="s">
        <v>166</v>
      </c>
      <c r="F47" s="200">
        <v>16.8</v>
      </c>
      <c r="G47" s="201" t="s">
        <v>168</v>
      </c>
      <c r="H47" s="202" t="s">
        <v>259</v>
      </c>
      <c r="I47" s="120"/>
      <c r="J47" s="117"/>
      <c r="K47" s="203"/>
      <c r="L47" s="203"/>
      <c r="M47" s="204"/>
      <c r="N47" s="204"/>
      <c r="O47" s="205">
        <v>0.0</v>
      </c>
      <c r="P47" s="205">
        <v>1.0</v>
      </c>
      <c r="Q47" s="205">
        <v>1.0</v>
      </c>
      <c r="R47" s="105"/>
      <c r="S47" s="105"/>
      <c r="T47" s="105"/>
      <c r="U47" s="105"/>
      <c r="V47" s="105"/>
    </row>
    <row r="48">
      <c r="A48" s="180"/>
      <c r="B48" s="246"/>
      <c r="C48" s="180"/>
      <c r="D48" s="180"/>
      <c r="E48" s="180"/>
      <c r="F48" s="248"/>
      <c r="G48" s="248"/>
      <c r="H48" s="180"/>
      <c r="I48" s="180"/>
      <c r="J48" s="180"/>
      <c r="K48" s="180"/>
      <c r="L48" s="180"/>
      <c r="M48" s="180"/>
      <c r="N48" s="180"/>
      <c r="O48" s="180"/>
      <c r="P48" s="180"/>
      <c r="Q48" s="180"/>
      <c r="R48" s="180"/>
      <c r="S48" s="180"/>
      <c r="T48" s="180"/>
      <c r="U48" s="180"/>
      <c r="V48" s="180"/>
    </row>
    <row r="49">
      <c r="A49" s="250" t="s">
        <v>148</v>
      </c>
      <c r="B49" s="110"/>
      <c r="C49" s="251"/>
      <c r="D49" s="251"/>
      <c r="E49" s="251"/>
      <c r="F49" s="253"/>
      <c r="G49" s="251"/>
      <c r="H49" s="253"/>
      <c r="I49" s="253"/>
      <c r="J49" s="254"/>
      <c r="K49" s="253"/>
      <c r="L49" s="253"/>
      <c r="M49" s="253"/>
      <c r="N49" s="253"/>
      <c r="O49" s="253"/>
      <c r="P49" s="253"/>
      <c r="Q49" s="253"/>
      <c r="R49" s="253"/>
      <c r="S49" s="253"/>
      <c r="T49" s="253"/>
      <c r="U49" s="253"/>
      <c r="V49" s="253"/>
    </row>
    <row r="50" outlineLevel="1">
      <c r="A50" s="112"/>
      <c r="B50" s="114"/>
      <c r="C50" s="256" t="s">
        <v>48</v>
      </c>
      <c r="D50" s="257" t="s">
        <v>49</v>
      </c>
      <c r="E50" s="256" t="s">
        <v>50</v>
      </c>
      <c r="F50" s="259" t="s">
        <v>51</v>
      </c>
      <c r="G50" s="259" t="s">
        <v>174</v>
      </c>
      <c r="H50" s="260" t="s">
        <v>52</v>
      </c>
      <c r="I50" s="259" t="str">
        <f>'テンプレート'!I56</f>
        <v>Landing Lag</v>
      </c>
      <c r="J50" s="259" t="s">
        <v>176</v>
      </c>
      <c r="K50" s="259" t="str">
        <f>'テンプレート'!K56</f>
        <v>ベクトル</v>
      </c>
      <c r="L50" s="259" t="str">
        <f>'テンプレート'!L56</f>
        <v>KBG (R.E.)</v>
      </c>
      <c r="M50" s="259" t="str">
        <f>'テンプレート'!M56</f>
        <v>BKB (R.A.)</v>
      </c>
      <c r="N50" s="259" t="str">
        <f>'テンプレート'!N56</f>
        <v>FKB (R.F.)</v>
      </c>
      <c r="O50" s="262" t="str">
        <f>'テンプレート'!O56</f>
        <v>盾削り値</v>
      </c>
      <c r="P50" s="259" t="str">
        <f>'テンプレート'!P56</f>
        <v>ﾋｯﾄｽﾄｯﾌﾟ</v>
      </c>
      <c r="Q50" s="262" t="str">
        <f>'テンプレート'!Q56</f>
        <v>ずらし</v>
      </c>
      <c r="R50" s="263" t="str">
        <f>'テンプレート'!R56</f>
        <v>Comment</v>
      </c>
      <c r="S50" s="120"/>
      <c r="T50" s="120"/>
      <c r="U50" s="120"/>
      <c r="V50" s="120"/>
    </row>
    <row r="51" outlineLevel="1">
      <c r="A51" s="265" t="s">
        <v>187</v>
      </c>
      <c r="B51" s="267" t="s">
        <v>170</v>
      </c>
      <c r="C51" s="199" t="s">
        <v>709</v>
      </c>
      <c r="D51" s="269" t="s">
        <v>458</v>
      </c>
      <c r="E51" s="271" t="s">
        <v>90</v>
      </c>
      <c r="F51" s="273">
        <v>9.6</v>
      </c>
      <c r="G51" s="273">
        <v>8.16</v>
      </c>
      <c r="H51" s="200" t="s">
        <v>193</v>
      </c>
      <c r="I51" s="311" t="str">
        <f t="array" ref="I51">INDEX('Aerial Attacks'!$O$3:$AA$109, MATCH($A$1,'Aerial Attacks'!$A$3:$A$109,0), MATCH(A51,'Aerial Attacks'!$O$2:$S$2,0))</f>
        <v>5</v>
      </c>
      <c r="J51" s="275" t="s">
        <v>1158</v>
      </c>
      <c r="K51" s="278"/>
      <c r="L51" s="284"/>
      <c r="M51" s="825"/>
      <c r="N51" s="825"/>
      <c r="O51" s="282">
        <v>0.0</v>
      </c>
      <c r="P51" s="282">
        <v>1.0</v>
      </c>
      <c r="Q51" s="282">
        <v>1.0</v>
      </c>
      <c r="R51" s="1128"/>
      <c r="S51" s="221"/>
      <c r="T51" s="221"/>
      <c r="U51" s="221"/>
      <c r="V51" s="110"/>
    </row>
    <row r="52" outlineLevel="1">
      <c r="A52" s="207"/>
      <c r="B52" s="267" t="s">
        <v>177</v>
      </c>
      <c r="C52" s="199" t="s">
        <v>1754</v>
      </c>
      <c r="D52" s="114"/>
      <c r="E52" s="199" t="s">
        <v>66</v>
      </c>
      <c r="F52" s="200">
        <v>7.199999999999999</v>
      </c>
      <c r="G52" s="200">
        <v>6.12</v>
      </c>
      <c r="H52" s="200" t="s">
        <v>70</v>
      </c>
      <c r="I52" s="207"/>
      <c r="J52" s="114"/>
      <c r="K52" s="278"/>
      <c r="L52" s="284"/>
      <c r="M52" s="825"/>
      <c r="N52" s="825"/>
      <c r="O52" s="282">
        <v>0.0</v>
      </c>
      <c r="P52" s="282">
        <v>1.0</v>
      </c>
      <c r="Q52" s="282">
        <v>1.0</v>
      </c>
      <c r="R52" s="112"/>
      <c r="S52" s="224"/>
      <c r="T52" s="224"/>
      <c r="U52" s="224"/>
      <c r="V52" s="114"/>
    </row>
    <row r="53" outlineLevel="1">
      <c r="A53" s="299" t="s">
        <v>219</v>
      </c>
      <c r="B53" s="267"/>
      <c r="C53" s="199" t="s">
        <v>261</v>
      </c>
      <c r="D53" s="301">
        <v>27.0</v>
      </c>
      <c r="E53" s="199" t="s">
        <v>66</v>
      </c>
      <c r="F53" s="200">
        <v>7.199999999999999</v>
      </c>
      <c r="G53" s="200">
        <v>6.12</v>
      </c>
      <c r="H53" s="200" t="s">
        <v>70</v>
      </c>
      <c r="I53" s="581" t="str">
        <f t="array" ref="I53">INDEX('Aerial Attacks'!$O$3:$AA$109, MATCH($A$1,'Aerial Attacks'!$A$3:$A$109,0), MATCH(A53,'Aerial Attacks'!$O$2:$S$2,0))</f>
        <v>9</v>
      </c>
      <c r="J53" s="210" t="s">
        <v>2989</v>
      </c>
      <c r="K53" s="278"/>
      <c r="L53" s="284"/>
      <c r="M53" s="825"/>
      <c r="N53" s="825"/>
      <c r="O53" s="282">
        <v>0.0</v>
      </c>
      <c r="P53" s="282">
        <v>1.0</v>
      </c>
      <c r="Q53" s="282">
        <v>1.0</v>
      </c>
      <c r="R53" s="1130"/>
      <c r="S53" s="120"/>
      <c r="T53" s="120"/>
      <c r="U53" s="120"/>
      <c r="V53" s="117"/>
    </row>
    <row r="54" outlineLevel="1">
      <c r="A54" s="265" t="s">
        <v>260</v>
      </c>
      <c r="B54" s="267"/>
      <c r="C54" s="199" t="s">
        <v>136</v>
      </c>
      <c r="D54" s="275" t="s">
        <v>121</v>
      </c>
      <c r="E54" s="199" t="s">
        <v>2990</v>
      </c>
      <c r="F54" s="200" t="s">
        <v>2991</v>
      </c>
      <c r="G54" s="200" t="s">
        <v>2992</v>
      </c>
      <c r="H54" s="200" t="s">
        <v>254</v>
      </c>
      <c r="I54" s="311">
        <f t="array" ref="I54">INDEX('Aerial Attacks'!$O$3:$AA$109, MATCH($A$1,'Aerial Attacks'!$A$3:$A$109,0), MATCH(A54,'Aerial Attacks'!$O$2:$S$2,0))</f>
        <v>14</v>
      </c>
      <c r="J54" s="275" t="s">
        <v>1165</v>
      </c>
      <c r="K54" s="278"/>
      <c r="L54" s="284"/>
      <c r="M54" s="825"/>
      <c r="N54" s="825"/>
      <c r="O54" s="282">
        <v>0.0</v>
      </c>
      <c r="P54" s="282">
        <v>1.0</v>
      </c>
      <c r="Q54" s="282">
        <v>1.0</v>
      </c>
      <c r="R54" s="1128"/>
      <c r="S54" s="221"/>
      <c r="T54" s="221"/>
      <c r="U54" s="221"/>
      <c r="V54" s="110"/>
    </row>
    <row r="55" outlineLevel="1">
      <c r="A55" s="207"/>
      <c r="B55" s="267" t="s">
        <v>76</v>
      </c>
      <c r="C55" s="199" t="s">
        <v>438</v>
      </c>
      <c r="D55" s="114"/>
      <c r="E55" s="199" t="s">
        <v>206</v>
      </c>
      <c r="F55" s="200">
        <v>15.6</v>
      </c>
      <c r="G55" s="200">
        <v>13.26</v>
      </c>
      <c r="H55" s="200" t="s">
        <v>59</v>
      </c>
      <c r="I55" s="207"/>
      <c r="J55" s="114"/>
      <c r="K55" s="278"/>
      <c r="L55" s="284"/>
      <c r="M55" s="825"/>
      <c r="N55" s="825"/>
      <c r="O55" s="282"/>
      <c r="P55" s="282"/>
      <c r="Q55" s="282"/>
      <c r="R55" s="112"/>
      <c r="S55" s="224"/>
      <c r="T55" s="224"/>
      <c r="U55" s="224"/>
      <c r="V55" s="114"/>
    </row>
    <row r="56" outlineLevel="1">
      <c r="A56" s="265" t="s">
        <v>271</v>
      </c>
      <c r="B56" s="267"/>
      <c r="C56" s="199" t="s">
        <v>212</v>
      </c>
      <c r="D56" s="269" t="s">
        <v>98</v>
      </c>
      <c r="E56" s="199" t="s">
        <v>191</v>
      </c>
      <c r="F56" s="200">
        <v>13.2</v>
      </c>
      <c r="G56" s="200">
        <v>11.22</v>
      </c>
      <c r="H56" s="200" t="s">
        <v>193</v>
      </c>
      <c r="I56" s="311" t="str">
        <f t="array" ref="I56">INDEX('Aerial Attacks'!$O$3:$AA$109, MATCH($A$1,'Aerial Attacks'!$A$3:$A$109,0), MATCH(A56,'Aerial Attacks'!$O$2:$S$2,0))</f>
        <v>13</v>
      </c>
      <c r="J56" s="314" t="s">
        <v>2993</v>
      </c>
      <c r="K56" s="284"/>
      <c r="L56" s="284"/>
      <c r="M56" s="825"/>
      <c r="N56" s="825"/>
      <c r="O56" s="282">
        <v>0.0</v>
      </c>
      <c r="P56" s="282">
        <v>1.0</v>
      </c>
      <c r="Q56" s="282">
        <v>1.0</v>
      </c>
      <c r="R56" s="1128"/>
      <c r="S56" s="221"/>
      <c r="T56" s="221"/>
      <c r="U56" s="221"/>
      <c r="V56" s="110"/>
    </row>
    <row r="57" outlineLevel="1">
      <c r="A57" s="207"/>
      <c r="B57" s="267" t="s">
        <v>76</v>
      </c>
      <c r="C57" s="199" t="s">
        <v>255</v>
      </c>
      <c r="D57" s="114"/>
      <c r="E57" s="199" t="s">
        <v>66</v>
      </c>
      <c r="F57" s="200">
        <v>7.199999999999999</v>
      </c>
      <c r="G57" s="200">
        <v>6.12</v>
      </c>
      <c r="H57" s="200" t="s">
        <v>70</v>
      </c>
      <c r="I57" s="207"/>
      <c r="J57" s="114"/>
      <c r="K57" s="284"/>
      <c r="L57" s="284"/>
      <c r="M57" s="825"/>
      <c r="N57" s="825"/>
      <c r="O57" s="282">
        <v>0.0</v>
      </c>
      <c r="P57" s="282">
        <v>1.0</v>
      </c>
      <c r="Q57" s="282">
        <v>1.0</v>
      </c>
      <c r="R57" s="112"/>
      <c r="S57" s="224"/>
      <c r="T57" s="224"/>
      <c r="U57" s="224"/>
      <c r="V57" s="114"/>
    </row>
    <row r="58" outlineLevel="1">
      <c r="A58" s="265" t="s">
        <v>283</v>
      </c>
      <c r="B58" s="267" t="s">
        <v>170</v>
      </c>
      <c r="C58" s="199" t="s">
        <v>64</v>
      </c>
      <c r="D58" s="305">
        <v>30.0</v>
      </c>
      <c r="E58" s="199" t="s">
        <v>229</v>
      </c>
      <c r="F58" s="200">
        <v>6.0</v>
      </c>
      <c r="G58" s="200">
        <v>5.1</v>
      </c>
      <c r="H58" s="200" t="s">
        <v>70</v>
      </c>
      <c r="I58" s="311">
        <f t="array" ref="I58">INDEX('Aerial Attacks'!$O$3:$AA$109, MATCH($A$1,'Aerial Attacks'!$A$3:$A$109,0), MATCH(A58,'Aerial Attacks'!$O$2:$S$2,0))</f>
        <v>12</v>
      </c>
      <c r="J58" s="314" t="s">
        <v>2994</v>
      </c>
      <c r="K58" s="284"/>
      <c r="L58" s="284"/>
      <c r="M58" s="825"/>
      <c r="N58" s="825"/>
      <c r="O58" s="282">
        <v>0.0</v>
      </c>
      <c r="P58" s="282">
        <v>1.0</v>
      </c>
      <c r="Q58" s="282">
        <v>1.0</v>
      </c>
      <c r="R58" s="316"/>
      <c r="S58" s="221"/>
      <c r="T58" s="221"/>
      <c r="U58" s="221"/>
      <c r="V58" s="110"/>
    </row>
    <row r="59" outlineLevel="1">
      <c r="A59" s="207"/>
      <c r="B59" s="267" t="s">
        <v>177</v>
      </c>
      <c r="C59" s="199" t="s">
        <v>130</v>
      </c>
      <c r="D59" s="114"/>
      <c r="E59" s="199" t="s">
        <v>66</v>
      </c>
      <c r="F59" s="200">
        <v>7.199999999999999</v>
      </c>
      <c r="G59" s="200">
        <v>6.12</v>
      </c>
      <c r="H59" s="200" t="s">
        <v>70</v>
      </c>
      <c r="I59" s="207"/>
      <c r="J59" s="114"/>
      <c r="K59" s="284"/>
      <c r="L59" s="284"/>
      <c r="M59" s="825"/>
      <c r="N59" s="825"/>
      <c r="O59" s="282">
        <v>0.0</v>
      </c>
      <c r="P59" s="282">
        <v>1.0</v>
      </c>
      <c r="Q59" s="282">
        <v>1.0</v>
      </c>
      <c r="R59" s="112"/>
      <c r="S59" s="224"/>
      <c r="T59" s="224"/>
      <c r="U59" s="224"/>
      <c r="V59" s="114"/>
    </row>
    <row r="60">
      <c r="A60" s="312"/>
      <c r="B60" s="315"/>
      <c r="C60" s="317"/>
      <c r="D60" s="317"/>
      <c r="E60" s="318"/>
      <c r="F60" s="318"/>
      <c r="G60" s="318"/>
      <c r="H60" s="319"/>
      <c r="I60" s="319"/>
      <c r="J60" s="320"/>
      <c r="K60" s="320"/>
      <c r="L60" s="320"/>
      <c r="M60" s="320"/>
      <c r="N60" s="320"/>
      <c r="O60" s="320"/>
      <c r="P60" s="320"/>
      <c r="Q60" s="180"/>
      <c r="R60" s="180"/>
      <c r="S60" s="180"/>
      <c r="T60" s="180"/>
      <c r="U60" s="180"/>
      <c r="V60" s="180"/>
    </row>
    <row r="61">
      <c r="A61" s="322" t="s">
        <v>305</v>
      </c>
      <c r="B61" s="117"/>
      <c r="C61" s="317"/>
      <c r="D61" s="317"/>
      <c r="E61" s="318"/>
      <c r="F61" s="318"/>
      <c r="G61" s="318"/>
      <c r="H61" s="319"/>
      <c r="I61" s="319"/>
      <c r="J61" s="320"/>
      <c r="K61" s="320"/>
      <c r="L61" s="320"/>
      <c r="M61" s="320"/>
      <c r="N61" s="320"/>
      <c r="O61" s="320"/>
      <c r="P61" s="320"/>
      <c r="Q61" s="180"/>
      <c r="R61" s="180"/>
      <c r="S61" s="180"/>
      <c r="T61" s="180"/>
      <c r="U61" s="180"/>
      <c r="V61" s="180"/>
    </row>
    <row r="62" outlineLevel="1">
      <c r="A62" s="324" t="s">
        <v>2995</v>
      </c>
      <c r="B62" s="117"/>
      <c r="C62" s="327" t="s">
        <v>48</v>
      </c>
      <c r="D62" s="327" t="s">
        <v>49</v>
      </c>
      <c r="E62" s="328" t="s">
        <v>50</v>
      </c>
      <c r="F62" s="329" t="s">
        <v>51</v>
      </c>
      <c r="G62" s="328" t="s">
        <v>52</v>
      </c>
      <c r="H62" s="331" t="str">
        <f>'テンプレート'!H72</f>
        <v>Comment</v>
      </c>
      <c r="I62" s="120"/>
      <c r="J62" s="117"/>
      <c r="K62" s="333" t="str">
        <f>'テンプレート'!K72</f>
        <v>ベクトル</v>
      </c>
      <c r="L62" s="333" t="str">
        <f>'テンプレート'!L72</f>
        <v>KBG (R.E.)</v>
      </c>
      <c r="M62" s="333" t="str">
        <f>'テンプレート'!M72</f>
        <v>BKB (R.A.)</v>
      </c>
      <c r="N62" s="333" t="str">
        <f>'テンプレート'!N72</f>
        <v>FKB (R.F.)</v>
      </c>
      <c r="O62" s="334" t="str">
        <f>'テンプレート'!O72</f>
        <v>盾削り値</v>
      </c>
      <c r="P62" s="333" t="str">
        <f>'テンプレート'!P72</f>
        <v>ﾋｯﾄｽﾄｯﾌﾟ</v>
      </c>
      <c r="Q62" s="334" t="str">
        <f>'テンプレート'!Q72</f>
        <v>ずらし</v>
      </c>
      <c r="R62" s="333" t="str">
        <f>'テンプレート'!R72</f>
        <v>相殺</v>
      </c>
      <c r="S62" s="334" t="str">
        <f>'テンプレート'!S72</f>
        <v>相殺ﾓｰｼｮﾝ</v>
      </c>
      <c r="T62" s="334" t="str">
        <f>'テンプレート'!T72</f>
        <v>飛び道具</v>
      </c>
      <c r="U62" s="334" t="str">
        <f>'テンプレート'!U72</f>
        <v>慣性反転</v>
      </c>
      <c r="V62" s="334" t="str">
        <f>'テンプレート'!V72</f>
        <v>向き反転</v>
      </c>
    </row>
    <row r="63" ht="19.5" customHeight="1" outlineLevel="1">
      <c r="A63" s="335" t="s">
        <v>324</v>
      </c>
      <c r="B63" s="343" t="s">
        <v>959</v>
      </c>
      <c r="C63" s="199" t="s">
        <v>2636</v>
      </c>
      <c r="D63" s="610"/>
      <c r="E63" s="199" t="s">
        <v>2996</v>
      </c>
      <c r="F63" s="200">
        <v>0.828</v>
      </c>
      <c r="G63" s="201" t="s">
        <v>292</v>
      </c>
      <c r="H63" s="283" t="s">
        <v>2997</v>
      </c>
      <c r="I63" s="221"/>
      <c r="J63" s="110"/>
      <c r="K63" s="203"/>
      <c r="L63" s="203"/>
      <c r="M63" s="204"/>
      <c r="N63" s="204"/>
      <c r="O63" s="200">
        <v>0.0</v>
      </c>
      <c r="P63" s="200">
        <v>1.0</v>
      </c>
      <c r="Q63" s="200">
        <v>1.0</v>
      </c>
      <c r="R63" s="205" t="b">
        <v>0</v>
      </c>
      <c r="S63" s="205" t="b">
        <v>0</v>
      </c>
      <c r="T63" s="205" t="b">
        <v>1</v>
      </c>
      <c r="U63" s="344" t="s">
        <v>340</v>
      </c>
      <c r="V63" s="344" t="b">
        <v>1</v>
      </c>
    </row>
    <row r="64" ht="19.5" customHeight="1" outlineLevel="1">
      <c r="A64" s="222"/>
      <c r="B64" s="708" t="s">
        <v>341</v>
      </c>
      <c r="C64" s="216" t="s">
        <v>2998</v>
      </c>
      <c r="D64" s="1978" t="s">
        <v>309</v>
      </c>
      <c r="E64" s="199" t="s">
        <v>2999</v>
      </c>
      <c r="F64" s="200">
        <v>8.28</v>
      </c>
      <c r="G64" s="201" t="s">
        <v>70</v>
      </c>
      <c r="H64" s="231"/>
      <c r="J64" s="233"/>
      <c r="K64" s="203"/>
      <c r="L64" s="203"/>
      <c r="M64" s="204"/>
      <c r="N64" s="204"/>
      <c r="O64" s="200">
        <v>0.0</v>
      </c>
      <c r="P64" s="200">
        <v>1.0</v>
      </c>
      <c r="Q64" s="200">
        <v>1.0</v>
      </c>
      <c r="R64" s="205" t="b">
        <v>1</v>
      </c>
      <c r="S64" s="205"/>
      <c r="T64" s="205" t="b">
        <v>1</v>
      </c>
      <c r="U64" s="222"/>
      <c r="V64" s="222"/>
    </row>
    <row r="65" ht="19.5" customHeight="1" outlineLevel="1">
      <c r="A65" s="222"/>
      <c r="B65" s="708" t="s">
        <v>344</v>
      </c>
      <c r="C65" s="222"/>
      <c r="D65" s="207"/>
      <c r="E65" s="199" t="s">
        <v>3000</v>
      </c>
      <c r="F65" s="200">
        <v>20.7</v>
      </c>
      <c r="G65" s="201" t="s">
        <v>67</v>
      </c>
      <c r="H65" s="231"/>
      <c r="J65" s="233"/>
      <c r="K65" s="203"/>
      <c r="L65" s="203"/>
      <c r="M65" s="204"/>
      <c r="N65" s="204"/>
      <c r="O65" s="200"/>
      <c r="P65" s="200"/>
      <c r="Q65" s="200"/>
      <c r="R65" s="205" t="b">
        <v>0</v>
      </c>
      <c r="S65" s="205" t="b">
        <v>0</v>
      </c>
      <c r="T65" s="205" t="b">
        <v>0</v>
      </c>
      <c r="U65" s="222"/>
      <c r="V65" s="222"/>
    </row>
    <row r="66" ht="19.5" customHeight="1" outlineLevel="1">
      <c r="A66" s="207"/>
      <c r="B66" s="708" t="s">
        <v>1963</v>
      </c>
      <c r="C66" s="199" t="s">
        <v>3001</v>
      </c>
      <c r="D66" s="345" t="s">
        <v>172</v>
      </c>
      <c r="E66" s="610"/>
      <c r="F66" s="610"/>
      <c r="G66" s="610"/>
      <c r="H66" s="112"/>
      <c r="I66" s="224"/>
      <c r="J66" s="114"/>
      <c r="K66" s="203"/>
      <c r="L66" s="203"/>
      <c r="M66" s="204"/>
      <c r="N66" s="204"/>
      <c r="O66" s="200">
        <v>3.0</v>
      </c>
      <c r="P66" s="200">
        <v>1.0</v>
      </c>
      <c r="Q66" s="200">
        <v>1.0</v>
      </c>
      <c r="R66" s="205" t="b">
        <v>1</v>
      </c>
      <c r="S66" s="205" t="b">
        <v>0</v>
      </c>
      <c r="T66" s="205" t="b">
        <v>1</v>
      </c>
      <c r="U66" s="207"/>
      <c r="V66" s="207"/>
    </row>
    <row r="67" outlineLevel="1">
      <c r="A67" s="324" t="s">
        <v>3002</v>
      </c>
      <c r="B67" s="117"/>
      <c r="C67" s="327" t="s">
        <v>48</v>
      </c>
      <c r="D67" s="327" t="s">
        <v>49</v>
      </c>
      <c r="E67" s="328" t="s">
        <v>50</v>
      </c>
      <c r="F67" s="329" t="s">
        <v>51</v>
      </c>
      <c r="G67" s="328" t="s">
        <v>52</v>
      </c>
      <c r="H67" s="331" t="str">
        <f>'テンプレート'!H75</f>
        <v>Comment</v>
      </c>
      <c r="I67" s="120"/>
      <c r="J67" s="117"/>
      <c r="K67" s="333" t="str">
        <f>'テンプレート'!K75</f>
        <v>ベクトル</v>
      </c>
      <c r="L67" s="333" t="str">
        <f>'テンプレート'!L75</f>
        <v>KBG (R.E.)</v>
      </c>
      <c r="M67" s="333" t="str">
        <f>'テンプレート'!M75</f>
        <v>BKB (R.A.)</v>
      </c>
      <c r="N67" s="333" t="str">
        <f>'テンプレート'!N75</f>
        <v>FKB (R.F.)</v>
      </c>
      <c r="O67" s="334" t="str">
        <f>'テンプレート'!O75</f>
        <v>盾削り値</v>
      </c>
      <c r="P67" s="333" t="str">
        <f>'テンプレート'!P75</f>
        <v>ﾋｯﾄｽﾄｯﾌﾟ</v>
      </c>
      <c r="Q67" s="334" t="str">
        <f>'テンプレート'!Q75</f>
        <v>ずらし</v>
      </c>
      <c r="R67" s="333" t="str">
        <f>'テンプレート'!R75</f>
        <v>相殺</v>
      </c>
      <c r="S67" s="334" t="str">
        <f>'テンプレート'!S75</f>
        <v>相殺ﾓｰｼｮﾝ</v>
      </c>
      <c r="T67" s="334" t="str">
        <f>'テンプレート'!T75</f>
        <v>飛び道具</v>
      </c>
      <c r="U67" s="334" t="str">
        <f>'テンプレート'!U75</f>
        <v>慣性反転</v>
      </c>
      <c r="V67" s="334" t="str">
        <f>'テンプレート'!V75</f>
        <v>向き反転</v>
      </c>
    </row>
    <row r="68" outlineLevel="1">
      <c r="A68" s="394" t="s">
        <v>322</v>
      </c>
      <c r="B68" s="343" t="s">
        <v>1101</v>
      </c>
      <c r="C68" s="199" t="s">
        <v>79</v>
      </c>
      <c r="D68" s="314" t="s">
        <v>1385</v>
      </c>
      <c r="E68" s="610"/>
      <c r="F68" s="610"/>
      <c r="G68" s="610"/>
      <c r="H68" s="243" t="s">
        <v>3003</v>
      </c>
      <c r="I68" s="221"/>
      <c r="J68" s="110"/>
      <c r="K68" s="407"/>
      <c r="L68" s="407"/>
      <c r="M68" s="407"/>
      <c r="N68" s="407"/>
      <c r="O68" s="407"/>
      <c r="P68" s="407"/>
      <c r="Q68" s="407"/>
      <c r="R68" s="407"/>
      <c r="S68" s="407"/>
      <c r="T68" s="407"/>
      <c r="U68" s="344" t="s">
        <v>340</v>
      </c>
      <c r="V68" s="344" t="b">
        <v>1</v>
      </c>
    </row>
    <row r="69" outlineLevel="1">
      <c r="A69" s="394" t="s">
        <v>324</v>
      </c>
      <c r="B69" s="343" t="s">
        <v>3004</v>
      </c>
      <c r="C69" s="199" t="s">
        <v>262</v>
      </c>
      <c r="D69" s="114"/>
      <c r="E69" s="199" t="s">
        <v>3005</v>
      </c>
      <c r="F69" s="200" t="s">
        <v>3006</v>
      </c>
      <c r="G69" s="201" t="s">
        <v>1874</v>
      </c>
      <c r="H69" s="231"/>
      <c r="J69" s="233"/>
      <c r="K69" s="200"/>
      <c r="L69" s="200"/>
      <c r="M69" s="205"/>
      <c r="N69" s="205"/>
      <c r="O69" s="200">
        <v>0.0</v>
      </c>
      <c r="P69" s="200">
        <v>1.0</v>
      </c>
      <c r="Q69" s="200">
        <v>1.0</v>
      </c>
      <c r="R69" s="205" t="b">
        <v>0</v>
      </c>
      <c r="S69" s="205" t="b">
        <v>0</v>
      </c>
      <c r="T69" s="205" t="b">
        <v>1</v>
      </c>
      <c r="U69" s="222"/>
      <c r="V69" s="222"/>
    </row>
    <row r="70" outlineLevel="1">
      <c r="A70" s="335" t="s">
        <v>322</v>
      </c>
      <c r="B70" s="343" t="s">
        <v>449</v>
      </c>
      <c r="C70" s="199" t="s">
        <v>537</v>
      </c>
      <c r="D70" s="314" t="s">
        <v>458</v>
      </c>
      <c r="E70" s="199" t="s">
        <v>173</v>
      </c>
      <c r="F70" s="200">
        <v>12.0</v>
      </c>
      <c r="G70" s="201" t="s">
        <v>168</v>
      </c>
      <c r="H70" s="231"/>
      <c r="J70" s="233"/>
      <c r="K70" s="200"/>
      <c r="L70" s="200"/>
      <c r="M70" s="205"/>
      <c r="N70" s="205"/>
      <c r="O70" s="200">
        <v>0.0</v>
      </c>
      <c r="P70" s="200">
        <v>1.0</v>
      </c>
      <c r="Q70" s="200">
        <v>0.0</v>
      </c>
      <c r="R70" s="205"/>
      <c r="S70" s="205"/>
      <c r="T70" s="205"/>
      <c r="U70" s="222"/>
      <c r="V70" s="222"/>
    </row>
    <row r="71" outlineLevel="1">
      <c r="A71" s="207"/>
      <c r="B71" s="343" t="s">
        <v>1106</v>
      </c>
      <c r="C71" s="199" t="s">
        <v>150</v>
      </c>
      <c r="D71" s="114"/>
      <c r="E71" s="199" t="s">
        <v>206</v>
      </c>
      <c r="F71" s="200">
        <v>15.6</v>
      </c>
      <c r="G71" s="610"/>
      <c r="H71" s="112"/>
      <c r="I71" s="224"/>
      <c r="J71" s="114"/>
      <c r="K71" s="200"/>
      <c r="L71" s="200"/>
      <c r="M71" s="205"/>
      <c r="N71" s="205"/>
      <c r="O71" s="200">
        <v>0.0</v>
      </c>
      <c r="P71" s="200">
        <v>1.0</v>
      </c>
      <c r="Q71" s="200">
        <v>1.0</v>
      </c>
      <c r="R71" s="205" t="b">
        <v>0</v>
      </c>
      <c r="S71" s="205" t="b">
        <v>0</v>
      </c>
      <c r="T71" s="205"/>
      <c r="U71" s="207"/>
      <c r="V71" s="207"/>
    </row>
    <row r="72" outlineLevel="1">
      <c r="A72" s="324" t="s">
        <v>3007</v>
      </c>
      <c r="B72" s="117"/>
      <c r="C72" s="327" t="s">
        <v>48</v>
      </c>
      <c r="D72" s="327" t="s">
        <v>49</v>
      </c>
      <c r="E72" s="328" t="s">
        <v>50</v>
      </c>
      <c r="F72" s="329" t="s">
        <v>51</v>
      </c>
      <c r="G72" s="328" t="s">
        <v>52</v>
      </c>
      <c r="H72" s="331" t="str">
        <f>'テンプレート'!H80</f>
        <v>Comment</v>
      </c>
      <c r="I72" s="120"/>
      <c r="J72" s="117"/>
      <c r="K72" s="333" t="str">
        <f>'テンプレート'!K80</f>
        <v>ベクトル</v>
      </c>
      <c r="L72" s="333" t="str">
        <f>'テンプレート'!L80</f>
        <v>KBG (R.E.)</v>
      </c>
      <c r="M72" s="333" t="str">
        <f>'テンプレート'!M80</f>
        <v>BKB (R.A.)</v>
      </c>
      <c r="N72" s="333" t="str">
        <f>'テンプレート'!N80</f>
        <v>FKB (R.F.)</v>
      </c>
      <c r="O72" s="334" t="str">
        <f>'テンプレート'!O80</f>
        <v>盾削り値</v>
      </c>
      <c r="P72" s="333" t="str">
        <f>'テンプレート'!P80</f>
        <v>ﾋｯﾄｽﾄｯﾌﾟ</v>
      </c>
      <c r="Q72" s="334" t="str">
        <f>'テンプレート'!Q80</f>
        <v>ずらし</v>
      </c>
      <c r="R72" s="333" t="str">
        <f>'テンプレート'!R80</f>
        <v>相殺</v>
      </c>
      <c r="S72" s="334" t="str">
        <f>'テンプレート'!S80</f>
        <v>相殺ﾓｰｼｮﾝ</v>
      </c>
      <c r="T72" s="334" t="str">
        <f>'テンプレート'!T80</f>
        <v>飛び道具</v>
      </c>
      <c r="U72" s="334" t="str">
        <f>'テンプレート'!U80</f>
        <v>慣性反転</v>
      </c>
      <c r="V72" s="334" t="str">
        <f>'テンプレート'!V80</f>
        <v>向き反転</v>
      </c>
    </row>
    <row r="73" ht="38.25" customHeight="1" outlineLevel="1">
      <c r="A73" s="335" t="s">
        <v>324</v>
      </c>
      <c r="B73" s="388" t="s">
        <v>2333</v>
      </c>
      <c r="C73" s="199" t="s">
        <v>2280</v>
      </c>
      <c r="D73" s="199" t="s">
        <v>3008</v>
      </c>
      <c r="E73" s="199" t="s">
        <v>66</v>
      </c>
      <c r="F73" s="200">
        <v>7.199999999999999</v>
      </c>
      <c r="G73" s="201" t="s">
        <v>67</v>
      </c>
      <c r="H73" s="283" t="s">
        <v>3009</v>
      </c>
      <c r="I73" s="221"/>
      <c r="J73" s="110"/>
      <c r="K73" s="200"/>
      <c r="L73" s="200"/>
      <c r="M73" s="205"/>
      <c r="N73" s="205"/>
      <c r="O73" s="200">
        <v>0.0</v>
      </c>
      <c r="P73" s="200">
        <v>1.0</v>
      </c>
      <c r="Q73" s="200">
        <v>1.0</v>
      </c>
      <c r="R73" s="205" t="b">
        <v>1</v>
      </c>
      <c r="S73" s="205" t="b">
        <v>1</v>
      </c>
      <c r="T73" s="205"/>
      <c r="U73" s="344" t="b">
        <v>0</v>
      </c>
      <c r="V73" s="344" t="b">
        <v>0</v>
      </c>
    </row>
    <row r="74" ht="38.25" customHeight="1" outlineLevel="1">
      <c r="A74" s="207"/>
      <c r="B74" s="388" t="s">
        <v>332</v>
      </c>
      <c r="C74" s="199" t="s">
        <v>429</v>
      </c>
      <c r="D74" s="199" t="s">
        <v>118</v>
      </c>
      <c r="E74" s="199" t="s">
        <v>58</v>
      </c>
      <c r="F74" s="200">
        <v>4.8</v>
      </c>
      <c r="G74" s="201" t="s">
        <v>59</v>
      </c>
      <c r="H74" s="112"/>
      <c r="I74" s="224"/>
      <c r="J74" s="114"/>
      <c r="K74" s="200"/>
      <c r="L74" s="200"/>
      <c r="M74" s="205"/>
      <c r="N74" s="205"/>
      <c r="O74" s="200">
        <v>0.0</v>
      </c>
      <c r="P74" s="200">
        <v>1.0</v>
      </c>
      <c r="Q74" s="200">
        <v>1.0</v>
      </c>
      <c r="R74" s="205" t="b">
        <v>1</v>
      </c>
      <c r="S74" s="205" t="b">
        <v>1</v>
      </c>
      <c r="T74" s="205"/>
      <c r="U74" s="207"/>
      <c r="V74" s="207"/>
    </row>
    <row r="75" outlineLevel="1">
      <c r="A75" s="324" t="s">
        <v>3010</v>
      </c>
      <c r="B75" s="117"/>
      <c r="C75" s="327" t="s">
        <v>48</v>
      </c>
      <c r="D75" s="327" t="s">
        <v>49</v>
      </c>
      <c r="E75" s="328" t="s">
        <v>50</v>
      </c>
      <c r="F75" s="329" t="s">
        <v>51</v>
      </c>
      <c r="G75" s="328" t="s">
        <v>52</v>
      </c>
      <c r="H75" s="331" t="str">
        <f>'テンプレート'!H85</f>
        <v>Comment</v>
      </c>
      <c r="I75" s="120"/>
      <c r="J75" s="117"/>
      <c r="K75" s="333" t="str">
        <f>'テンプレート'!K85</f>
        <v>ベクトル</v>
      </c>
      <c r="L75" s="333" t="str">
        <f>'テンプレート'!L85</f>
        <v>KBG (R.E.)</v>
      </c>
      <c r="M75" s="333" t="str">
        <f>'テンプレート'!M85</f>
        <v>BKB (R.A.)</v>
      </c>
      <c r="N75" s="333" t="str">
        <f>'テンプレート'!N85</f>
        <v>FKB (R.F.)</v>
      </c>
      <c r="O75" s="334" t="str">
        <f>'テンプレート'!O85</f>
        <v>盾削り値</v>
      </c>
      <c r="P75" s="333" t="str">
        <f>'テンプレート'!P85</f>
        <v>ﾋｯﾄｽﾄｯﾌﾟ</v>
      </c>
      <c r="Q75" s="334" t="str">
        <f>'テンプレート'!Q85</f>
        <v>ずらし</v>
      </c>
      <c r="R75" s="333" t="str">
        <f>'テンプレート'!R85</f>
        <v>相殺</v>
      </c>
      <c r="S75" s="334" t="str">
        <f>'テンプレート'!S85</f>
        <v>相殺ﾓｰｼｮﾝ</v>
      </c>
      <c r="T75" s="334" t="str">
        <f>'テンプレート'!T85</f>
        <v>飛び道具</v>
      </c>
      <c r="U75" s="334" t="str">
        <f>'テンプレート'!U85</f>
        <v>慣性反転</v>
      </c>
      <c r="V75" s="334" t="str">
        <f>'テンプレート'!V85</f>
        <v>向き反転</v>
      </c>
    </row>
    <row r="76" outlineLevel="1">
      <c r="A76" s="335" t="s">
        <v>324</v>
      </c>
      <c r="B76" s="388" t="s">
        <v>1747</v>
      </c>
      <c r="C76" s="199" t="s">
        <v>3011</v>
      </c>
      <c r="D76" s="199" t="s">
        <v>1108</v>
      </c>
      <c r="E76" s="610"/>
      <c r="F76" s="610"/>
      <c r="G76" s="610"/>
      <c r="H76" s="283" t="s">
        <v>3012</v>
      </c>
      <c r="I76" s="221"/>
      <c r="J76" s="221"/>
      <c r="K76" s="407"/>
      <c r="L76" s="407"/>
      <c r="M76" s="407"/>
      <c r="N76" s="407"/>
      <c r="O76" s="407"/>
      <c r="P76" s="407"/>
      <c r="Q76" s="407"/>
      <c r="R76" s="407"/>
      <c r="S76" s="407"/>
      <c r="T76" s="407"/>
      <c r="U76" s="344" t="b">
        <v>0</v>
      </c>
      <c r="V76" s="344" t="b">
        <v>0</v>
      </c>
    </row>
    <row r="77" outlineLevel="1">
      <c r="A77" s="222"/>
      <c r="B77" s="388" t="s">
        <v>2195</v>
      </c>
      <c r="C77" s="199" t="s">
        <v>3013</v>
      </c>
      <c r="D77" s="199" t="s">
        <v>316</v>
      </c>
      <c r="E77" s="199" t="s">
        <v>2689</v>
      </c>
      <c r="F77" s="200">
        <v>15.0</v>
      </c>
      <c r="G77" s="201" t="s">
        <v>207</v>
      </c>
      <c r="H77" s="213" t="s">
        <v>3014</v>
      </c>
      <c r="I77" s="120"/>
      <c r="J77" s="117"/>
      <c r="K77" s="200"/>
      <c r="L77" s="200"/>
      <c r="M77" s="205"/>
      <c r="N77" s="205"/>
      <c r="O77" s="200"/>
      <c r="P77" s="200"/>
      <c r="Q77" s="200"/>
      <c r="R77" s="205" t="b">
        <v>0</v>
      </c>
      <c r="S77" s="205" t="b">
        <v>0</v>
      </c>
      <c r="T77" s="205" t="b">
        <v>0</v>
      </c>
      <c r="U77" s="222"/>
      <c r="V77" s="222"/>
    </row>
    <row r="78" outlineLevel="1">
      <c r="A78" s="207"/>
      <c r="B78" s="388" t="s">
        <v>2196</v>
      </c>
      <c r="C78" s="199" t="s">
        <v>3013</v>
      </c>
      <c r="D78" s="199" t="s">
        <v>316</v>
      </c>
      <c r="E78" s="199" t="s">
        <v>2689</v>
      </c>
      <c r="F78" s="200">
        <v>15.0</v>
      </c>
      <c r="G78" s="201" t="s">
        <v>207</v>
      </c>
      <c r="H78" s="213" t="s">
        <v>3014</v>
      </c>
      <c r="I78" s="120"/>
      <c r="J78" s="117"/>
      <c r="K78" s="200"/>
      <c r="L78" s="200"/>
      <c r="M78" s="205"/>
      <c r="N78" s="205"/>
      <c r="O78" s="200">
        <v>0.0</v>
      </c>
      <c r="P78" s="200">
        <v>1.0</v>
      </c>
      <c r="Q78" s="200">
        <v>1.0</v>
      </c>
      <c r="R78" s="205" t="b">
        <v>0</v>
      </c>
      <c r="S78" s="205" t="b">
        <v>0</v>
      </c>
      <c r="T78" s="205"/>
      <c r="U78" s="207"/>
      <c r="V78" s="207"/>
    </row>
    <row r="79">
      <c r="A79" s="312"/>
      <c r="B79" s="315"/>
      <c r="C79" s="317"/>
      <c r="D79" s="317"/>
      <c r="E79" s="318"/>
      <c r="F79" s="318"/>
      <c r="G79" s="318"/>
      <c r="H79" s="319"/>
      <c r="I79" s="319"/>
      <c r="J79" s="320"/>
      <c r="K79" s="320"/>
      <c r="L79" s="320"/>
      <c r="M79" s="320"/>
      <c r="N79" s="320"/>
      <c r="O79" s="320"/>
      <c r="P79" s="320"/>
      <c r="Q79" s="180"/>
      <c r="R79" s="180"/>
      <c r="S79" s="180"/>
      <c r="T79" s="180"/>
      <c r="U79" s="180"/>
      <c r="V79" s="180"/>
    </row>
    <row r="80">
      <c r="A80" s="390" t="s">
        <v>442</v>
      </c>
      <c r="B80" s="110"/>
      <c r="C80" s="319"/>
      <c r="D80" s="319"/>
      <c r="E80" s="320"/>
      <c r="F80" s="392"/>
      <c r="G80" s="392"/>
      <c r="H80" s="320"/>
      <c r="I80" s="320"/>
      <c r="J80" s="320"/>
      <c r="K80" s="320"/>
      <c r="L80" s="320"/>
      <c r="M80" s="320"/>
      <c r="N80" s="180"/>
      <c r="O80" s="180"/>
      <c r="P80" s="180"/>
      <c r="Q80" s="320"/>
      <c r="R80" s="320"/>
      <c r="S80" s="320"/>
      <c r="T80" s="320"/>
      <c r="U80" s="320"/>
      <c r="V80" s="320"/>
    </row>
    <row r="81" outlineLevel="1">
      <c r="A81" s="112"/>
      <c r="B81" s="114"/>
      <c r="C81" s="393" t="s">
        <v>48</v>
      </c>
      <c r="D81" s="393" t="s">
        <v>49</v>
      </c>
      <c r="E81" s="393" t="s">
        <v>50</v>
      </c>
      <c r="F81" s="396" t="s">
        <v>51</v>
      </c>
      <c r="G81" s="319"/>
      <c r="H81" s="319"/>
      <c r="I81" s="319"/>
      <c r="J81" s="320"/>
      <c r="K81" s="320"/>
      <c r="L81" s="320"/>
      <c r="M81" s="320"/>
      <c r="N81" s="320"/>
      <c r="O81" s="320"/>
      <c r="P81" s="320"/>
      <c r="Q81" s="320"/>
      <c r="R81" s="320"/>
      <c r="S81" s="320"/>
      <c r="T81" s="320"/>
      <c r="U81" s="320"/>
      <c r="V81" s="320"/>
    </row>
    <row r="82" outlineLevel="1">
      <c r="A82" s="398" t="s">
        <v>449</v>
      </c>
      <c r="B82" s="399" t="s">
        <v>449</v>
      </c>
      <c r="C82" s="199" t="s">
        <v>429</v>
      </c>
      <c r="D82" s="199" t="s">
        <v>66</v>
      </c>
      <c r="E82" s="199" t="s">
        <v>452</v>
      </c>
      <c r="F82" s="200">
        <v>1.56</v>
      </c>
      <c r="G82" s="319"/>
      <c r="H82" s="319"/>
      <c r="I82" s="319"/>
      <c r="J82" s="320"/>
      <c r="K82" s="320"/>
      <c r="L82" s="320"/>
      <c r="M82" s="320"/>
      <c r="N82" s="320"/>
      <c r="O82" s="320"/>
      <c r="P82" s="320"/>
      <c r="Q82" s="320"/>
      <c r="R82" s="320"/>
      <c r="S82" s="320"/>
      <c r="T82" s="320"/>
      <c r="U82" s="320"/>
      <c r="V82" s="320"/>
    </row>
    <row r="83" outlineLevel="1">
      <c r="A83" s="400" t="s">
        <v>454</v>
      </c>
      <c r="B83" s="399" t="s">
        <v>455</v>
      </c>
      <c r="C83" s="199" t="s">
        <v>261</v>
      </c>
      <c r="D83" s="199" t="s">
        <v>165</v>
      </c>
      <c r="E83" s="401"/>
      <c r="F83" s="402"/>
      <c r="G83" s="402"/>
      <c r="H83" s="319"/>
      <c r="I83" s="319"/>
      <c r="J83" s="320"/>
      <c r="K83" s="320"/>
      <c r="L83" s="320"/>
      <c r="M83" s="320"/>
      <c r="N83" s="320"/>
      <c r="O83" s="320"/>
      <c r="P83" s="320"/>
      <c r="Q83" s="320"/>
      <c r="R83" s="320"/>
      <c r="S83" s="320"/>
      <c r="T83" s="320"/>
      <c r="U83" s="320"/>
      <c r="V83" s="320"/>
    </row>
    <row r="84" outlineLevel="1">
      <c r="A84" s="231"/>
      <c r="B84" s="399" t="s">
        <v>456</v>
      </c>
      <c r="C84" s="199" t="s">
        <v>212</v>
      </c>
      <c r="D84" s="199" t="s">
        <v>461</v>
      </c>
      <c r="E84" s="401"/>
      <c r="F84" s="402"/>
      <c r="G84" s="402"/>
      <c r="H84" s="319"/>
      <c r="I84" s="319"/>
      <c r="J84" s="320"/>
      <c r="K84" s="320"/>
      <c r="L84" s="320"/>
      <c r="M84" s="320"/>
      <c r="N84" s="320"/>
      <c r="O84" s="320"/>
      <c r="P84" s="320"/>
      <c r="Q84" s="320"/>
      <c r="R84" s="320"/>
      <c r="S84" s="320"/>
      <c r="T84" s="320"/>
      <c r="U84" s="320"/>
      <c r="V84" s="320"/>
    </row>
    <row r="85" outlineLevel="1">
      <c r="A85" s="112"/>
      <c r="B85" s="399" t="s">
        <v>459</v>
      </c>
      <c r="C85" s="199" t="s">
        <v>130</v>
      </c>
      <c r="D85" s="199" t="s">
        <v>458</v>
      </c>
      <c r="E85" s="319"/>
      <c r="F85" s="402"/>
      <c r="G85" s="402"/>
      <c r="H85" s="319"/>
      <c r="I85" s="319"/>
      <c r="J85" s="320"/>
      <c r="K85" s="320"/>
      <c r="L85" s="320"/>
      <c r="M85" s="320"/>
      <c r="N85" s="320"/>
      <c r="O85" s="320"/>
      <c r="P85" s="320"/>
      <c r="Q85" s="320"/>
      <c r="R85" s="320"/>
      <c r="S85" s="320"/>
      <c r="T85" s="320"/>
      <c r="U85" s="320"/>
      <c r="V85" s="320"/>
    </row>
    <row r="86" outlineLevel="1">
      <c r="A86" s="403" t="s">
        <v>462</v>
      </c>
      <c r="B86" s="117"/>
      <c r="C86" s="393" t="s">
        <v>465</v>
      </c>
      <c r="D86" s="393" t="s">
        <v>48</v>
      </c>
      <c r="E86" s="393" t="s">
        <v>49</v>
      </c>
      <c r="F86" s="393" t="s">
        <v>50</v>
      </c>
      <c r="G86" s="396" t="s">
        <v>51</v>
      </c>
      <c r="H86" s="1036" t="s">
        <v>53</v>
      </c>
      <c r="I86" s="120"/>
      <c r="J86" s="117"/>
      <c r="K86" s="405" t="str">
        <f>'テンプレート'!K97</f>
        <v>ベクトル</v>
      </c>
      <c r="L86" s="405" t="str">
        <f>'テンプレート'!L97</f>
        <v>KBG (R.E.)</v>
      </c>
      <c r="M86" s="405" t="str">
        <f>'テンプレート'!M97</f>
        <v>BKB (R.A.)</v>
      </c>
      <c r="N86" s="405" t="str">
        <f>'テンプレート'!N97</f>
        <v>FKB (R.F.)</v>
      </c>
      <c r="O86" s="406" t="str">
        <f>'テンプレート'!O97</f>
        <v>盾削り値</v>
      </c>
      <c r="P86" s="405" t="str">
        <f>'テンプレート'!P97</f>
        <v>ﾋｯﾄｽﾄｯﾌﾟ</v>
      </c>
      <c r="Q86" s="406" t="str">
        <f>'テンプレート'!Q97</f>
        <v>ずらし</v>
      </c>
      <c r="R86" s="408"/>
      <c r="S86" s="408"/>
      <c r="T86" s="408"/>
      <c r="U86" s="408"/>
      <c r="V86" s="408"/>
    </row>
    <row r="87" outlineLevel="1">
      <c r="A87" s="411" t="s">
        <v>467</v>
      </c>
      <c r="B87" s="399" t="s">
        <v>469</v>
      </c>
      <c r="C87" s="424" t="b">
        <v>0</v>
      </c>
      <c r="D87" s="199" t="s">
        <v>105</v>
      </c>
      <c r="E87" s="426">
        <v>21.0</v>
      </c>
      <c r="F87" s="199" t="s">
        <v>229</v>
      </c>
      <c r="G87" s="200">
        <v>6.0</v>
      </c>
      <c r="H87" s="1141"/>
      <c r="I87" s="221"/>
      <c r="J87" s="110"/>
      <c r="K87" s="203"/>
      <c r="L87" s="203"/>
      <c r="M87" s="203"/>
      <c r="N87" s="203"/>
      <c r="O87" s="205">
        <v>0.0</v>
      </c>
      <c r="P87" s="205">
        <v>1.0</v>
      </c>
      <c r="Q87" s="205">
        <v>1.0</v>
      </c>
      <c r="R87" s="408"/>
      <c r="S87" s="320"/>
      <c r="T87" s="320"/>
      <c r="U87" s="320"/>
      <c r="V87" s="320"/>
    </row>
    <row r="88" outlineLevel="1">
      <c r="A88" s="207"/>
      <c r="B88" s="399" t="s">
        <v>462</v>
      </c>
      <c r="C88" s="207"/>
      <c r="D88" s="199" t="s">
        <v>145</v>
      </c>
      <c r="E88" s="207"/>
      <c r="F88" s="199" t="s">
        <v>194</v>
      </c>
      <c r="G88" s="200">
        <v>3.6</v>
      </c>
      <c r="H88" s="112"/>
      <c r="I88" s="224"/>
      <c r="J88" s="114"/>
      <c r="K88" s="203"/>
      <c r="L88" s="203"/>
      <c r="M88" s="204"/>
      <c r="N88" s="204"/>
      <c r="O88" s="407"/>
      <c r="P88" s="407"/>
      <c r="Q88" s="407"/>
      <c r="R88" s="408"/>
      <c r="S88" s="320"/>
      <c r="T88" s="320"/>
      <c r="U88" s="320"/>
      <c r="V88" s="320"/>
    </row>
    <row r="89" outlineLevel="1">
      <c r="A89" s="411" t="s">
        <v>474</v>
      </c>
      <c r="B89" s="399" t="s">
        <v>469</v>
      </c>
      <c r="C89" s="424" t="b">
        <v>0</v>
      </c>
      <c r="D89" s="610"/>
      <c r="E89" s="426">
        <v>35.0</v>
      </c>
      <c r="F89" s="407"/>
      <c r="G89" s="407"/>
      <c r="H89" s="1141"/>
      <c r="I89" s="221"/>
      <c r="J89" s="110"/>
      <c r="K89" s="407"/>
      <c r="L89" s="407"/>
      <c r="M89" s="407"/>
      <c r="N89" s="407"/>
      <c r="O89" s="407"/>
      <c r="P89" s="407"/>
      <c r="Q89" s="407"/>
      <c r="R89" s="408"/>
      <c r="S89" s="320"/>
      <c r="T89" s="320"/>
      <c r="U89" s="320"/>
      <c r="V89" s="320"/>
    </row>
    <row r="90" outlineLevel="1">
      <c r="A90" s="207"/>
      <c r="B90" s="399" t="s">
        <v>462</v>
      </c>
      <c r="C90" s="207"/>
      <c r="D90" s="127">
        <v>14.0</v>
      </c>
      <c r="E90" s="207"/>
      <c r="F90" s="199" t="s">
        <v>173</v>
      </c>
      <c r="G90" s="200">
        <v>12.0</v>
      </c>
      <c r="H90" s="112"/>
      <c r="I90" s="224"/>
      <c r="J90" s="114"/>
      <c r="K90" s="203"/>
      <c r="L90" s="203"/>
      <c r="M90" s="204"/>
      <c r="N90" s="204"/>
      <c r="O90" s="407"/>
      <c r="P90" s="407"/>
      <c r="Q90" s="407"/>
      <c r="R90" s="408"/>
      <c r="S90" s="320"/>
      <c r="T90" s="320"/>
      <c r="U90" s="320"/>
      <c r="V90" s="320"/>
    </row>
    <row r="91" outlineLevel="1">
      <c r="A91" s="411" t="s">
        <v>477</v>
      </c>
      <c r="B91" s="399" t="s">
        <v>469</v>
      </c>
      <c r="C91" s="415" t="b">
        <v>0</v>
      </c>
      <c r="D91" s="127" t="s">
        <v>308</v>
      </c>
      <c r="E91" s="426">
        <v>37.0</v>
      </c>
      <c r="F91" s="199" t="s">
        <v>229</v>
      </c>
      <c r="G91" s="200">
        <v>6.0</v>
      </c>
      <c r="H91" s="1141"/>
      <c r="I91" s="221"/>
      <c r="J91" s="110"/>
      <c r="K91" s="203"/>
      <c r="L91" s="203"/>
      <c r="M91" s="204"/>
      <c r="N91" s="204"/>
      <c r="O91" s="205">
        <v>0.0</v>
      </c>
      <c r="P91" s="205">
        <v>1.0</v>
      </c>
      <c r="Q91" s="205">
        <v>1.0</v>
      </c>
      <c r="R91" s="408"/>
      <c r="S91" s="320"/>
      <c r="T91" s="320"/>
      <c r="U91" s="320"/>
      <c r="V91" s="320"/>
    </row>
    <row r="92" outlineLevel="1">
      <c r="A92" s="207"/>
      <c r="B92" s="399" t="s">
        <v>462</v>
      </c>
      <c r="C92" s="207"/>
      <c r="D92" s="127">
        <v>17.0</v>
      </c>
      <c r="E92" s="207"/>
      <c r="F92" s="199" t="s">
        <v>66</v>
      </c>
      <c r="G92" s="200">
        <v>7.199999999999999</v>
      </c>
      <c r="H92" s="112"/>
      <c r="I92" s="224"/>
      <c r="J92" s="114"/>
      <c r="K92" s="203"/>
      <c r="L92" s="203"/>
      <c r="M92" s="204"/>
      <c r="N92" s="204"/>
      <c r="O92" s="407"/>
      <c r="P92" s="407"/>
      <c r="Q92" s="407"/>
      <c r="R92" s="408"/>
      <c r="S92" s="179"/>
      <c r="T92" s="179"/>
      <c r="U92" s="179"/>
      <c r="V92" s="179"/>
    </row>
    <row r="93" outlineLevel="1">
      <c r="A93" s="411" t="s">
        <v>482</v>
      </c>
      <c r="B93" s="399" t="s">
        <v>469</v>
      </c>
      <c r="C93" s="424" t="b">
        <v>0</v>
      </c>
      <c r="D93" s="407"/>
      <c r="E93" s="426">
        <v>50.0</v>
      </c>
      <c r="F93" s="407"/>
      <c r="G93" s="407"/>
      <c r="H93" s="1141"/>
      <c r="I93" s="221"/>
      <c r="J93" s="110"/>
      <c r="K93" s="407"/>
      <c r="L93" s="407"/>
      <c r="M93" s="407"/>
      <c r="N93" s="407"/>
      <c r="O93" s="407"/>
      <c r="P93" s="407"/>
      <c r="Q93" s="407"/>
      <c r="R93" s="408"/>
      <c r="S93" s="179"/>
      <c r="T93" s="179"/>
      <c r="U93" s="179"/>
      <c r="V93" s="179"/>
    </row>
    <row r="94" outlineLevel="1">
      <c r="A94" s="207"/>
      <c r="B94" s="399" t="s">
        <v>462</v>
      </c>
      <c r="C94" s="207"/>
      <c r="D94" s="127">
        <v>28.0</v>
      </c>
      <c r="E94" s="207"/>
      <c r="F94" s="199" t="s">
        <v>145</v>
      </c>
      <c r="G94" s="200">
        <v>8.4</v>
      </c>
      <c r="H94" s="112"/>
      <c r="I94" s="224"/>
      <c r="J94" s="114"/>
      <c r="K94" s="203"/>
      <c r="L94" s="203"/>
      <c r="M94" s="204"/>
      <c r="N94" s="204"/>
      <c r="O94" s="407"/>
      <c r="P94" s="407"/>
      <c r="Q94" s="407"/>
      <c r="R94" s="408"/>
      <c r="S94" s="179"/>
      <c r="T94" s="179"/>
      <c r="U94" s="179"/>
      <c r="V94" s="179"/>
    </row>
    <row r="95">
      <c r="A95" s="312"/>
      <c r="B95" s="315"/>
      <c r="C95" s="317"/>
      <c r="D95" s="317"/>
      <c r="E95" s="319"/>
      <c r="F95" s="248"/>
      <c r="G95" s="248"/>
      <c r="H95" s="319"/>
      <c r="I95" s="319"/>
      <c r="J95" s="320"/>
      <c r="K95" s="320"/>
      <c r="L95" s="121"/>
      <c r="M95" s="121"/>
      <c r="N95" s="121"/>
      <c r="O95" s="179"/>
      <c r="P95" s="179"/>
      <c r="Q95" s="121"/>
      <c r="R95" s="121"/>
      <c r="S95" s="121"/>
      <c r="T95" s="121"/>
      <c r="U95" s="121"/>
      <c r="V95" s="121"/>
    </row>
    <row r="96">
      <c r="A96" s="429" t="s">
        <v>486</v>
      </c>
      <c r="B96" s="110"/>
      <c r="C96" s="392"/>
      <c r="D96" s="121"/>
      <c r="E96" s="121"/>
      <c r="F96" s="121"/>
      <c r="G96" s="121"/>
      <c r="H96" s="121"/>
      <c r="I96" s="121"/>
      <c r="J96" s="180"/>
      <c r="K96" s="121"/>
      <c r="L96" s="121"/>
      <c r="M96" s="121"/>
      <c r="N96" s="121"/>
      <c r="O96" s="121"/>
      <c r="P96" s="121"/>
      <c r="Q96" s="180"/>
      <c r="R96" s="121"/>
      <c r="S96" s="121"/>
      <c r="T96" s="121"/>
      <c r="U96" s="121"/>
      <c r="V96" s="121"/>
    </row>
    <row r="97" outlineLevel="1">
      <c r="A97" s="112"/>
      <c r="B97" s="114"/>
      <c r="C97" s="430" t="s">
        <v>487</v>
      </c>
      <c r="D97" s="430" t="s">
        <v>489</v>
      </c>
      <c r="E97" s="430" t="s">
        <v>49</v>
      </c>
      <c r="F97" s="430" t="s">
        <v>490</v>
      </c>
      <c r="G97" s="431"/>
      <c r="H97" s="319"/>
      <c r="I97" s="319"/>
      <c r="J97" s="320"/>
      <c r="K97" s="320"/>
      <c r="L97" s="121"/>
      <c r="M97" s="121"/>
      <c r="N97" s="121"/>
      <c r="O97" s="121"/>
      <c r="P97" s="121"/>
      <c r="Q97" s="121"/>
      <c r="R97" s="121"/>
      <c r="S97" s="121"/>
      <c r="T97" s="121"/>
      <c r="U97" s="121"/>
      <c r="V97" s="121"/>
    </row>
    <row r="98" outlineLevel="1">
      <c r="A98" s="432" t="s">
        <v>492</v>
      </c>
      <c r="B98" s="433" t="s">
        <v>455</v>
      </c>
      <c r="C98" s="127" t="str">
        <f t="array" ref="C98">INDEX(Dodges!$C$3:$U$84, MATCH($A$1,Dodges!$A$3:$A$85,0), MATCH(C97,Dodges!$C$2:$F$2,0))</f>
        <v>3-17</v>
      </c>
      <c r="D98" s="127" t="str">
        <f t="array" ref="D98">INDEX(Dodges!$C$3:$U$84, MATCH($A$1,Dodges!$A$3:$A$85,0), MATCH(D97,Dodges!$C$2:$F$2,0))</f>
        <v>6-17</v>
      </c>
      <c r="E98" s="127" t="str">
        <f t="array" ref="E98">INDEX(Dodges!$C$3:$U$84, MATCH($A$1,Dodges!$A$3:$A$85,0), MATCH(E97,Dodges!$C$2:$F$2,0))</f>
        <v>25 (20)</v>
      </c>
      <c r="F98" s="127" t="str">
        <f t="array" ref="F98">INDEX(Dodges!$C$3:$U$84, MATCH($A$1,Dodges!$A$3:$A$85,0), MATCH(F97,Dodges!$C$2:$F$2,0))</f>
        <v>33 (27)</v>
      </c>
      <c r="G98" s="402"/>
      <c r="H98" s="319"/>
      <c r="I98" s="319"/>
      <c r="J98" s="320"/>
      <c r="K98" s="320"/>
      <c r="L98" s="320"/>
      <c r="M98" s="121"/>
      <c r="N98" s="121"/>
      <c r="O98" s="121"/>
      <c r="P98" s="121"/>
      <c r="Q98" s="121"/>
      <c r="R98" s="121"/>
      <c r="S98" s="121"/>
      <c r="T98" s="121"/>
      <c r="U98" s="121"/>
      <c r="V98" s="121"/>
    </row>
    <row r="99" outlineLevel="1">
      <c r="A99" s="231"/>
      <c r="B99" s="433" t="s">
        <v>496</v>
      </c>
      <c r="C99" s="127" t="str">
        <f t="array" ref="C99">INDEX(Dodges!$G$3:$U$84, MATCH($A$1,Dodges!$A$3:$A$85,0), MATCH(C97,Dodges!$G$2:$J$2,0))</f>
        <v>4-15</v>
      </c>
      <c r="D99" s="127" t="str">
        <f t="array" ref="D99">INDEX(Dodges!$G$3:$U$84, MATCH($A$1,Dodges!$A$3:$A$85,0), MATCH(D97,Dodges!$G$2:$J$2,0))</f>
        <v>8-14</v>
      </c>
      <c r="E99" s="127" t="str">
        <f t="array" ref="E99">INDEX(Dodges!$G$3:$U$84, MATCH($A$1,Dodges!$A$3:$A$85,0), MATCH(E97,Dodges!$G$2:$J$2,0))</f>
        <v>29</v>
      </c>
      <c r="F99" s="127">
        <f t="array" ref="F99">INDEX(Dodges!$G$3:$U$84, MATCH($A$1,Dodges!$A$3:$A$85,0), MATCH(F97,Dodges!$G$2:$J$2,0))</f>
        <v>38</v>
      </c>
      <c r="G99" s="436"/>
      <c r="H99" s="319"/>
      <c r="I99" s="319"/>
      <c r="J99" s="320"/>
      <c r="K99" s="320"/>
      <c r="L99" s="320"/>
      <c r="M99" s="320"/>
      <c r="N99" s="320"/>
      <c r="O99" s="121"/>
      <c r="P99" s="121"/>
      <c r="Q99" s="121"/>
      <c r="R99" s="121"/>
      <c r="S99" s="121"/>
      <c r="T99" s="121"/>
      <c r="U99" s="121"/>
      <c r="V99" s="121"/>
    </row>
    <row r="100" outlineLevel="1">
      <c r="A100" s="112"/>
      <c r="B100" s="433" t="s">
        <v>497</v>
      </c>
      <c r="C100" s="127" t="str">
        <f t="array" ref="C100">INDEX(Dodges!$K$3:$U$84, MATCH($A$1,Dodges!$A$3:$A$85,0), MATCH(C97,Dodges!$K$2:$N$2,0))</f>
        <v>5-16</v>
      </c>
      <c r="D100" s="127" t="str">
        <f t="array" ref="D100">INDEX(Dodges!$K$3:$U$84, MATCH($A$1,Dodges!$A$3:$A$85,0), MATCH(D97,Dodges!$K$2:$N$2,0))</f>
        <v>9-14</v>
      </c>
      <c r="E100" s="127" t="str">
        <f t="array" ref="E100">INDEX(Dodges!$K$3:$U$84, MATCH($A$1,Dodges!$A$3:$A$85,0), MATCH(E97,Dodges!$K$2:$N$2,0))</f>
        <v>34</v>
      </c>
      <c r="F100" s="127" t="str">
        <f t="array" ref="F100">INDEX(Dodges!$K$3:$U$84, MATCH($A$1,Dodges!$A$3:$A$85,0), MATCH(F97,Dodges!$K$2:$N$2,0))</f>
        <v>51</v>
      </c>
      <c r="G100" s="436"/>
      <c r="H100" s="434"/>
      <c r="I100" s="434"/>
      <c r="J100" s="179"/>
      <c r="K100" s="179"/>
      <c r="L100" s="179"/>
      <c r="M100" s="179"/>
      <c r="N100" s="179"/>
      <c r="O100" s="121"/>
      <c r="P100" s="121"/>
      <c r="Q100" s="121"/>
      <c r="R100" s="121"/>
      <c r="S100" s="121"/>
      <c r="T100" s="121"/>
      <c r="U100" s="121"/>
      <c r="V100" s="121"/>
    </row>
    <row r="101" outlineLevel="1">
      <c r="A101" s="432" t="s">
        <v>498</v>
      </c>
      <c r="B101" s="433" t="s">
        <v>499</v>
      </c>
      <c r="C101" s="127" t="str">
        <f t="array" ref="C101">INDEX(Dodges!$O$3:$U$84, MATCH($A$1,Dodges!$A$3:$A$85,0), MATCH(C97,Dodges!$O$2:$R$2,0))</f>
        <v>3-28</v>
      </c>
      <c r="D101" s="127" t="str">
        <f t="array" ref="D101">INDEX(Dodges!$O$3:$U$84, MATCH($A$1,Dodges!$A$3:$A$85,0), MATCH(D97,Dodges!$O$2:$R$2,0))</f>
        <v>6-26</v>
      </c>
      <c r="E101" s="127" t="str">
        <f t="array" ref="E101">INDEX(Dodges!$O$3:$U$84, MATCH($A$1,Dodges!$A$3:$A$85,0), MATCH(E97,Dodges!$O$2:$R$2,0))</f>
        <v>48</v>
      </c>
      <c r="F101" s="248"/>
      <c r="G101" s="248"/>
      <c r="H101" s="180"/>
      <c r="I101" s="180"/>
      <c r="J101" s="121"/>
      <c r="K101" s="121"/>
      <c r="L101" s="121"/>
      <c r="M101" s="121"/>
      <c r="N101" s="121"/>
      <c r="O101" s="320"/>
      <c r="P101" s="320"/>
      <c r="Q101" s="320"/>
      <c r="R101" s="320"/>
      <c r="S101" s="320"/>
      <c r="T101" s="320"/>
      <c r="U101" s="320"/>
      <c r="V101" s="320"/>
    </row>
    <row r="102" outlineLevel="1">
      <c r="A102" s="112"/>
      <c r="B102" s="433" t="s">
        <v>500</v>
      </c>
      <c r="C102" s="127" t="str">
        <f t="array" ref="C102">INDEX(Dodges!$S$3:$U$84, MATCH($A$1,Dodges!$A$3:$A$85,0), MATCH(C97,Dodges!$S$2:$U$2,0))</f>
        <v>3-21</v>
      </c>
      <c r="D102" s="127" t="str">
        <f t="array" ref="D102">INDEX(Dodges!$S$3:$U$84, MATCH($A$1,Dodges!$A$3:$A$85,0), MATCH(D97,Dodges!$S$2:$U$2,0))</f>
        <v>6-20</v>
      </c>
      <c r="E102" s="127" t="str">
        <f t="array" ref="E102">INDEX(Dodges!$S$3:$U$84, MATCH($A$1,Dodges!$A$3:$A$85,0), MATCH(E97,Dodges!$S$2:$U$2,0))</f>
        <v>真横：81
真上：108
真下：65</v>
      </c>
      <c r="F102" s="436"/>
      <c r="G102" s="436"/>
      <c r="H102" s="180"/>
      <c r="I102" s="180"/>
      <c r="J102" s="179"/>
      <c r="K102" s="179"/>
      <c r="L102" s="179"/>
      <c r="M102" s="179"/>
      <c r="N102" s="121"/>
      <c r="O102" s="180"/>
      <c r="P102" s="180"/>
      <c r="Q102" s="180"/>
      <c r="R102" s="180"/>
      <c r="S102" s="180"/>
      <c r="T102" s="180"/>
      <c r="U102" s="180"/>
      <c r="V102" s="180"/>
    </row>
    <row r="103">
      <c r="A103" s="438"/>
      <c r="B103" s="439"/>
      <c r="C103" s="431"/>
      <c r="D103" s="431"/>
      <c r="E103" s="440"/>
      <c r="F103" s="431"/>
      <c r="G103" s="431"/>
      <c r="H103" s="431"/>
      <c r="I103" s="431"/>
      <c r="J103" s="121"/>
      <c r="K103" s="319"/>
      <c r="L103" s="319"/>
      <c r="M103" s="319"/>
      <c r="N103" s="319"/>
      <c r="O103" s="180"/>
      <c r="P103" s="180"/>
      <c r="Q103" s="180"/>
      <c r="R103" s="180"/>
      <c r="S103" s="180"/>
      <c r="T103" s="180"/>
      <c r="U103" s="180"/>
      <c r="V103" s="180"/>
    </row>
    <row r="104">
      <c r="A104" s="441" t="s">
        <v>501</v>
      </c>
      <c r="B104" s="110"/>
      <c r="C104" s="320"/>
      <c r="D104" s="179"/>
      <c r="E104" s="320"/>
      <c r="F104" s="138"/>
      <c r="G104" s="138"/>
      <c r="H104" s="179"/>
      <c r="I104" s="179"/>
      <c r="J104" s="180"/>
      <c r="K104" s="180"/>
      <c r="L104" s="180"/>
      <c r="M104" s="180"/>
      <c r="N104" s="180"/>
      <c r="O104" s="180"/>
      <c r="P104" s="180"/>
      <c r="Q104" s="180"/>
      <c r="R104" s="180"/>
      <c r="S104" s="180"/>
      <c r="T104" s="180"/>
      <c r="U104" s="180"/>
      <c r="V104" s="180"/>
    </row>
    <row r="105" outlineLevel="1">
      <c r="A105" s="112"/>
      <c r="B105" s="114"/>
      <c r="C105" s="442" t="s">
        <v>487</v>
      </c>
      <c r="D105" s="442" t="s">
        <v>49</v>
      </c>
      <c r="E105" s="442" t="s">
        <v>48</v>
      </c>
      <c r="F105" s="442" t="s">
        <v>50</v>
      </c>
      <c r="G105" s="443" t="s">
        <v>51</v>
      </c>
      <c r="H105" s="320"/>
      <c r="I105" s="320"/>
      <c r="J105" s="179"/>
      <c r="K105" s="444" t="str">
        <f>'テンプレート'!K116</f>
        <v>アイテム取得</v>
      </c>
      <c r="L105" s="117"/>
      <c r="M105" s="445" t="str">
        <f>'テンプレート'!M116</f>
        <v>取得フレーム</v>
      </c>
      <c r="N105" s="445" t="str">
        <f>'テンプレート'!N116</f>
        <v>Duration</v>
      </c>
      <c r="O105" s="180"/>
      <c r="P105" s="180"/>
      <c r="Q105" s="180"/>
      <c r="R105" s="180"/>
      <c r="S105" s="180"/>
      <c r="T105" s="180"/>
      <c r="U105" s="180"/>
      <c r="V105" s="180"/>
    </row>
    <row r="106" outlineLevel="1">
      <c r="A106" s="446" t="s">
        <v>502</v>
      </c>
      <c r="B106" s="447" t="s">
        <v>503</v>
      </c>
      <c r="C106" s="448"/>
      <c r="D106" s="127">
        <f t="array" ref="D106">INDEX('Ledge  Tech'!$C$3:$C100, MATCH($A$1,'Ledge  Tech'!$A$3:$A$109,0), MATCH(D105,'Ledge  Tech'!$C$2,0))</f>
        <v>19</v>
      </c>
      <c r="E106" s="448"/>
      <c r="F106" s="448"/>
      <c r="G106" s="448"/>
      <c r="H106" s="320"/>
      <c r="I106" s="320"/>
      <c r="J106" s="121"/>
      <c r="K106" s="449" t="str">
        <f>'テンプレート'!K117</f>
        <v>小アイテム</v>
      </c>
      <c r="L106" s="450" t="str">
        <f>'テンプレート'!L117</f>
        <v>On-Spot</v>
      </c>
      <c r="M106" s="127" t="s">
        <v>504</v>
      </c>
      <c r="N106" s="127">
        <v>7.0</v>
      </c>
      <c r="O106" s="180"/>
      <c r="P106" s="180"/>
      <c r="Q106" s="180"/>
      <c r="R106" s="180"/>
      <c r="S106" s="180"/>
      <c r="T106" s="180"/>
      <c r="U106" s="180"/>
      <c r="V106" s="180"/>
    </row>
    <row r="107" outlineLevel="1">
      <c r="A107" s="222"/>
      <c r="B107" s="447" t="s">
        <v>455</v>
      </c>
      <c r="C107" s="127" t="str">
        <f t="array" ref="C107">INDEX('Ledge  Tech'!$D$3:$E100, MATCH($A$1,'Ledge  Tech'!$A$3:$A$109,0), MATCH(C105,'Ledge  Tech'!$D$2:$E$2,0))</f>
        <v>1-33</v>
      </c>
      <c r="D107" s="127">
        <f t="array" ref="D107">INDEX('Ledge  Tech'!$D$3:$E100, MATCH($A$1,'Ledge  Tech'!$A$3:$A$109,0), MATCH(D105,'Ledge  Tech'!$D$2:$E$2,0))</f>
        <v>34</v>
      </c>
      <c r="E107" s="448"/>
      <c r="F107" s="448"/>
      <c r="G107" s="448"/>
      <c r="H107" s="320"/>
      <c r="I107" s="320"/>
      <c r="J107" s="179"/>
      <c r="K107" s="207"/>
      <c r="L107" s="450" t="str">
        <f>'テンプレート'!L118</f>
        <v>歩き</v>
      </c>
      <c r="M107" s="127" t="s">
        <v>504</v>
      </c>
      <c r="N107" s="127">
        <v>19.0</v>
      </c>
      <c r="O107" s="180"/>
      <c r="P107" s="180"/>
      <c r="Q107" s="180"/>
      <c r="R107" s="180"/>
      <c r="S107" s="180"/>
      <c r="T107" s="180"/>
      <c r="U107" s="180"/>
      <c r="V107" s="180"/>
    </row>
    <row r="108" outlineLevel="1">
      <c r="A108" s="222"/>
      <c r="B108" s="447" t="s">
        <v>486</v>
      </c>
      <c r="C108" s="127" t="str">
        <f t="array" ref="C108">INDEX('Ledge  Tech'!$F$3:$G$109, MATCH($A$1,'Ledge  Tech'!$A$3:$A$109,0), MATCH(C105,'Ledge  Tech'!$F$2:$G$2,0))</f>
        <v>1-26</v>
      </c>
      <c r="D108" s="127">
        <f t="array" ref="D108">INDEX('Ledge  Tech'!$F$3:$G$109, MATCH($A$1,'Ledge  Tech'!$A$3:$A$109,0), MATCH(D105,'Ledge  Tech'!$F$2:$G$2,0))</f>
        <v>45</v>
      </c>
      <c r="E108" s="448"/>
      <c r="F108" s="448"/>
      <c r="G108" s="448"/>
      <c r="H108" s="320"/>
      <c r="I108" s="320"/>
      <c r="J108" s="121"/>
      <c r="K108" s="451" t="str">
        <f>'テンプレート'!K119</f>
        <v>アイテム投擲</v>
      </c>
      <c r="L108" s="117"/>
      <c r="M108" s="445" t="str">
        <f>'テンプレート'!M119</f>
        <v>投擲フレーム</v>
      </c>
      <c r="N108" s="445" t="str">
        <f>'テンプレート'!N119</f>
        <v>Duration</v>
      </c>
      <c r="O108" s="180"/>
      <c r="P108" s="180"/>
      <c r="Q108" s="180"/>
      <c r="R108" s="180"/>
      <c r="S108" s="180"/>
      <c r="T108" s="180"/>
      <c r="U108" s="180"/>
      <c r="V108" s="180"/>
    </row>
    <row r="109" outlineLevel="1">
      <c r="A109" s="222"/>
      <c r="B109" s="447" t="s">
        <v>505</v>
      </c>
      <c r="C109" s="127" t="str">
        <f t="array" ref="C109">INDEX('Ledge  Tech'!$H$3:$I$109, MATCH($A$1,'Ledge  Tech'!$A$3:$A$109,0), MATCH(C105,'Ledge  Tech'!$H$2:$I$2,0))</f>
        <v>1-12</v>
      </c>
      <c r="D109" s="127">
        <f t="array" ref="D109">INDEX('Ledge  Tech'!$H$3:$I$109, MATCH($A$1,'Ledge  Tech'!$A$3:$A$109,0), MATCH(D105,'Ledge  Tech'!$H$2:$I$2,0))</f>
        <v>14</v>
      </c>
      <c r="E109" s="448"/>
      <c r="F109" s="448"/>
      <c r="G109" s="448"/>
      <c r="H109" s="320"/>
      <c r="I109" s="320"/>
      <c r="J109" s="179"/>
      <c r="K109" s="452" t="str">
        <f>'テンプレート'!K120</f>
        <v>Ground投擲</v>
      </c>
      <c r="L109" s="450" t="str">
        <f>'テンプレート'!L120</f>
        <v>前Throws</v>
      </c>
      <c r="M109" s="127" t="s">
        <v>90</v>
      </c>
      <c r="N109" s="127">
        <v>24.0</v>
      </c>
      <c r="O109" s="121"/>
      <c r="P109" s="121"/>
      <c r="Q109" s="121"/>
      <c r="R109" s="121"/>
      <c r="S109" s="121"/>
      <c r="T109" s="121"/>
      <c r="U109" s="121"/>
      <c r="V109" s="121"/>
    </row>
    <row r="110" outlineLevel="1">
      <c r="A110" s="207"/>
      <c r="B110" s="447" t="s">
        <v>506</v>
      </c>
      <c r="C110" s="127" t="str">
        <f t="array" ref="C110">INDEX('Ledge  Tech'!$J$3:$M$109, MATCH($A$1,'Ledge  Tech'!$A$3:$A$109,0), MATCH(C105,'Ledge  Tech'!$J$2:$M$2,0))</f>
        <v>1-20</v>
      </c>
      <c r="D110" s="127">
        <f t="array" ref="D110">INDEX('Ledge  Tech'!$J$3:$M$109, MATCH($A$1,'Ledge  Tech'!$A$3:$A$109,0), MATCH(D105,'Ledge  Tech'!$J$2:$M$2,0))</f>
        <v>55</v>
      </c>
      <c r="E110" s="127" t="str">
        <f t="array" ref="E110">INDEX('Ledge  Tech'!$J$3:$M$109, MATCH($A$1,'Ledge  Tech'!$A$3:$A$109,0), MATCH(E105,'Ledge  Tech'!$J$2:$M$2,0))</f>
        <v>18-20</v>
      </c>
      <c r="F110" s="127">
        <f t="array" ref="F110">INDEX('Ledge  Tech'!$J$3:$M$109, MATCH($A$1,'Ledge  Tech'!$A$3:$A$109,0), MATCH(F105,'Ledge  Tech'!$J$2:$M$2,0))</f>
        <v>9</v>
      </c>
      <c r="G110" s="127">
        <f>F110*1.2</f>
        <v>10.8</v>
      </c>
      <c r="H110" s="320"/>
      <c r="I110" s="320"/>
      <c r="J110" s="121"/>
      <c r="K110" s="222"/>
      <c r="L110" s="450" t="str">
        <f>'テンプレート'!L121</f>
        <v>後Throws</v>
      </c>
      <c r="M110" s="127" t="s">
        <v>191</v>
      </c>
      <c r="N110" s="127">
        <v>24.0</v>
      </c>
      <c r="O110" s="121"/>
      <c r="P110" s="121"/>
      <c r="Q110" s="121"/>
      <c r="R110" s="121"/>
      <c r="S110" s="121"/>
      <c r="T110" s="121"/>
      <c r="U110" s="121"/>
      <c r="V110" s="121"/>
    </row>
    <row r="111" outlineLevel="1">
      <c r="A111" s="446" t="s">
        <v>507</v>
      </c>
      <c r="B111" s="447" t="s">
        <v>455</v>
      </c>
      <c r="C111" s="127" t="str">
        <f t="array" ref="C111">INDEX('Ledge  Tech'!$N$3:$O$109, MATCH($A$1,'Ledge  Tech'!$A$3:$A$109,0), MATCH(C105,'Ledge  Tech'!$N$2:$O$2,0))</f>
        <v>1-20</v>
      </c>
      <c r="D111" s="127">
        <f t="array" ref="D111">INDEX('Ledge  Tech'!$N$3:$O$109, MATCH($A$1,'Ledge  Tech'!$A$3:$A$109,0), MATCH(D105,'Ledge  Tech'!$N$2:$O$2,0))</f>
        <v>26</v>
      </c>
      <c r="E111" s="448"/>
      <c r="F111" s="448"/>
      <c r="G111" s="448"/>
      <c r="H111" s="320"/>
      <c r="I111" s="320"/>
      <c r="J111" s="179"/>
      <c r="K111" s="222"/>
      <c r="L111" s="450" t="str">
        <f>'テンプレート'!L122</f>
        <v>上Throws</v>
      </c>
      <c r="M111" s="127" t="s">
        <v>74</v>
      </c>
      <c r="N111" s="127">
        <v>23.0</v>
      </c>
      <c r="O111" s="320"/>
      <c r="P111" s="320"/>
      <c r="Q111" s="320"/>
      <c r="R111" s="320"/>
      <c r="S111" s="320"/>
      <c r="T111" s="320"/>
      <c r="U111" s="320"/>
      <c r="V111" s="320"/>
    </row>
    <row r="112" outlineLevel="1">
      <c r="A112" s="222"/>
      <c r="B112" s="447" t="s">
        <v>496</v>
      </c>
      <c r="C112" s="127" t="str">
        <f t="array" ref="C112">INDEX('Ledge  Tech'!$P$3:$Q$109, MATCH($A$1,'Ledge  Tech'!$A$3:$A$109,0), MATCH(C105,'Ledge  Tech'!$P$2:$Q$2,0))</f>
        <v>1-20</v>
      </c>
      <c r="D112" s="127">
        <f t="array" ref="D112">INDEX('Ledge  Tech'!$P$3:$Q$109, MATCH($A$1,'Ledge  Tech'!$A$3:$A$109,0), MATCH(D105,'Ledge  Tech'!$P$2:$Q$2,0))</f>
        <v>40</v>
      </c>
      <c r="E112" s="448"/>
      <c r="F112" s="448"/>
      <c r="G112" s="448"/>
      <c r="H112" s="320"/>
      <c r="I112" s="320"/>
      <c r="J112" s="121"/>
      <c r="K112" s="222"/>
      <c r="L112" s="450" t="str">
        <f>'テンプレート'!L123</f>
        <v>下Throws</v>
      </c>
      <c r="M112" s="127" t="s">
        <v>145</v>
      </c>
      <c r="N112" s="127">
        <v>19.0</v>
      </c>
      <c r="O112" s="180"/>
      <c r="P112" s="180"/>
      <c r="Q112" s="180"/>
      <c r="R112" s="180"/>
      <c r="S112" s="180"/>
      <c r="T112" s="180"/>
      <c r="U112" s="180"/>
      <c r="V112" s="180"/>
    </row>
    <row r="113" outlineLevel="1">
      <c r="A113" s="207"/>
      <c r="B113" s="447" t="s">
        <v>497</v>
      </c>
      <c r="C113" s="127" t="str">
        <f t="array" ref="C113">INDEX('Ledge  Tech'!$R$3:$S$109, MATCH($A$1,'Ledge  Tech'!$A$3:$A$109,0), MATCH(C105,'Ledge  Tech'!$R$2:$S$2,0))</f>
        <v>1-20</v>
      </c>
      <c r="D113" s="127">
        <f t="array" ref="D113">INDEX('Ledge  Tech'!$R$3:$S$109, MATCH($A$1,'Ledge  Tech'!$A$3:$A$109,0), MATCH(D105,'Ledge  Tech'!$R$2:$S$2,0))</f>
        <v>40</v>
      </c>
      <c r="E113" s="448"/>
      <c r="F113" s="448"/>
      <c r="G113" s="448"/>
      <c r="H113" s="320"/>
      <c r="I113" s="320"/>
      <c r="J113" s="179"/>
      <c r="K113" s="222"/>
      <c r="L113" s="453" t="str">
        <f>'テンプレート'!L124</f>
        <v>ダッシュ</v>
      </c>
      <c r="M113" s="127" t="s">
        <v>229</v>
      </c>
      <c r="N113" s="127">
        <v>36.0</v>
      </c>
      <c r="O113" s="180"/>
      <c r="P113" s="180"/>
      <c r="Q113" s="180"/>
      <c r="R113" s="180"/>
      <c r="S113" s="180"/>
      <c r="T113" s="180"/>
      <c r="U113" s="180"/>
      <c r="V113" s="180"/>
    </row>
    <row r="114" outlineLevel="1">
      <c r="A114" s="446" t="s">
        <v>508</v>
      </c>
      <c r="B114" s="447" t="s">
        <v>509</v>
      </c>
      <c r="C114" s="448"/>
      <c r="D114" s="127" t="str">
        <f t="array" ref="D114">INDEX('Get-Ups'!$C$3:$C100, MATCH($A$1,'Get-Ups'!$A$3:$A$109,0), MATCH(D105,'Get-Ups'!$C$2:$AD$2,0))</f>
        <v>25</v>
      </c>
      <c r="E114" s="448"/>
      <c r="F114" s="448"/>
      <c r="G114" s="448"/>
      <c r="H114" s="320"/>
      <c r="I114" s="320"/>
      <c r="J114" s="121"/>
      <c r="K114" s="207"/>
      <c r="L114" s="453" t="str">
        <f>'テンプレート'!L125</f>
        <v>On-Spot捨て</v>
      </c>
      <c r="M114" s="127" t="s">
        <v>66</v>
      </c>
      <c r="N114" s="127">
        <v>23.0</v>
      </c>
      <c r="O114" s="180"/>
      <c r="P114" s="180"/>
      <c r="Q114" s="180"/>
      <c r="R114" s="180"/>
      <c r="S114" s="180"/>
      <c r="T114" s="180"/>
      <c r="U114" s="180"/>
      <c r="V114" s="180"/>
    </row>
    <row r="115" outlineLevel="1">
      <c r="A115" s="222"/>
      <c r="B115" s="447" t="s">
        <v>455</v>
      </c>
      <c r="C115" s="454" t="str">
        <f t="array" ref="C115">INDEX('Get-Ups'!$D$3:$E100, MATCH($A$1,'Get-Ups'!$A$3:$A$109,0), MATCH(C105,'Get-Ups'!$D$2:$AD$2,0))</f>
        <v>1-22</v>
      </c>
      <c r="D115" s="455">
        <f t="array" ref="D115">INDEX('Get-Ups'!$D$3:$E100, MATCH($A$1,'Get-Ups'!$A$3:$A$109,0), MATCH(D105,'Get-Ups'!$D$2:$AD$2,0))</f>
        <v>29</v>
      </c>
      <c r="E115" s="448"/>
      <c r="F115" s="448"/>
      <c r="G115" s="448"/>
      <c r="H115" s="320"/>
      <c r="I115" s="320"/>
      <c r="J115" s="179"/>
      <c r="K115" s="452" t="str">
        <f>'テンプレート'!K126</f>
        <v>Air投擲</v>
      </c>
      <c r="L115" s="450" t="str">
        <f>'テンプレート'!L126</f>
        <v>前Throws</v>
      </c>
      <c r="M115" s="127" t="s">
        <v>90</v>
      </c>
      <c r="N115" s="127">
        <v>24.0</v>
      </c>
      <c r="O115" s="180"/>
      <c r="P115" s="180"/>
      <c r="Q115" s="180"/>
      <c r="R115" s="180"/>
      <c r="S115" s="180"/>
      <c r="T115" s="180"/>
      <c r="U115" s="180"/>
      <c r="V115" s="180"/>
    </row>
    <row r="116" outlineLevel="1">
      <c r="A116" s="222"/>
      <c r="B116" s="447" t="s">
        <v>496</v>
      </c>
      <c r="C116" s="454" t="str">
        <f t="array" ref="C116">INDEX('Get-Ups'!$F$3:$G$109, MATCH($A$1,'Get-Ups'!$A$3:$A$109,0), MATCH(C105,'Get-Ups'!$F$2:$AD$2,0))</f>
        <v>1-22</v>
      </c>
      <c r="D116" s="455">
        <f t="array" ref="D116">INDEX('Get-Ups'!$F$3:$G$109, MATCH($A$1,'Get-Ups'!$A$3:$A$109,0), MATCH(D105,'Get-Ups'!$F$2:$AD$2,0))</f>
        <v>35</v>
      </c>
      <c r="E116" s="448"/>
      <c r="F116" s="448"/>
      <c r="G116" s="448"/>
      <c r="H116" s="320"/>
      <c r="I116" s="320"/>
      <c r="J116" s="121"/>
      <c r="K116" s="222"/>
      <c r="L116" s="450" t="str">
        <f>'テンプレート'!L127</f>
        <v>後Throws</v>
      </c>
      <c r="M116" s="127" t="s">
        <v>191</v>
      </c>
      <c r="N116" s="127">
        <v>24.0</v>
      </c>
      <c r="O116" s="180"/>
      <c r="P116" s="180"/>
      <c r="Q116" s="180"/>
      <c r="R116" s="180"/>
      <c r="S116" s="180"/>
      <c r="T116" s="180"/>
      <c r="U116" s="180"/>
      <c r="V116" s="180"/>
    </row>
    <row r="117" outlineLevel="1">
      <c r="A117" s="222"/>
      <c r="B117" s="447" t="s">
        <v>497</v>
      </c>
      <c r="C117" s="127" t="str">
        <f t="array" ref="C117">INDEX('Get-Ups'!$H$3:$I$109, MATCH($A$1,'Get-Ups'!$A$3:$A$109,0), MATCH(C105,'Get-Ups'!$H$2:$AD$2,0))</f>
        <v>1-22</v>
      </c>
      <c r="D117" s="127">
        <f t="array" ref="D117">INDEX('Get-Ups'!$H$3:$I$109, MATCH($A$1,'Get-Ups'!$A$3:$A$109,0), MATCH(D105,'Get-Ups'!$H$2:$AD$2,0))</f>
        <v>35</v>
      </c>
      <c r="E117" s="448"/>
      <c r="F117" s="448"/>
      <c r="G117" s="448"/>
      <c r="H117" s="320"/>
      <c r="I117" s="320"/>
      <c r="J117" s="179"/>
      <c r="K117" s="222"/>
      <c r="L117" s="450" t="str">
        <f>'テンプレート'!L128</f>
        <v>上Throws</v>
      </c>
      <c r="M117" s="127" t="s">
        <v>74</v>
      </c>
      <c r="N117" s="127">
        <v>23.0</v>
      </c>
      <c r="O117" s="180"/>
      <c r="P117" s="180"/>
      <c r="Q117" s="180"/>
      <c r="R117" s="180"/>
      <c r="S117" s="180"/>
      <c r="T117" s="180"/>
      <c r="U117" s="180"/>
      <c r="V117" s="180"/>
    </row>
    <row r="118" outlineLevel="1">
      <c r="A118" s="222"/>
      <c r="B118" s="447" t="s">
        <v>510</v>
      </c>
      <c r="C118" s="456" t="str">
        <f t="array" ref="C118">INDEX('Get-Ups'!$J$3:$M$109, MATCH($A$1,'Get-Ups'!$A$3:$A$109,0), MATCH(C105,'Get-Ups'!$J$2:$AD$2,0))</f>
        <v>1-21</v>
      </c>
      <c r="D118" s="457">
        <f t="array" ref="D118">INDEX('Get-Ups'!$J$3:$M$109, MATCH($A$1,'Get-Ups'!$A$3:$A$109,0), MATCH(D105,'Get-Ups'!$J$2:$AD$2,0))</f>
        <v>45</v>
      </c>
      <c r="E118" s="454" t="str">
        <f t="array" ref="E118">INDEX('Get-Ups'!$J$3:$M$109, MATCH($A$1,'Get-Ups'!$A$3:$A$109,0), MATCH(E105,'Get-Ups'!$J$2:$AD$2,0))</f>
        <v>16-17</v>
      </c>
      <c r="F118" s="455">
        <f t="array" ref="F118">INDEX('Get-Ups'!$J$3:$M$109, MATCH($A$1,'Get-Ups'!$A$3:$A$109,0), MATCH(F105,'Get-Ups'!$J$2:$AD$2,0))</f>
        <v>7</v>
      </c>
      <c r="G118" s="127">
        <f t="shared" ref="G118:G119" si="6">F118*1.2</f>
        <v>8.4</v>
      </c>
      <c r="H118" s="320"/>
      <c r="I118" s="320"/>
      <c r="J118" s="121"/>
      <c r="K118" s="207"/>
      <c r="L118" s="450" t="str">
        <f>'テンプレート'!L129</f>
        <v>下Throws</v>
      </c>
      <c r="M118" s="127" t="s">
        <v>145</v>
      </c>
      <c r="N118" s="127">
        <v>19.0</v>
      </c>
      <c r="O118" s="121"/>
      <c r="P118" s="121"/>
      <c r="Q118" s="121"/>
      <c r="R118" s="121"/>
      <c r="S118" s="121"/>
      <c r="T118" s="121"/>
      <c r="U118" s="121"/>
      <c r="V118" s="121"/>
    </row>
    <row r="119" outlineLevel="1">
      <c r="A119" s="207"/>
      <c r="B119" s="458" t="s">
        <v>511</v>
      </c>
      <c r="C119" s="207"/>
      <c r="D119" s="207"/>
      <c r="E119" s="454" t="str">
        <f t="array" ref="E119">INDEX('Get-Ups'!$N$3:$O$109, MATCH($A$1,'Get-Ups'!$A$3:$A$109,0), MATCH(E105,'Get-Ups'!$N$2:$AD$2,0))</f>
        <v>20-21</v>
      </c>
      <c r="F119" s="455">
        <f t="array" ref="F119">INDEX('Get-Ups'!$N$3:$O$109, MATCH($A$1,'Get-Ups'!$A$3:$A$109,0), MATCH(F105,'Get-Ups'!$N$2:$AD$2,0))</f>
        <v>7</v>
      </c>
      <c r="G119" s="127">
        <f t="shared" si="6"/>
        <v>8.4</v>
      </c>
      <c r="H119" s="320"/>
      <c r="I119" s="320"/>
      <c r="J119" s="121"/>
      <c r="K119" s="459" t="str">
        <f>'テンプレート'!K130</f>
        <v>踏み台ジャンプ</v>
      </c>
      <c r="L119" s="224"/>
      <c r="M119" s="445" t="str">
        <f>'テンプレート'!M130</f>
        <v>Duration</v>
      </c>
      <c r="N119" s="138"/>
      <c r="O119" s="121"/>
      <c r="P119" s="121"/>
      <c r="Q119" s="121"/>
      <c r="R119" s="121"/>
      <c r="S119" s="121"/>
      <c r="T119" s="121"/>
      <c r="U119" s="121"/>
      <c r="V119" s="121"/>
    </row>
    <row r="120" outlineLevel="1">
      <c r="A120" s="446" t="s">
        <v>512</v>
      </c>
      <c r="B120" s="447" t="s">
        <v>509</v>
      </c>
      <c r="C120" s="448"/>
      <c r="D120" s="454" t="str">
        <f t="array" ref="D120">INDEX('Get-Ups'!$C$3:$C100, MATCH($A$1,'Get-Ups'!$A$3:$A$109,0), MATCH(D105,'Get-Ups'!$C$2,0))</f>
        <v>25</v>
      </c>
      <c r="E120" s="448"/>
      <c r="F120" s="448"/>
      <c r="G120" s="448"/>
      <c r="H120" s="320"/>
      <c r="I120" s="320"/>
      <c r="J120" s="179"/>
      <c r="K120" s="460" t="str">
        <f>'テンプレート'!K131</f>
        <v>踏み</v>
      </c>
      <c r="L120" s="461" t="str">
        <f>'テンプレート'!L131</f>
        <v>踏み</v>
      </c>
      <c r="M120" s="127">
        <v>8.0</v>
      </c>
      <c r="N120" s="462"/>
      <c r="O120" s="121"/>
      <c r="P120" s="121"/>
      <c r="Q120" s="121"/>
      <c r="R120" s="121"/>
      <c r="S120" s="121"/>
      <c r="T120" s="121"/>
      <c r="U120" s="121"/>
      <c r="V120" s="121"/>
    </row>
    <row r="121" outlineLevel="1">
      <c r="A121" s="222"/>
      <c r="B121" s="447" t="s">
        <v>455</v>
      </c>
      <c r="C121" s="454" t="str">
        <f t="array" ref="C121">INDEX('Get-Ups'!$P$3:$Q$109, MATCH($A$1,'Get-Ups'!$A$3:$A$109,0), MATCH(C105,'Get-Ups'!$P$2:$AD$2,0))</f>
        <v>1-22</v>
      </c>
      <c r="D121" s="455">
        <f t="array" ref="D121">INDEX('Get-Ups'!$P$3:$Q$109, MATCH($A$1,'Get-Ups'!$A$3:$A$109,0), MATCH(D105,'Get-Ups'!$P$2:$AD$2,0))</f>
        <v>29</v>
      </c>
      <c r="E121" s="448"/>
      <c r="F121" s="448"/>
      <c r="G121" s="448"/>
      <c r="H121" s="320"/>
      <c r="I121" s="320"/>
      <c r="J121" s="121"/>
      <c r="K121" s="452" t="str">
        <f>'テンプレート'!K132</f>
        <v>踏まれ</v>
      </c>
      <c r="L121" s="461" t="str">
        <f>'テンプレート'!L132</f>
        <v>Ground踏まれ</v>
      </c>
      <c r="M121" s="127" t="s">
        <v>504</v>
      </c>
      <c r="N121" s="462"/>
      <c r="O121" s="320"/>
      <c r="P121" s="320"/>
      <c r="Q121" s="320"/>
      <c r="R121" s="320"/>
      <c r="S121" s="320"/>
      <c r="T121" s="320"/>
      <c r="U121" s="320"/>
      <c r="V121" s="320"/>
    </row>
    <row r="122" outlineLevel="1">
      <c r="A122" s="222"/>
      <c r="B122" s="447" t="s">
        <v>496</v>
      </c>
      <c r="C122" s="454" t="str">
        <f t="array" ref="C122">INDEX('Get-Ups'!$R$3:$S$109, MATCH($A$1,'Get-Ups'!$A$3:$A$109,0), MATCH(C105,'Get-Ups'!$R$2:$AD$2,0))</f>
        <v>1-22</v>
      </c>
      <c r="D122" s="455">
        <f t="array" ref="D122">INDEX('Get-Ups'!$R$3:$S$109, MATCH($A$1,'Get-Ups'!$A$3:$A$109,0), MATCH(D105,'Get-Ups'!$R$2:$AD$2,0))</f>
        <v>35</v>
      </c>
      <c r="E122" s="448"/>
      <c r="F122" s="448"/>
      <c r="G122" s="448"/>
      <c r="H122" s="320"/>
      <c r="I122" s="320"/>
      <c r="J122" s="179"/>
      <c r="K122" s="222"/>
      <c r="L122" s="461" t="str">
        <f>'テンプレート'!L133</f>
        <v>Ground硬直</v>
      </c>
      <c r="M122" s="127">
        <v>28.0</v>
      </c>
      <c r="N122" s="108"/>
      <c r="O122" s="180"/>
      <c r="P122" s="180"/>
      <c r="Q122" s="180"/>
      <c r="R122" s="180"/>
      <c r="S122" s="180"/>
      <c r="T122" s="180"/>
      <c r="U122" s="180"/>
      <c r="V122" s="180"/>
    </row>
    <row r="123" outlineLevel="1">
      <c r="A123" s="222"/>
      <c r="B123" s="447" t="s">
        <v>497</v>
      </c>
      <c r="C123" s="454" t="str">
        <f t="array" ref="C123">INDEX('Get-Ups'!$T$3:$U$109, MATCH($A$1,'Get-Ups'!$A$3:$A$109,0), MATCH(C105,'Get-Ups'!$T$2:$AD$2,0))</f>
        <v>1-22</v>
      </c>
      <c r="D123" s="455">
        <f t="array" ref="D123">INDEX('Get-Ups'!$T$3:$U$109, MATCH($A$1,'Get-Ups'!$A$3:$A$109,0), MATCH(D105,'Get-Ups'!$T$2:$AD$2,0))</f>
        <v>35</v>
      </c>
      <c r="E123" s="448"/>
      <c r="F123" s="448"/>
      <c r="G123" s="448"/>
      <c r="H123" s="320"/>
      <c r="I123" s="320"/>
      <c r="J123" s="121"/>
      <c r="K123" s="222"/>
      <c r="L123" s="461" t="str">
        <f>'テンプレート'!L134</f>
        <v>Air踏まれ</v>
      </c>
      <c r="M123" s="127">
        <v>8.0</v>
      </c>
      <c r="N123" s="108"/>
      <c r="O123" s="180"/>
      <c r="P123" s="180"/>
      <c r="Q123" s="180"/>
      <c r="R123" s="180"/>
      <c r="S123" s="180"/>
      <c r="T123" s="180"/>
      <c r="U123" s="180"/>
      <c r="V123" s="180"/>
    </row>
    <row r="124" outlineLevel="1">
      <c r="A124" s="222"/>
      <c r="B124" s="447" t="s">
        <v>510</v>
      </c>
      <c r="C124" s="456" t="str">
        <f t="array" ref="C124">INDEX('Get-Ups'!$V$3:$Y$109, MATCH($A$1,'Get-Ups'!$A$3:$A$109,0), MATCH(C105,'Get-Ups'!$V$2:$AD$2,0))</f>
        <v>1-24</v>
      </c>
      <c r="D124" s="457">
        <f t="array" ref="D124">INDEX('Get-Ups'!$V$3:$Y$109, MATCH($A$1,'Get-Ups'!$A$3:$A$109,0), MATCH(D105,'Get-Ups'!$V$2:$AD$2,0))</f>
        <v>45</v>
      </c>
      <c r="E124" s="454" t="str">
        <f t="array" ref="E124">INDEX('Get-Ups'!$V$3:$Y$109, MATCH($A$1,'Get-Ups'!$A$3:$A$109,0), MATCH(E105,'Get-Ups'!$V$2:$AD$2,0))</f>
        <v>16-17</v>
      </c>
      <c r="F124" s="455">
        <f t="array" ref="F124">INDEX('Get-Ups'!$V$3:$Y$109, MATCH($A$1,'Get-Ups'!$A$3:$A$109,0), MATCH(F105,'Get-Ups'!$V$2:$AD$2,0))</f>
        <v>7</v>
      </c>
      <c r="G124" s="127">
        <f t="shared" ref="G124:G125" si="7">F124*1.2</f>
        <v>8.4</v>
      </c>
      <c r="H124" s="320"/>
      <c r="I124" s="320"/>
      <c r="J124" s="179"/>
      <c r="K124" s="222"/>
      <c r="L124" s="461" t="str">
        <f>'テンプレート'!L135</f>
        <v>Air落下</v>
      </c>
      <c r="M124" s="127">
        <v>34.0</v>
      </c>
      <c r="N124" s="108"/>
      <c r="O124" s="180"/>
      <c r="P124" s="180"/>
      <c r="Q124" s="180"/>
      <c r="R124" s="180"/>
      <c r="S124" s="180"/>
      <c r="T124" s="180"/>
      <c r="U124" s="180"/>
      <c r="V124" s="180"/>
    </row>
    <row r="125" outlineLevel="1">
      <c r="A125" s="207"/>
      <c r="B125" s="458" t="s">
        <v>511</v>
      </c>
      <c r="C125" s="207"/>
      <c r="D125" s="207"/>
      <c r="E125" s="454" t="str">
        <f t="array" ref="E125">INDEX('Get-Ups'!$Z$3:$AA$109, MATCH($A$1,'Get-Ups'!$A$3:$A$109,0), MATCH(E105,'Get-Ups'!$Z$2:$AD$2,0))</f>
        <v>23-24</v>
      </c>
      <c r="F125" s="455">
        <f t="array" ref="F125">INDEX('Get-Ups'!$Z$3:$AA$109, MATCH($A$1,'Get-Ups'!$A$3:$A$109,0), MATCH(F105,'Get-Ups'!$Z$2:$AD$2,0))</f>
        <v>7</v>
      </c>
      <c r="G125" s="127">
        <f t="shared" si="7"/>
        <v>8.4</v>
      </c>
      <c r="H125" s="320"/>
      <c r="I125" s="320"/>
      <c r="J125" s="179"/>
      <c r="K125" s="451" t="str">
        <f>'テンプレート'!K136</f>
        <v>倒れダメージ</v>
      </c>
      <c r="L125" s="120"/>
      <c r="M125" s="445" t="str">
        <f>'テンプレート'!M136</f>
        <v>Duration</v>
      </c>
      <c r="N125" s="108"/>
      <c r="O125" s="180"/>
      <c r="P125" s="180"/>
      <c r="Q125" s="180"/>
      <c r="R125" s="180"/>
      <c r="S125" s="180"/>
      <c r="T125" s="180"/>
      <c r="U125" s="180"/>
      <c r="V125" s="180"/>
    </row>
    <row r="126" outlineLevel="1">
      <c r="A126" s="446" t="s">
        <v>513</v>
      </c>
      <c r="B126" s="447" t="s">
        <v>514</v>
      </c>
      <c r="C126" s="454" t="str">
        <f t="array" ref="C126">INDEX(Tripping!$C$3:$D100, MATCH($A$1,Tripping!$A$3:$A$109,0), MATCH(C105,Tripping!$C$2:$AC$2,0))</f>
        <v>1-5</v>
      </c>
      <c r="D126" s="455">
        <f t="array" ref="D126">INDEX(Tripping!$C$3:$D100, MATCH($A$1,Tripping!$A$3:$A$109,0), MATCH(D105,Tripping!$C$2:$AC$2,0))</f>
        <v>29</v>
      </c>
      <c r="E126" s="448"/>
      <c r="F126" s="448"/>
      <c r="G126" s="448"/>
      <c r="H126" s="320"/>
      <c r="I126" s="320"/>
      <c r="J126" s="121"/>
      <c r="K126" s="460" t="str">
        <f>'テンプレート'!K137</f>
        <v>あお向け倒れ</v>
      </c>
      <c r="L126" s="453" t="str">
        <f>'テンプレート'!L137</f>
        <v>モーション大</v>
      </c>
      <c r="M126" s="127">
        <v>39.0</v>
      </c>
      <c r="N126" s="462"/>
      <c r="O126" s="180"/>
      <c r="P126" s="180"/>
      <c r="Q126" s="180"/>
      <c r="R126" s="180"/>
      <c r="S126" s="180"/>
      <c r="T126" s="180"/>
      <c r="U126" s="180"/>
      <c r="V126" s="180"/>
    </row>
    <row r="127" outlineLevel="1">
      <c r="A127" s="222"/>
      <c r="B127" s="447" t="s">
        <v>515</v>
      </c>
      <c r="C127" s="454" t="str">
        <f t="array" ref="C127">INDEX(Tripping!$E$3:$F100, MATCH($A$1,Tripping!$A$3:$A$109,0), MATCH(C105,Tripping!$E$2:$AC$2,0))</f>
        <v>1-5</v>
      </c>
      <c r="D127" s="455">
        <f t="array" ref="D127">INDEX(Tripping!$E$3:$F100, MATCH($A$1,Tripping!$A$3:$A$109,0), MATCH(D105,Tripping!$E$2:$AC$2,0))</f>
        <v>39</v>
      </c>
      <c r="E127" s="448"/>
      <c r="F127" s="448"/>
      <c r="G127" s="448"/>
      <c r="H127" s="320"/>
      <c r="I127" s="320"/>
      <c r="J127" s="179"/>
      <c r="K127" s="460" t="str">
        <f>'テンプレート'!K138</f>
        <v>うつ伏せ倒れ</v>
      </c>
      <c r="L127" s="453" t="str">
        <f>'テンプレート'!L138</f>
        <v>モーション大</v>
      </c>
      <c r="M127" s="127" t="s">
        <v>165</v>
      </c>
      <c r="N127" s="462"/>
      <c r="O127" s="180"/>
      <c r="P127" s="180"/>
      <c r="Q127" s="180"/>
      <c r="R127" s="180"/>
      <c r="S127" s="180"/>
      <c r="T127" s="180"/>
      <c r="U127" s="180"/>
      <c r="V127" s="180"/>
    </row>
    <row r="128" outlineLevel="1">
      <c r="A128" s="222"/>
      <c r="B128" s="447" t="s">
        <v>455</v>
      </c>
      <c r="C128" s="454" t="str">
        <f t="array" ref="C128">INDEX(Tripping!$G$3:$H$109, MATCH($A$1,Tripping!$A$3:$A$109,0), MATCH(C105,Tripping!$G$2:$AC$2,0))</f>
        <v>1-16</v>
      </c>
      <c r="D128" s="455">
        <f t="array" ref="D128">INDEX(Tripping!$G$3:$H$109, MATCH($A$1,Tripping!$A$3:$A$109,0), MATCH(D105,Tripping!$G$2:$AC$2,0))</f>
        <v>21</v>
      </c>
      <c r="E128" s="448"/>
      <c r="F128" s="448"/>
      <c r="G128" s="448"/>
      <c r="H128" s="320"/>
      <c r="I128" s="320"/>
      <c r="J128" s="121"/>
      <c r="K128" s="451" t="str">
        <f>'テンプレート'!K139</f>
        <v/>
      </c>
      <c r="L128" s="120"/>
      <c r="M128" s="445" t="str">
        <f>'テンプレート'!M139</f>
        <v/>
      </c>
      <c r="N128" s="108"/>
      <c r="O128" s="180"/>
      <c r="P128" s="180"/>
      <c r="Q128" s="180"/>
      <c r="R128" s="180"/>
      <c r="S128" s="180"/>
      <c r="T128" s="180"/>
      <c r="U128" s="180"/>
      <c r="V128" s="180"/>
    </row>
    <row r="129" outlineLevel="1">
      <c r="A129" s="222"/>
      <c r="B129" s="447" t="s">
        <v>496</v>
      </c>
      <c r="C129" s="454" t="str">
        <f t="array" ref="C129">INDEX(Tripping!$I$3:$J$109, MATCH($A$1,Tripping!$A$3:$A$109,0), MATCH(C105,Tripping!$I$2:$AC$2,0))</f>
        <v>1-9</v>
      </c>
      <c r="D129" s="455">
        <f t="array" ref="D129">INDEX(Tripping!$I$3:$J$109, MATCH($A$1,Tripping!$A$3:$A$109,0), MATCH(D105,Tripping!$I$2:$AC$2,0))</f>
        <v>28</v>
      </c>
      <c r="E129" s="448"/>
      <c r="F129" s="448"/>
      <c r="G129" s="448"/>
      <c r="H129" s="320"/>
      <c r="I129" s="320"/>
      <c r="J129" s="320"/>
      <c r="K129" s="463"/>
      <c r="L129" s="464" t="str">
        <f>'テンプレート'!L140</f>
        <v/>
      </c>
      <c r="M129" s="127" t="s">
        <v>504</v>
      </c>
      <c r="N129" s="108"/>
      <c r="O129" s="180"/>
      <c r="P129" s="180"/>
      <c r="Q129" s="180"/>
      <c r="R129" s="180"/>
      <c r="S129" s="180"/>
      <c r="T129" s="180"/>
      <c r="U129" s="180"/>
      <c r="V129" s="180"/>
    </row>
    <row r="130" outlineLevel="1">
      <c r="A130" s="222"/>
      <c r="B130" s="447" t="s">
        <v>497</v>
      </c>
      <c r="C130" s="454" t="str">
        <f t="array" ref="C130">INDEX(Tripping!$K$3:$L$109, MATCH($A$1,Tripping!$A$3:$A$109,0), MATCH(C105,Tripping!$K$2:$AC$2,0))</f>
        <v>1-9</v>
      </c>
      <c r="D130" s="455">
        <f t="array" ref="D130">INDEX(Tripping!$K$3:$L$109, MATCH($A$1,Tripping!$A$3:$A$109,0), MATCH(D105,Tripping!$K$2:$AC$2,0))</f>
        <v>28</v>
      </c>
      <c r="E130" s="448"/>
      <c r="F130" s="448"/>
      <c r="G130" s="448"/>
      <c r="H130" s="320"/>
      <c r="I130" s="320"/>
      <c r="J130" s="320"/>
      <c r="K130" s="465"/>
      <c r="L130" s="180"/>
      <c r="M130" s="180"/>
      <c r="N130" s="108"/>
      <c r="O130" s="180"/>
      <c r="P130" s="180"/>
      <c r="Q130" s="180"/>
      <c r="R130" s="180"/>
      <c r="S130" s="180"/>
      <c r="T130" s="180"/>
      <c r="U130" s="180"/>
      <c r="V130" s="180"/>
    </row>
    <row r="131" outlineLevel="1">
      <c r="A131" s="222"/>
      <c r="B131" s="447" t="s">
        <v>510</v>
      </c>
      <c r="C131" s="456" t="str">
        <f t="array" ref="C131">INDEX(Tripping!$M$3:$P$109, MATCH($A$1,Tripping!$A$3:$A$109,0), MATCH(C105,Tripping!$M$2:$AC$2,0))</f>
        <v>1-7</v>
      </c>
      <c r="D131" s="457">
        <f t="array" ref="D131">INDEX(Tripping!$M$3:$P$109, MATCH($A$1,Tripping!$A$3:$A$109,0), MATCH(D105,Tripping!$M$2:$AC$2,0))</f>
        <v>49</v>
      </c>
      <c r="E131" s="454" t="str">
        <f t="array" ref="E131">INDEX(Tripping!$M$3:$P$109, MATCH($A$1,Tripping!$A$3:$A$109,0), MATCH(E105,Tripping!$M$2:$AC$2,0))</f>
        <v>19-20</v>
      </c>
      <c r="F131" s="455">
        <f t="array" ref="F131">INDEX(Tripping!$M$3:$P$109, MATCH($A$1,Tripping!$A$3:$A$109,0), MATCH(F105,Tripping!$M$2:$AC$2,0))</f>
        <v>5</v>
      </c>
      <c r="G131" s="127">
        <f t="shared" ref="G131:G132" si="8">F131*1.2</f>
        <v>6</v>
      </c>
      <c r="H131" s="320"/>
      <c r="I131" s="320"/>
      <c r="J131" s="320"/>
      <c r="K131" s="180"/>
      <c r="L131" s="180"/>
      <c r="M131" s="180"/>
      <c r="N131" s="108"/>
      <c r="O131" s="108"/>
      <c r="P131" s="108"/>
      <c r="Q131" s="108"/>
      <c r="R131" s="180"/>
      <c r="S131" s="180"/>
      <c r="T131" s="180"/>
      <c r="U131" s="180"/>
      <c r="V131" s="180"/>
    </row>
    <row r="132" outlineLevel="1">
      <c r="A132" s="207"/>
      <c r="B132" s="458" t="s">
        <v>511</v>
      </c>
      <c r="C132" s="207"/>
      <c r="D132" s="207"/>
      <c r="E132" s="454" t="str">
        <f t="array" ref="E132">INDEX(Tripping!$Q$3:$R$109, MATCH($A$1,Tripping!$A$3:$A$109,0), MATCH(E105,Tripping!$Q$2:$AC$2,0))</f>
        <v>28-29</v>
      </c>
      <c r="F132" s="455">
        <f t="array" ref="F132">INDEX(Tripping!$Q$3:$R$109, MATCH($A$1,Tripping!$A$3:$A$109,0), MATCH(F105,Tripping!$Q$2:$AC$2,0))</f>
        <v>5</v>
      </c>
      <c r="G132" s="127">
        <f t="shared" si="8"/>
        <v>6</v>
      </c>
      <c r="H132" s="320"/>
      <c r="I132" s="320"/>
      <c r="J132" s="320"/>
      <c r="K132" s="180"/>
      <c r="L132" s="180"/>
      <c r="M132" s="180"/>
      <c r="N132" s="108"/>
      <c r="O132" s="108"/>
      <c r="P132" s="108"/>
      <c r="Q132" s="108"/>
      <c r="R132" s="180"/>
      <c r="S132" s="180"/>
      <c r="T132" s="180"/>
      <c r="U132" s="180"/>
      <c r="V132" s="180"/>
    </row>
  </sheetData>
  <mergeCells count="135">
    <mergeCell ref="R51:V52"/>
    <mergeCell ref="R53:V53"/>
    <mergeCell ref="I58:I59"/>
    <mergeCell ref="J58:J59"/>
    <mergeCell ref="D58:D59"/>
    <mergeCell ref="D56:D57"/>
    <mergeCell ref="D54:D55"/>
    <mergeCell ref="R58:V59"/>
    <mergeCell ref="R50:V50"/>
    <mergeCell ref="C64:C65"/>
    <mergeCell ref="H72:J72"/>
    <mergeCell ref="H73:J74"/>
    <mergeCell ref="D64:D65"/>
    <mergeCell ref="D51:D52"/>
    <mergeCell ref="A51:A52"/>
    <mergeCell ref="A54:A55"/>
    <mergeCell ref="A58:A59"/>
    <mergeCell ref="A56:A57"/>
    <mergeCell ref="A62:B62"/>
    <mergeCell ref="A61:B61"/>
    <mergeCell ref="V73:V74"/>
    <mergeCell ref="V76:V78"/>
    <mergeCell ref="U76:U78"/>
    <mergeCell ref="R56:V57"/>
    <mergeCell ref="R54:V55"/>
    <mergeCell ref="V63:V66"/>
    <mergeCell ref="U63:U66"/>
    <mergeCell ref="V68:V71"/>
    <mergeCell ref="U68:U71"/>
    <mergeCell ref="U73:U74"/>
    <mergeCell ref="I51:I52"/>
    <mergeCell ref="H33:J33"/>
    <mergeCell ref="H40:J40"/>
    <mergeCell ref="H41:J41"/>
    <mergeCell ref="H42:J43"/>
    <mergeCell ref="H38:J39"/>
    <mergeCell ref="H34:J34"/>
    <mergeCell ref="J51:J52"/>
    <mergeCell ref="I56:I57"/>
    <mergeCell ref="J56:J57"/>
    <mergeCell ref="I54:I55"/>
    <mergeCell ref="J54:J55"/>
    <mergeCell ref="H62:J62"/>
    <mergeCell ref="H68:J71"/>
    <mergeCell ref="A70:A71"/>
    <mergeCell ref="D70:D71"/>
    <mergeCell ref="H63:J66"/>
    <mergeCell ref="H67:J67"/>
    <mergeCell ref="A63:A66"/>
    <mergeCell ref="A67:B67"/>
    <mergeCell ref="A72:B72"/>
    <mergeCell ref="A73:A74"/>
    <mergeCell ref="D68:D69"/>
    <mergeCell ref="H36:J37"/>
    <mergeCell ref="H35:J35"/>
    <mergeCell ref="D36:D37"/>
    <mergeCell ref="D38:D39"/>
    <mergeCell ref="A33:A35"/>
    <mergeCell ref="A38:A39"/>
    <mergeCell ref="A36:A37"/>
    <mergeCell ref="A31:B32"/>
    <mergeCell ref="H47:J47"/>
    <mergeCell ref="H44:J46"/>
    <mergeCell ref="D44:D46"/>
    <mergeCell ref="D42:D43"/>
    <mergeCell ref="A49:B50"/>
    <mergeCell ref="A42:A43"/>
    <mergeCell ref="A44:A46"/>
    <mergeCell ref="C91:C92"/>
    <mergeCell ref="C89:C90"/>
    <mergeCell ref="A83:A85"/>
    <mergeCell ref="A80:B81"/>
    <mergeCell ref="H32:J32"/>
    <mergeCell ref="H8:J9"/>
    <mergeCell ref="H10:H11"/>
    <mergeCell ref="I6:I7"/>
    <mergeCell ref="G16:H16"/>
    <mergeCell ref="E16:F16"/>
    <mergeCell ref="I10:I11"/>
    <mergeCell ref="H78:J78"/>
    <mergeCell ref="H77:J77"/>
    <mergeCell ref="H76:J76"/>
    <mergeCell ref="A76:A78"/>
    <mergeCell ref="A75:B75"/>
    <mergeCell ref="H75:J75"/>
    <mergeCell ref="C16:D16"/>
    <mergeCell ref="A11:B12"/>
    <mergeCell ref="A15:B16"/>
    <mergeCell ref="H6:H7"/>
    <mergeCell ref="C1:G12"/>
    <mergeCell ref="H1:J2"/>
    <mergeCell ref="I4:I5"/>
    <mergeCell ref="K1:M2"/>
    <mergeCell ref="K16:N16"/>
    <mergeCell ref="H4:H5"/>
    <mergeCell ref="K106:K107"/>
    <mergeCell ref="K108:L108"/>
    <mergeCell ref="K115:K118"/>
    <mergeCell ref="K109:K114"/>
    <mergeCell ref="K105:L105"/>
    <mergeCell ref="K119:L119"/>
    <mergeCell ref="K125:L125"/>
    <mergeCell ref="K128:L128"/>
    <mergeCell ref="K121:K124"/>
    <mergeCell ref="D124:D125"/>
    <mergeCell ref="C124:C125"/>
    <mergeCell ref="A120:A125"/>
    <mergeCell ref="A126:A132"/>
    <mergeCell ref="A98:A100"/>
    <mergeCell ref="A96:B97"/>
    <mergeCell ref="C118:C119"/>
    <mergeCell ref="D118:D119"/>
    <mergeCell ref="A114:A119"/>
    <mergeCell ref="A106:A110"/>
    <mergeCell ref="A111:A113"/>
    <mergeCell ref="A101:A102"/>
    <mergeCell ref="A104:B105"/>
    <mergeCell ref="E87:E88"/>
    <mergeCell ref="E91:E92"/>
    <mergeCell ref="H86:J86"/>
    <mergeCell ref="A86:B86"/>
    <mergeCell ref="A87:A88"/>
    <mergeCell ref="A89:A90"/>
    <mergeCell ref="A91:A92"/>
    <mergeCell ref="C87:C88"/>
    <mergeCell ref="A93:A94"/>
    <mergeCell ref="E93:E94"/>
    <mergeCell ref="E89:E90"/>
    <mergeCell ref="H87:J88"/>
    <mergeCell ref="H93:J94"/>
    <mergeCell ref="H91:J92"/>
    <mergeCell ref="H89:J90"/>
    <mergeCell ref="C131:C132"/>
    <mergeCell ref="D131:D132"/>
    <mergeCell ref="C93:C94"/>
  </mergeCells>
  <conditionalFormatting sqref="K1:K15 K17:K129 L87:Q87 P94">
    <cfRule type="containsText" dxfId="0" priority="1" operator="containsText" text="361">
      <formula>NOT(ISERROR(SEARCH(("361"),(K1))))</formula>
    </cfRule>
  </conditionalFormatting>
  <conditionalFormatting sqref="K1:K15 K17:K129 L87:Q87 P94">
    <cfRule type="containsText" dxfId="1" priority="2" operator="containsText" text="363">
      <formula>NOT(ISERROR(SEARCH(("363"),(K1))))</formula>
    </cfRule>
  </conditionalFormatting>
  <conditionalFormatting sqref="K1:K15 K17:K129 L87:Q87 P94">
    <cfRule type="containsText" dxfId="1" priority="3" operator="containsText" text="365">
      <formula>NOT(ISERROR(SEARCH(("365"),(K1))))</formula>
    </cfRule>
  </conditionalFormatting>
  <conditionalFormatting sqref="K1:K15 K17:K129 L87:Q87 P94">
    <cfRule type="containsText" dxfId="1" priority="4" operator="containsText" text="366">
      <formula>NOT(ISERROR(SEARCH(("366"),(K1))))</formula>
    </cfRule>
  </conditionalFormatting>
  <conditionalFormatting sqref="K1:K15 K17:K129 L87:Q87 P94">
    <cfRule type="containsText" dxfId="1" priority="5" operator="containsText" text="367">
      <formula>NOT(ISERROR(SEARCH(("367"),(K1))))</formula>
    </cfRule>
  </conditionalFormatting>
  <conditionalFormatting sqref="D63 E66:G66 E68:G68 K68:T68 G71 K74:T74 E76:G76 K76:T76 P87:P94">
    <cfRule type="cellIs" dxfId="2" priority="6" operator="equal">
      <formula>"敵のみ"</formula>
    </cfRule>
  </conditionalFormatting>
  <conditionalFormatting sqref="D88:D94">
    <cfRule type="cellIs" dxfId="3" priority="7" operator="equal">
      <formula>"-"</formula>
    </cfRule>
  </conditionalFormatting>
  <conditionalFormatting sqref="O1:O132 D63 E66:G66 E68:G68 K68:N68 P68:T68 G71 K74:N74 P74:T74 E76:G76 K76:N76 P76:T76 K87:N87 P87:Q87 D89 F89:G89 K89:N89 P89:Q89 D93 F93:G93 K93:N93 P93:P94 Q93">
    <cfRule type="cellIs" dxfId="4" priority="8" operator="greaterThan">
      <formula>0</formula>
    </cfRule>
  </conditionalFormatting>
  <conditionalFormatting sqref="P1:Q132 D63 E66:G66 E68:G68 K68:O68 R68:T68 G71 K74:O74 R74:T74 E76:G76 K76:O76 R76:T76">
    <cfRule type="cellIs" dxfId="5" priority="9" operator="lessThan">
      <formula>1</formula>
    </cfRule>
  </conditionalFormatting>
  <conditionalFormatting sqref="P1:Q132 D63 E66:G66 E68:G68 K68:O68 R68:T68 G71 K74:O74 R74:T74 E76:G76 K76:O76 R76:T76">
    <cfRule type="cellIs" dxfId="4" priority="10" operator="greaterThan">
      <formula>1</formula>
    </cfRule>
  </conditionalFormatting>
  <conditionalFormatting sqref="N32:N94">
    <cfRule type="cellIs" dxfId="6" priority="11" operator="greaterThan">
      <formula>0</formula>
    </cfRule>
  </conditionalFormatting>
  <conditionalFormatting sqref="N1:N15 N17:N132">
    <cfRule type="containsText" dxfId="6" priority="12" operator="containsText" text="/">
      <formula>NOT(ISERROR(SEARCH(("/"),(N1))))</formula>
    </cfRule>
  </conditionalFormatting>
  <drawing r:id="rId2"/>
  <legacyDrawing r:id="rId3"/>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2B8B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945">
        <v>42.0</v>
      </c>
      <c r="B1" s="1947"/>
      <c r="C1" s="1948" t="str">
        <f>IMAGE(VLOOKUP($A$1,Fighters!A2:AI107,12,FALSE),1)</f>
        <v/>
      </c>
      <c r="D1" s="1949"/>
      <c r="E1" s="1949"/>
      <c r="F1" s="1949"/>
      <c r="G1" s="1950"/>
      <c r="H1" s="1951"/>
      <c r="I1" s="1949"/>
      <c r="J1" s="1950"/>
      <c r="K1" s="1952"/>
      <c r="L1" s="1949"/>
      <c r="M1" s="1950"/>
      <c r="N1" s="1953"/>
      <c r="O1" s="1953"/>
      <c r="P1" s="1953"/>
      <c r="Q1" s="1953"/>
      <c r="R1" s="1954"/>
      <c r="S1" s="1954"/>
      <c r="T1" s="1954"/>
      <c r="U1" s="1954"/>
      <c r="V1" s="1954"/>
    </row>
    <row r="2">
      <c r="A2" s="1955" t="str">
        <f>VLOOKUP($A$1,Fighters!$A$2:$AI$81,6,FALSE)</f>
        <v>#b2b8bd</v>
      </c>
      <c r="B2" s="1947"/>
      <c r="C2" s="1956"/>
      <c r="G2" s="1957"/>
      <c r="H2" s="1958"/>
      <c r="I2" s="1959"/>
      <c r="J2" s="1960"/>
      <c r="K2" s="1958"/>
      <c r="L2" s="1959"/>
      <c r="M2" s="1960"/>
      <c r="N2" s="1953"/>
      <c r="O2" s="1953"/>
      <c r="P2" s="1953"/>
      <c r="Q2" s="1953"/>
      <c r="R2" s="1954"/>
      <c r="S2" s="1954"/>
      <c r="T2" s="1954"/>
      <c r="U2" s="1954"/>
      <c r="V2" s="1954"/>
    </row>
    <row r="3">
      <c r="A3" s="1955" t="str">
        <f>VLOOKUP($A$1,Fighters!$A$2:$AI$81,14,FALSE)</f>
        <v>42. ロボット</v>
      </c>
      <c r="B3" s="1947"/>
      <c r="C3" s="1956"/>
      <c r="G3" s="1957"/>
      <c r="H3" s="1961"/>
      <c r="I3" s="1961"/>
      <c r="J3" s="1961"/>
      <c r="K3" s="1962"/>
      <c r="L3" s="1962"/>
      <c r="M3" s="1962"/>
      <c r="N3" s="1953"/>
      <c r="O3" s="1953"/>
      <c r="P3" s="1953"/>
      <c r="Q3" s="1953"/>
      <c r="R3" s="1963"/>
      <c r="S3" s="1954"/>
      <c r="T3" s="1954"/>
      <c r="U3" s="1954"/>
      <c r="V3" s="1954"/>
    </row>
    <row r="4">
      <c r="A4" s="1955" t="str">
        <f>VLOOKUP($A$1,Fighters!$A$2:$AI$81,13,FALSE)</f>
        <v>0</v>
      </c>
      <c r="B4" s="1947"/>
      <c r="C4" s="1956"/>
      <c r="G4" s="1957"/>
      <c r="H4" s="1964"/>
      <c r="I4" s="1964"/>
      <c r="J4" s="1961"/>
      <c r="K4" s="1962"/>
      <c r="L4" s="1962"/>
      <c r="M4" s="1962"/>
      <c r="N4" s="1953"/>
      <c r="O4" s="1953"/>
      <c r="P4" s="1953"/>
      <c r="Q4" s="1953"/>
      <c r="R4" s="1963"/>
      <c r="S4" s="1954"/>
      <c r="T4" s="1954"/>
      <c r="U4" s="1954"/>
      <c r="V4" s="1954"/>
    </row>
    <row r="5" ht="16.5" customHeight="1">
      <c r="A5" s="1945"/>
      <c r="B5" s="1947"/>
      <c r="C5" s="1956"/>
      <c r="G5" s="1957"/>
      <c r="H5" s="1965"/>
      <c r="I5" s="1965"/>
      <c r="J5" s="1966"/>
      <c r="K5" s="1967"/>
      <c r="L5" s="1968"/>
      <c r="M5" s="1968"/>
      <c r="N5" s="1953"/>
      <c r="O5" s="1953"/>
      <c r="P5" s="1953"/>
      <c r="Q5" s="1953"/>
      <c r="R5" s="1963"/>
      <c r="S5" s="1954"/>
      <c r="T5" s="1954"/>
      <c r="U5" s="1954"/>
      <c r="V5" s="1954"/>
    </row>
    <row r="6">
      <c r="A6" s="1947"/>
      <c r="B6" s="1947"/>
      <c r="C6" s="1956"/>
      <c r="G6" s="1957"/>
      <c r="H6" s="1964"/>
      <c r="I6" s="1969" t="s">
        <v>6</v>
      </c>
      <c r="J6" s="1967"/>
      <c r="K6" s="1970"/>
      <c r="L6" s="1968"/>
      <c r="M6" s="1968"/>
      <c r="N6" s="1953"/>
      <c r="O6" s="1953"/>
      <c r="P6" s="1953"/>
      <c r="Q6" s="1953"/>
      <c r="R6" s="1963"/>
      <c r="S6" s="1954"/>
      <c r="T6" s="1954"/>
      <c r="U6" s="1954"/>
      <c r="V6" s="1954"/>
    </row>
    <row r="7">
      <c r="A7" s="1947"/>
      <c r="B7" s="1947"/>
      <c r="C7" s="1956"/>
      <c r="G7" s="1957"/>
      <c r="H7" s="1965"/>
      <c r="I7" s="1965"/>
      <c r="J7" s="1967"/>
      <c r="K7" s="1970"/>
      <c r="L7" s="1968"/>
      <c r="M7" s="1968"/>
      <c r="N7" s="1953"/>
      <c r="O7" s="1953"/>
      <c r="P7" s="1953"/>
      <c r="Q7" s="1953"/>
      <c r="R7" s="1963"/>
      <c r="S7" s="1954"/>
      <c r="T7" s="1954"/>
      <c r="U7" s="1954"/>
      <c r="V7" s="1954"/>
    </row>
    <row r="8">
      <c r="A8" s="1947"/>
      <c r="B8" s="1947"/>
      <c r="C8" s="1956"/>
      <c r="G8" s="1957"/>
      <c r="H8" s="1971">
        <v>43613.00087347222</v>
      </c>
      <c r="I8" s="1949"/>
      <c r="J8" s="1950"/>
      <c r="K8" s="1967"/>
      <c r="L8" s="1968"/>
      <c r="M8" s="1968"/>
      <c r="N8" s="1953"/>
      <c r="O8" s="1953"/>
      <c r="P8" s="1953"/>
      <c r="Q8" s="1953"/>
      <c r="R8" s="1963"/>
      <c r="S8" s="1954"/>
      <c r="T8" s="1954"/>
      <c r="U8" s="1954"/>
      <c r="V8" s="1954"/>
    </row>
    <row r="9">
      <c r="A9" s="1947"/>
      <c r="B9" s="1947"/>
      <c r="C9" s="1956"/>
      <c r="G9" s="1957"/>
      <c r="H9" s="1958"/>
      <c r="I9" s="1959"/>
      <c r="J9" s="1960"/>
      <c r="K9" s="1954"/>
      <c r="L9" s="1953"/>
      <c r="M9" s="1953"/>
      <c r="N9" s="1953"/>
      <c r="O9" s="1953"/>
      <c r="P9" s="1953"/>
      <c r="Q9" s="1953"/>
      <c r="R9" s="1963"/>
      <c r="S9" s="1954"/>
      <c r="T9" s="1954"/>
      <c r="U9" s="1954"/>
      <c r="V9" s="1954"/>
    </row>
    <row r="10">
      <c r="A10" s="1947"/>
      <c r="B10" s="1947"/>
      <c r="C10" s="1956"/>
      <c r="G10" s="1957"/>
      <c r="H10" s="1972"/>
      <c r="I10" s="1972"/>
      <c r="J10" s="1954"/>
      <c r="K10" s="1954"/>
      <c r="L10" s="1953"/>
      <c r="M10" s="1953"/>
      <c r="N10" s="1953"/>
      <c r="O10" s="1953"/>
      <c r="P10" s="1953"/>
      <c r="Q10" s="1953"/>
      <c r="R10" s="1963"/>
      <c r="S10" s="1954"/>
      <c r="T10" s="1954"/>
      <c r="U10" s="1954"/>
      <c r="V10" s="1954"/>
    </row>
    <row r="11">
      <c r="A11" s="1973" t="s">
        <v>11</v>
      </c>
      <c r="B11" s="1950"/>
      <c r="C11" s="1956"/>
      <c r="G11" s="1957"/>
      <c r="H11" s="1965"/>
      <c r="I11" s="1965"/>
      <c r="J11" s="1954"/>
      <c r="K11" s="1954"/>
      <c r="L11" s="1953"/>
      <c r="M11" s="1953"/>
      <c r="N11" s="1953"/>
      <c r="O11" s="1953"/>
      <c r="P11" s="1953"/>
      <c r="Q11" s="1953"/>
      <c r="R11" s="1963"/>
      <c r="S11" s="1954"/>
      <c r="T11" s="1954"/>
      <c r="U11" s="1954"/>
      <c r="V11" s="1954"/>
    </row>
    <row r="12">
      <c r="A12" s="1958"/>
      <c r="B12" s="1960"/>
      <c r="C12" s="1958"/>
      <c r="D12" s="1959"/>
      <c r="E12" s="1959"/>
      <c r="F12" s="1959"/>
      <c r="G12" s="1960"/>
      <c r="H12" s="1974"/>
      <c r="I12" s="1974"/>
      <c r="J12" s="1947"/>
      <c r="K12" s="1947"/>
      <c r="L12" s="1953"/>
      <c r="M12" s="1953"/>
      <c r="N12" s="1953"/>
      <c r="O12" s="1953"/>
      <c r="P12" s="1953"/>
      <c r="Q12" s="1953"/>
      <c r="R12" s="1963"/>
      <c r="S12" s="1954"/>
      <c r="T12" s="1954"/>
      <c r="U12" s="1954"/>
      <c r="V12" s="195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106 [17th]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2.002 [28th]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20.9 [9th]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1.178 [33rd]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0.16808 [21st]</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38 [9th]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1.725 [40th]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0.105 [49th]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18.38 [8th]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1.134 [26th]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38F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0.085 [29th]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38 [14th]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 [37th]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2.56 [37th]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 [40th]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95</v>
      </c>
      <c r="D26" s="201" t="s">
        <v>3015</v>
      </c>
      <c r="E26" s="201" t="s">
        <v>194</v>
      </c>
      <c r="F26" s="200">
        <v>3.5999999999999996</v>
      </c>
      <c r="G26" s="201" t="s">
        <v>193</v>
      </c>
      <c r="H26" s="213" t="s">
        <v>3016</v>
      </c>
      <c r="I26" s="120"/>
      <c r="J26" s="117"/>
      <c r="K26" s="200"/>
      <c r="L26" s="203"/>
      <c r="M26" s="204"/>
      <c r="N26" s="204"/>
      <c r="O26" s="205">
        <v>0.0</v>
      </c>
      <c r="P26" s="205">
        <v>1.0</v>
      </c>
      <c r="Q26" s="205">
        <v>1.0</v>
      </c>
      <c r="R26" s="105"/>
      <c r="S26" s="105"/>
      <c r="T26" s="105"/>
      <c r="U26" s="105"/>
      <c r="V26" s="105"/>
    </row>
    <row r="27" outlineLevel="1">
      <c r="A27" s="207"/>
      <c r="B27" s="208" t="s">
        <v>63</v>
      </c>
      <c r="C27" s="210" t="s">
        <v>95</v>
      </c>
      <c r="D27" s="210" t="s">
        <v>694</v>
      </c>
      <c r="E27" s="210" t="s">
        <v>194</v>
      </c>
      <c r="F27" s="200">
        <v>3.5999999999999996</v>
      </c>
      <c r="G27" s="201" t="s">
        <v>193</v>
      </c>
      <c r="H27" s="212"/>
      <c r="I27" s="120"/>
      <c r="J27" s="117"/>
      <c r="K27" s="203"/>
      <c r="L27" s="203"/>
      <c r="M27" s="204"/>
      <c r="N27" s="204"/>
      <c r="O27" s="205">
        <v>0.0</v>
      </c>
      <c r="P27" s="205">
        <v>1.0</v>
      </c>
      <c r="Q27" s="205">
        <v>1.0</v>
      </c>
      <c r="R27" s="105"/>
      <c r="S27" s="105"/>
      <c r="T27" s="105"/>
      <c r="U27" s="105"/>
      <c r="V27" s="105"/>
    </row>
    <row r="28" outlineLevel="1">
      <c r="A28" s="236" t="s">
        <v>72</v>
      </c>
      <c r="B28" s="214"/>
      <c r="C28" s="210" t="s">
        <v>261</v>
      </c>
      <c r="D28" s="210" t="s">
        <v>544</v>
      </c>
      <c r="E28" s="210" t="s">
        <v>145</v>
      </c>
      <c r="F28" s="200">
        <v>8.4</v>
      </c>
      <c r="G28" s="201" t="s">
        <v>147</v>
      </c>
      <c r="H28" s="212"/>
      <c r="I28" s="120"/>
      <c r="J28" s="117"/>
      <c r="K28" s="200"/>
      <c r="L28" s="203"/>
      <c r="M28" s="204"/>
      <c r="N28" s="204"/>
      <c r="O28" s="205">
        <v>0.0</v>
      </c>
      <c r="P28" s="205">
        <v>1.0</v>
      </c>
      <c r="Q28" s="205">
        <v>1.0</v>
      </c>
      <c r="R28" s="105"/>
      <c r="S28" s="105"/>
      <c r="T28" s="105"/>
      <c r="U28" s="105"/>
      <c r="V28" s="105"/>
    </row>
    <row r="29" outlineLevel="1">
      <c r="A29" s="236" t="s">
        <v>82</v>
      </c>
      <c r="B29" s="208" t="s">
        <v>142</v>
      </c>
      <c r="C29" s="210" t="s">
        <v>85</v>
      </c>
      <c r="D29" s="210" t="s">
        <v>96</v>
      </c>
      <c r="E29" s="210" t="s">
        <v>3017</v>
      </c>
      <c r="F29" s="200" t="s">
        <v>3018</v>
      </c>
      <c r="G29" s="201" t="s">
        <v>3019</v>
      </c>
      <c r="H29" s="212"/>
      <c r="I29" s="120"/>
      <c r="J29" s="117"/>
      <c r="K29" s="200"/>
      <c r="L29" s="203"/>
      <c r="M29" s="204"/>
      <c r="N29" s="204"/>
      <c r="O29" s="205">
        <v>0.0</v>
      </c>
      <c r="P29" s="205">
        <v>1.0</v>
      </c>
      <c r="Q29" s="205">
        <v>1.0</v>
      </c>
      <c r="R29" s="105"/>
      <c r="S29" s="105"/>
      <c r="T29" s="105"/>
      <c r="U29" s="105"/>
      <c r="V29" s="105"/>
    </row>
    <row r="30" outlineLevel="1">
      <c r="A30" s="195" t="s">
        <v>93</v>
      </c>
      <c r="B30" s="208" t="s">
        <v>170</v>
      </c>
      <c r="C30" s="210" t="s">
        <v>64</v>
      </c>
      <c r="D30" s="275" t="s">
        <v>835</v>
      </c>
      <c r="E30" s="210" t="s">
        <v>194</v>
      </c>
      <c r="F30" s="200">
        <v>3.5999999999999996</v>
      </c>
      <c r="G30" s="201" t="s">
        <v>193</v>
      </c>
      <c r="H30" s="219"/>
      <c r="I30" s="221"/>
      <c r="J30" s="110"/>
      <c r="K30" s="203"/>
      <c r="L30" s="203"/>
      <c r="M30" s="204"/>
      <c r="N30" s="204"/>
      <c r="O30" s="205">
        <v>0.0</v>
      </c>
      <c r="P30" s="205">
        <v>1.0</v>
      </c>
      <c r="Q30" s="205">
        <v>1.0</v>
      </c>
      <c r="R30" s="105"/>
      <c r="S30" s="105"/>
      <c r="T30" s="105"/>
      <c r="U30" s="105"/>
      <c r="V30" s="105"/>
    </row>
    <row r="31" outlineLevel="1">
      <c r="A31" s="207"/>
      <c r="B31" s="208" t="s">
        <v>177</v>
      </c>
      <c r="C31" s="210" t="s">
        <v>105</v>
      </c>
      <c r="D31" s="114"/>
      <c r="E31" s="210" t="s">
        <v>3020</v>
      </c>
      <c r="F31" s="200" t="s">
        <v>3021</v>
      </c>
      <c r="G31" s="201" t="s">
        <v>1863</v>
      </c>
      <c r="H31" s="112"/>
      <c r="I31" s="224"/>
      <c r="J31" s="114"/>
      <c r="K31" s="205"/>
      <c r="L31" s="204"/>
      <c r="M31" s="204"/>
      <c r="N31" s="204"/>
      <c r="O31" s="205">
        <v>0.0</v>
      </c>
      <c r="P31" s="205">
        <v>1.0</v>
      </c>
      <c r="Q31" s="205">
        <v>1.0</v>
      </c>
      <c r="R31" s="105"/>
      <c r="S31" s="105"/>
      <c r="T31" s="105"/>
      <c r="U31" s="105"/>
      <c r="V31" s="105"/>
    </row>
    <row r="32" outlineLevel="1">
      <c r="A32" s="236" t="s">
        <v>104</v>
      </c>
      <c r="B32" s="214"/>
      <c r="C32" s="210" t="s">
        <v>194</v>
      </c>
      <c r="D32" s="210" t="s">
        <v>166</v>
      </c>
      <c r="E32" s="210" t="s">
        <v>229</v>
      </c>
      <c r="F32" s="200">
        <v>6.0</v>
      </c>
      <c r="G32" s="201" t="s">
        <v>67</v>
      </c>
      <c r="H32" s="212"/>
      <c r="I32" s="120"/>
      <c r="J32" s="117"/>
      <c r="K32" s="205"/>
      <c r="L32" s="204"/>
      <c r="M32" s="204"/>
      <c r="N32" s="204"/>
      <c r="O32" s="205">
        <v>0.0</v>
      </c>
      <c r="P32" s="205">
        <v>1.0</v>
      </c>
      <c r="Q32" s="205">
        <v>1.0</v>
      </c>
      <c r="R32" s="105"/>
      <c r="S32" s="105"/>
      <c r="T32" s="105"/>
      <c r="U32" s="105"/>
      <c r="V32" s="105"/>
    </row>
    <row r="33" outlineLevel="1">
      <c r="A33" s="236" t="s">
        <v>110</v>
      </c>
      <c r="B33" s="208" t="s">
        <v>142</v>
      </c>
      <c r="C33" s="210" t="s">
        <v>308</v>
      </c>
      <c r="D33" s="210" t="s">
        <v>112</v>
      </c>
      <c r="E33" s="210" t="s">
        <v>3022</v>
      </c>
      <c r="F33" s="200" t="s">
        <v>3023</v>
      </c>
      <c r="G33" s="201" t="s">
        <v>3024</v>
      </c>
      <c r="H33" s="213" t="s">
        <v>3025</v>
      </c>
      <c r="I33" s="120"/>
      <c r="J33" s="117"/>
      <c r="K33" s="203"/>
      <c r="L33" s="203"/>
      <c r="M33" s="204"/>
      <c r="N33" s="204"/>
      <c r="O33" s="205">
        <v>0.0</v>
      </c>
      <c r="P33" s="205">
        <v>1.0</v>
      </c>
      <c r="Q33" s="205">
        <v>1.0</v>
      </c>
      <c r="R33" s="105"/>
      <c r="S33" s="105"/>
      <c r="T33" s="105"/>
      <c r="U33" s="105"/>
      <c r="V33" s="105"/>
    </row>
    <row r="34" ht="20.25" customHeight="1" outlineLevel="1">
      <c r="A34" s="195" t="s">
        <v>119</v>
      </c>
      <c r="B34" s="208" t="s">
        <v>643</v>
      </c>
      <c r="C34" s="210" t="s">
        <v>212</v>
      </c>
      <c r="D34" s="275" t="s">
        <v>485</v>
      </c>
      <c r="E34" s="210" t="s">
        <v>194</v>
      </c>
      <c r="F34" s="200">
        <v>3.5999999999999996</v>
      </c>
      <c r="G34" s="201" t="s">
        <v>70</v>
      </c>
      <c r="H34" s="283" t="s">
        <v>3026</v>
      </c>
      <c r="I34" s="221"/>
      <c r="J34" s="110"/>
      <c r="K34" s="204"/>
      <c r="L34" s="204"/>
      <c r="M34" s="204"/>
      <c r="N34" s="204"/>
      <c r="O34" s="205">
        <v>0.0</v>
      </c>
      <c r="P34" s="205">
        <v>1.0</v>
      </c>
      <c r="Q34" s="205">
        <v>1.0</v>
      </c>
      <c r="R34" s="105"/>
      <c r="S34" s="105"/>
      <c r="T34" s="105"/>
      <c r="U34" s="105"/>
      <c r="V34" s="105"/>
    </row>
    <row r="35" ht="20.25" customHeight="1" outlineLevel="1">
      <c r="A35" s="207"/>
      <c r="B35" s="208" t="s">
        <v>177</v>
      </c>
      <c r="C35" s="210" t="s">
        <v>519</v>
      </c>
      <c r="D35" s="114"/>
      <c r="E35" s="210" t="s">
        <v>2990</v>
      </c>
      <c r="F35" s="200" t="s">
        <v>2991</v>
      </c>
      <c r="G35" s="201" t="s">
        <v>2363</v>
      </c>
      <c r="H35" s="112"/>
      <c r="I35" s="224"/>
      <c r="J35" s="114"/>
      <c r="K35" s="204"/>
      <c r="L35" s="204"/>
      <c r="M35" s="204"/>
      <c r="N35" s="204"/>
      <c r="O35" s="205">
        <v>0.0</v>
      </c>
      <c r="P35" s="205">
        <v>1.0</v>
      </c>
      <c r="Q35" s="205">
        <v>1.0</v>
      </c>
      <c r="R35" s="105"/>
      <c r="S35" s="105"/>
      <c r="T35" s="105"/>
      <c r="U35" s="105"/>
      <c r="V35" s="105"/>
    </row>
    <row r="36" outlineLevel="1">
      <c r="A36" s="195" t="s">
        <v>128</v>
      </c>
      <c r="B36" s="208" t="s">
        <v>170</v>
      </c>
      <c r="C36" s="210" t="s">
        <v>261</v>
      </c>
      <c r="D36" s="275" t="s">
        <v>190</v>
      </c>
      <c r="E36" s="210" t="s">
        <v>3027</v>
      </c>
      <c r="F36" s="200" t="s">
        <v>3028</v>
      </c>
      <c r="G36" s="201" t="s">
        <v>1874</v>
      </c>
      <c r="H36" s="283" t="s">
        <v>528</v>
      </c>
      <c r="I36" s="221"/>
      <c r="J36" s="110"/>
      <c r="K36" s="203"/>
      <c r="L36" s="203"/>
      <c r="M36" s="204"/>
      <c r="N36" s="204"/>
      <c r="O36" s="205">
        <v>0.0</v>
      </c>
      <c r="P36" s="205">
        <v>1.0</v>
      </c>
      <c r="Q36" s="205">
        <v>1.0</v>
      </c>
      <c r="R36" s="105"/>
      <c r="S36" s="105"/>
      <c r="T36" s="105"/>
      <c r="U36" s="105"/>
      <c r="V36" s="105"/>
    </row>
    <row r="37" outlineLevel="1">
      <c r="A37" s="222"/>
      <c r="B37" s="208" t="s">
        <v>177</v>
      </c>
      <c r="C37" s="210" t="s">
        <v>130</v>
      </c>
      <c r="D37" s="233"/>
      <c r="E37" s="210" t="s">
        <v>3027</v>
      </c>
      <c r="F37" s="200" t="s">
        <v>3028</v>
      </c>
      <c r="G37" s="201" t="s">
        <v>1874</v>
      </c>
      <c r="H37" s="231"/>
      <c r="J37" s="233"/>
      <c r="K37" s="203"/>
      <c r="L37" s="203"/>
      <c r="M37" s="204"/>
      <c r="N37" s="204"/>
      <c r="O37" s="205"/>
      <c r="P37" s="205"/>
      <c r="Q37" s="205"/>
      <c r="R37" s="105"/>
      <c r="S37" s="105"/>
      <c r="T37" s="105"/>
      <c r="U37" s="105"/>
      <c r="V37" s="105"/>
    </row>
    <row r="38" outlineLevel="1">
      <c r="A38" s="207"/>
      <c r="B38" s="208" t="s">
        <v>245</v>
      </c>
      <c r="C38" s="210" t="s">
        <v>225</v>
      </c>
      <c r="D38" s="114"/>
      <c r="E38" s="210" t="s">
        <v>229</v>
      </c>
      <c r="F38" s="200">
        <v>6.0</v>
      </c>
      <c r="G38" s="201" t="s">
        <v>193</v>
      </c>
      <c r="H38" s="112"/>
      <c r="I38" s="224"/>
      <c r="J38" s="114"/>
      <c r="K38" s="203"/>
      <c r="L38" s="203"/>
      <c r="M38" s="204"/>
      <c r="N38" s="204"/>
      <c r="O38" s="205">
        <v>0.0</v>
      </c>
      <c r="P38" s="205">
        <v>1.0</v>
      </c>
      <c r="Q38" s="205">
        <v>1.0</v>
      </c>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tr">
        <f>'テンプレート'!H56</f>
        <v>ガード硬直</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3" t="str">
        <f>'テンプレート'!R56</f>
        <v>Comment</v>
      </c>
      <c r="S41" s="120"/>
      <c r="T41" s="120"/>
      <c r="U41" s="120"/>
      <c r="V41" s="120"/>
    </row>
    <row r="42" outlineLevel="1">
      <c r="A42" s="299" t="s">
        <v>187</v>
      </c>
      <c r="B42" s="267"/>
      <c r="C42" s="199" t="s">
        <v>3029</v>
      </c>
      <c r="D42" s="301" t="s">
        <v>159</v>
      </c>
      <c r="E42" s="271" t="s">
        <v>3030</v>
      </c>
      <c r="F42" s="273" t="s">
        <v>3031</v>
      </c>
      <c r="G42" s="273" t="s">
        <v>3032</v>
      </c>
      <c r="H42" s="200" t="s">
        <v>3033</v>
      </c>
      <c r="I42" s="581" t="str">
        <f t="array" ref="I42">INDEX('Aerial Attacks'!$O$3:$AA$109, MATCH($A$1,'Aerial Attacks'!$A$3:$A$109,0), MATCH(A42,'Aerial Attacks'!$O$2:$S$2,0))</f>
        <v>7</v>
      </c>
      <c r="J42" s="355" t="s">
        <v>2762</v>
      </c>
      <c r="K42" s="278"/>
      <c r="L42" s="284"/>
      <c r="M42" s="825"/>
      <c r="N42" s="825"/>
      <c r="O42" s="282">
        <v>0.0</v>
      </c>
      <c r="P42" s="282">
        <v>1.0</v>
      </c>
      <c r="Q42" s="282">
        <v>1.0</v>
      </c>
      <c r="R42" s="228" t="s">
        <v>2643</v>
      </c>
      <c r="S42" s="120"/>
      <c r="T42" s="120"/>
      <c r="U42" s="120"/>
      <c r="V42" s="117"/>
    </row>
    <row r="43" outlineLevel="1">
      <c r="A43" s="299" t="s">
        <v>219</v>
      </c>
      <c r="B43" s="267"/>
      <c r="C43" s="199" t="s">
        <v>524</v>
      </c>
      <c r="D43" s="301">
        <v>35.0</v>
      </c>
      <c r="E43" s="199" t="s">
        <v>145</v>
      </c>
      <c r="F43" s="200">
        <v>8.4</v>
      </c>
      <c r="G43" s="200">
        <v>7.140000000000001</v>
      </c>
      <c r="H43" s="200" t="s">
        <v>70</v>
      </c>
      <c r="I43" s="581" t="str">
        <f t="array" ref="I43">INDEX('Aerial Attacks'!$O$3:$AA$109, MATCH($A$1,'Aerial Attacks'!$A$3:$A$109,0), MATCH(A43,'Aerial Attacks'!$O$2:$S$2,0))</f>
        <v>9</v>
      </c>
      <c r="J43" s="355" t="s">
        <v>914</v>
      </c>
      <c r="K43" s="278"/>
      <c r="L43" s="284"/>
      <c r="M43" s="825"/>
      <c r="N43" s="825"/>
      <c r="O43" s="282">
        <v>0.0</v>
      </c>
      <c r="P43" s="282">
        <v>1.0</v>
      </c>
      <c r="Q43" s="282">
        <v>1.0</v>
      </c>
      <c r="R43" s="240"/>
      <c r="S43" s="120"/>
      <c r="T43" s="120"/>
      <c r="U43" s="120"/>
      <c r="V43" s="117"/>
    </row>
    <row r="44" outlineLevel="1">
      <c r="A44" s="265" t="s">
        <v>260</v>
      </c>
      <c r="B44" s="267"/>
      <c r="C44" s="199" t="s">
        <v>2622</v>
      </c>
      <c r="D44" s="269">
        <v>52.0</v>
      </c>
      <c r="E44" s="199" t="s">
        <v>251</v>
      </c>
      <c r="F44" s="200" t="s">
        <v>252</v>
      </c>
      <c r="G44" s="200" t="s">
        <v>253</v>
      </c>
      <c r="H44" s="200" t="s">
        <v>254</v>
      </c>
      <c r="I44" s="311">
        <f t="array" ref="I44">INDEX('Aerial Attacks'!$O$3:$AA$109, MATCH($A$1,'Aerial Attacks'!$A$3:$A$109,0), MATCH(A44,'Aerial Attacks'!$O$2:$S$2,0))</f>
        <v>13</v>
      </c>
      <c r="J44" s="314" t="s">
        <v>1939</v>
      </c>
      <c r="K44" s="278"/>
      <c r="L44" s="284"/>
      <c r="M44" s="825"/>
      <c r="N44" s="825"/>
      <c r="O44" s="282">
        <v>0.0</v>
      </c>
      <c r="P44" s="282">
        <v>1.0</v>
      </c>
      <c r="Q44" s="282">
        <v>1.0</v>
      </c>
      <c r="R44" s="243" t="s">
        <v>214</v>
      </c>
      <c r="S44" s="221"/>
      <c r="T44" s="221"/>
      <c r="U44" s="221"/>
      <c r="V44" s="110"/>
    </row>
    <row r="45" outlineLevel="1">
      <c r="A45" s="207"/>
      <c r="B45" s="267" t="s">
        <v>76</v>
      </c>
      <c r="C45" s="199" t="s">
        <v>3034</v>
      </c>
      <c r="D45" s="114"/>
      <c r="E45" s="199" t="s">
        <v>3035</v>
      </c>
      <c r="F45" s="200" t="s">
        <v>3036</v>
      </c>
      <c r="G45" s="200" t="s">
        <v>3037</v>
      </c>
      <c r="H45" s="200" t="s">
        <v>1874</v>
      </c>
      <c r="I45" s="207"/>
      <c r="J45" s="114"/>
      <c r="K45" s="278"/>
      <c r="L45" s="284"/>
      <c r="M45" s="825"/>
      <c r="N45" s="825"/>
      <c r="O45" s="282">
        <v>0.0</v>
      </c>
      <c r="P45" s="282">
        <v>1.0</v>
      </c>
      <c r="Q45" s="282">
        <v>1.0</v>
      </c>
      <c r="R45" s="112"/>
      <c r="S45" s="224"/>
      <c r="T45" s="224"/>
      <c r="U45" s="224"/>
      <c r="V45" s="114"/>
    </row>
    <row r="46" outlineLevel="1">
      <c r="A46" s="265" t="s">
        <v>271</v>
      </c>
      <c r="B46" s="267" t="s">
        <v>922</v>
      </c>
      <c r="C46" s="199" t="s">
        <v>3038</v>
      </c>
      <c r="D46" s="269" t="s">
        <v>309</v>
      </c>
      <c r="E46" s="197" t="s">
        <v>592</v>
      </c>
      <c r="F46" s="200">
        <v>1.7999999999999998</v>
      </c>
      <c r="G46" s="200">
        <v>1.53</v>
      </c>
      <c r="H46" s="200" t="s">
        <v>292</v>
      </c>
      <c r="I46" s="311" t="str">
        <f t="array" ref="I46">INDEX('Aerial Attacks'!$O$3:$AA$109, MATCH($A$1,'Aerial Attacks'!$A$3:$A$109,0), MATCH(A46,'Aerial Attacks'!$O$2:$S$2,0))</f>
        <v>13</v>
      </c>
      <c r="J46" s="314" t="s">
        <v>3039</v>
      </c>
      <c r="K46" s="284"/>
      <c r="L46" s="284"/>
      <c r="M46" s="825"/>
      <c r="N46" s="825"/>
      <c r="O46" s="282">
        <v>0.0</v>
      </c>
      <c r="P46" s="282">
        <v>1.0</v>
      </c>
      <c r="Q46" s="282">
        <v>1.0</v>
      </c>
      <c r="R46" s="316"/>
      <c r="S46" s="221"/>
      <c r="T46" s="221"/>
      <c r="U46" s="221"/>
      <c r="V46" s="110"/>
    </row>
    <row r="47" outlineLevel="1">
      <c r="A47" s="207"/>
      <c r="B47" s="267" t="s">
        <v>417</v>
      </c>
      <c r="C47" s="199" t="s">
        <v>537</v>
      </c>
      <c r="D47" s="114"/>
      <c r="E47" s="197" t="s">
        <v>58</v>
      </c>
      <c r="F47" s="200">
        <v>4.8</v>
      </c>
      <c r="G47" s="200">
        <v>4.08</v>
      </c>
      <c r="H47" s="200" t="s">
        <v>70</v>
      </c>
      <c r="I47" s="207"/>
      <c r="J47" s="114"/>
      <c r="K47" s="284"/>
      <c r="L47" s="284"/>
      <c r="M47" s="825"/>
      <c r="N47" s="825"/>
      <c r="O47" s="282">
        <v>0.0</v>
      </c>
      <c r="P47" s="282">
        <v>1.0</v>
      </c>
      <c r="Q47" s="282">
        <v>1.0</v>
      </c>
      <c r="R47" s="112"/>
      <c r="S47" s="224"/>
      <c r="T47" s="224"/>
      <c r="U47" s="224"/>
      <c r="V47" s="114"/>
    </row>
    <row r="48" outlineLevel="1">
      <c r="A48" s="265" t="s">
        <v>283</v>
      </c>
      <c r="B48" s="267" t="s">
        <v>2171</v>
      </c>
      <c r="C48" s="199" t="s">
        <v>379</v>
      </c>
      <c r="D48" s="269">
        <v>69.0</v>
      </c>
      <c r="E48" s="199" t="s">
        <v>3040</v>
      </c>
      <c r="F48" s="200" t="s">
        <v>3041</v>
      </c>
      <c r="G48" s="200" t="s">
        <v>3042</v>
      </c>
      <c r="H48" s="200" t="s">
        <v>937</v>
      </c>
      <c r="I48" s="311">
        <f t="array" ref="I48">INDEX('Aerial Attacks'!$O$3:$AA$109, MATCH($A$1,'Aerial Attacks'!$A$3:$A$109,0), MATCH(A48,'Aerial Attacks'!$O$2:$S$2,0))</f>
        <v>13</v>
      </c>
      <c r="J48" s="314" t="s">
        <v>784</v>
      </c>
      <c r="K48" s="284"/>
      <c r="L48" s="284"/>
      <c r="M48" s="825"/>
      <c r="N48" s="825"/>
      <c r="O48" s="282">
        <v>0.0</v>
      </c>
      <c r="P48" s="282">
        <v>1.0</v>
      </c>
      <c r="Q48" s="282">
        <v>1.0</v>
      </c>
      <c r="R48" s="316"/>
      <c r="S48" s="221"/>
      <c r="T48" s="221"/>
      <c r="U48" s="221"/>
      <c r="V48" s="110"/>
    </row>
    <row r="49" outlineLevel="1">
      <c r="A49" s="222"/>
      <c r="B49" s="267" t="s">
        <v>2628</v>
      </c>
      <c r="C49" s="199" t="s">
        <v>2190</v>
      </c>
      <c r="D49" s="233"/>
      <c r="E49" s="199" t="s">
        <v>66</v>
      </c>
      <c r="F49" s="200">
        <v>7.199999999999999</v>
      </c>
      <c r="G49" s="200">
        <v>6.12</v>
      </c>
      <c r="H49" s="200" t="s">
        <v>70</v>
      </c>
      <c r="I49" s="222"/>
      <c r="J49" s="233"/>
      <c r="K49" s="284"/>
      <c r="L49" s="284"/>
      <c r="M49" s="825"/>
      <c r="N49" s="825"/>
      <c r="O49" s="282"/>
      <c r="P49" s="282"/>
      <c r="Q49" s="282"/>
      <c r="R49" s="231"/>
      <c r="V49" s="233"/>
    </row>
    <row r="50" outlineLevel="1">
      <c r="A50" s="222"/>
      <c r="B50" s="267" t="s">
        <v>3043</v>
      </c>
      <c r="C50" s="216" t="s">
        <v>3044</v>
      </c>
      <c r="D50" s="233"/>
      <c r="E50" s="199" t="s">
        <v>90</v>
      </c>
      <c r="F50" s="200">
        <v>9.6</v>
      </c>
      <c r="G50" s="200">
        <v>8.16</v>
      </c>
      <c r="H50" s="200" t="s">
        <v>193</v>
      </c>
      <c r="I50" s="222"/>
      <c r="J50" s="233"/>
      <c r="K50" s="284"/>
      <c r="L50" s="284"/>
      <c r="M50" s="825"/>
      <c r="N50" s="825"/>
      <c r="O50" s="282"/>
      <c r="P50" s="282"/>
      <c r="Q50" s="282"/>
      <c r="R50" s="231"/>
      <c r="V50" s="233"/>
    </row>
    <row r="51" outlineLevel="1">
      <c r="A51" s="207"/>
      <c r="B51" s="267" t="s">
        <v>3045</v>
      </c>
      <c r="C51" s="207"/>
      <c r="D51" s="114"/>
      <c r="E51" s="199" t="s">
        <v>3046</v>
      </c>
      <c r="F51" s="200" t="s">
        <v>3047</v>
      </c>
      <c r="G51" s="200" t="s">
        <v>3048</v>
      </c>
      <c r="H51" s="200" t="s">
        <v>1082</v>
      </c>
      <c r="I51" s="207"/>
      <c r="J51" s="114"/>
      <c r="K51" s="284"/>
      <c r="L51" s="284"/>
      <c r="M51" s="825"/>
      <c r="N51" s="825"/>
      <c r="O51" s="282"/>
      <c r="P51" s="282"/>
      <c r="Q51" s="282"/>
      <c r="R51" s="112"/>
      <c r="S51" s="224"/>
      <c r="T51" s="224"/>
      <c r="U51" s="224"/>
      <c r="V51" s="114"/>
    </row>
    <row r="52">
      <c r="A52" s="312"/>
      <c r="B52" s="315"/>
      <c r="C52" s="317"/>
      <c r="D52" s="317"/>
      <c r="E52" s="318"/>
      <c r="F52" s="318"/>
      <c r="G52" s="318"/>
      <c r="H52" s="319"/>
      <c r="I52" s="319"/>
      <c r="J52" s="320"/>
      <c r="K52" s="320"/>
      <c r="L52" s="320"/>
      <c r="M52" s="320"/>
      <c r="N52" s="320"/>
      <c r="O52" s="320"/>
      <c r="P52" s="320"/>
      <c r="Q52" s="180"/>
      <c r="R52" s="180"/>
      <c r="S52" s="180"/>
      <c r="T52" s="180"/>
      <c r="U52" s="180"/>
      <c r="V52" s="180"/>
    </row>
    <row r="53">
      <c r="A53" s="322" t="s">
        <v>305</v>
      </c>
      <c r="B53" s="117"/>
      <c r="C53" s="317"/>
      <c r="D53" s="317"/>
      <c r="E53" s="318"/>
      <c r="F53" s="318"/>
      <c r="G53" s="318"/>
      <c r="H53" s="319"/>
      <c r="I53" s="319"/>
      <c r="J53" s="320"/>
      <c r="K53" s="320"/>
      <c r="L53" s="320"/>
      <c r="M53" s="320"/>
      <c r="N53" s="320"/>
      <c r="O53" s="320"/>
      <c r="P53" s="320"/>
      <c r="Q53" s="180"/>
      <c r="R53" s="180"/>
      <c r="S53" s="180"/>
      <c r="T53" s="180"/>
      <c r="U53" s="180"/>
      <c r="V53" s="180"/>
    </row>
    <row r="54" outlineLevel="1">
      <c r="A54" s="324" t="s">
        <v>3049</v>
      </c>
      <c r="B54" s="117"/>
      <c r="C54" s="327" t="s">
        <v>48</v>
      </c>
      <c r="D54" s="327" t="s">
        <v>49</v>
      </c>
      <c r="E54" s="328" t="s">
        <v>50</v>
      </c>
      <c r="F54" s="329" t="s">
        <v>51</v>
      </c>
      <c r="G54" s="328" t="s">
        <v>52</v>
      </c>
      <c r="H54" s="331" t="str">
        <f>'テンプレート'!H72</f>
        <v>Comment</v>
      </c>
      <c r="I54" s="120"/>
      <c r="J54" s="117"/>
      <c r="K54" s="333" t="str">
        <f>'テンプレート'!K72</f>
        <v>ベクトル</v>
      </c>
      <c r="L54" s="333" t="str">
        <f>'テンプレート'!L72</f>
        <v>KBG (R.E.)</v>
      </c>
      <c r="M54" s="333" t="str">
        <f>'テンプレート'!M72</f>
        <v>BKB (R.A.)</v>
      </c>
      <c r="N54" s="333" t="str">
        <f>'テンプレート'!N72</f>
        <v>FKB (R.F.)</v>
      </c>
      <c r="O54" s="334" t="str">
        <f>'テンプレート'!O72</f>
        <v>盾削り値</v>
      </c>
      <c r="P54" s="333" t="str">
        <f>'テンプレート'!P72</f>
        <v>ﾋｯﾄｽﾄｯﾌﾟ</v>
      </c>
      <c r="Q54" s="334" t="str">
        <f>'テンプレート'!Q72</f>
        <v>ずらし</v>
      </c>
      <c r="R54" s="333" t="str">
        <f>'テンプレート'!R72</f>
        <v>相殺</v>
      </c>
      <c r="S54" s="334" t="str">
        <f>'テンプレート'!S72</f>
        <v>相殺ﾓｰｼｮﾝ</v>
      </c>
      <c r="T54" s="334" t="str">
        <f>'テンプレート'!T72</f>
        <v>飛び道具</v>
      </c>
      <c r="U54" s="334" t="str">
        <f>'テンプレート'!U72</f>
        <v>慣性反転</v>
      </c>
      <c r="V54" s="334" t="str">
        <f>'テンプレート'!V72</f>
        <v>向き反転</v>
      </c>
    </row>
    <row r="55" ht="17.25" customHeight="1" outlineLevel="1">
      <c r="A55" s="335" t="s">
        <v>324</v>
      </c>
      <c r="B55" s="708" t="s">
        <v>3050</v>
      </c>
      <c r="C55" s="199" t="s">
        <v>717</v>
      </c>
      <c r="D55" s="216" t="s">
        <v>121</v>
      </c>
      <c r="E55" s="199" t="s">
        <v>145</v>
      </c>
      <c r="F55" s="200">
        <v>8.4</v>
      </c>
      <c r="G55" s="201" t="s">
        <v>147</v>
      </c>
      <c r="H55" s="261" t="s">
        <v>3051</v>
      </c>
      <c r="I55" s="221"/>
      <c r="J55" s="110"/>
      <c r="K55" s="203"/>
      <c r="L55" s="203"/>
      <c r="M55" s="204"/>
      <c r="N55" s="204"/>
      <c r="O55" s="200">
        <v>0.0</v>
      </c>
      <c r="P55" s="200">
        <v>1.0</v>
      </c>
      <c r="Q55" s="200">
        <v>1.0</v>
      </c>
      <c r="R55" s="205" t="b">
        <v>0</v>
      </c>
      <c r="S55" s="205" t="b">
        <v>0</v>
      </c>
      <c r="T55" s="205" t="b">
        <v>0</v>
      </c>
      <c r="U55" s="344" t="s">
        <v>340</v>
      </c>
      <c r="V55" s="344" t="b">
        <v>1</v>
      </c>
    </row>
    <row r="56" ht="17.25" customHeight="1" outlineLevel="1">
      <c r="A56" s="222"/>
      <c r="B56" s="708" t="s">
        <v>3052</v>
      </c>
      <c r="C56" s="197" t="s">
        <v>3053</v>
      </c>
      <c r="D56" s="222"/>
      <c r="E56" s="199" t="s">
        <v>1294</v>
      </c>
      <c r="F56" s="200">
        <v>5.3999999999999995</v>
      </c>
      <c r="G56" s="201" t="s">
        <v>70</v>
      </c>
      <c r="H56" s="231"/>
      <c r="J56" s="233"/>
      <c r="K56" s="203"/>
      <c r="L56" s="203"/>
      <c r="M56" s="204"/>
      <c r="N56" s="204"/>
      <c r="O56" s="200">
        <v>0.0</v>
      </c>
      <c r="P56" s="200">
        <v>1.0</v>
      </c>
      <c r="Q56" s="200">
        <v>1.0</v>
      </c>
      <c r="R56" s="205" t="b">
        <v>0</v>
      </c>
      <c r="S56" s="205" t="b">
        <v>0</v>
      </c>
      <c r="T56" s="205" t="b">
        <v>1</v>
      </c>
      <c r="U56" s="222"/>
      <c r="V56" s="222"/>
    </row>
    <row r="57" ht="17.25" customHeight="1" outlineLevel="1">
      <c r="A57" s="222"/>
      <c r="B57" s="708" t="s">
        <v>3054</v>
      </c>
      <c r="C57" s="197" t="s">
        <v>3055</v>
      </c>
      <c r="D57" s="207"/>
      <c r="E57" s="199" t="s">
        <v>205</v>
      </c>
      <c r="F57" s="200">
        <v>18.0</v>
      </c>
      <c r="G57" s="201" t="s">
        <v>59</v>
      </c>
      <c r="H57" s="112"/>
      <c r="I57" s="224"/>
      <c r="J57" s="114"/>
      <c r="K57" s="203"/>
      <c r="L57" s="203"/>
      <c r="M57" s="204"/>
      <c r="N57" s="204"/>
      <c r="O57" s="200">
        <v>0.0</v>
      </c>
      <c r="P57" s="200">
        <v>1.0</v>
      </c>
      <c r="Q57" s="200">
        <v>1.0</v>
      </c>
      <c r="R57" s="205" t="b">
        <v>0</v>
      </c>
      <c r="S57" s="205" t="b">
        <v>0</v>
      </c>
      <c r="T57" s="205" t="b">
        <v>1</v>
      </c>
      <c r="U57" s="207"/>
      <c r="V57" s="207"/>
    </row>
    <row r="58" outlineLevel="1">
      <c r="A58" s="324" t="s">
        <v>3056</v>
      </c>
      <c r="B58" s="117"/>
      <c r="C58" s="327" t="s">
        <v>48</v>
      </c>
      <c r="D58" s="327" t="s">
        <v>49</v>
      </c>
      <c r="E58" s="328" t="s">
        <v>50</v>
      </c>
      <c r="F58" s="329" t="s">
        <v>51</v>
      </c>
      <c r="G58" s="328" t="s">
        <v>52</v>
      </c>
      <c r="H58" s="331" t="str">
        <f>'テンプレート'!H75</f>
        <v>Comment</v>
      </c>
      <c r="I58" s="120"/>
      <c r="J58" s="117"/>
      <c r="K58" s="333" t="str">
        <f>'テンプレート'!K75</f>
        <v>ベクトル</v>
      </c>
      <c r="L58" s="333" t="str">
        <f>'テンプレート'!L75</f>
        <v>KBG (R.E.)</v>
      </c>
      <c r="M58" s="333" t="str">
        <f>'テンプレート'!M75</f>
        <v>BKB (R.A.)</v>
      </c>
      <c r="N58" s="333" t="str">
        <f>'テンプレート'!N75</f>
        <v>FKB (R.F.)</v>
      </c>
      <c r="O58" s="334" t="str">
        <f>'テンプレート'!O75</f>
        <v>盾削り値</v>
      </c>
      <c r="P58" s="333" t="str">
        <f>'テンプレート'!P75</f>
        <v>ﾋｯﾄｽﾄｯﾌﾟ</v>
      </c>
      <c r="Q58" s="334" t="str">
        <f>'テンプレート'!Q75</f>
        <v>ずらし</v>
      </c>
      <c r="R58" s="333" t="str">
        <f>'テンプレート'!R75</f>
        <v>相殺</v>
      </c>
      <c r="S58" s="334" t="str">
        <f>'テンプレート'!S75</f>
        <v>相殺ﾓｰｼｮﾝ</v>
      </c>
      <c r="T58" s="334" t="str">
        <f>'テンプレート'!T75</f>
        <v>飛び道具</v>
      </c>
      <c r="U58" s="334" t="str">
        <f>'テンプレート'!U75</f>
        <v>慣性反転</v>
      </c>
      <c r="V58" s="334" t="str">
        <f>'テンプレート'!V75</f>
        <v>向き反転</v>
      </c>
    </row>
    <row r="59" outlineLevel="1">
      <c r="A59" s="335" t="s">
        <v>324</v>
      </c>
      <c r="B59" s="343" t="s">
        <v>3057</v>
      </c>
      <c r="C59" s="199" t="s">
        <v>3058</v>
      </c>
      <c r="D59" s="216" t="s">
        <v>752</v>
      </c>
      <c r="E59" s="199" t="s">
        <v>592</v>
      </c>
      <c r="F59" s="200">
        <v>1.7999999999999998</v>
      </c>
      <c r="G59" s="201" t="s">
        <v>70</v>
      </c>
      <c r="H59" s="283" t="s">
        <v>3059</v>
      </c>
      <c r="I59" s="221"/>
      <c r="J59" s="110"/>
      <c r="K59" s="203"/>
      <c r="L59" s="203"/>
      <c r="M59" s="204"/>
      <c r="N59" s="204"/>
      <c r="O59" s="200">
        <v>0.0</v>
      </c>
      <c r="P59" s="200">
        <v>1.0</v>
      </c>
      <c r="Q59" s="200">
        <v>1.0</v>
      </c>
      <c r="R59" s="205" t="b">
        <v>1</v>
      </c>
      <c r="S59" s="205" t="b">
        <v>0</v>
      </c>
      <c r="T59" s="205"/>
      <c r="U59" s="344" t="s">
        <v>340</v>
      </c>
      <c r="V59" s="344" t="b">
        <v>1</v>
      </c>
    </row>
    <row r="60" outlineLevel="1">
      <c r="A60" s="222"/>
      <c r="B60" s="343" t="s">
        <v>3060</v>
      </c>
      <c r="C60" s="199" t="s">
        <v>345</v>
      </c>
      <c r="D60" s="207"/>
      <c r="E60" s="199" t="s">
        <v>194</v>
      </c>
      <c r="F60" s="200">
        <v>3.5999999999999996</v>
      </c>
      <c r="G60" s="201" t="s">
        <v>193</v>
      </c>
      <c r="H60" s="231"/>
      <c r="J60" s="233"/>
      <c r="K60" s="200"/>
      <c r="L60" s="200"/>
      <c r="M60" s="205"/>
      <c r="N60" s="205"/>
      <c r="O60" s="200"/>
      <c r="P60" s="200"/>
      <c r="Q60" s="200"/>
      <c r="R60" s="205" t="b">
        <v>0</v>
      </c>
      <c r="S60" s="205" t="b">
        <v>0</v>
      </c>
      <c r="T60" s="205" t="b">
        <v>0</v>
      </c>
      <c r="U60" s="222"/>
      <c r="V60" s="222"/>
    </row>
    <row r="61" outlineLevel="1">
      <c r="A61" s="222"/>
      <c r="B61" s="343" t="s">
        <v>3061</v>
      </c>
      <c r="C61" s="199" t="s">
        <v>3062</v>
      </c>
      <c r="D61" s="216" t="s">
        <v>3063</v>
      </c>
      <c r="E61" s="199" t="s">
        <v>592</v>
      </c>
      <c r="F61" s="200">
        <v>1.7999999999999998</v>
      </c>
      <c r="G61" s="201" t="s">
        <v>70</v>
      </c>
      <c r="H61" s="231"/>
      <c r="J61" s="233"/>
      <c r="K61" s="200"/>
      <c r="L61" s="200"/>
      <c r="M61" s="205"/>
      <c r="N61" s="205"/>
      <c r="O61" s="200"/>
      <c r="P61" s="200"/>
      <c r="Q61" s="200"/>
      <c r="R61" s="205" t="b">
        <v>0</v>
      </c>
      <c r="S61" s="205" t="b">
        <v>0</v>
      </c>
      <c r="T61" s="205" t="b">
        <v>0</v>
      </c>
      <c r="U61" s="222"/>
      <c r="V61" s="222"/>
    </row>
    <row r="62" outlineLevel="1">
      <c r="A62" s="222"/>
      <c r="B62" s="343" t="s">
        <v>3060</v>
      </c>
      <c r="C62" s="199" t="s">
        <v>1529</v>
      </c>
      <c r="D62" s="207"/>
      <c r="E62" s="199" t="s">
        <v>194</v>
      </c>
      <c r="F62" s="200">
        <v>3.5999999999999996</v>
      </c>
      <c r="G62" s="201" t="s">
        <v>193</v>
      </c>
      <c r="H62" s="112"/>
      <c r="I62" s="224"/>
      <c r="J62" s="114"/>
      <c r="K62" s="200"/>
      <c r="L62" s="200"/>
      <c r="M62" s="205"/>
      <c r="N62" s="205"/>
      <c r="O62" s="200">
        <v>0.0</v>
      </c>
      <c r="P62" s="200">
        <v>1.0</v>
      </c>
      <c r="Q62" s="200">
        <v>1.0</v>
      </c>
      <c r="R62" s="205" t="b">
        <v>1</v>
      </c>
      <c r="S62" s="205" t="b">
        <v>0</v>
      </c>
      <c r="T62" s="205"/>
      <c r="U62" s="207"/>
      <c r="V62" s="207"/>
    </row>
    <row r="63" outlineLevel="1">
      <c r="A63" s="324" t="s">
        <v>3064</v>
      </c>
      <c r="B63" s="117"/>
      <c r="C63" s="327" t="s">
        <v>48</v>
      </c>
      <c r="D63" s="327" t="s">
        <v>49</v>
      </c>
      <c r="E63" s="328" t="s">
        <v>50</v>
      </c>
      <c r="F63" s="329" t="s">
        <v>51</v>
      </c>
      <c r="G63" s="328" t="s">
        <v>52</v>
      </c>
      <c r="H63" s="331" t="str">
        <f>'テンプレート'!H80</f>
        <v>Comment</v>
      </c>
      <c r="I63" s="120"/>
      <c r="J63" s="117"/>
      <c r="K63" s="333" t="str">
        <f>'テンプレート'!K80</f>
        <v>ベクトル</v>
      </c>
      <c r="L63" s="333" t="str">
        <f>'テンプレート'!L80</f>
        <v>KBG (R.E.)</v>
      </c>
      <c r="M63" s="333" t="str">
        <f>'テンプレート'!M80</f>
        <v>BKB (R.A.)</v>
      </c>
      <c r="N63" s="333" t="str">
        <f>'テンプレート'!N80</f>
        <v>FKB (R.F.)</v>
      </c>
      <c r="O63" s="334" t="str">
        <f>'テンプレート'!O80</f>
        <v>盾削り値</v>
      </c>
      <c r="P63" s="333" t="str">
        <f>'テンプレート'!P80</f>
        <v>ﾋｯﾄｽﾄｯﾌﾟ</v>
      </c>
      <c r="Q63" s="334" t="str">
        <f>'テンプレート'!Q80</f>
        <v>ずらし</v>
      </c>
      <c r="R63" s="333" t="str">
        <f>'テンプレート'!R80</f>
        <v>相殺</v>
      </c>
      <c r="S63" s="334" t="str">
        <f>'テンプレート'!S80</f>
        <v>相殺ﾓｰｼｮﾝ</v>
      </c>
      <c r="T63" s="334" t="str">
        <f>'テンプレート'!T80</f>
        <v>飛び道具</v>
      </c>
      <c r="U63" s="334" t="str">
        <f>'テンプレート'!U80</f>
        <v>慣性反転</v>
      </c>
      <c r="V63" s="334" t="str">
        <f>'テンプレート'!V80</f>
        <v>向き反転</v>
      </c>
    </row>
    <row r="64" outlineLevel="1">
      <c r="A64" s="1237" t="s">
        <v>324</v>
      </c>
      <c r="B64" s="848"/>
      <c r="C64" s="610"/>
      <c r="D64" s="199" t="s">
        <v>57</v>
      </c>
      <c r="E64" s="610"/>
      <c r="F64" s="610"/>
      <c r="G64" s="610"/>
      <c r="H64" s="228" t="s">
        <v>3065</v>
      </c>
      <c r="I64" s="120"/>
      <c r="J64" s="117"/>
      <c r="K64" s="407"/>
      <c r="L64" s="407"/>
      <c r="M64" s="407"/>
      <c r="N64" s="407"/>
      <c r="O64" s="407"/>
      <c r="P64" s="407"/>
      <c r="Q64" s="407"/>
      <c r="R64" s="407"/>
      <c r="S64" s="407"/>
      <c r="T64" s="407"/>
      <c r="U64" s="205" t="s">
        <v>340</v>
      </c>
      <c r="V64" s="205" t="b">
        <v>1</v>
      </c>
    </row>
    <row r="65" outlineLevel="1">
      <c r="A65" s="324" t="s">
        <v>3066</v>
      </c>
      <c r="B65" s="117"/>
      <c r="C65" s="327" t="s">
        <v>48</v>
      </c>
      <c r="D65" s="327" t="s">
        <v>49</v>
      </c>
      <c r="E65" s="328" t="s">
        <v>50</v>
      </c>
      <c r="F65" s="329" t="s">
        <v>51</v>
      </c>
      <c r="G65" s="328" t="s">
        <v>52</v>
      </c>
      <c r="H65" s="331" t="str">
        <f>'テンプレート'!H85</f>
        <v>Comment</v>
      </c>
      <c r="I65" s="120"/>
      <c r="J65" s="117"/>
      <c r="K65" s="333" t="str">
        <f>'テンプレート'!K85</f>
        <v>ベクトル</v>
      </c>
      <c r="L65" s="333" t="str">
        <f>'テンプレート'!L85</f>
        <v>KBG (R.E.)</v>
      </c>
      <c r="M65" s="333" t="str">
        <f>'テンプレート'!M85</f>
        <v>BKB (R.A.)</v>
      </c>
      <c r="N65" s="333" t="str">
        <f>'テンプレート'!N85</f>
        <v>FKB (R.F.)</v>
      </c>
      <c r="O65" s="334" t="str">
        <f>'テンプレート'!O85</f>
        <v>盾削り値</v>
      </c>
      <c r="P65" s="333" t="str">
        <f>'テンプレート'!P85</f>
        <v>ﾋｯﾄｽﾄｯﾌﾟ</v>
      </c>
      <c r="Q65" s="334" t="str">
        <f>'テンプレート'!Q85</f>
        <v>ずらし</v>
      </c>
      <c r="R65" s="333" t="str">
        <f>'テンプレート'!R85</f>
        <v>相殺</v>
      </c>
      <c r="S65" s="334" t="str">
        <f>'テンプレート'!S85</f>
        <v>相殺ﾓｰｼｮﾝ</v>
      </c>
      <c r="T65" s="334" t="str">
        <f>'テンプレート'!T85</f>
        <v>飛び道具</v>
      </c>
      <c r="U65" s="334" t="str">
        <f>'テンプレート'!U85</f>
        <v>慣性反転</v>
      </c>
      <c r="V65" s="334" t="str">
        <f>'テンプレート'!V85</f>
        <v>向き反転</v>
      </c>
    </row>
    <row r="66" outlineLevel="1">
      <c r="A66" s="358" t="s">
        <v>324</v>
      </c>
      <c r="B66" s="388" t="s">
        <v>3067</v>
      </c>
      <c r="C66" s="199" t="s">
        <v>3068</v>
      </c>
      <c r="D66" s="199" t="s">
        <v>458</v>
      </c>
      <c r="E66" s="937"/>
      <c r="F66" s="278"/>
      <c r="G66" s="937"/>
      <c r="H66" s="261" t="s">
        <v>3069</v>
      </c>
      <c r="I66" s="221"/>
      <c r="J66" s="110"/>
      <c r="K66" s="200"/>
      <c r="L66" s="200"/>
      <c r="M66" s="205"/>
      <c r="N66" s="205"/>
      <c r="O66" s="200">
        <v>0.0</v>
      </c>
      <c r="P66" s="200">
        <v>1.0</v>
      </c>
      <c r="Q66" s="200">
        <v>1.0</v>
      </c>
      <c r="R66" s="205" t="b">
        <v>1</v>
      </c>
      <c r="S66" s="205" t="b">
        <v>0</v>
      </c>
      <c r="T66" s="205" t="b">
        <v>1</v>
      </c>
      <c r="U66" s="344" t="s">
        <v>340</v>
      </c>
      <c r="V66" s="344" t="b">
        <v>1</v>
      </c>
    </row>
    <row r="67" outlineLevel="1">
      <c r="A67" s="222"/>
      <c r="B67" s="388" t="s">
        <v>3070</v>
      </c>
      <c r="C67" s="407"/>
      <c r="D67" s="199" t="s">
        <v>476</v>
      </c>
      <c r="E67" s="610"/>
      <c r="F67" s="610"/>
      <c r="G67" s="610"/>
      <c r="H67" s="231"/>
      <c r="J67" s="233"/>
      <c r="K67" s="407"/>
      <c r="L67" s="407"/>
      <c r="M67" s="407"/>
      <c r="N67" s="407"/>
      <c r="O67" s="407"/>
      <c r="P67" s="407"/>
      <c r="Q67" s="407"/>
      <c r="R67" s="407"/>
      <c r="S67" s="407"/>
      <c r="T67" s="407"/>
      <c r="U67" s="222"/>
      <c r="V67" s="222"/>
    </row>
    <row r="68" outlineLevel="1">
      <c r="A68" s="207"/>
      <c r="B68" s="388" t="s">
        <v>1396</v>
      </c>
      <c r="C68" s="407"/>
      <c r="D68" s="199" t="s">
        <v>234</v>
      </c>
      <c r="E68" s="610"/>
      <c r="F68" s="610"/>
      <c r="G68" s="610"/>
      <c r="H68" s="112"/>
      <c r="I68" s="224"/>
      <c r="J68" s="114"/>
      <c r="K68" s="407"/>
      <c r="L68" s="407"/>
      <c r="M68" s="407"/>
      <c r="N68" s="407"/>
      <c r="O68" s="407"/>
      <c r="P68" s="407"/>
      <c r="Q68" s="407"/>
      <c r="R68" s="407"/>
      <c r="S68" s="407"/>
      <c r="T68" s="407"/>
      <c r="U68" s="207"/>
      <c r="V68" s="207"/>
    </row>
    <row r="69">
      <c r="A69" s="312"/>
      <c r="B69" s="315"/>
      <c r="C69" s="317"/>
      <c r="D69" s="317"/>
      <c r="E69" s="318"/>
      <c r="F69" s="318"/>
      <c r="G69" s="318"/>
      <c r="H69" s="319"/>
      <c r="I69" s="319"/>
      <c r="J69" s="320"/>
      <c r="K69" s="320"/>
      <c r="L69" s="320"/>
      <c r="M69" s="320"/>
      <c r="N69" s="320"/>
      <c r="O69" s="320"/>
      <c r="P69" s="320"/>
      <c r="Q69" s="180"/>
      <c r="R69" s="180"/>
      <c r="S69" s="180"/>
      <c r="T69" s="180"/>
      <c r="U69" s="180"/>
      <c r="V69" s="180"/>
    </row>
    <row r="70">
      <c r="A70" s="390" t="s">
        <v>442</v>
      </c>
      <c r="B70" s="110"/>
      <c r="C70" s="319"/>
      <c r="D70" s="319"/>
      <c r="E70" s="320"/>
      <c r="F70" s="392"/>
      <c r="G70" s="392"/>
      <c r="H70" s="320"/>
      <c r="I70" s="320"/>
      <c r="J70" s="320"/>
      <c r="K70" s="320"/>
      <c r="L70" s="320"/>
      <c r="M70" s="320"/>
      <c r="N70" s="180"/>
      <c r="O70" s="180"/>
      <c r="P70" s="180"/>
      <c r="Q70" s="320"/>
      <c r="R70" s="320"/>
      <c r="S70" s="320"/>
      <c r="T70" s="320"/>
      <c r="U70" s="320"/>
      <c r="V70" s="320"/>
    </row>
    <row r="71" outlineLevel="1">
      <c r="A71" s="112"/>
      <c r="B71" s="114"/>
      <c r="C71" s="393" t="s">
        <v>48</v>
      </c>
      <c r="D71" s="393" t="s">
        <v>49</v>
      </c>
      <c r="E71" s="393" t="s">
        <v>50</v>
      </c>
      <c r="F71" s="396" t="s">
        <v>51</v>
      </c>
      <c r="G71" s="319"/>
      <c r="H71" s="319"/>
      <c r="I71" s="319"/>
      <c r="J71" s="320"/>
      <c r="K71" s="320"/>
      <c r="L71" s="320"/>
      <c r="M71" s="320"/>
      <c r="N71" s="320"/>
      <c r="O71" s="320"/>
      <c r="P71" s="320"/>
      <c r="Q71" s="320"/>
      <c r="R71" s="320"/>
      <c r="S71" s="320"/>
      <c r="T71" s="320"/>
      <c r="U71" s="320"/>
      <c r="V71" s="320"/>
    </row>
    <row r="72" outlineLevel="1">
      <c r="A72" s="398" t="s">
        <v>449</v>
      </c>
      <c r="B72" s="399" t="s">
        <v>449</v>
      </c>
      <c r="C72" s="199" t="s">
        <v>429</v>
      </c>
      <c r="D72" s="199" t="s">
        <v>229</v>
      </c>
      <c r="E72" s="199" t="s">
        <v>452</v>
      </c>
      <c r="F72" s="200">
        <v>1.56</v>
      </c>
      <c r="G72" s="319"/>
      <c r="H72" s="319"/>
      <c r="I72" s="319"/>
      <c r="J72" s="320"/>
      <c r="K72" s="320"/>
      <c r="L72" s="320"/>
      <c r="M72" s="320"/>
      <c r="N72" s="320"/>
      <c r="O72" s="320"/>
      <c r="P72" s="320"/>
      <c r="Q72" s="320"/>
      <c r="R72" s="320"/>
      <c r="S72" s="320"/>
      <c r="T72" s="320"/>
      <c r="U72" s="320"/>
      <c r="V72" s="320"/>
    </row>
    <row r="73" outlineLevel="1">
      <c r="A73" s="400" t="s">
        <v>454</v>
      </c>
      <c r="B73" s="399" t="s">
        <v>455</v>
      </c>
      <c r="C73" s="199" t="s">
        <v>105</v>
      </c>
      <c r="D73" s="199" t="s">
        <v>118</v>
      </c>
      <c r="E73" s="401"/>
      <c r="F73" s="402"/>
      <c r="G73" s="402"/>
      <c r="H73" s="319"/>
      <c r="I73" s="319"/>
      <c r="J73" s="320"/>
      <c r="K73" s="320"/>
      <c r="L73" s="320"/>
      <c r="M73" s="320"/>
      <c r="N73" s="320"/>
      <c r="O73" s="320"/>
      <c r="P73" s="320"/>
      <c r="Q73" s="320"/>
      <c r="R73" s="320"/>
      <c r="S73" s="320"/>
      <c r="T73" s="320"/>
      <c r="U73" s="320"/>
      <c r="V73" s="320"/>
    </row>
    <row r="74" outlineLevel="1">
      <c r="A74" s="231"/>
      <c r="B74" s="399" t="s">
        <v>456</v>
      </c>
      <c r="C74" s="199" t="s">
        <v>457</v>
      </c>
      <c r="D74" s="199" t="s">
        <v>190</v>
      </c>
      <c r="E74" s="401"/>
      <c r="F74" s="402"/>
      <c r="G74" s="402"/>
      <c r="H74" s="319"/>
      <c r="I74" s="319"/>
      <c r="J74" s="320"/>
      <c r="K74" s="320"/>
      <c r="L74" s="320"/>
      <c r="M74" s="320"/>
      <c r="N74" s="320"/>
      <c r="O74" s="320"/>
      <c r="P74" s="320"/>
      <c r="Q74" s="320"/>
      <c r="R74" s="320"/>
      <c r="S74" s="320"/>
      <c r="T74" s="320"/>
      <c r="U74" s="320"/>
      <c r="V74" s="320"/>
    </row>
    <row r="75" outlineLevel="1">
      <c r="A75" s="112"/>
      <c r="B75" s="399" t="s">
        <v>459</v>
      </c>
      <c r="C75" s="199" t="s">
        <v>212</v>
      </c>
      <c r="D75" s="199" t="s">
        <v>541</v>
      </c>
      <c r="E75" s="319"/>
      <c r="F75" s="402"/>
      <c r="G75" s="402"/>
      <c r="H75" s="319"/>
      <c r="I75" s="319"/>
      <c r="J75" s="320"/>
      <c r="K75" s="320"/>
      <c r="L75" s="320"/>
      <c r="M75" s="320"/>
      <c r="N75" s="320"/>
      <c r="O75" s="320"/>
      <c r="P75" s="320"/>
      <c r="Q75" s="320"/>
      <c r="R75" s="320"/>
      <c r="S75" s="320"/>
      <c r="T75" s="320"/>
      <c r="U75" s="320"/>
      <c r="V75" s="320"/>
    </row>
    <row r="76" outlineLevel="1">
      <c r="A76" s="403" t="s">
        <v>462</v>
      </c>
      <c r="B76" s="117"/>
      <c r="C76" s="393" t="s">
        <v>465</v>
      </c>
      <c r="D76" s="393" t="s">
        <v>48</v>
      </c>
      <c r="E76" s="393" t="s">
        <v>49</v>
      </c>
      <c r="F76" s="393" t="s">
        <v>50</v>
      </c>
      <c r="G76" s="396" t="s">
        <v>51</v>
      </c>
      <c r="H76" s="1036" t="s">
        <v>53</v>
      </c>
      <c r="I76" s="120"/>
      <c r="J76" s="117"/>
      <c r="K76" s="405" t="str">
        <f>'テンプレート'!K97</f>
        <v>ベクトル</v>
      </c>
      <c r="L76" s="405" t="str">
        <f>'テンプレート'!L97</f>
        <v>KBG (R.E.)</v>
      </c>
      <c r="M76" s="405" t="str">
        <f>'テンプレート'!M97</f>
        <v>BKB (R.A.)</v>
      </c>
      <c r="N76" s="405" t="str">
        <f>'テンプレート'!N97</f>
        <v>FKB (R.F.)</v>
      </c>
      <c r="O76" s="406" t="str">
        <f>'テンプレート'!O97</f>
        <v>盾削り値</v>
      </c>
      <c r="P76" s="405" t="str">
        <f>'テンプレート'!P97</f>
        <v>ﾋｯﾄｽﾄｯﾌﾟ</v>
      </c>
      <c r="Q76" s="406" t="str">
        <f>'テンプレート'!Q97</f>
        <v>ずらし</v>
      </c>
      <c r="R76" s="408"/>
      <c r="S76" s="408"/>
      <c r="T76" s="408"/>
      <c r="U76" s="408"/>
      <c r="V76" s="408"/>
    </row>
    <row r="77" outlineLevel="1">
      <c r="A77" s="411" t="s">
        <v>467</v>
      </c>
      <c r="B77" s="399" t="s">
        <v>469</v>
      </c>
      <c r="C77" s="424" t="b">
        <v>0</v>
      </c>
      <c r="D77" s="407"/>
      <c r="E77" s="426">
        <v>23.0</v>
      </c>
      <c r="F77" s="407"/>
      <c r="G77" s="407"/>
      <c r="H77" s="1141"/>
      <c r="I77" s="221"/>
      <c r="J77" s="110"/>
      <c r="K77" s="407"/>
      <c r="L77" s="407"/>
      <c r="M77" s="407"/>
      <c r="N77" s="407"/>
      <c r="O77" s="407"/>
      <c r="P77" s="407"/>
      <c r="Q77" s="407"/>
      <c r="R77" s="408"/>
      <c r="S77" s="320"/>
      <c r="T77" s="320"/>
      <c r="U77" s="320"/>
      <c r="V77" s="320"/>
    </row>
    <row r="78" outlineLevel="1">
      <c r="A78" s="207"/>
      <c r="B78" s="399" t="s">
        <v>462</v>
      </c>
      <c r="C78" s="207"/>
      <c r="D78" s="199" t="s">
        <v>191</v>
      </c>
      <c r="E78" s="207"/>
      <c r="F78" s="199" t="s">
        <v>90</v>
      </c>
      <c r="G78" s="200">
        <v>9.6</v>
      </c>
      <c r="H78" s="112"/>
      <c r="I78" s="224"/>
      <c r="J78" s="114"/>
      <c r="K78" s="203"/>
      <c r="L78" s="203"/>
      <c r="M78" s="204"/>
      <c r="N78" s="204"/>
      <c r="O78" s="407"/>
      <c r="P78" s="407"/>
      <c r="Q78" s="407"/>
      <c r="R78" s="408"/>
      <c r="S78" s="320"/>
      <c r="T78" s="320"/>
      <c r="U78" s="320"/>
      <c r="V78" s="320"/>
    </row>
    <row r="79" outlineLevel="1">
      <c r="A79" s="411" t="s">
        <v>474</v>
      </c>
      <c r="B79" s="399" t="s">
        <v>469</v>
      </c>
      <c r="C79" s="424" t="b">
        <v>0</v>
      </c>
      <c r="D79" s="407"/>
      <c r="E79" s="426">
        <v>26.0</v>
      </c>
      <c r="F79" s="407"/>
      <c r="G79" s="407"/>
      <c r="H79" s="1141"/>
      <c r="I79" s="221"/>
      <c r="J79" s="110"/>
      <c r="K79" s="407"/>
      <c r="L79" s="407"/>
      <c r="M79" s="407"/>
      <c r="N79" s="407"/>
      <c r="O79" s="407"/>
      <c r="P79" s="407"/>
      <c r="Q79" s="407"/>
      <c r="R79" s="408"/>
      <c r="S79" s="320"/>
      <c r="T79" s="320"/>
      <c r="U79" s="320"/>
      <c r="V79" s="320"/>
    </row>
    <row r="80" outlineLevel="1">
      <c r="A80" s="207"/>
      <c r="B80" s="399" t="s">
        <v>462</v>
      </c>
      <c r="C80" s="207"/>
      <c r="D80" s="127">
        <v>12.0</v>
      </c>
      <c r="E80" s="207"/>
      <c r="F80" s="199" t="s">
        <v>173</v>
      </c>
      <c r="G80" s="200">
        <v>12.0</v>
      </c>
      <c r="H80" s="112"/>
      <c r="I80" s="224"/>
      <c r="J80" s="114"/>
      <c r="K80" s="203"/>
      <c r="L80" s="203"/>
      <c r="M80" s="204"/>
      <c r="N80" s="204"/>
      <c r="O80" s="407"/>
      <c r="P80" s="407"/>
      <c r="Q80" s="407"/>
      <c r="R80" s="408"/>
      <c r="S80" s="320"/>
      <c r="T80" s="320"/>
      <c r="U80" s="320"/>
      <c r="V80" s="320"/>
    </row>
    <row r="81" outlineLevel="1">
      <c r="A81" s="411" t="s">
        <v>477</v>
      </c>
      <c r="B81" s="399" t="s">
        <v>469</v>
      </c>
      <c r="C81" s="415" t="b">
        <v>0</v>
      </c>
      <c r="D81" s="407"/>
      <c r="E81" s="426">
        <v>81.0</v>
      </c>
      <c r="F81" s="407"/>
      <c r="G81" s="407"/>
      <c r="H81" s="1141"/>
      <c r="I81" s="221"/>
      <c r="J81" s="110"/>
      <c r="K81" s="407"/>
      <c r="L81" s="407"/>
      <c r="M81" s="407"/>
      <c r="N81" s="407"/>
      <c r="O81" s="407"/>
      <c r="P81" s="407"/>
      <c r="Q81" s="407"/>
      <c r="R81" s="408"/>
      <c r="S81" s="320"/>
      <c r="T81" s="320"/>
      <c r="U81" s="320"/>
      <c r="V81" s="320"/>
    </row>
    <row r="82" outlineLevel="1">
      <c r="A82" s="207"/>
      <c r="B82" s="399" t="s">
        <v>462</v>
      </c>
      <c r="C82" s="207"/>
      <c r="D82" s="199" t="s">
        <v>316</v>
      </c>
      <c r="E82" s="207"/>
      <c r="F82" s="199" t="s">
        <v>74</v>
      </c>
      <c r="G82" s="200">
        <v>14.399999999999999</v>
      </c>
      <c r="H82" s="112"/>
      <c r="I82" s="224"/>
      <c r="J82" s="114"/>
      <c r="K82" s="203"/>
      <c r="L82" s="203"/>
      <c r="M82" s="204"/>
      <c r="N82" s="204"/>
      <c r="O82" s="407"/>
      <c r="P82" s="407"/>
      <c r="Q82" s="407"/>
      <c r="R82" s="408"/>
      <c r="S82" s="179"/>
      <c r="T82" s="179"/>
      <c r="U82" s="179"/>
      <c r="V82" s="179"/>
    </row>
    <row r="83" outlineLevel="1">
      <c r="A83" s="411" t="s">
        <v>482</v>
      </c>
      <c r="B83" s="399" t="s">
        <v>469</v>
      </c>
      <c r="C83" s="415" t="b">
        <v>0</v>
      </c>
      <c r="D83" s="610"/>
      <c r="E83" s="216" t="s">
        <v>2206</v>
      </c>
      <c r="F83" s="407"/>
      <c r="G83" s="407"/>
      <c r="H83" s="283" t="s">
        <v>3071</v>
      </c>
      <c r="I83" s="221"/>
      <c r="J83" s="110"/>
      <c r="K83" s="407"/>
      <c r="L83" s="407"/>
      <c r="M83" s="407"/>
      <c r="N83" s="407"/>
      <c r="O83" s="407"/>
      <c r="P83" s="407"/>
      <c r="Q83" s="407"/>
      <c r="R83" s="408"/>
      <c r="S83" s="179"/>
      <c r="T83" s="179"/>
      <c r="U83" s="179"/>
      <c r="V83" s="179"/>
    </row>
    <row r="84" outlineLevel="1">
      <c r="A84" s="207"/>
      <c r="B84" s="399" t="s">
        <v>462</v>
      </c>
      <c r="C84" s="207"/>
      <c r="D84" s="127">
        <v>50.0</v>
      </c>
      <c r="E84" s="207"/>
      <c r="F84" s="199" t="s">
        <v>229</v>
      </c>
      <c r="G84" s="200">
        <v>6.0</v>
      </c>
      <c r="H84" s="112"/>
      <c r="I84" s="224"/>
      <c r="J84" s="114"/>
      <c r="K84" s="203"/>
      <c r="L84" s="203"/>
      <c r="M84" s="204"/>
      <c r="N84" s="204"/>
      <c r="O84" s="407"/>
      <c r="P84" s="407"/>
      <c r="Q84" s="407"/>
      <c r="R84" s="408"/>
      <c r="S84" s="179"/>
      <c r="T84" s="179"/>
      <c r="U84" s="179"/>
      <c r="V84" s="179"/>
    </row>
    <row r="85">
      <c r="A85" s="312"/>
      <c r="B85" s="315"/>
      <c r="C85" s="317"/>
      <c r="D85" s="317"/>
      <c r="E85" s="319"/>
      <c r="F85" s="248"/>
      <c r="G85" s="248"/>
      <c r="H85" s="319"/>
      <c r="I85" s="319"/>
      <c r="J85" s="320"/>
      <c r="K85" s="320"/>
      <c r="L85" s="121"/>
      <c r="M85" s="121"/>
      <c r="N85" s="121"/>
      <c r="O85" s="179"/>
      <c r="P85" s="179"/>
      <c r="Q85" s="121"/>
      <c r="R85" s="121"/>
      <c r="S85" s="121"/>
      <c r="T85" s="121"/>
      <c r="U85" s="121"/>
      <c r="V85" s="121"/>
    </row>
    <row r="86">
      <c r="A86" s="429" t="s">
        <v>486</v>
      </c>
      <c r="B86" s="110"/>
      <c r="C86" s="392"/>
      <c r="D86" s="121"/>
      <c r="E86" s="121"/>
      <c r="F86" s="121"/>
      <c r="G86" s="121"/>
      <c r="H86" s="121"/>
      <c r="I86" s="121"/>
      <c r="J86" s="180"/>
      <c r="K86" s="121"/>
      <c r="L86" s="121"/>
      <c r="M86" s="121"/>
      <c r="N86" s="121"/>
      <c r="O86" s="121"/>
      <c r="P86" s="121"/>
      <c r="Q86" s="180"/>
      <c r="R86" s="121"/>
      <c r="S86" s="121"/>
      <c r="T86" s="121"/>
      <c r="U86" s="121"/>
      <c r="V86" s="121"/>
    </row>
    <row r="87" outlineLevel="1">
      <c r="A87" s="112"/>
      <c r="B87" s="114"/>
      <c r="C87" s="430" t="s">
        <v>487</v>
      </c>
      <c r="D87" s="430" t="s">
        <v>489</v>
      </c>
      <c r="E87" s="430" t="s">
        <v>49</v>
      </c>
      <c r="F87" s="430" t="s">
        <v>490</v>
      </c>
      <c r="G87" s="431"/>
      <c r="H87" s="319"/>
      <c r="I87" s="319"/>
      <c r="J87" s="320"/>
      <c r="K87" s="320"/>
      <c r="L87" s="121"/>
      <c r="M87" s="121"/>
      <c r="N87" s="121"/>
      <c r="O87" s="121"/>
      <c r="P87" s="121"/>
      <c r="Q87" s="121"/>
      <c r="R87" s="121"/>
      <c r="S87" s="121"/>
      <c r="T87" s="121"/>
      <c r="U87" s="121"/>
      <c r="V87" s="121"/>
    </row>
    <row r="88" outlineLevel="1">
      <c r="A88" s="432" t="s">
        <v>492</v>
      </c>
      <c r="B88" s="433" t="s">
        <v>455</v>
      </c>
      <c r="C88" s="127" t="str">
        <f t="array" ref="C88">INDEX(Dodges!$C$3:$U$84, MATCH($A$1,Dodges!$A$3:$A$85,0), MATCH(C87,Dodges!$C$2:$F$2,0))</f>
        <v>3-17</v>
      </c>
      <c r="D88" s="127" t="str">
        <f t="array" ref="D88">INDEX(Dodges!$C$3:$U$84, MATCH($A$1,Dodges!$A$3:$A$85,0), MATCH(D87,Dodges!$C$2:$F$2,0))</f>
        <v>6-17</v>
      </c>
      <c r="E88" s="127" t="str">
        <f t="array" ref="E88">INDEX(Dodges!$C$3:$U$84, MATCH($A$1,Dodges!$A$3:$A$85,0), MATCH(E87,Dodges!$C$2:$F$2,0))</f>
        <v>25 (20)</v>
      </c>
      <c r="F88" s="127" t="str">
        <f t="array" ref="F88">INDEX(Dodges!$C$3:$U$84, MATCH($A$1,Dodges!$A$3:$A$85,0), MATCH(F87,Dodges!$C$2:$F$2,0))</f>
        <v>33 (27)</v>
      </c>
      <c r="G88" s="402"/>
      <c r="H88" s="319"/>
      <c r="I88" s="319"/>
      <c r="J88" s="320"/>
      <c r="K88" s="320"/>
      <c r="L88" s="320"/>
      <c r="M88" s="121"/>
      <c r="N88" s="121"/>
      <c r="O88" s="121"/>
      <c r="P88" s="121"/>
      <c r="Q88" s="121"/>
      <c r="R88" s="121"/>
      <c r="S88" s="121"/>
      <c r="T88" s="121"/>
      <c r="U88" s="121"/>
      <c r="V88" s="121"/>
    </row>
    <row r="89" outlineLevel="1">
      <c r="A89" s="231"/>
      <c r="B89" s="433" t="s">
        <v>496</v>
      </c>
      <c r="C89" s="127" t="str">
        <f t="array" ref="C89">INDEX(Dodges!$G$3:$U$84, MATCH($A$1,Dodges!$A$3:$A$85,0), MATCH(C87,Dodges!$G$2:$J$2,0))</f>
        <v>4-15</v>
      </c>
      <c r="D89" s="127" t="str">
        <f t="array" ref="D89">INDEX(Dodges!$G$3:$U$84, MATCH($A$1,Dodges!$A$3:$A$85,0), MATCH(D87,Dodges!$G$2:$J$2,0))</f>
        <v>8-14</v>
      </c>
      <c r="E89" s="127" t="str">
        <f t="array" ref="E89">INDEX(Dodges!$G$3:$U$84, MATCH($A$1,Dodges!$A$3:$A$85,0), MATCH(E87,Dodges!$G$2:$J$2,0))</f>
        <v>29</v>
      </c>
      <c r="F89" s="127">
        <f t="array" ref="F89">INDEX(Dodges!$G$3:$U$84, MATCH($A$1,Dodges!$A$3:$A$85,0), MATCH(F87,Dodges!$G$2:$J$2,0))</f>
        <v>38</v>
      </c>
      <c r="G89" s="436"/>
      <c r="H89" s="319"/>
      <c r="I89" s="319"/>
      <c r="J89" s="320"/>
      <c r="K89" s="320"/>
      <c r="L89" s="320"/>
      <c r="M89" s="320"/>
      <c r="N89" s="320"/>
      <c r="O89" s="121"/>
      <c r="P89" s="121"/>
      <c r="Q89" s="121"/>
      <c r="R89" s="121"/>
      <c r="S89" s="121"/>
      <c r="T89" s="121"/>
      <c r="U89" s="121"/>
      <c r="V89" s="121"/>
    </row>
    <row r="90" outlineLevel="1">
      <c r="A90" s="112"/>
      <c r="B90" s="433" t="s">
        <v>497</v>
      </c>
      <c r="C90" s="127" t="str">
        <f t="array" ref="C90">INDEX(Dodges!$K$3:$U$84, MATCH($A$1,Dodges!$A$3:$A$85,0), MATCH(C87,Dodges!$K$2:$N$2,0))</f>
        <v>5-16</v>
      </c>
      <c r="D90" s="127" t="str">
        <f t="array" ref="D90">INDEX(Dodges!$K$3:$U$84, MATCH($A$1,Dodges!$A$3:$A$85,0), MATCH(D87,Dodges!$K$2:$N$2,0))</f>
        <v>9-14</v>
      </c>
      <c r="E90" s="127" t="str">
        <f t="array" ref="E90">INDEX(Dodges!$K$3:$U$84, MATCH($A$1,Dodges!$A$3:$A$85,0), MATCH(E87,Dodges!$K$2:$N$2,0))</f>
        <v>34</v>
      </c>
      <c r="F90" s="127" t="str">
        <f t="array" ref="F90">INDEX(Dodges!$K$3:$U$84, MATCH($A$1,Dodges!$A$3:$A$85,0), MATCH(F87,Dodges!$K$2:$N$2,0))</f>
        <v>51</v>
      </c>
      <c r="G90" s="436"/>
      <c r="H90" s="434"/>
      <c r="I90" s="434"/>
      <c r="J90" s="179"/>
      <c r="K90" s="179"/>
      <c r="L90" s="179"/>
      <c r="M90" s="179"/>
      <c r="N90" s="179"/>
      <c r="O90" s="121"/>
      <c r="P90" s="121"/>
      <c r="Q90" s="121"/>
      <c r="R90" s="121"/>
      <c r="S90" s="121"/>
      <c r="T90" s="121"/>
      <c r="U90" s="121"/>
      <c r="V90" s="121"/>
    </row>
    <row r="91" outlineLevel="1">
      <c r="A91" s="432" t="s">
        <v>498</v>
      </c>
      <c r="B91" s="433" t="s">
        <v>499</v>
      </c>
      <c r="C91" s="127" t="str">
        <f t="array" ref="C91">INDEX(Dodges!$O$3:$U$84, MATCH($A$1,Dodges!$A$3:$A$85,0), MATCH(C87,Dodges!$O$2:$R$2,0))</f>
        <v>3-29</v>
      </c>
      <c r="D91" s="127" t="str">
        <f t="array" ref="D91">INDEX(Dodges!$O$3:$U$84, MATCH($A$1,Dodges!$A$3:$A$85,0), MATCH(D87,Dodges!$O$2:$R$2,0))</f>
        <v>6-27</v>
      </c>
      <c r="E91" s="127" t="str">
        <f t="array" ref="E91">INDEX(Dodges!$O$3:$U$84, MATCH($A$1,Dodges!$A$3:$A$85,0), MATCH(E87,Dodges!$O$2:$R$2,0))</f>
        <v>50</v>
      </c>
      <c r="F91" s="248"/>
      <c r="G91" s="248"/>
      <c r="H91" s="180"/>
      <c r="I91" s="180"/>
      <c r="J91" s="121"/>
      <c r="K91" s="121"/>
      <c r="L91" s="121"/>
      <c r="M91" s="121"/>
      <c r="N91" s="121"/>
      <c r="O91" s="320"/>
      <c r="P91" s="320"/>
      <c r="Q91" s="320"/>
      <c r="R91" s="320"/>
      <c r="S91" s="320"/>
      <c r="T91" s="320"/>
      <c r="U91" s="320"/>
      <c r="V91" s="320"/>
    </row>
    <row r="92" outlineLevel="1">
      <c r="A92" s="112"/>
      <c r="B92" s="433" t="s">
        <v>500</v>
      </c>
      <c r="C92" s="127" t="str">
        <f t="array" ref="C92">INDEX(Dodges!$S$3:$U$84, MATCH($A$1,Dodges!$A$3:$A$85,0), MATCH(C87,Dodges!$S$2:$U$2,0))</f>
        <v>3-21</v>
      </c>
      <c r="D92" s="127" t="str">
        <f t="array" ref="D92">INDEX(Dodges!$S$3:$U$84, MATCH($A$1,Dodges!$A$3:$A$85,0), MATCH(D87,Dodges!$S$2:$U$2,0))</f>
        <v>6-20</v>
      </c>
      <c r="E92" s="127" t="str">
        <f t="array" ref="E92">INDEX(Dodges!$S$3:$U$84, MATCH($A$1,Dodges!$A$3:$A$85,0), MATCH(E87,Dodges!$S$2:$U$2,0))</f>
        <v>真横：83
真上：111
真下：68</v>
      </c>
      <c r="F92" s="436"/>
      <c r="G92" s="436"/>
      <c r="H92" s="180"/>
      <c r="I92" s="180"/>
      <c r="J92" s="179"/>
      <c r="K92" s="179"/>
      <c r="L92" s="179"/>
      <c r="M92" s="179"/>
      <c r="N92" s="121"/>
      <c r="O92" s="180"/>
      <c r="P92" s="180"/>
      <c r="Q92" s="180"/>
      <c r="R92" s="180"/>
      <c r="S92" s="180"/>
      <c r="T92" s="180"/>
      <c r="U92" s="180"/>
      <c r="V92" s="180"/>
    </row>
    <row r="93">
      <c r="A93" s="438"/>
      <c r="B93" s="439"/>
      <c r="C93" s="431"/>
      <c r="D93" s="431"/>
      <c r="E93" s="440"/>
      <c r="F93" s="431"/>
      <c r="G93" s="431"/>
      <c r="H93" s="431"/>
      <c r="I93" s="431"/>
      <c r="J93" s="121"/>
      <c r="K93" s="319"/>
      <c r="L93" s="319"/>
      <c r="M93" s="319"/>
      <c r="N93" s="319"/>
      <c r="O93" s="180"/>
      <c r="P93" s="180"/>
      <c r="Q93" s="180"/>
      <c r="R93" s="180"/>
      <c r="S93" s="180"/>
      <c r="T93" s="180"/>
      <c r="U93" s="180"/>
      <c r="V93" s="180"/>
    </row>
    <row r="94">
      <c r="A94" s="441" t="s">
        <v>501</v>
      </c>
      <c r="B94" s="110"/>
      <c r="C94" s="320"/>
      <c r="D94" s="179"/>
      <c r="E94" s="320"/>
      <c r="F94" s="138"/>
      <c r="G94" s="138"/>
      <c r="H94" s="179"/>
      <c r="I94" s="179"/>
      <c r="J94" s="180"/>
      <c r="K94" s="180"/>
      <c r="L94" s="180"/>
      <c r="M94" s="180"/>
      <c r="N94" s="180"/>
      <c r="O94" s="180"/>
      <c r="P94" s="180"/>
      <c r="Q94" s="180"/>
      <c r="R94" s="180"/>
      <c r="S94" s="180"/>
      <c r="T94" s="180"/>
      <c r="U94" s="180"/>
      <c r="V94" s="180"/>
    </row>
    <row r="95" outlineLevel="1">
      <c r="A95" s="112"/>
      <c r="B95" s="114"/>
      <c r="C95" s="442" t="s">
        <v>487</v>
      </c>
      <c r="D95" s="442" t="s">
        <v>49</v>
      </c>
      <c r="E95" s="442" t="s">
        <v>48</v>
      </c>
      <c r="F95" s="442" t="s">
        <v>50</v>
      </c>
      <c r="G95" s="443" t="s">
        <v>51</v>
      </c>
      <c r="H95" s="320"/>
      <c r="I95" s="320"/>
      <c r="J95" s="179"/>
      <c r="K95" s="444" t="str">
        <f>'テンプレート'!K116</f>
        <v>アイテム取得</v>
      </c>
      <c r="L95" s="117"/>
      <c r="M95" s="445" t="str">
        <f>'テンプレート'!M116</f>
        <v>取得フレーム</v>
      </c>
      <c r="N95" s="445" t="str">
        <f>'テンプレート'!N116</f>
        <v>Duration</v>
      </c>
      <c r="O95" s="180"/>
      <c r="P95" s="180"/>
      <c r="Q95" s="180"/>
      <c r="R95" s="180"/>
      <c r="S95" s="180"/>
      <c r="T95" s="180"/>
      <c r="U95" s="180"/>
      <c r="V95" s="180"/>
    </row>
    <row r="96" outlineLevel="1">
      <c r="A96" s="446" t="s">
        <v>502</v>
      </c>
      <c r="B96" s="447" t="s">
        <v>503</v>
      </c>
      <c r="C96" s="448"/>
      <c r="D96" s="127">
        <f t="array" ref="D96">INDEX('Ledge  Tech'!$C$3:$C91, MATCH($A$1,'Ledge  Tech'!$A$3:$A$109,0), MATCH(D95,'Ledge  Tech'!$C$2,0))</f>
        <v>19</v>
      </c>
      <c r="E96" s="448"/>
      <c r="F96" s="448"/>
      <c r="G96" s="448"/>
      <c r="H96" s="320"/>
      <c r="I96" s="320"/>
      <c r="J96" s="121"/>
      <c r="K96" s="449" t="str">
        <f>'テンプレート'!K117</f>
        <v>小アイテム</v>
      </c>
      <c r="L96" s="450" t="str">
        <f>'テンプレート'!L117</f>
        <v>On-Spot</v>
      </c>
      <c r="M96" s="127" t="s">
        <v>504</v>
      </c>
      <c r="N96" s="127">
        <v>7.0</v>
      </c>
      <c r="O96" s="180"/>
      <c r="P96" s="180"/>
      <c r="Q96" s="180"/>
      <c r="R96" s="180"/>
      <c r="S96" s="180"/>
      <c r="T96" s="180"/>
      <c r="U96" s="180"/>
      <c r="V96" s="180"/>
    </row>
    <row r="97" outlineLevel="1">
      <c r="A97" s="222"/>
      <c r="B97" s="447" t="s">
        <v>455</v>
      </c>
      <c r="C97" s="127" t="str">
        <f t="array" ref="C97">INDEX('Ledge  Tech'!$D$3:$E91, MATCH($A$1,'Ledge  Tech'!$A$3:$A$109,0), MATCH(C95,'Ledge  Tech'!$D$2:$E$2,0))</f>
        <v>1-33</v>
      </c>
      <c r="D97" s="127">
        <f t="array" ref="D97">INDEX('Ledge  Tech'!$D$3:$E91, MATCH($A$1,'Ledge  Tech'!$A$3:$A$109,0), MATCH(D95,'Ledge  Tech'!$D$2:$E$2,0))</f>
        <v>34</v>
      </c>
      <c r="E97" s="448"/>
      <c r="F97" s="448"/>
      <c r="G97" s="448"/>
      <c r="H97" s="320"/>
      <c r="I97" s="320"/>
      <c r="J97" s="179"/>
      <c r="K97" s="207"/>
      <c r="L97" s="450" t="str">
        <f>'テンプレート'!L118</f>
        <v>歩き</v>
      </c>
      <c r="M97" s="127" t="s">
        <v>504</v>
      </c>
      <c r="N97" s="127">
        <v>19.0</v>
      </c>
      <c r="O97" s="180"/>
      <c r="P97" s="180"/>
      <c r="Q97" s="180"/>
      <c r="R97" s="180"/>
      <c r="S97" s="180"/>
      <c r="T97" s="180"/>
      <c r="U97" s="180"/>
      <c r="V97" s="180"/>
    </row>
    <row r="98" outlineLevel="1">
      <c r="A98" s="222"/>
      <c r="B98" s="447" t="s">
        <v>486</v>
      </c>
      <c r="C98" s="127" t="str">
        <f t="array" ref="C98">INDEX('Ledge  Tech'!$F$3:$G$109, MATCH($A$1,'Ledge  Tech'!$A$3:$A$109,0), MATCH(C95,'Ledge  Tech'!$F$2:$G$2,0))</f>
        <v>1-27</v>
      </c>
      <c r="D98" s="127">
        <f t="array" ref="D98">INDEX('Ledge  Tech'!$F$3:$G$109, MATCH($A$1,'Ledge  Tech'!$A$3:$A$109,0), MATCH(D95,'Ledge  Tech'!$F$2:$G$2,0))</f>
        <v>45</v>
      </c>
      <c r="E98" s="448"/>
      <c r="F98" s="448"/>
      <c r="G98" s="448"/>
      <c r="H98" s="320"/>
      <c r="I98" s="320"/>
      <c r="J98" s="121"/>
      <c r="K98" s="451" t="str">
        <f>'テンプレート'!K119</f>
        <v>アイテム投擲</v>
      </c>
      <c r="L98" s="117"/>
      <c r="M98" s="445" t="str">
        <f>'テンプレート'!M119</f>
        <v>投擲フレーム</v>
      </c>
      <c r="N98" s="445" t="str">
        <f>'テンプレート'!N119</f>
        <v>Duration</v>
      </c>
      <c r="O98" s="180"/>
      <c r="P98" s="180"/>
      <c r="Q98" s="180"/>
      <c r="R98" s="180"/>
      <c r="S98" s="180"/>
      <c r="T98" s="180"/>
      <c r="U98" s="180"/>
      <c r="V98" s="180"/>
    </row>
    <row r="99" outlineLevel="1">
      <c r="A99" s="222"/>
      <c r="B99" s="447" t="s">
        <v>505</v>
      </c>
      <c r="C99" s="127" t="str">
        <f t="array" ref="C99">INDEX('Ledge  Tech'!$H$3:$I$109, MATCH($A$1,'Ledge  Tech'!$A$3:$A$109,0), MATCH(C95,'Ledge  Tech'!$H$2:$I$2,0))</f>
        <v>1-12</v>
      </c>
      <c r="D99" s="127">
        <f t="array" ref="D99">INDEX('Ledge  Tech'!$H$3:$I$109, MATCH($A$1,'Ledge  Tech'!$A$3:$A$109,0), MATCH(D95,'Ledge  Tech'!$H$2:$I$2,0))</f>
        <v>14</v>
      </c>
      <c r="E99" s="448"/>
      <c r="F99" s="448"/>
      <c r="G99" s="448"/>
      <c r="H99" s="320"/>
      <c r="I99" s="320"/>
      <c r="J99" s="179"/>
      <c r="K99" s="452" t="str">
        <f>'テンプレート'!K120</f>
        <v>Ground投擲</v>
      </c>
      <c r="L99" s="450" t="str">
        <f>'テンプレート'!L120</f>
        <v>前Throws</v>
      </c>
      <c r="M99" s="127" t="s">
        <v>145</v>
      </c>
      <c r="N99" s="127">
        <v>20.0</v>
      </c>
      <c r="O99" s="121"/>
      <c r="P99" s="121"/>
      <c r="Q99" s="121"/>
      <c r="R99" s="121"/>
      <c r="S99" s="121"/>
      <c r="T99" s="121"/>
      <c r="U99" s="121"/>
      <c r="V99" s="121"/>
    </row>
    <row r="100" outlineLevel="1">
      <c r="A100" s="207"/>
      <c r="B100" s="447" t="s">
        <v>506</v>
      </c>
      <c r="C100" s="127" t="str">
        <f t="array" ref="C100">INDEX('Ledge  Tech'!$J$3:$M$109, MATCH($A$1,'Ledge  Tech'!$A$3:$A$109,0), MATCH(C95,'Ledge  Tech'!$J$2:$M$2,0))</f>
        <v>1-22</v>
      </c>
      <c r="D100" s="127">
        <f t="array" ref="D100">INDEX('Ledge  Tech'!$J$3:$M$109, MATCH($A$1,'Ledge  Tech'!$A$3:$A$109,0), MATCH(D95,'Ledge  Tech'!$J$2:$M$2,0))</f>
        <v>55</v>
      </c>
      <c r="E100" s="127" t="str">
        <f t="array" ref="E100">INDEX('Ledge  Tech'!$J$3:$M$109, MATCH($A$1,'Ledge  Tech'!$A$3:$A$109,0), MATCH(E95,'Ledge  Tech'!$J$2:$M$2,0))</f>
        <v>20-22</v>
      </c>
      <c r="F100" s="127">
        <f t="array" ref="F100">INDEX('Ledge  Tech'!$J$3:$M$109, MATCH($A$1,'Ledge  Tech'!$A$3:$A$109,0), MATCH(F95,'Ledge  Tech'!$J$2:$M$2,0))</f>
        <v>9</v>
      </c>
      <c r="G100" s="127">
        <f>F100*1.2</f>
        <v>10.8</v>
      </c>
      <c r="H100" s="320"/>
      <c r="I100" s="320"/>
      <c r="J100" s="121"/>
      <c r="K100" s="222"/>
      <c r="L100" s="450" t="str">
        <f>'テンプレート'!L121</f>
        <v>後Throws</v>
      </c>
      <c r="M100" s="127" t="s">
        <v>79</v>
      </c>
      <c r="N100" s="127">
        <v>20.0</v>
      </c>
      <c r="O100" s="121"/>
      <c r="P100" s="121"/>
      <c r="Q100" s="121"/>
      <c r="R100" s="121"/>
      <c r="S100" s="121"/>
      <c r="T100" s="121"/>
      <c r="U100" s="121"/>
      <c r="V100" s="121"/>
    </row>
    <row r="101" outlineLevel="1">
      <c r="A101" s="446" t="s">
        <v>507</v>
      </c>
      <c r="B101" s="447" t="s">
        <v>455</v>
      </c>
      <c r="C101" s="127" t="str">
        <f t="array" ref="C101">INDEX('Ledge  Tech'!$N$3:$O$109, MATCH($A$1,'Ledge  Tech'!$A$3:$A$109,0), MATCH(C95,'Ledge  Tech'!$N$2:$O$2,0))</f>
        <v>1-20</v>
      </c>
      <c r="D101" s="127">
        <f t="array" ref="D101">INDEX('Ledge  Tech'!$N$3:$O$109, MATCH($A$1,'Ledge  Tech'!$A$3:$A$109,0), MATCH(D95,'Ledge  Tech'!$N$2:$O$2,0))</f>
        <v>26</v>
      </c>
      <c r="E101" s="448"/>
      <c r="F101" s="448"/>
      <c r="G101" s="448"/>
      <c r="H101" s="320"/>
      <c r="I101" s="320"/>
      <c r="J101" s="179"/>
      <c r="K101" s="222"/>
      <c r="L101" s="450" t="str">
        <f>'テンプレート'!L122</f>
        <v>上Throws</v>
      </c>
      <c r="M101" s="127" t="s">
        <v>191</v>
      </c>
      <c r="N101" s="127">
        <v>20.0</v>
      </c>
      <c r="O101" s="320"/>
      <c r="P101" s="320"/>
      <c r="Q101" s="320"/>
      <c r="R101" s="320"/>
      <c r="S101" s="320"/>
      <c r="T101" s="320"/>
      <c r="U101" s="320"/>
      <c r="V101" s="320"/>
    </row>
    <row r="102" outlineLevel="1">
      <c r="A102" s="222"/>
      <c r="B102" s="447" t="s">
        <v>496</v>
      </c>
      <c r="C102" s="127" t="str">
        <f t="array" ref="C102">INDEX('Ledge  Tech'!$P$3:$Q$109, MATCH($A$1,'Ledge  Tech'!$A$3:$A$109,0), MATCH(C95,'Ledge  Tech'!$P$2:$Q$2,0))</f>
        <v>1-20</v>
      </c>
      <c r="D102" s="127">
        <f t="array" ref="D102">INDEX('Ledge  Tech'!$P$3:$Q$109, MATCH($A$1,'Ledge  Tech'!$A$3:$A$109,0), MATCH(D95,'Ledge  Tech'!$P$2:$Q$2,0))</f>
        <v>40</v>
      </c>
      <c r="E102" s="448"/>
      <c r="F102" s="448"/>
      <c r="G102" s="448"/>
      <c r="H102" s="320"/>
      <c r="I102" s="320"/>
      <c r="J102" s="121"/>
      <c r="K102" s="222"/>
      <c r="L102" s="450" t="str">
        <f>'テンプレート'!L123</f>
        <v>下Throws</v>
      </c>
      <c r="M102" s="127" t="s">
        <v>66</v>
      </c>
      <c r="N102" s="127">
        <v>18.0</v>
      </c>
      <c r="O102" s="180"/>
      <c r="P102" s="180"/>
      <c r="Q102" s="180"/>
      <c r="R102" s="180"/>
      <c r="S102" s="180"/>
      <c r="T102" s="180"/>
      <c r="U102" s="180"/>
      <c r="V102" s="180"/>
    </row>
    <row r="103" outlineLevel="1">
      <c r="A103" s="207"/>
      <c r="B103" s="447" t="s">
        <v>497</v>
      </c>
      <c r="C103" s="127" t="str">
        <f t="array" ref="C103">INDEX('Ledge  Tech'!$R$3:$S$109, MATCH($A$1,'Ledge  Tech'!$A$3:$A$109,0), MATCH(C95,'Ledge  Tech'!$R$2:$S$2,0))</f>
        <v>1-20</v>
      </c>
      <c r="D103" s="127">
        <f t="array" ref="D103">INDEX('Ledge  Tech'!$R$3:$S$109, MATCH($A$1,'Ledge  Tech'!$A$3:$A$109,0), MATCH(D95,'Ledge  Tech'!$R$2:$S$2,0))</f>
        <v>40</v>
      </c>
      <c r="E103" s="448"/>
      <c r="F103" s="448"/>
      <c r="G103" s="448"/>
      <c r="H103" s="320"/>
      <c r="I103" s="320"/>
      <c r="J103" s="179"/>
      <c r="K103" s="222"/>
      <c r="L103" s="453" t="str">
        <f>'テンプレート'!L124</f>
        <v>ダッシュ</v>
      </c>
      <c r="M103" s="127" t="s">
        <v>58</v>
      </c>
      <c r="N103" s="127">
        <v>35.0</v>
      </c>
      <c r="O103" s="180"/>
      <c r="P103" s="180"/>
      <c r="Q103" s="180"/>
      <c r="R103" s="180"/>
      <c r="S103" s="180"/>
      <c r="T103" s="180"/>
      <c r="U103" s="180"/>
      <c r="V103" s="180"/>
    </row>
    <row r="104" outlineLevel="1">
      <c r="A104" s="446" t="s">
        <v>508</v>
      </c>
      <c r="B104" s="447" t="s">
        <v>509</v>
      </c>
      <c r="C104" s="448"/>
      <c r="D104" s="127" t="str">
        <f t="array" ref="D104">INDEX('Get-Ups'!$C$3:$C91, MATCH($A$1,'Get-Ups'!$A$3:$A$109,0), MATCH(D95,'Get-Ups'!$C$2:$AD$2,0))</f>
        <v>25</v>
      </c>
      <c r="E104" s="448"/>
      <c r="F104" s="448"/>
      <c r="G104" s="448"/>
      <c r="H104" s="320"/>
      <c r="I104" s="320"/>
      <c r="J104" s="121"/>
      <c r="K104" s="207"/>
      <c r="L104" s="453" t="str">
        <f>'テンプレート'!L125</f>
        <v>On-Spot捨て</v>
      </c>
      <c r="M104" s="127" t="s">
        <v>229</v>
      </c>
      <c r="N104" s="127">
        <v>23.0</v>
      </c>
      <c r="O104" s="180"/>
      <c r="P104" s="180"/>
      <c r="Q104" s="180"/>
      <c r="R104" s="180"/>
      <c r="S104" s="180"/>
      <c r="T104" s="180"/>
      <c r="U104" s="180"/>
      <c r="V104" s="180"/>
    </row>
    <row r="105" outlineLevel="1">
      <c r="A105" s="222"/>
      <c r="B105" s="447" t="s">
        <v>455</v>
      </c>
      <c r="C105" s="454" t="str">
        <f t="array" ref="C105">INDEX('Get-Ups'!$D$3:$E91, MATCH($A$1,'Get-Ups'!$A$3:$A$109,0), MATCH(C95,'Get-Ups'!$D$2:$AD$2,0))</f>
        <v>1-22</v>
      </c>
      <c r="D105" s="455">
        <f t="array" ref="D105">INDEX('Get-Ups'!$D$3:$E91, MATCH($A$1,'Get-Ups'!$A$3:$A$109,0), MATCH(D95,'Get-Ups'!$D$2:$AD$2,0))</f>
        <v>29</v>
      </c>
      <c r="E105" s="448"/>
      <c r="F105" s="448"/>
      <c r="G105" s="448"/>
      <c r="H105" s="320"/>
      <c r="I105" s="320"/>
      <c r="J105" s="179"/>
      <c r="K105" s="452" t="str">
        <f>'テンプレート'!K126</f>
        <v>Air投擲</v>
      </c>
      <c r="L105" s="450" t="str">
        <f>'テンプレート'!L126</f>
        <v>前Throws</v>
      </c>
      <c r="M105" s="127" t="s">
        <v>145</v>
      </c>
      <c r="N105" s="127">
        <v>20.0</v>
      </c>
      <c r="O105" s="180"/>
      <c r="P105" s="180"/>
      <c r="Q105" s="180"/>
      <c r="R105" s="180"/>
      <c r="S105" s="180"/>
      <c r="T105" s="180"/>
      <c r="U105" s="180"/>
      <c r="V105" s="180"/>
    </row>
    <row r="106" outlineLevel="1">
      <c r="A106" s="222"/>
      <c r="B106" s="447" t="s">
        <v>496</v>
      </c>
      <c r="C106" s="454" t="str">
        <f t="array" ref="C106">INDEX('Get-Ups'!$F$3:$G$109, MATCH($A$1,'Get-Ups'!$A$3:$A$109,0), MATCH(C95,'Get-Ups'!$F$2:$AD$2,0))</f>
        <v>1-21</v>
      </c>
      <c r="D106" s="455">
        <f t="array" ref="D106">INDEX('Get-Ups'!$F$3:$G$109, MATCH($A$1,'Get-Ups'!$A$3:$A$109,0), MATCH(D95,'Get-Ups'!$F$2:$AD$2,0))</f>
        <v>35</v>
      </c>
      <c r="E106" s="448"/>
      <c r="F106" s="448"/>
      <c r="G106" s="448"/>
      <c r="H106" s="320"/>
      <c r="I106" s="320"/>
      <c r="J106" s="121"/>
      <c r="K106" s="222"/>
      <c r="L106" s="450" t="str">
        <f>'テンプレート'!L127</f>
        <v>後Throws</v>
      </c>
      <c r="M106" s="127" t="s">
        <v>79</v>
      </c>
      <c r="N106" s="127">
        <v>20.0</v>
      </c>
      <c r="O106" s="180"/>
      <c r="P106" s="180"/>
      <c r="Q106" s="180"/>
      <c r="R106" s="180"/>
      <c r="S106" s="180"/>
      <c r="T106" s="180"/>
      <c r="U106" s="180"/>
      <c r="V106" s="180"/>
    </row>
    <row r="107" outlineLevel="1">
      <c r="A107" s="222"/>
      <c r="B107" s="447" t="s">
        <v>497</v>
      </c>
      <c r="C107" s="127" t="str">
        <f t="array" ref="C107">INDEX('Get-Ups'!$H$3:$I$109, MATCH($A$1,'Get-Ups'!$A$3:$A$109,0), MATCH(C95,'Get-Ups'!$H$2:$AD$2,0))</f>
        <v>1-21</v>
      </c>
      <c r="D107" s="127">
        <f t="array" ref="D107">INDEX('Get-Ups'!$H$3:$I$109, MATCH($A$1,'Get-Ups'!$A$3:$A$109,0), MATCH(D95,'Get-Ups'!$H$2:$AD$2,0))</f>
        <v>35</v>
      </c>
      <c r="E107" s="448"/>
      <c r="F107" s="448"/>
      <c r="G107" s="448"/>
      <c r="H107" s="320"/>
      <c r="I107" s="320"/>
      <c r="J107" s="179"/>
      <c r="K107" s="222"/>
      <c r="L107" s="450" t="str">
        <f>'テンプレート'!L128</f>
        <v>上Throws</v>
      </c>
      <c r="M107" s="127" t="s">
        <v>191</v>
      </c>
      <c r="N107" s="127">
        <v>20.0</v>
      </c>
      <c r="O107" s="180"/>
      <c r="P107" s="180"/>
      <c r="Q107" s="180"/>
      <c r="R107" s="180"/>
      <c r="S107" s="180"/>
      <c r="T107" s="180"/>
      <c r="U107" s="180"/>
      <c r="V107" s="180"/>
    </row>
    <row r="108" outlineLevel="1">
      <c r="A108" s="222"/>
      <c r="B108" s="447" t="s">
        <v>510</v>
      </c>
      <c r="C108" s="456" t="str">
        <f t="array" ref="C108">INDEX('Get-Ups'!$J$3:$M$109, MATCH($A$1,'Get-Ups'!$A$3:$A$109,0), MATCH(C95,'Get-Ups'!$J$2:$AD$2,0))</f>
        <v>1-23</v>
      </c>
      <c r="D108" s="457">
        <f t="array" ref="D108">INDEX('Get-Ups'!$J$3:$M$109, MATCH($A$1,'Get-Ups'!$A$3:$A$109,0), MATCH(D95,'Get-Ups'!$J$2:$AD$2,0))</f>
        <v>45</v>
      </c>
      <c r="E108" s="454" t="str">
        <f t="array" ref="E108">INDEX('Get-Ups'!$J$3:$M$109, MATCH($A$1,'Get-Ups'!$A$3:$A$109,0), MATCH(E95,'Get-Ups'!$J$2:$AD$2,0))</f>
        <v>17-18</v>
      </c>
      <c r="F108" s="455">
        <f t="array" ref="F108">INDEX('Get-Ups'!$J$3:$M$109, MATCH($A$1,'Get-Ups'!$A$3:$A$109,0), MATCH(F95,'Get-Ups'!$J$2:$AD$2,0))</f>
        <v>7</v>
      </c>
      <c r="G108" s="127">
        <f t="shared" ref="G108:G109" si="1">F108*1.2</f>
        <v>8.4</v>
      </c>
      <c r="H108" s="320"/>
      <c r="I108" s="320"/>
      <c r="J108" s="121"/>
      <c r="K108" s="207"/>
      <c r="L108" s="450" t="str">
        <f>'テンプレート'!L129</f>
        <v>下Throws</v>
      </c>
      <c r="M108" s="127" t="s">
        <v>66</v>
      </c>
      <c r="N108" s="127">
        <v>18.0</v>
      </c>
      <c r="O108" s="121"/>
      <c r="P108" s="121"/>
      <c r="Q108" s="121"/>
      <c r="R108" s="121"/>
      <c r="S108" s="121"/>
      <c r="T108" s="121"/>
      <c r="U108" s="121"/>
      <c r="V108" s="121"/>
    </row>
    <row r="109" outlineLevel="1">
      <c r="A109" s="207"/>
      <c r="B109" s="458" t="s">
        <v>511</v>
      </c>
      <c r="C109" s="207"/>
      <c r="D109" s="207"/>
      <c r="E109" s="454" t="str">
        <f t="array" ref="E109">INDEX('Get-Ups'!$N$3:$O$109, MATCH($A$1,'Get-Ups'!$A$3:$A$109,0), MATCH(E95,'Get-Ups'!$N$2:$AD$2,0))</f>
        <v>22-23</v>
      </c>
      <c r="F109" s="455">
        <f t="array" ref="F109">INDEX('Get-Ups'!$N$3:$O$109, MATCH($A$1,'Get-Ups'!$A$3:$A$109,0), MATCH(F95,'Get-Ups'!$N$2:$AD$2,0))</f>
        <v>7</v>
      </c>
      <c r="G109" s="127">
        <f t="shared" si="1"/>
        <v>8.4</v>
      </c>
      <c r="H109" s="320"/>
      <c r="I109" s="320"/>
      <c r="J109" s="121"/>
      <c r="K109" s="459" t="str">
        <f>'テンプレート'!K130</f>
        <v>踏み台ジャンプ</v>
      </c>
      <c r="L109" s="224"/>
      <c r="M109" s="445" t="str">
        <f>'テンプレート'!M130</f>
        <v>Duration</v>
      </c>
      <c r="N109" s="138"/>
      <c r="O109" s="121"/>
      <c r="P109" s="121"/>
      <c r="Q109" s="121"/>
      <c r="R109" s="121"/>
      <c r="S109" s="121"/>
      <c r="T109" s="121"/>
      <c r="U109" s="121"/>
      <c r="V109" s="121"/>
    </row>
    <row r="110" outlineLevel="1">
      <c r="A110" s="446" t="s">
        <v>512</v>
      </c>
      <c r="B110" s="447" t="s">
        <v>509</v>
      </c>
      <c r="C110" s="448"/>
      <c r="D110" s="454" t="str">
        <f t="array" ref="D110">INDEX('Get-Ups'!$C$3:$C91, MATCH($A$1,'Get-Ups'!$A$3:$A$109,0), MATCH(D95,'Get-Ups'!$C$2,0))</f>
        <v>25</v>
      </c>
      <c r="E110" s="448"/>
      <c r="F110" s="448"/>
      <c r="G110" s="448"/>
      <c r="H110" s="320"/>
      <c r="I110" s="320"/>
      <c r="J110" s="179"/>
      <c r="K110" s="460" t="str">
        <f>'テンプレート'!K131</f>
        <v>踏み</v>
      </c>
      <c r="L110" s="461" t="str">
        <f>'テンプレート'!L131</f>
        <v>踏み</v>
      </c>
      <c r="M110" s="127">
        <v>7.0</v>
      </c>
      <c r="N110" s="462"/>
      <c r="O110" s="121"/>
      <c r="P110" s="121"/>
      <c r="Q110" s="121"/>
      <c r="R110" s="121"/>
      <c r="S110" s="121"/>
      <c r="T110" s="121"/>
      <c r="U110" s="121"/>
      <c r="V110" s="121"/>
    </row>
    <row r="111" outlineLevel="1">
      <c r="A111" s="222"/>
      <c r="B111" s="447" t="s">
        <v>455</v>
      </c>
      <c r="C111" s="454" t="str">
        <f t="array" ref="C111">INDEX('Get-Ups'!$P$3:$Q$109, MATCH($A$1,'Get-Ups'!$A$3:$A$109,0), MATCH(C95,'Get-Ups'!$P$2:$AD$2,0))</f>
        <v>1-22</v>
      </c>
      <c r="D111" s="455">
        <f t="array" ref="D111">INDEX('Get-Ups'!$P$3:$Q$109, MATCH($A$1,'Get-Ups'!$A$3:$A$109,0), MATCH(D95,'Get-Ups'!$P$2:$AD$2,0))</f>
        <v>29</v>
      </c>
      <c r="E111" s="448"/>
      <c r="F111" s="448"/>
      <c r="G111" s="448"/>
      <c r="H111" s="320"/>
      <c r="I111" s="320"/>
      <c r="J111" s="121"/>
      <c r="K111" s="452" t="str">
        <f>'テンプレート'!K132</f>
        <v>踏まれ</v>
      </c>
      <c r="L111" s="461" t="str">
        <f>'テンプレート'!L132</f>
        <v>Ground踏まれ</v>
      </c>
      <c r="M111" s="127" t="s">
        <v>504</v>
      </c>
      <c r="N111" s="462"/>
      <c r="O111" s="320"/>
      <c r="P111" s="320"/>
      <c r="Q111" s="320"/>
      <c r="R111" s="320"/>
      <c r="S111" s="320"/>
      <c r="T111" s="320"/>
      <c r="U111" s="320"/>
      <c r="V111" s="320"/>
    </row>
    <row r="112" outlineLevel="1">
      <c r="A112" s="222"/>
      <c r="B112" s="447" t="s">
        <v>496</v>
      </c>
      <c r="C112" s="454" t="str">
        <f t="array" ref="C112">INDEX('Get-Ups'!$R$3:$S$109, MATCH($A$1,'Get-Ups'!$A$3:$A$109,0), MATCH(C95,'Get-Ups'!$R$2:$AD$2,0))</f>
        <v>1-21</v>
      </c>
      <c r="D112" s="455">
        <f t="array" ref="D112">INDEX('Get-Ups'!$R$3:$S$109, MATCH($A$1,'Get-Ups'!$A$3:$A$109,0), MATCH(D95,'Get-Ups'!$R$2:$AD$2,0))</f>
        <v>35</v>
      </c>
      <c r="E112" s="448"/>
      <c r="F112" s="448"/>
      <c r="G112" s="448"/>
      <c r="H112" s="320"/>
      <c r="I112" s="320"/>
      <c r="J112" s="179"/>
      <c r="K112" s="222"/>
      <c r="L112" s="461" t="str">
        <f>'テンプレート'!L133</f>
        <v>Ground硬直</v>
      </c>
      <c r="M112" s="127">
        <v>28.0</v>
      </c>
      <c r="N112" s="108"/>
      <c r="O112" s="180"/>
      <c r="P112" s="180"/>
      <c r="Q112" s="180"/>
      <c r="R112" s="180"/>
      <c r="S112" s="180"/>
      <c r="T112" s="180"/>
      <c r="U112" s="180"/>
      <c r="V112" s="180"/>
    </row>
    <row r="113" outlineLevel="1">
      <c r="A113" s="222"/>
      <c r="B113" s="447" t="s">
        <v>497</v>
      </c>
      <c r="C113" s="454" t="str">
        <f t="array" ref="C113">INDEX('Get-Ups'!$T$3:$U$109, MATCH($A$1,'Get-Ups'!$A$3:$A$109,0), MATCH(C95,'Get-Ups'!$T$2:$AD$2,0))</f>
        <v>1-21</v>
      </c>
      <c r="D113" s="455">
        <f t="array" ref="D113">INDEX('Get-Ups'!$T$3:$U$109, MATCH($A$1,'Get-Ups'!$A$3:$A$109,0), MATCH(D95,'Get-Ups'!$T$2:$AD$2,0))</f>
        <v>35</v>
      </c>
      <c r="E113" s="448"/>
      <c r="F113" s="448"/>
      <c r="G113" s="448"/>
      <c r="H113" s="320"/>
      <c r="I113" s="320"/>
      <c r="J113" s="121"/>
      <c r="K113" s="222"/>
      <c r="L113" s="461" t="str">
        <f>'テンプレート'!L134</f>
        <v>Air踏まれ</v>
      </c>
      <c r="M113" s="127">
        <v>8.0</v>
      </c>
      <c r="N113" s="108"/>
      <c r="O113" s="180"/>
      <c r="P113" s="180"/>
      <c r="Q113" s="180"/>
      <c r="R113" s="180"/>
      <c r="S113" s="180"/>
      <c r="T113" s="180"/>
      <c r="U113" s="180"/>
      <c r="V113" s="180"/>
    </row>
    <row r="114" outlineLevel="1">
      <c r="A114" s="222"/>
      <c r="B114" s="447" t="s">
        <v>510</v>
      </c>
      <c r="C114" s="456" t="str">
        <f t="array" ref="C114">INDEX('Get-Ups'!$V$3:$Y$109, MATCH($A$1,'Get-Ups'!$A$3:$A$109,0), MATCH(C95,'Get-Ups'!$V$2:$AD$2,0))</f>
        <v>1-23</v>
      </c>
      <c r="D114" s="457">
        <f t="array" ref="D114">INDEX('Get-Ups'!$V$3:$Y$109, MATCH($A$1,'Get-Ups'!$A$3:$A$109,0), MATCH(D95,'Get-Ups'!$V$2:$AD$2,0))</f>
        <v>45</v>
      </c>
      <c r="E114" s="454" t="str">
        <f t="array" ref="E114">INDEX('Get-Ups'!$V$3:$Y$109, MATCH($A$1,'Get-Ups'!$A$3:$A$109,0), MATCH(E95,'Get-Ups'!$V$2:$AD$2,0))</f>
        <v>17-18</v>
      </c>
      <c r="F114" s="455">
        <f t="array" ref="F114">INDEX('Get-Ups'!$V$3:$Y$109, MATCH($A$1,'Get-Ups'!$A$3:$A$109,0), MATCH(F95,'Get-Ups'!$V$2:$AD$2,0))</f>
        <v>7</v>
      </c>
      <c r="G114" s="127">
        <f t="shared" ref="G114:G115" si="2">F114*1.2</f>
        <v>8.4</v>
      </c>
      <c r="H114" s="320"/>
      <c r="I114" s="320"/>
      <c r="J114" s="179"/>
      <c r="K114" s="222"/>
      <c r="L114" s="461" t="str">
        <f>'テンプレート'!L135</f>
        <v>Air落下</v>
      </c>
      <c r="M114" s="127">
        <v>36.0</v>
      </c>
      <c r="N114" s="108"/>
      <c r="O114" s="180"/>
      <c r="P114" s="180"/>
      <c r="Q114" s="180"/>
      <c r="R114" s="180"/>
      <c r="S114" s="180"/>
      <c r="T114" s="180"/>
      <c r="U114" s="180"/>
      <c r="V114" s="180"/>
    </row>
    <row r="115" outlineLevel="1">
      <c r="A115" s="207"/>
      <c r="B115" s="458" t="s">
        <v>511</v>
      </c>
      <c r="C115" s="207"/>
      <c r="D115" s="207"/>
      <c r="E115" s="454" t="str">
        <f t="array" ref="E115">INDEX('Get-Ups'!$Z$3:$AA$109, MATCH($A$1,'Get-Ups'!$A$3:$A$109,0), MATCH(E95,'Get-Ups'!$Z$2:$AD$2,0))</f>
        <v>22-23</v>
      </c>
      <c r="F115" s="455">
        <f t="array" ref="F115">INDEX('Get-Ups'!$Z$3:$AA$109, MATCH($A$1,'Get-Ups'!$A$3:$A$109,0), MATCH(F95,'Get-Ups'!$Z$2:$AD$2,0))</f>
        <v>7</v>
      </c>
      <c r="G115" s="127">
        <f t="shared" si="2"/>
        <v>8.4</v>
      </c>
      <c r="H115" s="320"/>
      <c r="I115" s="320"/>
      <c r="J115" s="179"/>
      <c r="K115" s="451" t="str">
        <f>'テンプレート'!K136</f>
        <v>倒れダメージ</v>
      </c>
      <c r="L115" s="120"/>
      <c r="M115" s="445" t="str">
        <f>'テンプレート'!M136</f>
        <v>Duration</v>
      </c>
      <c r="N115" s="108"/>
      <c r="O115" s="180"/>
      <c r="P115" s="180"/>
      <c r="Q115" s="180"/>
      <c r="R115" s="180"/>
      <c r="S115" s="180"/>
      <c r="T115" s="180"/>
      <c r="U115" s="180"/>
      <c r="V115" s="180"/>
    </row>
    <row r="116" outlineLevel="1">
      <c r="A116" s="446" t="s">
        <v>513</v>
      </c>
      <c r="B116" s="447" t="s">
        <v>514</v>
      </c>
      <c r="C116" s="454" t="str">
        <f t="array" ref="C116">INDEX(Tripping!$C$3:$D91, MATCH($A$1,Tripping!$A$3:$A$109,0), MATCH(C95,Tripping!$C$2:$AC$2,0))</f>
        <v>1-5</v>
      </c>
      <c r="D116" s="455">
        <f t="array" ref="D116">INDEX(Tripping!$C$3:$D91, MATCH($A$1,Tripping!$A$3:$A$109,0), MATCH(D95,Tripping!$C$2:$AC$2,0))</f>
        <v>29</v>
      </c>
      <c r="E116" s="448"/>
      <c r="F116" s="448"/>
      <c r="G116" s="448"/>
      <c r="H116" s="320"/>
      <c r="I116" s="320"/>
      <c r="J116" s="121"/>
      <c r="K116" s="460" t="str">
        <f>'テンプレート'!K137</f>
        <v>あお向け倒れ</v>
      </c>
      <c r="L116" s="453" t="str">
        <f>'テンプレート'!L137</f>
        <v>モーション大</v>
      </c>
      <c r="M116" s="127">
        <v>39.0</v>
      </c>
      <c r="N116" s="462"/>
      <c r="O116" s="180"/>
      <c r="P116" s="180"/>
      <c r="Q116" s="180"/>
      <c r="R116" s="180"/>
      <c r="S116" s="180"/>
      <c r="T116" s="180"/>
      <c r="U116" s="180"/>
      <c r="V116" s="180"/>
    </row>
    <row r="117" outlineLevel="1">
      <c r="A117" s="222"/>
      <c r="B117" s="447" t="s">
        <v>515</v>
      </c>
      <c r="C117" s="454" t="str">
        <f t="array" ref="C117">INDEX(Tripping!$E$3:$F91, MATCH($A$1,Tripping!$A$3:$A$109,0), MATCH(C95,Tripping!$E$2:$AC$2,0))</f>
        <v>1-5</v>
      </c>
      <c r="D117" s="455">
        <f t="array" ref="D117">INDEX(Tripping!$E$3:$F91, MATCH($A$1,Tripping!$A$3:$A$109,0), MATCH(D95,Tripping!$E$2:$AC$2,0))</f>
        <v>39</v>
      </c>
      <c r="E117" s="448"/>
      <c r="F117" s="448"/>
      <c r="G117" s="448"/>
      <c r="H117" s="320"/>
      <c r="I117" s="320"/>
      <c r="J117" s="179"/>
      <c r="K117" s="460" t="str">
        <f>'テンプレート'!K138</f>
        <v>うつ伏せ倒れ</v>
      </c>
      <c r="L117" s="453" t="str">
        <f>'テンプレート'!L138</f>
        <v>モーション大</v>
      </c>
      <c r="M117" s="127" t="s">
        <v>165</v>
      </c>
      <c r="N117" s="462"/>
      <c r="O117" s="180"/>
      <c r="P117" s="180"/>
      <c r="Q117" s="180"/>
      <c r="R117" s="180"/>
      <c r="S117" s="180"/>
      <c r="T117" s="180"/>
      <c r="U117" s="180"/>
      <c r="V117" s="180"/>
    </row>
    <row r="118" outlineLevel="1">
      <c r="A118" s="222"/>
      <c r="B118" s="447" t="s">
        <v>455</v>
      </c>
      <c r="C118" s="454" t="str">
        <f t="array" ref="C118">INDEX(Tripping!$G$3:$H$109, MATCH($A$1,Tripping!$A$3:$A$109,0), MATCH(C95,Tripping!$G$2:$AC$2,0))</f>
        <v>1-16</v>
      </c>
      <c r="D118" s="455">
        <f t="array" ref="D118">INDEX(Tripping!$G$3:$H$109, MATCH($A$1,Tripping!$A$3:$A$109,0), MATCH(D95,Tripping!$G$2:$AC$2,0))</f>
        <v>21</v>
      </c>
      <c r="E118" s="448"/>
      <c r="F118" s="448"/>
      <c r="G118" s="448"/>
      <c r="H118" s="320"/>
      <c r="I118" s="320"/>
      <c r="J118" s="121"/>
      <c r="K118" s="451" t="str">
        <f>'テンプレート'!K139</f>
        <v/>
      </c>
      <c r="L118" s="120"/>
      <c r="M118" s="445" t="str">
        <f>'テンプレート'!M139</f>
        <v/>
      </c>
      <c r="N118" s="108"/>
      <c r="O118" s="180"/>
      <c r="P118" s="180"/>
      <c r="Q118" s="180"/>
      <c r="R118" s="180"/>
      <c r="S118" s="180"/>
      <c r="T118" s="180"/>
      <c r="U118" s="180"/>
      <c r="V118" s="180"/>
    </row>
    <row r="119" outlineLevel="1">
      <c r="A119" s="222"/>
      <c r="B119" s="447" t="s">
        <v>496</v>
      </c>
      <c r="C119" s="454" t="str">
        <f t="array" ref="C119">INDEX(Tripping!$I$3:$J$109, MATCH($A$1,Tripping!$A$3:$A$109,0), MATCH(C95,Tripping!$I$2:$AC$2,0))</f>
        <v>1-9</v>
      </c>
      <c r="D119" s="455">
        <f t="array" ref="D119">INDEX(Tripping!$I$3:$J$109, MATCH($A$1,Tripping!$A$3:$A$109,0), MATCH(D95,Tripping!$I$2:$AC$2,0))</f>
        <v>28</v>
      </c>
      <c r="E119" s="448"/>
      <c r="F119" s="448"/>
      <c r="G119" s="448"/>
      <c r="H119" s="320"/>
      <c r="I119" s="320"/>
      <c r="J119" s="320"/>
      <c r="K119" s="463"/>
      <c r="L119" s="464" t="str">
        <f>'テンプレート'!L140</f>
        <v/>
      </c>
      <c r="M119" s="127" t="s">
        <v>504</v>
      </c>
      <c r="N119" s="108"/>
      <c r="O119" s="180"/>
      <c r="P119" s="180"/>
      <c r="Q119" s="180"/>
      <c r="R119" s="180"/>
      <c r="S119" s="180"/>
      <c r="T119" s="180"/>
      <c r="U119" s="180"/>
      <c r="V119" s="180"/>
    </row>
    <row r="120" outlineLevel="1">
      <c r="A120" s="222"/>
      <c r="B120" s="447" t="s">
        <v>497</v>
      </c>
      <c r="C120" s="454" t="str">
        <f t="array" ref="C120">INDEX(Tripping!$K$3:$L$109, MATCH($A$1,Tripping!$A$3:$A$109,0), MATCH(C95,Tripping!$K$2:$AC$2,0))</f>
        <v>1-9</v>
      </c>
      <c r="D120" s="455">
        <f t="array" ref="D120">INDEX(Tripping!$K$3:$L$109, MATCH($A$1,Tripping!$A$3:$A$109,0), MATCH(D95,Tripping!$K$2:$AC$2,0))</f>
        <v>28</v>
      </c>
      <c r="E120" s="448"/>
      <c r="F120" s="448"/>
      <c r="G120" s="448"/>
      <c r="H120" s="320"/>
      <c r="I120" s="320"/>
      <c r="J120" s="320"/>
      <c r="K120" s="465"/>
      <c r="L120" s="180"/>
      <c r="M120" s="180"/>
      <c r="N120" s="108"/>
      <c r="O120" s="180"/>
      <c r="P120" s="180"/>
      <c r="Q120" s="180"/>
      <c r="R120" s="180"/>
      <c r="S120" s="180"/>
      <c r="T120" s="180"/>
      <c r="U120" s="180"/>
      <c r="V120" s="180"/>
    </row>
    <row r="121" outlineLevel="1">
      <c r="A121" s="222"/>
      <c r="B121" s="447" t="s">
        <v>510</v>
      </c>
      <c r="C121" s="456" t="str">
        <f t="array" ref="C121">INDEX(Tripping!$M$3:$P$109, MATCH($A$1,Tripping!$A$3:$A$109,0), MATCH(C95,Tripping!$M$2:$AC$2,0))</f>
        <v>1-7</v>
      </c>
      <c r="D121" s="457">
        <f t="array" ref="D121">INDEX(Tripping!$M$3:$P$109, MATCH($A$1,Tripping!$A$3:$A$109,0), MATCH(D95,Tripping!$M$2:$AC$2,0))</f>
        <v>49</v>
      </c>
      <c r="E121" s="454" t="str">
        <f t="array" ref="E121">INDEX(Tripping!$M$3:$P$109, MATCH($A$1,Tripping!$A$3:$A$109,0), MATCH(E95,Tripping!$M$2:$AC$2,0))</f>
        <v>20-21</v>
      </c>
      <c r="F121" s="455">
        <f t="array" ref="F121">INDEX(Tripping!$M$3:$P$109, MATCH($A$1,Tripping!$A$3:$A$109,0), MATCH(F95,Tripping!$M$2:$AC$2,0))</f>
        <v>5</v>
      </c>
      <c r="G121" s="127">
        <f t="shared" ref="G121:G122" si="3">F121*1.2</f>
        <v>6</v>
      </c>
      <c r="H121" s="320"/>
      <c r="I121" s="320"/>
      <c r="J121" s="320"/>
      <c r="K121" s="180"/>
      <c r="L121" s="180"/>
      <c r="M121" s="180"/>
      <c r="N121" s="108"/>
      <c r="O121" s="108"/>
      <c r="P121" s="108"/>
      <c r="Q121" s="108"/>
      <c r="R121" s="180"/>
      <c r="S121" s="180"/>
      <c r="T121" s="180"/>
      <c r="U121" s="180"/>
      <c r="V121" s="180"/>
    </row>
    <row r="122" outlineLevel="1">
      <c r="A122" s="207"/>
      <c r="B122" s="458" t="s">
        <v>511</v>
      </c>
      <c r="C122" s="207"/>
      <c r="D122" s="207"/>
      <c r="E122" s="454" t="str">
        <f t="array" ref="E122">INDEX(Tripping!$Q$3:$R$109, MATCH($A$1,Tripping!$A$3:$A$109,0), MATCH(E95,Tripping!$Q$2:$AC$2,0))</f>
        <v>27-28</v>
      </c>
      <c r="F122" s="455">
        <f t="array" ref="F122">INDEX(Tripping!$Q$3:$R$109, MATCH($A$1,Tripping!$A$3:$A$109,0), MATCH(F95,Tripping!$Q$2:$AC$2,0))</f>
        <v>5</v>
      </c>
      <c r="G122" s="127">
        <f t="shared" si="3"/>
        <v>6</v>
      </c>
      <c r="H122" s="320"/>
      <c r="I122" s="320"/>
      <c r="J122" s="320"/>
      <c r="K122" s="180"/>
      <c r="L122" s="180"/>
      <c r="M122" s="180"/>
      <c r="N122" s="108"/>
      <c r="O122" s="108"/>
      <c r="P122" s="108"/>
      <c r="Q122" s="108"/>
      <c r="R122" s="180"/>
      <c r="S122" s="180"/>
      <c r="T122" s="180"/>
      <c r="U122" s="180"/>
      <c r="V122" s="180"/>
    </row>
  </sheetData>
  <mergeCells count="123">
    <mergeCell ref="I48:I51"/>
    <mergeCell ref="J48:J51"/>
    <mergeCell ref="H54:J54"/>
    <mergeCell ref="H59:J62"/>
    <mergeCell ref="H63:J63"/>
    <mergeCell ref="H55:J57"/>
    <mergeCell ref="H66:J68"/>
    <mergeCell ref="H64:J64"/>
    <mergeCell ref="H58:J58"/>
    <mergeCell ref="H65:J65"/>
    <mergeCell ref="K99:K104"/>
    <mergeCell ref="K105:K108"/>
    <mergeCell ref="K111:K114"/>
    <mergeCell ref="K115:L115"/>
    <mergeCell ref="K109:L109"/>
    <mergeCell ref="K118:L118"/>
    <mergeCell ref="K98:L98"/>
    <mergeCell ref="H81:J82"/>
    <mergeCell ref="H77:J78"/>
    <mergeCell ref="H76:J76"/>
    <mergeCell ref="H83:J84"/>
    <mergeCell ref="H79:J80"/>
    <mergeCell ref="K96:K97"/>
    <mergeCell ref="K95:L95"/>
    <mergeCell ref="V59:V62"/>
    <mergeCell ref="V66:V68"/>
    <mergeCell ref="U66:U68"/>
    <mergeCell ref="J46:J47"/>
    <mergeCell ref="I46:I47"/>
    <mergeCell ref="K16:N16"/>
    <mergeCell ref="U59:U62"/>
    <mergeCell ref="U55:U57"/>
    <mergeCell ref="V55:V57"/>
    <mergeCell ref="A65:B65"/>
    <mergeCell ref="A58:B58"/>
    <mergeCell ref="A59:A62"/>
    <mergeCell ref="A54:B54"/>
    <mergeCell ref="A55:A57"/>
    <mergeCell ref="A63:B63"/>
    <mergeCell ref="A66:A68"/>
    <mergeCell ref="A53:B53"/>
    <mergeCell ref="A26:A27"/>
    <mergeCell ref="A24:B25"/>
    <mergeCell ref="D36:D38"/>
    <mergeCell ref="D30:D31"/>
    <mergeCell ref="D34:D35"/>
    <mergeCell ref="A34:A35"/>
    <mergeCell ref="A30:A31"/>
    <mergeCell ref="A36:A38"/>
    <mergeCell ref="A48:A51"/>
    <mergeCell ref="A40:B41"/>
    <mergeCell ref="R42:V42"/>
    <mergeCell ref="R41:V41"/>
    <mergeCell ref="R44:V45"/>
    <mergeCell ref="R46:V47"/>
    <mergeCell ref="R48:V51"/>
    <mergeCell ref="R43:V43"/>
    <mergeCell ref="A81:A82"/>
    <mergeCell ref="A79:A80"/>
    <mergeCell ref="A73:A75"/>
    <mergeCell ref="A77:A78"/>
    <mergeCell ref="A70:B71"/>
    <mergeCell ref="A88:A90"/>
    <mergeCell ref="A94:B95"/>
    <mergeCell ref="A86:B87"/>
    <mergeCell ref="C121:C122"/>
    <mergeCell ref="C114:C115"/>
    <mergeCell ref="A104:A109"/>
    <mergeCell ref="C108:C109"/>
    <mergeCell ref="A91:A92"/>
    <mergeCell ref="A96:A100"/>
    <mergeCell ref="A101:A103"/>
    <mergeCell ref="A110:A115"/>
    <mergeCell ref="A116:A122"/>
    <mergeCell ref="D121:D122"/>
    <mergeCell ref="D114:D115"/>
    <mergeCell ref="D108:D109"/>
    <mergeCell ref="H4:H5"/>
    <mergeCell ref="I4:I5"/>
    <mergeCell ref="K1:M2"/>
    <mergeCell ref="H1:J2"/>
    <mergeCell ref="H6:H7"/>
    <mergeCell ref="I6:I7"/>
    <mergeCell ref="G16:H16"/>
    <mergeCell ref="I10:I11"/>
    <mergeCell ref="H8:J9"/>
    <mergeCell ref="H10:H11"/>
    <mergeCell ref="E16:F16"/>
    <mergeCell ref="C16:D16"/>
    <mergeCell ref="C1:G12"/>
    <mergeCell ref="H26:J26"/>
    <mergeCell ref="H27:J27"/>
    <mergeCell ref="D59:D60"/>
    <mergeCell ref="D61:D62"/>
    <mergeCell ref="D55:D57"/>
    <mergeCell ref="D44:D45"/>
    <mergeCell ref="D46:D47"/>
    <mergeCell ref="D48:D51"/>
    <mergeCell ref="C50:C51"/>
    <mergeCell ref="J44:J45"/>
    <mergeCell ref="I44:I45"/>
    <mergeCell ref="A44:A45"/>
    <mergeCell ref="A46:A47"/>
    <mergeCell ref="H32:J32"/>
    <mergeCell ref="H30:J31"/>
    <mergeCell ref="H28:J28"/>
    <mergeCell ref="H29:J29"/>
    <mergeCell ref="H25:J25"/>
    <mergeCell ref="H33:J33"/>
    <mergeCell ref="H34:J35"/>
    <mergeCell ref="H36:J38"/>
    <mergeCell ref="C77:C78"/>
    <mergeCell ref="A76:B76"/>
    <mergeCell ref="E81:E82"/>
    <mergeCell ref="E77:E78"/>
    <mergeCell ref="C79:C80"/>
    <mergeCell ref="A83:A84"/>
    <mergeCell ref="C83:C84"/>
    <mergeCell ref="C81:C82"/>
    <mergeCell ref="E83:E84"/>
    <mergeCell ref="E79:E80"/>
    <mergeCell ref="A15:B16"/>
    <mergeCell ref="A11:B12"/>
  </mergeCells>
  <conditionalFormatting sqref="K1:K15 K17:K119">
    <cfRule type="containsText" dxfId="0" priority="1" operator="containsText" text="361">
      <formula>NOT(ISERROR(SEARCH(("361"),(K1))))</formula>
    </cfRule>
  </conditionalFormatting>
  <conditionalFormatting sqref="K1:K15 K17:K119">
    <cfRule type="containsText" dxfId="1" priority="2" operator="containsText" text="363">
      <formula>NOT(ISERROR(SEARCH(("363"),(K1))))</formula>
    </cfRule>
  </conditionalFormatting>
  <conditionalFormatting sqref="K1:K15 K17:K119">
    <cfRule type="containsText" dxfId="1" priority="3" operator="containsText" text="365">
      <formula>NOT(ISERROR(SEARCH(("365"),(K1))))</formula>
    </cfRule>
  </conditionalFormatting>
  <conditionalFormatting sqref="K1:K15 K17:K119">
    <cfRule type="containsText" dxfId="1" priority="4" operator="containsText" text="366">
      <formula>NOT(ISERROR(SEARCH(("366"),(K1))))</formula>
    </cfRule>
  </conditionalFormatting>
  <conditionalFormatting sqref="K1:K15 K17:K119">
    <cfRule type="containsText" dxfId="1" priority="5" operator="containsText" text="367">
      <formula>NOT(ISERROR(SEARCH(("367"),(K1))))</formula>
    </cfRule>
  </conditionalFormatting>
  <conditionalFormatting sqref="P77:P84">
    <cfRule type="cellIs" dxfId="2" priority="6" operator="equal">
      <formula>"敵のみ"</formula>
    </cfRule>
  </conditionalFormatting>
  <conditionalFormatting sqref="D77:D84">
    <cfRule type="cellIs" dxfId="3" priority="7" operator="equal">
      <formula>"-"</formula>
    </cfRule>
  </conditionalFormatting>
  <conditionalFormatting sqref="O1:O122 C64 E64:G64 K64:N64 P64:T64 C67:C68 E67:G68 K67:N68 P67:T68 D77 F77:G77 K77:N77 P77:Q77 D79 F79:G79 K79:N79 P79:Q79 D81 F81:G81 K81:N81 P81:Q81 D83 F83:G83 K83:N83 P83:P84 Q83">
    <cfRule type="cellIs" dxfId="4" priority="8" operator="greaterThan">
      <formula>0</formula>
    </cfRule>
  </conditionalFormatting>
  <conditionalFormatting sqref="P1:Q122">
    <cfRule type="cellIs" dxfId="5" priority="9" operator="lessThan">
      <formula>1</formula>
    </cfRule>
  </conditionalFormatting>
  <conditionalFormatting sqref="P1:Q122">
    <cfRule type="cellIs" dxfId="4" priority="10" operator="greaterThan">
      <formula>1</formula>
    </cfRule>
  </conditionalFormatting>
  <conditionalFormatting sqref="N25:N84">
    <cfRule type="cellIs" dxfId="6" priority="11" operator="greaterThan">
      <formula>0</formula>
    </cfRule>
  </conditionalFormatting>
  <conditionalFormatting sqref="N1:N15 N17:N122">
    <cfRule type="containsText" dxfId="6" priority="12" operator="containsText" text="/">
      <formula>NOT(ISERROR(SEARCH(("/"),(N1))))</formula>
    </cfRule>
  </conditionalFormatting>
  <drawing r:id="rId2"/>
  <legacyDrawing r:id="rId3"/>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CE68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977">
        <v>43.0</v>
      </c>
      <c r="B1" s="1979"/>
      <c r="C1" s="1980" t="str">
        <f>IMAGE(VLOOKUP($A$1,Fighters!A2:AI107,12,FALSE),1)</f>
        <v/>
      </c>
      <c r="D1" s="1981"/>
      <c r="E1" s="1981"/>
      <c r="F1" s="1981"/>
      <c r="G1" s="1982"/>
      <c r="H1" s="1983"/>
      <c r="I1" s="1981"/>
      <c r="J1" s="1982"/>
      <c r="K1" s="1984"/>
      <c r="L1" s="1981"/>
      <c r="M1" s="1982"/>
      <c r="N1" s="1985"/>
      <c r="O1" s="1985"/>
      <c r="P1" s="1985"/>
      <c r="Q1" s="1985"/>
      <c r="R1" s="1986"/>
      <c r="S1" s="1986"/>
      <c r="T1" s="1986"/>
      <c r="U1" s="1986"/>
      <c r="V1" s="1986"/>
    </row>
    <row r="2">
      <c r="A2" s="1987" t="str">
        <f>VLOOKUP($A$1,Fighters!$A$2:$AI$81,6,FALSE)</f>
        <v>#8ce689</v>
      </c>
      <c r="B2" s="1979"/>
      <c r="C2" s="1988"/>
      <c r="G2" s="1989"/>
      <c r="H2" s="1990"/>
      <c r="I2" s="1991"/>
      <c r="J2" s="1992"/>
      <c r="K2" s="1990"/>
      <c r="L2" s="1991"/>
      <c r="M2" s="1992"/>
      <c r="N2" s="1985"/>
      <c r="O2" s="1985"/>
      <c r="P2" s="1985"/>
      <c r="Q2" s="1985"/>
      <c r="R2" s="1986"/>
      <c r="S2" s="1986"/>
      <c r="T2" s="1986"/>
      <c r="U2" s="1986"/>
      <c r="V2" s="1986"/>
    </row>
    <row r="3">
      <c r="A3" s="1987" t="str">
        <f>VLOOKUP($A$1,Fighters!$A$2:$AI$81,14,FALSE)</f>
        <v>43. トゥーンリンク</v>
      </c>
      <c r="B3" s="1979"/>
      <c r="C3" s="1988"/>
      <c r="G3" s="1989"/>
      <c r="H3" s="1993"/>
      <c r="I3" s="1993"/>
      <c r="J3" s="1993"/>
      <c r="K3" s="1994"/>
      <c r="L3" s="1994"/>
      <c r="M3" s="1994"/>
      <c r="N3" s="1985"/>
      <c r="O3" s="1985"/>
      <c r="P3" s="1985"/>
      <c r="Q3" s="1985"/>
      <c r="R3" s="1995"/>
      <c r="S3" s="1986"/>
      <c r="T3" s="1986"/>
      <c r="U3" s="1986"/>
      <c r="V3" s="1986"/>
    </row>
    <row r="4">
      <c r="A4" s="1987" t="str">
        <f>VLOOKUP($A$1,Fighters!$A$2:$AI$81,13,FALSE)</f>
        <v>0</v>
      </c>
      <c r="B4" s="1979"/>
      <c r="C4" s="1988"/>
      <c r="G4" s="1989"/>
      <c r="H4" s="1996"/>
      <c r="I4" s="1996"/>
      <c r="J4" s="1993"/>
      <c r="K4" s="1994"/>
      <c r="L4" s="1994"/>
      <c r="M4" s="1994"/>
      <c r="N4" s="1985"/>
      <c r="O4" s="1985"/>
      <c r="P4" s="1985"/>
      <c r="Q4" s="1985"/>
      <c r="R4" s="1995"/>
      <c r="S4" s="1986"/>
      <c r="T4" s="1986"/>
      <c r="U4" s="1986"/>
      <c r="V4" s="1986"/>
    </row>
    <row r="5" ht="16.5" customHeight="1">
      <c r="A5" s="1977"/>
      <c r="B5" s="1979"/>
      <c r="C5" s="1988"/>
      <c r="G5" s="1989"/>
      <c r="H5" s="1997"/>
      <c r="I5" s="1997"/>
      <c r="J5" s="1998"/>
      <c r="K5" s="1999"/>
      <c r="L5" s="2000"/>
      <c r="M5" s="2000"/>
      <c r="N5" s="1985"/>
      <c r="O5" s="1985"/>
      <c r="P5" s="1985"/>
      <c r="Q5" s="1985"/>
      <c r="R5" s="1995"/>
      <c r="S5" s="1986"/>
      <c r="T5" s="1986"/>
      <c r="U5" s="1986"/>
      <c r="V5" s="1986"/>
    </row>
    <row r="6">
      <c r="A6" s="1979"/>
      <c r="B6" s="1979"/>
      <c r="C6" s="1988"/>
      <c r="G6" s="1989"/>
      <c r="H6" s="1996"/>
      <c r="I6" s="2001" t="s">
        <v>6</v>
      </c>
      <c r="J6" s="1999"/>
      <c r="K6" s="2002"/>
      <c r="L6" s="2000"/>
      <c r="M6" s="2000"/>
      <c r="N6" s="1985"/>
      <c r="O6" s="1985"/>
      <c r="P6" s="1985"/>
      <c r="Q6" s="1985"/>
      <c r="R6" s="1995"/>
      <c r="S6" s="1986"/>
      <c r="T6" s="1986"/>
      <c r="U6" s="1986"/>
      <c r="V6" s="1986"/>
    </row>
    <row r="7">
      <c r="A7" s="1979"/>
      <c r="B7" s="1979"/>
      <c r="C7" s="1988"/>
      <c r="G7" s="1989"/>
      <c r="H7" s="1997"/>
      <c r="I7" s="1997"/>
      <c r="J7" s="1999"/>
      <c r="K7" s="2002"/>
      <c r="L7" s="2000"/>
      <c r="M7" s="2000"/>
      <c r="N7" s="1985"/>
      <c r="O7" s="1985"/>
      <c r="P7" s="1985"/>
      <c r="Q7" s="1985"/>
      <c r="R7" s="1995"/>
      <c r="S7" s="1986"/>
      <c r="T7" s="1986"/>
      <c r="U7" s="1986"/>
      <c r="V7" s="1986"/>
    </row>
    <row r="8">
      <c r="A8" s="1979"/>
      <c r="B8" s="1979"/>
      <c r="C8" s="1988"/>
      <c r="G8" s="1989"/>
      <c r="H8" s="2003">
        <v>43652.790962326384</v>
      </c>
      <c r="I8" s="1981"/>
      <c r="J8" s="1982"/>
      <c r="K8" s="1999"/>
      <c r="L8" s="2000"/>
      <c r="M8" s="2000"/>
      <c r="N8" s="1985"/>
      <c r="O8" s="1985"/>
      <c r="P8" s="1985"/>
      <c r="Q8" s="1985"/>
      <c r="R8" s="1995"/>
      <c r="S8" s="1986"/>
      <c r="T8" s="1986"/>
      <c r="U8" s="1986"/>
      <c r="V8" s="1986"/>
    </row>
    <row r="9">
      <c r="A9" s="1979"/>
      <c r="B9" s="1979"/>
      <c r="C9" s="1988"/>
      <c r="G9" s="1989"/>
      <c r="H9" s="1990"/>
      <c r="I9" s="1991"/>
      <c r="J9" s="1992"/>
      <c r="K9" s="1986"/>
      <c r="L9" s="1985"/>
      <c r="M9" s="1985"/>
      <c r="N9" s="1985"/>
      <c r="O9" s="1985"/>
      <c r="P9" s="1985"/>
      <c r="Q9" s="1985"/>
      <c r="R9" s="1995"/>
      <c r="S9" s="1986"/>
      <c r="T9" s="1986"/>
      <c r="U9" s="1986"/>
      <c r="V9" s="1986"/>
    </row>
    <row r="10">
      <c r="A10" s="2004"/>
      <c r="B10" s="1979"/>
      <c r="C10" s="1988"/>
      <c r="G10" s="1989"/>
      <c r="H10" s="2005"/>
      <c r="I10" s="2005"/>
      <c r="J10" s="1986"/>
      <c r="K10" s="1986"/>
      <c r="L10" s="1985"/>
      <c r="M10" s="1985"/>
      <c r="N10" s="1985"/>
      <c r="O10" s="1985"/>
      <c r="P10" s="1985"/>
      <c r="Q10" s="1985"/>
      <c r="R10" s="1995"/>
      <c r="S10" s="1986"/>
      <c r="T10" s="1986"/>
      <c r="U10" s="1986"/>
      <c r="V10" s="1986"/>
    </row>
    <row r="11">
      <c r="A11" s="2006"/>
      <c r="B11" s="1979"/>
      <c r="C11" s="1988"/>
      <c r="G11" s="1989"/>
      <c r="H11" s="1997"/>
      <c r="I11" s="1997"/>
      <c r="J11" s="1986"/>
      <c r="K11" s="1986"/>
      <c r="L11" s="1985"/>
      <c r="M11" s="1985"/>
      <c r="N11" s="1985"/>
      <c r="O11" s="1985"/>
      <c r="P11" s="1985"/>
      <c r="Q11" s="1985"/>
      <c r="R11" s="1995"/>
      <c r="S11" s="1986"/>
      <c r="T11" s="1986"/>
      <c r="U11" s="1986"/>
      <c r="V11" s="1986"/>
    </row>
    <row r="12">
      <c r="A12" s="1997"/>
      <c r="B12" s="1979"/>
      <c r="C12" s="1990"/>
      <c r="D12" s="1991"/>
      <c r="E12" s="1991"/>
      <c r="F12" s="1991"/>
      <c r="G12" s="1992"/>
      <c r="H12" s="2007"/>
      <c r="I12" s="2007"/>
      <c r="J12" s="1979"/>
      <c r="K12" s="1979"/>
      <c r="L12" s="1985"/>
      <c r="M12" s="1985"/>
      <c r="N12" s="1985"/>
      <c r="O12" s="1985"/>
      <c r="P12" s="1985"/>
      <c r="Q12" s="1985"/>
      <c r="R12" s="1995"/>
      <c r="S12" s="1986"/>
      <c r="T12" s="1986"/>
      <c r="U12" s="1986"/>
      <c r="V12" s="198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91 [51st]</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1.914 [42nd]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18.59 [31st]</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1.288 [14th]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33.8 [32nd]</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1.906 [25th]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0.086 [70th]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16.32 [36th]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1.05 [41st]</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33.8 [35th]</v>
      </c>
      <c r="O20" s="104"/>
      <c r="P20" s="104"/>
      <c r="Q20" s="104"/>
      <c r="R20" s="104"/>
      <c r="S20" s="105"/>
      <c r="T20" s="105"/>
      <c r="U20" s="105"/>
      <c r="V20" s="105"/>
    </row>
    <row r="21" outlineLevel="1">
      <c r="A21" s="123" t="str">
        <f>'テンプレート'!A21</f>
        <v>Zair</v>
      </c>
      <c r="B21" s="146" t="b">
        <v>1</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16F [3rd]</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1.38 [57th]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2.208 [57th]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0.081 [58th]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11" t="s">
        <v>56</v>
      </c>
      <c r="D26" s="209" t="s">
        <v>327</v>
      </c>
      <c r="E26" s="209" t="s">
        <v>303</v>
      </c>
      <c r="F26" s="200">
        <v>2.4</v>
      </c>
      <c r="G26" s="201" t="s">
        <v>70</v>
      </c>
      <c r="H26" s="202" t="s">
        <v>3072</v>
      </c>
      <c r="I26" s="120"/>
      <c r="J26" s="117"/>
      <c r="K26" s="200"/>
      <c r="L26" s="203"/>
      <c r="M26" s="204"/>
      <c r="N26" s="204"/>
      <c r="O26" s="205">
        <v>0.0</v>
      </c>
      <c r="P26" s="205">
        <v>1.0</v>
      </c>
      <c r="Q26" s="205">
        <v>1.0</v>
      </c>
      <c r="R26" s="105"/>
      <c r="S26" s="105"/>
      <c r="T26" s="105"/>
      <c r="U26" s="105"/>
      <c r="V26" s="105"/>
    </row>
    <row r="27" outlineLevel="1">
      <c r="A27" s="222"/>
      <c r="B27" s="208" t="s">
        <v>63</v>
      </c>
      <c r="C27" s="226" t="s">
        <v>105</v>
      </c>
      <c r="D27" s="225" t="s">
        <v>694</v>
      </c>
      <c r="E27" s="225" t="s">
        <v>303</v>
      </c>
      <c r="F27" s="200">
        <v>2.4</v>
      </c>
      <c r="G27" s="201" t="s">
        <v>70</v>
      </c>
      <c r="H27" s="202" t="s">
        <v>3073</v>
      </c>
      <c r="I27" s="120"/>
      <c r="J27" s="117"/>
      <c r="K27" s="203"/>
      <c r="L27" s="203"/>
      <c r="M27" s="204"/>
      <c r="N27" s="204"/>
      <c r="O27" s="205">
        <v>0.0</v>
      </c>
      <c r="P27" s="205">
        <v>1.0</v>
      </c>
      <c r="Q27" s="205">
        <v>1.0</v>
      </c>
      <c r="R27" s="105"/>
      <c r="S27" s="105"/>
      <c r="T27" s="105"/>
      <c r="U27" s="105"/>
      <c r="V27" s="105"/>
    </row>
    <row r="28" outlineLevel="1">
      <c r="A28" s="207"/>
      <c r="B28" s="208" t="s">
        <v>94</v>
      </c>
      <c r="C28" s="226" t="s">
        <v>105</v>
      </c>
      <c r="D28" s="225" t="s">
        <v>476</v>
      </c>
      <c r="E28" s="225" t="s">
        <v>58</v>
      </c>
      <c r="F28" s="200">
        <v>4.8</v>
      </c>
      <c r="G28" s="201" t="s">
        <v>59</v>
      </c>
      <c r="H28" s="212"/>
      <c r="I28" s="120"/>
      <c r="J28" s="117"/>
      <c r="K28" s="203"/>
      <c r="L28" s="203"/>
      <c r="M28" s="204"/>
      <c r="N28" s="204"/>
      <c r="O28" s="205">
        <v>0.0</v>
      </c>
      <c r="P28" s="205">
        <v>1.0</v>
      </c>
      <c r="Q28" s="205">
        <v>1.0</v>
      </c>
      <c r="R28" s="105"/>
      <c r="S28" s="105"/>
      <c r="T28" s="105"/>
      <c r="U28" s="105"/>
      <c r="V28" s="105"/>
    </row>
    <row r="29" outlineLevel="1">
      <c r="A29" s="236" t="s">
        <v>72</v>
      </c>
      <c r="B29" s="214"/>
      <c r="C29" s="226" t="s">
        <v>85</v>
      </c>
      <c r="D29" s="225" t="s">
        <v>213</v>
      </c>
      <c r="E29" s="225" t="s">
        <v>3074</v>
      </c>
      <c r="F29" s="200" t="s">
        <v>3075</v>
      </c>
      <c r="G29" s="201" t="s">
        <v>3076</v>
      </c>
      <c r="H29" s="213" t="s">
        <v>3077</v>
      </c>
      <c r="I29" s="120"/>
      <c r="J29" s="117"/>
      <c r="K29" s="200"/>
      <c r="L29" s="203"/>
      <c r="M29" s="204"/>
      <c r="N29" s="204"/>
      <c r="O29" s="205">
        <v>0.0</v>
      </c>
      <c r="P29" s="205">
        <v>1.0</v>
      </c>
      <c r="Q29" s="205">
        <v>1.0</v>
      </c>
      <c r="R29" s="105"/>
      <c r="S29" s="105"/>
      <c r="T29" s="105"/>
      <c r="U29" s="105"/>
      <c r="V29" s="105"/>
    </row>
    <row r="30" outlineLevel="1">
      <c r="A30" s="236" t="s">
        <v>82</v>
      </c>
      <c r="B30" s="208"/>
      <c r="C30" s="226" t="s">
        <v>394</v>
      </c>
      <c r="D30" s="225" t="s">
        <v>150</v>
      </c>
      <c r="E30" s="225" t="s">
        <v>79</v>
      </c>
      <c r="F30" s="200">
        <v>10.799999999999999</v>
      </c>
      <c r="G30" s="201" t="s">
        <v>80</v>
      </c>
      <c r="H30" s="213" t="s">
        <v>208</v>
      </c>
      <c r="I30" s="120"/>
      <c r="J30" s="117"/>
      <c r="K30" s="200"/>
      <c r="L30" s="203"/>
      <c r="M30" s="204"/>
      <c r="N30" s="204"/>
      <c r="O30" s="205">
        <v>0.0</v>
      </c>
      <c r="P30" s="205">
        <v>1.0</v>
      </c>
      <c r="Q30" s="205">
        <v>1.0</v>
      </c>
      <c r="R30" s="105"/>
      <c r="S30" s="105"/>
      <c r="T30" s="105"/>
      <c r="U30" s="105"/>
      <c r="V30" s="105"/>
    </row>
    <row r="31" outlineLevel="1">
      <c r="A31" s="236" t="s">
        <v>93</v>
      </c>
      <c r="B31" s="214"/>
      <c r="C31" s="226" t="s">
        <v>210</v>
      </c>
      <c r="D31" s="225" t="s">
        <v>144</v>
      </c>
      <c r="E31" s="225" t="s">
        <v>229</v>
      </c>
      <c r="F31" s="200">
        <v>6.0</v>
      </c>
      <c r="G31" s="201" t="s">
        <v>67</v>
      </c>
      <c r="H31" s="213" t="s">
        <v>208</v>
      </c>
      <c r="I31" s="120"/>
      <c r="J31" s="117"/>
      <c r="K31" s="203"/>
      <c r="L31" s="203"/>
      <c r="M31" s="204"/>
      <c r="N31" s="204"/>
      <c r="O31" s="205">
        <v>0.0</v>
      </c>
      <c r="P31" s="205">
        <v>1.0</v>
      </c>
      <c r="Q31" s="205">
        <v>1.0</v>
      </c>
      <c r="R31" s="105"/>
      <c r="S31" s="105"/>
      <c r="T31" s="105"/>
      <c r="U31" s="105"/>
      <c r="V31" s="105"/>
    </row>
    <row r="32" outlineLevel="1">
      <c r="A32" s="236" t="s">
        <v>104</v>
      </c>
      <c r="B32" s="214"/>
      <c r="C32" s="226" t="s">
        <v>457</v>
      </c>
      <c r="D32" s="225" t="s">
        <v>1066</v>
      </c>
      <c r="E32" s="225" t="s">
        <v>145</v>
      </c>
      <c r="F32" s="200">
        <v>8.4</v>
      </c>
      <c r="G32" s="201" t="s">
        <v>147</v>
      </c>
      <c r="H32" s="213" t="s">
        <v>208</v>
      </c>
      <c r="I32" s="120"/>
      <c r="J32" s="117"/>
      <c r="K32" s="205"/>
      <c r="L32" s="204"/>
      <c r="M32" s="204"/>
      <c r="N32" s="204"/>
      <c r="O32" s="205">
        <v>0.0</v>
      </c>
      <c r="P32" s="205">
        <v>1.0</v>
      </c>
      <c r="Q32" s="205">
        <v>1.0</v>
      </c>
      <c r="R32" s="105"/>
      <c r="S32" s="105"/>
      <c r="T32" s="105"/>
      <c r="U32" s="105"/>
      <c r="V32" s="105"/>
    </row>
    <row r="33" outlineLevel="1">
      <c r="A33" s="236" t="s">
        <v>110</v>
      </c>
      <c r="B33" s="208"/>
      <c r="C33" s="226" t="s">
        <v>308</v>
      </c>
      <c r="D33" s="225" t="s">
        <v>485</v>
      </c>
      <c r="E33" s="225" t="s">
        <v>166</v>
      </c>
      <c r="F33" s="200">
        <v>16.8</v>
      </c>
      <c r="G33" s="201" t="s">
        <v>168</v>
      </c>
      <c r="H33" s="213" t="s">
        <v>3078</v>
      </c>
      <c r="I33" s="120"/>
      <c r="J33" s="117"/>
      <c r="K33" s="203"/>
      <c r="L33" s="203"/>
      <c r="M33" s="204"/>
      <c r="N33" s="204"/>
      <c r="O33" s="205">
        <v>0.0</v>
      </c>
      <c r="P33" s="205">
        <v>1.0</v>
      </c>
      <c r="Q33" s="205">
        <v>1.0</v>
      </c>
      <c r="R33" s="105"/>
      <c r="S33" s="105"/>
      <c r="T33" s="105"/>
      <c r="U33" s="105"/>
      <c r="V33" s="105"/>
    </row>
    <row r="34" outlineLevel="1">
      <c r="A34" s="195" t="s">
        <v>119</v>
      </c>
      <c r="B34" s="208"/>
      <c r="C34" s="210" t="s">
        <v>191</v>
      </c>
      <c r="D34" s="275" t="s">
        <v>458</v>
      </c>
      <c r="E34" s="211" t="s">
        <v>206</v>
      </c>
      <c r="F34" s="200">
        <v>15.6</v>
      </c>
      <c r="G34" s="201" t="s">
        <v>80</v>
      </c>
      <c r="H34" s="283" t="s">
        <v>3079</v>
      </c>
      <c r="I34" s="221"/>
      <c r="J34" s="110"/>
      <c r="K34" s="204"/>
      <c r="L34" s="204"/>
      <c r="M34" s="204"/>
      <c r="N34" s="204"/>
      <c r="O34" s="205">
        <v>0.0</v>
      </c>
      <c r="P34" s="205">
        <v>1.0</v>
      </c>
      <c r="Q34" s="205">
        <v>1.0</v>
      </c>
      <c r="R34" s="105"/>
      <c r="S34" s="105"/>
      <c r="T34" s="105"/>
      <c r="U34" s="105"/>
      <c r="V34" s="105"/>
    </row>
    <row r="35" outlineLevel="1">
      <c r="A35" s="222"/>
      <c r="B35" s="208" t="s">
        <v>343</v>
      </c>
      <c r="C35" s="210" t="s">
        <v>255</v>
      </c>
      <c r="D35" s="233"/>
      <c r="E35" s="211" t="s">
        <v>206</v>
      </c>
      <c r="F35" s="200">
        <v>15.6</v>
      </c>
      <c r="G35" s="201" t="s">
        <v>80</v>
      </c>
      <c r="H35" s="231"/>
      <c r="J35" s="233"/>
      <c r="K35" s="204"/>
      <c r="L35" s="204"/>
      <c r="M35" s="204"/>
      <c r="N35" s="204"/>
      <c r="O35" s="205"/>
      <c r="P35" s="205"/>
      <c r="Q35" s="205"/>
      <c r="R35" s="105"/>
      <c r="S35" s="105"/>
      <c r="T35" s="105"/>
      <c r="U35" s="105"/>
      <c r="V35" s="105"/>
    </row>
    <row r="36" outlineLevel="1">
      <c r="A36" s="207"/>
      <c r="B36" s="208" t="s">
        <v>352</v>
      </c>
      <c r="C36" s="210" t="s">
        <v>120</v>
      </c>
      <c r="D36" s="114"/>
      <c r="E36" s="226" t="s">
        <v>173</v>
      </c>
      <c r="F36" s="200">
        <v>12.0</v>
      </c>
      <c r="G36" s="201" t="s">
        <v>147</v>
      </c>
      <c r="H36" s="112"/>
      <c r="I36" s="224"/>
      <c r="J36" s="114"/>
      <c r="K36" s="204"/>
      <c r="L36" s="204"/>
      <c r="M36" s="204"/>
      <c r="N36" s="204"/>
      <c r="O36" s="205">
        <v>0.0</v>
      </c>
      <c r="P36" s="205">
        <v>1.0</v>
      </c>
      <c r="Q36" s="205">
        <v>1.0</v>
      </c>
      <c r="R36" s="105"/>
      <c r="S36" s="105"/>
      <c r="T36" s="105"/>
      <c r="U36" s="105"/>
      <c r="V36" s="105"/>
    </row>
    <row r="37" outlineLevel="1">
      <c r="A37" s="195" t="s">
        <v>128</v>
      </c>
      <c r="B37" s="208" t="s">
        <v>170</v>
      </c>
      <c r="C37" s="211" t="s">
        <v>457</v>
      </c>
      <c r="D37" s="275" t="s">
        <v>461</v>
      </c>
      <c r="E37" s="226" t="s">
        <v>74</v>
      </c>
      <c r="F37" s="200">
        <v>14.399999999999999</v>
      </c>
      <c r="G37" s="201" t="s">
        <v>91</v>
      </c>
      <c r="H37" s="283" t="s">
        <v>528</v>
      </c>
      <c r="I37" s="221"/>
      <c r="J37" s="110"/>
      <c r="K37" s="203"/>
      <c r="L37" s="203"/>
      <c r="M37" s="204"/>
      <c r="N37" s="204"/>
      <c r="O37" s="205">
        <v>0.0</v>
      </c>
      <c r="P37" s="205">
        <v>1.0</v>
      </c>
      <c r="Q37" s="205">
        <v>1.0</v>
      </c>
      <c r="R37" s="105"/>
      <c r="S37" s="105"/>
      <c r="T37" s="105"/>
      <c r="U37" s="105"/>
      <c r="V37" s="105"/>
    </row>
    <row r="38" outlineLevel="1">
      <c r="A38" s="207"/>
      <c r="B38" s="208" t="s">
        <v>177</v>
      </c>
      <c r="C38" s="226" t="s">
        <v>217</v>
      </c>
      <c r="D38" s="114"/>
      <c r="E38" s="226" t="s">
        <v>206</v>
      </c>
      <c r="F38" s="200">
        <v>15.6</v>
      </c>
      <c r="G38" s="201" t="s">
        <v>80</v>
      </c>
      <c r="H38" s="112"/>
      <c r="I38" s="224"/>
      <c r="J38" s="114"/>
      <c r="K38" s="203"/>
      <c r="L38" s="203"/>
      <c r="M38" s="204"/>
      <c r="N38" s="204"/>
      <c r="O38" s="205">
        <v>0.0</v>
      </c>
      <c r="P38" s="205">
        <v>1.0</v>
      </c>
      <c r="Q38" s="205">
        <v>1.0</v>
      </c>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
        <v>52</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4" t="str">
        <f>'テンプレート'!R56</f>
        <v>Comment</v>
      </c>
      <c r="S41" s="120"/>
      <c r="T41" s="120"/>
      <c r="U41" s="120"/>
      <c r="V41" s="120"/>
    </row>
    <row r="42" outlineLevel="1">
      <c r="A42" s="265" t="s">
        <v>187</v>
      </c>
      <c r="B42" s="325" t="s">
        <v>170</v>
      </c>
      <c r="C42" s="309" t="s">
        <v>105</v>
      </c>
      <c r="D42" s="269" t="s">
        <v>464</v>
      </c>
      <c r="E42" s="309" t="s">
        <v>1513</v>
      </c>
      <c r="F42" s="273">
        <v>10.2</v>
      </c>
      <c r="G42" s="200">
        <v>8.67</v>
      </c>
      <c r="H42" s="200" t="s">
        <v>193</v>
      </c>
      <c r="I42" s="311" t="str">
        <f t="array" ref="I42">INDEX('Aerial Attacks'!$O$3:$AA$109, MATCH($A$1,'Aerial Attacks'!$A$3:$A$109,0), MATCH(A42,'Aerial Attacks'!$O$2:$S$2,0))</f>
        <v>7</v>
      </c>
      <c r="J42" s="314" t="s">
        <v>3080</v>
      </c>
      <c r="K42" s="200"/>
      <c r="L42" s="203"/>
      <c r="M42" s="204"/>
      <c r="N42" s="204"/>
      <c r="O42" s="813">
        <v>0.0</v>
      </c>
      <c r="P42" s="814">
        <v>1.0</v>
      </c>
      <c r="Q42" s="814">
        <v>1.0</v>
      </c>
      <c r="R42" s="316"/>
      <c r="S42" s="221"/>
      <c r="T42" s="221"/>
      <c r="U42" s="221"/>
      <c r="V42" s="110"/>
    </row>
    <row r="43" outlineLevel="1">
      <c r="A43" s="207"/>
      <c r="B43" s="330" t="s">
        <v>177</v>
      </c>
      <c r="C43" s="323" t="s">
        <v>136</v>
      </c>
      <c r="D43" s="114"/>
      <c r="E43" s="323" t="s">
        <v>145</v>
      </c>
      <c r="F43" s="273">
        <v>8.4</v>
      </c>
      <c r="G43" s="200">
        <v>7.14</v>
      </c>
      <c r="H43" s="200" t="s">
        <v>70</v>
      </c>
      <c r="I43" s="207"/>
      <c r="J43" s="114"/>
      <c r="K43" s="200"/>
      <c r="L43" s="203"/>
      <c r="M43" s="204"/>
      <c r="N43" s="204"/>
      <c r="O43" s="813">
        <v>0.0</v>
      </c>
      <c r="P43" s="814">
        <v>1.0</v>
      </c>
      <c r="Q43" s="814">
        <v>1.0</v>
      </c>
      <c r="R43" s="112"/>
      <c r="S43" s="224"/>
      <c r="T43" s="224"/>
      <c r="U43" s="224"/>
      <c r="V43" s="114"/>
    </row>
    <row r="44" outlineLevel="1">
      <c r="A44" s="299" t="s">
        <v>219</v>
      </c>
      <c r="B44" s="325"/>
      <c r="C44" s="323" t="s">
        <v>120</v>
      </c>
      <c r="D44" s="301">
        <v>38.0</v>
      </c>
      <c r="E44" s="323" t="s">
        <v>206</v>
      </c>
      <c r="F44" s="273">
        <v>15.6</v>
      </c>
      <c r="G44" s="200">
        <v>13.26</v>
      </c>
      <c r="H44" s="200" t="s">
        <v>59</v>
      </c>
      <c r="I44" s="581" t="str">
        <f t="array" ref="I44">INDEX('Aerial Attacks'!$O$3:$AA$109, MATCH($A$1,'Aerial Attacks'!$A$3:$A$109,0), MATCH(A44,'Aerial Attacks'!$O$2:$S$2,0))</f>
        <v>11</v>
      </c>
      <c r="J44" s="276" t="s">
        <v>1088</v>
      </c>
      <c r="K44" s="200"/>
      <c r="L44" s="203"/>
      <c r="M44" s="204"/>
      <c r="N44" s="204"/>
      <c r="O44" s="813">
        <v>0.0</v>
      </c>
      <c r="P44" s="814">
        <v>1.0</v>
      </c>
      <c r="Q44" s="814">
        <v>1.0</v>
      </c>
      <c r="R44" s="240"/>
      <c r="S44" s="120"/>
      <c r="T44" s="120"/>
      <c r="U44" s="120"/>
      <c r="V44" s="117"/>
    </row>
    <row r="45" outlineLevel="1">
      <c r="A45" s="299" t="s">
        <v>260</v>
      </c>
      <c r="B45" s="330"/>
      <c r="C45" s="323" t="s">
        <v>85</v>
      </c>
      <c r="D45" s="210" t="s">
        <v>211</v>
      </c>
      <c r="E45" s="323" t="s">
        <v>90</v>
      </c>
      <c r="F45" s="273">
        <v>9.6</v>
      </c>
      <c r="G45" s="200">
        <v>8.16</v>
      </c>
      <c r="H45" s="200" t="s">
        <v>193</v>
      </c>
      <c r="I45" s="581">
        <f t="array" ref="I45">INDEX('Aerial Attacks'!$O$3:$AA$109, MATCH($A$1,'Aerial Attacks'!$A$3:$A$109,0), MATCH(A45,'Aerial Attacks'!$O$2:$S$2,0))</f>
        <v>8</v>
      </c>
      <c r="J45" s="210" t="s">
        <v>896</v>
      </c>
      <c r="K45" s="200"/>
      <c r="L45" s="203"/>
      <c r="M45" s="204"/>
      <c r="N45" s="204"/>
      <c r="O45" s="813">
        <v>0.0</v>
      </c>
      <c r="P45" s="814">
        <v>1.0</v>
      </c>
      <c r="Q45" s="814">
        <v>1.0</v>
      </c>
      <c r="R45" s="228" t="s">
        <v>311</v>
      </c>
      <c r="S45" s="120"/>
      <c r="T45" s="120"/>
      <c r="U45" s="120"/>
      <c r="V45" s="117"/>
    </row>
    <row r="46" outlineLevel="1">
      <c r="A46" s="265" t="s">
        <v>271</v>
      </c>
      <c r="B46" s="267"/>
      <c r="C46" s="323" t="s">
        <v>460</v>
      </c>
      <c r="D46" s="269" t="s">
        <v>316</v>
      </c>
      <c r="E46" s="323" t="s">
        <v>166</v>
      </c>
      <c r="F46" s="273">
        <v>16.8</v>
      </c>
      <c r="G46" s="200">
        <v>14.28</v>
      </c>
      <c r="H46" s="200" t="s">
        <v>59</v>
      </c>
      <c r="I46" s="311" t="str">
        <f t="array" ref="I46">INDEX('Aerial Attacks'!$O$3:$AA$109, MATCH($A$1,'Aerial Attacks'!$A$3:$A$109,0), MATCH(A46,'Aerial Attacks'!$O$2:$S$2,0))</f>
        <v>13</v>
      </c>
      <c r="J46" s="314" t="s">
        <v>3081</v>
      </c>
      <c r="K46" s="203"/>
      <c r="L46" s="203"/>
      <c r="M46" s="204"/>
      <c r="N46" s="204"/>
      <c r="O46" s="813">
        <v>0.0</v>
      </c>
      <c r="P46" s="814">
        <v>1.0</v>
      </c>
      <c r="Q46" s="814">
        <v>1.0</v>
      </c>
      <c r="R46" s="316"/>
      <c r="S46" s="221"/>
      <c r="T46" s="221"/>
      <c r="U46" s="221"/>
      <c r="V46" s="110"/>
    </row>
    <row r="47" outlineLevel="1">
      <c r="A47" s="207"/>
      <c r="B47" s="267" t="s">
        <v>76</v>
      </c>
      <c r="C47" s="323" t="s">
        <v>325</v>
      </c>
      <c r="D47" s="114"/>
      <c r="E47" s="323" t="s">
        <v>191</v>
      </c>
      <c r="F47" s="273">
        <v>13.2</v>
      </c>
      <c r="G47" s="200">
        <v>11.219999999999999</v>
      </c>
      <c r="H47" s="200" t="s">
        <v>193</v>
      </c>
      <c r="I47" s="207"/>
      <c r="J47" s="114"/>
      <c r="K47" s="203"/>
      <c r="L47" s="203"/>
      <c r="M47" s="204"/>
      <c r="N47" s="204"/>
      <c r="O47" s="813">
        <v>0.0</v>
      </c>
      <c r="P47" s="814">
        <v>1.0</v>
      </c>
      <c r="Q47" s="814">
        <v>1.0</v>
      </c>
      <c r="R47" s="112"/>
      <c r="S47" s="224"/>
      <c r="T47" s="224"/>
      <c r="U47" s="224"/>
      <c r="V47" s="114"/>
    </row>
    <row r="48" outlineLevel="1">
      <c r="A48" s="265" t="s">
        <v>283</v>
      </c>
      <c r="B48" s="267"/>
      <c r="C48" s="309" t="s">
        <v>3082</v>
      </c>
      <c r="D48" s="274">
        <v>79.0</v>
      </c>
      <c r="E48" s="309" t="s">
        <v>225</v>
      </c>
      <c r="F48" s="273">
        <v>19.2</v>
      </c>
      <c r="G48" s="200">
        <v>16.32</v>
      </c>
      <c r="H48" s="200" t="s">
        <v>67</v>
      </c>
      <c r="I48" s="311">
        <f t="array" ref="I48">INDEX('Aerial Attacks'!$O$3:$AA$109, MATCH($A$1,'Aerial Attacks'!$A$3:$A$109,0), MATCH(A48,'Aerial Attacks'!$O$2:$S$2,0))</f>
        <v>23</v>
      </c>
      <c r="J48" s="426" t="s">
        <v>3083</v>
      </c>
      <c r="K48" s="203"/>
      <c r="L48" s="203"/>
      <c r="M48" s="204"/>
      <c r="N48" s="204"/>
      <c r="O48" s="813">
        <v>0.0</v>
      </c>
      <c r="P48" s="814">
        <v>1.0</v>
      </c>
      <c r="Q48" s="814">
        <v>1.0</v>
      </c>
      <c r="R48" s="243" t="s">
        <v>3084</v>
      </c>
      <c r="S48" s="221"/>
      <c r="T48" s="221"/>
      <c r="U48" s="221"/>
      <c r="V48" s="110"/>
    </row>
    <row r="49" outlineLevel="1">
      <c r="A49" s="222"/>
      <c r="B49" s="267" t="s">
        <v>76</v>
      </c>
      <c r="C49" s="309" t="s">
        <v>3085</v>
      </c>
      <c r="D49" s="222"/>
      <c r="E49" s="309" t="s">
        <v>74</v>
      </c>
      <c r="F49" s="273">
        <v>14.399999999999999</v>
      </c>
      <c r="G49" s="200">
        <v>12.239999999999998</v>
      </c>
      <c r="H49" s="200" t="s">
        <v>59</v>
      </c>
      <c r="I49" s="222"/>
      <c r="J49" s="222"/>
      <c r="K49" s="203"/>
      <c r="L49" s="203"/>
      <c r="M49" s="204"/>
      <c r="N49" s="204"/>
      <c r="O49" s="813">
        <v>0.0</v>
      </c>
      <c r="P49" s="814">
        <v>1.0</v>
      </c>
      <c r="Q49" s="814">
        <v>1.0</v>
      </c>
      <c r="R49" s="231"/>
      <c r="V49" s="233"/>
    </row>
    <row r="50" outlineLevel="1">
      <c r="A50" s="207"/>
      <c r="B50" s="267" t="s">
        <v>3086</v>
      </c>
      <c r="C50" s="309" t="s">
        <v>429</v>
      </c>
      <c r="D50" s="207"/>
      <c r="E50" s="309" t="s">
        <v>3087</v>
      </c>
      <c r="F50" s="273" t="s">
        <v>3088</v>
      </c>
      <c r="G50" s="200" t="s">
        <v>3088</v>
      </c>
      <c r="H50" s="200" t="s">
        <v>3089</v>
      </c>
      <c r="I50" s="207"/>
      <c r="J50" s="207"/>
      <c r="K50" s="203"/>
      <c r="L50" s="203"/>
      <c r="M50" s="204"/>
      <c r="N50" s="204"/>
      <c r="O50" s="813">
        <v>0.0</v>
      </c>
      <c r="P50" s="814">
        <v>1.0</v>
      </c>
      <c r="Q50" s="814">
        <v>1.0</v>
      </c>
      <c r="R50" s="112"/>
      <c r="S50" s="224"/>
      <c r="T50" s="224"/>
      <c r="U50" s="224"/>
      <c r="V50" s="114"/>
    </row>
    <row r="51" outlineLevel="1">
      <c r="A51" s="299" t="s">
        <v>591</v>
      </c>
      <c r="B51" s="267"/>
      <c r="C51" s="211" t="s">
        <v>1880</v>
      </c>
      <c r="D51" s="210" t="s">
        <v>1881</v>
      </c>
      <c r="E51" s="211" t="s">
        <v>58</v>
      </c>
      <c r="F51" s="273">
        <v>4.8</v>
      </c>
      <c r="G51" s="200">
        <v>4.8</v>
      </c>
      <c r="H51" s="200" t="s">
        <v>59</v>
      </c>
      <c r="I51" s="127" t="s">
        <v>90</v>
      </c>
      <c r="J51" s="2037"/>
      <c r="K51" s="203"/>
      <c r="L51" s="203"/>
      <c r="M51" s="204"/>
      <c r="N51" s="204"/>
      <c r="O51" s="2038">
        <v>1.0</v>
      </c>
      <c r="P51" s="814">
        <v>1.0</v>
      </c>
      <c r="Q51" s="814">
        <v>1.0</v>
      </c>
      <c r="R51" s="228" t="s">
        <v>3090</v>
      </c>
      <c r="S51" s="120"/>
      <c r="T51" s="120"/>
      <c r="U51" s="120"/>
      <c r="V51" s="117"/>
    </row>
    <row r="52">
      <c r="A52" s="312"/>
      <c r="B52" s="315"/>
      <c r="C52" s="317"/>
      <c r="D52" s="317"/>
      <c r="E52" s="318"/>
      <c r="F52" s="318"/>
      <c r="G52" s="318"/>
      <c r="H52" s="319"/>
      <c r="I52" s="319"/>
      <c r="J52" s="320"/>
      <c r="K52" s="320"/>
      <c r="L52" s="320"/>
      <c r="M52" s="320"/>
      <c r="N52" s="320"/>
      <c r="O52" s="320"/>
      <c r="P52" s="320"/>
      <c r="Q52" s="180"/>
      <c r="R52" s="180"/>
      <c r="S52" s="180"/>
      <c r="T52" s="180"/>
      <c r="U52" s="180"/>
      <c r="V52" s="180"/>
    </row>
    <row r="53">
      <c r="A53" s="322" t="s">
        <v>305</v>
      </c>
      <c r="B53" s="117"/>
      <c r="C53" s="317"/>
      <c r="D53" s="317"/>
      <c r="E53" s="318"/>
      <c r="F53" s="318"/>
      <c r="G53" s="318"/>
      <c r="H53" s="319"/>
      <c r="I53" s="319"/>
      <c r="J53" s="320"/>
      <c r="K53" s="320"/>
      <c r="L53" s="320"/>
      <c r="M53" s="320"/>
      <c r="N53" s="320"/>
      <c r="O53" s="320"/>
      <c r="P53" s="320"/>
      <c r="Q53" s="180"/>
      <c r="R53" s="180"/>
      <c r="S53" s="180"/>
      <c r="T53" s="180"/>
      <c r="U53" s="180"/>
      <c r="V53" s="180"/>
    </row>
    <row r="54" outlineLevel="1">
      <c r="A54" s="324" t="s">
        <v>3091</v>
      </c>
      <c r="B54" s="117"/>
      <c r="C54" s="327" t="s">
        <v>48</v>
      </c>
      <c r="D54" s="327" t="s">
        <v>49</v>
      </c>
      <c r="E54" s="328" t="s">
        <v>50</v>
      </c>
      <c r="F54" s="329" t="s">
        <v>51</v>
      </c>
      <c r="G54" s="328" t="s">
        <v>52</v>
      </c>
      <c r="H54" s="331" t="s">
        <v>53</v>
      </c>
      <c r="I54" s="120"/>
      <c r="J54" s="117"/>
      <c r="K54" s="333" t="str">
        <f>'テンプレート'!K72</f>
        <v>ベクトル</v>
      </c>
      <c r="L54" s="333" t="str">
        <f>'テンプレート'!L72</f>
        <v>KBG (R.E.)</v>
      </c>
      <c r="M54" s="333" t="str">
        <f>'テンプレート'!M72</f>
        <v>BKB (R.A.)</v>
      </c>
      <c r="N54" s="333" t="str">
        <f>'テンプレート'!N72</f>
        <v>FKB (R.F.)</v>
      </c>
      <c r="O54" s="334" t="str">
        <f>'テンプレート'!O72</f>
        <v>盾削り値</v>
      </c>
      <c r="P54" s="333" t="str">
        <f>'テンプレート'!P72</f>
        <v>ﾋｯﾄｽﾄｯﾌﾟ</v>
      </c>
      <c r="Q54" s="334" t="str">
        <f>'テンプレート'!Q72</f>
        <v>ずらし</v>
      </c>
      <c r="R54" s="333" t="str">
        <f>'テンプレート'!R72</f>
        <v>相殺</v>
      </c>
      <c r="S54" s="334" t="str">
        <f>'テンプレート'!S72</f>
        <v>相殺ﾓｰｼｮﾝ</v>
      </c>
      <c r="T54" s="334" t="str">
        <f>'テンプレート'!T72</f>
        <v>飛び道具</v>
      </c>
      <c r="U54" s="334" t="str">
        <f>'テンプレート'!U72</f>
        <v>慣性反転</v>
      </c>
      <c r="V54" s="334" t="str">
        <f>'テンプレート'!V72</f>
        <v>向き反転</v>
      </c>
    </row>
    <row r="55" outlineLevel="1">
      <c r="A55" s="335" t="s">
        <v>324</v>
      </c>
      <c r="B55" s="343"/>
      <c r="C55" s="197" t="s">
        <v>3092</v>
      </c>
      <c r="D55" s="210" t="s">
        <v>165</v>
      </c>
      <c r="E55" s="199" t="s">
        <v>346</v>
      </c>
      <c r="F55" s="200" t="s">
        <v>347</v>
      </c>
      <c r="G55" s="199" t="s">
        <v>348</v>
      </c>
      <c r="H55" s="255" t="s">
        <v>3093</v>
      </c>
      <c r="I55" s="120"/>
      <c r="J55" s="117"/>
      <c r="K55" s="203"/>
      <c r="L55" s="203"/>
      <c r="M55" s="204"/>
      <c r="N55" s="204"/>
      <c r="O55" s="200">
        <v>0.0</v>
      </c>
      <c r="P55" s="200">
        <v>1.0</v>
      </c>
      <c r="Q55" s="200">
        <v>1.0</v>
      </c>
      <c r="R55" s="205" t="b">
        <v>1</v>
      </c>
      <c r="S55" s="205" t="b">
        <v>0</v>
      </c>
      <c r="T55" s="205" t="b">
        <v>1</v>
      </c>
      <c r="U55" s="205" t="s">
        <v>340</v>
      </c>
      <c r="V55" s="205" t="b">
        <v>1</v>
      </c>
    </row>
    <row r="56" outlineLevel="1">
      <c r="A56" s="324" t="s">
        <v>350</v>
      </c>
      <c r="B56" s="117"/>
      <c r="C56" s="327" t="s">
        <v>48</v>
      </c>
      <c r="D56" s="327" t="s">
        <v>49</v>
      </c>
      <c r="E56" s="328" t="s">
        <v>50</v>
      </c>
      <c r="F56" s="329" t="s">
        <v>51</v>
      </c>
      <c r="G56" s="328" t="s">
        <v>52</v>
      </c>
      <c r="H56" s="331" t="s">
        <v>53</v>
      </c>
      <c r="I56" s="120"/>
      <c r="J56" s="117"/>
      <c r="K56" s="333" t="str">
        <f>'テンプレート'!K75</f>
        <v>ベクトル</v>
      </c>
      <c r="L56" s="333" t="str">
        <f>'テンプレート'!L75</f>
        <v>KBG (R.E.)</v>
      </c>
      <c r="M56" s="333" t="str">
        <f>'テンプレート'!M75</f>
        <v>BKB (R.A.)</v>
      </c>
      <c r="N56" s="333" t="str">
        <f>'テンプレート'!N75</f>
        <v>FKB (R.F.)</v>
      </c>
      <c r="O56" s="334" t="str">
        <f>'テンプレート'!O75</f>
        <v>盾削り値</v>
      </c>
      <c r="P56" s="333" t="str">
        <f>'テンプレート'!P75</f>
        <v>ﾋｯﾄｽﾄｯﾌﾟ</v>
      </c>
      <c r="Q56" s="334" t="str">
        <f>'テンプレート'!Q75</f>
        <v>ずらし</v>
      </c>
      <c r="R56" s="333" t="str">
        <f>'テンプレート'!R75</f>
        <v>相殺</v>
      </c>
      <c r="S56" s="334" t="str">
        <f>'テンプレート'!S75</f>
        <v>相殺ﾓｰｼｮﾝ</v>
      </c>
      <c r="T56" s="334" t="str">
        <f>'テンプレート'!T75</f>
        <v>飛び道具</v>
      </c>
      <c r="U56" s="334" t="str">
        <f>'テンプレート'!U75</f>
        <v>慣性反転</v>
      </c>
      <c r="V56" s="334" t="str">
        <f>'テンプレート'!V75</f>
        <v>向き反転</v>
      </c>
    </row>
    <row r="57" outlineLevel="1">
      <c r="A57" s="335" t="s">
        <v>324</v>
      </c>
      <c r="B57" s="350" t="s">
        <v>358</v>
      </c>
      <c r="C57" s="309" t="s">
        <v>360</v>
      </c>
      <c r="D57" s="426" t="s">
        <v>190</v>
      </c>
      <c r="E57" s="309" t="s">
        <v>90</v>
      </c>
      <c r="F57" s="200">
        <v>9.6</v>
      </c>
      <c r="G57" s="201" t="s">
        <v>70</v>
      </c>
      <c r="H57" s="243" t="s">
        <v>361</v>
      </c>
      <c r="I57" s="221"/>
      <c r="J57" s="110"/>
      <c r="K57" s="203"/>
      <c r="L57" s="203"/>
      <c r="M57" s="204"/>
      <c r="N57" s="204"/>
      <c r="O57" s="200">
        <v>0.0</v>
      </c>
      <c r="P57" s="200">
        <v>1.0</v>
      </c>
      <c r="Q57" s="200">
        <v>1.0</v>
      </c>
      <c r="R57" s="205" t="b">
        <v>1</v>
      </c>
      <c r="S57" s="205" t="b">
        <v>0</v>
      </c>
      <c r="T57" s="205" t="b">
        <v>1</v>
      </c>
      <c r="U57" s="344" t="s">
        <v>340</v>
      </c>
      <c r="V57" s="344" t="b">
        <v>1</v>
      </c>
    </row>
    <row r="58" outlineLevel="1">
      <c r="A58" s="222"/>
      <c r="B58" s="353" t="s">
        <v>366</v>
      </c>
      <c r="C58" s="323" t="s">
        <v>3094</v>
      </c>
      <c r="D58" s="222"/>
      <c r="E58" s="323" t="s">
        <v>229</v>
      </c>
      <c r="F58" s="200">
        <v>6.0</v>
      </c>
      <c r="G58" s="201" t="s">
        <v>70</v>
      </c>
      <c r="H58" s="231"/>
      <c r="J58" s="233"/>
      <c r="K58" s="200"/>
      <c r="L58" s="200"/>
      <c r="M58" s="205"/>
      <c r="N58" s="205"/>
      <c r="O58" s="200">
        <v>0.0</v>
      </c>
      <c r="P58" s="200">
        <v>1.0</v>
      </c>
      <c r="Q58" s="200">
        <v>1.0</v>
      </c>
      <c r="R58" s="205" t="b">
        <v>1</v>
      </c>
      <c r="S58" s="205" t="b">
        <v>0</v>
      </c>
      <c r="T58" s="205" t="b">
        <v>1</v>
      </c>
      <c r="U58" s="222"/>
      <c r="V58" s="222"/>
    </row>
    <row r="59" outlineLevel="1">
      <c r="A59" s="222"/>
      <c r="B59" s="353" t="s">
        <v>369</v>
      </c>
      <c r="C59" s="323" t="s">
        <v>3095</v>
      </c>
      <c r="D59" s="207"/>
      <c r="E59" s="323" t="s">
        <v>194</v>
      </c>
      <c r="F59" s="200">
        <v>3.5999999999999996</v>
      </c>
      <c r="G59" s="201" t="s">
        <v>292</v>
      </c>
      <c r="H59" s="231"/>
      <c r="J59" s="233"/>
      <c r="K59" s="200"/>
      <c r="L59" s="200"/>
      <c r="M59" s="205"/>
      <c r="N59" s="205"/>
      <c r="O59" s="200"/>
      <c r="P59" s="200"/>
      <c r="Q59" s="200"/>
      <c r="R59" s="205" t="b">
        <v>0</v>
      </c>
      <c r="S59" s="205" t="b">
        <v>0</v>
      </c>
      <c r="T59" s="205" t="b">
        <v>0</v>
      </c>
      <c r="U59" s="222"/>
      <c r="V59" s="222"/>
    </row>
    <row r="60" outlineLevel="1">
      <c r="A60" s="222"/>
      <c r="B60" s="353" t="s">
        <v>374</v>
      </c>
      <c r="C60" s="2039"/>
      <c r="D60" s="127" t="s">
        <v>79</v>
      </c>
      <c r="E60" s="2039"/>
      <c r="F60" s="2039"/>
      <c r="G60" s="2039"/>
      <c r="H60" s="112"/>
      <c r="I60" s="224"/>
      <c r="J60" s="114"/>
      <c r="K60" s="200"/>
      <c r="L60" s="200"/>
      <c r="M60" s="205"/>
      <c r="N60" s="205"/>
      <c r="O60" s="200">
        <v>0.0</v>
      </c>
      <c r="P60" s="200">
        <v>1.0</v>
      </c>
      <c r="Q60" s="200">
        <v>1.0</v>
      </c>
      <c r="R60" s="205" t="b">
        <v>1</v>
      </c>
      <c r="S60" s="205" t="b">
        <v>0</v>
      </c>
      <c r="T60" s="205" t="b">
        <v>1</v>
      </c>
      <c r="U60" s="207"/>
      <c r="V60" s="207"/>
    </row>
    <row r="61" outlineLevel="1">
      <c r="A61" s="324" t="s">
        <v>375</v>
      </c>
      <c r="B61" s="117"/>
      <c r="C61" s="327" t="s">
        <v>48</v>
      </c>
      <c r="D61" s="327" t="s">
        <v>49</v>
      </c>
      <c r="E61" s="328" t="s">
        <v>50</v>
      </c>
      <c r="F61" s="329" t="s">
        <v>51</v>
      </c>
      <c r="G61" s="328" t="s">
        <v>52</v>
      </c>
      <c r="H61" s="331" t="s">
        <v>53</v>
      </c>
      <c r="I61" s="120"/>
      <c r="J61" s="117"/>
      <c r="K61" s="333" t="str">
        <f>'テンプレート'!K80</f>
        <v>ベクトル</v>
      </c>
      <c r="L61" s="333" t="str">
        <f>'テンプレート'!L80</f>
        <v>KBG (R.E.)</v>
      </c>
      <c r="M61" s="333" t="str">
        <f>'テンプレート'!M80</f>
        <v>BKB (R.A.)</v>
      </c>
      <c r="N61" s="333" t="str">
        <f>'テンプレート'!N80</f>
        <v>FKB (R.F.)</v>
      </c>
      <c r="O61" s="334" t="str">
        <f>'テンプレート'!O80</f>
        <v>盾削り値</v>
      </c>
      <c r="P61" s="333" t="str">
        <f>'テンプレート'!P80</f>
        <v>ﾋｯﾄｽﾄｯﾌﾟ</v>
      </c>
      <c r="Q61" s="334" t="str">
        <f>'テンプレート'!Q80</f>
        <v>ずらし</v>
      </c>
      <c r="R61" s="333" t="str">
        <f>'テンプレート'!R80</f>
        <v>相殺</v>
      </c>
      <c r="S61" s="334" t="str">
        <f>'テンプレート'!S80</f>
        <v>相殺ﾓｰｼｮﾝ</v>
      </c>
      <c r="T61" s="334" t="str">
        <f>'テンプレート'!T80</f>
        <v>飛び道具</v>
      </c>
      <c r="U61" s="334" t="str">
        <f>'テンプレート'!U80</f>
        <v>慣性反転</v>
      </c>
      <c r="V61" s="334" t="str">
        <f>'テンプレート'!V80</f>
        <v>向き反転</v>
      </c>
    </row>
    <row r="62" outlineLevel="1">
      <c r="A62" s="358" t="s">
        <v>322</v>
      </c>
      <c r="B62" s="359" t="s">
        <v>640</v>
      </c>
      <c r="C62" s="209" t="s">
        <v>3096</v>
      </c>
      <c r="D62" s="2040" t="s">
        <v>238</v>
      </c>
      <c r="E62" s="211" t="s">
        <v>429</v>
      </c>
      <c r="F62" s="200">
        <v>1.2</v>
      </c>
      <c r="G62" s="201" t="s">
        <v>292</v>
      </c>
      <c r="H62" s="261" t="s">
        <v>3097</v>
      </c>
      <c r="I62" s="221"/>
      <c r="J62" s="110"/>
      <c r="K62" s="200"/>
      <c r="L62" s="200"/>
      <c r="M62" s="205"/>
      <c r="N62" s="205"/>
      <c r="O62" s="200">
        <v>0.0</v>
      </c>
      <c r="P62" s="200">
        <v>1.0</v>
      </c>
      <c r="Q62" s="200">
        <v>1.0</v>
      </c>
      <c r="R62" s="205" t="b">
        <v>0</v>
      </c>
      <c r="S62" s="205" t="b">
        <v>0</v>
      </c>
      <c r="T62" s="205"/>
      <c r="U62" s="344" t="s">
        <v>340</v>
      </c>
      <c r="V62" s="344" t="b">
        <v>1</v>
      </c>
    </row>
    <row r="63" outlineLevel="1">
      <c r="A63" s="222"/>
      <c r="B63" s="2041" t="s">
        <v>646</v>
      </c>
      <c r="C63" s="225" t="s">
        <v>3098</v>
      </c>
      <c r="D63" s="222"/>
      <c r="E63" s="226" t="s">
        <v>429</v>
      </c>
      <c r="F63" s="200">
        <v>1.2</v>
      </c>
      <c r="G63" s="201" t="s">
        <v>292</v>
      </c>
      <c r="H63" s="231"/>
      <c r="J63" s="233"/>
      <c r="K63" s="200"/>
      <c r="L63" s="200"/>
      <c r="M63" s="205"/>
      <c r="N63" s="205"/>
      <c r="O63" s="200">
        <v>0.0</v>
      </c>
      <c r="P63" s="200">
        <v>1.0</v>
      </c>
      <c r="Q63" s="200">
        <v>1.0</v>
      </c>
      <c r="R63" s="205"/>
      <c r="S63" s="205"/>
      <c r="T63" s="205"/>
      <c r="U63" s="222"/>
      <c r="V63" s="222"/>
    </row>
    <row r="64" outlineLevel="1">
      <c r="A64" s="207"/>
      <c r="B64" s="375" t="s">
        <v>418</v>
      </c>
      <c r="C64" s="225" t="s">
        <v>485</v>
      </c>
      <c r="D64" s="207"/>
      <c r="E64" s="226" t="s">
        <v>194</v>
      </c>
      <c r="F64" s="200">
        <v>3.5999999999999996</v>
      </c>
      <c r="G64" s="201" t="s">
        <v>193</v>
      </c>
      <c r="H64" s="112"/>
      <c r="I64" s="224"/>
      <c r="J64" s="114"/>
      <c r="K64" s="200"/>
      <c r="L64" s="200"/>
      <c r="M64" s="205"/>
      <c r="N64" s="205"/>
      <c r="O64" s="200">
        <v>0.0</v>
      </c>
      <c r="P64" s="200">
        <v>1.0</v>
      </c>
      <c r="Q64" s="200">
        <v>1.0</v>
      </c>
      <c r="R64" s="205" t="b">
        <v>1</v>
      </c>
      <c r="S64" s="205"/>
      <c r="T64" s="205"/>
      <c r="U64" s="207"/>
      <c r="V64" s="207"/>
    </row>
    <row r="65" outlineLevel="1">
      <c r="A65" s="335" t="s">
        <v>359</v>
      </c>
      <c r="B65" s="391" t="s">
        <v>170</v>
      </c>
      <c r="C65" s="211" t="s">
        <v>276</v>
      </c>
      <c r="D65" s="2042"/>
      <c r="E65" s="226" t="s">
        <v>58</v>
      </c>
      <c r="F65" s="200">
        <v>4.8</v>
      </c>
      <c r="G65" s="201" t="s">
        <v>59</v>
      </c>
      <c r="H65" s="2043" t="s">
        <v>3099</v>
      </c>
      <c r="K65" s="200"/>
      <c r="L65" s="200"/>
      <c r="M65" s="205"/>
      <c r="N65" s="205"/>
      <c r="O65" s="200">
        <v>0.0</v>
      </c>
      <c r="P65" s="200">
        <v>1.0</v>
      </c>
      <c r="Q65" s="200">
        <v>1.0</v>
      </c>
      <c r="R65" s="205" t="b">
        <v>0</v>
      </c>
      <c r="S65" s="205" t="b">
        <v>0</v>
      </c>
      <c r="T65" s="205"/>
      <c r="U65" s="344" t="s">
        <v>340</v>
      </c>
      <c r="V65" s="344" t="b">
        <v>1</v>
      </c>
    </row>
    <row r="66" outlineLevel="1">
      <c r="A66" s="222"/>
      <c r="B66" s="359" t="s">
        <v>177</v>
      </c>
      <c r="C66" s="211" t="s">
        <v>255</v>
      </c>
      <c r="D66" s="222"/>
      <c r="E66" s="226" t="s">
        <v>303</v>
      </c>
      <c r="F66" s="200">
        <v>2.4</v>
      </c>
      <c r="G66" s="201" t="s">
        <v>70</v>
      </c>
      <c r="H66" s="231"/>
      <c r="K66" s="200"/>
      <c r="L66" s="200"/>
      <c r="M66" s="205"/>
      <c r="N66" s="205"/>
      <c r="O66" s="200">
        <v>0.0</v>
      </c>
      <c r="P66" s="200">
        <v>1.0</v>
      </c>
      <c r="Q66" s="200">
        <v>1.0</v>
      </c>
      <c r="R66" s="205"/>
      <c r="S66" s="205"/>
      <c r="T66" s="205"/>
      <c r="U66" s="222"/>
      <c r="V66" s="222"/>
    </row>
    <row r="67" outlineLevel="1">
      <c r="A67" s="222"/>
      <c r="B67" s="359" t="s">
        <v>245</v>
      </c>
      <c r="C67" s="211" t="s">
        <v>1087</v>
      </c>
      <c r="D67" s="222"/>
      <c r="E67" s="226" t="s">
        <v>303</v>
      </c>
      <c r="F67" s="200">
        <v>2.4</v>
      </c>
      <c r="G67" s="201" t="s">
        <v>70</v>
      </c>
      <c r="H67" s="231"/>
      <c r="K67" s="200"/>
      <c r="L67" s="200"/>
      <c r="M67" s="205"/>
      <c r="N67" s="205"/>
      <c r="O67" s="200"/>
      <c r="P67" s="200"/>
      <c r="Q67" s="200"/>
      <c r="R67" s="205" t="b">
        <v>0</v>
      </c>
      <c r="S67" s="205" t="b">
        <v>0</v>
      </c>
      <c r="T67" s="205" t="b">
        <v>0</v>
      </c>
      <c r="U67" s="222"/>
      <c r="V67" s="222"/>
    </row>
    <row r="68" outlineLevel="1">
      <c r="A68" s="222"/>
      <c r="B68" s="359" t="s">
        <v>416</v>
      </c>
      <c r="C68" s="211" t="s">
        <v>333</v>
      </c>
      <c r="D68" s="222"/>
      <c r="E68" s="226" t="s">
        <v>303</v>
      </c>
      <c r="F68" s="200">
        <v>2.4</v>
      </c>
      <c r="G68" s="201" t="s">
        <v>70</v>
      </c>
      <c r="H68" s="231"/>
      <c r="K68" s="200"/>
      <c r="L68" s="200"/>
      <c r="M68" s="205"/>
      <c r="N68" s="205"/>
      <c r="O68" s="200"/>
      <c r="P68" s="200"/>
      <c r="Q68" s="200"/>
      <c r="R68" s="205" t="b">
        <v>0</v>
      </c>
      <c r="S68" s="205" t="b">
        <v>0</v>
      </c>
      <c r="T68" s="205" t="b">
        <v>0</v>
      </c>
      <c r="U68" s="222"/>
      <c r="V68" s="222"/>
    </row>
    <row r="69" outlineLevel="1">
      <c r="A69" s="222"/>
      <c r="B69" s="359" t="s">
        <v>417</v>
      </c>
      <c r="C69" s="211" t="s">
        <v>2809</v>
      </c>
      <c r="D69" s="222"/>
      <c r="E69" s="226" t="s">
        <v>303</v>
      </c>
      <c r="F69" s="200">
        <v>2.4</v>
      </c>
      <c r="G69" s="201" t="s">
        <v>70</v>
      </c>
      <c r="H69" s="231"/>
      <c r="K69" s="200"/>
      <c r="L69" s="200"/>
      <c r="M69" s="205"/>
      <c r="N69" s="205"/>
      <c r="O69" s="200"/>
      <c r="P69" s="200"/>
      <c r="Q69" s="200"/>
      <c r="R69" s="205" t="b">
        <v>0</v>
      </c>
      <c r="S69" s="205" t="b">
        <v>0</v>
      </c>
      <c r="T69" s="205" t="b">
        <v>0</v>
      </c>
      <c r="U69" s="222"/>
      <c r="V69" s="222"/>
    </row>
    <row r="70" outlineLevel="1">
      <c r="A70" s="222"/>
      <c r="B70" s="359" t="s">
        <v>298</v>
      </c>
      <c r="C70" s="211" t="s">
        <v>538</v>
      </c>
      <c r="D70" s="222"/>
      <c r="E70" s="226" t="s">
        <v>303</v>
      </c>
      <c r="F70" s="200">
        <v>2.4</v>
      </c>
      <c r="G70" s="201" t="s">
        <v>70</v>
      </c>
      <c r="H70" s="231"/>
      <c r="K70" s="200"/>
      <c r="L70" s="200"/>
      <c r="M70" s="205"/>
      <c r="N70" s="205"/>
      <c r="O70" s="200"/>
      <c r="P70" s="200"/>
      <c r="Q70" s="200"/>
      <c r="R70" s="205" t="b">
        <v>0</v>
      </c>
      <c r="S70" s="205" t="b">
        <v>0</v>
      </c>
      <c r="T70" s="205" t="b">
        <v>0</v>
      </c>
      <c r="U70" s="222"/>
      <c r="V70" s="222"/>
    </row>
    <row r="71" outlineLevel="1">
      <c r="A71" s="222"/>
      <c r="B71" s="359" t="s">
        <v>414</v>
      </c>
      <c r="C71" s="211" t="s">
        <v>1545</v>
      </c>
      <c r="D71" s="222"/>
      <c r="E71" s="226" t="s">
        <v>303</v>
      </c>
      <c r="F71" s="200">
        <v>2.4</v>
      </c>
      <c r="G71" s="201" t="s">
        <v>70</v>
      </c>
      <c r="H71" s="231"/>
      <c r="K71" s="200"/>
      <c r="L71" s="200"/>
      <c r="M71" s="205"/>
      <c r="N71" s="205"/>
      <c r="O71" s="200"/>
      <c r="P71" s="200"/>
      <c r="Q71" s="200"/>
      <c r="R71" s="205" t="b">
        <v>0</v>
      </c>
      <c r="S71" s="205" t="b">
        <v>0</v>
      </c>
      <c r="T71" s="205" t="b">
        <v>0</v>
      </c>
      <c r="U71" s="222"/>
      <c r="V71" s="222"/>
    </row>
    <row r="72" outlineLevel="1">
      <c r="A72" s="222"/>
      <c r="B72" s="359" t="s">
        <v>421</v>
      </c>
      <c r="C72" s="211" t="s">
        <v>211</v>
      </c>
      <c r="D72" s="222"/>
      <c r="E72" s="226" t="s">
        <v>303</v>
      </c>
      <c r="F72" s="200">
        <v>2.4</v>
      </c>
      <c r="G72" s="201" t="s">
        <v>70</v>
      </c>
      <c r="H72" s="231"/>
      <c r="K72" s="200"/>
      <c r="L72" s="200"/>
      <c r="M72" s="205"/>
      <c r="N72" s="205"/>
      <c r="O72" s="200"/>
      <c r="P72" s="200"/>
      <c r="Q72" s="200"/>
      <c r="R72" s="205" t="b">
        <v>0</v>
      </c>
      <c r="S72" s="205" t="b">
        <v>0</v>
      </c>
      <c r="T72" s="205" t="b">
        <v>0</v>
      </c>
      <c r="U72" s="222"/>
      <c r="V72" s="222"/>
    </row>
    <row r="73" outlineLevel="1">
      <c r="A73" s="207"/>
      <c r="B73" s="359" t="s">
        <v>423</v>
      </c>
      <c r="C73" s="211" t="s">
        <v>1006</v>
      </c>
      <c r="D73" s="207"/>
      <c r="E73" s="226" t="s">
        <v>58</v>
      </c>
      <c r="F73" s="200">
        <v>4.8</v>
      </c>
      <c r="G73" s="201" t="s">
        <v>59</v>
      </c>
      <c r="H73" s="231"/>
      <c r="K73" s="200"/>
      <c r="L73" s="200"/>
      <c r="M73" s="205"/>
      <c r="N73" s="205"/>
      <c r="O73" s="200">
        <v>0.0</v>
      </c>
      <c r="P73" s="200">
        <v>1.0</v>
      </c>
      <c r="Q73" s="200">
        <v>1.0</v>
      </c>
      <c r="R73" s="205"/>
      <c r="S73" s="205"/>
      <c r="T73" s="205"/>
      <c r="U73" s="207"/>
      <c r="V73" s="207"/>
    </row>
    <row r="74" outlineLevel="1">
      <c r="A74" s="324" t="s">
        <v>3100</v>
      </c>
      <c r="B74" s="117"/>
      <c r="C74" s="327" t="s">
        <v>48</v>
      </c>
      <c r="D74" s="327" t="s">
        <v>49</v>
      </c>
      <c r="E74" s="328" t="s">
        <v>50</v>
      </c>
      <c r="F74" s="329" t="s">
        <v>51</v>
      </c>
      <c r="G74" s="328" t="s">
        <v>52</v>
      </c>
      <c r="H74" s="331" t="s">
        <v>53</v>
      </c>
      <c r="I74" s="120"/>
      <c r="J74" s="117"/>
      <c r="K74" s="333" t="str">
        <f>'テンプレート'!K85</f>
        <v>ベクトル</v>
      </c>
      <c r="L74" s="333" t="str">
        <f>'テンプレート'!L85</f>
        <v>KBG (R.E.)</v>
      </c>
      <c r="M74" s="333" t="str">
        <f>'テンプレート'!M85</f>
        <v>BKB (R.A.)</v>
      </c>
      <c r="N74" s="333" t="str">
        <f>'テンプレート'!N85</f>
        <v>FKB (R.F.)</v>
      </c>
      <c r="O74" s="334" t="str">
        <f>'テンプレート'!O85</f>
        <v>盾削り値</v>
      </c>
      <c r="P74" s="333" t="str">
        <f>'テンプレート'!P85</f>
        <v>ﾋｯﾄｽﾄｯﾌﾟ</v>
      </c>
      <c r="Q74" s="334" t="str">
        <f>'テンプレート'!Q85</f>
        <v>ずらし</v>
      </c>
      <c r="R74" s="333" t="str">
        <f>'テンプレート'!R85</f>
        <v>相殺</v>
      </c>
      <c r="S74" s="334" t="str">
        <f>'テンプレート'!S85</f>
        <v>相殺ﾓｰｼｮﾝ</v>
      </c>
      <c r="T74" s="334" t="str">
        <f>'テンプレート'!T85</f>
        <v>飛び道具</v>
      </c>
      <c r="U74" s="334" t="str">
        <f>'テンプレート'!U85</f>
        <v>慣性反転</v>
      </c>
      <c r="V74" s="334" t="str">
        <f>'テンプレート'!V85</f>
        <v>向き反転</v>
      </c>
    </row>
    <row r="75" outlineLevel="1">
      <c r="A75" s="335" t="s">
        <v>324</v>
      </c>
      <c r="B75" s="361" t="s">
        <v>430</v>
      </c>
      <c r="C75" s="309" t="s">
        <v>1952</v>
      </c>
      <c r="D75" s="199" t="s">
        <v>476</v>
      </c>
      <c r="E75" s="2039"/>
      <c r="F75" s="2044"/>
      <c r="G75" s="1325"/>
      <c r="H75" s="261" t="s">
        <v>3101</v>
      </c>
      <c r="I75" s="221"/>
      <c r="J75" s="110"/>
      <c r="K75" s="387"/>
      <c r="L75" s="387"/>
      <c r="M75" s="387"/>
      <c r="N75" s="387"/>
      <c r="O75" s="387"/>
      <c r="P75" s="387"/>
      <c r="Q75" s="387"/>
      <c r="R75" s="387"/>
      <c r="S75" s="387"/>
      <c r="T75" s="387"/>
      <c r="U75" s="344" t="b">
        <v>0</v>
      </c>
      <c r="V75" s="344" t="b">
        <v>0</v>
      </c>
    </row>
    <row r="76" outlineLevel="1">
      <c r="A76" s="207"/>
      <c r="B76" s="371" t="s">
        <v>3102</v>
      </c>
      <c r="C76" s="309" t="s">
        <v>429</v>
      </c>
      <c r="D76" s="2039"/>
      <c r="E76" s="199" t="s">
        <v>3103</v>
      </c>
      <c r="F76" s="199" t="s">
        <v>3104</v>
      </c>
      <c r="G76" s="199" t="s">
        <v>1957</v>
      </c>
      <c r="H76" s="112"/>
      <c r="I76" s="224"/>
      <c r="J76" s="114"/>
      <c r="K76" s="199"/>
      <c r="L76" s="199"/>
      <c r="M76" s="199"/>
      <c r="N76" s="199"/>
      <c r="O76" s="200">
        <v>0.0</v>
      </c>
      <c r="P76" s="200">
        <v>1.0</v>
      </c>
      <c r="Q76" s="200">
        <v>1.0</v>
      </c>
      <c r="R76" s="205" t="b">
        <v>0</v>
      </c>
      <c r="S76" s="205" t="b">
        <v>0</v>
      </c>
      <c r="T76" s="2046" t="s">
        <v>1207</v>
      </c>
      <c r="U76" s="207"/>
      <c r="V76" s="207"/>
    </row>
    <row r="77">
      <c r="A77" s="312"/>
      <c r="B77" s="315"/>
      <c r="C77" s="317"/>
      <c r="D77" s="317"/>
      <c r="E77" s="318"/>
      <c r="F77" s="318"/>
      <c r="G77" s="318"/>
      <c r="H77" s="319"/>
      <c r="I77" s="319"/>
      <c r="J77" s="320"/>
      <c r="K77" s="320"/>
      <c r="L77" s="320"/>
      <c r="M77" s="320"/>
      <c r="N77" s="320"/>
      <c r="O77" s="320"/>
      <c r="P77" s="320"/>
      <c r="Q77" s="180"/>
      <c r="R77" s="180"/>
      <c r="S77" s="180"/>
      <c r="T77" s="180"/>
      <c r="U77" s="180"/>
      <c r="V77" s="180"/>
    </row>
    <row r="78">
      <c r="A78" s="390" t="s">
        <v>442</v>
      </c>
      <c r="B78" s="110"/>
      <c r="C78" s="319"/>
      <c r="D78" s="319"/>
      <c r="E78" s="320"/>
      <c r="F78" s="392"/>
      <c r="G78" s="392"/>
      <c r="H78" s="320"/>
      <c r="I78" s="320"/>
      <c r="J78" s="320"/>
      <c r="K78" s="320"/>
      <c r="L78" s="320"/>
      <c r="M78" s="320"/>
      <c r="N78" s="180"/>
      <c r="O78" s="180"/>
      <c r="P78" s="180"/>
      <c r="Q78" s="320"/>
      <c r="R78" s="320"/>
      <c r="S78" s="320"/>
      <c r="T78" s="320"/>
      <c r="U78" s="320"/>
      <c r="V78" s="320"/>
    </row>
    <row r="79" outlineLevel="1">
      <c r="A79" s="112"/>
      <c r="B79" s="114"/>
      <c r="C79" s="393" t="s">
        <v>48</v>
      </c>
      <c r="D79" s="393" t="s">
        <v>49</v>
      </c>
      <c r="E79" s="393" t="s">
        <v>50</v>
      </c>
      <c r="F79" s="396" t="s">
        <v>51</v>
      </c>
      <c r="G79" s="319"/>
      <c r="H79" s="319"/>
      <c r="I79" s="319"/>
      <c r="J79" s="320"/>
      <c r="K79" s="320"/>
      <c r="L79" s="320"/>
      <c r="M79" s="320"/>
      <c r="N79" s="320"/>
      <c r="O79" s="320"/>
      <c r="P79" s="320"/>
      <c r="Q79" s="320"/>
      <c r="R79" s="320"/>
      <c r="S79" s="320"/>
      <c r="T79" s="320"/>
      <c r="U79" s="320"/>
      <c r="V79" s="320"/>
    </row>
    <row r="80" outlineLevel="1">
      <c r="A80" s="398" t="s">
        <v>449</v>
      </c>
      <c r="B80" s="399" t="s">
        <v>449</v>
      </c>
      <c r="C80" s="199" t="s">
        <v>429</v>
      </c>
      <c r="D80" s="199" t="s">
        <v>66</v>
      </c>
      <c r="E80" s="199" t="s">
        <v>429</v>
      </c>
      <c r="F80" s="200">
        <v>1.2</v>
      </c>
      <c r="G80" s="319"/>
      <c r="H80" s="319"/>
      <c r="I80" s="319"/>
      <c r="J80" s="320"/>
      <c r="K80" s="320"/>
      <c r="L80" s="320"/>
      <c r="M80" s="320"/>
      <c r="N80" s="320"/>
      <c r="O80" s="320"/>
      <c r="P80" s="320"/>
      <c r="Q80" s="320"/>
      <c r="R80" s="320"/>
      <c r="S80" s="320"/>
      <c r="T80" s="320"/>
      <c r="U80" s="320"/>
      <c r="V80" s="320"/>
    </row>
    <row r="81" outlineLevel="1">
      <c r="A81" s="400" t="s">
        <v>454</v>
      </c>
      <c r="B81" s="399" t="s">
        <v>455</v>
      </c>
      <c r="C81" s="199" t="s">
        <v>1959</v>
      </c>
      <c r="D81" s="199" t="s">
        <v>548</v>
      </c>
      <c r="E81" s="401"/>
      <c r="F81" s="402"/>
      <c r="G81" s="402"/>
      <c r="H81" s="319"/>
      <c r="I81" s="319"/>
      <c r="J81" s="320"/>
      <c r="K81" s="320"/>
      <c r="L81" s="320"/>
      <c r="M81" s="320"/>
      <c r="N81" s="320"/>
      <c r="O81" s="320"/>
      <c r="P81" s="320"/>
      <c r="Q81" s="320"/>
      <c r="R81" s="320"/>
      <c r="S81" s="320"/>
      <c r="T81" s="320"/>
      <c r="U81" s="320"/>
      <c r="V81" s="320"/>
    </row>
    <row r="82" outlineLevel="1">
      <c r="A82" s="231"/>
      <c r="B82" s="399" t="s">
        <v>456</v>
      </c>
      <c r="C82" s="199" t="s">
        <v>1033</v>
      </c>
      <c r="D82" s="199" t="s">
        <v>234</v>
      </c>
      <c r="E82" s="401"/>
      <c r="F82" s="402"/>
      <c r="G82" s="402"/>
      <c r="H82" s="319"/>
      <c r="I82" s="319"/>
      <c r="J82" s="320"/>
      <c r="K82" s="320"/>
      <c r="L82" s="320"/>
      <c r="M82" s="320"/>
      <c r="N82" s="320"/>
      <c r="O82" s="320"/>
      <c r="P82" s="320"/>
      <c r="Q82" s="320"/>
      <c r="R82" s="320"/>
      <c r="S82" s="320"/>
      <c r="T82" s="320"/>
      <c r="U82" s="320"/>
      <c r="V82" s="320"/>
    </row>
    <row r="83" outlineLevel="1">
      <c r="A83" s="112"/>
      <c r="B83" s="399" t="s">
        <v>459</v>
      </c>
      <c r="C83" s="199" t="s">
        <v>1960</v>
      </c>
      <c r="D83" s="199" t="s">
        <v>131</v>
      </c>
      <c r="E83" s="319"/>
      <c r="F83" s="402"/>
      <c r="G83" s="402"/>
      <c r="H83" s="319"/>
      <c r="I83" s="319"/>
      <c r="J83" s="320"/>
      <c r="K83" s="320"/>
      <c r="L83" s="320"/>
      <c r="M83" s="320"/>
      <c r="N83" s="320"/>
      <c r="O83" s="320"/>
      <c r="P83" s="320"/>
      <c r="Q83" s="320"/>
      <c r="R83" s="320"/>
      <c r="S83" s="320"/>
      <c r="T83" s="320"/>
      <c r="U83" s="320"/>
      <c r="V83" s="320"/>
    </row>
    <row r="84" outlineLevel="1">
      <c r="A84" s="403" t="s">
        <v>462</v>
      </c>
      <c r="B84" s="117"/>
      <c r="C84" s="393" t="s">
        <v>465</v>
      </c>
      <c r="D84" s="393" t="s">
        <v>48</v>
      </c>
      <c r="E84" s="393" t="s">
        <v>49</v>
      </c>
      <c r="F84" s="393" t="s">
        <v>50</v>
      </c>
      <c r="G84" s="396" t="s">
        <v>51</v>
      </c>
      <c r="H84" s="404" t="s">
        <v>53</v>
      </c>
      <c r="I84" s="120"/>
      <c r="J84" s="117"/>
      <c r="K84" s="405" t="str">
        <f>'テンプレート'!K97</f>
        <v>ベクトル</v>
      </c>
      <c r="L84" s="405" t="str">
        <f>'テンプレート'!L97</f>
        <v>KBG (R.E.)</v>
      </c>
      <c r="M84" s="405" t="str">
        <f>'テンプレート'!M97</f>
        <v>BKB (R.A.)</v>
      </c>
      <c r="N84" s="405" t="str">
        <f>'テンプレート'!N97</f>
        <v>FKB (R.F.)</v>
      </c>
      <c r="O84" s="406" t="str">
        <f>'テンプレート'!O97</f>
        <v>盾削り値</v>
      </c>
      <c r="P84" s="405" t="str">
        <f>'テンプレート'!P97</f>
        <v>ﾋｯﾄｽﾄｯﾌﾟ</v>
      </c>
      <c r="Q84" s="406" t="str">
        <f>'テンプレート'!Q97</f>
        <v>ずらし</v>
      </c>
      <c r="R84" s="408"/>
      <c r="S84" s="408"/>
      <c r="T84" s="408"/>
      <c r="U84" s="408"/>
      <c r="V84" s="408"/>
    </row>
    <row r="85" outlineLevel="1">
      <c r="A85" s="411" t="s">
        <v>467</v>
      </c>
      <c r="B85" s="399" t="s">
        <v>469</v>
      </c>
      <c r="C85" s="415" t="b">
        <v>0</v>
      </c>
      <c r="D85" s="127" t="s">
        <v>255</v>
      </c>
      <c r="E85" s="426">
        <v>40.0</v>
      </c>
      <c r="F85" s="199" t="s">
        <v>194</v>
      </c>
      <c r="G85" s="200">
        <v>3.5999999999999996</v>
      </c>
      <c r="H85" s="417"/>
      <c r="I85" s="221"/>
      <c r="J85" s="110"/>
      <c r="K85" s="203"/>
      <c r="L85" s="203"/>
      <c r="M85" s="204"/>
      <c r="N85" s="204"/>
      <c r="O85" s="205">
        <v>1.0</v>
      </c>
      <c r="P85" s="205">
        <v>1.0</v>
      </c>
      <c r="Q85" s="205">
        <v>1.0</v>
      </c>
      <c r="R85" s="408"/>
      <c r="S85" s="320"/>
      <c r="T85" s="320"/>
      <c r="U85" s="320"/>
      <c r="V85" s="320"/>
    </row>
    <row r="86" outlineLevel="1">
      <c r="A86" s="207"/>
      <c r="B86" s="399" t="s">
        <v>462</v>
      </c>
      <c r="C86" s="207"/>
      <c r="D86" s="127">
        <v>14.0</v>
      </c>
      <c r="E86" s="207"/>
      <c r="F86" s="199" t="s">
        <v>58</v>
      </c>
      <c r="G86" s="200">
        <v>4.8</v>
      </c>
      <c r="H86" s="112"/>
      <c r="I86" s="224"/>
      <c r="J86" s="114"/>
      <c r="K86" s="203"/>
      <c r="L86" s="203"/>
      <c r="M86" s="204"/>
      <c r="N86" s="204"/>
      <c r="O86" s="407"/>
      <c r="P86" s="407"/>
      <c r="Q86" s="407"/>
      <c r="R86" s="408"/>
      <c r="S86" s="320"/>
      <c r="T86" s="320"/>
      <c r="U86" s="320"/>
      <c r="V86" s="320"/>
    </row>
    <row r="87" outlineLevel="1">
      <c r="A87" s="411" t="s">
        <v>474</v>
      </c>
      <c r="B87" s="399" t="s">
        <v>469</v>
      </c>
      <c r="C87" s="415" t="b">
        <v>0</v>
      </c>
      <c r="D87" s="387"/>
      <c r="E87" s="216" t="s">
        <v>190</v>
      </c>
      <c r="F87" s="387"/>
      <c r="G87" s="387"/>
      <c r="H87" s="417"/>
      <c r="I87" s="221"/>
      <c r="J87" s="110"/>
      <c r="K87" s="387"/>
      <c r="L87" s="387"/>
      <c r="M87" s="387"/>
      <c r="N87" s="387"/>
      <c r="O87" s="387"/>
      <c r="P87" s="387"/>
      <c r="Q87" s="387"/>
      <c r="R87" s="408"/>
      <c r="S87" s="320"/>
      <c r="T87" s="320"/>
      <c r="U87" s="320"/>
      <c r="V87" s="320"/>
    </row>
    <row r="88" outlineLevel="1">
      <c r="A88" s="207"/>
      <c r="B88" s="399" t="s">
        <v>462</v>
      </c>
      <c r="C88" s="207"/>
      <c r="D88" s="199" t="s">
        <v>327</v>
      </c>
      <c r="E88" s="207"/>
      <c r="F88" s="199" t="s">
        <v>145</v>
      </c>
      <c r="G88" s="200">
        <v>8.4</v>
      </c>
      <c r="H88" s="112"/>
      <c r="I88" s="224"/>
      <c r="J88" s="114"/>
      <c r="K88" s="203"/>
      <c r="L88" s="203"/>
      <c r="M88" s="204"/>
      <c r="N88" s="204"/>
      <c r="O88" s="407"/>
      <c r="P88" s="407"/>
      <c r="Q88" s="407"/>
      <c r="R88" s="408"/>
      <c r="S88" s="320"/>
      <c r="T88" s="320"/>
      <c r="U88" s="320"/>
      <c r="V88" s="320"/>
    </row>
    <row r="89" outlineLevel="1">
      <c r="A89" s="411" t="s">
        <v>477</v>
      </c>
      <c r="B89" s="399" t="s">
        <v>469</v>
      </c>
      <c r="C89" s="415" t="b">
        <v>0</v>
      </c>
      <c r="D89" s="199" t="s">
        <v>1113</v>
      </c>
      <c r="E89" s="426">
        <v>49.0</v>
      </c>
      <c r="F89" s="199" t="s">
        <v>480</v>
      </c>
      <c r="G89" s="200" t="s">
        <v>481</v>
      </c>
      <c r="H89" s="417"/>
      <c r="I89" s="221"/>
      <c r="J89" s="110"/>
      <c r="K89" s="203"/>
      <c r="L89" s="203"/>
      <c r="M89" s="204"/>
      <c r="N89" s="204"/>
      <c r="O89" s="205">
        <v>0.0</v>
      </c>
      <c r="P89" s="205">
        <v>1.0</v>
      </c>
      <c r="Q89" s="205">
        <v>1.0</v>
      </c>
      <c r="R89" s="408"/>
      <c r="S89" s="320"/>
      <c r="T89" s="320"/>
      <c r="U89" s="320"/>
      <c r="V89" s="320"/>
    </row>
    <row r="90" outlineLevel="1">
      <c r="A90" s="207"/>
      <c r="B90" s="399" t="s">
        <v>462</v>
      </c>
      <c r="C90" s="207"/>
      <c r="D90" s="127">
        <v>28.0</v>
      </c>
      <c r="E90" s="207"/>
      <c r="F90" s="199" t="s">
        <v>303</v>
      </c>
      <c r="G90" s="200">
        <v>2.4</v>
      </c>
      <c r="H90" s="112"/>
      <c r="I90" s="224"/>
      <c r="J90" s="114"/>
      <c r="K90" s="203"/>
      <c r="L90" s="203"/>
      <c r="M90" s="204"/>
      <c r="N90" s="204"/>
      <c r="O90" s="407"/>
      <c r="P90" s="407"/>
      <c r="Q90" s="407"/>
      <c r="R90" s="408"/>
      <c r="S90" s="179"/>
      <c r="T90" s="179"/>
      <c r="U90" s="179"/>
      <c r="V90" s="179"/>
    </row>
    <row r="91" outlineLevel="1">
      <c r="A91" s="411" t="s">
        <v>482</v>
      </c>
      <c r="B91" s="399" t="s">
        <v>469</v>
      </c>
      <c r="C91" s="424" t="b">
        <v>0</v>
      </c>
      <c r="D91" s="127" t="s">
        <v>111</v>
      </c>
      <c r="E91" s="426">
        <v>49.0</v>
      </c>
      <c r="F91" s="199" t="s">
        <v>194</v>
      </c>
      <c r="G91" s="200">
        <v>3.5999999999999996</v>
      </c>
      <c r="H91" s="417"/>
      <c r="I91" s="221"/>
      <c r="J91" s="110"/>
      <c r="K91" s="203"/>
      <c r="L91" s="203"/>
      <c r="M91" s="204"/>
      <c r="N91" s="204"/>
      <c r="O91" s="205">
        <v>1.0</v>
      </c>
      <c r="P91" s="205">
        <v>1.0</v>
      </c>
      <c r="Q91" s="205">
        <v>1.0</v>
      </c>
      <c r="R91" s="408"/>
      <c r="S91" s="179"/>
      <c r="T91" s="179"/>
      <c r="U91" s="179"/>
      <c r="V91" s="179"/>
    </row>
    <row r="92" outlineLevel="1">
      <c r="A92" s="207"/>
      <c r="B92" s="399" t="s">
        <v>462</v>
      </c>
      <c r="C92" s="207"/>
      <c r="D92" s="127">
        <v>24.0</v>
      </c>
      <c r="E92" s="207"/>
      <c r="F92" s="199" t="s">
        <v>58</v>
      </c>
      <c r="G92" s="200">
        <v>4.8</v>
      </c>
      <c r="H92" s="112"/>
      <c r="I92" s="224"/>
      <c r="J92" s="114"/>
      <c r="K92" s="203"/>
      <c r="L92" s="203"/>
      <c r="M92" s="204"/>
      <c r="N92" s="204"/>
      <c r="O92" s="407"/>
      <c r="P92" s="387"/>
      <c r="Q92" s="407"/>
      <c r="R92" s="408"/>
      <c r="S92" s="179"/>
      <c r="T92" s="179"/>
      <c r="U92" s="179"/>
      <c r="V92" s="179"/>
    </row>
    <row r="93">
      <c r="A93" s="312"/>
      <c r="B93" s="315"/>
      <c r="C93" s="317"/>
      <c r="D93" s="317"/>
      <c r="E93" s="319"/>
      <c r="F93" s="248"/>
      <c r="G93" s="248"/>
      <c r="H93" s="319"/>
      <c r="I93" s="319"/>
      <c r="J93" s="320"/>
      <c r="K93" s="320"/>
      <c r="L93" s="121"/>
      <c r="M93" s="121"/>
      <c r="N93" s="121"/>
      <c r="O93" s="179"/>
      <c r="P93" s="179"/>
      <c r="Q93" s="121"/>
      <c r="R93" s="121"/>
      <c r="S93" s="121"/>
      <c r="T93" s="121"/>
      <c r="U93" s="121"/>
      <c r="V93" s="121"/>
    </row>
    <row r="94">
      <c r="A94" s="429" t="s">
        <v>486</v>
      </c>
      <c r="B94" s="110"/>
      <c r="C94" s="392"/>
      <c r="D94" s="121"/>
      <c r="E94" s="121"/>
      <c r="F94" s="121"/>
      <c r="G94" s="121"/>
      <c r="H94" s="121"/>
      <c r="I94" s="121"/>
      <c r="J94" s="180"/>
      <c r="K94" s="121"/>
      <c r="L94" s="121"/>
      <c r="M94" s="121"/>
      <c r="N94" s="121"/>
      <c r="O94" s="121"/>
      <c r="P94" s="121"/>
      <c r="Q94" s="180"/>
      <c r="R94" s="121"/>
      <c r="S94" s="121"/>
      <c r="T94" s="121"/>
      <c r="U94" s="121"/>
      <c r="V94" s="121"/>
    </row>
    <row r="95" outlineLevel="1">
      <c r="A95" s="112"/>
      <c r="B95" s="114"/>
      <c r="C95" s="430" t="s">
        <v>487</v>
      </c>
      <c r="D95" s="430" t="s">
        <v>489</v>
      </c>
      <c r="E95" s="430" t="s">
        <v>49</v>
      </c>
      <c r="F95" s="430" t="s">
        <v>490</v>
      </c>
      <c r="G95" s="431"/>
      <c r="H95" s="319"/>
      <c r="I95" s="319"/>
      <c r="J95" s="320"/>
      <c r="K95" s="320"/>
      <c r="L95" s="121"/>
      <c r="M95" s="121"/>
      <c r="N95" s="121"/>
      <c r="O95" s="121"/>
      <c r="P95" s="121"/>
      <c r="Q95" s="121"/>
      <c r="R95" s="121"/>
      <c r="S95" s="121"/>
      <c r="T95" s="121"/>
      <c r="U95" s="121"/>
      <c r="V95" s="121"/>
    </row>
    <row r="96" outlineLevel="1">
      <c r="A96" s="432" t="s">
        <v>492</v>
      </c>
      <c r="B96" s="433" t="s">
        <v>455</v>
      </c>
      <c r="C96" s="127" t="str">
        <f t="array" ref="C96">INDEX(Dodges!$C$3:$U$84, MATCH($A$1,Dodges!$A$3:$A$85,0), MATCH(C95,Dodges!$C$2:$F$2,0))</f>
        <v>3-16</v>
      </c>
      <c r="D96" s="127" t="str">
        <f t="array" ref="D96">INDEX(Dodges!$C$3:$U$84, MATCH($A$1,Dodges!$A$3:$A$85,0), MATCH(D95,Dodges!$C$2:$F$2,0))</f>
        <v>6-16</v>
      </c>
      <c r="E96" s="127" t="str">
        <f t="array" ref="E96">INDEX(Dodges!$C$3:$U$84, MATCH($A$1,Dodges!$A$3:$A$85,0), MATCH(E95,Dodges!$C$2:$F$2,0))</f>
        <v>24 (19)</v>
      </c>
      <c r="F96" s="127" t="str">
        <f t="array" ref="F96">INDEX(Dodges!$C$3:$U$84, MATCH($A$1,Dodges!$A$3:$A$85,0), MATCH(F95,Dodges!$C$2:$F$2,0))</f>
        <v>32 (25)</v>
      </c>
      <c r="G96" s="402"/>
      <c r="H96" s="319"/>
      <c r="I96" s="319"/>
      <c r="J96" s="320"/>
      <c r="K96" s="320"/>
      <c r="L96" s="320"/>
      <c r="M96" s="121"/>
      <c r="N96" s="121"/>
      <c r="O96" s="121"/>
      <c r="P96" s="121"/>
      <c r="Q96" s="121"/>
      <c r="R96" s="121"/>
      <c r="S96" s="121"/>
      <c r="T96" s="121"/>
      <c r="U96" s="121"/>
      <c r="V96" s="121"/>
    </row>
    <row r="97" outlineLevel="1">
      <c r="A97" s="231"/>
      <c r="B97" s="433" t="s">
        <v>496</v>
      </c>
      <c r="C97" s="127" t="str">
        <f t="array" ref="C97">INDEX(Dodges!$G$3:$U$84, MATCH($A$1,Dodges!$A$3:$A$85,0), MATCH(C95,Dodges!$G$2:$J$2,0))</f>
        <v>4-14</v>
      </c>
      <c r="D97" s="127" t="str">
        <f t="array" ref="D97">INDEX(Dodges!$G$3:$U$84, MATCH($A$1,Dodges!$A$3:$A$85,0), MATCH(D95,Dodges!$G$2:$J$2,0))</f>
        <v>8-14</v>
      </c>
      <c r="E97" s="127" t="str">
        <f t="array" ref="E97">INDEX(Dodges!$G$3:$U$84, MATCH($A$1,Dodges!$A$3:$A$85,0), MATCH(E95,Dodges!$G$2:$J$2,0))</f>
        <v>28</v>
      </c>
      <c r="F97" s="127">
        <f t="array" ref="F97">INDEX(Dodges!$G$3:$U$84, MATCH($A$1,Dodges!$A$3:$A$85,0), MATCH(F95,Dodges!$G$2:$J$2,0))</f>
        <v>37</v>
      </c>
      <c r="G97" s="436"/>
      <c r="H97" s="319"/>
      <c r="I97" s="319"/>
      <c r="J97" s="320"/>
      <c r="K97" s="320"/>
      <c r="L97" s="320"/>
      <c r="M97" s="320"/>
      <c r="N97" s="320"/>
      <c r="O97" s="121"/>
      <c r="P97" s="121"/>
      <c r="Q97" s="121"/>
      <c r="R97" s="121"/>
      <c r="S97" s="121"/>
      <c r="T97" s="121"/>
      <c r="U97" s="121"/>
      <c r="V97" s="121"/>
    </row>
    <row r="98" outlineLevel="1">
      <c r="A98" s="112"/>
      <c r="B98" s="433" t="s">
        <v>497</v>
      </c>
      <c r="C98" s="127" t="str">
        <f t="array" ref="C98">INDEX(Dodges!$K$3:$U$84, MATCH($A$1,Dodges!$A$3:$A$85,0), MATCH(C95,Dodges!$K$2:$N$2,0))</f>
        <v>4-15</v>
      </c>
      <c r="D98" s="127" t="str">
        <f t="array" ref="D98">INDEX(Dodges!$K$3:$U$84, MATCH($A$1,Dodges!$A$3:$A$85,0), MATCH(D95,Dodges!$K$2:$N$2,0))</f>
        <v>8-13</v>
      </c>
      <c r="E98" s="127" t="str">
        <f t="array" ref="E98">INDEX(Dodges!$K$3:$U$84, MATCH($A$1,Dodges!$A$3:$A$85,0), MATCH(E95,Dodges!$K$2:$N$2,0))</f>
        <v>33</v>
      </c>
      <c r="F98" s="127" t="str">
        <f t="array" ref="F98">INDEX(Dodges!$K$3:$U$84, MATCH($A$1,Dodges!$A$3:$A$85,0), MATCH(F95,Dodges!$K$2:$N$2,0))</f>
        <v>50</v>
      </c>
      <c r="G98" s="436"/>
      <c r="H98" s="434"/>
      <c r="I98" s="434"/>
      <c r="J98" s="179"/>
      <c r="K98" s="179"/>
      <c r="L98" s="179"/>
      <c r="M98" s="179"/>
      <c r="N98" s="179"/>
      <c r="O98" s="121"/>
      <c r="P98" s="121"/>
      <c r="Q98" s="121"/>
      <c r="R98" s="121"/>
      <c r="S98" s="121"/>
      <c r="T98" s="121"/>
      <c r="U98" s="121"/>
      <c r="V98" s="121"/>
    </row>
    <row r="99" outlineLevel="1">
      <c r="A99" s="432" t="s">
        <v>498</v>
      </c>
      <c r="B99" s="433" t="s">
        <v>499</v>
      </c>
      <c r="C99" s="127" t="str">
        <f t="array" ref="C99">INDEX(Dodges!$O$3:$U$84, MATCH($A$1,Dodges!$A$3:$A$85,0), MATCH(C95,Dodges!$O$2:$R$2,0))</f>
        <v>2-26</v>
      </c>
      <c r="D99" s="127" t="str">
        <f t="array" ref="D99">INDEX(Dodges!$O$3:$U$84, MATCH($A$1,Dodges!$A$3:$A$85,0), MATCH(D95,Dodges!$O$2:$R$2,0))</f>
        <v>5-24</v>
      </c>
      <c r="E99" s="127" t="str">
        <f t="array" ref="E99">INDEX(Dodges!$O$3:$U$84, MATCH($A$1,Dodges!$A$3:$A$85,0), MATCH(E95,Dodges!$O$2:$R$2,0))</f>
        <v>56</v>
      </c>
      <c r="F99" s="248"/>
      <c r="G99" s="248"/>
      <c r="H99" s="180"/>
      <c r="I99" s="180"/>
      <c r="J99" s="121"/>
      <c r="K99" s="121"/>
      <c r="L99" s="121"/>
      <c r="M99" s="121"/>
      <c r="N99" s="121"/>
      <c r="O99" s="320"/>
      <c r="P99" s="320"/>
      <c r="Q99" s="320"/>
      <c r="R99" s="320"/>
      <c r="S99" s="320"/>
      <c r="T99" s="320"/>
      <c r="U99" s="320"/>
      <c r="V99" s="320"/>
    </row>
    <row r="100" outlineLevel="1">
      <c r="A100" s="112"/>
      <c r="B100" s="433" t="s">
        <v>500</v>
      </c>
      <c r="C100" s="127" t="str">
        <f t="array" ref="C100">INDEX(Dodges!$S$3:$U$84, MATCH($A$1,Dodges!$A$3:$A$85,0), MATCH(C95,Dodges!$S$2:$U$2,0))</f>
        <v>2-19</v>
      </c>
      <c r="D100" s="127" t="str">
        <f t="array" ref="D100">INDEX(Dodges!$S$3:$U$84, MATCH($A$1,Dodges!$A$3:$A$85,0), MATCH(D95,Dodges!$S$2:$U$2,0))</f>
        <v>5-18</v>
      </c>
      <c r="E100" s="127" t="str">
        <f t="array" ref="E100">INDEX(Dodges!$S$3:$U$84, MATCH($A$1,Dodges!$A$3:$A$85,0), MATCH(E95,Dodges!$S$2:$U$2,0))</f>
        <v>真横：93
真上：123
真下：76</v>
      </c>
      <c r="F100" s="436"/>
      <c r="G100" s="436"/>
      <c r="H100" s="180"/>
      <c r="I100" s="180"/>
      <c r="J100" s="179"/>
      <c r="K100" s="179"/>
      <c r="L100" s="179"/>
      <c r="M100" s="179"/>
      <c r="N100" s="121"/>
      <c r="O100" s="180"/>
      <c r="P100" s="180"/>
      <c r="Q100" s="180"/>
      <c r="R100" s="180"/>
      <c r="S100" s="180"/>
      <c r="T100" s="180"/>
      <c r="U100" s="180"/>
      <c r="V100" s="180"/>
    </row>
    <row r="101">
      <c r="A101" s="438"/>
      <c r="B101" s="439"/>
      <c r="C101" s="431"/>
      <c r="D101" s="431"/>
      <c r="E101" s="440"/>
      <c r="F101" s="431"/>
      <c r="G101" s="431"/>
      <c r="H101" s="431"/>
      <c r="I101" s="431"/>
      <c r="J101" s="121"/>
      <c r="K101" s="319"/>
      <c r="L101" s="319"/>
      <c r="M101" s="319"/>
      <c r="N101" s="319"/>
      <c r="O101" s="180"/>
      <c r="P101" s="180"/>
      <c r="Q101" s="180"/>
      <c r="R101" s="180"/>
      <c r="S101" s="180"/>
      <c r="T101" s="180"/>
      <c r="U101" s="180"/>
      <c r="V101" s="180"/>
    </row>
    <row r="102">
      <c r="A102" s="441" t="s">
        <v>501</v>
      </c>
      <c r="B102" s="110"/>
      <c r="C102" s="320"/>
      <c r="D102" s="179"/>
      <c r="E102" s="320"/>
      <c r="F102" s="138"/>
      <c r="G102" s="138"/>
      <c r="H102" s="179"/>
      <c r="I102" s="179"/>
      <c r="J102" s="180"/>
      <c r="K102" s="180"/>
      <c r="L102" s="180"/>
      <c r="M102" s="180"/>
      <c r="N102" s="180"/>
      <c r="O102" s="180"/>
      <c r="P102" s="180"/>
      <c r="Q102" s="180"/>
      <c r="R102" s="180"/>
      <c r="S102" s="180"/>
      <c r="T102" s="180"/>
      <c r="U102" s="180"/>
      <c r="V102" s="180"/>
    </row>
    <row r="103" outlineLevel="1">
      <c r="A103" s="112"/>
      <c r="B103" s="114"/>
      <c r="C103" s="442" t="s">
        <v>487</v>
      </c>
      <c r="D103" s="442" t="s">
        <v>49</v>
      </c>
      <c r="E103" s="442" t="s">
        <v>48</v>
      </c>
      <c r="F103" s="442" t="s">
        <v>50</v>
      </c>
      <c r="G103" s="443" t="s">
        <v>51</v>
      </c>
      <c r="H103" s="320"/>
      <c r="I103" s="320"/>
      <c r="J103" s="179"/>
      <c r="K103" s="444" t="str">
        <f>'テンプレート'!K116</f>
        <v>アイテム取得</v>
      </c>
      <c r="L103" s="117"/>
      <c r="M103" s="445" t="str">
        <f>'テンプレート'!M116</f>
        <v>取得フレーム</v>
      </c>
      <c r="N103" s="445" t="str">
        <f>'テンプレート'!N116</f>
        <v>Duration</v>
      </c>
      <c r="O103" s="180"/>
      <c r="P103" s="180"/>
      <c r="Q103" s="180"/>
      <c r="R103" s="180"/>
      <c r="S103" s="180"/>
      <c r="T103" s="180"/>
      <c r="U103" s="180"/>
      <c r="V103" s="180"/>
    </row>
    <row r="104" outlineLevel="1">
      <c r="A104" s="446" t="s">
        <v>502</v>
      </c>
      <c r="B104" s="447" t="s">
        <v>503</v>
      </c>
      <c r="C104" s="448"/>
      <c r="D104" s="127">
        <f t="array" ref="D104">INDEX('Ledge  Tech'!$C$3:$C95, MATCH($A$1,'Ledge  Tech'!$A$3:$A$109,0), MATCH(D103,'Ledge  Tech'!$C$2,0))</f>
        <v>19</v>
      </c>
      <c r="E104" s="448"/>
      <c r="F104" s="448"/>
      <c r="G104" s="448"/>
      <c r="H104" s="320"/>
      <c r="I104" s="320"/>
      <c r="J104" s="121"/>
      <c r="K104" s="449" t="str">
        <f>'テンプレート'!K117</f>
        <v>小アイテム</v>
      </c>
      <c r="L104" s="450" t="str">
        <f>'テンプレート'!L117</f>
        <v>On-Spot</v>
      </c>
      <c r="M104" s="127" t="s">
        <v>504</v>
      </c>
      <c r="N104" s="127">
        <v>7.0</v>
      </c>
      <c r="O104" s="180"/>
      <c r="P104" s="180"/>
      <c r="Q104" s="180"/>
      <c r="R104" s="180"/>
      <c r="S104" s="180"/>
      <c r="T104" s="180"/>
      <c r="U104" s="180"/>
      <c r="V104" s="180"/>
    </row>
    <row r="105" outlineLevel="1">
      <c r="A105" s="222"/>
      <c r="B105" s="447" t="s">
        <v>455</v>
      </c>
      <c r="C105" s="127" t="str">
        <f t="array" ref="C105">INDEX('Ledge  Tech'!$D$3:$E95, MATCH($A$1,'Ledge  Tech'!$A$3:$A$109,0), MATCH(C103,'Ledge  Tech'!$D$2:$E$2,0))</f>
        <v>1-33</v>
      </c>
      <c r="D105" s="127">
        <f t="array" ref="D105">INDEX('Ledge  Tech'!$D$3:$E95, MATCH($A$1,'Ledge  Tech'!$A$3:$A$109,0), MATCH(D103,'Ledge  Tech'!$D$2:$E$2,0))</f>
        <v>34</v>
      </c>
      <c r="E105" s="448"/>
      <c r="F105" s="448"/>
      <c r="G105" s="448"/>
      <c r="H105" s="320"/>
      <c r="I105" s="320"/>
      <c r="J105" s="179"/>
      <c r="K105" s="207"/>
      <c r="L105" s="450" t="str">
        <f>'テンプレート'!L118</f>
        <v>歩き</v>
      </c>
      <c r="M105" s="127" t="s">
        <v>504</v>
      </c>
      <c r="N105" s="127">
        <v>23.0</v>
      </c>
      <c r="O105" s="180"/>
      <c r="P105" s="180"/>
      <c r="Q105" s="180"/>
      <c r="R105" s="180"/>
      <c r="S105" s="180"/>
      <c r="T105" s="180"/>
      <c r="U105" s="180"/>
      <c r="V105" s="180"/>
    </row>
    <row r="106" outlineLevel="1">
      <c r="A106" s="222"/>
      <c r="B106" s="447" t="s">
        <v>486</v>
      </c>
      <c r="C106" s="127" t="str">
        <f t="array" ref="C106">INDEX('Ledge  Tech'!$F$3:$G$109, MATCH($A$1,'Ledge  Tech'!$A$3:$A$109,0), MATCH(C103,'Ledge  Tech'!$F$2:$G$2,0))</f>
        <v>1-20</v>
      </c>
      <c r="D106" s="127">
        <f t="array" ref="D106">INDEX('Ledge  Tech'!$F$3:$G$109, MATCH($A$1,'Ledge  Tech'!$A$3:$A$109,0), MATCH(D103,'Ledge  Tech'!$F$2:$G$2,0))</f>
        <v>45</v>
      </c>
      <c r="E106" s="448"/>
      <c r="F106" s="448"/>
      <c r="G106" s="448"/>
      <c r="H106" s="320"/>
      <c r="I106" s="320"/>
      <c r="J106" s="121"/>
      <c r="K106" s="451" t="str">
        <f>'テンプレート'!K119</f>
        <v>アイテム投擲</v>
      </c>
      <c r="L106" s="117"/>
      <c r="M106" s="445" t="str">
        <f>'テンプレート'!M119</f>
        <v>投擲フレーム</v>
      </c>
      <c r="N106" s="445" t="str">
        <f>'テンプレート'!N119</f>
        <v>Duration</v>
      </c>
      <c r="O106" s="180"/>
      <c r="P106" s="180"/>
      <c r="Q106" s="180"/>
      <c r="R106" s="180"/>
      <c r="S106" s="180"/>
      <c r="T106" s="180"/>
      <c r="U106" s="180"/>
      <c r="V106" s="180"/>
    </row>
    <row r="107" outlineLevel="1">
      <c r="A107" s="222"/>
      <c r="B107" s="447" t="s">
        <v>505</v>
      </c>
      <c r="C107" s="127" t="str">
        <f t="array" ref="C107">INDEX('Ledge  Tech'!$H$3:$I$109, MATCH($A$1,'Ledge  Tech'!$A$3:$A$109,0), MATCH(C103,'Ledge  Tech'!$H$2:$I$2,0))</f>
        <v>1-12</v>
      </c>
      <c r="D107" s="127">
        <f t="array" ref="D107">INDEX('Ledge  Tech'!$H$3:$I$109, MATCH($A$1,'Ledge  Tech'!$A$3:$A$109,0), MATCH(D103,'Ledge  Tech'!$H$2:$I$2,0))</f>
        <v>14</v>
      </c>
      <c r="E107" s="448"/>
      <c r="F107" s="448"/>
      <c r="G107" s="448"/>
      <c r="H107" s="320"/>
      <c r="I107" s="320"/>
      <c r="J107" s="179"/>
      <c r="K107" s="452" t="str">
        <f>'テンプレート'!K120</f>
        <v>Ground投擲</v>
      </c>
      <c r="L107" s="450" t="str">
        <f>'テンプレート'!L120</f>
        <v>前Throws</v>
      </c>
      <c r="M107" s="127" t="s">
        <v>145</v>
      </c>
      <c r="N107" s="127">
        <v>20.0</v>
      </c>
      <c r="O107" s="121"/>
      <c r="P107" s="121"/>
      <c r="Q107" s="121"/>
      <c r="R107" s="121"/>
      <c r="S107" s="121"/>
      <c r="T107" s="121"/>
      <c r="U107" s="121"/>
      <c r="V107" s="121"/>
    </row>
    <row r="108" outlineLevel="1">
      <c r="A108" s="207"/>
      <c r="B108" s="447" t="s">
        <v>506</v>
      </c>
      <c r="C108" s="127" t="str">
        <f t="array" ref="C108">INDEX('Ledge  Tech'!$J$3:$M$109, MATCH($A$1,'Ledge  Tech'!$A$3:$A$109,0), MATCH(C103,'Ledge  Tech'!$J$2:$M$2,0))</f>
        <v>1-23</v>
      </c>
      <c r="D108" s="127">
        <f t="array" ref="D108">INDEX('Ledge  Tech'!$J$3:$M$109, MATCH($A$1,'Ledge  Tech'!$A$3:$A$109,0), MATCH(D103,'Ledge  Tech'!$J$2:$M$2,0))</f>
        <v>55</v>
      </c>
      <c r="E108" s="127" t="str">
        <f t="array" ref="E108">INDEX('Ledge  Tech'!$J$3:$M$109, MATCH($A$1,'Ledge  Tech'!$A$3:$A$109,0), MATCH(E103,'Ledge  Tech'!$J$2:$M$2,0))</f>
        <v>21-23</v>
      </c>
      <c r="F108" s="127">
        <f t="array" ref="F108">INDEX('Ledge  Tech'!$J$3:$M$109, MATCH($A$1,'Ledge  Tech'!$A$3:$A$109,0), MATCH(F103,'Ledge  Tech'!$J$2:$M$2,0))</f>
        <v>9</v>
      </c>
      <c r="G108" s="127">
        <f>F108*1.2</f>
        <v>10.8</v>
      </c>
      <c r="H108" s="320"/>
      <c r="I108" s="320"/>
      <c r="J108" s="121"/>
      <c r="K108" s="222"/>
      <c r="L108" s="450" t="str">
        <f>'テンプレート'!L121</f>
        <v>後Throws</v>
      </c>
      <c r="M108" s="127" t="s">
        <v>79</v>
      </c>
      <c r="N108" s="127">
        <v>20.0</v>
      </c>
      <c r="O108" s="121"/>
      <c r="P108" s="121"/>
      <c r="Q108" s="121"/>
      <c r="R108" s="121"/>
      <c r="S108" s="121"/>
      <c r="T108" s="121"/>
      <c r="U108" s="121"/>
      <c r="V108" s="121"/>
    </row>
    <row r="109" outlineLevel="1">
      <c r="A109" s="446" t="s">
        <v>507</v>
      </c>
      <c r="B109" s="447" t="s">
        <v>455</v>
      </c>
      <c r="C109" s="127" t="str">
        <f t="array" ref="C109">INDEX('Ledge  Tech'!$N$3:$O$109, MATCH($A$1,'Ledge  Tech'!$A$3:$A$109,0), MATCH(C103,'Ledge  Tech'!$N$2:$O$2,0))</f>
        <v>1-20</v>
      </c>
      <c r="D109" s="127">
        <f t="array" ref="D109">INDEX('Ledge  Tech'!$N$3:$O$109, MATCH($A$1,'Ledge  Tech'!$A$3:$A$109,0), MATCH(D103,'Ledge  Tech'!$N$2:$O$2,0))</f>
        <v>26</v>
      </c>
      <c r="E109" s="448"/>
      <c r="F109" s="448"/>
      <c r="G109" s="448"/>
      <c r="H109" s="320"/>
      <c r="I109" s="320"/>
      <c r="J109" s="179"/>
      <c r="K109" s="222"/>
      <c r="L109" s="450" t="str">
        <f>'テンプレート'!L122</f>
        <v>上Throws</v>
      </c>
      <c r="M109" s="127" t="s">
        <v>191</v>
      </c>
      <c r="N109" s="127">
        <v>20.0</v>
      </c>
      <c r="O109" s="320"/>
      <c r="P109" s="320"/>
      <c r="Q109" s="320"/>
      <c r="R109" s="320"/>
      <c r="S109" s="320"/>
      <c r="T109" s="320"/>
      <c r="U109" s="320"/>
      <c r="V109" s="320"/>
    </row>
    <row r="110" outlineLevel="1">
      <c r="A110" s="222"/>
      <c r="B110" s="447" t="s">
        <v>496</v>
      </c>
      <c r="C110" s="127" t="str">
        <f t="array" ref="C110">INDEX('Ledge  Tech'!$P$3:$Q$109, MATCH($A$1,'Ledge  Tech'!$A$3:$A$109,0), MATCH(C103,'Ledge  Tech'!$P$2:$Q$2,0))</f>
        <v>1-20</v>
      </c>
      <c r="D110" s="127">
        <f t="array" ref="D110">INDEX('Ledge  Tech'!$P$3:$Q$109, MATCH($A$1,'Ledge  Tech'!$A$3:$A$109,0), MATCH(D103,'Ledge  Tech'!$P$2:$Q$2,0))</f>
        <v>40</v>
      </c>
      <c r="E110" s="448"/>
      <c r="F110" s="448"/>
      <c r="G110" s="448"/>
      <c r="H110" s="320"/>
      <c r="I110" s="320"/>
      <c r="J110" s="121"/>
      <c r="K110" s="222"/>
      <c r="L110" s="450" t="str">
        <f>'テンプレート'!L123</f>
        <v>下Throws</v>
      </c>
      <c r="M110" s="127" t="s">
        <v>66</v>
      </c>
      <c r="N110" s="127">
        <v>18.0</v>
      </c>
      <c r="O110" s="180"/>
      <c r="P110" s="180"/>
      <c r="Q110" s="180"/>
      <c r="R110" s="180"/>
      <c r="S110" s="180"/>
      <c r="T110" s="180"/>
      <c r="U110" s="180"/>
      <c r="V110" s="180"/>
    </row>
    <row r="111" outlineLevel="1">
      <c r="A111" s="207"/>
      <c r="B111" s="447" t="s">
        <v>497</v>
      </c>
      <c r="C111" s="127" t="str">
        <f t="array" ref="C111">INDEX('Ledge  Tech'!$R$3:$S$109, MATCH($A$1,'Ledge  Tech'!$A$3:$A$109,0), MATCH(C103,'Ledge  Tech'!$R$2:$S$2,0))</f>
        <v>1-20</v>
      </c>
      <c r="D111" s="127">
        <f t="array" ref="D111">INDEX('Ledge  Tech'!$R$3:$S$109, MATCH($A$1,'Ledge  Tech'!$A$3:$A$109,0), MATCH(D103,'Ledge  Tech'!$R$2:$S$2,0))</f>
        <v>40</v>
      </c>
      <c r="E111" s="448"/>
      <c r="F111" s="448"/>
      <c r="G111" s="448"/>
      <c r="H111" s="320"/>
      <c r="I111" s="320"/>
      <c r="J111" s="179"/>
      <c r="K111" s="222"/>
      <c r="L111" s="453" t="str">
        <f>'テンプレート'!L124</f>
        <v>ダッシュ</v>
      </c>
      <c r="M111" s="127" t="s">
        <v>58</v>
      </c>
      <c r="N111" s="127">
        <v>35.0</v>
      </c>
      <c r="O111" s="180"/>
      <c r="P111" s="180"/>
      <c r="Q111" s="180"/>
      <c r="R111" s="180"/>
      <c r="S111" s="180"/>
      <c r="T111" s="180"/>
      <c r="U111" s="180"/>
      <c r="V111" s="180"/>
    </row>
    <row r="112" outlineLevel="1">
      <c r="A112" s="446" t="s">
        <v>508</v>
      </c>
      <c r="B112" s="447" t="s">
        <v>509</v>
      </c>
      <c r="C112" s="448"/>
      <c r="D112" s="127" t="str">
        <f t="array" ref="D112">INDEX('Get-Ups'!$C$3:$C95, MATCH($A$1,'Get-Ups'!$A$3:$A$109,0), MATCH(D103,'Get-Ups'!$C$2:$AD$2,0))</f>
        <v>25</v>
      </c>
      <c r="E112" s="448"/>
      <c r="F112" s="448"/>
      <c r="G112" s="448"/>
      <c r="H112" s="320"/>
      <c r="I112" s="320"/>
      <c r="J112" s="121"/>
      <c r="K112" s="207"/>
      <c r="L112" s="453" t="str">
        <f>'テンプレート'!L125</f>
        <v>On-Spot捨て</v>
      </c>
      <c r="M112" s="127" t="s">
        <v>229</v>
      </c>
      <c r="N112" s="127">
        <v>23.0</v>
      </c>
      <c r="O112" s="180"/>
      <c r="P112" s="180"/>
      <c r="Q112" s="180"/>
      <c r="R112" s="180"/>
      <c r="S112" s="180"/>
      <c r="T112" s="180"/>
      <c r="U112" s="180"/>
      <c r="V112" s="180"/>
    </row>
    <row r="113" outlineLevel="1">
      <c r="A113" s="222"/>
      <c r="B113" s="447" t="s">
        <v>455</v>
      </c>
      <c r="C113" s="454" t="str">
        <f t="array" ref="C113">INDEX('Get-Ups'!$D$3:$E95, MATCH($A$1,'Get-Ups'!$A$3:$A$109,0), MATCH(C103,'Get-Ups'!$D$2:$AD$2,0))</f>
        <v>1-22</v>
      </c>
      <c r="D113" s="455">
        <f t="array" ref="D113">INDEX('Get-Ups'!$D$3:$E95, MATCH($A$1,'Get-Ups'!$A$3:$A$109,0), MATCH(D103,'Get-Ups'!$D$2:$AD$2,0))</f>
        <v>29</v>
      </c>
      <c r="E113" s="448"/>
      <c r="F113" s="448"/>
      <c r="G113" s="448"/>
      <c r="H113" s="320"/>
      <c r="I113" s="320"/>
      <c r="J113" s="179"/>
      <c r="K113" s="452" t="str">
        <f>'テンプレート'!K126</f>
        <v>Air投擲</v>
      </c>
      <c r="L113" s="450" t="str">
        <f>'テンプレート'!L126</f>
        <v>前Throws</v>
      </c>
      <c r="M113" s="127" t="s">
        <v>145</v>
      </c>
      <c r="N113" s="127">
        <v>20.0</v>
      </c>
      <c r="O113" s="180"/>
      <c r="P113" s="180"/>
      <c r="Q113" s="180"/>
      <c r="R113" s="180"/>
      <c r="S113" s="180"/>
      <c r="T113" s="180"/>
      <c r="U113" s="180"/>
      <c r="V113" s="180"/>
    </row>
    <row r="114" outlineLevel="1">
      <c r="A114" s="222"/>
      <c r="B114" s="447" t="s">
        <v>496</v>
      </c>
      <c r="C114" s="454" t="str">
        <f t="array" ref="C114">INDEX('Get-Ups'!$F$3:$G$109, MATCH($A$1,'Get-Ups'!$A$3:$A$109,0), MATCH(C103,'Get-Ups'!$F$2:$AD$2,0))</f>
        <v>1-24</v>
      </c>
      <c r="D114" s="455">
        <f t="array" ref="D114">INDEX('Get-Ups'!$F$3:$G$109, MATCH($A$1,'Get-Ups'!$A$3:$A$109,0), MATCH(D103,'Get-Ups'!$F$2:$AD$2,0))</f>
        <v>35</v>
      </c>
      <c r="E114" s="448"/>
      <c r="F114" s="448"/>
      <c r="G114" s="448"/>
      <c r="H114" s="320"/>
      <c r="I114" s="320"/>
      <c r="J114" s="121"/>
      <c r="K114" s="222"/>
      <c r="L114" s="450" t="str">
        <f>'テンプレート'!L127</f>
        <v>後Throws</v>
      </c>
      <c r="M114" s="127" t="s">
        <v>79</v>
      </c>
      <c r="N114" s="127">
        <v>20.0</v>
      </c>
      <c r="O114" s="180"/>
      <c r="P114" s="180"/>
      <c r="Q114" s="180"/>
      <c r="R114" s="180"/>
      <c r="S114" s="180"/>
      <c r="T114" s="180"/>
      <c r="U114" s="180"/>
      <c r="V114" s="180"/>
    </row>
    <row r="115" outlineLevel="1">
      <c r="A115" s="222"/>
      <c r="B115" s="447" t="s">
        <v>497</v>
      </c>
      <c r="C115" s="127" t="str">
        <f t="array" ref="C115">INDEX('Get-Ups'!$H$3:$I$109, MATCH($A$1,'Get-Ups'!$A$3:$A$109,0), MATCH(C103,'Get-Ups'!$H$2:$AD$2,0))</f>
        <v>1-31</v>
      </c>
      <c r="D115" s="127">
        <f t="array" ref="D115">INDEX('Get-Ups'!$H$3:$I$109, MATCH($A$1,'Get-Ups'!$A$3:$A$109,0), MATCH(D103,'Get-Ups'!$H$2:$AD$2,0))</f>
        <v>35</v>
      </c>
      <c r="E115" s="448"/>
      <c r="F115" s="448"/>
      <c r="G115" s="448"/>
      <c r="H115" s="320"/>
      <c r="I115" s="320"/>
      <c r="J115" s="179"/>
      <c r="K115" s="222"/>
      <c r="L115" s="450" t="str">
        <f>'テンプレート'!L128</f>
        <v>上Throws</v>
      </c>
      <c r="M115" s="127" t="s">
        <v>191</v>
      </c>
      <c r="N115" s="127">
        <v>20.0</v>
      </c>
      <c r="O115" s="180"/>
      <c r="P115" s="180"/>
      <c r="Q115" s="180"/>
      <c r="R115" s="180"/>
      <c r="S115" s="180"/>
      <c r="T115" s="180"/>
      <c r="U115" s="180"/>
      <c r="V115" s="180"/>
    </row>
    <row r="116" outlineLevel="1">
      <c r="A116" s="222"/>
      <c r="B116" s="447" t="s">
        <v>510</v>
      </c>
      <c r="C116" s="456" t="str">
        <f t="array" ref="C116">INDEX('Get-Ups'!$J$3:$M$109, MATCH($A$1,'Get-Ups'!$A$3:$A$109,0), MATCH(C103,'Get-Ups'!$J$2:$AD$2,0))</f>
        <v>1-22</v>
      </c>
      <c r="D116" s="457">
        <f t="array" ref="D116">INDEX('Get-Ups'!$J$3:$M$109, MATCH($A$1,'Get-Ups'!$A$3:$A$109,0), MATCH(D103,'Get-Ups'!$J$2:$AD$2,0))</f>
        <v>45</v>
      </c>
      <c r="E116" s="454" t="str">
        <f t="array" ref="E116">INDEX('Get-Ups'!$J$3:$M$109, MATCH($A$1,'Get-Ups'!$A$3:$A$109,0), MATCH(E103,'Get-Ups'!$J$2:$AD$2,0))</f>
        <v>16-17</v>
      </c>
      <c r="F116" s="455">
        <f t="array" ref="F116">INDEX('Get-Ups'!$J$3:$M$109, MATCH($A$1,'Get-Ups'!$A$3:$A$109,0), MATCH(F103,'Get-Ups'!$J$2:$AD$2,0))</f>
        <v>7</v>
      </c>
      <c r="G116" s="127">
        <f t="shared" ref="G116:G117" si="1">F116*1.2</f>
        <v>8.4</v>
      </c>
      <c r="H116" s="320"/>
      <c r="I116" s="320"/>
      <c r="J116" s="121"/>
      <c r="K116" s="207"/>
      <c r="L116" s="450" t="str">
        <f>'テンプレート'!L129</f>
        <v>下Throws</v>
      </c>
      <c r="M116" s="127" t="s">
        <v>66</v>
      </c>
      <c r="N116" s="127">
        <v>18.0</v>
      </c>
      <c r="O116" s="121"/>
      <c r="P116" s="121"/>
      <c r="Q116" s="121"/>
      <c r="R116" s="121"/>
      <c r="S116" s="121"/>
      <c r="T116" s="121"/>
      <c r="U116" s="121"/>
      <c r="V116" s="121"/>
    </row>
    <row r="117" outlineLevel="1">
      <c r="A117" s="207"/>
      <c r="B117" s="458" t="s">
        <v>511</v>
      </c>
      <c r="C117" s="207"/>
      <c r="D117" s="207"/>
      <c r="E117" s="454" t="str">
        <f t="array" ref="E117">INDEX('Get-Ups'!$N$3:$O$109, MATCH($A$1,'Get-Ups'!$A$3:$A$109,0), MATCH(E103,'Get-Ups'!$N$2:$AD$2,0))</f>
        <v>21-22</v>
      </c>
      <c r="F117" s="455">
        <f t="array" ref="F117">INDEX('Get-Ups'!$N$3:$O$109, MATCH($A$1,'Get-Ups'!$A$3:$A$109,0), MATCH(F103,'Get-Ups'!$N$2:$AD$2,0))</f>
        <v>7</v>
      </c>
      <c r="G117" s="127">
        <f t="shared" si="1"/>
        <v>8.4</v>
      </c>
      <c r="H117" s="320"/>
      <c r="I117" s="320"/>
      <c r="J117" s="121"/>
      <c r="K117" s="459" t="str">
        <f>'テンプレート'!K130</f>
        <v>踏み台ジャンプ</v>
      </c>
      <c r="L117" s="224"/>
      <c r="M117" s="445" t="str">
        <f>'テンプレート'!M130</f>
        <v>Duration</v>
      </c>
      <c r="N117" s="138"/>
      <c r="O117" s="121"/>
      <c r="P117" s="121"/>
      <c r="Q117" s="121"/>
      <c r="R117" s="121"/>
      <c r="S117" s="121"/>
      <c r="T117" s="121"/>
      <c r="U117" s="121"/>
      <c r="V117" s="121"/>
    </row>
    <row r="118" outlineLevel="1">
      <c r="A118" s="446" t="s">
        <v>512</v>
      </c>
      <c r="B118" s="447" t="s">
        <v>509</v>
      </c>
      <c r="C118" s="448"/>
      <c r="D118" s="454" t="str">
        <f t="array" ref="D118">INDEX('Get-Ups'!$C$3:$C95, MATCH($A$1,'Get-Ups'!$A$3:$A$109,0), MATCH(D103,'Get-Ups'!$C$2,0))</f>
        <v>25</v>
      </c>
      <c r="E118" s="448"/>
      <c r="F118" s="448"/>
      <c r="G118" s="448"/>
      <c r="H118" s="320"/>
      <c r="I118" s="320"/>
      <c r="J118" s="179"/>
      <c r="K118" s="460" t="str">
        <f>'テンプレート'!K131</f>
        <v>踏み</v>
      </c>
      <c r="L118" s="461" t="str">
        <f>'テンプレート'!L131</f>
        <v>踏み</v>
      </c>
      <c r="M118" s="127">
        <v>8.0</v>
      </c>
      <c r="N118" s="462"/>
      <c r="O118" s="121"/>
      <c r="P118" s="121"/>
      <c r="Q118" s="121"/>
      <c r="R118" s="121"/>
      <c r="S118" s="121"/>
      <c r="T118" s="121"/>
      <c r="U118" s="121"/>
      <c r="V118" s="121"/>
    </row>
    <row r="119" outlineLevel="1">
      <c r="A119" s="222"/>
      <c r="B119" s="447" t="s">
        <v>455</v>
      </c>
      <c r="C119" s="454" t="str">
        <f t="array" ref="C119">INDEX('Get-Ups'!$P$3:$Q$109, MATCH($A$1,'Get-Ups'!$A$3:$A$109,0), MATCH(C103,'Get-Ups'!$P$2:$AD$2,0))</f>
        <v>1-22</v>
      </c>
      <c r="D119" s="455">
        <f t="array" ref="D119">INDEX('Get-Ups'!$P$3:$Q$109, MATCH($A$1,'Get-Ups'!$A$3:$A$109,0), MATCH(D103,'Get-Ups'!$P$2:$AD$2,0))</f>
        <v>29</v>
      </c>
      <c r="E119" s="448"/>
      <c r="F119" s="448"/>
      <c r="G119" s="448"/>
      <c r="H119" s="320"/>
      <c r="I119" s="320"/>
      <c r="J119" s="121"/>
      <c r="K119" s="452" t="str">
        <f>'テンプレート'!K132</f>
        <v>踏まれ</v>
      </c>
      <c r="L119" s="461" t="str">
        <f>'テンプレート'!L132</f>
        <v>Ground踏まれ</v>
      </c>
      <c r="M119" s="127" t="s">
        <v>504</v>
      </c>
      <c r="N119" s="462"/>
      <c r="O119" s="320"/>
      <c r="P119" s="320"/>
      <c r="Q119" s="320"/>
      <c r="R119" s="320"/>
      <c r="S119" s="320"/>
      <c r="T119" s="320"/>
      <c r="U119" s="320"/>
      <c r="V119" s="320"/>
    </row>
    <row r="120" outlineLevel="1">
      <c r="A120" s="222"/>
      <c r="B120" s="447" t="s">
        <v>496</v>
      </c>
      <c r="C120" s="454" t="str">
        <f t="array" ref="C120">INDEX('Get-Ups'!$R$3:$S$109, MATCH($A$1,'Get-Ups'!$A$3:$A$109,0), MATCH(C103,'Get-Ups'!$R$2:$AD$2,0))</f>
        <v>1-19</v>
      </c>
      <c r="D120" s="455">
        <f t="array" ref="D120">INDEX('Get-Ups'!$R$3:$S$109, MATCH($A$1,'Get-Ups'!$A$3:$A$109,0), MATCH(D103,'Get-Ups'!$R$2:$AD$2,0))</f>
        <v>35</v>
      </c>
      <c r="E120" s="448"/>
      <c r="F120" s="448"/>
      <c r="G120" s="448"/>
      <c r="H120" s="320"/>
      <c r="I120" s="320"/>
      <c r="J120" s="179"/>
      <c r="K120" s="222"/>
      <c r="L120" s="461" t="str">
        <f>'テンプレート'!L133</f>
        <v>Ground硬直</v>
      </c>
      <c r="M120" s="127">
        <v>27.0</v>
      </c>
      <c r="N120" s="108"/>
      <c r="O120" s="180"/>
      <c r="P120" s="180"/>
      <c r="Q120" s="180"/>
      <c r="R120" s="180"/>
      <c r="S120" s="180"/>
      <c r="T120" s="180"/>
      <c r="U120" s="180"/>
      <c r="V120" s="180"/>
    </row>
    <row r="121" outlineLevel="1">
      <c r="A121" s="222"/>
      <c r="B121" s="447" t="s">
        <v>497</v>
      </c>
      <c r="C121" s="454" t="str">
        <f t="array" ref="C121">INDEX('Get-Ups'!$T$3:$U$109, MATCH($A$1,'Get-Ups'!$A$3:$A$109,0), MATCH(C103,'Get-Ups'!$T$2:$AD$2,0))</f>
        <v>1-25</v>
      </c>
      <c r="D121" s="455">
        <f t="array" ref="D121">INDEX('Get-Ups'!$T$3:$U$109, MATCH($A$1,'Get-Ups'!$A$3:$A$109,0), MATCH(D103,'Get-Ups'!$T$2:$AD$2,0))</f>
        <v>35</v>
      </c>
      <c r="E121" s="448"/>
      <c r="F121" s="448"/>
      <c r="G121" s="448"/>
      <c r="H121" s="320"/>
      <c r="I121" s="320"/>
      <c r="J121" s="121"/>
      <c r="K121" s="222"/>
      <c r="L121" s="461" t="str">
        <f>'テンプレート'!L134</f>
        <v>Air踏まれ</v>
      </c>
      <c r="M121" s="127">
        <v>8.0</v>
      </c>
      <c r="N121" s="108"/>
      <c r="O121" s="180"/>
      <c r="P121" s="180"/>
      <c r="Q121" s="180"/>
      <c r="R121" s="180"/>
      <c r="S121" s="180"/>
      <c r="T121" s="180"/>
      <c r="U121" s="180"/>
      <c r="V121" s="180"/>
    </row>
    <row r="122" outlineLevel="1">
      <c r="A122" s="222"/>
      <c r="B122" s="447" t="s">
        <v>510</v>
      </c>
      <c r="C122" s="456" t="str">
        <f t="array" ref="C122">INDEX('Get-Ups'!$V$3:$Y$109, MATCH($A$1,'Get-Ups'!$A$3:$A$109,0), MATCH(C103,'Get-Ups'!$V$2:$AD$2,0))</f>
        <v>1-22</v>
      </c>
      <c r="D122" s="457">
        <f t="array" ref="D122">INDEX('Get-Ups'!$V$3:$Y$109, MATCH($A$1,'Get-Ups'!$A$3:$A$109,0), MATCH(D103,'Get-Ups'!$V$2:$AD$2,0))</f>
        <v>45</v>
      </c>
      <c r="E122" s="454" t="str">
        <f t="array" ref="E122">INDEX('Get-Ups'!$V$3:$Y$109, MATCH($A$1,'Get-Ups'!$A$3:$A$109,0), MATCH(E103,'Get-Ups'!$V$2:$AD$2,0))</f>
        <v>16-17</v>
      </c>
      <c r="F122" s="455">
        <f t="array" ref="F122">INDEX('Get-Ups'!$V$3:$Y$109, MATCH($A$1,'Get-Ups'!$A$3:$A$109,0), MATCH(F103,'Get-Ups'!$V$2:$AD$2,0))</f>
        <v>7</v>
      </c>
      <c r="G122" s="127">
        <f t="shared" ref="G122:G123" si="2">F122*1.2</f>
        <v>8.4</v>
      </c>
      <c r="H122" s="320"/>
      <c r="I122" s="320"/>
      <c r="J122" s="179"/>
      <c r="K122" s="222"/>
      <c r="L122" s="461" t="str">
        <f>'テンプレート'!L135</f>
        <v>Air落下</v>
      </c>
      <c r="M122" s="127">
        <v>40.0</v>
      </c>
      <c r="N122" s="108"/>
      <c r="O122" s="180"/>
      <c r="P122" s="180"/>
      <c r="Q122" s="180"/>
      <c r="R122" s="180"/>
      <c r="S122" s="180"/>
      <c r="T122" s="180"/>
      <c r="U122" s="180"/>
      <c r="V122" s="180"/>
    </row>
    <row r="123" outlineLevel="1">
      <c r="A123" s="207"/>
      <c r="B123" s="458" t="s">
        <v>511</v>
      </c>
      <c r="C123" s="207"/>
      <c r="D123" s="207"/>
      <c r="E123" s="454" t="str">
        <f t="array" ref="E123">INDEX('Get-Ups'!$Z$3:$AA$109, MATCH($A$1,'Get-Ups'!$A$3:$A$109,0), MATCH(E103,'Get-Ups'!$Z$2:$AD$2,0))</f>
        <v>21-22</v>
      </c>
      <c r="F123" s="455">
        <f t="array" ref="F123">INDEX('Get-Ups'!$Z$3:$AA$109, MATCH($A$1,'Get-Ups'!$A$3:$A$109,0), MATCH(F103,'Get-Ups'!$Z$2:$AD$2,0))</f>
        <v>7</v>
      </c>
      <c r="G123" s="127">
        <f t="shared" si="2"/>
        <v>8.4</v>
      </c>
      <c r="H123" s="320"/>
      <c r="I123" s="320"/>
      <c r="J123" s="179"/>
      <c r="K123" s="451" t="str">
        <f>'テンプレート'!K136</f>
        <v>倒れダメージ</v>
      </c>
      <c r="L123" s="120"/>
      <c r="M123" s="445" t="str">
        <f>'テンプレート'!M136</f>
        <v>Duration</v>
      </c>
      <c r="N123" s="108"/>
      <c r="O123" s="180"/>
      <c r="P123" s="180"/>
      <c r="Q123" s="180"/>
      <c r="R123" s="180"/>
      <c r="S123" s="180"/>
      <c r="T123" s="180"/>
      <c r="U123" s="180"/>
      <c r="V123" s="180"/>
    </row>
    <row r="124" outlineLevel="1">
      <c r="A124" s="446" t="s">
        <v>513</v>
      </c>
      <c r="B124" s="447" t="s">
        <v>514</v>
      </c>
      <c r="C124" s="454" t="str">
        <f t="array" ref="C124">INDEX(Tripping!$C$3:$D95, MATCH($A$1,Tripping!$A$3:$A$109,0), MATCH(C103,Tripping!$C$2:$AC$2,0))</f>
        <v>1-5</v>
      </c>
      <c r="D124" s="455">
        <f t="array" ref="D124">INDEX(Tripping!$C$3:$D95, MATCH($A$1,Tripping!$A$3:$A$109,0), MATCH(D103,Tripping!$C$2:$AC$2,0))</f>
        <v>29</v>
      </c>
      <c r="E124" s="448"/>
      <c r="F124" s="448"/>
      <c r="G124" s="448"/>
      <c r="H124" s="320"/>
      <c r="I124" s="320"/>
      <c r="J124" s="121"/>
      <c r="K124" s="460" t="str">
        <f>'テンプレート'!K137</f>
        <v>あお向け倒れ</v>
      </c>
      <c r="L124" s="453" t="str">
        <f>'テンプレート'!L137</f>
        <v>モーション大</v>
      </c>
      <c r="M124" s="127">
        <v>39.0</v>
      </c>
      <c r="N124" s="462"/>
      <c r="O124" s="180"/>
      <c r="P124" s="180"/>
      <c r="Q124" s="180"/>
      <c r="R124" s="180"/>
      <c r="S124" s="180"/>
      <c r="T124" s="180"/>
      <c r="U124" s="180"/>
      <c r="V124" s="180"/>
    </row>
    <row r="125" outlineLevel="1">
      <c r="A125" s="222"/>
      <c r="B125" s="447" t="s">
        <v>515</v>
      </c>
      <c r="C125" s="454" t="str">
        <f t="array" ref="C125">INDEX(Tripping!$E$3:$F95, MATCH($A$1,Tripping!$A$3:$A$109,0), MATCH(C103,Tripping!$E$2:$AC$2,0))</f>
        <v>1-5</v>
      </c>
      <c r="D125" s="455">
        <f t="array" ref="D125">INDEX(Tripping!$E$3:$F95, MATCH($A$1,Tripping!$A$3:$A$109,0), MATCH(D103,Tripping!$E$2:$AC$2,0))</f>
        <v>39</v>
      </c>
      <c r="E125" s="448"/>
      <c r="F125" s="448"/>
      <c r="G125" s="448"/>
      <c r="H125" s="320"/>
      <c r="I125" s="320"/>
      <c r="J125" s="179"/>
      <c r="K125" s="460" t="str">
        <f>'テンプレート'!K138</f>
        <v>うつ伏せ倒れ</v>
      </c>
      <c r="L125" s="453" t="str">
        <f>'テンプレート'!L138</f>
        <v>モーション大</v>
      </c>
      <c r="M125" s="127" t="s">
        <v>165</v>
      </c>
      <c r="N125" s="462"/>
      <c r="O125" s="180"/>
      <c r="P125" s="180"/>
      <c r="Q125" s="180"/>
      <c r="R125" s="180"/>
      <c r="S125" s="180"/>
      <c r="T125" s="180"/>
      <c r="U125" s="180"/>
      <c r="V125" s="180"/>
    </row>
    <row r="126" outlineLevel="1">
      <c r="A126" s="222"/>
      <c r="B126" s="447" t="s">
        <v>455</v>
      </c>
      <c r="C126" s="454" t="str">
        <f t="array" ref="C126">INDEX(Tripping!$G$3:$H$109, MATCH($A$1,Tripping!$A$3:$A$109,0), MATCH(C103,Tripping!$G$2:$AC$2,0))</f>
        <v>1-16</v>
      </c>
      <c r="D126" s="455">
        <f t="array" ref="D126">INDEX(Tripping!$G$3:$H$109, MATCH($A$1,Tripping!$A$3:$A$109,0), MATCH(D103,Tripping!$G$2:$AC$2,0))</f>
        <v>21</v>
      </c>
      <c r="E126" s="448"/>
      <c r="F126" s="448"/>
      <c r="G126" s="448"/>
      <c r="H126" s="320"/>
      <c r="I126" s="320"/>
      <c r="J126" s="121"/>
      <c r="K126" s="451" t="str">
        <f>'テンプレート'!K139</f>
        <v/>
      </c>
      <c r="L126" s="120"/>
      <c r="M126" s="445" t="str">
        <f>'テンプレート'!M139</f>
        <v/>
      </c>
      <c r="N126" s="108"/>
      <c r="O126" s="180"/>
      <c r="P126" s="180"/>
      <c r="Q126" s="180"/>
      <c r="R126" s="180"/>
      <c r="S126" s="180"/>
      <c r="T126" s="180"/>
      <c r="U126" s="180"/>
      <c r="V126" s="180"/>
    </row>
    <row r="127" outlineLevel="1">
      <c r="A127" s="222"/>
      <c r="B127" s="447" t="s">
        <v>496</v>
      </c>
      <c r="C127" s="454" t="str">
        <f t="array" ref="C127">INDEX(Tripping!$I$3:$J$109, MATCH($A$1,Tripping!$A$3:$A$109,0), MATCH(C103,Tripping!$I$2:$AC$2,0))</f>
        <v>1-9</v>
      </c>
      <c r="D127" s="455">
        <f t="array" ref="D127">INDEX(Tripping!$I$3:$J$109, MATCH($A$1,Tripping!$A$3:$A$109,0), MATCH(D103,Tripping!$I$2:$AC$2,0))</f>
        <v>28</v>
      </c>
      <c r="E127" s="448"/>
      <c r="F127" s="448"/>
      <c r="G127" s="448"/>
      <c r="H127" s="320"/>
      <c r="I127" s="320"/>
      <c r="J127" s="320"/>
      <c r="K127" s="463"/>
      <c r="L127" s="464" t="str">
        <f>'テンプレート'!L140</f>
        <v/>
      </c>
      <c r="M127" s="127" t="s">
        <v>504</v>
      </c>
      <c r="N127" s="108"/>
      <c r="O127" s="180"/>
      <c r="P127" s="180"/>
      <c r="Q127" s="180"/>
      <c r="R127" s="180"/>
      <c r="S127" s="180"/>
      <c r="T127" s="180"/>
      <c r="U127" s="180"/>
      <c r="V127" s="180"/>
    </row>
    <row r="128" outlineLevel="1">
      <c r="A128" s="222"/>
      <c r="B128" s="447" t="s">
        <v>497</v>
      </c>
      <c r="C128" s="454" t="str">
        <f t="array" ref="C128">INDEX(Tripping!$K$3:$L$109, MATCH($A$1,Tripping!$A$3:$A$109,0), MATCH(C103,Tripping!$K$2:$AC$2,0))</f>
        <v>1-9</v>
      </c>
      <c r="D128" s="455">
        <f t="array" ref="D128">INDEX(Tripping!$K$3:$L$109, MATCH($A$1,Tripping!$A$3:$A$109,0), MATCH(D103,Tripping!$K$2:$AC$2,0))</f>
        <v>28</v>
      </c>
      <c r="E128" s="448"/>
      <c r="F128" s="448"/>
      <c r="G128" s="448"/>
      <c r="H128" s="320"/>
      <c r="I128" s="320"/>
      <c r="J128" s="320"/>
      <c r="K128" s="465"/>
      <c r="L128" s="180"/>
      <c r="M128" s="180"/>
      <c r="N128" s="108"/>
      <c r="O128" s="180"/>
      <c r="P128" s="180"/>
      <c r="Q128" s="180"/>
      <c r="R128" s="180"/>
      <c r="S128" s="180"/>
      <c r="T128" s="180"/>
      <c r="U128" s="180"/>
      <c r="V128" s="180"/>
    </row>
    <row r="129" outlineLevel="1">
      <c r="A129" s="222"/>
      <c r="B129" s="447" t="s">
        <v>510</v>
      </c>
      <c r="C129" s="456" t="str">
        <f t="array" ref="C129">INDEX(Tripping!$M$3:$P$109, MATCH($A$1,Tripping!$A$3:$A$109,0), MATCH(C103,Tripping!$M$2:$AC$2,0))</f>
        <v>1-7</v>
      </c>
      <c r="D129" s="457">
        <f t="array" ref="D129">INDEX(Tripping!$M$3:$P$109, MATCH($A$1,Tripping!$A$3:$A$109,0), MATCH(D103,Tripping!$M$2:$AC$2,0))</f>
        <v>49</v>
      </c>
      <c r="E129" s="454" t="str">
        <f t="array" ref="E129">INDEX(Tripping!$M$3:$P$109, MATCH($A$1,Tripping!$A$3:$A$109,0), MATCH(E103,Tripping!$M$2:$AC$2,0))</f>
        <v>19-20</v>
      </c>
      <c r="F129" s="455">
        <f t="array" ref="F129">INDEX(Tripping!$M$3:$P$109, MATCH($A$1,Tripping!$A$3:$A$109,0), MATCH(F103,Tripping!$M$2:$AC$2,0))</f>
        <v>5</v>
      </c>
      <c r="G129" s="127">
        <f t="shared" ref="G129:G130" si="3">F129*1.2</f>
        <v>6</v>
      </c>
      <c r="H129" s="320"/>
      <c r="I129" s="320"/>
      <c r="J129" s="320"/>
      <c r="K129" s="180"/>
      <c r="L129" s="180"/>
      <c r="M129" s="180"/>
      <c r="N129" s="108"/>
      <c r="O129" s="108"/>
      <c r="P129" s="108"/>
      <c r="Q129" s="108"/>
      <c r="R129" s="180"/>
      <c r="S129" s="180"/>
      <c r="T129" s="180"/>
      <c r="U129" s="180"/>
      <c r="V129" s="180"/>
    </row>
    <row r="130" outlineLevel="1">
      <c r="A130" s="207"/>
      <c r="B130" s="458" t="s">
        <v>511</v>
      </c>
      <c r="C130" s="207"/>
      <c r="D130" s="207"/>
      <c r="E130" s="454" t="str">
        <f t="array" ref="E130">INDEX(Tripping!$Q$3:$R$109, MATCH($A$1,Tripping!$A$3:$A$109,0), MATCH(E103,Tripping!$Q$2:$AC$2,0))</f>
        <v>28-29</v>
      </c>
      <c r="F130" s="455">
        <f t="array" ref="F130">INDEX(Tripping!$Q$3:$R$109, MATCH($A$1,Tripping!$A$3:$A$109,0), MATCH(F103,Tripping!$Q$2:$AC$2,0))</f>
        <v>5</v>
      </c>
      <c r="G130" s="127">
        <f t="shared" si="3"/>
        <v>6</v>
      </c>
      <c r="H130" s="320"/>
      <c r="I130" s="320"/>
      <c r="J130" s="320"/>
      <c r="K130" s="180"/>
      <c r="L130" s="180"/>
      <c r="M130" s="180"/>
      <c r="N130" s="108"/>
      <c r="O130" s="108"/>
      <c r="P130" s="108"/>
      <c r="Q130" s="108"/>
      <c r="R130" s="180"/>
      <c r="S130" s="180"/>
      <c r="T130" s="180"/>
      <c r="U130" s="180"/>
      <c r="V130" s="180"/>
    </row>
  </sheetData>
  <mergeCells count="126">
    <mergeCell ref="A91:A92"/>
    <mergeCell ref="A124:A130"/>
    <mergeCell ref="A104:A108"/>
    <mergeCell ref="A109:A111"/>
    <mergeCell ref="A112:A117"/>
    <mergeCell ref="A96:A98"/>
    <mergeCell ref="A99:A100"/>
    <mergeCell ref="A75:A76"/>
    <mergeCell ref="A78:B79"/>
    <mergeCell ref="A26:A28"/>
    <mergeCell ref="A34:A36"/>
    <mergeCell ref="A37:A38"/>
    <mergeCell ref="A40:B41"/>
    <mergeCell ref="A48:A50"/>
    <mergeCell ref="A54:B54"/>
    <mergeCell ref="A53:B53"/>
    <mergeCell ref="A62:A64"/>
    <mergeCell ref="A61:B61"/>
    <mergeCell ref="A57:A60"/>
    <mergeCell ref="A42:A43"/>
    <mergeCell ref="A10:A12"/>
    <mergeCell ref="A24:B25"/>
    <mergeCell ref="A15:B16"/>
    <mergeCell ref="A102:B103"/>
    <mergeCell ref="A81:A83"/>
    <mergeCell ref="A84:B84"/>
    <mergeCell ref="A56:B56"/>
    <mergeCell ref="H10:H11"/>
    <mergeCell ref="I10:I11"/>
    <mergeCell ref="G16:H16"/>
    <mergeCell ref="E16:F16"/>
    <mergeCell ref="C16:D16"/>
    <mergeCell ref="K16:N16"/>
    <mergeCell ref="I6:I7"/>
    <mergeCell ref="H6:H7"/>
    <mergeCell ref="K1:M2"/>
    <mergeCell ref="H1:J2"/>
    <mergeCell ref="I4:I5"/>
    <mergeCell ref="H4:H5"/>
    <mergeCell ref="C1:G12"/>
    <mergeCell ref="H8:J9"/>
    <mergeCell ref="H89:J90"/>
    <mergeCell ref="H91:J92"/>
    <mergeCell ref="C91:C92"/>
    <mergeCell ref="C89:C90"/>
    <mergeCell ref="A89:A90"/>
    <mergeCell ref="A94:B95"/>
    <mergeCell ref="E91:E92"/>
    <mergeCell ref="K104:K105"/>
    <mergeCell ref="K106:L106"/>
    <mergeCell ref="K119:K122"/>
    <mergeCell ref="K103:L103"/>
    <mergeCell ref="E89:E90"/>
    <mergeCell ref="H33:J33"/>
    <mergeCell ref="H34:J36"/>
    <mergeCell ref="H27:J27"/>
    <mergeCell ref="H26:J26"/>
    <mergeCell ref="D37:D38"/>
    <mergeCell ref="D34:D36"/>
    <mergeCell ref="H30:J30"/>
    <mergeCell ref="H31:J31"/>
    <mergeCell ref="H25:J25"/>
    <mergeCell ref="H37:J38"/>
    <mergeCell ref="H32:J32"/>
    <mergeCell ref="R45:V45"/>
    <mergeCell ref="R46:V47"/>
    <mergeCell ref="J46:J47"/>
    <mergeCell ref="J42:J43"/>
    <mergeCell ref="V65:V73"/>
    <mergeCell ref="V62:V64"/>
    <mergeCell ref="V75:V76"/>
    <mergeCell ref="U65:U73"/>
    <mergeCell ref="U75:U76"/>
    <mergeCell ref="U57:U60"/>
    <mergeCell ref="V57:V60"/>
    <mergeCell ref="A118:A123"/>
    <mergeCell ref="D122:D123"/>
    <mergeCell ref="C116:C117"/>
    <mergeCell ref="D116:D117"/>
    <mergeCell ref="C129:C130"/>
    <mergeCell ref="D129:D130"/>
    <mergeCell ref="C122:C123"/>
    <mergeCell ref="K113:K116"/>
    <mergeCell ref="K107:K112"/>
    <mergeCell ref="K126:L126"/>
    <mergeCell ref="K123:L123"/>
    <mergeCell ref="K117:L117"/>
    <mergeCell ref="H29:J29"/>
    <mergeCell ref="H28:J28"/>
    <mergeCell ref="C87:C88"/>
    <mergeCell ref="E87:E88"/>
    <mergeCell ref="A87:A88"/>
    <mergeCell ref="A85:A86"/>
    <mergeCell ref="C85:C86"/>
    <mergeCell ref="H75:J76"/>
    <mergeCell ref="H87:J88"/>
    <mergeCell ref="H85:J86"/>
    <mergeCell ref="H84:J84"/>
    <mergeCell ref="E85:E86"/>
    <mergeCell ref="H55:J55"/>
    <mergeCell ref="H65:J73"/>
    <mergeCell ref="H61:J61"/>
    <mergeCell ref="H62:J64"/>
    <mergeCell ref="A74:B74"/>
    <mergeCell ref="R51:V51"/>
    <mergeCell ref="R42:V43"/>
    <mergeCell ref="R41:V41"/>
    <mergeCell ref="U62:U64"/>
    <mergeCell ref="H74:J74"/>
    <mergeCell ref="I42:I43"/>
    <mergeCell ref="R44:V44"/>
    <mergeCell ref="I46:I47"/>
    <mergeCell ref="H57:J60"/>
    <mergeCell ref="H56:J56"/>
    <mergeCell ref="A65:A73"/>
    <mergeCell ref="D62:D64"/>
    <mergeCell ref="D65:D73"/>
    <mergeCell ref="R48:V50"/>
    <mergeCell ref="I48:I50"/>
    <mergeCell ref="J48:J50"/>
    <mergeCell ref="D46:D47"/>
    <mergeCell ref="D48:D50"/>
    <mergeCell ref="D57:D59"/>
    <mergeCell ref="H54:J54"/>
    <mergeCell ref="D42:D43"/>
    <mergeCell ref="A46:A47"/>
  </mergeCells>
  <conditionalFormatting sqref="K1:K15 K17:K75 K77:K127">
    <cfRule type="containsText" dxfId="0" priority="1" operator="containsText" text="361">
      <formula>NOT(ISERROR(SEARCH(("361"),(K1))))</formula>
    </cfRule>
  </conditionalFormatting>
  <conditionalFormatting sqref="K1:K15 K17:K75 K77:K127">
    <cfRule type="containsText" dxfId="1" priority="2" operator="containsText" text="363">
      <formula>NOT(ISERROR(SEARCH(("363"),(K1))))</formula>
    </cfRule>
  </conditionalFormatting>
  <conditionalFormatting sqref="K1:K15 K17:K75 K77:K127">
    <cfRule type="containsText" dxfId="1" priority="3" operator="containsText" text="365">
      <formula>NOT(ISERROR(SEARCH(("365"),(K1))))</formula>
    </cfRule>
  </conditionalFormatting>
  <conditionalFormatting sqref="K1:K15 K17:K75 K77:K127">
    <cfRule type="containsText" dxfId="1" priority="4" operator="containsText" text="366">
      <formula>NOT(ISERROR(SEARCH(("366"),(K1))))</formula>
    </cfRule>
  </conditionalFormatting>
  <conditionalFormatting sqref="K1:K15 K17:K75 K77:K127">
    <cfRule type="containsText" dxfId="1" priority="5" operator="containsText" text="367">
      <formula>NOT(ISERROR(SEARCH(("367"),(K1))))</formula>
    </cfRule>
  </conditionalFormatting>
  <conditionalFormatting sqref="P85:P92">
    <cfRule type="cellIs" dxfId="2" priority="6" operator="equal">
      <formula>"敵のみ"</formula>
    </cfRule>
  </conditionalFormatting>
  <conditionalFormatting sqref="D85:D92 F87:G87">
    <cfRule type="cellIs" dxfId="3" priority="7" operator="equal">
      <formula>"-"</formula>
    </cfRule>
  </conditionalFormatting>
  <conditionalFormatting sqref="O1:O130 D87 F87:G87 K87:N87 P87:Q87 P92">
    <cfRule type="cellIs" dxfId="4" priority="8" operator="greaterThan">
      <formula>0</formula>
    </cfRule>
  </conditionalFormatting>
  <drawing r:id="rId2"/>
  <legacyDrawing r:id="rId3"/>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57575"/>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008">
        <v>44.0</v>
      </c>
      <c r="B1" s="2009"/>
      <c r="C1" s="2010" t="str">
        <f>IMAGE(VLOOKUP($A$1,Fighters!A2:AI107,12,FALSE),1)</f>
        <v/>
      </c>
      <c r="D1" s="2011"/>
      <c r="E1" s="2011"/>
      <c r="F1" s="2011"/>
      <c r="G1" s="2012"/>
      <c r="H1" s="2013"/>
      <c r="I1" s="2011"/>
      <c r="J1" s="2012"/>
      <c r="K1" s="2014"/>
      <c r="L1" s="2011"/>
      <c r="M1" s="2012"/>
      <c r="N1" s="2015"/>
      <c r="O1" s="2015"/>
      <c r="P1" s="2015"/>
      <c r="Q1" s="2015"/>
      <c r="R1" s="2016"/>
      <c r="S1" s="2016"/>
      <c r="T1" s="2016"/>
      <c r="U1" s="2016"/>
      <c r="V1" s="2016"/>
    </row>
    <row r="2">
      <c r="A2" s="2017" t="str">
        <f>VLOOKUP($A$1,Fighters!$A$2:$AI$81,6,FALSE)</f>
        <v>#757575</v>
      </c>
      <c r="B2" s="2009"/>
      <c r="C2" s="2018"/>
      <c r="G2" s="2019"/>
      <c r="H2" s="2020"/>
      <c r="I2" s="2021"/>
      <c r="J2" s="2022"/>
      <c r="K2" s="2020"/>
      <c r="L2" s="2021"/>
      <c r="M2" s="2022"/>
      <c r="N2" s="2015"/>
      <c r="O2" s="2015"/>
      <c r="P2" s="2015"/>
      <c r="Q2" s="2015"/>
      <c r="R2" s="2016"/>
      <c r="S2" s="2016"/>
      <c r="T2" s="2016"/>
      <c r="U2" s="2016"/>
      <c r="V2" s="2016"/>
    </row>
    <row r="3">
      <c r="A3" s="2017" t="str">
        <f>VLOOKUP($A$1,Fighters!$A$2:$AI$81,14,FALSE)</f>
        <v>44. ウルフ</v>
      </c>
      <c r="B3" s="2009"/>
      <c r="C3" s="2018"/>
      <c r="G3" s="2019"/>
      <c r="H3" s="2023"/>
      <c r="I3" s="2023"/>
      <c r="J3" s="2023"/>
      <c r="K3" s="2024"/>
      <c r="L3" s="2024"/>
      <c r="M3" s="2024"/>
      <c r="N3" s="2015"/>
      <c r="O3" s="2015"/>
      <c r="P3" s="2015"/>
      <c r="Q3" s="2015"/>
      <c r="R3" s="2025"/>
      <c r="S3" s="2016"/>
      <c r="T3" s="2016"/>
      <c r="U3" s="2016"/>
      <c r="V3" s="2016"/>
    </row>
    <row r="4">
      <c r="A4" s="2017" t="str">
        <f>VLOOKUP($A$1,Fighters!$A$2:$AI$81,13,FALSE)</f>
        <v>1</v>
      </c>
      <c r="B4" s="2009"/>
      <c r="C4" s="2018"/>
      <c r="G4" s="2019"/>
      <c r="H4" s="2026"/>
      <c r="I4" s="2026"/>
      <c r="J4" s="2023"/>
      <c r="K4" s="2024"/>
      <c r="L4" s="2024"/>
      <c r="M4" s="2024"/>
      <c r="N4" s="2015"/>
      <c r="O4" s="2015"/>
      <c r="P4" s="2015"/>
      <c r="Q4" s="2015"/>
      <c r="R4" s="2025"/>
      <c r="S4" s="2016"/>
      <c r="T4" s="2016"/>
      <c r="U4" s="2016"/>
      <c r="V4" s="2016"/>
    </row>
    <row r="5" ht="16.5" customHeight="1">
      <c r="A5" s="2008"/>
      <c r="B5" s="2009"/>
      <c r="C5" s="2018"/>
      <c r="G5" s="2019"/>
      <c r="H5" s="2027"/>
      <c r="I5" s="2027"/>
      <c r="J5" s="2028"/>
      <c r="K5" s="2029"/>
      <c r="L5" s="2030"/>
      <c r="M5" s="2030"/>
      <c r="N5" s="2015"/>
      <c r="O5" s="2015"/>
      <c r="P5" s="2015"/>
      <c r="Q5" s="2015"/>
      <c r="R5" s="2025"/>
      <c r="S5" s="2016"/>
      <c r="T5" s="2016"/>
      <c r="U5" s="2016"/>
      <c r="V5" s="2016"/>
    </row>
    <row r="6">
      <c r="A6" s="2009"/>
      <c r="B6" s="2009"/>
      <c r="C6" s="2018"/>
      <c r="G6" s="2019"/>
      <c r="H6" s="2026"/>
      <c r="I6" s="2031" t="s">
        <v>6</v>
      </c>
      <c r="J6" s="2029"/>
      <c r="K6" s="2032"/>
      <c r="L6" s="2030"/>
      <c r="M6" s="2030"/>
      <c r="N6" s="2015"/>
      <c r="O6" s="2015"/>
      <c r="P6" s="2015"/>
      <c r="Q6" s="2015"/>
      <c r="R6" s="2025"/>
      <c r="S6" s="2016"/>
      <c r="T6" s="2016"/>
      <c r="U6" s="2016"/>
      <c r="V6" s="2016"/>
    </row>
    <row r="7">
      <c r="A7" s="2009"/>
      <c r="B7" s="2009"/>
      <c r="C7" s="2018"/>
      <c r="G7" s="2019"/>
      <c r="H7" s="2027"/>
      <c r="I7" s="2027"/>
      <c r="J7" s="2029"/>
      <c r="K7" s="2032"/>
      <c r="L7" s="2030"/>
      <c r="M7" s="2030"/>
      <c r="N7" s="2015"/>
      <c r="O7" s="2015"/>
      <c r="P7" s="2015"/>
      <c r="Q7" s="2015"/>
      <c r="R7" s="2025"/>
      <c r="S7" s="2016"/>
      <c r="T7" s="2016"/>
      <c r="U7" s="2016"/>
      <c r="V7" s="2016"/>
    </row>
    <row r="8">
      <c r="A8" s="2009"/>
      <c r="B8" s="2009"/>
      <c r="C8" s="2018"/>
      <c r="G8" s="2019"/>
      <c r="H8" s="2033">
        <v>43652.89317618056</v>
      </c>
      <c r="I8" s="2011"/>
      <c r="J8" s="2012"/>
      <c r="K8" s="2029"/>
      <c r="L8" s="2030"/>
      <c r="M8" s="2030"/>
      <c r="N8" s="2015"/>
      <c r="O8" s="2015"/>
      <c r="P8" s="2015"/>
      <c r="Q8" s="2015"/>
      <c r="R8" s="2025"/>
      <c r="S8" s="2016"/>
      <c r="T8" s="2016"/>
      <c r="U8" s="2016"/>
      <c r="V8" s="2016"/>
    </row>
    <row r="9">
      <c r="A9" s="2009"/>
      <c r="B9" s="2009"/>
      <c r="C9" s="2018"/>
      <c r="G9" s="2019"/>
      <c r="H9" s="2020"/>
      <c r="I9" s="2021"/>
      <c r="J9" s="2022"/>
      <c r="K9" s="2016"/>
      <c r="L9" s="2015"/>
      <c r="M9" s="2015"/>
      <c r="N9" s="2015"/>
      <c r="O9" s="2015"/>
      <c r="P9" s="2015"/>
      <c r="Q9" s="2015"/>
      <c r="R9" s="2025"/>
      <c r="S9" s="2016"/>
      <c r="T9" s="2016"/>
      <c r="U9" s="2016"/>
      <c r="V9" s="2016"/>
    </row>
    <row r="10">
      <c r="A10" s="2009"/>
      <c r="B10" s="2009"/>
      <c r="C10" s="2018"/>
      <c r="G10" s="2019"/>
      <c r="H10" s="2034"/>
      <c r="I10" s="2034"/>
      <c r="J10" s="2016"/>
      <c r="K10" s="2016"/>
      <c r="L10" s="2015"/>
      <c r="M10" s="2015"/>
      <c r="N10" s="2015"/>
      <c r="O10" s="2015"/>
      <c r="P10" s="2015"/>
      <c r="Q10" s="2015"/>
      <c r="R10" s="2025"/>
      <c r="S10" s="2016"/>
      <c r="T10" s="2016"/>
      <c r="U10" s="2016"/>
      <c r="V10" s="2016"/>
    </row>
    <row r="11">
      <c r="A11" s="2035" t="s">
        <v>11</v>
      </c>
      <c r="B11" s="2012"/>
      <c r="C11" s="2018"/>
      <c r="G11" s="2019"/>
      <c r="H11" s="2027"/>
      <c r="I11" s="2027"/>
      <c r="J11" s="2016"/>
      <c r="K11" s="2016"/>
      <c r="L11" s="2015"/>
      <c r="M11" s="2015"/>
      <c r="N11" s="2015"/>
      <c r="O11" s="2015"/>
      <c r="P11" s="2015"/>
      <c r="Q11" s="2015"/>
      <c r="R11" s="2025"/>
      <c r="S11" s="2016"/>
      <c r="T11" s="2016"/>
      <c r="U11" s="2016"/>
      <c r="V11" s="2016"/>
    </row>
    <row r="12">
      <c r="A12" s="2020"/>
      <c r="B12" s="2022"/>
      <c r="C12" s="2020"/>
      <c r="D12" s="2021"/>
      <c r="E12" s="2021"/>
      <c r="F12" s="2021"/>
      <c r="G12" s="2022"/>
      <c r="H12" s="2036"/>
      <c r="I12" s="2036"/>
      <c r="J12" s="2009"/>
      <c r="K12" s="2009"/>
      <c r="L12" s="2015"/>
      <c r="M12" s="2015"/>
      <c r="N12" s="2015"/>
      <c r="O12" s="2015"/>
      <c r="P12" s="2015"/>
      <c r="Q12" s="2015"/>
      <c r="R12" s="2025"/>
      <c r="S12" s="2016"/>
      <c r="T12" s="2016"/>
      <c r="U12" s="2016"/>
      <c r="V12" s="201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92 [47th]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2.09 [17th]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17.611 [49th]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1.208 [26th]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43F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32.02 [50th]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1.54 [63rd]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21F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15.38 [51st]</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1.281 [6th]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30.71 [57th]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 [10th]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0.004 [73rd]</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2.88 [10th]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0.13 [7th]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58</v>
      </c>
      <c r="D26" s="701" t="s">
        <v>3105</v>
      </c>
      <c r="E26" s="201" t="s">
        <v>303</v>
      </c>
      <c r="F26" s="200">
        <v>2.4</v>
      </c>
      <c r="G26" s="201" t="s">
        <v>70</v>
      </c>
      <c r="H26" s="228" t="s">
        <v>3106</v>
      </c>
      <c r="I26" s="120"/>
      <c r="J26" s="117"/>
      <c r="K26" s="200"/>
      <c r="L26" s="203"/>
      <c r="M26" s="204"/>
      <c r="N26" s="204"/>
      <c r="O26" s="205">
        <v>0.0</v>
      </c>
      <c r="P26" s="205">
        <v>1.0</v>
      </c>
      <c r="Q26" s="205">
        <v>1.0</v>
      </c>
      <c r="R26" s="105"/>
      <c r="S26" s="105"/>
      <c r="T26" s="105"/>
      <c r="U26" s="105"/>
      <c r="V26" s="105"/>
    </row>
    <row r="27" outlineLevel="1">
      <c r="A27" s="222"/>
      <c r="B27" s="208" t="s">
        <v>63</v>
      </c>
      <c r="C27" s="355" t="s">
        <v>58</v>
      </c>
      <c r="D27" s="355" t="s">
        <v>81</v>
      </c>
      <c r="E27" s="210" t="s">
        <v>303</v>
      </c>
      <c r="F27" s="200">
        <v>2.4</v>
      </c>
      <c r="G27" s="201" t="s">
        <v>70</v>
      </c>
      <c r="H27" s="228" t="s">
        <v>3107</v>
      </c>
      <c r="I27" s="120"/>
      <c r="J27" s="117"/>
      <c r="K27" s="203"/>
      <c r="L27" s="203"/>
      <c r="M27" s="204"/>
      <c r="N27" s="204"/>
      <c r="O27" s="205">
        <v>0.0</v>
      </c>
      <c r="P27" s="205">
        <v>1.0</v>
      </c>
      <c r="Q27" s="205">
        <v>1.0</v>
      </c>
      <c r="R27" s="105"/>
      <c r="S27" s="105"/>
      <c r="T27" s="105"/>
      <c r="U27" s="105"/>
      <c r="V27" s="105"/>
    </row>
    <row r="28" outlineLevel="1">
      <c r="A28" s="207"/>
      <c r="B28" s="208" t="s">
        <v>94</v>
      </c>
      <c r="C28" s="355" t="s">
        <v>58</v>
      </c>
      <c r="D28" s="355" t="s">
        <v>65</v>
      </c>
      <c r="E28" s="210" t="s">
        <v>58</v>
      </c>
      <c r="F28" s="200">
        <v>4.8</v>
      </c>
      <c r="G28" s="201" t="s">
        <v>59</v>
      </c>
      <c r="H28" s="228"/>
      <c r="I28" s="120"/>
      <c r="J28" s="117"/>
      <c r="K28" s="203"/>
      <c r="L28" s="203"/>
      <c r="M28" s="204"/>
      <c r="N28" s="204"/>
      <c r="O28" s="205">
        <v>0.0</v>
      </c>
      <c r="P28" s="205">
        <v>1.0</v>
      </c>
      <c r="Q28" s="205">
        <v>1.0</v>
      </c>
      <c r="R28" s="105"/>
      <c r="S28" s="105"/>
      <c r="T28" s="105"/>
      <c r="U28" s="105"/>
      <c r="V28" s="105"/>
    </row>
    <row r="29" outlineLevel="1">
      <c r="A29" s="195" t="s">
        <v>72</v>
      </c>
      <c r="B29" s="214"/>
      <c r="C29" s="355" t="s">
        <v>575</v>
      </c>
      <c r="D29" s="314" t="s">
        <v>118</v>
      </c>
      <c r="E29" s="355" t="s">
        <v>191</v>
      </c>
      <c r="F29" s="200">
        <v>13.2</v>
      </c>
      <c r="G29" s="201" t="s">
        <v>168</v>
      </c>
      <c r="H29" s="243"/>
      <c r="I29" s="221"/>
      <c r="J29" s="110"/>
      <c r="K29" s="200"/>
      <c r="L29" s="203"/>
      <c r="M29" s="204"/>
      <c r="N29" s="204"/>
      <c r="O29" s="205">
        <v>0.0</v>
      </c>
      <c r="P29" s="205">
        <v>1.0</v>
      </c>
      <c r="Q29" s="205">
        <v>1.0</v>
      </c>
      <c r="R29" s="105"/>
      <c r="S29" s="105"/>
      <c r="T29" s="105"/>
      <c r="U29" s="105"/>
      <c r="V29" s="105"/>
    </row>
    <row r="30" outlineLevel="1">
      <c r="A30" s="207"/>
      <c r="B30" s="208" t="s">
        <v>76</v>
      </c>
      <c r="C30" s="355" t="s">
        <v>523</v>
      </c>
      <c r="D30" s="114"/>
      <c r="E30" s="355" t="s">
        <v>90</v>
      </c>
      <c r="F30" s="200">
        <v>9.6</v>
      </c>
      <c r="G30" s="201" t="s">
        <v>91</v>
      </c>
      <c r="H30" s="112"/>
      <c r="I30" s="224"/>
      <c r="J30" s="114"/>
      <c r="K30" s="203"/>
      <c r="L30" s="203"/>
      <c r="M30" s="204"/>
      <c r="N30" s="204"/>
      <c r="O30" s="205">
        <v>0.0</v>
      </c>
      <c r="P30" s="205">
        <v>1.0</v>
      </c>
      <c r="Q30" s="205">
        <v>1.0</v>
      </c>
      <c r="R30" s="105"/>
      <c r="S30" s="105"/>
      <c r="T30" s="105"/>
      <c r="U30" s="105"/>
      <c r="V30" s="105"/>
    </row>
    <row r="31" outlineLevel="1">
      <c r="A31" s="195" t="s">
        <v>82</v>
      </c>
      <c r="B31" s="208" t="s">
        <v>2740</v>
      </c>
      <c r="C31" s="210" t="s">
        <v>90</v>
      </c>
      <c r="D31" s="275" t="s">
        <v>65</v>
      </c>
      <c r="E31" s="355" t="s">
        <v>229</v>
      </c>
      <c r="F31" s="200">
        <v>6.0</v>
      </c>
      <c r="G31" s="201" t="s">
        <v>67</v>
      </c>
      <c r="H31" s="243" t="s">
        <v>2643</v>
      </c>
      <c r="I31" s="221"/>
      <c r="J31" s="110"/>
      <c r="K31" s="200"/>
      <c r="L31" s="203"/>
      <c r="M31" s="204"/>
      <c r="N31" s="204"/>
      <c r="O31" s="205">
        <v>0.0</v>
      </c>
      <c r="P31" s="205">
        <v>1.0</v>
      </c>
      <c r="Q31" s="205">
        <v>1.0</v>
      </c>
      <c r="R31" s="105"/>
      <c r="S31" s="105"/>
      <c r="T31" s="105"/>
      <c r="U31" s="105"/>
      <c r="V31" s="105"/>
    </row>
    <row r="32" outlineLevel="1">
      <c r="A32" s="207"/>
      <c r="B32" s="208" t="s">
        <v>2742</v>
      </c>
      <c r="C32" s="210" t="s">
        <v>457</v>
      </c>
      <c r="D32" s="114"/>
      <c r="E32" s="355" t="s">
        <v>66</v>
      </c>
      <c r="F32" s="200">
        <v>7.199999999999999</v>
      </c>
      <c r="G32" s="201" t="s">
        <v>67</v>
      </c>
      <c r="H32" s="112"/>
      <c r="I32" s="224"/>
      <c r="J32" s="114"/>
      <c r="K32" s="200"/>
      <c r="L32" s="203"/>
      <c r="M32" s="204"/>
      <c r="N32" s="204"/>
      <c r="O32" s="205">
        <v>0.0</v>
      </c>
      <c r="P32" s="205">
        <v>1.0</v>
      </c>
      <c r="Q32" s="205">
        <v>1.0</v>
      </c>
      <c r="R32" s="105"/>
      <c r="S32" s="105"/>
      <c r="T32" s="105"/>
      <c r="U32" s="105"/>
      <c r="V32" s="105"/>
    </row>
    <row r="33" outlineLevel="1">
      <c r="A33" s="195" t="s">
        <v>93</v>
      </c>
      <c r="B33" s="214"/>
      <c r="C33" s="210" t="s">
        <v>261</v>
      </c>
      <c r="D33" s="275" t="s">
        <v>211</v>
      </c>
      <c r="E33" s="355" t="s">
        <v>3108</v>
      </c>
      <c r="F33" s="200" t="s">
        <v>3109</v>
      </c>
      <c r="G33" s="201" t="s">
        <v>3110</v>
      </c>
      <c r="H33" s="243" t="s">
        <v>3111</v>
      </c>
      <c r="I33" s="221"/>
      <c r="J33" s="110"/>
      <c r="K33" s="203"/>
      <c r="L33" s="203"/>
      <c r="M33" s="204"/>
      <c r="N33" s="204"/>
      <c r="O33" s="205">
        <v>0.0</v>
      </c>
      <c r="P33" s="205">
        <v>1.0</v>
      </c>
      <c r="Q33" s="205">
        <v>1.0</v>
      </c>
      <c r="R33" s="105"/>
      <c r="S33" s="105"/>
      <c r="T33" s="105"/>
      <c r="U33" s="105"/>
      <c r="V33" s="105"/>
    </row>
    <row r="34" outlineLevel="1">
      <c r="A34" s="207"/>
      <c r="B34" s="208" t="s">
        <v>76</v>
      </c>
      <c r="C34" s="210" t="s">
        <v>794</v>
      </c>
      <c r="D34" s="114"/>
      <c r="E34" s="355" t="s">
        <v>99</v>
      </c>
      <c r="F34" s="200" t="s">
        <v>100</v>
      </c>
      <c r="G34" s="201" t="s">
        <v>101</v>
      </c>
      <c r="H34" s="112"/>
      <c r="I34" s="224"/>
      <c r="J34" s="114"/>
      <c r="K34" s="203"/>
      <c r="L34" s="203"/>
      <c r="M34" s="204"/>
      <c r="N34" s="204"/>
      <c r="O34" s="205"/>
      <c r="P34" s="205"/>
      <c r="Q34" s="205"/>
      <c r="R34" s="105"/>
      <c r="S34" s="105"/>
      <c r="T34" s="105"/>
      <c r="U34" s="105"/>
      <c r="V34" s="105"/>
    </row>
    <row r="35" outlineLevel="1">
      <c r="A35" s="236" t="s">
        <v>104</v>
      </c>
      <c r="B35" s="214"/>
      <c r="C35" s="210" t="s">
        <v>56</v>
      </c>
      <c r="D35" s="210" t="s">
        <v>154</v>
      </c>
      <c r="E35" s="355" t="s">
        <v>66</v>
      </c>
      <c r="F35" s="200">
        <v>7.199999999999999</v>
      </c>
      <c r="G35" s="201" t="s">
        <v>67</v>
      </c>
      <c r="H35" s="228"/>
      <c r="I35" s="120"/>
      <c r="J35" s="117"/>
      <c r="K35" s="205"/>
      <c r="L35" s="204"/>
      <c r="M35" s="204"/>
      <c r="N35" s="204"/>
      <c r="O35" s="205">
        <v>0.0</v>
      </c>
      <c r="P35" s="205">
        <v>1.0</v>
      </c>
      <c r="Q35" s="205">
        <v>1.0</v>
      </c>
      <c r="R35" s="105"/>
      <c r="S35" s="105"/>
      <c r="T35" s="105"/>
      <c r="U35" s="105"/>
      <c r="V35" s="105"/>
    </row>
    <row r="36" outlineLevel="1">
      <c r="A36" s="236" t="s">
        <v>110</v>
      </c>
      <c r="B36" s="208"/>
      <c r="C36" s="210" t="s">
        <v>199</v>
      </c>
      <c r="D36" s="210" t="s">
        <v>464</v>
      </c>
      <c r="E36" s="355" t="s">
        <v>205</v>
      </c>
      <c r="F36" s="200">
        <v>18.0</v>
      </c>
      <c r="G36" s="201" t="s">
        <v>168</v>
      </c>
      <c r="H36" s="228" t="s">
        <v>536</v>
      </c>
      <c r="I36" s="120"/>
      <c r="J36" s="117"/>
      <c r="K36" s="203"/>
      <c r="L36" s="203"/>
      <c r="M36" s="204"/>
      <c r="N36" s="204"/>
      <c r="O36" s="205">
        <v>0.0</v>
      </c>
      <c r="P36" s="205">
        <v>1.0</v>
      </c>
      <c r="Q36" s="205">
        <v>1.0</v>
      </c>
      <c r="R36" s="105"/>
      <c r="S36" s="105"/>
      <c r="T36" s="105"/>
      <c r="U36" s="105"/>
      <c r="V36" s="105"/>
    </row>
    <row r="37" outlineLevel="1">
      <c r="A37" s="195" t="s">
        <v>119</v>
      </c>
      <c r="B37" s="208" t="s">
        <v>170</v>
      </c>
      <c r="C37" s="210" t="s">
        <v>696</v>
      </c>
      <c r="D37" s="275" t="s">
        <v>159</v>
      </c>
      <c r="E37" s="355" t="s">
        <v>66</v>
      </c>
      <c r="F37" s="200">
        <v>7.199999999999999</v>
      </c>
      <c r="G37" s="201" t="s">
        <v>59</v>
      </c>
      <c r="H37" s="243" t="s">
        <v>3112</v>
      </c>
      <c r="I37" s="221"/>
      <c r="J37" s="110"/>
      <c r="K37" s="204"/>
      <c r="L37" s="204"/>
      <c r="M37" s="204"/>
      <c r="N37" s="204"/>
      <c r="O37" s="205">
        <v>0.0</v>
      </c>
      <c r="P37" s="205">
        <v>1.0</v>
      </c>
      <c r="Q37" s="205">
        <v>1.0</v>
      </c>
      <c r="R37" s="105"/>
      <c r="S37" s="105"/>
      <c r="T37" s="105"/>
      <c r="U37" s="105"/>
      <c r="V37" s="105"/>
    </row>
    <row r="38" outlineLevel="1">
      <c r="A38" s="207"/>
      <c r="B38" s="208" t="s">
        <v>177</v>
      </c>
      <c r="C38" s="210" t="s">
        <v>199</v>
      </c>
      <c r="D38" s="114"/>
      <c r="E38" s="355" t="s">
        <v>74</v>
      </c>
      <c r="F38" s="200">
        <v>14.399999999999999</v>
      </c>
      <c r="G38" s="201" t="s">
        <v>91</v>
      </c>
      <c r="H38" s="112"/>
      <c r="I38" s="224"/>
      <c r="J38" s="114"/>
      <c r="K38" s="204"/>
      <c r="L38" s="204"/>
      <c r="M38" s="204"/>
      <c r="N38" s="204"/>
      <c r="O38" s="205">
        <v>0.0</v>
      </c>
      <c r="P38" s="205">
        <v>1.0</v>
      </c>
      <c r="Q38" s="205">
        <v>1.0</v>
      </c>
      <c r="R38" s="105"/>
      <c r="S38" s="105"/>
      <c r="T38" s="105"/>
      <c r="U38" s="105"/>
      <c r="V38" s="105"/>
    </row>
    <row r="39" outlineLevel="1">
      <c r="A39" s="195" t="s">
        <v>128</v>
      </c>
      <c r="B39" s="208" t="s">
        <v>170</v>
      </c>
      <c r="C39" s="210" t="s">
        <v>120</v>
      </c>
      <c r="D39" s="275" t="s">
        <v>172</v>
      </c>
      <c r="E39" s="355" t="s">
        <v>3113</v>
      </c>
      <c r="F39" s="200" t="s">
        <v>3114</v>
      </c>
      <c r="G39" s="201" t="s">
        <v>3115</v>
      </c>
      <c r="H39" s="243" t="s">
        <v>175</v>
      </c>
      <c r="I39" s="221"/>
      <c r="J39" s="110"/>
      <c r="K39" s="203"/>
      <c r="L39" s="203"/>
      <c r="M39" s="204"/>
      <c r="N39" s="204"/>
      <c r="O39" s="205">
        <v>0.0</v>
      </c>
      <c r="P39" s="205">
        <v>1.0</v>
      </c>
      <c r="Q39" s="205">
        <v>1.0</v>
      </c>
      <c r="R39" s="105"/>
      <c r="S39" s="105"/>
      <c r="T39" s="105"/>
      <c r="U39" s="105"/>
      <c r="V39" s="105"/>
    </row>
    <row r="40" outlineLevel="1">
      <c r="A40" s="207"/>
      <c r="B40" s="208" t="s">
        <v>177</v>
      </c>
      <c r="C40" s="210" t="s">
        <v>788</v>
      </c>
      <c r="D40" s="114"/>
      <c r="E40" s="355" t="s">
        <v>3116</v>
      </c>
      <c r="F40" s="200" t="s">
        <v>3117</v>
      </c>
      <c r="G40" s="201" t="s">
        <v>3118</v>
      </c>
      <c r="H40" s="112"/>
      <c r="I40" s="224"/>
      <c r="J40" s="114"/>
      <c r="K40" s="203"/>
      <c r="L40" s="203"/>
      <c r="M40" s="204"/>
      <c r="N40" s="204"/>
      <c r="O40" s="205">
        <v>0.0</v>
      </c>
      <c r="P40" s="205">
        <v>1.0</v>
      </c>
      <c r="Q40" s="205">
        <v>1.0</v>
      </c>
      <c r="R40" s="105"/>
      <c r="S40" s="105"/>
      <c r="T40" s="105"/>
      <c r="U40" s="105"/>
      <c r="V40" s="105"/>
    </row>
    <row r="41">
      <c r="A41" s="180"/>
      <c r="B41" s="246"/>
      <c r="C41" s="180"/>
      <c r="D41" s="180"/>
      <c r="E41" s="180"/>
      <c r="F41" s="248"/>
      <c r="G41" s="248"/>
      <c r="H41" s="180"/>
      <c r="I41" s="180"/>
      <c r="J41" s="180"/>
      <c r="K41" s="180"/>
      <c r="L41" s="180"/>
      <c r="M41" s="180"/>
      <c r="N41" s="180"/>
      <c r="O41" s="180"/>
      <c r="P41" s="180"/>
      <c r="Q41" s="180"/>
      <c r="R41" s="180"/>
      <c r="S41" s="180"/>
      <c r="T41" s="180"/>
      <c r="U41" s="180"/>
      <c r="V41" s="180"/>
    </row>
    <row r="42">
      <c r="A42" s="250" t="s">
        <v>148</v>
      </c>
      <c r="B42" s="110"/>
      <c r="C42" s="251"/>
      <c r="D42" s="251"/>
      <c r="E42" s="251"/>
      <c r="F42" s="253"/>
      <c r="G42" s="251"/>
      <c r="H42" s="253"/>
      <c r="I42" s="253"/>
      <c r="J42" s="254"/>
      <c r="K42" s="253"/>
      <c r="L42" s="253"/>
      <c r="M42" s="253"/>
      <c r="N42" s="253"/>
      <c r="O42" s="253"/>
      <c r="P42" s="253"/>
      <c r="Q42" s="253"/>
      <c r="R42" s="253"/>
      <c r="S42" s="253"/>
      <c r="T42" s="253"/>
      <c r="U42" s="253"/>
      <c r="V42" s="253"/>
    </row>
    <row r="43" outlineLevel="1">
      <c r="A43" s="112"/>
      <c r="B43" s="114"/>
      <c r="C43" s="256" t="s">
        <v>48</v>
      </c>
      <c r="D43" s="257" t="s">
        <v>49</v>
      </c>
      <c r="E43" s="256" t="s">
        <v>50</v>
      </c>
      <c r="F43" s="259" t="s">
        <v>51</v>
      </c>
      <c r="G43" s="259" t="s">
        <v>174</v>
      </c>
      <c r="H43" s="260" t="str">
        <f>'テンプレート'!H56</f>
        <v>ガード硬直</v>
      </c>
      <c r="I43" s="259" t="str">
        <f>'テンプレート'!I56</f>
        <v>Landing Lag</v>
      </c>
      <c r="J43" s="259" t="s">
        <v>176</v>
      </c>
      <c r="K43" s="259" t="str">
        <f>'テンプレート'!K56</f>
        <v>ベクトル</v>
      </c>
      <c r="L43" s="259" t="str">
        <f>'テンプレート'!L56</f>
        <v>KBG (R.E.)</v>
      </c>
      <c r="M43" s="259" t="str">
        <f>'テンプレート'!M56</f>
        <v>BKB (R.A.)</v>
      </c>
      <c r="N43" s="259" t="str">
        <f>'テンプレート'!N56</f>
        <v>FKB (R.F.)</v>
      </c>
      <c r="O43" s="262" t="str">
        <f>'テンプレート'!O56</f>
        <v>盾削り値</v>
      </c>
      <c r="P43" s="259" t="str">
        <f>'テンプレート'!P56</f>
        <v>ﾋｯﾄｽﾄｯﾌﾟ</v>
      </c>
      <c r="Q43" s="262" t="str">
        <f>'テンプレート'!Q56</f>
        <v>ずらし</v>
      </c>
      <c r="R43" s="263" t="str">
        <f>'テンプレート'!R56</f>
        <v>Comment</v>
      </c>
      <c r="S43" s="120"/>
      <c r="T43" s="120"/>
      <c r="U43" s="120"/>
      <c r="V43" s="120"/>
    </row>
    <row r="44" outlineLevel="1">
      <c r="A44" s="265" t="s">
        <v>187</v>
      </c>
      <c r="B44" s="267"/>
      <c r="C44" s="199" t="s">
        <v>85</v>
      </c>
      <c r="D44" s="275" t="s">
        <v>458</v>
      </c>
      <c r="E44" s="271" t="s">
        <v>74</v>
      </c>
      <c r="F44" s="273">
        <v>14.399999999999999</v>
      </c>
      <c r="G44" s="273">
        <v>12.24</v>
      </c>
      <c r="H44" s="200" t="s">
        <v>59</v>
      </c>
      <c r="I44" s="311" t="str">
        <f t="array" ref="I44">INDEX('Aerial Attacks'!$O$3:$AA$109, MATCH($A$1,'Aerial Attacks'!$A$3:$A$109,0), MATCH(A44,'Aerial Attacks'!$O$2:$S$2,0))</f>
        <v>9</v>
      </c>
      <c r="J44" s="314" t="s">
        <v>3119</v>
      </c>
      <c r="K44" s="200"/>
      <c r="L44" s="203"/>
      <c r="M44" s="204"/>
      <c r="N44" s="204"/>
      <c r="O44" s="205">
        <v>0.0</v>
      </c>
      <c r="P44" s="205">
        <v>1.0</v>
      </c>
      <c r="Q44" s="205">
        <v>1.0</v>
      </c>
      <c r="R44" s="579"/>
      <c r="S44" s="221"/>
      <c r="T44" s="221"/>
      <c r="U44" s="221"/>
      <c r="V44" s="110"/>
    </row>
    <row r="45" outlineLevel="1">
      <c r="A45" s="207"/>
      <c r="B45" s="267" t="s">
        <v>76</v>
      </c>
      <c r="C45" s="199" t="s">
        <v>198</v>
      </c>
      <c r="D45" s="114"/>
      <c r="E45" s="199" t="s">
        <v>90</v>
      </c>
      <c r="F45" s="200">
        <v>9.6</v>
      </c>
      <c r="G45" s="200">
        <v>8.16</v>
      </c>
      <c r="H45" s="200" t="s">
        <v>193</v>
      </c>
      <c r="I45" s="207"/>
      <c r="J45" s="114"/>
      <c r="K45" s="200"/>
      <c r="L45" s="203"/>
      <c r="M45" s="204"/>
      <c r="N45" s="204"/>
      <c r="O45" s="205">
        <v>0.0</v>
      </c>
      <c r="P45" s="205">
        <v>1.0</v>
      </c>
      <c r="Q45" s="205">
        <v>1.0</v>
      </c>
      <c r="R45" s="112"/>
      <c r="S45" s="224"/>
      <c r="T45" s="224"/>
      <c r="U45" s="224"/>
      <c r="V45" s="114"/>
    </row>
    <row r="46" outlineLevel="1">
      <c r="A46" s="299" t="s">
        <v>219</v>
      </c>
      <c r="B46" s="267"/>
      <c r="C46" s="199" t="s">
        <v>85</v>
      </c>
      <c r="D46" s="210" t="s">
        <v>541</v>
      </c>
      <c r="E46" s="199" t="s">
        <v>79</v>
      </c>
      <c r="F46" s="200">
        <v>10.799999999999999</v>
      </c>
      <c r="G46" s="200">
        <v>9.18</v>
      </c>
      <c r="H46" s="200" t="s">
        <v>193</v>
      </c>
      <c r="I46" s="581" t="str">
        <f t="array" ref="I46">INDEX('Aerial Attacks'!$O$3:$AA$109, MATCH($A$1,'Aerial Attacks'!$A$3:$A$109,0), MATCH(A46,'Aerial Attacks'!$O$2:$S$2,0))</f>
        <v>10</v>
      </c>
      <c r="J46" s="355" t="s">
        <v>3120</v>
      </c>
      <c r="K46" s="200"/>
      <c r="L46" s="203"/>
      <c r="M46" s="204"/>
      <c r="N46" s="204"/>
      <c r="O46" s="205">
        <v>0.0</v>
      </c>
      <c r="P46" s="205">
        <v>1.0</v>
      </c>
      <c r="Q46" s="205">
        <v>1.0</v>
      </c>
      <c r="R46" s="582"/>
      <c r="S46" s="120"/>
      <c r="T46" s="120"/>
      <c r="U46" s="120"/>
      <c r="V46" s="117"/>
    </row>
    <row r="47" outlineLevel="1">
      <c r="A47" s="299" t="s">
        <v>260</v>
      </c>
      <c r="B47" s="267"/>
      <c r="C47" s="199" t="s">
        <v>696</v>
      </c>
      <c r="D47" s="210" t="s">
        <v>345</v>
      </c>
      <c r="E47" s="199" t="s">
        <v>3121</v>
      </c>
      <c r="F47" s="200" t="s">
        <v>3122</v>
      </c>
      <c r="G47" s="200" t="s">
        <v>3123</v>
      </c>
      <c r="H47" s="200" t="s">
        <v>2881</v>
      </c>
      <c r="I47" s="581">
        <f t="array" ref="I47">INDEX('Aerial Attacks'!$O$3:$AA$109, MATCH($A$1,'Aerial Attacks'!$A$3:$A$109,0), MATCH(A47,'Aerial Attacks'!$O$2:$S$2,0))</f>
        <v>15</v>
      </c>
      <c r="J47" s="355" t="s">
        <v>1381</v>
      </c>
      <c r="K47" s="200"/>
      <c r="L47" s="203"/>
      <c r="M47" s="204"/>
      <c r="N47" s="204"/>
      <c r="O47" s="205">
        <v>0.0</v>
      </c>
      <c r="P47" s="205">
        <v>1.0</v>
      </c>
      <c r="Q47" s="205">
        <v>1.0</v>
      </c>
      <c r="R47" s="582"/>
      <c r="S47" s="120"/>
      <c r="T47" s="120"/>
      <c r="U47" s="120"/>
      <c r="V47" s="117"/>
    </row>
    <row r="48" outlineLevel="1">
      <c r="A48" s="299" t="s">
        <v>271</v>
      </c>
      <c r="B48" s="267"/>
      <c r="C48" s="199" t="s">
        <v>85</v>
      </c>
      <c r="D48" s="210" t="s">
        <v>98</v>
      </c>
      <c r="E48" s="199" t="s">
        <v>74</v>
      </c>
      <c r="F48" s="200">
        <v>14.399999999999999</v>
      </c>
      <c r="G48" s="200">
        <v>12.24</v>
      </c>
      <c r="H48" s="200" t="s">
        <v>59</v>
      </c>
      <c r="I48" s="581" t="str">
        <f t="array" ref="I48">INDEX('Aerial Attacks'!$O$3:$AA$109, MATCH($A$1,'Aerial Attacks'!$A$3:$A$109,0), MATCH(A48,'Aerial Attacks'!$O$2:$S$2,0))</f>
        <v>10</v>
      </c>
      <c r="J48" s="355" t="s">
        <v>1279</v>
      </c>
      <c r="K48" s="203"/>
      <c r="L48" s="203"/>
      <c r="M48" s="204"/>
      <c r="N48" s="204"/>
      <c r="O48" s="205">
        <v>0.0</v>
      </c>
      <c r="P48" s="205">
        <v>1.0</v>
      </c>
      <c r="Q48" s="205">
        <v>1.0</v>
      </c>
      <c r="R48" s="582"/>
      <c r="S48" s="120"/>
      <c r="T48" s="120"/>
      <c r="U48" s="120"/>
      <c r="V48" s="117"/>
    </row>
    <row r="49" outlineLevel="1">
      <c r="A49" s="299" t="s">
        <v>283</v>
      </c>
      <c r="B49" s="267"/>
      <c r="C49" s="199" t="s">
        <v>308</v>
      </c>
      <c r="D49" s="210" t="s">
        <v>710</v>
      </c>
      <c r="E49" s="199" t="s">
        <v>3124</v>
      </c>
      <c r="F49" s="200" t="s">
        <v>3125</v>
      </c>
      <c r="G49" s="200" t="s">
        <v>3126</v>
      </c>
      <c r="H49" s="200" t="s">
        <v>254</v>
      </c>
      <c r="I49" s="581">
        <f t="array" ref="I49">INDEX('Aerial Attacks'!$O$3:$AA$109, MATCH($A$1,'Aerial Attacks'!$A$3:$A$109,0), MATCH(A49,'Aerial Attacks'!$O$2:$S$2,0))</f>
        <v>19</v>
      </c>
      <c r="J49" s="355" t="s">
        <v>1158</v>
      </c>
      <c r="K49" s="203"/>
      <c r="L49" s="203"/>
      <c r="M49" s="204"/>
      <c r="N49" s="204"/>
      <c r="O49" s="205">
        <v>0.0</v>
      </c>
      <c r="P49" s="205">
        <v>1.0</v>
      </c>
      <c r="Q49" s="205">
        <v>1.0</v>
      </c>
      <c r="R49" s="228"/>
      <c r="S49" s="120"/>
      <c r="T49" s="120"/>
      <c r="U49" s="120"/>
      <c r="V49" s="117"/>
    </row>
    <row r="50">
      <c r="A50" s="312"/>
      <c r="B50" s="315"/>
      <c r="C50" s="317"/>
      <c r="D50" s="317"/>
      <c r="E50" s="318"/>
      <c r="F50" s="318"/>
      <c r="G50" s="318"/>
      <c r="H50" s="319"/>
      <c r="I50" s="319"/>
      <c r="J50" s="320"/>
      <c r="K50" s="320"/>
      <c r="L50" s="320"/>
      <c r="M50" s="320"/>
      <c r="N50" s="320"/>
      <c r="O50" s="320"/>
      <c r="P50" s="320"/>
      <c r="Q50" s="180"/>
      <c r="R50" s="180"/>
      <c r="S50" s="180"/>
      <c r="T50" s="180"/>
      <c r="U50" s="180"/>
      <c r="V50" s="180"/>
    </row>
    <row r="51">
      <c r="A51" s="322" t="s">
        <v>305</v>
      </c>
      <c r="B51" s="117"/>
      <c r="C51" s="317"/>
      <c r="D51" s="317"/>
      <c r="E51" s="318"/>
      <c r="F51" s="318"/>
      <c r="G51" s="318"/>
      <c r="H51" s="319"/>
      <c r="I51" s="319"/>
      <c r="J51" s="320"/>
      <c r="K51" s="320"/>
      <c r="L51" s="320"/>
      <c r="M51" s="320"/>
      <c r="N51" s="320"/>
      <c r="O51" s="320"/>
      <c r="P51" s="320"/>
      <c r="Q51" s="180"/>
      <c r="R51" s="180"/>
      <c r="S51" s="180"/>
      <c r="T51" s="180"/>
      <c r="U51" s="180"/>
      <c r="V51" s="180"/>
    </row>
    <row r="52" outlineLevel="1">
      <c r="A52" s="324" t="s">
        <v>3127</v>
      </c>
      <c r="B52" s="117"/>
      <c r="C52" s="327" t="s">
        <v>48</v>
      </c>
      <c r="D52" s="327" t="s">
        <v>49</v>
      </c>
      <c r="E52" s="328" t="s">
        <v>50</v>
      </c>
      <c r="F52" s="329" t="s">
        <v>51</v>
      </c>
      <c r="G52" s="328" t="s">
        <v>52</v>
      </c>
      <c r="H52" s="331" t="s">
        <v>53</v>
      </c>
      <c r="I52" s="120"/>
      <c r="J52" s="117"/>
      <c r="K52" s="333" t="str">
        <f>'テンプレート'!K72</f>
        <v>ベクトル</v>
      </c>
      <c r="L52" s="333" t="str">
        <f>'テンプレート'!L72</f>
        <v>KBG (R.E.)</v>
      </c>
      <c r="M52" s="333" t="str">
        <f>'テンプレート'!M72</f>
        <v>BKB (R.A.)</v>
      </c>
      <c r="N52" s="333" t="str">
        <f>'テンプレート'!N72</f>
        <v>FKB (R.F.)</v>
      </c>
      <c r="O52" s="334" t="str">
        <f>'テンプレート'!O72</f>
        <v>盾削り値</v>
      </c>
      <c r="P52" s="333" t="str">
        <f>'テンプレート'!P72</f>
        <v>ﾋｯﾄｽﾄｯﾌﾟ</v>
      </c>
      <c r="Q52" s="334" t="str">
        <f>'テンプレート'!Q72</f>
        <v>ずらし</v>
      </c>
      <c r="R52" s="333" t="str">
        <f>'テンプレート'!R72</f>
        <v>相殺</v>
      </c>
      <c r="S52" s="334" t="str">
        <f>'テンプレート'!S72</f>
        <v>相殺ﾓｰｼｮﾝ</v>
      </c>
      <c r="T52" s="334" t="str">
        <f>'テンプレート'!T72</f>
        <v>飛び道具</v>
      </c>
      <c r="U52" s="334" t="str">
        <f>'テンプレート'!U72</f>
        <v>慣性反転</v>
      </c>
      <c r="V52" s="334" t="str">
        <f>'テンプレート'!V72</f>
        <v>向き反転</v>
      </c>
    </row>
    <row r="53" outlineLevel="1">
      <c r="A53" s="335" t="s">
        <v>324</v>
      </c>
      <c r="B53" s="343" t="s">
        <v>3128</v>
      </c>
      <c r="C53" s="199" t="s">
        <v>893</v>
      </c>
      <c r="D53" s="295" t="s">
        <v>548</v>
      </c>
      <c r="E53" s="199" t="s">
        <v>145</v>
      </c>
      <c r="F53" s="200">
        <v>8.4</v>
      </c>
      <c r="G53" s="201" t="s">
        <v>147</v>
      </c>
      <c r="H53" s="243" t="s">
        <v>3129</v>
      </c>
      <c r="I53" s="221"/>
      <c r="J53" s="110"/>
      <c r="K53" s="203"/>
      <c r="L53" s="203"/>
      <c r="M53" s="204"/>
      <c r="N53" s="204"/>
      <c r="O53" s="200">
        <v>0.0</v>
      </c>
      <c r="P53" s="200">
        <v>1.0</v>
      </c>
      <c r="Q53" s="200">
        <v>1.0</v>
      </c>
      <c r="R53" s="205" t="b">
        <v>1</v>
      </c>
      <c r="S53" s="205" t="b">
        <v>0</v>
      </c>
      <c r="T53" s="205"/>
      <c r="U53" s="344" t="s">
        <v>340</v>
      </c>
      <c r="V53" s="344" t="b">
        <v>1</v>
      </c>
    </row>
    <row r="54" outlineLevel="1">
      <c r="A54" s="222"/>
      <c r="B54" s="708" t="s">
        <v>3130</v>
      </c>
      <c r="C54" s="199" t="s">
        <v>3131</v>
      </c>
      <c r="D54" s="233"/>
      <c r="E54" s="199" t="s">
        <v>66</v>
      </c>
      <c r="F54" s="200">
        <v>7.199999999999999</v>
      </c>
      <c r="G54" s="201" t="s">
        <v>70</v>
      </c>
      <c r="H54" s="231"/>
      <c r="J54" s="233"/>
      <c r="K54" s="203"/>
      <c r="L54" s="203"/>
      <c r="M54" s="204"/>
      <c r="N54" s="204"/>
      <c r="O54" s="200">
        <v>0.0</v>
      </c>
      <c r="P54" s="200">
        <v>1.0</v>
      </c>
      <c r="Q54" s="200">
        <v>1.0</v>
      </c>
      <c r="R54" s="205" t="b">
        <v>1</v>
      </c>
      <c r="S54" s="205" t="b">
        <v>0</v>
      </c>
      <c r="T54" s="205"/>
      <c r="U54" s="222"/>
      <c r="V54" s="222"/>
    </row>
    <row r="55" outlineLevel="1">
      <c r="A55" s="222"/>
      <c r="B55" s="708" t="s">
        <v>3132</v>
      </c>
      <c r="C55" s="199" t="s">
        <v>3133</v>
      </c>
      <c r="D55" s="233"/>
      <c r="E55" s="199" t="s">
        <v>90</v>
      </c>
      <c r="F55" s="200">
        <v>9.6</v>
      </c>
      <c r="G55" s="201" t="s">
        <v>70</v>
      </c>
      <c r="H55" s="231"/>
      <c r="J55" s="233"/>
      <c r="K55" s="203"/>
      <c r="L55" s="203"/>
      <c r="M55" s="204"/>
      <c r="N55" s="204"/>
      <c r="O55" s="200">
        <v>0.0</v>
      </c>
      <c r="P55" s="200">
        <v>1.0</v>
      </c>
      <c r="Q55" s="200">
        <v>1.0</v>
      </c>
      <c r="R55" s="205" t="b">
        <v>1</v>
      </c>
      <c r="S55" s="205" t="b">
        <v>0</v>
      </c>
      <c r="T55" s="205"/>
      <c r="U55" s="222"/>
      <c r="V55" s="222"/>
    </row>
    <row r="56" outlineLevel="1">
      <c r="A56" s="222"/>
      <c r="B56" s="708" t="s">
        <v>3134</v>
      </c>
      <c r="C56" s="199" t="s">
        <v>3135</v>
      </c>
      <c r="D56" s="114"/>
      <c r="E56" s="201" t="s">
        <v>145</v>
      </c>
      <c r="F56" s="200">
        <v>8.4</v>
      </c>
      <c r="G56" s="201" t="s">
        <v>70</v>
      </c>
      <c r="H56" s="112"/>
      <c r="I56" s="224"/>
      <c r="J56" s="114"/>
      <c r="K56" s="203"/>
      <c r="L56" s="203"/>
      <c r="M56" s="204"/>
      <c r="N56" s="204"/>
      <c r="O56" s="200">
        <v>0.0</v>
      </c>
      <c r="P56" s="200">
        <v>1.0</v>
      </c>
      <c r="Q56" s="200">
        <v>1.0</v>
      </c>
      <c r="R56" s="205" t="b">
        <v>1</v>
      </c>
      <c r="S56" s="205" t="b">
        <v>0</v>
      </c>
      <c r="T56" s="205"/>
      <c r="U56" s="207"/>
      <c r="V56" s="207"/>
    </row>
    <row r="57" outlineLevel="1">
      <c r="A57" s="324" t="s">
        <v>3136</v>
      </c>
      <c r="B57" s="117"/>
      <c r="C57" s="327" t="s">
        <v>48</v>
      </c>
      <c r="D57" s="327" t="s">
        <v>49</v>
      </c>
      <c r="E57" s="328" t="s">
        <v>50</v>
      </c>
      <c r="F57" s="329" t="s">
        <v>51</v>
      </c>
      <c r="G57" s="328" t="s">
        <v>52</v>
      </c>
      <c r="H57" s="331" t="s">
        <v>53</v>
      </c>
      <c r="I57" s="120"/>
      <c r="J57" s="117"/>
      <c r="K57" s="333" t="str">
        <f>'テンプレート'!K75</f>
        <v>ベクトル</v>
      </c>
      <c r="L57" s="333" t="str">
        <f>'テンプレート'!L75</f>
        <v>KBG (R.E.)</v>
      </c>
      <c r="M57" s="333" t="str">
        <f>'テンプレート'!M75</f>
        <v>BKB (R.A.)</v>
      </c>
      <c r="N57" s="333" t="str">
        <f>'テンプレート'!N75</f>
        <v>FKB (R.F.)</v>
      </c>
      <c r="O57" s="334" t="str">
        <f>'テンプレート'!O75</f>
        <v>盾削り値</v>
      </c>
      <c r="P57" s="333" t="str">
        <f>'テンプレート'!P75</f>
        <v>ﾋｯﾄｽﾄｯﾌﾟ</v>
      </c>
      <c r="Q57" s="334" t="str">
        <f>'テンプレート'!Q75</f>
        <v>ずらし</v>
      </c>
      <c r="R57" s="333" t="str">
        <f>'テンプレート'!R75</f>
        <v>相殺</v>
      </c>
      <c r="S57" s="334" t="str">
        <f>'テンプレート'!S75</f>
        <v>相殺ﾓｰｼｮﾝ</v>
      </c>
      <c r="T57" s="334" t="str">
        <f>'テンプレート'!T75</f>
        <v>飛び道具</v>
      </c>
      <c r="U57" s="334" t="str">
        <f>'テンプレート'!U75</f>
        <v>慣性反転</v>
      </c>
      <c r="V57" s="334" t="str">
        <f>'テンプレート'!V75</f>
        <v>向き反転</v>
      </c>
    </row>
    <row r="58" ht="17.25" customHeight="1" outlineLevel="1">
      <c r="A58" s="335" t="s">
        <v>324</v>
      </c>
      <c r="B58" s="343" t="s">
        <v>170</v>
      </c>
      <c r="C58" s="199" t="s">
        <v>122</v>
      </c>
      <c r="D58" s="2075"/>
      <c r="E58" s="199" t="s">
        <v>194</v>
      </c>
      <c r="F58" s="200">
        <v>3.5999999999999996</v>
      </c>
      <c r="G58" s="201" t="s">
        <v>292</v>
      </c>
      <c r="H58" s="243" t="s">
        <v>3137</v>
      </c>
      <c r="I58" s="221"/>
      <c r="J58" s="110"/>
      <c r="K58" s="203"/>
      <c r="L58" s="203"/>
      <c r="M58" s="204"/>
      <c r="N58" s="204"/>
      <c r="O58" s="200">
        <v>0.0</v>
      </c>
      <c r="P58" s="200">
        <v>1.0</v>
      </c>
      <c r="Q58" s="200">
        <v>1.0</v>
      </c>
      <c r="R58" s="205" t="b">
        <v>1</v>
      </c>
      <c r="S58" s="205" t="b">
        <v>0</v>
      </c>
      <c r="T58" s="205" t="b">
        <v>1</v>
      </c>
      <c r="U58" s="344" t="s">
        <v>340</v>
      </c>
      <c r="V58" s="344" t="b">
        <v>1</v>
      </c>
    </row>
    <row r="59" ht="17.25" customHeight="1" outlineLevel="1">
      <c r="A59" s="222"/>
      <c r="B59" s="343" t="s">
        <v>3138</v>
      </c>
      <c r="C59" s="216" t="s">
        <v>379</v>
      </c>
      <c r="D59" s="233"/>
      <c r="E59" s="199" t="s">
        <v>205</v>
      </c>
      <c r="F59" s="200">
        <v>18.0</v>
      </c>
      <c r="G59" s="201" t="s">
        <v>124</v>
      </c>
      <c r="H59" s="231"/>
      <c r="J59" s="233"/>
      <c r="K59" s="200"/>
      <c r="L59" s="200"/>
      <c r="M59" s="205"/>
      <c r="N59" s="205"/>
      <c r="O59" s="200"/>
      <c r="P59" s="200"/>
      <c r="Q59" s="200"/>
      <c r="R59" s="205" t="b">
        <v>0</v>
      </c>
      <c r="S59" s="205" t="b">
        <v>0</v>
      </c>
      <c r="T59" s="205" t="b">
        <v>0</v>
      </c>
      <c r="U59" s="222"/>
      <c r="V59" s="222"/>
    </row>
    <row r="60" ht="17.25" customHeight="1" outlineLevel="1">
      <c r="A60" s="222"/>
      <c r="B60" s="343" t="s">
        <v>3139</v>
      </c>
      <c r="C60" s="207"/>
      <c r="D60" s="114"/>
      <c r="E60" s="199" t="s">
        <v>3140</v>
      </c>
      <c r="F60" s="200" t="s">
        <v>3141</v>
      </c>
      <c r="G60" s="833"/>
      <c r="H60" s="112"/>
      <c r="I60" s="224"/>
      <c r="J60" s="114"/>
      <c r="K60" s="200"/>
      <c r="L60" s="200"/>
      <c r="M60" s="205"/>
      <c r="N60" s="205"/>
      <c r="O60" s="200">
        <v>0.0</v>
      </c>
      <c r="P60" s="200">
        <v>1.0</v>
      </c>
      <c r="Q60" s="200">
        <v>1.0</v>
      </c>
      <c r="R60" s="205" t="b">
        <v>1</v>
      </c>
      <c r="S60" s="205" t="b">
        <v>0</v>
      </c>
      <c r="T60" s="205"/>
      <c r="U60" s="207"/>
      <c r="V60" s="207"/>
    </row>
    <row r="61" outlineLevel="1">
      <c r="A61" s="324" t="s">
        <v>3142</v>
      </c>
      <c r="B61" s="117"/>
      <c r="C61" s="327" t="s">
        <v>48</v>
      </c>
      <c r="D61" s="327" t="s">
        <v>49</v>
      </c>
      <c r="E61" s="328" t="s">
        <v>50</v>
      </c>
      <c r="F61" s="329" t="s">
        <v>51</v>
      </c>
      <c r="G61" s="328" t="s">
        <v>52</v>
      </c>
      <c r="H61" s="331" t="s">
        <v>53</v>
      </c>
      <c r="I61" s="120"/>
      <c r="J61" s="117"/>
      <c r="K61" s="333" t="str">
        <f>'テンプレート'!K80</f>
        <v>ベクトル</v>
      </c>
      <c r="L61" s="333" t="str">
        <f>'テンプレート'!L80</f>
        <v>KBG (R.E.)</v>
      </c>
      <c r="M61" s="333" t="str">
        <f>'テンプレート'!M80</f>
        <v>BKB (R.A.)</v>
      </c>
      <c r="N61" s="333" t="str">
        <f>'テンプレート'!N80</f>
        <v>FKB (R.F.)</v>
      </c>
      <c r="O61" s="334" t="str">
        <f>'テンプレート'!O80</f>
        <v>盾削り値</v>
      </c>
      <c r="P61" s="333" t="str">
        <f>'テンプレート'!P80</f>
        <v>ﾋｯﾄｽﾄｯﾌﾟ</v>
      </c>
      <c r="Q61" s="334" t="str">
        <f>'テンプレート'!Q80</f>
        <v>ずらし</v>
      </c>
      <c r="R61" s="333" t="str">
        <f>'テンプレート'!R80</f>
        <v>相殺</v>
      </c>
      <c r="S61" s="334" t="str">
        <f>'テンプレート'!S80</f>
        <v>相殺ﾓｰｼｮﾝ</v>
      </c>
      <c r="T61" s="334" t="str">
        <f>'テンプレート'!T80</f>
        <v>飛び道具</v>
      </c>
      <c r="U61" s="334" t="str">
        <f>'テンプレート'!U80</f>
        <v>慣性反転</v>
      </c>
      <c r="V61" s="334" t="str">
        <f>'テンプレート'!V80</f>
        <v>向き反転</v>
      </c>
    </row>
    <row r="62" outlineLevel="1">
      <c r="A62" s="335" t="s">
        <v>324</v>
      </c>
      <c r="B62" s="388" t="s">
        <v>129</v>
      </c>
      <c r="C62" s="199" t="s">
        <v>1754</v>
      </c>
      <c r="D62" s="216" t="s">
        <v>3143</v>
      </c>
      <c r="E62" s="199" t="s">
        <v>58</v>
      </c>
      <c r="F62" s="200">
        <v>4.8</v>
      </c>
      <c r="G62" s="201" t="s">
        <v>59</v>
      </c>
      <c r="H62" s="243" t="s">
        <v>3144</v>
      </c>
      <c r="I62" s="221"/>
      <c r="J62" s="110"/>
      <c r="K62" s="200"/>
      <c r="L62" s="200"/>
      <c r="M62" s="205"/>
      <c r="N62" s="205"/>
      <c r="O62" s="200">
        <v>0.0</v>
      </c>
      <c r="P62" s="200">
        <v>1.0</v>
      </c>
      <c r="Q62" s="200">
        <v>1.0</v>
      </c>
      <c r="R62" s="205" t="b">
        <v>1</v>
      </c>
      <c r="S62" s="205" t="b">
        <v>1</v>
      </c>
      <c r="T62" s="205"/>
      <c r="U62" s="344" t="s">
        <v>340</v>
      </c>
      <c r="V62" s="344" t="b">
        <v>1</v>
      </c>
    </row>
    <row r="63" outlineLevel="1">
      <c r="A63" s="222"/>
      <c r="B63" s="388" t="s">
        <v>402</v>
      </c>
      <c r="C63" s="199" t="s">
        <v>3145</v>
      </c>
      <c r="D63" s="222"/>
      <c r="E63" s="199" t="s">
        <v>473</v>
      </c>
      <c r="F63" s="200">
        <v>3.0</v>
      </c>
      <c r="G63" s="201" t="s">
        <v>193</v>
      </c>
      <c r="H63" s="231"/>
      <c r="J63" s="233"/>
      <c r="K63" s="200"/>
      <c r="L63" s="200"/>
      <c r="M63" s="205"/>
      <c r="N63" s="205"/>
      <c r="O63" s="200">
        <v>0.0</v>
      </c>
      <c r="P63" s="200">
        <v>1.0</v>
      </c>
      <c r="Q63" s="200">
        <v>1.0</v>
      </c>
      <c r="R63" s="205" t="b">
        <v>1</v>
      </c>
      <c r="S63" s="205" t="b">
        <v>0</v>
      </c>
      <c r="T63" s="205"/>
      <c r="U63" s="222"/>
      <c r="V63" s="222"/>
    </row>
    <row r="64" outlineLevel="1">
      <c r="A64" s="222"/>
      <c r="B64" s="388" t="s">
        <v>3146</v>
      </c>
      <c r="C64" s="216" t="s">
        <v>2277</v>
      </c>
      <c r="D64" s="222"/>
      <c r="E64" s="199" t="s">
        <v>229</v>
      </c>
      <c r="F64" s="200">
        <v>6.0</v>
      </c>
      <c r="G64" s="201" t="s">
        <v>67</v>
      </c>
      <c r="H64" s="231"/>
      <c r="J64" s="233"/>
      <c r="K64" s="200"/>
      <c r="L64" s="200"/>
      <c r="M64" s="205"/>
      <c r="N64" s="205"/>
      <c r="O64" s="200"/>
      <c r="P64" s="200"/>
      <c r="Q64" s="200"/>
      <c r="R64" s="205" t="b">
        <v>0</v>
      </c>
      <c r="S64" s="205" t="b">
        <v>0</v>
      </c>
      <c r="T64" s="205" t="b">
        <v>0</v>
      </c>
      <c r="U64" s="222"/>
      <c r="V64" s="222"/>
    </row>
    <row r="65" outlineLevel="1">
      <c r="A65" s="207"/>
      <c r="B65" s="388" t="s">
        <v>3147</v>
      </c>
      <c r="C65" s="207"/>
      <c r="D65" s="207"/>
      <c r="E65" s="199" t="s">
        <v>66</v>
      </c>
      <c r="F65" s="200">
        <v>7.2</v>
      </c>
      <c r="G65" s="201" t="s">
        <v>67</v>
      </c>
      <c r="H65" s="112"/>
      <c r="I65" s="224"/>
      <c r="J65" s="114"/>
      <c r="K65" s="200"/>
      <c r="L65" s="200"/>
      <c r="M65" s="205"/>
      <c r="N65" s="205"/>
      <c r="O65" s="200">
        <v>0.0</v>
      </c>
      <c r="P65" s="200">
        <v>1.0</v>
      </c>
      <c r="Q65" s="200">
        <v>1.0</v>
      </c>
      <c r="R65" s="205" t="b">
        <v>1</v>
      </c>
      <c r="S65" s="205" t="b">
        <v>0</v>
      </c>
      <c r="T65" s="205"/>
      <c r="U65" s="207"/>
      <c r="V65" s="207"/>
    </row>
    <row r="66" outlineLevel="1">
      <c r="A66" s="324" t="s">
        <v>827</v>
      </c>
      <c r="B66" s="117"/>
      <c r="C66" s="327" t="s">
        <v>48</v>
      </c>
      <c r="D66" s="327" t="s">
        <v>49</v>
      </c>
      <c r="E66" s="328" t="s">
        <v>50</v>
      </c>
      <c r="F66" s="329" t="s">
        <v>51</v>
      </c>
      <c r="G66" s="328" t="s">
        <v>52</v>
      </c>
      <c r="H66" s="331" t="s">
        <v>53</v>
      </c>
      <c r="I66" s="120"/>
      <c r="J66" s="117"/>
      <c r="K66" s="333" t="str">
        <f>'テンプレート'!K85</f>
        <v>ベクトル</v>
      </c>
      <c r="L66" s="333" t="str">
        <f>'テンプレート'!L85</f>
        <v>KBG (R.E.)</v>
      </c>
      <c r="M66" s="333" t="str">
        <f>'テンプレート'!M85</f>
        <v>BKB (R.A.)</v>
      </c>
      <c r="N66" s="333" t="str">
        <f>'テンプレート'!N85</f>
        <v>FKB (R.F.)</v>
      </c>
      <c r="O66" s="334" t="str">
        <f>'テンプレート'!O85</f>
        <v>盾削り値</v>
      </c>
      <c r="P66" s="333" t="str">
        <f>'テンプレート'!P85</f>
        <v>ﾋｯﾄｽﾄｯﾌﾟ</v>
      </c>
      <c r="Q66" s="334" t="str">
        <f>'テンプレート'!Q85</f>
        <v>ずらし</v>
      </c>
      <c r="R66" s="333" t="str">
        <f>'テンプレート'!R85</f>
        <v>相殺</v>
      </c>
      <c r="S66" s="334" t="str">
        <f>'テンプレート'!S85</f>
        <v>相殺ﾓｰｼｮﾝ</v>
      </c>
      <c r="T66" s="334" t="str">
        <f>'テンプレート'!T85</f>
        <v>飛び道具</v>
      </c>
      <c r="U66" s="334" t="str">
        <f>'テンプレート'!U85</f>
        <v>慣性反転</v>
      </c>
      <c r="V66" s="334" t="str">
        <f>'テンプレート'!V85</f>
        <v>向き反転</v>
      </c>
    </row>
    <row r="67" outlineLevel="1">
      <c r="A67" s="335" t="s">
        <v>324</v>
      </c>
      <c r="B67" s="597" t="s">
        <v>830</v>
      </c>
      <c r="C67" s="345" t="s">
        <v>3148</v>
      </c>
      <c r="D67" s="345" t="s">
        <v>213</v>
      </c>
      <c r="E67" s="199" t="s">
        <v>58</v>
      </c>
      <c r="F67" s="200">
        <v>4.8</v>
      </c>
      <c r="G67" s="199" t="s">
        <v>59</v>
      </c>
      <c r="H67" s="844" t="s">
        <v>3149</v>
      </c>
      <c r="I67" s="221"/>
      <c r="J67" s="110"/>
      <c r="K67" s="200"/>
      <c r="L67" s="200"/>
      <c r="M67" s="205"/>
      <c r="N67" s="205"/>
      <c r="O67" s="200">
        <v>0.0</v>
      </c>
      <c r="P67" s="200">
        <v>1.0</v>
      </c>
      <c r="Q67" s="200">
        <v>1.0</v>
      </c>
      <c r="R67" s="205" t="b">
        <v>0</v>
      </c>
      <c r="S67" s="205" t="b">
        <v>0</v>
      </c>
      <c r="T67" s="205"/>
      <c r="U67" s="344" t="b">
        <v>0</v>
      </c>
      <c r="V67" s="344" t="b">
        <v>0</v>
      </c>
    </row>
    <row r="68" outlineLevel="1">
      <c r="A68" s="222"/>
      <c r="B68" s="371" t="s">
        <v>633</v>
      </c>
      <c r="C68" s="833"/>
      <c r="D68" s="2083" t="s">
        <v>74</v>
      </c>
      <c r="E68" s="833"/>
      <c r="F68" s="833"/>
      <c r="G68" s="833"/>
      <c r="H68" s="112"/>
      <c r="I68" s="224"/>
      <c r="J68" s="114"/>
      <c r="K68" s="200"/>
      <c r="L68" s="200"/>
      <c r="M68" s="205"/>
      <c r="N68" s="205"/>
      <c r="O68" s="200"/>
      <c r="P68" s="200"/>
      <c r="Q68" s="200"/>
      <c r="R68" s="205" t="b">
        <v>0</v>
      </c>
      <c r="S68" s="205" t="b">
        <v>0</v>
      </c>
      <c r="T68" s="205" t="b">
        <v>0</v>
      </c>
      <c r="U68" s="222"/>
      <c r="V68" s="222"/>
    </row>
    <row r="69" outlineLevel="1">
      <c r="A69" s="207"/>
      <c r="B69" s="597" t="s">
        <v>836</v>
      </c>
      <c r="C69" s="199" t="s">
        <v>77</v>
      </c>
      <c r="D69" s="199" t="s">
        <v>3150</v>
      </c>
      <c r="E69" s="199" t="s">
        <v>229</v>
      </c>
      <c r="F69" s="200">
        <v>6.0</v>
      </c>
      <c r="G69" s="199" t="s">
        <v>67</v>
      </c>
      <c r="H69" s="228" t="s">
        <v>3151</v>
      </c>
      <c r="I69" s="120"/>
      <c r="J69" s="117"/>
      <c r="K69" s="200"/>
      <c r="L69" s="200"/>
      <c r="M69" s="205"/>
      <c r="N69" s="205"/>
      <c r="O69" s="200"/>
      <c r="P69" s="200"/>
      <c r="Q69" s="200"/>
      <c r="R69" s="205" t="b">
        <v>0</v>
      </c>
      <c r="S69" s="205" t="b">
        <v>0</v>
      </c>
      <c r="T69" s="205" t="b">
        <v>0</v>
      </c>
      <c r="U69" s="207"/>
      <c r="V69" s="207"/>
    </row>
    <row r="70">
      <c r="A70" s="312"/>
      <c r="B70" s="315"/>
      <c r="C70" s="317"/>
      <c r="D70" s="317"/>
      <c r="E70" s="318"/>
      <c r="F70" s="318"/>
      <c r="G70" s="318"/>
      <c r="H70" s="319"/>
      <c r="I70" s="319"/>
      <c r="J70" s="320"/>
      <c r="K70" s="320"/>
      <c r="L70" s="320"/>
      <c r="M70" s="320"/>
      <c r="N70" s="320"/>
      <c r="O70" s="320"/>
      <c r="P70" s="320"/>
      <c r="Q70" s="180"/>
      <c r="R70" s="180"/>
      <c r="S70" s="180"/>
      <c r="T70" s="180"/>
      <c r="U70" s="180"/>
      <c r="V70" s="180"/>
    </row>
    <row r="71">
      <c r="A71" s="390" t="s">
        <v>442</v>
      </c>
      <c r="B71" s="110"/>
      <c r="C71" s="319"/>
      <c r="D71" s="319"/>
      <c r="E71" s="320"/>
      <c r="F71" s="392"/>
      <c r="G71" s="392"/>
      <c r="H71" s="320"/>
      <c r="I71" s="320"/>
      <c r="J71" s="320"/>
      <c r="K71" s="320"/>
      <c r="L71" s="320"/>
      <c r="M71" s="320"/>
      <c r="N71" s="180"/>
      <c r="O71" s="180"/>
      <c r="P71" s="180"/>
      <c r="Q71" s="320"/>
      <c r="R71" s="320"/>
      <c r="S71" s="320"/>
      <c r="T71" s="320"/>
      <c r="U71" s="320"/>
      <c r="V71" s="320"/>
    </row>
    <row r="72" outlineLevel="1">
      <c r="A72" s="112"/>
      <c r="B72" s="114"/>
      <c r="C72" s="393" t="s">
        <v>48</v>
      </c>
      <c r="D72" s="393" t="s">
        <v>49</v>
      </c>
      <c r="E72" s="393" t="s">
        <v>50</v>
      </c>
      <c r="F72" s="396" t="s">
        <v>51</v>
      </c>
      <c r="G72" s="319"/>
      <c r="H72" s="319"/>
      <c r="I72" s="319"/>
      <c r="J72" s="320"/>
      <c r="K72" s="320"/>
      <c r="L72" s="320"/>
      <c r="M72" s="320"/>
      <c r="N72" s="320"/>
      <c r="O72" s="320"/>
      <c r="P72" s="320"/>
      <c r="Q72" s="320"/>
      <c r="R72" s="320"/>
      <c r="S72" s="320"/>
      <c r="T72" s="320"/>
      <c r="U72" s="320"/>
      <c r="V72" s="320"/>
    </row>
    <row r="73" outlineLevel="1">
      <c r="A73" s="398" t="s">
        <v>449</v>
      </c>
      <c r="B73" s="399" t="s">
        <v>449</v>
      </c>
      <c r="C73" s="199" t="s">
        <v>429</v>
      </c>
      <c r="D73" s="199" t="s">
        <v>66</v>
      </c>
      <c r="E73" s="199" t="s">
        <v>452</v>
      </c>
      <c r="F73" s="200">
        <v>1.56</v>
      </c>
      <c r="G73" s="319"/>
      <c r="H73" s="319"/>
      <c r="I73" s="319"/>
      <c r="J73" s="320"/>
      <c r="K73" s="320"/>
      <c r="L73" s="320"/>
      <c r="M73" s="320"/>
      <c r="N73" s="320"/>
      <c r="O73" s="320"/>
      <c r="P73" s="320"/>
      <c r="Q73" s="320"/>
      <c r="R73" s="320"/>
      <c r="S73" s="320"/>
      <c r="T73" s="320"/>
      <c r="U73" s="320"/>
      <c r="V73" s="320"/>
    </row>
    <row r="74" outlineLevel="1">
      <c r="A74" s="400" t="s">
        <v>454</v>
      </c>
      <c r="B74" s="399" t="s">
        <v>455</v>
      </c>
      <c r="C74" s="199" t="s">
        <v>105</v>
      </c>
      <c r="D74" s="199" t="s">
        <v>476</v>
      </c>
      <c r="E74" s="401"/>
      <c r="F74" s="402"/>
      <c r="G74" s="402"/>
      <c r="H74" s="319"/>
      <c r="I74" s="319"/>
      <c r="J74" s="320"/>
      <c r="K74" s="320"/>
      <c r="L74" s="320"/>
      <c r="M74" s="320"/>
      <c r="N74" s="320"/>
      <c r="O74" s="320"/>
      <c r="P74" s="320"/>
      <c r="Q74" s="320"/>
      <c r="R74" s="320"/>
      <c r="S74" s="320"/>
      <c r="T74" s="320"/>
      <c r="U74" s="320"/>
      <c r="V74" s="320"/>
    </row>
    <row r="75" outlineLevel="1">
      <c r="A75" s="231"/>
      <c r="B75" s="399" t="s">
        <v>456</v>
      </c>
      <c r="C75" s="199" t="s">
        <v>192</v>
      </c>
      <c r="D75" s="199" t="s">
        <v>345</v>
      </c>
      <c r="E75" s="401"/>
      <c r="F75" s="402"/>
      <c r="G75" s="402"/>
      <c r="H75" s="319"/>
      <c r="I75" s="319"/>
      <c r="J75" s="320"/>
      <c r="K75" s="320"/>
      <c r="L75" s="320"/>
      <c r="M75" s="320"/>
      <c r="N75" s="320"/>
      <c r="O75" s="320"/>
      <c r="P75" s="320"/>
      <c r="Q75" s="320"/>
      <c r="R75" s="320"/>
      <c r="S75" s="320"/>
      <c r="T75" s="320"/>
      <c r="U75" s="320"/>
      <c r="V75" s="320"/>
    </row>
    <row r="76" outlineLevel="1">
      <c r="A76" s="112"/>
      <c r="B76" s="399" t="s">
        <v>459</v>
      </c>
      <c r="C76" s="199" t="s">
        <v>457</v>
      </c>
      <c r="D76" s="199" t="s">
        <v>165</v>
      </c>
      <c r="E76" s="319"/>
      <c r="F76" s="402"/>
      <c r="G76" s="402"/>
      <c r="H76" s="319"/>
      <c r="I76" s="319"/>
      <c r="J76" s="320"/>
      <c r="K76" s="320"/>
      <c r="L76" s="320"/>
      <c r="M76" s="320"/>
      <c r="N76" s="320"/>
      <c r="O76" s="320"/>
      <c r="P76" s="320"/>
      <c r="Q76" s="320"/>
      <c r="R76" s="320"/>
      <c r="S76" s="320"/>
      <c r="T76" s="320"/>
      <c r="U76" s="320"/>
      <c r="V76" s="320"/>
    </row>
    <row r="77" outlineLevel="1">
      <c r="A77" s="403" t="s">
        <v>462</v>
      </c>
      <c r="B77" s="117"/>
      <c r="C77" s="393" t="s">
        <v>465</v>
      </c>
      <c r="D77" s="393" t="s">
        <v>48</v>
      </c>
      <c r="E77" s="393" t="s">
        <v>49</v>
      </c>
      <c r="F77" s="393" t="s">
        <v>50</v>
      </c>
      <c r="G77" s="396" t="s">
        <v>51</v>
      </c>
      <c r="H77" s="1036" t="s">
        <v>53</v>
      </c>
      <c r="I77" s="120"/>
      <c r="J77" s="117"/>
      <c r="K77" s="405" t="str">
        <f>'テンプレート'!K97</f>
        <v>ベクトル</v>
      </c>
      <c r="L77" s="405" t="str">
        <f>'テンプレート'!L97</f>
        <v>KBG (R.E.)</v>
      </c>
      <c r="M77" s="405" t="str">
        <f>'テンプレート'!M97</f>
        <v>BKB (R.A.)</v>
      </c>
      <c r="N77" s="405" t="str">
        <f>'テンプレート'!N97</f>
        <v>FKB (R.F.)</v>
      </c>
      <c r="O77" s="406" t="str">
        <f>'テンプレート'!O97</f>
        <v>盾削り値</v>
      </c>
      <c r="P77" s="405" t="str">
        <f>'テンプレート'!P97</f>
        <v>ﾋｯﾄｽﾄｯﾌﾟ</v>
      </c>
      <c r="Q77" s="406" t="str">
        <f>'テンプレート'!Q97</f>
        <v>ずらし</v>
      </c>
      <c r="R77" s="408"/>
      <c r="S77" s="408"/>
      <c r="T77" s="408"/>
      <c r="U77" s="408"/>
      <c r="V77" s="408"/>
    </row>
    <row r="78" outlineLevel="1">
      <c r="A78" s="411" t="s">
        <v>467</v>
      </c>
      <c r="B78" s="399" t="s">
        <v>469</v>
      </c>
      <c r="C78" s="426"/>
      <c r="D78" s="199" t="s">
        <v>173</v>
      </c>
      <c r="E78" s="216" t="s">
        <v>924</v>
      </c>
      <c r="F78" s="199" t="s">
        <v>229</v>
      </c>
      <c r="G78" s="200">
        <v>6.0</v>
      </c>
      <c r="H78" s="1141"/>
      <c r="I78" s="221"/>
      <c r="J78" s="110"/>
      <c r="K78" s="203"/>
      <c r="L78" s="203"/>
      <c r="M78" s="204"/>
      <c r="N78" s="204"/>
      <c r="O78" s="205">
        <v>0.0</v>
      </c>
      <c r="P78" s="205">
        <v>1.0</v>
      </c>
      <c r="Q78" s="205">
        <v>1.0</v>
      </c>
      <c r="R78" s="408"/>
      <c r="S78" s="320"/>
      <c r="T78" s="320"/>
      <c r="U78" s="320"/>
      <c r="V78" s="320"/>
    </row>
    <row r="79" outlineLevel="1">
      <c r="A79" s="207"/>
      <c r="B79" s="399" t="s">
        <v>462</v>
      </c>
      <c r="C79" s="207"/>
      <c r="D79" s="199" t="s">
        <v>191</v>
      </c>
      <c r="E79" s="207"/>
      <c r="F79" s="199" t="s">
        <v>58</v>
      </c>
      <c r="G79" s="200">
        <v>4.8</v>
      </c>
      <c r="H79" s="112"/>
      <c r="I79" s="224"/>
      <c r="J79" s="114"/>
      <c r="K79" s="203"/>
      <c r="L79" s="203"/>
      <c r="M79" s="204"/>
      <c r="N79" s="204"/>
      <c r="O79" s="407"/>
      <c r="P79" s="407"/>
      <c r="Q79" s="407"/>
      <c r="R79" s="408"/>
      <c r="S79" s="320"/>
      <c r="T79" s="320"/>
      <c r="U79" s="320"/>
      <c r="V79" s="320"/>
    </row>
    <row r="80" outlineLevel="1">
      <c r="A80" s="411" t="s">
        <v>474</v>
      </c>
      <c r="B80" s="399" t="s">
        <v>469</v>
      </c>
      <c r="C80" s="426"/>
      <c r="D80" s="199" t="s">
        <v>299</v>
      </c>
      <c r="E80" s="216" t="s">
        <v>159</v>
      </c>
      <c r="F80" s="199" t="s">
        <v>66</v>
      </c>
      <c r="G80" s="200">
        <v>7.199999999999999</v>
      </c>
      <c r="H80" s="1141"/>
      <c r="I80" s="221"/>
      <c r="J80" s="110"/>
      <c r="K80" s="203"/>
      <c r="L80" s="203"/>
      <c r="M80" s="204"/>
      <c r="N80" s="204"/>
      <c r="O80" s="205">
        <v>0.0</v>
      </c>
      <c r="P80" s="205">
        <v>1.0</v>
      </c>
      <c r="Q80" s="205">
        <v>1.0</v>
      </c>
      <c r="R80" s="408"/>
      <c r="S80" s="320"/>
      <c r="T80" s="320"/>
      <c r="U80" s="320"/>
      <c r="V80" s="320"/>
    </row>
    <row r="81" outlineLevel="1">
      <c r="A81" s="207"/>
      <c r="B81" s="399" t="s">
        <v>462</v>
      </c>
      <c r="C81" s="207"/>
      <c r="D81" s="199" t="s">
        <v>57</v>
      </c>
      <c r="E81" s="207"/>
      <c r="F81" s="199" t="s">
        <v>229</v>
      </c>
      <c r="G81" s="200">
        <v>6.0</v>
      </c>
      <c r="H81" s="112"/>
      <c r="I81" s="224"/>
      <c r="J81" s="114"/>
      <c r="K81" s="203"/>
      <c r="L81" s="203"/>
      <c r="M81" s="204"/>
      <c r="N81" s="204"/>
      <c r="O81" s="407"/>
      <c r="P81" s="407"/>
      <c r="Q81" s="407"/>
      <c r="R81" s="408"/>
      <c r="S81" s="320"/>
      <c r="T81" s="320"/>
      <c r="U81" s="320"/>
      <c r="V81" s="320"/>
    </row>
    <row r="82" outlineLevel="1">
      <c r="A82" s="411" t="s">
        <v>477</v>
      </c>
      <c r="B82" s="399" t="s">
        <v>469</v>
      </c>
      <c r="C82" s="426"/>
      <c r="D82" s="199" t="s">
        <v>835</v>
      </c>
      <c r="E82" s="216" t="s">
        <v>190</v>
      </c>
      <c r="F82" s="199" t="s">
        <v>229</v>
      </c>
      <c r="G82" s="200">
        <v>6.0</v>
      </c>
      <c r="H82" s="1141"/>
      <c r="I82" s="221"/>
      <c r="J82" s="110"/>
      <c r="K82" s="203"/>
      <c r="L82" s="203"/>
      <c r="M82" s="204"/>
      <c r="N82" s="204"/>
      <c r="O82" s="205">
        <v>0.0</v>
      </c>
      <c r="P82" s="205">
        <v>1.0</v>
      </c>
      <c r="Q82" s="205">
        <v>1.0</v>
      </c>
      <c r="R82" s="408"/>
      <c r="S82" s="320"/>
      <c r="T82" s="320"/>
      <c r="U82" s="320"/>
      <c r="V82" s="320"/>
    </row>
    <row r="83" outlineLevel="1">
      <c r="A83" s="207"/>
      <c r="B83" s="399" t="s">
        <v>462</v>
      </c>
      <c r="C83" s="207"/>
      <c r="D83" s="199" t="s">
        <v>154</v>
      </c>
      <c r="E83" s="207"/>
      <c r="F83" s="199" t="s">
        <v>303</v>
      </c>
      <c r="G83" s="200">
        <v>2.4</v>
      </c>
      <c r="H83" s="112"/>
      <c r="I83" s="224"/>
      <c r="J83" s="114"/>
      <c r="K83" s="203"/>
      <c r="L83" s="203"/>
      <c r="M83" s="204"/>
      <c r="N83" s="204"/>
      <c r="O83" s="407"/>
      <c r="P83" s="407"/>
      <c r="Q83" s="407"/>
      <c r="R83" s="408"/>
      <c r="S83" s="179"/>
      <c r="T83" s="179"/>
      <c r="U83" s="179"/>
      <c r="V83" s="179"/>
    </row>
    <row r="84" outlineLevel="1">
      <c r="A84" s="411" t="s">
        <v>482</v>
      </c>
      <c r="B84" s="399" t="s">
        <v>469</v>
      </c>
      <c r="C84" s="426"/>
      <c r="D84" s="407"/>
      <c r="E84" s="216" t="s">
        <v>541</v>
      </c>
      <c r="F84" s="407"/>
      <c r="G84" s="407"/>
      <c r="H84" s="283" t="s">
        <v>3152</v>
      </c>
      <c r="I84" s="221"/>
      <c r="J84" s="110"/>
      <c r="K84" s="407"/>
      <c r="L84" s="407"/>
      <c r="M84" s="407"/>
      <c r="N84" s="407"/>
      <c r="O84" s="407"/>
      <c r="P84" s="407"/>
      <c r="Q84" s="407"/>
      <c r="R84" s="408"/>
      <c r="S84" s="179"/>
      <c r="T84" s="179"/>
      <c r="U84" s="179"/>
      <c r="V84" s="179"/>
    </row>
    <row r="85" outlineLevel="1">
      <c r="A85" s="207"/>
      <c r="B85" s="399" t="s">
        <v>462</v>
      </c>
      <c r="C85" s="207"/>
      <c r="D85" s="199" t="s">
        <v>835</v>
      </c>
      <c r="E85" s="207"/>
      <c r="F85" s="199" t="s">
        <v>1513</v>
      </c>
      <c r="G85" s="200">
        <v>10.2</v>
      </c>
      <c r="H85" s="112"/>
      <c r="I85" s="224"/>
      <c r="J85" s="114"/>
      <c r="K85" s="203"/>
      <c r="L85" s="203"/>
      <c r="M85" s="204"/>
      <c r="N85" s="204"/>
      <c r="O85" s="407"/>
      <c r="P85" s="407"/>
      <c r="Q85" s="407"/>
      <c r="R85" s="408"/>
      <c r="S85" s="179"/>
      <c r="T85" s="179"/>
      <c r="U85" s="179"/>
      <c r="V85" s="179"/>
    </row>
    <row r="86">
      <c r="A86" s="312"/>
      <c r="B86" s="315"/>
      <c r="C86" s="317"/>
      <c r="D86" s="317"/>
      <c r="E86" s="319"/>
      <c r="F86" s="248"/>
      <c r="G86" s="248"/>
      <c r="H86" s="319"/>
      <c r="I86" s="319"/>
      <c r="J86" s="320"/>
      <c r="K86" s="320"/>
      <c r="L86" s="121"/>
      <c r="M86" s="121"/>
      <c r="N86" s="121"/>
      <c r="O86" s="179"/>
      <c r="P86" s="179"/>
      <c r="Q86" s="121"/>
      <c r="R86" s="121"/>
      <c r="S86" s="121"/>
      <c r="T86" s="121"/>
      <c r="U86" s="121"/>
      <c r="V86" s="121"/>
    </row>
    <row r="87">
      <c r="A87" s="429" t="s">
        <v>486</v>
      </c>
      <c r="B87" s="110"/>
      <c r="C87" s="392"/>
      <c r="D87" s="121"/>
      <c r="E87" s="121"/>
      <c r="F87" s="121"/>
      <c r="G87" s="121"/>
      <c r="H87" s="121"/>
      <c r="I87" s="121"/>
      <c r="J87" s="180"/>
      <c r="K87" s="121"/>
      <c r="L87" s="121"/>
      <c r="M87" s="121"/>
      <c r="N87" s="121"/>
      <c r="O87" s="121"/>
      <c r="P87" s="121"/>
      <c r="Q87" s="180"/>
      <c r="R87" s="121"/>
      <c r="S87" s="121"/>
      <c r="T87" s="121"/>
      <c r="U87" s="121"/>
      <c r="V87" s="121"/>
    </row>
    <row r="88" outlineLevel="1">
      <c r="A88" s="112"/>
      <c r="B88" s="114"/>
      <c r="C88" s="430" t="s">
        <v>487</v>
      </c>
      <c r="D88" s="430" t="s">
        <v>489</v>
      </c>
      <c r="E88" s="430" t="s">
        <v>49</v>
      </c>
      <c r="F88" s="430" t="s">
        <v>490</v>
      </c>
      <c r="G88" s="431"/>
      <c r="H88" s="319"/>
      <c r="I88" s="319"/>
      <c r="J88" s="320"/>
      <c r="K88" s="320"/>
      <c r="L88" s="121"/>
      <c r="M88" s="121"/>
      <c r="N88" s="121"/>
      <c r="O88" s="121"/>
      <c r="P88" s="121"/>
      <c r="Q88" s="121"/>
      <c r="R88" s="121"/>
      <c r="S88" s="121"/>
      <c r="T88" s="121"/>
      <c r="U88" s="121"/>
      <c r="V88" s="121"/>
    </row>
    <row r="89" outlineLevel="1">
      <c r="A89" s="432" t="s">
        <v>492</v>
      </c>
      <c r="B89" s="433" t="s">
        <v>455</v>
      </c>
      <c r="C89" s="127" t="str">
        <f t="array" ref="C89">INDEX(Dodges!$C$3:$U$84, MATCH($A$1,Dodges!$A$3:$A$85,0), MATCH(C88,Dodges!$C$2:$F$2,0))</f>
        <v>3-17</v>
      </c>
      <c r="D89" s="127" t="str">
        <f t="array" ref="D89">INDEX(Dodges!$C$3:$U$84, MATCH($A$1,Dodges!$A$3:$A$85,0), MATCH(D88,Dodges!$C$2:$F$2,0))</f>
        <v>6-17</v>
      </c>
      <c r="E89" s="127" t="str">
        <f t="array" ref="E89">INDEX(Dodges!$C$3:$U$84, MATCH($A$1,Dodges!$A$3:$A$85,0), MATCH(E88,Dodges!$C$2:$F$2,0))</f>
        <v>25 (20)</v>
      </c>
      <c r="F89" s="127" t="str">
        <f t="array" ref="F89">INDEX(Dodges!$C$3:$U$84, MATCH($A$1,Dodges!$A$3:$A$85,0), MATCH(F88,Dodges!$C$2:$F$2,0))</f>
        <v>33 (27)</v>
      </c>
      <c r="G89" s="402"/>
      <c r="H89" s="319"/>
      <c r="I89" s="319"/>
      <c r="J89" s="320"/>
      <c r="K89" s="320"/>
      <c r="L89" s="320"/>
      <c r="M89" s="121"/>
      <c r="N89" s="121"/>
      <c r="O89" s="121"/>
      <c r="P89" s="121"/>
      <c r="Q89" s="121"/>
      <c r="R89" s="121"/>
      <c r="S89" s="121"/>
      <c r="T89" s="121"/>
      <c r="U89" s="121"/>
      <c r="V89" s="121"/>
    </row>
    <row r="90" outlineLevel="1">
      <c r="A90" s="231"/>
      <c r="B90" s="433" t="s">
        <v>496</v>
      </c>
      <c r="C90" s="127" t="str">
        <f t="array" ref="C90">INDEX(Dodges!$G$3:$U$84, MATCH($A$1,Dodges!$A$3:$A$85,0), MATCH(C88,Dodges!$G$2:$J$2,0))</f>
        <v>4-15</v>
      </c>
      <c r="D90" s="127" t="str">
        <f t="array" ref="D90">INDEX(Dodges!$G$3:$U$84, MATCH($A$1,Dodges!$A$3:$A$85,0), MATCH(D88,Dodges!$G$2:$J$2,0))</f>
        <v>8-14</v>
      </c>
      <c r="E90" s="127" t="str">
        <f t="array" ref="E90">INDEX(Dodges!$G$3:$U$84, MATCH($A$1,Dodges!$A$3:$A$85,0), MATCH(E88,Dodges!$G$2:$J$2,0))</f>
        <v>29</v>
      </c>
      <c r="F90" s="127">
        <f t="array" ref="F90">INDEX(Dodges!$G$3:$U$84, MATCH($A$1,Dodges!$A$3:$A$85,0), MATCH(F88,Dodges!$G$2:$J$2,0))</f>
        <v>38</v>
      </c>
      <c r="G90" s="436"/>
      <c r="H90" s="319"/>
      <c r="I90" s="319"/>
      <c r="J90" s="320"/>
      <c r="K90" s="320"/>
      <c r="L90" s="320"/>
      <c r="M90" s="320"/>
      <c r="N90" s="320"/>
      <c r="O90" s="121"/>
      <c r="P90" s="121"/>
      <c r="Q90" s="121"/>
      <c r="R90" s="121"/>
      <c r="S90" s="121"/>
      <c r="T90" s="121"/>
      <c r="U90" s="121"/>
      <c r="V90" s="121"/>
    </row>
    <row r="91" outlineLevel="1">
      <c r="A91" s="112"/>
      <c r="B91" s="433" t="s">
        <v>497</v>
      </c>
      <c r="C91" s="127" t="str">
        <f t="array" ref="C91">INDEX(Dodges!$K$3:$U$84, MATCH($A$1,Dodges!$A$3:$A$85,0), MATCH(C88,Dodges!$K$2:$N$2,0))</f>
        <v>5-16</v>
      </c>
      <c r="D91" s="127" t="str">
        <f t="array" ref="D91">INDEX(Dodges!$K$3:$U$84, MATCH($A$1,Dodges!$A$3:$A$85,0), MATCH(D88,Dodges!$K$2:$N$2,0))</f>
        <v>9-14</v>
      </c>
      <c r="E91" s="127" t="str">
        <f t="array" ref="E91">INDEX(Dodges!$K$3:$U$84, MATCH($A$1,Dodges!$A$3:$A$85,0), MATCH(E88,Dodges!$K$2:$N$2,0))</f>
        <v>34</v>
      </c>
      <c r="F91" s="127" t="str">
        <f t="array" ref="F91">INDEX(Dodges!$K$3:$U$84, MATCH($A$1,Dodges!$A$3:$A$85,0), MATCH(F88,Dodges!$K$2:$N$2,0))</f>
        <v>51</v>
      </c>
      <c r="G91" s="436"/>
      <c r="H91" s="434"/>
      <c r="I91" s="434"/>
      <c r="J91" s="179"/>
      <c r="K91" s="179"/>
      <c r="L91" s="179"/>
      <c r="M91" s="179"/>
      <c r="N91" s="179"/>
      <c r="O91" s="121"/>
      <c r="P91" s="121"/>
      <c r="Q91" s="121"/>
      <c r="R91" s="121"/>
      <c r="S91" s="121"/>
      <c r="T91" s="121"/>
      <c r="U91" s="121"/>
      <c r="V91" s="121"/>
    </row>
    <row r="92" outlineLevel="1">
      <c r="A92" s="432" t="s">
        <v>498</v>
      </c>
      <c r="B92" s="433" t="s">
        <v>499</v>
      </c>
      <c r="C92" s="127" t="str">
        <f t="array" ref="C92">INDEX(Dodges!$O$3:$U$84, MATCH($A$1,Dodges!$A$3:$A$85,0), MATCH(C88,Dodges!$O$2:$R$2,0))</f>
        <v>2-26</v>
      </c>
      <c r="D92" s="127" t="str">
        <f t="array" ref="D92">INDEX(Dodges!$O$3:$U$84, MATCH($A$1,Dodges!$A$3:$A$85,0), MATCH(D88,Dodges!$O$2:$R$2,0))</f>
        <v>5-24</v>
      </c>
      <c r="E92" s="127" t="str">
        <f t="array" ref="E92">INDEX(Dodges!$O$3:$U$84, MATCH($A$1,Dodges!$A$3:$A$85,0), MATCH(E88,Dodges!$O$2:$R$2,0))</f>
        <v>44</v>
      </c>
      <c r="F92" s="248"/>
      <c r="G92" s="248"/>
      <c r="H92" s="180"/>
      <c r="I92" s="180"/>
      <c r="J92" s="121"/>
      <c r="K92" s="121"/>
      <c r="L92" s="121"/>
      <c r="M92" s="121"/>
      <c r="N92" s="121"/>
      <c r="O92" s="320"/>
      <c r="P92" s="320"/>
      <c r="Q92" s="320"/>
      <c r="R92" s="320"/>
      <c r="S92" s="320"/>
      <c r="T92" s="320"/>
      <c r="U92" s="320"/>
      <c r="V92" s="320"/>
    </row>
    <row r="93" outlineLevel="1">
      <c r="A93" s="112"/>
      <c r="B93" s="433" t="s">
        <v>500</v>
      </c>
      <c r="C93" s="127" t="str">
        <f t="array" ref="C93">INDEX(Dodges!$S$3:$U$84, MATCH($A$1,Dodges!$A$3:$A$85,0), MATCH(C88,Dodges!$S$2:$U$2,0))</f>
        <v>2-20</v>
      </c>
      <c r="D93" s="127" t="str">
        <f t="array" ref="D93">INDEX(Dodges!$S$3:$U$84, MATCH($A$1,Dodges!$A$3:$A$85,0), MATCH(D88,Dodges!$S$2:$U$2,0))</f>
        <v>5-19</v>
      </c>
      <c r="E93" s="127" t="str">
        <f t="array" ref="E93">INDEX(Dodges!$S$3:$U$84, MATCH($A$1,Dodges!$A$3:$A$85,0), MATCH(E88,Dodges!$S$2:$U$2,0))</f>
        <v>真横：73
真上：93
真下：61</v>
      </c>
      <c r="F93" s="436"/>
      <c r="G93" s="436"/>
      <c r="H93" s="180"/>
      <c r="I93" s="180"/>
      <c r="J93" s="179"/>
      <c r="K93" s="179"/>
      <c r="L93" s="179"/>
      <c r="M93" s="179"/>
      <c r="N93" s="121"/>
      <c r="O93" s="180"/>
      <c r="P93" s="180"/>
      <c r="Q93" s="180"/>
      <c r="R93" s="180"/>
      <c r="S93" s="180"/>
      <c r="T93" s="180"/>
      <c r="U93" s="180"/>
      <c r="V93" s="180"/>
    </row>
    <row r="94">
      <c r="A94" s="438"/>
      <c r="B94" s="439"/>
      <c r="C94" s="431"/>
      <c r="D94" s="431"/>
      <c r="E94" s="440"/>
      <c r="F94" s="431"/>
      <c r="G94" s="431"/>
      <c r="H94" s="431"/>
      <c r="I94" s="431"/>
      <c r="J94" s="121"/>
      <c r="K94" s="319"/>
      <c r="L94" s="319"/>
      <c r="M94" s="319"/>
      <c r="N94" s="319"/>
      <c r="O94" s="180"/>
      <c r="P94" s="180"/>
      <c r="Q94" s="180"/>
      <c r="R94" s="180"/>
      <c r="S94" s="180"/>
      <c r="T94" s="180"/>
      <c r="U94" s="180"/>
      <c r="V94" s="180"/>
    </row>
    <row r="95">
      <c r="A95" s="441" t="s">
        <v>501</v>
      </c>
      <c r="B95" s="110"/>
      <c r="C95" s="320"/>
      <c r="D95" s="179"/>
      <c r="E95" s="320"/>
      <c r="F95" s="138"/>
      <c r="G95" s="138"/>
      <c r="H95" s="179"/>
      <c r="I95" s="179"/>
      <c r="J95" s="180"/>
      <c r="K95" s="180"/>
      <c r="L95" s="180"/>
      <c r="M95" s="180"/>
      <c r="N95" s="180"/>
      <c r="O95" s="180"/>
      <c r="P95" s="180"/>
      <c r="Q95" s="180"/>
      <c r="R95" s="180"/>
      <c r="S95" s="180"/>
      <c r="T95" s="180"/>
      <c r="U95" s="180"/>
      <c r="V95" s="180"/>
    </row>
    <row r="96" outlineLevel="1">
      <c r="A96" s="112"/>
      <c r="B96" s="114"/>
      <c r="C96" s="442" t="s">
        <v>487</v>
      </c>
      <c r="D96" s="442" t="s">
        <v>49</v>
      </c>
      <c r="E96" s="442" t="s">
        <v>48</v>
      </c>
      <c r="F96" s="442" t="s">
        <v>50</v>
      </c>
      <c r="G96" s="443" t="s">
        <v>51</v>
      </c>
      <c r="H96" s="320"/>
      <c r="I96" s="320"/>
      <c r="J96" s="179"/>
      <c r="K96" s="444" t="str">
        <f>'テンプレート'!K116</f>
        <v>アイテム取得</v>
      </c>
      <c r="L96" s="117"/>
      <c r="M96" s="445" t="str">
        <f>'テンプレート'!M116</f>
        <v>取得フレーム</v>
      </c>
      <c r="N96" s="445" t="str">
        <f>'テンプレート'!N116</f>
        <v>Duration</v>
      </c>
      <c r="O96" s="180"/>
      <c r="P96" s="180"/>
      <c r="Q96" s="180"/>
      <c r="R96" s="180"/>
      <c r="S96" s="180"/>
      <c r="T96" s="180"/>
      <c r="U96" s="180"/>
      <c r="V96" s="180"/>
    </row>
    <row r="97" outlineLevel="1">
      <c r="A97" s="446" t="s">
        <v>502</v>
      </c>
      <c r="B97" s="447" t="s">
        <v>503</v>
      </c>
      <c r="C97" s="448"/>
      <c r="D97" s="127">
        <f t="array" ref="D97">INDEX('Ledge  Tech'!$C$3:$C92, MATCH($A$1,'Ledge  Tech'!$A$3:$A$109,0), MATCH(D96,'Ledge  Tech'!$C$2,0))</f>
        <v>19</v>
      </c>
      <c r="E97" s="448"/>
      <c r="F97" s="448"/>
      <c r="G97" s="448"/>
      <c r="H97" s="320"/>
      <c r="I97" s="320"/>
      <c r="J97" s="121"/>
      <c r="K97" s="449" t="str">
        <f>'テンプレート'!K117</f>
        <v>小アイテム</v>
      </c>
      <c r="L97" s="450" t="str">
        <f>'テンプレート'!L117</f>
        <v>On-Spot</v>
      </c>
      <c r="M97" s="127" t="str">
        <f t="array" ref="M97">INDEX('Item Throws'!$C$3:$D$109, MATCH($A$1,'Item Throws'!$A$3:$A$109,0), MATCH(M$96,'Item Throws'!$C$2:$AA$2,0))</f>
        <v>-</v>
      </c>
      <c r="N97" s="127">
        <f t="array" ref="N97">INDEX('Item Throws'!$C$3:$D$109, MATCH($A$1,'Item Throws'!$A$3:$A$109,0), MATCH(N$96,'Item Throws'!$C$2:$AA$2,0))</f>
        <v>7</v>
      </c>
      <c r="O97" s="180"/>
      <c r="P97" s="180"/>
      <c r="Q97" s="180"/>
      <c r="R97" s="180"/>
      <c r="S97" s="180"/>
      <c r="T97" s="180"/>
      <c r="U97" s="180"/>
      <c r="V97" s="180"/>
    </row>
    <row r="98" outlineLevel="1">
      <c r="A98" s="222"/>
      <c r="B98" s="447" t="s">
        <v>455</v>
      </c>
      <c r="C98" s="127" t="str">
        <f t="array" ref="C98">INDEX('Ledge  Tech'!$D$3:$E92, MATCH($A$1,'Ledge  Tech'!$A$3:$A$109,0), MATCH(C96,'Ledge  Tech'!$D$2:$E$2,0))</f>
        <v>1-33</v>
      </c>
      <c r="D98" s="127">
        <f t="array" ref="D98">INDEX('Ledge  Tech'!$D$3:$E92, MATCH($A$1,'Ledge  Tech'!$A$3:$A$109,0), MATCH(D96,'Ledge  Tech'!$D$2:$E$2,0))</f>
        <v>34</v>
      </c>
      <c r="E98" s="448"/>
      <c r="F98" s="448"/>
      <c r="G98" s="448"/>
      <c r="H98" s="320"/>
      <c r="I98" s="320"/>
      <c r="J98" s="179"/>
      <c r="K98" s="207"/>
      <c r="L98" s="450" t="str">
        <f>'テンプレート'!L118</f>
        <v>歩き</v>
      </c>
      <c r="M98" s="127" t="str">
        <f t="array" ref="M98">INDEX('Item Throws'!$E$3:$F$109, MATCH($A$1,'Item Throws'!$A$3:$A$109,0), MATCH(M$96,'Item Throws'!$E$2:$AA$2,0))</f>
        <v>-</v>
      </c>
      <c r="N98" s="127">
        <f t="array" ref="N98">INDEX('Item Throws'!$E$3:$F$109, MATCH($A$1,'Item Throws'!$A$3:$A$109,0), MATCH(N$96,'Item Throws'!$E$2:$AA$2,0))</f>
        <v>19</v>
      </c>
      <c r="O98" s="180"/>
      <c r="P98" s="180"/>
      <c r="Q98" s="180"/>
      <c r="R98" s="180"/>
      <c r="S98" s="180"/>
      <c r="T98" s="180"/>
      <c r="U98" s="180"/>
      <c r="V98" s="180"/>
    </row>
    <row r="99" outlineLevel="1">
      <c r="A99" s="222"/>
      <c r="B99" s="447" t="s">
        <v>486</v>
      </c>
      <c r="C99" s="127" t="str">
        <f t="array" ref="C99">INDEX('Ledge  Tech'!$F$3:$G$109, MATCH($A$1,'Ledge  Tech'!$A$3:$A$109,0), MATCH(C96,'Ledge  Tech'!$F$2:$G$2,0))</f>
        <v>1-24</v>
      </c>
      <c r="D99" s="127">
        <f t="array" ref="D99">INDEX('Ledge  Tech'!$F$3:$G$109, MATCH($A$1,'Ledge  Tech'!$A$3:$A$109,0), MATCH(D96,'Ledge  Tech'!$F$2:$G$2,0))</f>
        <v>45</v>
      </c>
      <c r="E99" s="448"/>
      <c r="F99" s="448"/>
      <c r="G99" s="448"/>
      <c r="H99" s="320"/>
      <c r="I99" s="320"/>
      <c r="J99" s="121"/>
      <c r="K99" s="451" t="str">
        <f>'テンプレート'!K119</f>
        <v>アイテム投擲</v>
      </c>
      <c r="L99" s="117"/>
      <c r="M99" s="445" t="str">
        <f>'テンプレート'!M119</f>
        <v>投擲フレーム</v>
      </c>
      <c r="N99" s="445" t="str">
        <f>'テンプレート'!N119</f>
        <v>Duration</v>
      </c>
      <c r="O99" s="180"/>
      <c r="P99" s="180"/>
      <c r="Q99" s="180"/>
      <c r="R99" s="180"/>
      <c r="S99" s="180"/>
      <c r="T99" s="180"/>
      <c r="U99" s="180"/>
      <c r="V99" s="180"/>
    </row>
    <row r="100" outlineLevel="1">
      <c r="A100" s="222"/>
      <c r="B100" s="447" t="s">
        <v>505</v>
      </c>
      <c r="C100" s="127" t="str">
        <f t="array" ref="C100">INDEX('Ledge  Tech'!$H$3:$I$109, MATCH($A$1,'Ledge  Tech'!$A$3:$A$109,0), MATCH(C96,'Ledge  Tech'!$H$2:$I$2,0))</f>
        <v>1-12</v>
      </c>
      <c r="D100" s="127">
        <f t="array" ref="D100">INDEX('Ledge  Tech'!$H$3:$I$109, MATCH($A$1,'Ledge  Tech'!$A$3:$A$109,0), MATCH(D96,'Ledge  Tech'!$H$2:$I$2,0))</f>
        <v>14</v>
      </c>
      <c r="E100" s="448"/>
      <c r="F100" s="448"/>
      <c r="G100" s="448"/>
      <c r="H100" s="320"/>
      <c r="I100" s="320"/>
      <c r="J100" s="179"/>
      <c r="K100" s="1066" t="str">
        <f>'テンプレート'!K120</f>
        <v>Ground投擲</v>
      </c>
      <c r="L100" s="450" t="str">
        <f>'テンプレート'!L120</f>
        <v>前Throws</v>
      </c>
      <c r="M100" s="127" t="str">
        <f t="array" ref="M100">INDEX('Item Throws'!$G$3:$H$109, MATCH($A$1,'Item Throws'!$A$3:$A$109,0), MATCH(M$99,'Item Throws'!$G$2:$AA$2,0))</f>
        <v>8</v>
      </c>
      <c r="N100" s="127">
        <f t="array" ref="N100">INDEX('Item Throws'!$G$3:$H$109, MATCH($A$1,'Item Throws'!$A$3:$A$109,0), MATCH(N$99,'Item Throws'!$G$2:$AA$2,0))</f>
        <v>24</v>
      </c>
      <c r="O100" s="121"/>
      <c r="P100" s="121"/>
      <c r="Q100" s="121"/>
      <c r="R100" s="121"/>
      <c r="S100" s="121"/>
      <c r="T100" s="121"/>
      <c r="U100" s="121"/>
      <c r="V100" s="121"/>
    </row>
    <row r="101" outlineLevel="1">
      <c r="A101" s="207"/>
      <c r="B101" s="447" t="s">
        <v>506</v>
      </c>
      <c r="C101" s="127" t="str">
        <f t="array" ref="C101">INDEX('Ledge  Tech'!$J$3:$M$109, MATCH($A$1,'Ledge  Tech'!$A$3:$A$109,0), MATCH(C96,'Ledge  Tech'!$J$2:$M$2,0))</f>
        <v>1-26</v>
      </c>
      <c r="D101" s="127">
        <f t="array" ref="D101">INDEX('Ledge  Tech'!$J$3:$M$109, MATCH($A$1,'Ledge  Tech'!$A$3:$A$109,0), MATCH(D96,'Ledge  Tech'!$J$2:$M$2,0))</f>
        <v>55</v>
      </c>
      <c r="E101" s="127" t="str">
        <f t="array" ref="E101">INDEX('Ledge  Tech'!$J$3:$M$109, MATCH($A$1,'Ledge  Tech'!$A$3:$A$109,0), MATCH(E96,'Ledge  Tech'!$J$2:$M$2,0))</f>
        <v>24-26</v>
      </c>
      <c r="F101" s="127">
        <f t="array" ref="F101">INDEX('Ledge  Tech'!$J$3:$M$109, MATCH($A$1,'Ledge  Tech'!$A$3:$A$109,0), MATCH(F96,'Ledge  Tech'!$J$2:$M$2,0))</f>
        <v>9</v>
      </c>
      <c r="G101" s="127">
        <f>F101*1.2</f>
        <v>10.8</v>
      </c>
      <c r="H101" s="320"/>
      <c r="I101" s="320"/>
      <c r="J101" s="121"/>
      <c r="K101" s="222"/>
      <c r="L101" s="450" t="str">
        <f>'テンプレート'!L121</f>
        <v>後Throws</v>
      </c>
      <c r="M101" s="127" t="str">
        <f t="array" ref="M101">INDEX('Item Throws'!$I$3:$J$109, MATCH($A$1,'Item Throws'!$A$3:$A$109,0), MATCH(M$99,'Item Throws'!$I$2:$AA$2,0))</f>
        <v>11</v>
      </c>
      <c r="N101" s="127">
        <f t="array" ref="N101">INDEX('Item Throws'!$I$3:$J$109, MATCH($A$1,'Item Throws'!$A$3:$A$109,0), MATCH(N$99,'Item Throws'!$I$2:$AA$2,0))</f>
        <v>24</v>
      </c>
      <c r="O101" s="121"/>
      <c r="P101" s="121"/>
      <c r="Q101" s="121"/>
      <c r="R101" s="121"/>
      <c r="S101" s="121"/>
      <c r="T101" s="121"/>
      <c r="U101" s="121"/>
      <c r="V101" s="121"/>
    </row>
    <row r="102" outlineLevel="1">
      <c r="A102" s="446" t="s">
        <v>507</v>
      </c>
      <c r="B102" s="447" t="s">
        <v>455</v>
      </c>
      <c r="C102" s="127" t="str">
        <f t="array" ref="C102">INDEX('Ledge  Tech'!$N$3:$O$109, MATCH($A$1,'Ledge  Tech'!$A$3:$A$109,0), MATCH(C96,'Ledge  Tech'!$N$2:$O$2,0))</f>
        <v>1-20</v>
      </c>
      <c r="D102" s="127">
        <f t="array" ref="D102">INDEX('Ledge  Tech'!$N$3:$O$109, MATCH($A$1,'Ledge  Tech'!$A$3:$A$109,0), MATCH(D96,'Ledge  Tech'!$N$2:$O$2,0))</f>
        <v>26</v>
      </c>
      <c r="E102" s="448"/>
      <c r="F102" s="448"/>
      <c r="G102" s="448"/>
      <c r="H102" s="320"/>
      <c r="I102" s="320"/>
      <c r="J102" s="179"/>
      <c r="K102" s="222"/>
      <c r="L102" s="450" t="str">
        <f>'テンプレート'!L122</f>
        <v>上Throws</v>
      </c>
      <c r="M102" s="127" t="str">
        <f t="array" ref="M102">INDEX('Item Throws'!$K$3:$L$109, MATCH($A$1,'Item Throws'!$A$3:$A$109,0), MATCH(M$99,'Item Throws'!$K$2:$AA$2,0))</f>
        <v>12</v>
      </c>
      <c r="N102" s="127">
        <f t="array" ref="N102">INDEX('Item Throws'!$K$3:$L$109, MATCH($A$1,'Item Throws'!$A$3:$A$109,0), MATCH(N$99,'Item Throws'!$K$2:$AA$2,0))</f>
        <v>23</v>
      </c>
      <c r="O102" s="320"/>
      <c r="P102" s="320"/>
      <c r="Q102" s="320"/>
      <c r="R102" s="320"/>
      <c r="S102" s="320"/>
      <c r="T102" s="320"/>
      <c r="U102" s="320"/>
      <c r="V102" s="320"/>
    </row>
    <row r="103" outlineLevel="1">
      <c r="A103" s="222"/>
      <c r="B103" s="447" t="s">
        <v>496</v>
      </c>
      <c r="C103" s="127" t="str">
        <f t="array" ref="C103">INDEX('Ledge  Tech'!$P$3:$Q$109, MATCH($A$1,'Ledge  Tech'!$A$3:$A$109,0), MATCH(C96,'Ledge  Tech'!$P$2:$Q$2,0))</f>
        <v>1-20</v>
      </c>
      <c r="D103" s="127">
        <f t="array" ref="D103">INDEX('Ledge  Tech'!$P$3:$Q$109, MATCH($A$1,'Ledge  Tech'!$A$3:$A$109,0), MATCH(D96,'Ledge  Tech'!$P$2:$Q$2,0))</f>
        <v>40</v>
      </c>
      <c r="E103" s="448"/>
      <c r="F103" s="448"/>
      <c r="G103" s="448"/>
      <c r="H103" s="320"/>
      <c r="I103" s="320"/>
      <c r="J103" s="121"/>
      <c r="K103" s="222"/>
      <c r="L103" s="450" t="str">
        <f>'テンプレート'!L123</f>
        <v>下Throws</v>
      </c>
      <c r="M103" s="127" t="str">
        <f t="array" ref="M103">INDEX('Item Throws'!$M$3:$N$109, MATCH($A$1,'Item Throws'!$A$3:$A$109,0), MATCH(M$99,'Item Throws'!$M$2:$AA$2,0))</f>
        <v>7</v>
      </c>
      <c r="N103" s="127">
        <f t="array" ref="N103">INDEX('Item Throws'!$M$3:$N$109, MATCH($A$1,'Item Throws'!$A$3:$A$109,0), MATCH(N$99,'Item Throws'!$M$2:$AA$2,0))</f>
        <v>19</v>
      </c>
      <c r="O103" s="180"/>
      <c r="P103" s="180"/>
      <c r="Q103" s="180"/>
      <c r="R103" s="180"/>
      <c r="S103" s="180"/>
      <c r="T103" s="180"/>
      <c r="U103" s="180"/>
      <c r="V103" s="180"/>
    </row>
    <row r="104" outlineLevel="1">
      <c r="A104" s="207"/>
      <c r="B104" s="447" t="s">
        <v>497</v>
      </c>
      <c r="C104" s="127" t="str">
        <f t="array" ref="C104">INDEX('Ledge  Tech'!$R$3:$S$109, MATCH($A$1,'Ledge  Tech'!$A$3:$A$109,0), MATCH(C96,'Ledge  Tech'!$R$2:$S$2,0))</f>
        <v>1-20</v>
      </c>
      <c r="D104" s="127">
        <f t="array" ref="D104">INDEX('Ledge  Tech'!$R$3:$S$109, MATCH($A$1,'Ledge  Tech'!$A$3:$A$109,0), MATCH(D96,'Ledge  Tech'!$R$2:$S$2,0))</f>
        <v>40</v>
      </c>
      <c r="E104" s="448"/>
      <c r="F104" s="448"/>
      <c r="G104" s="448"/>
      <c r="H104" s="320"/>
      <c r="I104" s="320"/>
      <c r="J104" s="179"/>
      <c r="K104" s="222"/>
      <c r="L104" s="453" t="str">
        <f>'テンプレート'!L124</f>
        <v>ダッシュ</v>
      </c>
      <c r="M104" s="127" t="str">
        <f t="array" ref="M104">INDEX('Item Throws'!$O$3:$P$109, MATCH($A$1,'Item Throws'!$A$3:$A$109,0), MATCH(M$99,'Item Throws'!$O$2:$AA$2,0))</f>
        <v>5</v>
      </c>
      <c r="N104" s="127">
        <f t="array" ref="N104">INDEX('Item Throws'!$O$3:$P$109, MATCH($A$1,'Item Throws'!$A$3:$A$109,0), MATCH(N$99,'Item Throws'!$O$2:$AA$2,0))</f>
        <v>29</v>
      </c>
      <c r="O104" s="180"/>
      <c r="P104" s="180"/>
      <c r="Q104" s="180"/>
      <c r="R104" s="180"/>
      <c r="S104" s="180"/>
      <c r="T104" s="180"/>
      <c r="U104" s="180"/>
      <c r="V104" s="180"/>
    </row>
    <row r="105" outlineLevel="1">
      <c r="A105" s="446" t="s">
        <v>508</v>
      </c>
      <c r="B105" s="447" t="s">
        <v>509</v>
      </c>
      <c r="C105" s="448"/>
      <c r="D105" s="127" t="str">
        <f t="array" ref="D105">INDEX('Get-Ups'!$C$3:$C92, MATCH($A$1,'Get-Ups'!$A$3:$A$109,0), MATCH(D96,'Get-Ups'!$C$2:$AD$2,0))</f>
        <v>25</v>
      </c>
      <c r="E105" s="448"/>
      <c r="F105" s="448"/>
      <c r="G105" s="448"/>
      <c r="H105" s="320"/>
      <c r="I105" s="320"/>
      <c r="J105" s="121"/>
      <c r="K105" s="207"/>
      <c r="L105" s="453" t="str">
        <f>'テンプレート'!L125</f>
        <v>On-Spot捨て</v>
      </c>
      <c r="M105" s="127" t="str">
        <f t="array" ref="M105">INDEX('Item Throws'!$Q$3:$R$109, MATCH($A$1,'Item Throws'!$A$3:$A$109,0), MATCH(M$99,'Item Throws'!$Q$2:$AA$2,0))</f>
        <v>6</v>
      </c>
      <c r="N105" s="127">
        <f t="array" ref="N105">INDEX('Item Throws'!$Q$3:$R$109, MATCH($A$1,'Item Throws'!$A$3:$A$109,0), MATCH(N$99,'Item Throws'!$Q$2:$AA$2,0))</f>
        <v>23</v>
      </c>
      <c r="O105" s="180"/>
      <c r="P105" s="180"/>
      <c r="Q105" s="180"/>
      <c r="R105" s="180"/>
      <c r="S105" s="180"/>
      <c r="T105" s="180"/>
      <c r="U105" s="180"/>
      <c r="V105" s="180"/>
    </row>
    <row r="106" outlineLevel="1">
      <c r="A106" s="222"/>
      <c r="B106" s="447" t="s">
        <v>455</v>
      </c>
      <c r="C106" s="454" t="str">
        <f t="array" ref="C106">INDEX('Get-Ups'!$D$3:$E92, MATCH($A$1,'Get-Ups'!$A$3:$A$109,0), MATCH(C96,'Get-Ups'!$D$2:$AD$2,0))</f>
        <v>1-22</v>
      </c>
      <c r="D106" s="455">
        <f t="array" ref="D106">INDEX('Get-Ups'!$D$3:$E92, MATCH($A$1,'Get-Ups'!$A$3:$A$109,0), MATCH(D96,'Get-Ups'!$D$2:$AD$2,0))</f>
        <v>29</v>
      </c>
      <c r="E106" s="448"/>
      <c r="F106" s="448"/>
      <c r="G106" s="448"/>
      <c r="H106" s="320"/>
      <c r="I106" s="320"/>
      <c r="J106" s="179"/>
      <c r="K106" s="1066" t="str">
        <f>'テンプレート'!K126</f>
        <v>Air投擲</v>
      </c>
      <c r="L106" s="450" t="str">
        <f>'テンプレート'!L126</f>
        <v>前Throws</v>
      </c>
      <c r="M106" s="127" t="str">
        <f t="array" ref="M106">INDEX('Item Throws'!$S$3:$T$109, MATCH($A$1,'Item Throws'!$A$3:$A$109,0), MATCH(M$99,'Item Throws'!$S$2:$AA$2,0))</f>
        <v>8</v>
      </c>
      <c r="N106" s="127">
        <f t="array" ref="N106">INDEX('Item Throws'!$S$3:$T$109, MATCH($A$1,'Item Throws'!$A$3:$A$109,0), MATCH(N$99,'Item Throws'!$S$2:$AA$2,0))</f>
        <v>24</v>
      </c>
      <c r="O106" s="180"/>
      <c r="P106" s="180"/>
      <c r="Q106" s="180"/>
      <c r="R106" s="180"/>
      <c r="S106" s="180"/>
      <c r="T106" s="180"/>
      <c r="U106" s="180"/>
      <c r="V106" s="180"/>
    </row>
    <row r="107" outlineLevel="1">
      <c r="A107" s="222"/>
      <c r="B107" s="447" t="s">
        <v>496</v>
      </c>
      <c r="C107" s="454" t="str">
        <f t="array" ref="C107">INDEX('Get-Ups'!$F$3:$G$109, MATCH($A$1,'Get-Ups'!$A$3:$A$109,0), MATCH(C96,'Get-Ups'!$F$2:$AD$2,0))</f>
        <v>1-21</v>
      </c>
      <c r="D107" s="455">
        <f t="array" ref="D107">INDEX('Get-Ups'!$F$3:$G$109, MATCH($A$1,'Get-Ups'!$A$3:$A$109,0), MATCH(D96,'Get-Ups'!$F$2:$AD$2,0))</f>
        <v>35</v>
      </c>
      <c r="E107" s="448"/>
      <c r="F107" s="448"/>
      <c r="G107" s="448"/>
      <c r="H107" s="320"/>
      <c r="I107" s="320"/>
      <c r="J107" s="121"/>
      <c r="K107" s="222"/>
      <c r="L107" s="450" t="str">
        <f>'テンプレート'!L127</f>
        <v>後Throws</v>
      </c>
      <c r="M107" s="127" t="str">
        <f t="array" ref="M107">INDEX('Item Throws'!$U$3:$V$109, MATCH($A$1,'Item Throws'!$A$3:$A$109,0), MATCH(M$99,'Item Throws'!$U$2:$AA$2,0))</f>
        <v>11</v>
      </c>
      <c r="N107" s="127">
        <f t="array" ref="N107">INDEX('Item Throws'!$U$3:$V$109, MATCH($A$1,'Item Throws'!$A$3:$A$109,0), MATCH(N$99,'Item Throws'!$U$2:$AA$2,0))</f>
        <v>24</v>
      </c>
      <c r="O107" s="180"/>
      <c r="P107" s="180"/>
      <c r="Q107" s="180"/>
      <c r="R107" s="180"/>
      <c r="S107" s="180"/>
      <c r="T107" s="180"/>
      <c r="U107" s="180"/>
      <c r="V107" s="180"/>
    </row>
    <row r="108" outlineLevel="1">
      <c r="A108" s="222"/>
      <c r="B108" s="447" t="s">
        <v>497</v>
      </c>
      <c r="C108" s="127" t="str">
        <f t="array" ref="C108">INDEX('Get-Ups'!$H$3:$I$109, MATCH($A$1,'Get-Ups'!$A$3:$A$109,0), MATCH(C96,'Get-Ups'!$H$2:$AD$2,0))</f>
        <v>1-22</v>
      </c>
      <c r="D108" s="127">
        <f t="array" ref="D108">INDEX('Get-Ups'!$H$3:$I$109, MATCH($A$1,'Get-Ups'!$A$3:$A$109,0), MATCH(D96,'Get-Ups'!$H$2:$AD$2,0))</f>
        <v>35</v>
      </c>
      <c r="E108" s="448"/>
      <c r="F108" s="448"/>
      <c r="G108" s="448"/>
      <c r="H108" s="320"/>
      <c r="I108" s="320"/>
      <c r="J108" s="179"/>
      <c r="K108" s="222"/>
      <c r="L108" s="450" t="str">
        <f>'テンプレート'!L128</f>
        <v>上Throws</v>
      </c>
      <c r="M108" s="127" t="str">
        <f t="array" ref="M108">INDEX('Item Throws'!$W$3:$X$109, MATCH($A$1,'Item Throws'!$A$3:$A$109,0), MATCH(M$99,'Item Throws'!$W$2:$AA$2,0))</f>
        <v>12</v>
      </c>
      <c r="N108" s="127">
        <f t="array" ref="N108">INDEX('Item Throws'!$W$3:$X$109, MATCH($A$1,'Item Throws'!$A$3:$A$109,0), MATCH(N$99,'Item Throws'!$W$2:$AA$2,0))</f>
        <v>23</v>
      </c>
      <c r="O108" s="180"/>
      <c r="P108" s="180"/>
      <c r="Q108" s="180"/>
      <c r="R108" s="180"/>
      <c r="S108" s="180"/>
      <c r="T108" s="180"/>
      <c r="U108" s="180"/>
      <c r="V108" s="180"/>
    </row>
    <row r="109" outlineLevel="1">
      <c r="A109" s="222"/>
      <c r="B109" s="447" t="s">
        <v>510</v>
      </c>
      <c r="C109" s="456" t="str">
        <f t="array" ref="C109">INDEX('Get-Ups'!$J$3:$M$109, MATCH($A$1,'Get-Ups'!$A$3:$A$109,0), MATCH(C96,'Get-Ups'!$J$2:$AD$2,0))</f>
        <v>1-22</v>
      </c>
      <c r="D109" s="457">
        <f t="array" ref="D109">INDEX('Get-Ups'!$J$3:$M$109, MATCH($A$1,'Get-Ups'!$A$3:$A$109,0), MATCH(D96,'Get-Ups'!$J$2:$AD$2,0))</f>
        <v>45</v>
      </c>
      <c r="E109" s="454" t="str">
        <f t="array" ref="E109">INDEX('Get-Ups'!$J$3:$M$109, MATCH($A$1,'Get-Ups'!$A$3:$A$109,0), MATCH(E96,'Get-Ups'!$J$2:$AD$2,0))</f>
        <v>16-17</v>
      </c>
      <c r="F109" s="455">
        <f t="array" ref="F109">INDEX('Get-Ups'!$J$3:$M$109, MATCH($A$1,'Get-Ups'!$A$3:$A$109,0), MATCH(F96,'Get-Ups'!$J$2:$AD$2,0))</f>
        <v>7</v>
      </c>
      <c r="G109" s="127">
        <f t="shared" ref="G109:G110" si="1">F109*1.2</f>
        <v>8.4</v>
      </c>
      <c r="H109" s="320"/>
      <c r="I109" s="320"/>
      <c r="J109" s="121"/>
      <c r="K109" s="207"/>
      <c r="L109" s="450" t="str">
        <f>'テンプレート'!L129</f>
        <v>下Throws</v>
      </c>
      <c r="M109" s="127" t="str">
        <f t="array" ref="M109">INDEX('Item Throws'!$Y$3:$Z$109, MATCH($A$1,'Item Throws'!$A$3:$A$109,0), MATCH(M$99,'Item Throws'!$Y$2:$AA$2,0))</f>
        <v>7</v>
      </c>
      <c r="N109" s="127">
        <f t="array" ref="N109">INDEX('Item Throws'!$Y$3:$Z$109, MATCH($A$1,'Item Throws'!$A$3:$A$109,0), MATCH(N$99,'Item Throws'!$Y$2:$AA$2,0))</f>
        <v>19</v>
      </c>
      <c r="O109" s="121"/>
      <c r="P109" s="121"/>
      <c r="Q109" s="121"/>
      <c r="R109" s="121"/>
      <c r="S109" s="121"/>
      <c r="T109" s="121"/>
      <c r="U109" s="121"/>
      <c r="V109" s="121"/>
    </row>
    <row r="110" outlineLevel="1">
      <c r="A110" s="207"/>
      <c r="B110" s="458" t="s">
        <v>511</v>
      </c>
      <c r="C110" s="207"/>
      <c r="D110" s="207"/>
      <c r="E110" s="454" t="str">
        <f t="array" ref="E110">INDEX('Get-Ups'!$N$3:$O$109, MATCH($A$1,'Get-Ups'!$A$3:$A$109,0), MATCH(E96,'Get-Ups'!$N$2:$AD$2,0))</f>
        <v>21-22</v>
      </c>
      <c r="F110" s="455">
        <f t="array" ref="F110">INDEX('Get-Ups'!$N$3:$O$109, MATCH($A$1,'Get-Ups'!$A$3:$A$109,0), MATCH(F96,'Get-Ups'!$N$2:$AD$2,0))</f>
        <v>7</v>
      </c>
      <c r="G110" s="127">
        <f t="shared" si="1"/>
        <v>8.4</v>
      </c>
      <c r="H110" s="320"/>
      <c r="I110" s="320"/>
      <c r="J110" s="121"/>
      <c r="K110" s="459" t="str">
        <f>'テンプレート'!K130</f>
        <v>踏み台ジャンプ</v>
      </c>
      <c r="L110" s="224"/>
      <c r="M110" s="445" t="str">
        <f>'テンプレート'!M130</f>
        <v>Duration</v>
      </c>
      <c r="N110" s="138"/>
      <c r="O110" s="121"/>
      <c r="P110" s="121"/>
      <c r="Q110" s="121"/>
      <c r="R110" s="121"/>
      <c r="S110" s="121"/>
      <c r="T110" s="121"/>
      <c r="U110" s="121"/>
      <c r="V110" s="121"/>
    </row>
    <row r="111" outlineLevel="1">
      <c r="A111" s="446" t="s">
        <v>512</v>
      </c>
      <c r="B111" s="447" t="s">
        <v>509</v>
      </c>
      <c r="C111" s="448"/>
      <c r="D111" s="454" t="str">
        <f t="array" ref="D111">INDEX('Get-Ups'!$C$3:$C92, MATCH($A$1,'Get-Ups'!$A$3:$A$109,0), MATCH(D96,'Get-Ups'!$C$2,0))</f>
        <v>25</v>
      </c>
      <c r="E111" s="448"/>
      <c r="F111" s="448"/>
      <c r="G111" s="448"/>
      <c r="H111" s="320"/>
      <c r="I111" s="320"/>
      <c r="J111" s="179"/>
      <c r="K111" s="460" t="str">
        <f>'テンプレート'!K131</f>
        <v>踏み</v>
      </c>
      <c r="L111" s="461" t="str">
        <f>'テンプレート'!L131</f>
        <v>踏み</v>
      </c>
      <c r="M111" s="127" t="str">
        <f t="array" ref="M111">INDEX('共通動作その他'!$C$3:$C$102, MATCH($A$1,'共通動作その他'!$A$3:$A$102,0), MATCH(M$110,'共通動作その他'!$C$2:$AA$2,0))</f>
        <v>-</v>
      </c>
      <c r="N111" s="462"/>
      <c r="O111" s="121"/>
      <c r="P111" s="121"/>
      <c r="Q111" s="121"/>
      <c r="R111" s="121"/>
      <c r="S111" s="121"/>
      <c r="T111" s="121"/>
      <c r="U111" s="121"/>
      <c r="V111" s="121"/>
    </row>
    <row r="112" outlineLevel="1">
      <c r="A112" s="222"/>
      <c r="B112" s="447" t="s">
        <v>455</v>
      </c>
      <c r="C112" s="454" t="str">
        <f t="array" ref="C112">INDEX('Get-Ups'!$P$3:$Q$109, MATCH($A$1,'Get-Ups'!$A$3:$A$109,0), MATCH(C96,'Get-Ups'!$P$2:$AD$2,0))</f>
        <v>1-22</v>
      </c>
      <c r="D112" s="455">
        <f t="array" ref="D112">INDEX('Get-Ups'!$P$3:$Q$109, MATCH($A$1,'Get-Ups'!$A$3:$A$109,0), MATCH(D96,'Get-Ups'!$P$2:$AD$2,0))</f>
        <v>29</v>
      </c>
      <c r="E112" s="448"/>
      <c r="F112" s="448"/>
      <c r="G112" s="448"/>
      <c r="H112" s="320"/>
      <c r="I112" s="320"/>
      <c r="J112" s="121"/>
      <c r="K112" s="452" t="str">
        <f>'テンプレート'!K132</f>
        <v>踏まれ</v>
      </c>
      <c r="L112" s="461" t="str">
        <f>'テンプレート'!L132</f>
        <v>Ground踏まれ</v>
      </c>
      <c r="M112" s="127" t="str">
        <f t="array" ref="M112">INDEX('共通動作その他'!$D$3:$D$102, MATCH($A$1,'共通動作その他'!$A$3:$A$102,0), MATCH(M$110,'共通動作その他'!$D$2:$AA$2,0))</f>
        <v>-</v>
      </c>
      <c r="N112" s="462"/>
      <c r="O112" s="320"/>
      <c r="P112" s="320"/>
      <c r="Q112" s="320"/>
      <c r="R112" s="320"/>
      <c r="S112" s="320"/>
      <c r="T112" s="320"/>
      <c r="U112" s="320"/>
      <c r="V112" s="320"/>
    </row>
    <row r="113" outlineLevel="1">
      <c r="A113" s="222"/>
      <c r="B113" s="447" t="s">
        <v>496</v>
      </c>
      <c r="C113" s="454" t="str">
        <f t="array" ref="C113">INDEX('Get-Ups'!$R$3:$S$109, MATCH($A$1,'Get-Ups'!$A$3:$A$109,0), MATCH(C96,'Get-Ups'!$R$2:$AD$2,0))</f>
        <v>1-19</v>
      </c>
      <c r="D113" s="455">
        <f t="array" ref="D113">INDEX('Get-Ups'!$R$3:$S$109, MATCH($A$1,'Get-Ups'!$A$3:$A$109,0), MATCH(D96,'Get-Ups'!$R$2:$AD$2,0))</f>
        <v>35</v>
      </c>
      <c r="E113" s="448"/>
      <c r="F113" s="448"/>
      <c r="G113" s="448"/>
      <c r="H113" s="320"/>
      <c r="I113" s="320"/>
      <c r="J113" s="179"/>
      <c r="K113" s="222"/>
      <c r="L113" s="461" t="str">
        <f>'テンプレート'!L133</f>
        <v>Ground硬直</v>
      </c>
      <c r="M113" s="127" t="str">
        <f t="array" ref="M113">INDEX('共通動作その他'!$E$3:$E$102, MATCH($A$1,'共通動作その他'!$A$3:$A$102,0), MATCH(M$110,'共通動作その他'!$E$2:$AA$2,0))</f>
        <v>-</v>
      </c>
      <c r="N113" s="108"/>
      <c r="O113" s="180"/>
      <c r="P113" s="180"/>
      <c r="Q113" s="180"/>
      <c r="R113" s="180"/>
      <c r="S113" s="180"/>
      <c r="T113" s="180"/>
      <c r="U113" s="180"/>
      <c r="V113" s="180"/>
    </row>
    <row r="114" outlineLevel="1">
      <c r="A114" s="222"/>
      <c r="B114" s="447" t="s">
        <v>497</v>
      </c>
      <c r="C114" s="454" t="str">
        <f t="array" ref="C114">INDEX('Get-Ups'!$T$3:$U$109, MATCH($A$1,'Get-Ups'!$A$3:$A$109,0), MATCH(C96,'Get-Ups'!$T$2:$AD$2,0))</f>
        <v>1-24</v>
      </c>
      <c r="D114" s="455">
        <f t="array" ref="D114">INDEX('Get-Ups'!$T$3:$U$109, MATCH($A$1,'Get-Ups'!$A$3:$A$109,0), MATCH(D96,'Get-Ups'!$T$2:$AD$2,0))</f>
        <v>35</v>
      </c>
      <c r="E114" s="448"/>
      <c r="F114" s="448"/>
      <c r="G114" s="448"/>
      <c r="H114" s="320"/>
      <c r="I114" s="320"/>
      <c r="J114" s="121"/>
      <c r="K114" s="222"/>
      <c r="L114" s="461" t="str">
        <f>'テンプレート'!L134</f>
        <v>Air踏まれ</v>
      </c>
      <c r="M114" s="127" t="str">
        <f t="array" ref="M114">INDEX('共通動作その他'!$F$3:$F$102, MATCH($A$1,'共通動作その他'!$A$3:$A$102,0), MATCH(M$110,'共通動作その他'!$F$2:$AA$2,0))</f>
        <v>-</v>
      </c>
      <c r="N114" s="108"/>
      <c r="O114" s="180"/>
      <c r="P114" s="180"/>
      <c r="Q114" s="180"/>
      <c r="R114" s="180"/>
      <c r="S114" s="180"/>
      <c r="T114" s="180"/>
      <c r="U114" s="180"/>
      <c r="V114" s="180"/>
    </row>
    <row r="115" outlineLevel="1">
      <c r="A115" s="222"/>
      <c r="B115" s="447" t="s">
        <v>510</v>
      </c>
      <c r="C115" s="456" t="str">
        <f t="array" ref="C115">INDEX('Get-Ups'!$V$3:$Y$109, MATCH($A$1,'Get-Ups'!$A$3:$A$109,0), MATCH(C96,'Get-Ups'!$V$2:$AD$2,0))</f>
        <v>1-22</v>
      </c>
      <c r="D115" s="457">
        <f t="array" ref="D115">INDEX('Get-Ups'!$V$3:$Y$109, MATCH($A$1,'Get-Ups'!$A$3:$A$109,0), MATCH(D96,'Get-Ups'!$V$2:$AD$2,0))</f>
        <v>45</v>
      </c>
      <c r="E115" s="454" t="str">
        <f t="array" ref="E115">INDEX('Get-Ups'!$V$3:$Y$109, MATCH($A$1,'Get-Ups'!$A$3:$A$109,0), MATCH(E96,'Get-Ups'!$V$2:$AD$2,0))</f>
        <v>16-17</v>
      </c>
      <c r="F115" s="455">
        <f t="array" ref="F115">INDEX('Get-Ups'!$V$3:$Y$109, MATCH($A$1,'Get-Ups'!$A$3:$A$109,0), MATCH(F96,'Get-Ups'!$V$2:$AD$2,0))</f>
        <v>7</v>
      </c>
      <c r="G115" s="127">
        <f t="shared" ref="G115:G116" si="2">F115*1.2</f>
        <v>8.4</v>
      </c>
      <c r="H115" s="320"/>
      <c r="I115" s="320"/>
      <c r="J115" s="179"/>
      <c r="K115" s="222"/>
      <c r="L115" s="461" t="str">
        <f>'テンプレート'!L135</f>
        <v>Air落下</v>
      </c>
      <c r="M115" s="127" t="str">
        <f t="array" ref="M115">INDEX('共通動作その他'!$G$3:$G$102, MATCH($A$1,'共通動作その他'!$A$3:$A$102,0), MATCH(M$110,'共通動作その他'!$G$2:$AA$2,0))</f>
        <v>-</v>
      </c>
      <c r="N115" s="108"/>
      <c r="O115" s="180"/>
      <c r="P115" s="180"/>
      <c r="Q115" s="180"/>
      <c r="R115" s="180"/>
      <c r="S115" s="180"/>
      <c r="T115" s="180"/>
      <c r="U115" s="180"/>
      <c r="V115" s="180"/>
    </row>
    <row r="116" outlineLevel="1">
      <c r="A116" s="207"/>
      <c r="B116" s="458" t="s">
        <v>511</v>
      </c>
      <c r="C116" s="207"/>
      <c r="D116" s="207"/>
      <c r="E116" s="454" t="str">
        <f t="array" ref="E116">INDEX('Get-Ups'!$Z$3:$AA$109, MATCH($A$1,'Get-Ups'!$A$3:$A$109,0), MATCH(E96,'Get-Ups'!$Z$2:$AD$2,0))</f>
        <v>21-22</v>
      </c>
      <c r="F116" s="455">
        <f t="array" ref="F116">INDEX('Get-Ups'!$Z$3:$AA$109, MATCH($A$1,'Get-Ups'!$A$3:$A$109,0), MATCH(F96,'Get-Ups'!$Z$2:$AD$2,0))</f>
        <v>7</v>
      </c>
      <c r="G116" s="127">
        <f t="shared" si="2"/>
        <v>8.4</v>
      </c>
      <c r="H116" s="320"/>
      <c r="I116" s="320"/>
      <c r="J116" s="179"/>
      <c r="K116" s="451" t="str">
        <f>'テンプレート'!K136</f>
        <v>倒れダメージ</v>
      </c>
      <c r="L116" s="120"/>
      <c r="M116" s="445" t="str">
        <f>'テンプレート'!M136</f>
        <v>Duration</v>
      </c>
      <c r="N116" s="108"/>
      <c r="O116" s="180"/>
      <c r="P116" s="180"/>
      <c r="Q116" s="180"/>
      <c r="R116" s="180"/>
      <c r="S116" s="180"/>
      <c r="T116" s="180"/>
      <c r="U116" s="180"/>
      <c r="V116" s="180"/>
    </row>
    <row r="117" outlineLevel="1">
      <c r="A117" s="446" t="s">
        <v>513</v>
      </c>
      <c r="B117" s="447" t="s">
        <v>514</v>
      </c>
      <c r="C117" s="454" t="str">
        <f t="array" ref="C117">INDEX(Tripping!$C$3:$D92, MATCH($A$1,Tripping!$A$3:$A$109,0), MATCH(C96,Tripping!$C$2:$AC$2,0))</f>
        <v>1-5</v>
      </c>
      <c r="D117" s="455">
        <f t="array" ref="D117">INDEX(Tripping!$C$3:$D92, MATCH($A$1,Tripping!$A$3:$A$109,0), MATCH(D96,Tripping!$C$2:$AC$2,0))</f>
        <v>29</v>
      </c>
      <c r="E117" s="448"/>
      <c r="F117" s="448"/>
      <c r="G117" s="448"/>
      <c r="H117" s="320"/>
      <c r="I117" s="320"/>
      <c r="J117" s="121"/>
      <c r="K117" s="460" t="str">
        <f>'テンプレート'!K137</f>
        <v>あお向け倒れ</v>
      </c>
      <c r="L117" s="453" t="str">
        <f>'テンプレート'!L137</f>
        <v>モーション大</v>
      </c>
      <c r="M117" s="127" t="str">
        <f t="array" ref="M117">INDEX('共通動作その他'!$H$3:$H$102, MATCH($A$1,'共通動作その他'!$A$3:$A$102,0), MATCH(M$116,'共通動作その他'!$H$2:$AA$2,0))</f>
        <v>-</v>
      </c>
      <c r="N117" s="462"/>
      <c r="O117" s="180"/>
      <c r="P117" s="180"/>
      <c r="Q117" s="180"/>
      <c r="R117" s="180"/>
      <c r="S117" s="180"/>
      <c r="T117" s="180"/>
      <c r="U117" s="180"/>
      <c r="V117" s="180"/>
    </row>
    <row r="118" outlineLevel="1">
      <c r="A118" s="222"/>
      <c r="B118" s="447" t="s">
        <v>515</v>
      </c>
      <c r="C118" s="454" t="str">
        <f t="array" ref="C118">INDEX(Tripping!$E$3:$F92, MATCH($A$1,Tripping!$A$3:$A$109,0), MATCH(C96,Tripping!$E$2:$AC$2,0))</f>
        <v>1-5</v>
      </c>
      <c r="D118" s="455">
        <f t="array" ref="D118">INDEX(Tripping!$E$3:$F92, MATCH($A$1,Tripping!$A$3:$A$109,0), MATCH(D96,Tripping!$E$2:$AC$2,0))</f>
        <v>39</v>
      </c>
      <c r="E118" s="448"/>
      <c r="F118" s="448"/>
      <c r="G118" s="448"/>
      <c r="H118" s="320"/>
      <c r="I118" s="320"/>
      <c r="J118" s="179"/>
      <c r="K118" s="460" t="str">
        <f>'テンプレート'!K138</f>
        <v>うつ伏せ倒れ</v>
      </c>
      <c r="L118" s="453" t="str">
        <f>'テンプレート'!L138</f>
        <v>モーション大</v>
      </c>
      <c r="M118" s="127" t="str">
        <f t="array" ref="M118">INDEX('共通動作その他'!$I$3:$I$102, MATCH($A$1,'共通動作その他'!$A$3:$A$102,0), MATCH(M$116,'共通動作その他'!$I$2:$AA$2,0))</f>
        <v>-</v>
      </c>
      <c r="N118" s="462"/>
      <c r="O118" s="180"/>
      <c r="P118" s="180"/>
      <c r="Q118" s="180"/>
      <c r="R118" s="180"/>
      <c r="S118" s="180"/>
      <c r="T118" s="180"/>
      <c r="U118" s="180"/>
      <c r="V118" s="180"/>
    </row>
    <row r="119" outlineLevel="1">
      <c r="A119" s="222"/>
      <c r="B119" s="447" t="s">
        <v>455</v>
      </c>
      <c r="C119" s="454" t="str">
        <f t="array" ref="C119">INDEX(Tripping!$G$3:$H$109, MATCH($A$1,Tripping!$A$3:$A$109,0), MATCH(C96,Tripping!$G$2:$AC$2,0))</f>
        <v>1-16</v>
      </c>
      <c r="D119" s="455">
        <f t="array" ref="D119">INDEX(Tripping!$G$3:$H$109, MATCH($A$1,Tripping!$A$3:$A$109,0), MATCH(D96,Tripping!$G$2:$AC$2,0))</f>
        <v>21</v>
      </c>
      <c r="E119" s="448"/>
      <c r="F119" s="448"/>
      <c r="G119" s="448"/>
      <c r="H119" s="320"/>
      <c r="I119" s="320"/>
      <c r="J119" s="121"/>
      <c r="K119" s="451" t="str">
        <f>'テンプレート'!K139</f>
        <v/>
      </c>
      <c r="L119" s="120"/>
      <c r="M119" s="445" t="str">
        <f>'テンプレート'!M139</f>
        <v/>
      </c>
      <c r="N119" s="108"/>
      <c r="O119" s="180"/>
      <c r="P119" s="180"/>
      <c r="Q119" s="180"/>
      <c r="R119" s="180"/>
      <c r="S119" s="180"/>
      <c r="T119" s="180"/>
      <c r="U119" s="180"/>
      <c r="V119" s="180"/>
    </row>
    <row r="120" outlineLevel="1">
      <c r="A120" s="222"/>
      <c r="B120" s="447" t="s">
        <v>496</v>
      </c>
      <c r="C120" s="454" t="str">
        <f t="array" ref="C120">INDEX(Tripping!$I$3:$J$109, MATCH($A$1,Tripping!$A$3:$A$109,0), MATCH(C96,Tripping!$I$2:$AC$2,0))</f>
        <v>1-9</v>
      </c>
      <c r="D120" s="455">
        <f t="array" ref="D120">INDEX(Tripping!$I$3:$J$109, MATCH($A$1,Tripping!$A$3:$A$109,0), MATCH(D96,Tripping!$I$2:$AC$2,0))</f>
        <v>28</v>
      </c>
      <c r="E120" s="448"/>
      <c r="F120" s="448"/>
      <c r="G120" s="448"/>
      <c r="H120" s="320"/>
      <c r="I120" s="320"/>
      <c r="J120" s="320"/>
      <c r="K120" s="463" t="str">
        <f>'テンプレート'!K140</f>
        <v/>
      </c>
      <c r="L120" s="464" t="str">
        <f>'テンプレート'!L140</f>
        <v/>
      </c>
      <c r="M120" s="127" t="str">
        <f t="array" ref="M120">INDEX('共通動作その他'!$J$3:$J$102, MATCH($A$1,'共通動作その他'!$A$3:$A$102,0), MATCH(M$119,'共通動作その他'!$J$2:$AA$2,0))</f>
        <v>#N/A</v>
      </c>
      <c r="N120" s="108"/>
      <c r="O120" s="180"/>
      <c r="P120" s="180"/>
      <c r="Q120" s="180"/>
      <c r="R120" s="180"/>
      <c r="S120" s="180"/>
      <c r="T120" s="180"/>
      <c r="U120" s="180"/>
      <c r="V120" s="180"/>
    </row>
    <row r="121" outlineLevel="1">
      <c r="A121" s="222"/>
      <c r="B121" s="447" t="s">
        <v>497</v>
      </c>
      <c r="C121" s="454" t="str">
        <f t="array" ref="C121">INDEX(Tripping!$K$3:$L$109, MATCH($A$1,Tripping!$A$3:$A$109,0), MATCH(C96,Tripping!$K$2:$AC$2,0))</f>
        <v>1-9</v>
      </c>
      <c r="D121" s="455">
        <f t="array" ref="D121">INDEX(Tripping!$K$3:$L$109, MATCH($A$1,Tripping!$A$3:$A$109,0), MATCH(D96,Tripping!$K$2:$AC$2,0))</f>
        <v>28</v>
      </c>
      <c r="E121" s="448"/>
      <c r="F121" s="448"/>
      <c r="G121" s="448"/>
      <c r="H121" s="320"/>
      <c r="I121" s="320"/>
      <c r="J121" s="320"/>
      <c r="K121" s="108"/>
      <c r="L121" s="180"/>
      <c r="M121" s="180"/>
      <c r="N121" s="108"/>
      <c r="O121" s="180"/>
      <c r="P121" s="180"/>
      <c r="Q121" s="180"/>
      <c r="R121" s="180"/>
      <c r="S121" s="180"/>
      <c r="T121" s="180"/>
      <c r="U121" s="180"/>
      <c r="V121" s="180"/>
    </row>
    <row r="122" outlineLevel="1">
      <c r="A122" s="222"/>
      <c r="B122" s="447" t="s">
        <v>510</v>
      </c>
      <c r="C122" s="456" t="str">
        <f t="array" ref="C122">INDEX(Tripping!$M$3:$P$109, MATCH($A$1,Tripping!$A$3:$A$109,0), MATCH(C96,Tripping!$M$2:$AC$2,0))</f>
        <v>1-7</v>
      </c>
      <c r="D122" s="457">
        <f t="array" ref="D122">INDEX(Tripping!$M$3:$P$109, MATCH($A$1,Tripping!$A$3:$A$109,0), MATCH(D96,Tripping!$M$2:$AC$2,0))</f>
        <v>49</v>
      </c>
      <c r="E122" s="454" t="str">
        <f t="array" ref="E122">INDEX(Tripping!$M$3:$P$109, MATCH($A$1,Tripping!$A$3:$A$109,0), MATCH(E96,Tripping!$M$2:$AC$2,0))</f>
        <v>19-20</v>
      </c>
      <c r="F122" s="455">
        <f t="array" ref="F122">INDEX(Tripping!$M$3:$P$109, MATCH($A$1,Tripping!$A$3:$A$109,0), MATCH(F96,Tripping!$M$2:$AC$2,0))</f>
        <v>5</v>
      </c>
      <c r="G122" s="127">
        <f t="shared" ref="G122:G123" si="3">F122*1.2</f>
        <v>6</v>
      </c>
      <c r="H122" s="320"/>
      <c r="I122" s="320"/>
      <c r="J122" s="320"/>
      <c r="K122" s="180"/>
      <c r="L122" s="180"/>
      <c r="M122" s="180"/>
      <c r="N122" s="108"/>
      <c r="O122" s="108"/>
      <c r="P122" s="108"/>
      <c r="Q122" s="108"/>
      <c r="R122" s="180"/>
      <c r="S122" s="180"/>
      <c r="T122" s="180"/>
      <c r="U122" s="180"/>
      <c r="V122" s="180"/>
    </row>
    <row r="123" outlineLevel="1">
      <c r="A123" s="207"/>
      <c r="B123" s="458" t="s">
        <v>511</v>
      </c>
      <c r="C123" s="207"/>
      <c r="D123" s="207"/>
      <c r="E123" s="454" t="str">
        <f t="array" ref="E123">INDEX(Tripping!$Q$3:$R$109, MATCH($A$1,Tripping!$A$3:$A$109,0), MATCH(E96,Tripping!$Q$2:$AC$2,0))</f>
        <v>25-26</v>
      </c>
      <c r="F123" s="455">
        <f t="array" ref="F123">INDEX(Tripping!$Q$3:$R$109, MATCH($A$1,Tripping!$A$3:$A$109,0), MATCH(F96,Tripping!$Q$2:$AC$2,0))</f>
        <v>5</v>
      </c>
      <c r="G123" s="127">
        <f t="shared" si="3"/>
        <v>6</v>
      </c>
      <c r="H123" s="320"/>
      <c r="I123" s="320"/>
      <c r="J123" s="320"/>
      <c r="K123" s="180"/>
      <c r="L123" s="180"/>
      <c r="M123" s="180"/>
      <c r="N123" s="108"/>
      <c r="O123" s="108"/>
      <c r="P123" s="108"/>
      <c r="Q123" s="108"/>
      <c r="R123" s="180"/>
      <c r="S123" s="180"/>
      <c r="T123" s="180"/>
      <c r="U123" s="180"/>
      <c r="V123" s="180"/>
    </row>
  </sheetData>
  <mergeCells count="125">
    <mergeCell ref="R46:V46"/>
    <mergeCell ref="R47:V47"/>
    <mergeCell ref="R49:V49"/>
    <mergeCell ref="U58:U60"/>
    <mergeCell ref="U53:U56"/>
    <mergeCell ref="V53:V56"/>
    <mergeCell ref="V58:V60"/>
    <mergeCell ref="V62:V65"/>
    <mergeCell ref="V67:V69"/>
    <mergeCell ref="U67:U69"/>
    <mergeCell ref="U62:U65"/>
    <mergeCell ref="H58:J60"/>
    <mergeCell ref="H53:J56"/>
    <mergeCell ref="H57:J57"/>
    <mergeCell ref="H69:J69"/>
    <mergeCell ref="H67:J68"/>
    <mergeCell ref="H66:J66"/>
    <mergeCell ref="R48:V48"/>
    <mergeCell ref="J44:J45"/>
    <mergeCell ref="I44:I45"/>
    <mergeCell ref="R44:V45"/>
    <mergeCell ref="R43:V43"/>
    <mergeCell ref="H52:J52"/>
    <mergeCell ref="H61:J61"/>
    <mergeCell ref="A89:A91"/>
    <mergeCell ref="A87:B88"/>
    <mergeCell ref="A33:A34"/>
    <mergeCell ref="A31:A32"/>
    <mergeCell ref="A29:A30"/>
    <mergeCell ref="A24:B25"/>
    <mergeCell ref="A15:B16"/>
    <mergeCell ref="A11:B12"/>
    <mergeCell ref="A26:A28"/>
    <mergeCell ref="A74:A76"/>
    <mergeCell ref="A82:A83"/>
    <mergeCell ref="A84:A85"/>
    <mergeCell ref="A78:A79"/>
    <mergeCell ref="A80:A81"/>
    <mergeCell ref="A77:B77"/>
    <mergeCell ref="A92:A93"/>
    <mergeCell ref="A53:A56"/>
    <mergeCell ref="A58:A60"/>
    <mergeCell ref="A39:A40"/>
    <mergeCell ref="A37:A38"/>
    <mergeCell ref="A66:B66"/>
    <mergeCell ref="A62:A65"/>
    <mergeCell ref="A57:B57"/>
    <mergeCell ref="A51:B51"/>
    <mergeCell ref="A52:B52"/>
    <mergeCell ref="A42:B43"/>
    <mergeCell ref="A44:A45"/>
    <mergeCell ref="A61:B61"/>
    <mergeCell ref="K97:K98"/>
    <mergeCell ref="K99:L99"/>
    <mergeCell ref="H80:J81"/>
    <mergeCell ref="H78:J79"/>
    <mergeCell ref="K112:K115"/>
    <mergeCell ref="K96:L96"/>
    <mergeCell ref="K100:K105"/>
    <mergeCell ref="K106:K109"/>
    <mergeCell ref="K110:L110"/>
    <mergeCell ref="H6:H7"/>
    <mergeCell ref="H8:J9"/>
    <mergeCell ref="K1:M2"/>
    <mergeCell ref="H1:J2"/>
    <mergeCell ref="H29:J30"/>
    <mergeCell ref="H39:J40"/>
    <mergeCell ref="H36:J36"/>
    <mergeCell ref="H35:J35"/>
    <mergeCell ref="H31:J32"/>
    <mergeCell ref="H33:J34"/>
    <mergeCell ref="I10:I11"/>
    <mergeCell ref="H10:H11"/>
    <mergeCell ref="K16:N16"/>
    <mergeCell ref="H4:H5"/>
    <mergeCell ref="H27:J27"/>
    <mergeCell ref="H26:J26"/>
    <mergeCell ref="H25:J25"/>
    <mergeCell ref="H28:J28"/>
    <mergeCell ref="I6:I7"/>
    <mergeCell ref="I4:I5"/>
    <mergeCell ref="D39:D40"/>
    <mergeCell ref="D37:D38"/>
    <mergeCell ref="D58:D60"/>
    <mergeCell ref="C59:C60"/>
    <mergeCell ref="D31:D32"/>
    <mergeCell ref="D33:D34"/>
    <mergeCell ref="C64:C65"/>
    <mergeCell ref="D62:D65"/>
    <mergeCell ref="C1:G12"/>
    <mergeCell ref="D29:D30"/>
    <mergeCell ref="E16:F16"/>
    <mergeCell ref="G16:H16"/>
    <mergeCell ref="C16:D16"/>
    <mergeCell ref="C122:C123"/>
    <mergeCell ref="D122:D123"/>
    <mergeCell ref="A117:A123"/>
    <mergeCell ref="C115:C116"/>
    <mergeCell ref="D115:D116"/>
    <mergeCell ref="K116:L116"/>
    <mergeCell ref="K119:L119"/>
    <mergeCell ref="A105:A110"/>
    <mergeCell ref="A111:A116"/>
    <mergeCell ref="A97:A101"/>
    <mergeCell ref="A102:A104"/>
    <mergeCell ref="A95:B96"/>
    <mergeCell ref="A67:A69"/>
    <mergeCell ref="A71:B72"/>
    <mergeCell ref="H62:J65"/>
    <mergeCell ref="H37:J38"/>
    <mergeCell ref="E84:E85"/>
    <mergeCell ref="H84:J85"/>
    <mergeCell ref="H82:J83"/>
    <mergeCell ref="E82:E83"/>
    <mergeCell ref="E80:E81"/>
    <mergeCell ref="E78:E79"/>
    <mergeCell ref="H77:J77"/>
    <mergeCell ref="C78:C79"/>
    <mergeCell ref="C80:C81"/>
    <mergeCell ref="C84:C85"/>
    <mergeCell ref="C82:C83"/>
    <mergeCell ref="C109:C110"/>
    <mergeCell ref="D109:D110"/>
    <mergeCell ref="D44:D45"/>
    <mergeCell ref="D53:D56"/>
  </mergeCells>
  <conditionalFormatting sqref="K1:K15 K17:K120">
    <cfRule type="containsText" dxfId="0" priority="1" operator="containsText" text="361">
      <formula>NOT(ISERROR(SEARCH(("361"),(K1))))</formula>
    </cfRule>
  </conditionalFormatting>
  <conditionalFormatting sqref="K1:K15 K17:K120">
    <cfRule type="containsText" dxfId="1" priority="2" operator="containsText" text="363">
      <formula>NOT(ISERROR(SEARCH(("363"),(K1))))</formula>
    </cfRule>
  </conditionalFormatting>
  <conditionalFormatting sqref="K1:K15 K17:K120">
    <cfRule type="containsText" dxfId="1" priority="3" operator="containsText" text="365">
      <formula>NOT(ISERROR(SEARCH(("365"),(K1))))</formula>
    </cfRule>
  </conditionalFormatting>
  <conditionalFormatting sqref="K1:K15 K17:K120">
    <cfRule type="containsText" dxfId="1" priority="4" operator="containsText" text="366">
      <formula>NOT(ISERROR(SEARCH(("366"),(K1))))</formula>
    </cfRule>
  </conditionalFormatting>
  <conditionalFormatting sqref="K1:K15 K17:K120">
    <cfRule type="containsText" dxfId="1" priority="5" operator="containsText" text="367">
      <formula>NOT(ISERROR(SEARCH(("367"),(K1))))</formula>
    </cfRule>
  </conditionalFormatting>
  <conditionalFormatting sqref="P78:P85">
    <cfRule type="cellIs" dxfId="2" priority="6" operator="equal">
      <formula>"敵のみ"</formula>
    </cfRule>
  </conditionalFormatting>
  <conditionalFormatting sqref="D78:D85">
    <cfRule type="cellIs" dxfId="3" priority="7" operator="equal">
      <formula>"-"</formula>
    </cfRule>
  </conditionalFormatting>
  <conditionalFormatting sqref="O1:O123 D84 F84:G84 K84:N84 P84:P85 Q84">
    <cfRule type="cellIs" dxfId="4" priority="8" operator="greaterThan">
      <formula>0</formula>
    </cfRule>
  </conditionalFormatting>
  <conditionalFormatting sqref="P1:Q123">
    <cfRule type="cellIs" dxfId="5" priority="9" operator="lessThan">
      <formula>1</formula>
    </cfRule>
  </conditionalFormatting>
  <conditionalFormatting sqref="P1:Q123">
    <cfRule type="cellIs" dxfId="4" priority="10" operator="greaterThan">
      <formula>1</formula>
    </cfRule>
  </conditionalFormatting>
  <conditionalFormatting sqref="N25:N85">
    <cfRule type="cellIs" dxfId="6" priority="11" operator="greaterThan">
      <formula>0</formula>
    </cfRule>
  </conditionalFormatting>
  <conditionalFormatting sqref="N1:N15 N17:N123">
    <cfRule type="containsText" dxfId="6" priority="12" operator="containsText" text="/">
      <formula>NOT(ISERROR(SEARCH(("/"),(N1))))</formula>
    </cfRule>
  </conditionalFormatting>
  <drawing r:id="rId2"/>
  <legacyDrawing r:id="rId3"/>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4AA7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045">
        <v>45.0</v>
      </c>
      <c r="B1" s="2047"/>
      <c r="C1" s="2048" t="str">
        <f>IMAGE(VLOOKUP($A$1,Fighters!A2:AI107,12,FALSE),1)</f>
        <v/>
      </c>
      <c r="D1" s="2049"/>
      <c r="E1" s="2049"/>
      <c r="F1" s="2049"/>
      <c r="G1" s="2050"/>
      <c r="H1" s="2051"/>
      <c r="I1" s="2049"/>
      <c r="J1" s="2050"/>
      <c r="K1" s="2052"/>
      <c r="L1" s="2049"/>
      <c r="M1" s="2050"/>
      <c r="N1" s="2053"/>
      <c r="O1" s="2053"/>
      <c r="P1" s="2053"/>
      <c r="Q1" s="2053"/>
      <c r="R1" s="2054"/>
      <c r="S1" s="2054"/>
      <c r="T1" s="2054"/>
      <c r="U1" s="2054"/>
      <c r="V1" s="2054"/>
    </row>
    <row r="2">
      <c r="A2" s="2055" t="str">
        <f>VLOOKUP($A$1,Fighters!$A$2:$AI$81,6,FALSE)</f>
        <v>#24aa72</v>
      </c>
      <c r="B2" s="2047"/>
      <c r="C2" s="2056"/>
      <c r="G2" s="2057"/>
      <c r="H2" s="2058"/>
      <c r="I2" s="2059"/>
      <c r="J2" s="2060"/>
      <c r="K2" s="2058"/>
      <c r="L2" s="2059"/>
      <c r="M2" s="2060"/>
      <c r="N2" s="2053"/>
      <c r="O2" s="2053"/>
      <c r="P2" s="2053"/>
      <c r="Q2" s="2053"/>
      <c r="R2" s="2054"/>
      <c r="S2" s="2054"/>
      <c r="T2" s="2054"/>
      <c r="U2" s="2054"/>
      <c r="V2" s="2054"/>
    </row>
    <row r="3">
      <c r="A3" s="2055" t="str">
        <f>VLOOKUP($A$1,Fighters!$A$2:$AI$81,14,FALSE)</f>
        <v>45. むらびと</v>
      </c>
      <c r="B3" s="2047"/>
      <c r="C3" s="2056"/>
      <c r="G3" s="2057"/>
      <c r="H3" s="2061"/>
      <c r="I3" s="2061"/>
      <c r="J3" s="2061"/>
      <c r="K3" s="2062"/>
      <c r="L3" s="2062"/>
      <c r="M3" s="2062"/>
      <c r="N3" s="2053"/>
      <c r="O3" s="2053"/>
      <c r="P3" s="2053"/>
      <c r="Q3" s="2053"/>
      <c r="R3" s="2063"/>
      <c r="S3" s="2054"/>
      <c r="T3" s="2054"/>
      <c r="U3" s="2054"/>
      <c r="V3" s="2054"/>
    </row>
    <row r="4">
      <c r="A4" s="2055" t="str">
        <f>VLOOKUP($A$1,Fighters!$A$2:$AI$81,13,FALSE)</f>
        <v>0</v>
      </c>
      <c r="B4" s="2047"/>
      <c r="C4" s="2056"/>
      <c r="G4" s="2057"/>
      <c r="H4" s="2064"/>
      <c r="I4" s="2064"/>
      <c r="J4" s="2061"/>
      <c r="K4" s="2062"/>
      <c r="L4" s="2062"/>
      <c r="M4" s="2062"/>
      <c r="N4" s="2053"/>
      <c r="O4" s="2053"/>
      <c r="P4" s="2053"/>
      <c r="Q4" s="2053"/>
      <c r="R4" s="2063"/>
      <c r="S4" s="2054"/>
      <c r="T4" s="2054"/>
      <c r="U4" s="2054"/>
      <c r="V4" s="2054"/>
    </row>
    <row r="5" ht="16.5" customHeight="1">
      <c r="A5" s="2045"/>
      <c r="B5" s="2047"/>
      <c r="C5" s="2056"/>
      <c r="G5" s="2057"/>
      <c r="H5" s="2065"/>
      <c r="I5" s="2065"/>
      <c r="J5" s="2066"/>
      <c r="K5" s="2067"/>
      <c r="L5" s="2068"/>
      <c r="M5" s="2068"/>
      <c r="N5" s="2053"/>
      <c r="O5" s="2053"/>
      <c r="P5" s="2053"/>
      <c r="Q5" s="2053"/>
      <c r="R5" s="2063"/>
      <c r="S5" s="2054"/>
      <c r="T5" s="2054"/>
      <c r="U5" s="2054"/>
      <c r="V5" s="2054"/>
    </row>
    <row r="6">
      <c r="A6" s="2047"/>
      <c r="B6" s="2047"/>
      <c r="C6" s="2056"/>
      <c r="G6" s="2057"/>
      <c r="H6" s="2064"/>
      <c r="I6" s="2069" t="s">
        <v>6</v>
      </c>
      <c r="J6" s="2067"/>
      <c r="K6" s="2070"/>
      <c r="L6" s="2068"/>
      <c r="M6" s="2068"/>
      <c r="N6" s="2053"/>
      <c r="O6" s="2053"/>
      <c r="P6" s="2053"/>
      <c r="Q6" s="2053"/>
      <c r="R6" s="2063"/>
      <c r="S6" s="2054"/>
      <c r="T6" s="2054"/>
      <c r="U6" s="2054"/>
      <c r="V6" s="2054"/>
    </row>
    <row r="7">
      <c r="A7" s="2047"/>
      <c r="B7" s="2047"/>
      <c r="C7" s="2056"/>
      <c r="G7" s="2057"/>
      <c r="H7" s="2065"/>
      <c r="I7" s="2065"/>
      <c r="J7" s="2067"/>
      <c r="K7" s="2070"/>
      <c r="L7" s="2068"/>
      <c r="M7" s="2068"/>
      <c r="N7" s="2053"/>
      <c r="O7" s="2053"/>
      <c r="P7" s="2053"/>
      <c r="Q7" s="2053"/>
      <c r="R7" s="2063"/>
      <c r="S7" s="2054"/>
      <c r="T7" s="2054"/>
      <c r="U7" s="2054"/>
      <c r="V7" s="2054"/>
    </row>
    <row r="8">
      <c r="A8" s="2047"/>
      <c r="B8" s="2047"/>
      <c r="C8" s="2056"/>
      <c r="G8" s="2057"/>
      <c r="H8" s="2071">
        <v>43652.79178884259</v>
      </c>
      <c r="I8" s="2049"/>
      <c r="J8" s="2050"/>
      <c r="K8" s="2067"/>
      <c r="L8" s="2068"/>
      <c r="M8" s="2068"/>
      <c r="N8" s="2053"/>
      <c r="O8" s="2053"/>
      <c r="P8" s="2053"/>
      <c r="Q8" s="2053"/>
      <c r="R8" s="2063"/>
      <c r="S8" s="2054"/>
      <c r="T8" s="2054"/>
      <c r="U8" s="2054"/>
      <c r="V8" s="2054"/>
    </row>
    <row r="9">
      <c r="A9" s="2047"/>
      <c r="B9" s="2047"/>
      <c r="C9" s="2056"/>
      <c r="G9" s="2057"/>
      <c r="H9" s="2058"/>
      <c r="I9" s="2059"/>
      <c r="J9" s="2060"/>
      <c r="K9" s="2054"/>
      <c r="L9" s="2053"/>
      <c r="M9" s="2053"/>
      <c r="N9" s="2053"/>
      <c r="O9" s="2053"/>
      <c r="P9" s="2053"/>
      <c r="Q9" s="2053"/>
      <c r="R9" s="2063"/>
      <c r="S9" s="2054"/>
      <c r="T9" s="2054"/>
      <c r="U9" s="2054"/>
      <c r="V9" s="2054"/>
    </row>
    <row r="10">
      <c r="A10" s="2047"/>
      <c r="B10" s="2047"/>
      <c r="C10" s="2056"/>
      <c r="G10" s="2057"/>
      <c r="H10" s="2072"/>
      <c r="I10" s="2072"/>
      <c r="J10" s="2054"/>
      <c r="K10" s="2054"/>
      <c r="L10" s="2053"/>
      <c r="M10" s="2053"/>
      <c r="N10" s="2053"/>
      <c r="O10" s="2053"/>
      <c r="P10" s="2053"/>
      <c r="Q10" s="2053"/>
      <c r="R10" s="2063"/>
      <c r="S10" s="2054"/>
      <c r="T10" s="2054"/>
      <c r="U10" s="2054"/>
      <c r="V10" s="2054"/>
    </row>
    <row r="11">
      <c r="A11" s="2073" t="s">
        <v>11</v>
      </c>
      <c r="B11" s="2050"/>
      <c r="C11" s="2056"/>
      <c r="G11" s="2057"/>
      <c r="H11" s="2065"/>
      <c r="I11" s="2065"/>
      <c r="J11" s="2054"/>
      <c r="K11" s="2054"/>
      <c r="L11" s="2053"/>
      <c r="M11" s="2053"/>
      <c r="N11" s="2053"/>
      <c r="O11" s="2053"/>
      <c r="P11" s="2053"/>
      <c r="Q11" s="2053"/>
      <c r="R11" s="2063"/>
      <c r="S11" s="2054"/>
      <c r="T11" s="2054"/>
      <c r="U11" s="2054"/>
      <c r="V11" s="2054"/>
    </row>
    <row r="12">
      <c r="A12" s="2058"/>
      <c r="B12" s="2060"/>
      <c r="C12" s="2058"/>
      <c r="D12" s="2059"/>
      <c r="E12" s="2059"/>
      <c r="F12" s="2059"/>
      <c r="G12" s="2060"/>
      <c r="H12" s="2074"/>
      <c r="I12" s="2074"/>
      <c r="J12" s="2047"/>
      <c r="K12" s="2047"/>
      <c r="L12" s="2053"/>
      <c r="M12" s="2053"/>
      <c r="N12" s="2053"/>
      <c r="O12" s="2053"/>
      <c r="P12" s="2053"/>
      <c r="Q12" s="2053"/>
      <c r="R12" s="2063"/>
      <c r="S12" s="2054"/>
      <c r="T12" s="2054"/>
      <c r="U12" s="2054"/>
      <c r="V12" s="205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92 [47th]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17.875 [44th]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1.092 [49th]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56F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32.5 [45th]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1.397 [74th]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0.131 [5th]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15.69 [46th]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13F [63rd]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0.987 [59th]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32.5 [47th]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20F [72nd]</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1.32 [66th]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2.112 [66th]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0.078 [64th]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95</v>
      </c>
      <c r="D26" s="201" t="s">
        <v>81</v>
      </c>
      <c r="E26" s="201" t="s">
        <v>429</v>
      </c>
      <c r="F26" s="200">
        <v>1.2</v>
      </c>
      <c r="G26" s="201" t="s">
        <v>292</v>
      </c>
      <c r="H26" s="213" t="s">
        <v>3153</v>
      </c>
      <c r="I26" s="120"/>
      <c r="J26" s="117"/>
      <c r="K26" s="200"/>
      <c r="L26" s="203"/>
      <c r="M26" s="204"/>
      <c r="N26" s="204"/>
      <c r="O26" s="205">
        <v>0.0</v>
      </c>
      <c r="P26" s="205">
        <v>1.0</v>
      </c>
      <c r="Q26" s="205">
        <v>1.0</v>
      </c>
      <c r="R26" s="105"/>
      <c r="S26" s="105"/>
      <c r="T26" s="105"/>
      <c r="U26" s="105"/>
      <c r="V26" s="105"/>
    </row>
    <row r="27" outlineLevel="1">
      <c r="A27" s="222"/>
      <c r="B27" s="208" t="s">
        <v>3154</v>
      </c>
      <c r="C27" s="210" t="s">
        <v>64</v>
      </c>
      <c r="D27" s="210" t="s">
        <v>211</v>
      </c>
      <c r="E27" s="210" t="s">
        <v>303</v>
      </c>
      <c r="F27" s="200">
        <v>2.4</v>
      </c>
      <c r="G27" s="201" t="s">
        <v>70</v>
      </c>
      <c r="H27" s="213"/>
      <c r="I27" s="120"/>
      <c r="J27" s="117"/>
      <c r="K27" s="203"/>
      <c r="L27" s="203"/>
      <c r="M27" s="204"/>
      <c r="N27" s="204"/>
      <c r="O27" s="205"/>
      <c r="P27" s="205"/>
      <c r="Q27" s="205"/>
      <c r="R27" s="105"/>
      <c r="S27" s="105"/>
      <c r="T27" s="105"/>
      <c r="U27" s="105"/>
      <c r="V27" s="105"/>
    </row>
    <row r="28" outlineLevel="1">
      <c r="A28" s="222"/>
      <c r="B28" s="208" t="s">
        <v>63</v>
      </c>
      <c r="C28" s="210" t="s">
        <v>95</v>
      </c>
      <c r="D28" s="210" t="s">
        <v>299</v>
      </c>
      <c r="E28" s="210" t="s">
        <v>429</v>
      </c>
      <c r="F28" s="200">
        <v>1.2</v>
      </c>
      <c r="G28" s="201" t="s">
        <v>292</v>
      </c>
      <c r="H28" s="213" t="s">
        <v>3155</v>
      </c>
      <c r="I28" s="120"/>
      <c r="J28" s="117"/>
      <c r="K28" s="203"/>
      <c r="L28" s="203"/>
      <c r="M28" s="204"/>
      <c r="N28" s="204"/>
      <c r="O28" s="205">
        <v>0.0</v>
      </c>
      <c r="P28" s="205">
        <v>1.0</v>
      </c>
      <c r="Q28" s="205">
        <v>1.0</v>
      </c>
      <c r="R28" s="105"/>
      <c r="S28" s="105"/>
      <c r="T28" s="105"/>
      <c r="U28" s="105"/>
      <c r="V28" s="105"/>
    </row>
    <row r="29" outlineLevel="1">
      <c r="A29" s="207"/>
      <c r="B29" s="208" t="s">
        <v>3156</v>
      </c>
      <c r="C29" s="210" t="s">
        <v>64</v>
      </c>
      <c r="D29" s="210" t="s">
        <v>211</v>
      </c>
      <c r="E29" s="210" t="s">
        <v>303</v>
      </c>
      <c r="F29" s="200">
        <v>2.4</v>
      </c>
      <c r="G29" s="201" t="s">
        <v>70</v>
      </c>
      <c r="H29" s="213"/>
      <c r="I29" s="120"/>
      <c r="J29" s="117"/>
      <c r="K29" s="203"/>
      <c r="L29" s="203"/>
      <c r="M29" s="204"/>
      <c r="N29" s="204"/>
      <c r="O29" s="205">
        <v>0.0</v>
      </c>
      <c r="P29" s="205">
        <v>1.0</v>
      </c>
      <c r="Q29" s="205">
        <v>1.0</v>
      </c>
      <c r="R29" s="105"/>
      <c r="S29" s="105"/>
      <c r="T29" s="105"/>
      <c r="U29" s="105"/>
      <c r="V29" s="105"/>
    </row>
    <row r="30" outlineLevel="1">
      <c r="A30" s="195" t="s">
        <v>72</v>
      </c>
      <c r="B30" s="214"/>
      <c r="C30" s="210" t="s">
        <v>1813</v>
      </c>
      <c r="D30" s="275" t="s">
        <v>345</v>
      </c>
      <c r="E30" s="210" t="s">
        <v>173</v>
      </c>
      <c r="F30" s="200">
        <v>12.0</v>
      </c>
      <c r="G30" s="201" t="s">
        <v>193</v>
      </c>
      <c r="H30" s="283" t="s">
        <v>3157</v>
      </c>
      <c r="I30" s="221"/>
      <c r="J30" s="110"/>
      <c r="K30" s="200"/>
      <c r="L30" s="203"/>
      <c r="M30" s="204"/>
      <c r="N30" s="204"/>
      <c r="O30" s="205">
        <v>0.0</v>
      </c>
      <c r="P30" s="205">
        <v>1.0</v>
      </c>
      <c r="Q30" s="205">
        <v>1.0</v>
      </c>
      <c r="R30" s="105"/>
      <c r="S30" s="105"/>
      <c r="T30" s="105"/>
      <c r="U30" s="105"/>
      <c r="V30" s="105"/>
    </row>
    <row r="31" outlineLevel="1">
      <c r="A31" s="207"/>
      <c r="B31" s="208" t="s">
        <v>76</v>
      </c>
      <c r="C31" s="210" t="s">
        <v>3158</v>
      </c>
      <c r="D31" s="114"/>
      <c r="E31" s="210" t="s">
        <v>66</v>
      </c>
      <c r="F31" s="200">
        <v>7.199999999999999</v>
      </c>
      <c r="G31" s="201" t="s">
        <v>70</v>
      </c>
      <c r="H31" s="112"/>
      <c r="I31" s="224"/>
      <c r="J31" s="114"/>
      <c r="K31" s="203"/>
      <c r="L31" s="203"/>
      <c r="M31" s="204"/>
      <c r="N31" s="204"/>
      <c r="O31" s="205">
        <v>0.0</v>
      </c>
      <c r="P31" s="205">
        <v>1.0</v>
      </c>
      <c r="Q31" s="205">
        <v>1.0</v>
      </c>
      <c r="R31" s="105"/>
      <c r="S31" s="105"/>
      <c r="T31" s="105"/>
      <c r="U31" s="105"/>
      <c r="V31" s="105"/>
    </row>
    <row r="32" outlineLevel="1">
      <c r="A32" s="236" t="s">
        <v>82</v>
      </c>
      <c r="B32" s="208"/>
      <c r="C32" s="210" t="s">
        <v>553</v>
      </c>
      <c r="D32" s="210" t="s">
        <v>96</v>
      </c>
      <c r="E32" s="210" t="s">
        <v>79</v>
      </c>
      <c r="F32" s="200">
        <v>10.799999999999999</v>
      </c>
      <c r="G32" s="201" t="s">
        <v>80</v>
      </c>
      <c r="H32" s="212"/>
      <c r="I32" s="120"/>
      <c r="J32" s="117"/>
      <c r="K32" s="200"/>
      <c r="L32" s="203"/>
      <c r="M32" s="204"/>
      <c r="N32" s="204"/>
      <c r="O32" s="205">
        <v>0.0</v>
      </c>
      <c r="P32" s="205">
        <v>1.0</v>
      </c>
      <c r="Q32" s="205">
        <v>1.0</v>
      </c>
      <c r="R32" s="105"/>
      <c r="S32" s="105"/>
      <c r="T32" s="105"/>
      <c r="U32" s="105"/>
      <c r="V32" s="105"/>
    </row>
    <row r="33" outlineLevel="1">
      <c r="A33" s="195" t="s">
        <v>93</v>
      </c>
      <c r="B33" s="208" t="s">
        <v>170</v>
      </c>
      <c r="C33" s="210" t="s">
        <v>3159</v>
      </c>
      <c r="D33" s="275" t="s">
        <v>159</v>
      </c>
      <c r="E33" s="210" t="s">
        <v>229</v>
      </c>
      <c r="F33" s="200">
        <v>6.0</v>
      </c>
      <c r="G33" s="201" t="s">
        <v>67</v>
      </c>
      <c r="H33" s="219"/>
      <c r="I33" s="221"/>
      <c r="J33" s="110"/>
      <c r="K33" s="203"/>
      <c r="L33" s="203"/>
      <c r="M33" s="204"/>
      <c r="N33" s="204"/>
      <c r="O33" s="205">
        <v>0.0</v>
      </c>
      <c r="P33" s="205">
        <v>1.0</v>
      </c>
      <c r="Q33" s="205">
        <v>1.0</v>
      </c>
      <c r="R33" s="105"/>
      <c r="S33" s="105"/>
      <c r="T33" s="105"/>
      <c r="U33" s="105"/>
      <c r="V33" s="105"/>
    </row>
    <row r="34" outlineLevel="1">
      <c r="A34" s="207"/>
      <c r="B34" s="208" t="s">
        <v>177</v>
      </c>
      <c r="C34" s="210" t="s">
        <v>1935</v>
      </c>
      <c r="D34" s="114"/>
      <c r="E34" s="210" t="s">
        <v>66</v>
      </c>
      <c r="F34" s="200">
        <v>7.199999999999999</v>
      </c>
      <c r="G34" s="201" t="s">
        <v>67</v>
      </c>
      <c r="H34" s="112"/>
      <c r="I34" s="224"/>
      <c r="J34" s="114"/>
      <c r="K34" s="205"/>
      <c r="L34" s="204"/>
      <c r="M34" s="204"/>
      <c r="N34" s="204"/>
      <c r="O34" s="205">
        <v>0.0</v>
      </c>
      <c r="P34" s="205">
        <v>1.0</v>
      </c>
      <c r="Q34" s="205">
        <v>1.0</v>
      </c>
      <c r="R34" s="105"/>
      <c r="S34" s="105"/>
      <c r="T34" s="105"/>
      <c r="U34" s="105"/>
      <c r="V34" s="105"/>
    </row>
    <row r="35" outlineLevel="1">
      <c r="A35" s="195" t="s">
        <v>104</v>
      </c>
      <c r="B35" s="208" t="s">
        <v>378</v>
      </c>
      <c r="C35" s="275" t="s">
        <v>794</v>
      </c>
      <c r="D35" s="275" t="s">
        <v>118</v>
      </c>
      <c r="E35" s="210" t="s">
        <v>556</v>
      </c>
      <c r="F35" s="200" t="s">
        <v>557</v>
      </c>
      <c r="G35" s="201" t="s">
        <v>1249</v>
      </c>
      <c r="H35" s="283"/>
      <c r="I35" s="221"/>
      <c r="J35" s="110"/>
      <c r="K35" s="205"/>
      <c r="L35" s="204"/>
      <c r="M35" s="204"/>
      <c r="N35" s="204"/>
      <c r="O35" s="205">
        <v>0.0</v>
      </c>
      <c r="P35" s="205">
        <v>1.0</v>
      </c>
      <c r="Q35" s="205">
        <v>1.0</v>
      </c>
      <c r="R35" s="105"/>
      <c r="S35" s="105"/>
      <c r="T35" s="105"/>
      <c r="U35" s="105"/>
      <c r="V35" s="105"/>
    </row>
    <row r="36" outlineLevel="1">
      <c r="A36" s="207"/>
      <c r="B36" s="208" t="s">
        <v>392</v>
      </c>
      <c r="C36" s="114"/>
      <c r="D36" s="114"/>
      <c r="E36" s="210" t="s">
        <v>74</v>
      </c>
      <c r="F36" s="200">
        <v>14.4</v>
      </c>
      <c r="G36" s="386"/>
      <c r="H36" s="112"/>
      <c r="I36" s="224"/>
      <c r="J36" s="114"/>
      <c r="K36" s="205"/>
      <c r="L36" s="204"/>
      <c r="M36" s="204"/>
      <c r="N36" s="204"/>
      <c r="O36" s="205"/>
      <c r="P36" s="205"/>
      <c r="Q36" s="205"/>
      <c r="R36" s="105"/>
      <c r="S36" s="105"/>
      <c r="T36" s="105"/>
      <c r="U36" s="105"/>
      <c r="V36" s="105"/>
    </row>
    <row r="37" ht="30.75" customHeight="1" outlineLevel="1">
      <c r="A37" s="195" t="s">
        <v>110</v>
      </c>
      <c r="B37" s="208"/>
      <c r="C37" s="355" t="s">
        <v>3160</v>
      </c>
      <c r="D37" s="314" t="s">
        <v>121</v>
      </c>
      <c r="E37" s="355" t="s">
        <v>205</v>
      </c>
      <c r="F37" s="200">
        <v>18.0</v>
      </c>
      <c r="G37" s="201" t="s">
        <v>168</v>
      </c>
      <c r="H37" s="283" t="s">
        <v>3161</v>
      </c>
      <c r="I37" s="221"/>
      <c r="J37" s="110"/>
      <c r="K37" s="203"/>
      <c r="L37" s="203"/>
      <c r="M37" s="204"/>
      <c r="N37" s="204"/>
      <c r="O37" s="205">
        <v>0.0</v>
      </c>
      <c r="P37" s="205">
        <v>1.0</v>
      </c>
      <c r="Q37" s="205">
        <v>1.0</v>
      </c>
      <c r="R37" s="105"/>
      <c r="S37" s="105"/>
      <c r="T37" s="105"/>
      <c r="U37" s="105"/>
      <c r="V37" s="105"/>
    </row>
    <row r="38" ht="30.75" customHeight="1" outlineLevel="1">
      <c r="A38" s="207"/>
      <c r="B38" s="208" t="s">
        <v>76</v>
      </c>
      <c r="C38" s="355" t="s">
        <v>3162</v>
      </c>
      <c r="D38" s="114"/>
      <c r="E38" s="355" t="s">
        <v>495</v>
      </c>
      <c r="F38" s="200">
        <v>20.4</v>
      </c>
      <c r="G38" s="201" t="s">
        <v>75</v>
      </c>
      <c r="H38" s="112"/>
      <c r="I38" s="224"/>
      <c r="J38" s="114"/>
      <c r="K38" s="203"/>
      <c r="L38" s="203"/>
      <c r="M38" s="204"/>
      <c r="N38" s="204"/>
      <c r="O38" s="205">
        <v>0.0</v>
      </c>
      <c r="P38" s="205">
        <v>1.0</v>
      </c>
      <c r="Q38" s="205">
        <v>1.0</v>
      </c>
      <c r="R38" s="105"/>
      <c r="S38" s="105"/>
      <c r="T38" s="105"/>
      <c r="U38" s="105"/>
      <c r="V38" s="105"/>
    </row>
    <row r="39" outlineLevel="1">
      <c r="A39" s="195" t="s">
        <v>119</v>
      </c>
      <c r="B39" s="208" t="s">
        <v>643</v>
      </c>
      <c r="C39" s="355" t="s">
        <v>255</v>
      </c>
      <c r="D39" s="314" t="s">
        <v>710</v>
      </c>
      <c r="E39" s="355" t="s">
        <v>194</v>
      </c>
      <c r="F39" s="200">
        <v>3.5999999999999996</v>
      </c>
      <c r="G39" s="201" t="s">
        <v>70</v>
      </c>
      <c r="H39" s="283" t="s">
        <v>3163</v>
      </c>
      <c r="I39" s="221"/>
      <c r="J39" s="110"/>
      <c r="K39" s="204"/>
      <c r="L39" s="204"/>
      <c r="M39" s="204"/>
      <c r="N39" s="204"/>
      <c r="O39" s="205">
        <v>0.0</v>
      </c>
      <c r="P39" s="205">
        <v>1.0</v>
      </c>
      <c r="Q39" s="205">
        <v>1.0</v>
      </c>
      <c r="R39" s="105"/>
      <c r="S39" s="105"/>
      <c r="T39" s="105"/>
      <c r="U39" s="105"/>
      <c r="V39" s="105"/>
    </row>
    <row r="40" outlineLevel="1">
      <c r="A40" s="222"/>
      <c r="B40" s="208" t="s">
        <v>2354</v>
      </c>
      <c r="C40" s="210" t="s">
        <v>3164</v>
      </c>
      <c r="D40" s="233"/>
      <c r="E40" s="355" t="s">
        <v>429</v>
      </c>
      <c r="F40" s="200">
        <v>1.2</v>
      </c>
      <c r="G40" s="201" t="s">
        <v>292</v>
      </c>
      <c r="H40" s="231"/>
      <c r="J40" s="233"/>
      <c r="K40" s="204"/>
      <c r="L40" s="204"/>
      <c r="M40" s="204"/>
      <c r="N40" s="204"/>
      <c r="O40" s="205">
        <v>0.0</v>
      </c>
      <c r="P40" s="205">
        <v>1.0</v>
      </c>
      <c r="Q40" s="205">
        <v>1.0</v>
      </c>
      <c r="R40" s="105"/>
      <c r="S40" s="105"/>
      <c r="T40" s="105"/>
      <c r="U40" s="105"/>
      <c r="V40" s="105"/>
    </row>
    <row r="41" outlineLevel="1">
      <c r="A41" s="207"/>
      <c r="B41" s="208" t="s">
        <v>298</v>
      </c>
      <c r="C41" s="210" t="s">
        <v>2751</v>
      </c>
      <c r="D41" s="114"/>
      <c r="E41" s="355" t="s">
        <v>58</v>
      </c>
      <c r="F41" s="200">
        <v>4.8</v>
      </c>
      <c r="G41" s="201" t="s">
        <v>193</v>
      </c>
      <c r="H41" s="112"/>
      <c r="I41" s="224"/>
      <c r="J41" s="114"/>
      <c r="K41" s="204"/>
      <c r="L41" s="204"/>
      <c r="M41" s="204"/>
      <c r="N41" s="204"/>
      <c r="O41" s="205">
        <v>0.0</v>
      </c>
      <c r="P41" s="205">
        <v>1.0</v>
      </c>
      <c r="Q41" s="205">
        <v>1.0</v>
      </c>
      <c r="R41" s="105"/>
      <c r="S41" s="105"/>
      <c r="T41" s="105"/>
      <c r="U41" s="105"/>
      <c r="V41" s="105"/>
    </row>
    <row r="42" outlineLevel="1">
      <c r="A42" s="195" t="s">
        <v>128</v>
      </c>
      <c r="B42" s="208" t="s">
        <v>170</v>
      </c>
      <c r="C42" s="210" t="s">
        <v>79</v>
      </c>
      <c r="D42" s="275" t="s">
        <v>121</v>
      </c>
      <c r="E42" s="355" t="s">
        <v>66</v>
      </c>
      <c r="F42" s="200">
        <v>7.199999999999999</v>
      </c>
      <c r="G42" s="201" t="s">
        <v>59</v>
      </c>
      <c r="H42" s="283" t="s">
        <v>3165</v>
      </c>
      <c r="I42" s="221"/>
      <c r="J42" s="110"/>
      <c r="K42" s="203"/>
      <c r="L42" s="203"/>
      <c r="M42" s="204"/>
      <c r="N42" s="204"/>
      <c r="O42" s="205">
        <v>0.0</v>
      </c>
      <c r="P42" s="205">
        <v>1.0</v>
      </c>
      <c r="Q42" s="205">
        <v>1.0</v>
      </c>
      <c r="R42" s="105"/>
      <c r="S42" s="105"/>
      <c r="T42" s="105"/>
      <c r="U42" s="105"/>
      <c r="V42" s="105"/>
    </row>
    <row r="43" outlineLevel="1">
      <c r="A43" s="222"/>
      <c r="B43" s="208" t="s">
        <v>241</v>
      </c>
      <c r="C43" s="210" t="s">
        <v>212</v>
      </c>
      <c r="D43" s="233"/>
      <c r="E43" s="355" t="s">
        <v>194</v>
      </c>
      <c r="F43" s="200">
        <v>3.5999999999999996</v>
      </c>
      <c r="G43" s="201" t="s">
        <v>70</v>
      </c>
      <c r="H43" s="231"/>
      <c r="J43" s="233"/>
      <c r="K43" s="203"/>
      <c r="L43" s="203"/>
      <c r="M43" s="204"/>
      <c r="N43" s="204"/>
      <c r="O43" s="205">
        <v>0.0</v>
      </c>
      <c r="P43" s="205">
        <v>1.0</v>
      </c>
      <c r="Q43" s="205">
        <v>1.0</v>
      </c>
      <c r="R43" s="105"/>
      <c r="S43" s="105"/>
      <c r="T43" s="105"/>
      <c r="U43" s="105"/>
      <c r="V43" s="105"/>
    </row>
    <row r="44" outlineLevel="1">
      <c r="A44" s="222"/>
      <c r="B44" s="208" t="s">
        <v>177</v>
      </c>
      <c r="C44" s="210" t="s">
        <v>150</v>
      </c>
      <c r="D44" s="233"/>
      <c r="E44" s="355" t="s">
        <v>66</v>
      </c>
      <c r="F44" s="200">
        <v>7.199999999999999</v>
      </c>
      <c r="G44" s="201" t="s">
        <v>59</v>
      </c>
      <c r="H44" s="231"/>
      <c r="J44" s="233"/>
      <c r="K44" s="203"/>
      <c r="L44" s="203"/>
      <c r="M44" s="204"/>
      <c r="N44" s="204"/>
      <c r="O44" s="205">
        <v>0.0</v>
      </c>
      <c r="P44" s="205">
        <v>1.0</v>
      </c>
      <c r="Q44" s="205">
        <v>1.0</v>
      </c>
      <c r="R44" s="105"/>
      <c r="S44" s="105"/>
      <c r="T44" s="105"/>
      <c r="U44" s="105"/>
      <c r="V44" s="105"/>
    </row>
    <row r="45" outlineLevel="1">
      <c r="A45" s="207"/>
      <c r="B45" s="208" t="s">
        <v>243</v>
      </c>
      <c r="C45" s="292" t="s">
        <v>568</v>
      </c>
      <c r="D45" s="114"/>
      <c r="E45" s="355" t="s">
        <v>194</v>
      </c>
      <c r="F45" s="200">
        <v>3.5999999999999996</v>
      </c>
      <c r="G45" s="201" t="s">
        <v>70</v>
      </c>
      <c r="H45" s="112"/>
      <c r="I45" s="224"/>
      <c r="J45" s="114"/>
      <c r="K45" s="203"/>
      <c r="L45" s="203"/>
      <c r="M45" s="204"/>
      <c r="N45" s="204"/>
      <c r="O45" s="205">
        <v>0.0</v>
      </c>
      <c r="P45" s="205">
        <v>1.0</v>
      </c>
      <c r="Q45" s="205">
        <v>1.0</v>
      </c>
      <c r="R45" s="105"/>
      <c r="S45" s="105"/>
      <c r="T45" s="105"/>
      <c r="U45" s="105"/>
      <c r="V45" s="105"/>
    </row>
    <row r="46">
      <c r="A46" s="180"/>
      <c r="B46" s="246"/>
      <c r="C46" s="180"/>
      <c r="D46" s="180"/>
      <c r="E46" s="180"/>
      <c r="F46" s="248"/>
      <c r="G46" s="248"/>
      <c r="H46" s="180"/>
      <c r="I46" s="180"/>
      <c r="J46" s="180"/>
      <c r="K46" s="180"/>
      <c r="L46" s="180"/>
      <c r="M46" s="180"/>
      <c r="N46" s="180"/>
      <c r="O46" s="180"/>
      <c r="P46" s="180"/>
      <c r="Q46" s="180"/>
      <c r="R46" s="180"/>
      <c r="S46" s="180"/>
      <c r="T46" s="180"/>
      <c r="U46" s="180"/>
      <c r="V46" s="180"/>
    </row>
    <row r="47">
      <c r="A47" s="250" t="s">
        <v>148</v>
      </c>
      <c r="B47" s="110"/>
      <c r="C47" s="251"/>
      <c r="D47" s="251"/>
      <c r="E47" s="251"/>
      <c r="F47" s="253"/>
      <c r="G47" s="251"/>
      <c r="H47" s="253"/>
      <c r="I47" s="253"/>
      <c r="J47" s="254"/>
      <c r="K47" s="253"/>
      <c r="L47" s="253"/>
      <c r="M47" s="253"/>
      <c r="N47" s="253"/>
      <c r="O47" s="253"/>
      <c r="P47" s="253"/>
      <c r="Q47" s="253"/>
      <c r="R47" s="253"/>
      <c r="S47" s="253"/>
      <c r="T47" s="253"/>
      <c r="U47" s="253"/>
      <c r="V47" s="253"/>
    </row>
    <row r="48" outlineLevel="1">
      <c r="A48" s="112"/>
      <c r="B48" s="114"/>
      <c r="C48" s="256" t="s">
        <v>48</v>
      </c>
      <c r="D48" s="257" t="s">
        <v>49</v>
      </c>
      <c r="E48" s="256" t="s">
        <v>50</v>
      </c>
      <c r="F48" s="259" t="s">
        <v>51</v>
      </c>
      <c r="G48" s="259" t="s">
        <v>174</v>
      </c>
      <c r="H48" s="260" t="s">
        <v>52</v>
      </c>
      <c r="I48" s="259" t="str">
        <f>'テンプレート'!I56</f>
        <v>Landing Lag</v>
      </c>
      <c r="J48" s="259" t="s">
        <v>176</v>
      </c>
      <c r="K48" s="259" t="str">
        <f>'テンプレート'!K56</f>
        <v>ベクトル</v>
      </c>
      <c r="L48" s="259" t="str">
        <f>'テンプレート'!L56</f>
        <v>KBG (R.E.)</v>
      </c>
      <c r="M48" s="259" t="str">
        <f>'テンプレート'!M56</f>
        <v>BKB (R.A.)</v>
      </c>
      <c r="N48" s="259" t="str">
        <f>'テンプレート'!N56</f>
        <v>FKB (R.F.)</v>
      </c>
      <c r="O48" s="262" t="str">
        <f>'テンプレート'!O56</f>
        <v>盾削り値</v>
      </c>
      <c r="P48" s="259" t="str">
        <f>'テンプレート'!P56</f>
        <v>ﾋｯﾄｽﾄｯﾌﾟ</v>
      </c>
      <c r="Q48" s="262" t="str">
        <f>'テンプレート'!Q56</f>
        <v>ずらし</v>
      </c>
      <c r="R48" s="263" t="str">
        <f>'テンプレート'!R56</f>
        <v>Comment</v>
      </c>
      <c r="S48" s="120"/>
      <c r="T48" s="120"/>
      <c r="U48" s="120"/>
      <c r="V48" s="120"/>
    </row>
    <row r="49" outlineLevel="1">
      <c r="A49" s="265" t="s">
        <v>187</v>
      </c>
      <c r="B49" s="267"/>
      <c r="C49" s="199" t="s">
        <v>3166</v>
      </c>
      <c r="D49" s="269" t="s">
        <v>211</v>
      </c>
      <c r="E49" s="271" t="s">
        <v>79</v>
      </c>
      <c r="F49" s="273">
        <v>10.799999999999999</v>
      </c>
      <c r="G49" s="273">
        <v>9.18</v>
      </c>
      <c r="H49" s="200" t="s">
        <v>193</v>
      </c>
      <c r="I49" s="274" t="str">
        <f t="array" ref="I49">INDEX('Aerial Attacks'!$O$3:$AA$109, MATCH($A$1,'Aerial Attacks'!$A$3:$A$109,0), MATCH(A49,'Aerial Attacks'!$O$2:$S$2,0))</f>
        <v>8</v>
      </c>
      <c r="J49" s="275" t="s">
        <v>3167</v>
      </c>
      <c r="K49" s="278"/>
      <c r="L49" s="284"/>
      <c r="M49" s="825"/>
      <c r="N49" s="825"/>
      <c r="O49" s="282">
        <v>0.0</v>
      </c>
      <c r="P49" s="282">
        <v>1.0</v>
      </c>
      <c r="Q49" s="282">
        <v>1.0</v>
      </c>
      <c r="R49" s="316"/>
      <c r="S49" s="221"/>
      <c r="T49" s="221"/>
      <c r="U49" s="221"/>
      <c r="V49" s="110"/>
    </row>
    <row r="50" outlineLevel="1">
      <c r="A50" s="207"/>
      <c r="B50" s="267" t="s">
        <v>76</v>
      </c>
      <c r="C50" s="199" t="s">
        <v>3168</v>
      </c>
      <c r="D50" s="114"/>
      <c r="E50" s="199" t="s">
        <v>229</v>
      </c>
      <c r="F50" s="273">
        <v>6.0</v>
      </c>
      <c r="G50" s="273">
        <v>5.1</v>
      </c>
      <c r="H50" s="200" t="s">
        <v>70</v>
      </c>
      <c r="I50" s="207"/>
      <c r="J50" s="114"/>
      <c r="K50" s="278"/>
      <c r="L50" s="284"/>
      <c r="M50" s="825"/>
      <c r="N50" s="825"/>
      <c r="O50" s="282">
        <v>0.0</v>
      </c>
      <c r="P50" s="282">
        <v>1.0</v>
      </c>
      <c r="Q50" s="282">
        <v>1.0</v>
      </c>
      <c r="R50" s="112"/>
      <c r="S50" s="224"/>
      <c r="T50" s="224"/>
      <c r="U50" s="224"/>
      <c r="V50" s="114"/>
    </row>
    <row r="51" outlineLevel="1">
      <c r="A51" s="265" t="s">
        <v>219</v>
      </c>
      <c r="B51" s="267"/>
      <c r="C51" s="199" t="s">
        <v>540</v>
      </c>
      <c r="D51" s="269">
        <v>39.0</v>
      </c>
      <c r="E51" s="199" t="s">
        <v>145</v>
      </c>
      <c r="F51" s="273">
        <v>8.4</v>
      </c>
      <c r="G51" s="273">
        <v>7.140000000000001</v>
      </c>
      <c r="H51" s="200" t="s">
        <v>70</v>
      </c>
      <c r="I51" s="274" t="str">
        <f t="array" ref="I51">INDEX('Aerial Attacks'!$O$3:$AA$109, MATCH($A$1,'Aerial Attacks'!$A$3:$A$109,0), MATCH(A51,'Aerial Attacks'!$O$2:$S$2,0))</f>
        <v>14</v>
      </c>
      <c r="J51" s="275" t="s">
        <v>3169</v>
      </c>
      <c r="K51" s="278"/>
      <c r="L51" s="284"/>
      <c r="M51" s="825"/>
      <c r="N51" s="825"/>
      <c r="O51" s="282">
        <v>0.0</v>
      </c>
      <c r="P51" s="282">
        <v>1.0</v>
      </c>
      <c r="Q51" s="282">
        <v>1.0</v>
      </c>
      <c r="R51" s="243" t="s">
        <v>3170</v>
      </c>
      <c r="S51" s="221"/>
      <c r="T51" s="221"/>
      <c r="U51" s="221"/>
      <c r="V51" s="110"/>
    </row>
    <row r="52" outlineLevel="1">
      <c r="A52" s="222"/>
      <c r="B52" s="267" t="s">
        <v>343</v>
      </c>
      <c r="C52" s="199" t="s">
        <v>1657</v>
      </c>
      <c r="D52" s="233"/>
      <c r="E52" s="199" t="s">
        <v>58</v>
      </c>
      <c r="F52" s="273">
        <v>4.8</v>
      </c>
      <c r="G52" s="273">
        <v>4.08</v>
      </c>
      <c r="H52" s="200" t="s">
        <v>70</v>
      </c>
      <c r="I52" s="222"/>
      <c r="J52" s="233"/>
      <c r="K52" s="278"/>
      <c r="L52" s="284"/>
      <c r="M52" s="825"/>
      <c r="N52" s="825"/>
      <c r="O52" s="282">
        <v>0.0</v>
      </c>
      <c r="P52" s="282">
        <v>1.0</v>
      </c>
      <c r="Q52" s="282">
        <v>1.0</v>
      </c>
      <c r="R52" s="231"/>
      <c r="V52" s="233"/>
    </row>
    <row r="53" outlineLevel="1">
      <c r="A53" s="207"/>
      <c r="B53" s="267" t="s">
        <v>352</v>
      </c>
      <c r="C53" s="199" t="s">
        <v>2622</v>
      </c>
      <c r="D53" s="114"/>
      <c r="E53" s="199" t="s">
        <v>473</v>
      </c>
      <c r="F53" s="273">
        <v>3.0</v>
      </c>
      <c r="G53" s="273">
        <v>2.55</v>
      </c>
      <c r="H53" s="200" t="s">
        <v>292</v>
      </c>
      <c r="I53" s="207"/>
      <c r="J53" s="114"/>
      <c r="K53" s="278"/>
      <c r="L53" s="284"/>
      <c r="M53" s="825"/>
      <c r="N53" s="825"/>
      <c r="O53" s="282">
        <v>0.0</v>
      </c>
      <c r="P53" s="282">
        <v>1.0</v>
      </c>
      <c r="Q53" s="282">
        <v>1.0</v>
      </c>
      <c r="R53" s="112"/>
      <c r="S53" s="224"/>
      <c r="T53" s="224"/>
      <c r="U53" s="224"/>
      <c r="V53" s="114"/>
    </row>
    <row r="54" outlineLevel="1">
      <c r="A54" s="265" t="s">
        <v>260</v>
      </c>
      <c r="B54" s="267"/>
      <c r="C54" s="199" t="s">
        <v>696</v>
      </c>
      <c r="D54" s="269">
        <v>35.0</v>
      </c>
      <c r="E54" s="199" t="s">
        <v>79</v>
      </c>
      <c r="F54" s="273">
        <v>10.799999999999999</v>
      </c>
      <c r="G54" s="273">
        <v>9.18</v>
      </c>
      <c r="H54" s="200" t="s">
        <v>193</v>
      </c>
      <c r="I54" s="274">
        <f t="array" ref="I54">INDEX('Aerial Attacks'!$O$3:$AA$109, MATCH($A$1,'Aerial Attacks'!$A$3:$A$109,0), MATCH(A54,'Aerial Attacks'!$O$2:$S$2,0))</f>
        <v>14</v>
      </c>
      <c r="J54" s="275" t="s">
        <v>3169</v>
      </c>
      <c r="K54" s="278"/>
      <c r="L54" s="284"/>
      <c r="M54" s="825"/>
      <c r="N54" s="825"/>
      <c r="O54" s="282">
        <v>0.0</v>
      </c>
      <c r="P54" s="282">
        <v>1.0</v>
      </c>
      <c r="Q54" s="282">
        <v>1.0</v>
      </c>
      <c r="R54" s="243" t="s">
        <v>3170</v>
      </c>
      <c r="S54" s="221"/>
      <c r="T54" s="221"/>
      <c r="U54" s="221"/>
      <c r="V54" s="110"/>
    </row>
    <row r="55" outlineLevel="1">
      <c r="A55" s="222"/>
      <c r="B55" s="267" t="s">
        <v>343</v>
      </c>
      <c r="C55" s="199" t="s">
        <v>3131</v>
      </c>
      <c r="D55" s="233"/>
      <c r="E55" s="199" t="s">
        <v>229</v>
      </c>
      <c r="F55" s="273">
        <v>6.0</v>
      </c>
      <c r="G55" s="273">
        <v>5.1</v>
      </c>
      <c r="H55" s="200" t="s">
        <v>70</v>
      </c>
      <c r="I55" s="222"/>
      <c r="J55" s="233"/>
      <c r="K55" s="278"/>
      <c r="L55" s="284"/>
      <c r="M55" s="825"/>
      <c r="N55" s="825"/>
      <c r="O55" s="282">
        <v>0.0</v>
      </c>
      <c r="P55" s="282">
        <v>1.0</v>
      </c>
      <c r="Q55" s="282">
        <v>1.0</v>
      </c>
      <c r="R55" s="231"/>
      <c r="V55" s="233"/>
    </row>
    <row r="56" outlineLevel="1">
      <c r="A56" s="207"/>
      <c r="B56" s="267" t="s">
        <v>352</v>
      </c>
      <c r="C56" s="199" t="s">
        <v>3044</v>
      </c>
      <c r="D56" s="114"/>
      <c r="E56" s="199" t="s">
        <v>194</v>
      </c>
      <c r="F56" s="273">
        <v>3.5999999999999996</v>
      </c>
      <c r="G56" s="273">
        <v>3.06</v>
      </c>
      <c r="H56" s="200" t="s">
        <v>292</v>
      </c>
      <c r="I56" s="207"/>
      <c r="J56" s="114"/>
      <c r="K56" s="278"/>
      <c r="L56" s="284"/>
      <c r="M56" s="825"/>
      <c r="N56" s="825"/>
      <c r="O56" s="282">
        <v>0.0</v>
      </c>
      <c r="P56" s="282">
        <v>1.0</v>
      </c>
      <c r="Q56" s="282">
        <v>1.0</v>
      </c>
      <c r="R56" s="112"/>
      <c r="S56" s="224"/>
      <c r="T56" s="224"/>
      <c r="U56" s="224"/>
      <c r="V56" s="114"/>
    </row>
    <row r="57" outlineLevel="1">
      <c r="A57" s="265" t="s">
        <v>271</v>
      </c>
      <c r="B57" s="267" t="s">
        <v>3171</v>
      </c>
      <c r="C57" s="216" t="s">
        <v>105</v>
      </c>
      <c r="D57" s="269" t="s">
        <v>458</v>
      </c>
      <c r="E57" s="199" t="s">
        <v>90</v>
      </c>
      <c r="F57" s="273">
        <v>9.6</v>
      </c>
      <c r="G57" s="273">
        <v>8.16</v>
      </c>
      <c r="H57" s="200" t="s">
        <v>193</v>
      </c>
      <c r="I57" s="274" t="str">
        <f t="array" ref="I57">INDEX('Aerial Attacks'!$O$3:$AA$109, MATCH($A$1,'Aerial Attacks'!$A$3:$A$109,0), MATCH(A57,'Aerial Attacks'!$O$2:$S$2,0))</f>
        <v>12</v>
      </c>
      <c r="J57" s="275" t="s">
        <v>3172</v>
      </c>
      <c r="K57" s="284"/>
      <c r="L57" s="284"/>
      <c r="M57" s="825"/>
      <c r="N57" s="825"/>
      <c r="O57" s="282">
        <v>0.0</v>
      </c>
      <c r="P57" s="282">
        <v>1.0</v>
      </c>
      <c r="Q57" s="282">
        <v>1.0</v>
      </c>
      <c r="R57" s="243" t="s">
        <v>3173</v>
      </c>
      <c r="S57" s="221"/>
      <c r="T57" s="221"/>
      <c r="U57" s="221"/>
      <c r="V57" s="110"/>
    </row>
    <row r="58" outlineLevel="1">
      <c r="A58" s="222"/>
      <c r="B58" s="267" t="s">
        <v>3174</v>
      </c>
      <c r="C58" s="222"/>
      <c r="D58" s="233"/>
      <c r="E58" s="199" t="s">
        <v>173</v>
      </c>
      <c r="F58" s="273">
        <v>12.0</v>
      </c>
      <c r="G58" s="273">
        <v>10.2</v>
      </c>
      <c r="H58" s="200" t="s">
        <v>193</v>
      </c>
      <c r="I58" s="222"/>
      <c r="J58" s="233"/>
      <c r="K58" s="284"/>
      <c r="L58" s="284"/>
      <c r="M58" s="825"/>
      <c r="N58" s="825"/>
      <c r="O58" s="282"/>
      <c r="P58" s="282"/>
      <c r="Q58" s="282"/>
      <c r="R58" s="231"/>
      <c r="V58" s="233"/>
    </row>
    <row r="59" outlineLevel="1">
      <c r="A59" s="222"/>
      <c r="B59" s="267" t="s">
        <v>3175</v>
      </c>
      <c r="C59" s="207"/>
      <c r="D59" s="233"/>
      <c r="E59" s="199" t="s">
        <v>206</v>
      </c>
      <c r="F59" s="273">
        <v>15.6</v>
      </c>
      <c r="G59" s="273">
        <v>13.26</v>
      </c>
      <c r="H59" s="200" t="s">
        <v>59</v>
      </c>
      <c r="I59" s="222"/>
      <c r="J59" s="233"/>
      <c r="K59" s="284"/>
      <c r="L59" s="284"/>
      <c r="M59" s="825"/>
      <c r="N59" s="825"/>
      <c r="O59" s="282"/>
      <c r="P59" s="282"/>
      <c r="Q59" s="282"/>
      <c r="R59" s="231"/>
      <c r="V59" s="233"/>
    </row>
    <row r="60" outlineLevel="1">
      <c r="A60" s="222"/>
      <c r="B60" s="267" t="s">
        <v>3176</v>
      </c>
      <c r="C60" s="216" t="s">
        <v>3177</v>
      </c>
      <c r="D60" s="233"/>
      <c r="E60" s="199" t="s">
        <v>58</v>
      </c>
      <c r="F60" s="273">
        <v>4.8</v>
      </c>
      <c r="G60" s="273">
        <v>4.08</v>
      </c>
      <c r="H60" s="200" t="s">
        <v>70</v>
      </c>
      <c r="I60" s="222"/>
      <c r="J60" s="233"/>
      <c r="K60" s="284"/>
      <c r="L60" s="284"/>
      <c r="M60" s="825"/>
      <c r="N60" s="825"/>
      <c r="O60" s="282"/>
      <c r="P60" s="282"/>
      <c r="Q60" s="282"/>
      <c r="R60" s="231"/>
      <c r="V60" s="233"/>
    </row>
    <row r="61" outlineLevel="1">
      <c r="A61" s="222"/>
      <c r="B61" s="267" t="s">
        <v>3178</v>
      </c>
      <c r="C61" s="222"/>
      <c r="D61" s="233"/>
      <c r="E61" s="199" t="s">
        <v>229</v>
      </c>
      <c r="F61" s="273">
        <v>6.0</v>
      </c>
      <c r="G61" s="273">
        <v>5.1</v>
      </c>
      <c r="H61" s="200" t="s">
        <v>70</v>
      </c>
      <c r="I61" s="222"/>
      <c r="J61" s="233"/>
      <c r="K61" s="284"/>
      <c r="L61" s="284"/>
      <c r="M61" s="825"/>
      <c r="N61" s="825"/>
      <c r="O61" s="282"/>
      <c r="P61" s="282"/>
      <c r="Q61" s="282"/>
      <c r="R61" s="231"/>
      <c r="V61" s="233"/>
    </row>
    <row r="62" outlineLevel="1">
      <c r="A62" s="207"/>
      <c r="B62" s="267" t="s">
        <v>3179</v>
      </c>
      <c r="C62" s="207"/>
      <c r="D62" s="114"/>
      <c r="E62" s="199" t="s">
        <v>66</v>
      </c>
      <c r="F62" s="273">
        <v>7.199999999999999</v>
      </c>
      <c r="G62" s="273">
        <v>6.12</v>
      </c>
      <c r="H62" s="200" t="s">
        <v>70</v>
      </c>
      <c r="I62" s="207"/>
      <c r="J62" s="114"/>
      <c r="K62" s="284"/>
      <c r="L62" s="284"/>
      <c r="M62" s="825"/>
      <c r="N62" s="825"/>
      <c r="O62" s="282"/>
      <c r="P62" s="282"/>
      <c r="Q62" s="282"/>
      <c r="R62" s="112"/>
      <c r="S62" s="224"/>
      <c r="T62" s="224"/>
      <c r="U62" s="224"/>
      <c r="V62" s="114"/>
    </row>
    <row r="63" outlineLevel="1">
      <c r="A63" s="265" t="s">
        <v>283</v>
      </c>
      <c r="B63" s="267" t="s">
        <v>3171</v>
      </c>
      <c r="C63" s="216" t="s">
        <v>120</v>
      </c>
      <c r="D63" s="269">
        <v>45.0</v>
      </c>
      <c r="E63" s="199" t="s">
        <v>90</v>
      </c>
      <c r="F63" s="273">
        <v>9.6</v>
      </c>
      <c r="G63" s="273">
        <v>8.16</v>
      </c>
      <c r="H63" s="200" t="s">
        <v>193</v>
      </c>
      <c r="I63" s="274">
        <f t="array" ref="I63">INDEX('Aerial Attacks'!$O$3:$AA$109, MATCH($A$1,'Aerial Attacks'!$A$3:$A$109,0), MATCH(A63,'Aerial Attacks'!$O$2:$S$2,0))</f>
        <v>12</v>
      </c>
      <c r="J63" s="275" t="s">
        <v>2116</v>
      </c>
      <c r="K63" s="284"/>
      <c r="L63" s="284"/>
      <c r="M63" s="825"/>
      <c r="N63" s="825"/>
      <c r="O63" s="282">
        <v>0.0</v>
      </c>
      <c r="P63" s="282">
        <v>1.0</v>
      </c>
      <c r="Q63" s="282">
        <v>1.0</v>
      </c>
      <c r="R63" s="243" t="s">
        <v>3173</v>
      </c>
      <c r="S63" s="221"/>
      <c r="T63" s="221"/>
      <c r="U63" s="221"/>
      <c r="V63" s="110"/>
    </row>
    <row r="64" outlineLevel="1">
      <c r="A64" s="222"/>
      <c r="B64" s="267" t="s">
        <v>3174</v>
      </c>
      <c r="C64" s="222"/>
      <c r="D64" s="233"/>
      <c r="E64" s="199" t="s">
        <v>173</v>
      </c>
      <c r="F64" s="273">
        <v>12.0</v>
      </c>
      <c r="G64" s="273">
        <v>10.2</v>
      </c>
      <c r="H64" s="200" t="s">
        <v>193</v>
      </c>
      <c r="I64" s="222"/>
      <c r="J64" s="233"/>
      <c r="K64" s="284"/>
      <c r="L64" s="284"/>
      <c r="M64" s="825"/>
      <c r="N64" s="825"/>
      <c r="O64" s="282"/>
      <c r="P64" s="282"/>
      <c r="Q64" s="282"/>
      <c r="R64" s="231"/>
      <c r="V64" s="233"/>
    </row>
    <row r="65" outlineLevel="1">
      <c r="A65" s="222"/>
      <c r="B65" s="267" t="s">
        <v>3175</v>
      </c>
      <c r="C65" s="207"/>
      <c r="D65" s="233"/>
      <c r="E65" s="199" t="s">
        <v>206</v>
      </c>
      <c r="F65" s="273">
        <v>15.6</v>
      </c>
      <c r="G65" s="273">
        <v>13.26</v>
      </c>
      <c r="H65" s="200" t="s">
        <v>59</v>
      </c>
      <c r="I65" s="222"/>
      <c r="J65" s="233"/>
      <c r="K65" s="284"/>
      <c r="L65" s="284"/>
      <c r="M65" s="825"/>
      <c r="N65" s="825"/>
      <c r="O65" s="282"/>
      <c r="P65" s="282"/>
      <c r="Q65" s="282"/>
      <c r="R65" s="231"/>
      <c r="V65" s="233"/>
    </row>
    <row r="66" outlineLevel="1">
      <c r="A66" s="222"/>
      <c r="B66" s="267" t="s">
        <v>3176</v>
      </c>
      <c r="C66" s="216" t="s">
        <v>3180</v>
      </c>
      <c r="D66" s="233"/>
      <c r="E66" s="199" t="s">
        <v>58</v>
      </c>
      <c r="F66" s="273">
        <v>4.8</v>
      </c>
      <c r="G66" s="273">
        <v>4.08</v>
      </c>
      <c r="H66" s="200" t="s">
        <v>70</v>
      </c>
      <c r="I66" s="222"/>
      <c r="J66" s="233"/>
      <c r="K66" s="284"/>
      <c r="L66" s="284"/>
      <c r="M66" s="825"/>
      <c r="N66" s="825"/>
      <c r="O66" s="282"/>
      <c r="P66" s="282"/>
      <c r="Q66" s="282"/>
      <c r="R66" s="231"/>
      <c r="V66" s="233"/>
    </row>
    <row r="67" outlineLevel="1">
      <c r="A67" s="222"/>
      <c r="B67" s="267" t="s">
        <v>3178</v>
      </c>
      <c r="C67" s="222"/>
      <c r="D67" s="233"/>
      <c r="E67" s="199" t="s">
        <v>229</v>
      </c>
      <c r="F67" s="273">
        <v>6.0</v>
      </c>
      <c r="G67" s="273">
        <v>5.1</v>
      </c>
      <c r="H67" s="200" t="s">
        <v>70</v>
      </c>
      <c r="I67" s="222"/>
      <c r="J67" s="233"/>
      <c r="K67" s="284"/>
      <c r="L67" s="284"/>
      <c r="M67" s="825"/>
      <c r="N67" s="825"/>
      <c r="O67" s="282"/>
      <c r="P67" s="282"/>
      <c r="Q67" s="282"/>
      <c r="R67" s="231"/>
      <c r="V67" s="233"/>
    </row>
    <row r="68" outlineLevel="1">
      <c r="A68" s="207"/>
      <c r="B68" s="267" t="s">
        <v>3179</v>
      </c>
      <c r="C68" s="207"/>
      <c r="D68" s="114"/>
      <c r="E68" s="199" t="s">
        <v>66</v>
      </c>
      <c r="F68" s="273">
        <v>7.199999999999999</v>
      </c>
      <c r="G68" s="273">
        <v>6.12</v>
      </c>
      <c r="H68" s="200" t="s">
        <v>70</v>
      </c>
      <c r="I68" s="207"/>
      <c r="J68" s="114"/>
      <c r="K68" s="284"/>
      <c r="L68" s="284"/>
      <c r="M68" s="825"/>
      <c r="N68" s="825"/>
      <c r="O68" s="282"/>
      <c r="P68" s="282"/>
      <c r="Q68" s="282"/>
      <c r="R68" s="112"/>
      <c r="S68" s="224"/>
      <c r="T68" s="224"/>
      <c r="U68" s="224"/>
      <c r="V68" s="114"/>
    </row>
    <row r="69">
      <c r="A69" s="312"/>
      <c r="B69" s="315"/>
      <c r="C69" s="317"/>
      <c r="D69" s="317"/>
      <c r="E69" s="318"/>
      <c r="F69" s="318"/>
      <c r="G69" s="318"/>
      <c r="H69" s="319"/>
      <c r="I69" s="319"/>
      <c r="J69" s="320"/>
      <c r="K69" s="320"/>
      <c r="L69" s="320"/>
      <c r="M69" s="320"/>
      <c r="N69" s="320"/>
      <c r="O69" s="320"/>
      <c r="P69" s="320"/>
      <c r="Q69" s="180"/>
      <c r="R69" s="180"/>
      <c r="S69" s="180"/>
      <c r="T69" s="180"/>
      <c r="U69" s="180"/>
      <c r="V69" s="180"/>
    </row>
    <row r="70">
      <c r="A70" s="322" t="str">
        <f>'テンプレート'!A71</f>
        <v>Special Moves</v>
      </c>
      <c r="B70" s="117"/>
      <c r="C70" s="317"/>
      <c r="D70" s="317"/>
      <c r="E70" s="318"/>
      <c r="F70" s="318"/>
      <c r="G70" s="318"/>
      <c r="H70" s="319"/>
      <c r="I70" s="319"/>
      <c r="J70" s="320"/>
      <c r="K70" s="320"/>
      <c r="L70" s="320"/>
      <c r="M70" s="320"/>
      <c r="N70" s="320"/>
      <c r="O70" s="320"/>
      <c r="P70" s="320"/>
      <c r="Q70" s="180"/>
      <c r="R70" s="180"/>
      <c r="S70" s="180"/>
      <c r="T70" s="180"/>
      <c r="U70" s="180"/>
      <c r="V70" s="180"/>
    </row>
    <row r="71" outlineLevel="1">
      <c r="A71" s="324" t="str">
        <f>"NB ("&amp;VLOOKUP($A$1,Fighters!$A$2:$AI$81,15,FALSE)&amp;")"</f>
        <v>NB (しまう / とり出す)</v>
      </c>
      <c r="B71" s="117"/>
      <c r="C71" s="327" t="str">
        <f>'テンプレート'!C72</f>
        <v>Active</v>
      </c>
      <c r="D71" s="327" t="str">
        <f>'テンプレート'!D72</f>
        <v>Duration</v>
      </c>
      <c r="E71" s="328" t="str">
        <f>'テンプレート'!E72</f>
        <v>Base Damage</v>
      </c>
      <c r="F71" s="329" t="str">
        <f>'テンプレート'!F72</f>
        <v>Damage (1v1)</v>
      </c>
      <c r="G71" s="328" t="str">
        <f>'テンプレート'!G72</f>
        <v>ガード硬直</v>
      </c>
      <c r="H71" s="331" t="str">
        <f>'テンプレート'!H72</f>
        <v>Comment</v>
      </c>
      <c r="I71" s="120"/>
      <c r="J71" s="117"/>
      <c r="K71" s="333" t="str">
        <f>'テンプレート'!K72</f>
        <v>ベクトル</v>
      </c>
      <c r="L71" s="333" t="str">
        <f>'テンプレート'!L72</f>
        <v>KBG (R.E.)</v>
      </c>
      <c r="M71" s="333" t="str">
        <f>'テンプレート'!M72</f>
        <v>BKB (R.A.)</v>
      </c>
      <c r="N71" s="333" t="str">
        <f>'テンプレート'!N72</f>
        <v>FKB (R.F.)</v>
      </c>
      <c r="O71" s="334" t="str">
        <f>'テンプレート'!O72</f>
        <v>盾削り値</v>
      </c>
      <c r="P71" s="333" t="str">
        <f>'テンプレート'!P72</f>
        <v>ﾋｯﾄｽﾄｯﾌﾟ</v>
      </c>
      <c r="Q71" s="334" t="str">
        <f>'テンプレート'!Q72</f>
        <v>ずらし</v>
      </c>
      <c r="R71" s="333" t="str">
        <f>'テンプレート'!R72</f>
        <v>相殺</v>
      </c>
      <c r="S71" s="334" t="str">
        <f>'テンプレート'!S72</f>
        <v>相殺ﾓｰｼｮﾝ</v>
      </c>
      <c r="T71" s="334" t="str">
        <f>'テンプレート'!T72</f>
        <v>飛び道具</v>
      </c>
      <c r="U71" s="334" t="str">
        <f>'テンプレート'!U72</f>
        <v>慣性反転</v>
      </c>
      <c r="V71" s="334" t="str">
        <f>'テンプレート'!V72</f>
        <v>向き反転</v>
      </c>
    </row>
    <row r="72" outlineLevel="1">
      <c r="A72" s="335" t="s">
        <v>324</v>
      </c>
      <c r="B72" s="343" t="s">
        <v>3181</v>
      </c>
      <c r="C72" s="199" t="s">
        <v>3182</v>
      </c>
      <c r="D72" s="199" t="s">
        <v>218</v>
      </c>
      <c r="E72" s="386"/>
      <c r="F72" s="386"/>
      <c r="G72" s="386"/>
      <c r="H72" s="228" t="s">
        <v>3183</v>
      </c>
      <c r="I72" s="120"/>
      <c r="J72" s="117"/>
      <c r="K72" s="414"/>
      <c r="L72" s="414"/>
      <c r="M72" s="414"/>
      <c r="N72" s="414"/>
      <c r="O72" s="414"/>
      <c r="P72" s="414"/>
      <c r="Q72" s="414"/>
      <c r="R72" s="414"/>
      <c r="S72" s="414"/>
      <c r="T72" s="414"/>
      <c r="U72" s="344" t="s">
        <v>340</v>
      </c>
      <c r="V72" s="344" t="b">
        <v>1</v>
      </c>
    </row>
    <row r="73" outlineLevel="1">
      <c r="A73" s="222"/>
      <c r="B73" s="708" t="s">
        <v>3184</v>
      </c>
      <c r="C73" s="199" t="s">
        <v>3185</v>
      </c>
      <c r="D73" s="199" t="s">
        <v>299</v>
      </c>
      <c r="E73" s="386"/>
      <c r="F73" s="386"/>
      <c r="G73" s="386"/>
      <c r="H73" s="228" t="s">
        <v>3186</v>
      </c>
      <c r="I73" s="120"/>
      <c r="J73" s="117"/>
      <c r="K73" s="414"/>
      <c r="L73" s="414"/>
      <c r="M73" s="414"/>
      <c r="N73" s="414"/>
      <c r="O73" s="414"/>
      <c r="P73" s="414"/>
      <c r="Q73" s="414"/>
      <c r="R73" s="414"/>
      <c r="S73" s="414"/>
      <c r="T73" s="414"/>
      <c r="U73" s="222"/>
      <c r="V73" s="222"/>
    </row>
    <row r="74" outlineLevel="1">
      <c r="A74" s="222"/>
      <c r="B74" s="708" t="s">
        <v>3187</v>
      </c>
      <c r="C74" s="199" t="s">
        <v>3185</v>
      </c>
      <c r="D74" s="199" t="s">
        <v>96</v>
      </c>
      <c r="E74" s="386"/>
      <c r="F74" s="386"/>
      <c r="G74" s="386"/>
      <c r="H74" s="2106" t="s">
        <v>3188</v>
      </c>
      <c r="I74" s="120"/>
      <c r="J74" s="117"/>
      <c r="K74" s="414"/>
      <c r="L74" s="414"/>
      <c r="M74" s="414"/>
      <c r="N74" s="414"/>
      <c r="O74" s="414"/>
      <c r="P74" s="414"/>
      <c r="Q74" s="414"/>
      <c r="R74" s="414"/>
      <c r="S74" s="414"/>
      <c r="T74" s="414"/>
      <c r="U74" s="222"/>
      <c r="V74" s="222"/>
    </row>
    <row r="75" outlineLevel="1">
      <c r="A75" s="222"/>
      <c r="B75" s="708" t="s">
        <v>3189</v>
      </c>
      <c r="C75" s="199" t="s">
        <v>3190</v>
      </c>
      <c r="D75" s="199" t="s">
        <v>150</v>
      </c>
      <c r="E75" s="386"/>
      <c r="F75" s="386"/>
      <c r="G75" s="386"/>
      <c r="H75" s="228" t="s">
        <v>3191</v>
      </c>
      <c r="I75" s="120"/>
      <c r="J75" s="117"/>
      <c r="K75" s="414"/>
      <c r="L75" s="414"/>
      <c r="M75" s="414"/>
      <c r="N75" s="414"/>
      <c r="O75" s="414"/>
      <c r="P75" s="414"/>
      <c r="Q75" s="414"/>
      <c r="R75" s="414"/>
      <c r="S75" s="414"/>
      <c r="T75" s="414"/>
      <c r="U75" s="222"/>
      <c r="V75" s="222"/>
    </row>
    <row r="76" outlineLevel="1">
      <c r="A76" s="222"/>
      <c r="B76" s="708" t="s">
        <v>3192</v>
      </c>
      <c r="C76" s="199" t="s">
        <v>2410</v>
      </c>
      <c r="D76" s="199" t="s">
        <v>213</v>
      </c>
      <c r="E76" s="386"/>
      <c r="F76" s="386"/>
      <c r="G76" s="386"/>
      <c r="H76" s="213" t="s">
        <v>3193</v>
      </c>
      <c r="I76" s="120"/>
      <c r="J76" s="117"/>
      <c r="K76" s="414"/>
      <c r="L76" s="414"/>
      <c r="M76" s="414"/>
      <c r="N76" s="414"/>
      <c r="O76" s="414"/>
      <c r="P76" s="414"/>
      <c r="Q76" s="414"/>
      <c r="R76" s="414"/>
      <c r="S76" s="414"/>
      <c r="T76" s="414"/>
      <c r="U76" s="222"/>
      <c r="V76" s="222"/>
    </row>
    <row r="77" outlineLevel="1">
      <c r="A77" s="222"/>
      <c r="B77" s="708" t="s">
        <v>3194</v>
      </c>
      <c r="C77" s="199" t="s">
        <v>3195</v>
      </c>
      <c r="D77" s="199" t="s">
        <v>541</v>
      </c>
      <c r="E77" s="386"/>
      <c r="F77" s="386"/>
      <c r="G77" s="386"/>
      <c r="H77" s="213" t="s">
        <v>3196</v>
      </c>
      <c r="I77" s="120"/>
      <c r="J77" s="117"/>
      <c r="K77" s="414"/>
      <c r="L77" s="414"/>
      <c r="M77" s="414"/>
      <c r="N77" s="414"/>
      <c r="O77" s="414"/>
      <c r="P77" s="414"/>
      <c r="Q77" s="414"/>
      <c r="R77" s="414"/>
      <c r="S77" s="414"/>
      <c r="T77" s="414"/>
      <c r="U77" s="222"/>
      <c r="V77" s="222"/>
    </row>
    <row r="78" outlineLevel="1">
      <c r="A78" s="222"/>
      <c r="B78" s="708" t="s">
        <v>3197</v>
      </c>
      <c r="C78" s="199" t="s">
        <v>3198</v>
      </c>
      <c r="D78" s="199" t="s">
        <v>541</v>
      </c>
      <c r="E78" s="386"/>
      <c r="F78" s="386"/>
      <c r="G78" s="386"/>
      <c r="H78" s="228" t="s">
        <v>3199</v>
      </c>
      <c r="I78" s="120"/>
      <c r="J78" s="117"/>
      <c r="K78" s="414"/>
      <c r="L78" s="414"/>
      <c r="M78" s="414"/>
      <c r="N78" s="414"/>
      <c r="O78" s="414"/>
      <c r="P78" s="414"/>
      <c r="Q78" s="414"/>
      <c r="R78" s="414"/>
      <c r="S78" s="414"/>
      <c r="T78" s="414"/>
      <c r="U78" s="207"/>
      <c r="V78" s="207"/>
    </row>
    <row r="79" outlineLevel="1">
      <c r="A79" s="324" t="s">
        <v>3200</v>
      </c>
      <c r="B79" s="117"/>
      <c r="C79" s="327" t="s">
        <v>48</v>
      </c>
      <c r="D79" s="327" t="s">
        <v>49</v>
      </c>
      <c r="E79" s="328" t="s">
        <v>50</v>
      </c>
      <c r="F79" s="329" t="s">
        <v>51</v>
      </c>
      <c r="G79" s="328" t="s">
        <v>52</v>
      </c>
      <c r="H79" s="331" t="s">
        <v>53</v>
      </c>
      <c r="I79" s="120"/>
      <c r="J79" s="117"/>
      <c r="K79" s="333" t="str">
        <f>'テンプレート'!K75</f>
        <v>ベクトル</v>
      </c>
      <c r="L79" s="333" t="str">
        <f>'テンプレート'!L75</f>
        <v>KBG (R.E.)</v>
      </c>
      <c r="M79" s="333" t="str">
        <f>'テンプレート'!M75</f>
        <v>BKB (R.A.)</v>
      </c>
      <c r="N79" s="333" t="str">
        <f>'テンプレート'!N75</f>
        <v>FKB (R.F.)</v>
      </c>
      <c r="O79" s="334" t="str">
        <f>'テンプレート'!O75</f>
        <v>盾削り値</v>
      </c>
      <c r="P79" s="333" t="str">
        <f>'テンプレート'!P75</f>
        <v>ﾋｯﾄｽﾄｯﾌﾟ</v>
      </c>
      <c r="Q79" s="334" t="str">
        <f>'テンプレート'!Q75</f>
        <v>ずらし</v>
      </c>
      <c r="R79" s="333" t="str">
        <f>'テンプレート'!R75</f>
        <v>相殺</v>
      </c>
      <c r="S79" s="334" t="str">
        <f>'テンプレート'!S75</f>
        <v>相殺ﾓｰｼｮﾝ</v>
      </c>
      <c r="T79" s="334" t="str">
        <f>'テンプレート'!T75</f>
        <v>飛び道具</v>
      </c>
      <c r="U79" s="334" t="str">
        <f>'テンプレート'!U75</f>
        <v>慣性反転</v>
      </c>
      <c r="V79" s="334" t="str">
        <f>'テンプレート'!V75</f>
        <v>向き反転</v>
      </c>
    </row>
    <row r="80" ht="31.5" customHeight="1" outlineLevel="1">
      <c r="A80" s="335" t="s">
        <v>324</v>
      </c>
      <c r="B80" s="343" t="s">
        <v>3201</v>
      </c>
      <c r="C80" s="199" t="s">
        <v>3202</v>
      </c>
      <c r="D80" s="216" t="s">
        <v>211</v>
      </c>
      <c r="E80" s="199" t="s">
        <v>145</v>
      </c>
      <c r="F80" s="200">
        <v>8.4</v>
      </c>
      <c r="G80" s="199" t="s">
        <v>70</v>
      </c>
      <c r="H80" s="283" t="s">
        <v>3203</v>
      </c>
      <c r="I80" s="221"/>
      <c r="J80" s="110"/>
      <c r="K80" s="203"/>
      <c r="L80" s="203"/>
      <c r="M80" s="204"/>
      <c r="N80" s="204"/>
      <c r="O80" s="200">
        <v>0.0</v>
      </c>
      <c r="P80" s="200">
        <v>1.0</v>
      </c>
      <c r="Q80" s="200">
        <v>1.0</v>
      </c>
      <c r="R80" s="205" t="b">
        <v>1</v>
      </c>
      <c r="S80" s="205" t="b">
        <v>0</v>
      </c>
      <c r="T80" s="205" t="b">
        <v>1</v>
      </c>
      <c r="U80" s="344" t="b">
        <v>0</v>
      </c>
      <c r="V80" s="344" t="b">
        <v>1</v>
      </c>
    </row>
    <row r="81" ht="31.5" customHeight="1" outlineLevel="1">
      <c r="A81" s="222"/>
      <c r="B81" s="343" t="s">
        <v>3204</v>
      </c>
      <c r="C81" s="199" t="s">
        <v>3205</v>
      </c>
      <c r="D81" s="207"/>
      <c r="E81" s="201" t="s">
        <v>229</v>
      </c>
      <c r="F81" s="593">
        <v>6.0</v>
      </c>
      <c r="G81" s="199" t="s">
        <v>70</v>
      </c>
      <c r="H81" s="231"/>
      <c r="J81" s="233"/>
      <c r="K81" s="203"/>
      <c r="L81" s="203"/>
      <c r="M81" s="204"/>
      <c r="N81" s="204"/>
      <c r="O81" s="200"/>
      <c r="P81" s="200"/>
      <c r="Q81" s="200"/>
      <c r="R81" s="205" t="b">
        <v>0</v>
      </c>
      <c r="S81" s="205" t="b">
        <v>0</v>
      </c>
      <c r="T81" s="205" t="b">
        <v>1</v>
      </c>
      <c r="U81" s="222"/>
      <c r="V81" s="222"/>
    </row>
    <row r="82" ht="31.5" customHeight="1" outlineLevel="1">
      <c r="A82" s="222"/>
      <c r="B82" s="343" t="s">
        <v>1400</v>
      </c>
      <c r="C82" s="199" t="s">
        <v>3206</v>
      </c>
      <c r="D82" s="386"/>
      <c r="E82" s="201" t="s">
        <v>74</v>
      </c>
      <c r="F82" s="593">
        <v>14.4</v>
      </c>
      <c r="G82" s="199" t="s">
        <v>193</v>
      </c>
      <c r="H82" s="231"/>
      <c r="J82" s="233"/>
      <c r="K82" s="203"/>
      <c r="L82" s="203"/>
      <c r="M82" s="204"/>
      <c r="N82" s="204"/>
      <c r="O82" s="200"/>
      <c r="P82" s="200"/>
      <c r="Q82" s="200"/>
      <c r="R82" s="205" t="b">
        <v>0</v>
      </c>
      <c r="S82" s="205" t="b">
        <v>0</v>
      </c>
      <c r="T82" s="205" t="b">
        <v>1</v>
      </c>
      <c r="U82" s="222"/>
      <c r="V82" s="222"/>
    </row>
    <row r="83" ht="31.5" customHeight="1" outlineLevel="1">
      <c r="A83" s="222"/>
      <c r="B83" s="343" t="s">
        <v>3207</v>
      </c>
      <c r="C83" s="386"/>
      <c r="D83" s="199" t="s">
        <v>150</v>
      </c>
      <c r="E83" s="386"/>
      <c r="F83" s="386"/>
      <c r="G83" s="386"/>
      <c r="H83" s="112"/>
      <c r="I83" s="224"/>
      <c r="J83" s="114"/>
      <c r="K83" s="386"/>
      <c r="L83" s="386"/>
      <c r="M83" s="386"/>
      <c r="N83" s="386"/>
      <c r="O83" s="386"/>
      <c r="P83" s="386"/>
      <c r="Q83" s="386"/>
      <c r="R83" s="386"/>
      <c r="S83" s="386"/>
      <c r="T83" s="386"/>
      <c r="U83" s="207"/>
      <c r="V83" s="207"/>
    </row>
    <row r="84" outlineLevel="1">
      <c r="A84" s="324" t="s">
        <v>3208</v>
      </c>
      <c r="B84" s="117"/>
      <c r="C84" s="327" t="s">
        <v>48</v>
      </c>
      <c r="D84" s="327" t="s">
        <v>49</v>
      </c>
      <c r="E84" s="328" t="s">
        <v>50</v>
      </c>
      <c r="F84" s="329" t="s">
        <v>51</v>
      </c>
      <c r="G84" s="328" t="s">
        <v>52</v>
      </c>
      <c r="H84" s="331" t="s">
        <v>53</v>
      </c>
      <c r="I84" s="120"/>
      <c r="J84" s="117"/>
      <c r="K84" s="333" t="str">
        <f>'テンプレート'!K80</f>
        <v>ベクトル</v>
      </c>
      <c r="L84" s="333" t="str">
        <f>'テンプレート'!L80</f>
        <v>KBG (R.E.)</v>
      </c>
      <c r="M84" s="333" t="str">
        <f>'テンプレート'!M80</f>
        <v>BKB (R.A.)</v>
      </c>
      <c r="N84" s="333" t="str">
        <f>'テンプレート'!N80</f>
        <v>FKB (R.F.)</v>
      </c>
      <c r="O84" s="334" t="str">
        <f>'テンプレート'!O80</f>
        <v>盾削り値</v>
      </c>
      <c r="P84" s="333" t="str">
        <f>'テンプレート'!P80</f>
        <v>ﾋｯﾄｽﾄｯﾌﾟ</v>
      </c>
      <c r="Q84" s="334" t="str">
        <f>'テンプレート'!Q80</f>
        <v>ずらし</v>
      </c>
      <c r="R84" s="333" t="str">
        <f>'テンプレート'!R80</f>
        <v>相殺</v>
      </c>
      <c r="S84" s="334" t="str">
        <f>'テンプレート'!S80</f>
        <v>相殺ﾓｰｼｮﾝ</v>
      </c>
      <c r="T84" s="334" t="str">
        <f>'テンプレート'!T80</f>
        <v>飛び道具</v>
      </c>
      <c r="U84" s="334" t="str">
        <f>'テンプレート'!U80</f>
        <v>慣性反転</v>
      </c>
      <c r="V84" s="334" t="str">
        <f>'テンプレート'!V80</f>
        <v>向き反転</v>
      </c>
    </row>
    <row r="85" outlineLevel="1">
      <c r="A85" s="1237" t="s">
        <v>324</v>
      </c>
      <c r="B85" s="848"/>
      <c r="C85" s="386"/>
      <c r="D85" s="386"/>
      <c r="E85" s="386"/>
      <c r="F85" s="386"/>
      <c r="G85" s="386"/>
      <c r="H85" s="228" t="s">
        <v>3209</v>
      </c>
      <c r="I85" s="120"/>
      <c r="J85" s="117"/>
      <c r="K85" s="414"/>
      <c r="L85" s="414"/>
      <c r="M85" s="414"/>
      <c r="N85" s="414"/>
      <c r="O85" s="414"/>
      <c r="P85" s="414"/>
      <c r="Q85" s="414"/>
      <c r="R85" s="414"/>
      <c r="S85" s="414"/>
      <c r="T85" s="414"/>
      <c r="U85" s="205" t="s">
        <v>340</v>
      </c>
      <c r="V85" s="205" t="b">
        <v>1</v>
      </c>
    </row>
    <row r="86" outlineLevel="1">
      <c r="A86" s="324" t="s">
        <v>3210</v>
      </c>
      <c r="B86" s="117"/>
      <c r="C86" s="327" t="s">
        <v>48</v>
      </c>
      <c r="D86" s="327" t="s">
        <v>49</v>
      </c>
      <c r="E86" s="328" t="s">
        <v>50</v>
      </c>
      <c r="F86" s="329" t="s">
        <v>51</v>
      </c>
      <c r="G86" s="328" t="s">
        <v>52</v>
      </c>
      <c r="H86" s="331" t="s">
        <v>53</v>
      </c>
      <c r="I86" s="120"/>
      <c r="J86" s="117"/>
      <c r="K86" s="333" t="str">
        <f>'テンプレート'!K85</f>
        <v>ベクトル</v>
      </c>
      <c r="L86" s="333" t="str">
        <f>'テンプレート'!L85</f>
        <v>KBG (R.E.)</v>
      </c>
      <c r="M86" s="333" t="str">
        <f>'テンプレート'!M85</f>
        <v>BKB (R.A.)</v>
      </c>
      <c r="N86" s="333" t="str">
        <f>'テンプレート'!N85</f>
        <v>FKB (R.F.)</v>
      </c>
      <c r="O86" s="334" t="str">
        <f>'テンプレート'!O85</f>
        <v>盾削り値</v>
      </c>
      <c r="P86" s="333" t="str">
        <f>'テンプレート'!P85</f>
        <v>ﾋｯﾄｽﾄｯﾌﾟ</v>
      </c>
      <c r="Q86" s="334" t="str">
        <f>'テンプレート'!Q85</f>
        <v>ずらし</v>
      </c>
      <c r="R86" s="333" t="str">
        <f>'テンプレート'!R85</f>
        <v>相殺</v>
      </c>
      <c r="S86" s="334" t="str">
        <f>'テンプレート'!S85</f>
        <v>相殺ﾓｰｼｮﾝ</v>
      </c>
      <c r="T86" s="334" t="str">
        <f>'テンプレート'!T85</f>
        <v>飛び道具</v>
      </c>
      <c r="U86" s="334" t="str">
        <f>'テンプレート'!U85</f>
        <v>慣性反転</v>
      </c>
      <c r="V86" s="334" t="str">
        <f>'テンプレート'!V85</f>
        <v>向き反転</v>
      </c>
    </row>
    <row r="87" outlineLevel="1">
      <c r="A87" s="358" t="s">
        <v>3211</v>
      </c>
      <c r="B87" s="388" t="s">
        <v>620</v>
      </c>
      <c r="C87" s="386"/>
      <c r="D87" s="199" t="s">
        <v>172</v>
      </c>
      <c r="E87" s="386"/>
      <c r="F87" s="386"/>
      <c r="G87" s="386"/>
      <c r="H87" s="243" t="s">
        <v>3212</v>
      </c>
      <c r="I87" s="221"/>
      <c r="J87" s="110"/>
      <c r="K87" s="414"/>
      <c r="L87" s="414"/>
      <c r="M87" s="414"/>
      <c r="N87" s="414"/>
      <c r="O87" s="414"/>
      <c r="P87" s="414"/>
      <c r="Q87" s="414"/>
      <c r="R87" s="414"/>
      <c r="S87" s="414"/>
      <c r="T87" s="414"/>
      <c r="U87" s="344"/>
      <c r="V87" s="344"/>
    </row>
    <row r="88" outlineLevel="1">
      <c r="A88" s="207"/>
      <c r="B88" s="388" t="s">
        <v>614</v>
      </c>
      <c r="C88" s="386"/>
      <c r="D88" s="199" t="s">
        <v>190</v>
      </c>
      <c r="E88" s="386"/>
      <c r="F88" s="386"/>
      <c r="G88" s="386"/>
      <c r="H88" s="231"/>
      <c r="J88" s="233"/>
      <c r="K88" s="414"/>
      <c r="L88" s="414"/>
      <c r="M88" s="414"/>
      <c r="N88" s="414"/>
      <c r="O88" s="414"/>
      <c r="P88" s="414"/>
      <c r="Q88" s="414"/>
      <c r="R88" s="414"/>
      <c r="S88" s="414"/>
      <c r="T88" s="414"/>
      <c r="U88" s="207"/>
      <c r="V88" s="207"/>
    </row>
    <row r="89" outlineLevel="1">
      <c r="A89" s="358" t="s">
        <v>3213</v>
      </c>
      <c r="B89" s="388" t="s">
        <v>3214</v>
      </c>
      <c r="C89" s="199" t="s">
        <v>3215</v>
      </c>
      <c r="D89" s="199" t="s">
        <v>112</v>
      </c>
      <c r="E89" s="199" t="s">
        <v>451</v>
      </c>
      <c r="F89" s="200">
        <v>0.0</v>
      </c>
      <c r="G89" s="386"/>
      <c r="H89" s="231"/>
      <c r="J89" s="233"/>
      <c r="K89" s="200"/>
      <c r="L89" s="200"/>
      <c r="M89" s="205"/>
      <c r="N89" s="205"/>
      <c r="O89" s="200">
        <v>0.0</v>
      </c>
      <c r="P89" s="200">
        <v>1.0</v>
      </c>
      <c r="Q89" s="200">
        <v>1.0</v>
      </c>
      <c r="R89" s="205"/>
      <c r="S89" s="205"/>
      <c r="T89" s="205" t="b">
        <v>1</v>
      </c>
      <c r="U89" s="344"/>
      <c r="V89" s="344"/>
    </row>
    <row r="90" outlineLevel="1">
      <c r="A90" s="222"/>
      <c r="B90" s="388" t="s">
        <v>3216</v>
      </c>
      <c r="C90" s="199" t="s">
        <v>1657</v>
      </c>
      <c r="D90" s="384"/>
      <c r="E90" s="199" t="s">
        <v>327</v>
      </c>
      <c r="F90" s="200">
        <v>21.599999999999998</v>
      </c>
      <c r="G90" s="199" t="s">
        <v>67</v>
      </c>
      <c r="H90" s="231"/>
      <c r="J90" s="233"/>
      <c r="K90" s="200"/>
      <c r="L90" s="200"/>
      <c r="M90" s="205"/>
      <c r="N90" s="205"/>
      <c r="O90" s="200">
        <v>6.0</v>
      </c>
      <c r="P90" s="200">
        <v>1.0</v>
      </c>
      <c r="Q90" s="200">
        <v>1.0</v>
      </c>
      <c r="R90" s="205"/>
      <c r="S90" s="205"/>
      <c r="T90" s="205" t="b">
        <v>1</v>
      </c>
      <c r="U90" s="222"/>
      <c r="V90" s="222"/>
    </row>
    <row r="91" outlineLevel="1">
      <c r="A91" s="207"/>
      <c r="B91" s="388" t="s">
        <v>3217</v>
      </c>
      <c r="C91" s="199" t="s">
        <v>3218</v>
      </c>
      <c r="D91" s="207"/>
      <c r="E91" s="199" t="s">
        <v>206</v>
      </c>
      <c r="F91" s="200">
        <v>15.6</v>
      </c>
      <c r="G91" s="199" t="s">
        <v>59</v>
      </c>
      <c r="H91" s="231"/>
      <c r="J91" s="233"/>
      <c r="K91" s="200"/>
      <c r="L91" s="200"/>
      <c r="M91" s="205"/>
      <c r="N91" s="205"/>
      <c r="O91" s="200">
        <v>6.0</v>
      </c>
      <c r="P91" s="200">
        <v>1.0</v>
      </c>
      <c r="Q91" s="200">
        <v>1.0</v>
      </c>
      <c r="R91" s="1614" t="s">
        <v>3219</v>
      </c>
      <c r="S91" s="205"/>
      <c r="T91" s="205" t="b">
        <v>1</v>
      </c>
      <c r="U91" s="207"/>
      <c r="V91" s="207"/>
    </row>
    <row r="92" outlineLevel="1">
      <c r="A92" s="358" t="s">
        <v>3220</v>
      </c>
      <c r="B92" s="388" t="s">
        <v>3221</v>
      </c>
      <c r="C92" s="216" t="s">
        <v>524</v>
      </c>
      <c r="D92" s="199" t="s">
        <v>159</v>
      </c>
      <c r="E92" s="216" t="s">
        <v>166</v>
      </c>
      <c r="F92" s="366">
        <v>16.8</v>
      </c>
      <c r="G92" s="216" t="s">
        <v>125</v>
      </c>
      <c r="H92" s="231"/>
      <c r="J92" s="233"/>
      <c r="K92" s="366"/>
      <c r="L92" s="366"/>
      <c r="M92" s="344"/>
      <c r="N92" s="344"/>
      <c r="O92" s="366">
        <v>6.0</v>
      </c>
      <c r="P92" s="366">
        <v>1.0</v>
      </c>
      <c r="Q92" s="366">
        <v>1.0</v>
      </c>
      <c r="R92" s="344" t="b">
        <v>1</v>
      </c>
      <c r="S92" s="344"/>
      <c r="T92" s="344" t="b">
        <v>0</v>
      </c>
      <c r="U92" s="344" t="b">
        <v>1</v>
      </c>
      <c r="V92" s="344" t="b">
        <v>1</v>
      </c>
    </row>
    <row r="93" outlineLevel="1">
      <c r="A93" s="222"/>
      <c r="B93" s="388" t="s">
        <v>3222</v>
      </c>
      <c r="C93" s="207"/>
      <c r="D93" s="199" t="s">
        <v>541</v>
      </c>
      <c r="E93" s="207"/>
      <c r="F93" s="207"/>
      <c r="G93" s="207"/>
      <c r="H93" s="231"/>
      <c r="J93" s="233"/>
      <c r="K93" s="207"/>
      <c r="L93" s="207"/>
      <c r="M93" s="207"/>
      <c r="N93" s="207"/>
      <c r="O93" s="207"/>
      <c r="P93" s="207"/>
      <c r="Q93" s="207"/>
      <c r="R93" s="207"/>
      <c r="S93" s="207"/>
      <c r="T93" s="207"/>
      <c r="U93" s="222"/>
      <c r="V93" s="222"/>
    </row>
    <row r="94" outlineLevel="1">
      <c r="A94" s="222"/>
      <c r="B94" s="388" t="s">
        <v>3223</v>
      </c>
      <c r="C94" s="216" t="s">
        <v>3224</v>
      </c>
      <c r="D94" s="384"/>
      <c r="E94" s="199" t="s">
        <v>144</v>
      </c>
      <c r="F94" s="200">
        <v>30.0</v>
      </c>
      <c r="G94" s="199" t="s">
        <v>147</v>
      </c>
      <c r="H94" s="231"/>
      <c r="J94" s="233"/>
      <c r="K94" s="200"/>
      <c r="L94" s="200"/>
      <c r="M94" s="205"/>
      <c r="N94" s="205"/>
      <c r="O94" s="200"/>
      <c r="P94" s="200"/>
      <c r="Q94" s="200"/>
      <c r="R94" s="1614"/>
      <c r="S94" s="205" t="b">
        <v>0</v>
      </c>
      <c r="T94" s="205" t="b">
        <v>0</v>
      </c>
      <c r="U94" s="222"/>
      <c r="V94" s="222"/>
    </row>
    <row r="95" outlineLevel="1">
      <c r="A95" s="207"/>
      <c r="B95" s="388" t="s">
        <v>3225</v>
      </c>
      <c r="C95" s="207"/>
      <c r="D95" s="207"/>
      <c r="E95" s="199" t="s">
        <v>205</v>
      </c>
      <c r="F95" s="200">
        <v>18.0</v>
      </c>
      <c r="G95" s="199" t="s">
        <v>59</v>
      </c>
      <c r="H95" s="112"/>
      <c r="I95" s="224"/>
      <c r="J95" s="114"/>
      <c r="K95" s="200"/>
      <c r="L95" s="200"/>
      <c r="M95" s="205"/>
      <c r="N95" s="205"/>
      <c r="O95" s="200">
        <v>6.0</v>
      </c>
      <c r="P95" s="200">
        <v>1.0</v>
      </c>
      <c r="Q95" s="200">
        <v>1.0</v>
      </c>
      <c r="R95" s="1614" t="s">
        <v>3219</v>
      </c>
      <c r="S95" s="205" t="b">
        <v>0</v>
      </c>
      <c r="T95" s="205" t="b">
        <v>1</v>
      </c>
      <c r="U95" s="207"/>
      <c r="V95" s="207"/>
    </row>
    <row r="96">
      <c r="A96" s="312"/>
      <c r="B96" s="315"/>
      <c r="C96" s="317"/>
      <c r="D96" s="317"/>
      <c r="E96" s="318"/>
      <c r="F96" s="318"/>
      <c r="G96" s="318"/>
      <c r="H96" s="319"/>
      <c r="I96" s="319"/>
      <c r="J96" s="320"/>
      <c r="K96" s="320"/>
      <c r="L96" s="320"/>
      <c r="M96" s="320"/>
      <c r="N96" s="320"/>
      <c r="O96" s="320"/>
      <c r="P96" s="320"/>
      <c r="Q96" s="180"/>
      <c r="R96" s="180"/>
      <c r="S96" s="180"/>
      <c r="T96" s="180"/>
      <c r="U96" s="180"/>
      <c r="V96" s="180"/>
    </row>
    <row r="97">
      <c r="A97" s="390" t="s">
        <v>442</v>
      </c>
      <c r="B97" s="110"/>
      <c r="C97" s="319"/>
      <c r="D97" s="319"/>
      <c r="E97" s="320"/>
      <c r="F97" s="392"/>
      <c r="G97" s="392"/>
      <c r="H97" s="320"/>
      <c r="I97" s="320"/>
      <c r="J97" s="320"/>
      <c r="K97" s="320"/>
      <c r="L97" s="320"/>
      <c r="M97" s="320"/>
      <c r="N97" s="180"/>
      <c r="O97" s="180"/>
      <c r="P97" s="180"/>
      <c r="Q97" s="320"/>
      <c r="R97" s="320"/>
      <c r="S97" s="320"/>
      <c r="T97" s="320"/>
      <c r="U97" s="320"/>
      <c r="V97" s="320"/>
    </row>
    <row r="98" outlineLevel="1">
      <c r="A98" s="112"/>
      <c r="B98" s="114"/>
      <c r="C98" s="393" t="s">
        <v>48</v>
      </c>
      <c r="D98" s="393" t="s">
        <v>49</v>
      </c>
      <c r="E98" s="393" t="s">
        <v>50</v>
      </c>
      <c r="F98" s="396" t="s">
        <v>51</v>
      </c>
      <c r="G98" s="1036" t="s">
        <v>53</v>
      </c>
      <c r="H98" s="120"/>
      <c r="I98" s="117"/>
      <c r="J98" s="320"/>
      <c r="K98" s="320"/>
      <c r="L98" s="320"/>
      <c r="M98" s="320"/>
      <c r="N98" s="320"/>
      <c r="O98" s="320"/>
      <c r="P98" s="320"/>
      <c r="Q98" s="320"/>
      <c r="R98" s="320"/>
      <c r="S98" s="320"/>
      <c r="T98" s="320"/>
      <c r="U98" s="320"/>
      <c r="V98" s="320"/>
    </row>
    <row r="99" outlineLevel="1">
      <c r="A99" s="398" t="s">
        <v>449</v>
      </c>
      <c r="B99" s="399" t="s">
        <v>449</v>
      </c>
      <c r="C99" s="199" t="s">
        <v>194</v>
      </c>
      <c r="D99" s="199" t="s">
        <v>66</v>
      </c>
      <c r="E99" s="199" t="s">
        <v>452</v>
      </c>
      <c r="F99" s="200">
        <v>1.56</v>
      </c>
      <c r="G99" s="2107"/>
      <c r="H99" s="120"/>
      <c r="I99" s="117"/>
      <c r="J99" s="320"/>
      <c r="K99" s="320"/>
      <c r="L99" s="320"/>
      <c r="M99" s="320"/>
      <c r="N99" s="320"/>
      <c r="O99" s="320"/>
      <c r="P99" s="320"/>
      <c r="Q99" s="320"/>
      <c r="R99" s="320"/>
      <c r="S99" s="320"/>
      <c r="T99" s="320"/>
      <c r="U99" s="320"/>
      <c r="V99" s="320"/>
    </row>
    <row r="100" outlineLevel="1">
      <c r="A100" s="400" t="s">
        <v>454</v>
      </c>
      <c r="B100" s="399" t="s">
        <v>455</v>
      </c>
      <c r="C100" s="199" t="s">
        <v>285</v>
      </c>
      <c r="D100" s="199" t="s">
        <v>172</v>
      </c>
      <c r="E100" s="2108"/>
      <c r="F100" s="110"/>
      <c r="G100" s="2109" t="s">
        <v>3226</v>
      </c>
      <c r="H100" s="120"/>
      <c r="I100" s="117"/>
      <c r="J100" s="320"/>
      <c r="K100" s="320"/>
      <c r="L100" s="320"/>
      <c r="M100" s="320"/>
      <c r="N100" s="320"/>
      <c r="O100" s="320"/>
      <c r="P100" s="320"/>
      <c r="Q100" s="320"/>
      <c r="R100" s="320"/>
      <c r="S100" s="320"/>
      <c r="T100" s="320"/>
      <c r="U100" s="320"/>
      <c r="V100" s="320"/>
    </row>
    <row r="101" outlineLevel="1">
      <c r="A101" s="231"/>
      <c r="B101" s="399" t="s">
        <v>456</v>
      </c>
      <c r="C101" s="199" t="s">
        <v>1087</v>
      </c>
      <c r="D101" s="199" t="s">
        <v>159</v>
      </c>
      <c r="E101" s="231"/>
      <c r="F101" s="233"/>
      <c r="G101" s="2109" t="s">
        <v>3227</v>
      </c>
      <c r="H101" s="120"/>
      <c r="I101" s="117"/>
      <c r="J101" s="320"/>
      <c r="K101" s="320"/>
      <c r="L101" s="320"/>
      <c r="M101" s="320"/>
      <c r="N101" s="320"/>
      <c r="O101" s="320"/>
      <c r="P101" s="320"/>
      <c r="Q101" s="320"/>
      <c r="R101" s="320"/>
      <c r="S101" s="320"/>
      <c r="T101" s="320"/>
      <c r="U101" s="320"/>
      <c r="V101" s="320"/>
    </row>
    <row r="102" outlineLevel="1">
      <c r="A102" s="112"/>
      <c r="B102" s="399" t="s">
        <v>459</v>
      </c>
      <c r="C102" s="199" t="s">
        <v>840</v>
      </c>
      <c r="D102" s="199" t="s">
        <v>345</v>
      </c>
      <c r="E102" s="112"/>
      <c r="F102" s="114"/>
      <c r="G102" s="2109" t="s">
        <v>3228</v>
      </c>
      <c r="H102" s="120"/>
      <c r="I102" s="117"/>
      <c r="J102" s="320"/>
      <c r="K102" s="320"/>
      <c r="L102" s="320"/>
      <c r="M102" s="320"/>
      <c r="N102" s="320"/>
      <c r="O102" s="320"/>
      <c r="P102" s="320"/>
      <c r="Q102" s="320"/>
      <c r="R102" s="320"/>
      <c r="S102" s="320"/>
      <c r="T102" s="320"/>
      <c r="U102" s="320"/>
      <c r="V102" s="320"/>
    </row>
    <row r="103" outlineLevel="1">
      <c r="A103" s="403" t="s">
        <v>462</v>
      </c>
      <c r="B103" s="117"/>
      <c r="C103" s="393" t="s">
        <v>465</v>
      </c>
      <c r="D103" s="393" t="s">
        <v>48</v>
      </c>
      <c r="E103" s="393" t="s">
        <v>49</v>
      </c>
      <c r="F103" s="393" t="s">
        <v>50</v>
      </c>
      <c r="G103" s="396" t="s">
        <v>51</v>
      </c>
      <c r="H103" s="1036" t="s">
        <v>53</v>
      </c>
      <c r="I103" s="120"/>
      <c r="J103" s="117"/>
      <c r="K103" s="405" t="str">
        <f>'テンプレート'!K97</f>
        <v>ベクトル</v>
      </c>
      <c r="L103" s="405" t="str">
        <f>'テンプレート'!L97</f>
        <v>KBG (R.E.)</v>
      </c>
      <c r="M103" s="405" t="str">
        <f>'テンプレート'!M97</f>
        <v>BKB (R.A.)</v>
      </c>
      <c r="N103" s="405" t="str">
        <f>'テンプレート'!N97</f>
        <v>FKB (R.F.)</v>
      </c>
      <c r="O103" s="406" t="str">
        <f>'テンプレート'!O97</f>
        <v>盾削り値</v>
      </c>
      <c r="P103" s="405" t="str">
        <f>'テンプレート'!P97</f>
        <v>ﾋｯﾄｽﾄｯﾌﾟ</v>
      </c>
      <c r="Q103" s="406" t="str">
        <f>'テンプレート'!Q97</f>
        <v>ずらし</v>
      </c>
      <c r="R103" s="408"/>
      <c r="S103" s="408"/>
      <c r="T103" s="408"/>
      <c r="U103" s="408"/>
      <c r="V103" s="408"/>
    </row>
    <row r="104" outlineLevel="1">
      <c r="A104" s="411" t="s">
        <v>467</v>
      </c>
      <c r="B104" s="399" t="s">
        <v>469</v>
      </c>
      <c r="C104" s="424" t="b">
        <v>0</v>
      </c>
      <c r="D104" s="414"/>
      <c r="E104" s="426">
        <v>45.0</v>
      </c>
      <c r="F104" s="414"/>
      <c r="G104" s="414"/>
      <c r="H104" s="1522"/>
      <c r="I104" s="221"/>
      <c r="J104" s="110"/>
      <c r="K104" s="414"/>
      <c r="L104" s="414"/>
      <c r="M104" s="414"/>
      <c r="N104" s="414"/>
      <c r="O104" s="414"/>
      <c r="P104" s="414"/>
      <c r="Q104" s="414"/>
      <c r="R104" s="408"/>
      <c r="S104" s="320"/>
      <c r="T104" s="320"/>
      <c r="U104" s="320"/>
      <c r="V104" s="320"/>
    </row>
    <row r="105" outlineLevel="1">
      <c r="A105" s="207"/>
      <c r="B105" s="399" t="s">
        <v>462</v>
      </c>
      <c r="C105" s="207"/>
      <c r="D105" s="199" t="s">
        <v>205</v>
      </c>
      <c r="E105" s="207"/>
      <c r="F105" s="199" t="s">
        <v>79</v>
      </c>
      <c r="G105" s="200">
        <v>10.799999999999999</v>
      </c>
      <c r="H105" s="112"/>
      <c r="I105" s="224"/>
      <c r="J105" s="114"/>
      <c r="K105" s="203"/>
      <c r="L105" s="203"/>
      <c r="M105" s="204"/>
      <c r="N105" s="204"/>
      <c r="O105" s="407"/>
      <c r="P105" s="407"/>
      <c r="Q105" s="407"/>
      <c r="R105" s="408"/>
      <c r="S105" s="320"/>
      <c r="T105" s="320"/>
      <c r="U105" s="320"/>
      <c r="V105" s="320"/>
    </row>
    <row r="106" outlineLevel="1">
      <c r="A106" s="411" t="s">
        <v>474</v>
      </c>
      <c r="B106" s="399" t="s">
        <v>469</v>
      </c>
      <c r="C106" s="424" t="b">
        <v>0</v>
      </c>
      <c r="D106" s="414"/>
      <c r="E106" s="426">
        <v>45.0</v>
      </c>
      <c r="F106" s="414"/>
      <c r="G106" s="414"/>
      <c r="H106" s="1522"/>
      <c r="I106" s="221"/>
      <c r="J106" s="110"/>
      <c r="K106" s="414"/>
      <c r="L106" s="414"/>
      <c r="M106" s="414"/>
      <c r="N106" s="414"/>
      <c r="O106" s="414"/>
      <c r="P106" s="414"/>
      <c r="Q106" s="414"/>
      <c r="R106" s="408"/>
      <c r="S106" s="320"/>
      <c r="T106" s="320"/>
      <c r="U106" s="320"/>
      <c r="V106" s="320"/>
    </row>
    <row r="107" outlineLevel="1">
      <c r="A107" s="207"/>
      <c r="B107" s="399" t="s">
        <v>462</v>
      </c>
      <c r="C107" s="207"/>
      <c r="D107" s="199" t="s">
        <v>191</v>
      </c>
      <c r="E107" s="207"/>
      <c r="F107" s="199" t="s">
        <v>191</v>
      </c>
      <c r="G107" s="200">
        <v>13.2</v>
      </c>
      <c r="H107" s="112"/>
      <c r="I107" s="224"/>
      <c r="J107" s="114"/>
      <c r="K107" s="203"/>
      <c r="L107" s="203"/>
      <c r="M107" s="204"/>
      <c r="N107" s="204"/>
      <c r="O107" s="407"/>
      <c r="P107" s="407"/>
      <c r="Q107" s="407"/>
      <c r="R107" s="408"/>
      <c r="S107" s="320"/>
      <c r="T107" s="320"/>
      <c r="U107" s="320"/>
      <c r="V107" s="320"/>
    </row>
    <row r="108" outlineLevel="1">
      <c r="A108" s="411" t="s">
        <v>477</v>
      </c>
      <c r="B108" s="399" t="s">
        <v>469</v>
      </c>
      <c r="C108" s="424" t="b">
        <v>0</v>
      </c>
      <c r="D108" s="414"/>
      <c r="E108" s="426">
        <v>45.0</v>
      </c>
      <c r="F108" s="414"/>
      <c r="G108" s="414"/>
      <c r="H108" s="1522"/>
      <c r="I108" s="221"/>
      <c r="J108" s="110"/>
      <c r="K108" s="414"/>
      <c r="L108" s="414"/>
      <c r="M108" s="414"/>
      <c r="N108" s="414"/>
      <c r="O108" s="414"/>
      <c r="P108" s="414"/>
      <c r="Q108" s="414"/>
      <c r="R108" s="408"/>
      <c r="S108" s="320"/>
      <c r="T108" s="320"/>
      <c r="U108" s="320"/>
      <c r="V108" s="320"/>
    </row>
    <row r="109" outlineLevel="1">
      <c r="A109" s="207"/>
      <c r="B109" s="399" t="s">
        <v>462</v>
      </c>
      <c r="C109" s="207"/>
      <c r="D109" s="127">
        <v>13.0</v>
      </c>
      <c r="E109" s="207"/>
      <c r="F109" s="199" t="s">
        <v>173</v>
      </c>
      <c r="G109" s="200">
        <v>12.0</v>
      </c>
      <c r="H109" s="112"/>
      <c r="I109" s="224"/>
      <c r="J109" s="114"/>
      <c r="K109" s="203"/>
      <c r="L109" s="203"/>
      <c r="M109" s="204"/>
      <c r="N109" s="204"/>
      <c r="O109" s="407"/>
      <c r="P109" s="407"/>
      <c r="Q109" s="407"/>
      <c r="R109" s="408"/>
      <c r="S109" s="179"/>
      <c r="T109" s="179"/>
      <c r="U109" s="179"/>
      <c r="V109" s="179"/>
    </row>
    <row r="110" outlineLevel="1">
      <c r="A110" s="411" t="s">
        <v>482</v>
      </c>
      <c r="B110" s="399" t="s">
        <v>469</v>
      </c>
      <c r="C110" s="424" t="b">
        <v>0</v>
      </c>
      <c r="D110" s="414"/>
      <c r="E110" s="426">
        <v>35.0</v>
      </c>
      <c r="F110" s="414"/>
      <c r="G110" s="414"/>
      <c r="H110" s="283" t="s">
        <v>3229</v>
      </c>
      <c r="I110" s="221"/>
      <c r="J110" s="110"/>
      <c r="K110" s="414"/>
      <c r="L110" s="414"/>
      <c r="M110" s="414"/>
      <c r="N110" s="414"/>
      <c r="O110" s="414"/>
      <c r="P110" s="414"/>
      <c r="Q110" s="414"/>
      <c r="R110" s="408"/>
      <c r="S110" s="179"/>
      <c r="T110" s="179"/>
      <c r="U110" s="179"/>
      <c r="V110" s="179"/>
    </row>
    <row r="111" outlineLevel="1">
      <c r="A111" s="207"/>
      <c r="B111" s="399" t="s">
        <v>462</v>
      </c>
      <c r="C111" s="207"/>
      <c r="D111" s="199" t="s">
        <v>327</v>
      </c>
      <c r="E111" s="207"/>
      <c r="F111" s="199" t="s">
        <v>66</v>
      </c>
      <c r="G111" s="200">
        <v>7.199999999999999</v>
      </c>
      <c r="H111" s="112"/>
      <c r="I111" s="224"/>
      <c r="J111" s="114"/>
      <c r="K111" s="203"/>
      <c r="L111" s="203"/>
      <c r="M111" s="204"/>
      <c r="N111" s="204"/>
      <c r="O111" s="407"/>
      <c r="P111" s="407"/>
      <c r="Q111" s="407"/>
      <c r="R111" s="408"/>
      <c r="S111" s="179"/>
      <c r="T111" s="179"/>
      <c r="U111" s="179"/>
      <c r="V111" s="179"/>
    </row>
    <row r="112">
      <c r="A112" s="312"/>
      <c r="B112" s="315"/>
      <c r="C112" s="317"/>
      <c r="D112" s="317"/>
      <c r="E112" s="319"/>
      <c r="F112" s="248"/>
      <c r="G112" s="248"/>
      <c r="H112" s="319"/>
      <c r="I112" s="319"/>
      <c r="J112" s="320"/>
      <c r="K112" s="320"/>
      <c r="L112" s="121"/>
      <c r="M112" s="121"/>
      <c r="N112" s="121"/>
      <c r="O112" s="179"/>
      <c r="P112" s="179"/>
      <c r="Q112" s="121"/>
      <c r="R112" s="121"/>
      <c r="S112" s="121"/>
      <c r="T112" s="121"/>
      <c r="U112" s="121"/>
      <c r="V112" s="121"/>
    </row>
    <row r="113">
      <c r="A113" s="429" t="s">
        <v>486</v>
      </c>
      <c r="B113" s="110"/>
      <c r="C113" s="392"/>
      <c r="D113" s="121"/>
      <c r="E113" s="121"/>
      <c r="F113" s="121"/>
      <c r="G113" s="121"/>
      <c r="H113" s="121"/>
      <c r="I113" s="121"/>
      <c r="J113" s="180"/>
      <c r="K113" s="121"/>
      <c r="L113" s="121"/>
      <c r="M113" s="121"/>
      <c r="N113" s="121"/>
      <c r="O113" s="121"/>
      <c r="P113" s="121"/>
      <c r="Q113" s="180"/>
      <c r="R113" s="121"/>
      <c r="S113" s="121"/>
      <c r="T113" s="121"/>
      <c r="U113" s="121"/>
      <c r="V113" s="121"/>
    </row>
    <row r="114" outlineLevel="1">
      <c r="A114" s="112"/>
      <c r="B114" s="114"/>
      <c r="C114" s="430" t="s">
        <v>487</v>
      </c>
      <c r="D114" s="430" t="s">
        <v>489</v>
      </c>
      <c r="E114" s="430" t="s">
        <v>49</v>
      </c>
      <c r="F114" s="430" t="s">
        <v>490</v>
      </c>
      <c r="G114" s="431"/>
      <c r="H114" s="319"/>
      <c r="I114" s="319"/>
      <c r="J114" s="320"/>
      <c r="K114" s="320"/>
      <c r="L114" s="121"/>
      <c r="M114" s="121"/>
      <c r="N114" s="121"/>
      <c r="O114" s="121"/>
      <c r="P114" s="121"/>
      <c r="Q114" s="121"/>
      <c r="R114" s="121"/>
      <c r="S114" s="121"/>
      <c r="T114" s="121"/>
      <c r="U114" s="121"/>
      <c r="V114" s="121"/>
    </row>
    <row r="115" outlineLevel="1">
      <c r="A115" s="432" t="s">
        <v>492</v>
      </c>
      <c r="B115" s="433" t="s">
        <v>455</v>
      </c>
      <c r="C115" s="127" t="str">
        <f t="array" ref="C115">INDEX(Dodges!$C$3:$U$84, MATCH($A$1,Dodges!$A$3:$A$85,0), MATCH(C114,Dodges!$C$2:$F$2,0))</f>
        <v>3-17</v>
      </c>
      <c r="D115" s="127" t="str">
        <f t="array" ref="D115">INDEX(Dodges!$C$3:$U$84, MATCH($A$1,Dodges!$A$3:$A$85,0), MATCH(D114,Dodges!$C$2:$F$2,0))</f>
        <v>6-17</v>
      </c>
      <c r="E115" s="127" t="str">
        <f t="array" ref="E115">INDEX(Dodges!$C$3:$U$84, MATCH($A$1,Dodges!$A$3:$A$85,0), MATCH(E114,Dodges!$C$2:$F$2,0))</f>
        <v>25 (20)</v>
      </c>
      <c r="F115" s="127" t="str">
        <f t="array" ref="F115">INDEX(Dodges!$C$3:$U$84, MATCH($A$1,Dodges!$A$3:$A$85,0), MATCH(F114,Dodges!$C$2:$F$2,0))</f>
        <v>33 (27)</v>
      </c>
      <c r="G115" s="402"/>
      <c r="H115" s="319"/>
      <c r="I115" s="319"/>
      <c r="J115" s="320"/>
      <c r="K115" s="320"/>
      <c r="L115" s="320"/>
      <c r="M115" s="121"/>
      <c r="N115" s="121"/>
      <c r="O115" s="121"/>
      <c r="P115" s="121"/>
      <c r="Q115" s="121"/>
      <c r="R115" s="121"/>
      <c r="S115" s="121"/>
      <c r="T115" s="121"/>
      <c r="U115" s="121"/>
      <c r="V115" s="121"/>
    </row>
    <row r="116" outlineLevel="1">
      <c r="A116" s="231"/>
      <c r="B116" s="433" t="s">
        <v>496</v>
      </c>
      <c r="C116" s="127" t="str">
        <f t="array" ref="C116">INDEX(Dodges!$G$3:$U$84, MATCH($A$1,Dodges!$A$3:$A$85,0), MATCH(C114,Dodges!$G$2:$J$2,0))</f>
        <v>4-15</v>
      </c>
      <c r="D116" s="127" t="str">
        <f t="array" ref="D116">INDEX(Dodges!$G$3:$U$84, MATCH($A$1,Dodges!$A$3:$A$85,0), MATCH(D114,Dodges!$G$2:$J$2,0))</f>
        <v>8-14</v>
      </c>
      <c r="E116" s="127" t="str">
        <f t="array" ref="E116">INDEX(Dodges!$G$3:$U$84, MATCH($A$1,Dodges!$A$3:$A$85,0), MATCH(E114,Dodges!$G$2:$J$2,0))</f>
        <v>29</v>
      </c>
      <c r="F116" s="127">
        <f t="array" ref="F116">INDEX(Dodges!$G$3:$U$84, MATCH($A$1,Dodges!$A$3:$A$85,0), MATCH(F114,Dodges!$G$2:$J$2,0))</f>
        <v>38</v>
      </c>
      <c r="G116" s="436"/>
      <c r="H116" s="319"/>
      <c r="I116" s="319"/>
      <c r="J116" s="320"/>
      <c r="K116" s="320"/>
      <c r="L116" s="320"/>
      <c r="M116" s="320"/>
      <c r="N116" s="320"/>
      <c r="O116" s="121"/>
      <c r="P116" s="121"/>
      <c r="Q116" s="121"/>
      <c r="R116" s="121"/>
      <c r="S116" s="121"/>
      <c r="T116" s="121"/>
      <c r="U116" s="121"/>
      <c r="V116" s="121"/>
    </row>
    <row r="117" outlineLevel="1">
      <c r="A117" s="112"/>
      <c r="B117" s="433" t="s">
        <v>497</v>
      </c>
      <c r="C117" s="127" t="str">
        <f t="array" ref="C117">INDEX(Dodges!$K$3:$U$84, MATCH($A$1,Dodges!$A$3:$A$85,0), MATCH(C114,Dodges!$K$2:$N$2,0))</f>
        <v>5-16</v>
      </c>
      <c r="D117" s="127" t="str">
        <f t="array" ref="D117">INDEX(Dodges!$K$3:$U$84, MATCH($A$1,Dodges!$A$3:$A$85,0), MATCH(D114,Dodges!$K$2:$N$2,0))</f>
        <v>9-14</v>
      </c>
      <c r="E117" s="127" t="str">
        <f t="array" ref="E117">INDEX(Dodges!$K$3:$U$84, MATCH($A$1,Dodges!$A$3:$A$85,0), MATCH(E114,Dodges!$K$2:$N$2,0))</f>
        <v>34</v>
      </c>
      <c r="F117" s="127" t="str">
        <f t="array" ref="F117">INDEX(Dodges!$K$3:$U$84, MATCH($A$1,Dodges!$A$3:$A$85,0), MATCH(F114,Dodges!$K$2:$N$2,0))</f>
        <v>51</v>
      </c>
      <c r="G117" s="436"/>
      <c r="H117" s="434"/>
      <c r="I117" s="434"/>
      <c r="J117" s="179"/>
      <c r="K117" s="179"/>
      <c r="L117" s="179"/>
      <c r="M117" s="179"/>
      <c r="N117" s="179"/>
      <c r="O117" s="121"/>
      <c r="P117" s="121"/>
      <c r="Q117" s="121"/>
      <c r="R117" s="121"/>
      <c r="S117" s="121"/>
      <c r="T117" s="121"/>
      <c r="U117" s="121"/>
      <c r="V117" s="121"/>
    </row>
    <row r="118" outlineLevel="1">
      <c r="A118" s="432" t="s">
        <v>498</v>
      </c>
      <c r="B118" s="433" t="s">
        <v>499</v>
      </c>
      <c r="C118" s="127" t="str">
        <f t="array" ref="C118">INDEX(Dodges!$O$3:$U$84, MATCH($A$1,Dodges!$A$3:$A$85,0), MATCH(C114,Dodges!$O$2:$R$2,0))</f>
        <v>3-30</v>
      </c>
      <c r="D118" s="127" t="str">
        <f t="array" ref="D118">INDEX(Dodges!$O$3:$U$84, MATCH($A$1,Dodges!$A$3:$A$85,0), MATCH(D114,Dodges!$O$2:$R$2,0))</f>
        <v>6-27</v>
      </c>
      <c r="E118" s="127" t="str">
        <f t="array" ref="E118">INDEX(Dodges!$O$3:$U$84, MATCH($A$1,Dodges!$A$3:$A$85,0), MATCH(E114,Dodges!$O$2:$R$2,0))</f>
        <v>57</v>
      </c>
      <c r="F118" s="248"/>
      <c r="G118" s="248"/>
      <c r="H118" s="180"/>
      <c r="I118" s="180"/>
      <c r="J118" s="121"/>
      <c r="K118" s="121"/>
      <c r="L118" s="121"/>
      <c r="M118" s="121"/>
      <c r="N118" s="121"/>
      <c r="O118" s="320"/>
      <c r="P118" s="320"/>
      <c r="Q118" s="320"/>
      <c r="R118" s="320"/>
      <c r="S118" s="320"/>
      <c r="T118" s="320"/>
      <c r="U118" s="320"/>
      <c r="V118" s="320"/>
    </row>
    <row r="119" outlineLevel="1">
      <c r="A119" s="112"/>
      <c r="B119" s="433" t="s">
        <v>500</v>
      </c>
      <c r="C119" s="127" t="str">
        <f t="array" ref="C119">INDEX(Dodges!$S$3:$U$84, MATCH($A$1,Dodges!$A$3:$A$85,0), MATCH(C114,Dodges!$S$2:$U$2,0))</f>
        <v>3-21</v>
      </c>
      <c r="D119" s="127" t="str">
        <f t="array" ref="D119">INDEX(Dodges!$S$3:$U$84, MATCH($A$1,Dodges!$A$3:$A$85,0), MATCH(D114,Dodges!$S$2:$U$2,0))</f>
        <v>6-20</v>
      </c>
      <c r="E119" s="127" t="str">
        <f t="array" ref="E119">INDEX(Dodges!$S$3:$U$84, MATCH($A$1,Dodges!$A$3:$A$85,0), MATCH(E114,Dodges!$S$2:$U$2,0))</f>
        <v>真横：96
真上：128
真下：80</v>
      </c>
      <c r="F119" s="436"/>
      <c r="G119" s="436"/>
      <c r="H119" s="180"/>
      <c r="I119" s="180"/>
      <c r="J119" s="179"/>
      <c r="K119" s="179"/>
      <c r="L119" s="179"/>
      <c r="M119" s="179"/>
      <c r="N119" s="121"/>
      <c r="O119" s="180"/>
      <c r="P119" s="180"/>
      <c r="Q119" s="180"/>
      <c r="R119" s="180"/>
      <c r="S119" s="180"/>
      <c r="T119" s="180"/>
      <c r="U119" s="180"/>
      <c r="V119" s="180"/>
    </row>
    <row r="120">
      <c r="A120" s="438"/>
      <c r="B120" s="439"/>
      <c r="C120" s="2110"/>
      <c r="D120" s="2110"/>
      <c r="E120" s="2111"/>
      <c r="F120" s="2110"/>
      <c r="G120" s="431"/>
      <c r="H120" s="431"/>
      <c r="I120" s="431"/>
      <c r="J120" s="121"/>
      <c r="K120" s="319"/>
      <c r="L120" s="319"/>
      <c r="M120" s="319"/>
      <c r="N120" s="319"/>
      <c r="O120" s="180"/>
      <c r="P120" s="180"/>
      <c r="Q120" s="180"/>
      <c r="R120" s="180"/>
      <c r="S120" s="180"/>
      <c r="T120" s="180"/>
      <c r="U120" s="180"/>
      <c r="V120" s="180"/>
    </row>
    <row r="121">
      <c r="A121" s="441" t="s">
        <v>501</v>
      </c>
      <c r="B121" s="110"/>
      <c r="C121" s="320"/>
      <c r="D121" s="179"/>
      <c r="E121" s="320"/>
      <c r="F121" s="138"/>
      <c r="G121" s="138"/>
      <c r="H121" s="179"/>
      <c r="I121" s="179"/>
      <c r="J121" s="180"/>
      <c r="K121" s="180"/>
      <c r="L121" s="180"/>
      <c r="M121" s="180"/>
      <c r="N121" s="180"/>
      <c r="O121" s="180"/>
      <c r="P121" s="180"/>
      <c r="Q121" s="180"/>
      <c r="R121" s="180"/>
      <c r="S121" s="180"/>
      <c r="T121" s="180"/>
      <c r="U121" s="180"/>
      <c r="V121" s="180"/>
    </row>
    <row r="122" outlineLevel="1">
      <c r="A122" s="112"/>
      <c r="B122" s="114"/>
      <c r="C122" s="442" t="s">
        <v>487</v>
      </c>
      <c r="D122" s="442" t="s">
        <v>49</v>
      </c>
      <c r="E122" s="442" t="s">
        <v>48</v>
      </c>
      <c r="F122" s="442" t="s">
        <v>50</v>
      </c>
      <c r="G122" s="443" t="s">
        <v>51</v>
      </c>
      <c r="H122" s="320"/>
      <c r="I122" s="320"/>
      <c r="J122" s="179"/>
      <c r="K122" s="444" t="str">
        <f>'テンプレート'!K116</f>
        <v>アイテム取得</v>
      </c>
      <c r="L122" s="117"/>
      <c r="M122" s="445" t="str">
        <f>'テンプレート'!M116</f>
        <v>取得フレーム</v>
      </c>
      <c r="N122" s="445" t="str">
        <f>'テンプレート'!N116</f>
        <v>Duration</v>
      </c>
      <c r="O122" s="180"/>
      <c r="P122" s="180"/>
      <c r="Q122" s="180"/>
      <c r="R122" s="180"/>
      <c r="S122" s="180"/>
      <c r="T122" s="180"/>
      <c r="U122" s="180"/>
      <c r="V122" s="180"/>
    </row>
    <row r="123" outlineLevel="1">
      <c r="A123" s="446" t="s">
        <v>502</v>
      </c>
      <c r="B123" s="447" t="s">
        <v>503</v>
      </c>
      <c r="C123" s="448"/>
      <c r="D123" s="127">
        <f t="array" ref="D123">INDEX('Ledge  Tech'!$C$3:$C122, MATCH($A$1,'Ledge  Tech'!$A$3:$A$109,0), MATCH(D122,'Ledge  Tech'!$C$2,0))</f>
        <v>19</v>
      </c>
      <c r="E123" s="448"/>
      <c r="F123" s="448"/>
      <c r="G123" s="448"/>
      <c r="H123" s="320"/>
      <c r="I123" s="320"/>
      <c r="J123" s="121"/>
      <c r="K123" s="449" t="str">
        <f>'テンプレート'!K117</f>
        <v>小アイテム</v>
      </c>
      <c r="L123" s="450" t="str">
        <f>'テンプレート'!L117</f>
        <v>On-Spot</v>
      </c>
      <c r="M123" s="127" t="s">
        <v>504</v>
      </c>
      <c r="N123" s="127">
        <v>7.0</v>
      </c>
      <c r="O123" s="180"/>
      <c r="P123" s="180"/>
      <c r="Q123" s="180"/>
      <c r="R123" s="180"/>
      <c r="S123" s="180"/>
      <c r="T123" s="180"/>
      <c r="U123" s="180"/>
      <c r="V123" s="180"/>
    </row>
    <row r="124" outlineLevel="1">
      <c r="A124" s="222"/>
      <c r="B124" s="447" t="s">
        <v>455</v>
      </c>
      <c r="C124" s="127" t="str">
        <f t="array" ref="C124">INDEX('Ledge  Tech'!$D$3:$E122, MATCH($A$1,'Ledge  Tech'!$A$3:$A$109,0), MATCH(C122,'Ledge  Tech'!$D$2:$E$2,0))</f>
        <v>1-33</v>
      </c>
      <c r="D124" s="127">
        <f t="array" ref="D124">INDEX('Ledge  Tech'!$D$3:$E122, MATCH($A$1,'Ledge  Tech'!$A$3:$A$109,0), MATCH(D122,'Ledge  Tech'!$D$2:$E$2,0))</f>
        <v>34</v>
      </c>
      <c r="E124" s="448"/>
      <c r="F124" s="448"/>
      <c r="G124" s="448"/>
      <c r="H124" s="320"/>
      <c r="I124" s="320"/>
      <c r="J124" s="179"/>
      <c r="K124" s="207"/>
      <c r="L124" s="450" t="str">
        <f>'テンプレート'!L118</f>
        <v>歩き</v>
      </c>
      <c r="M124" s="127" t="s">
        <v>504</v>
      </c>
      <c r="N124" s="127">
        <v>19.0</v>
      </c>
      <c r="O124" s="180"/>
      <c r="P124" s="180"/>
      <c r="Q124" s="180"/>
      <c r="R124" s="180"/>
      <c r="S124" s="180"/>
      <c r="T124" s="180"/>
      <c r="U124" s="180"/>
      <c r="V124" s="180"/>
    </row>
    <row r="125" outlineLevel="1">
      <c r="A125" s="222"/>
      <c r="B125" s="447" t="s">
        <v>486</v>
      </c>
      <c r="C125" s="127" t="str">
        <f t="array" ref="C125">INDEX('Ledge  Tech'!$F$3:$G$109, MATCH($A$1,'Ledge  Tech'!$A$3:$A$109,0), MATCH(C122,'Ledge  Tech'!$F$2:$G$2,0))</f>
        <v>1-24</v>
      </c>
      <c r="D125" s="127">
        <f t="array" ref="D125">INDEX('Ledge  Tech'!$F$3:$G$109, MATCH($A$1,'Ledge  Tech'!$A$3:$A$109,0), MATCH(D122,'Ledge  Tech'!$F$2:$G$2,0))</f>
        <v>45</v>
      </c>
      <c r="E125" s="448"/>
      <c r="F125" s="448"/>
      <c r="G125" s="448"/>
      <c r="H125" s="320"/>
      <c r="I125" s="320"/>
      <c r="J125" s="121"/>
      <c r="K125" s="451" t="str">
        <f>'テンプレート'!K119</f>
        <v>アイテム投擲</v>
      </c>
      <c r="L125" s="117"/>
      <c r="M125" s="445" t="str">
        <f>'テンプレート'!M119</f>
        <v>投擲フレーム</v>
      </c>
      <c r="N125" s="445" t="str">
        <f>'テンプレート'!N119</f>
        <v>Duration</v>
      </c>
      <c r="O125" s="180"/>
      <c r="P125" s="180"/>
      <c r="Q125" s="180"/>
      <c r="R125" s="180"/>
      <c r="S125" s="180"/>
      <c r="T125" s="180"/>
      <c r="U125" s="180"/>
      <c r="V125" s="180"/>
    </row>
    <row r="126" outlineLevel="1">
      <c r="A126" s="222"/>
      <c r="B126" s="447" t="s">
        <v>505</v>
      </c>
      <c r="C126" s="127" t="str">
        <f t="array" ref="C126">INDEX('Ledge  Tech'!$H$3:$I$109, MATCH($A$1,'Ledge  Tech'!$A$3:$A$109,0), MATCH(C122,'Ledge  Tech'!$H$2:$I$2,0))</f>
        <v>1-12</v>
      </c>
      <c r="D126" s="127">
        <f t="array" ref="D126">INDEX('Ledge  Tech'!$H$3:$I$109, MATCH($A$1,'Ledge  Tech'!$A$3:$A$109,0), MATCH(D122,'Ledge  Tech'!$H$2:$I$2,0))</f>
        <v>14</v>
      </c>
      <c r="E126" s="448"/>
      <c r="F126" s="448"/>
      <c r="G126" s="448"/>
      <c r="H126" s="320"/>
      <c r="I126" s="320"/>
      <c r="J126" s="179"/>
      <c r="K126" s="452" t="str">
        <f>'テンプレート'!K120</f>
        <v>Ground投擲</v>
      </c>
      <c r="L126" s="450" t="str">
        <f>'テンプレート'!L120</f>
        <v>前Throws</v>
      </c>
      <c r="M126" s="127" t="s">
        <v>191</v>
      </c>
      <c r="N126" s="127">
        <v>23.0</v>
      </c>
      <c r="O126" s="121"/>
      <c r="P126" s="121"/>
      <c r="Q126" s="121"/>
      <c r="R126" s="121"/>
      <c r="S126" s="121"/>
      <c r="T126" s="121"/>
      <c r="U126" s="121"/>
      <c r="V126" s="121"/>
    </row>
    <row r="127" outlineLevel="1">
      <c r="A127" s="207"/>
      <c r="B127" s="447" t="s">
        <v>506</v>
      </c>
      <c r="C127" s="127" t="str">
        <f t="array" ref="C127">INDEX('Ledge  Tech'!$J$3:$M$109, MATCH($A$1,'Ledge  Tech'!$A$3:$A$109,0), MATCH(C122,'Ledge  Tech'!$J$2:$M$2,0))</f>
        <v>1-25</v>
      </c>
      <c r="D127" s="127">
        <f t="array" ref="D127">INDEX('Ledge  Tech'!$J$3:$M$109, MATCH($A$1,'Ledge  Tech'!$A$3:$A$109,0), MATCH(D122,'Ledge  Tech'!$J$2:$M$2,0))</f>
        <v>55</v>
      </c>
      <c r="E127" s="127" t="str">
        <f t="array" ref="E127">INDEX('Ledge  Tech'!$J$3:$M$109, MATCH($A$1,'Ledge  Tech'!$A$3:$A$109,0), MATCH(E122,'Ledge  Tech'!$J$2:$M$2,0))</f>
        <v>23-25</v>
      </c>
      <c r="F127" s="127">
        <f t="array" ref="F127">INDEX('Ledge  Tech'!$J$3:$M$109, MATCH($A$1,'Ledge  Tech'!$A$3:$A$109,0), MATCH(F122,'Ledge  Tech'!$J$2:$M$2,0))</f>
        <v>9</v>
      </c>
      <c r="G127" s="127">
        <f>F127*1.2</f>
        <v>10.8</v>
      </c>
      <c r="H127" s="320"/>
      <c r="I127" s="320"/>
      <c r="J127" s="121"/>
      <c r="K127" s="222"/>
      <c r="L127" s="450" t="str">
        <f>'テンプレート'!L121</f>
        <v>後Throws</v>
      </c>
      <c r="M127" s="127" t="s">
        <v>191</v>
      </c>
      <c r="N127" s="127">
        <v>24.0</v>
      </c>
      <c r="O127" s="121"/>
      <c r="P127" s="121"/>
      <c r="Q127" s="121"/>
      <c r="R127" s="121"/>
      <c r="S127" s="121"/>
      <c r="T127" s="121"/>
      <c r="U127" s="121"/>
      <c r="V127" s="121"/>
    </row>
    <row r="128" outlineLevel="1">
      <c r="A128" s="446" t="s">
        <v>507</v>
      </c>
      <c r="B128" s="447" t="s">
        <v>455</v>
      </c>
      <c r="C128" s="127" t="str">
        <f t="array" ref="C128">INDEX('Ledge  Tech'!$N$3:$O$109, MATCH($A$1,'Ledge  Tech'!$A$3:$A$109,0), MATCH(C122,'Ledge  Tech'!$N$2:$O$2,0))</f>
        <v>1-20</v>
      </c>
      <c r="D128" s="127">
        <f t="array" ref="D128">INDEX('Ledge  Tech'!$N$3:$O$109, MATCH($A$1,'Ledge  Tech'!$A$3:$A$109,0), MATCH(D122,'Ledge  Tech'!$N$2:$O$2,0))</f>
        <v>26</v>
      </c>
      <c r="E128" s="448"/>
      <c r="F128" s="448"/>
      <c r="G128" s="448"/>
      <c r="H128" s="320"/>
      <c r="I128" s="320"/>
      <c r="J128" s="179"/>
      <c r="K128" s="222"/>
      <c r="L128" s="450" t="str">
        <f>'テンプレート'!L122</f>
        <v>上Throws</v>
      </c>
      <c r="M128" s="127" t="s">
        <v>173</v>
      </c>
      <c r="N128" s="127">
        <v>23.0</v>
      </c>
      <c r="O128" s="320"/>
      <c r="P128" s="320"/>
      <c r="Q128" s="320"/>
      <c r="R128" s="320"/>
      <c r="S128" s="320"/>
      <c r="T128" s="320"/>
      <c r="U128" s="320"/>
      <c r="V128" s="320"/>
    </row>
    <row r="129" outlineLevel="1">
      <c r="A129" s="222"/>
      <c r="B129" s="447" t="s">
        <v>496</v>
      </c>
      <c r="C129" s="127" t="str">
        <f t="array" ref="C129">INDEX('Ledge  Tech'!$P$3:$Q$109, MATCH($A$1,'Ledge  Tech'!$A$3:$A$109,0), MATCH(C122,'Ledge  Tech'!$P$2:$Q$2,0))</f>
        <v>1-20</v>
      </c>
      <c r="D129" s="127">
        <f t="array" ref="D129">INDEX('Ledge  Tech'!$P$3:$Q$109, MATCH($A$1,'Ledge  Tech'!$A$3:$A$109,0), MATCH(D122,'Ledge  Tech'!$P$2:$Q$2,0))</f>
        <v>40</v>
      </c>
      <c r="E129" s="448"/>
      <c r="F129" s="448"/>
      <c r="G129" s="448"/>
      <c r="H129" s="320"/>
      <c r="I129" s="320"/>
      <c r="J129" s="121"/>
      <c r="K129" s="222"/>
      <c r="L129" s="450" t="str">
        <f>'テンプレート'!L123</f>
        <v>下Throws</v>
      </c>
      <c r="M129" s="127" t="s">
        <v>173</v>
      </c>
      <c r="N129" s="127">
        <v>19.0</v>
      </c>
      <c r="O129" s="180"/>
      <c r="P129" s="180"/>
      <c r="Q129" s="180"/>
      <c r="R129" s="180"/>
      <c r="S129" s="180"/>
      <c r="T129" s="180"/>
      <c r="U129" s="180"/>
      <c r="V129" s="180"/>
    </row>
    <row r="130" outlineLevel="1">
      <c r="A130" s="207"/>
      <c r="B130" s="447" t="s">
        <v>497</v>
      </c>
      <c r="C130" s="127" t="str">
        <f t="array" ref="C130">INDEX('Ledge  Tech'!$R$3:$S$109, MATCH($A$1,'Ledge  Tech'!$A$3:$A$109,0), MATCH(C122,'Ledge  Tech'!$R$2:$S$2,0))</f>
        <v>1-20</v>
      </c>
      <c r="D130" s="127">
        <f t="array" ref="D130">INDEX('Ledge  Tech'!$R$3:$S$109, MATCH($A$1,'Ledge  Tech'!$A$3:$A$109,0), MATCH(D122,'Ledge  Tech'!$R$2:$S$2,0))</f>
        <v>40</v>
      </c>
      <c r="E130" s="448"/>
      <c r="F130" s="448"/>
      <c r="G130" s="448"/>
      <c r="H130" s="320"/>
      <c r="I130" s="320"/>
      <c r="J130" s="179"/>
      <c r="K130" s="222"/>
      <c r="L130" s="453" t="str">
        <f>'テンプレート'!L124</f>
        <v>ダッシュ</v>
      </c>
      <c r="M130" s="127" t="s">
        <v>229</v>
      </c>
      <c r="N130" s="127">
        <v>37.0</v>
      </c>
      <c r="O130" s="180"/>
      <c r="P130" s="180"/>
      <c r="Q130" s="180"/>
      <c r="R130" s="180"/>
      <c r="S130" s="180"/>
      <c r="T130" s="180"/>
      <c r="U130" s="180"/>
      <c r="V130" s="180"/>
    </row>
    <row r="131" outlineLevel="1">
      <c r="A131" s="446" t="s">
        <v>508</v>
      </c>
      <c r="B131" s="447" t="s">
        <v>509</v>
      </c>
      <c r="C131" s="448"/>
      <c r="D131" s="127" t="str">
        <f t="array" ref="D131">INDEX('Get-Ups'!$C$3:$C122, MATCH($A$1,'Get-Ups'!$A$3:$A$109,0), MATCH(D122,'Get-Ups'!$C$2:$AD$2,0))</f>
        <v>25</v>
      </c>
      <c r="E131" s="448"/>
      <c r="F131" s="448"/>
      <c r="G131" s="448"/>
      <c r="H131" s="320"/>
      <c r="I131" s="320"/>
      <c r="J131" s="121"/>
      <c r="K131" s="207"/>
      <c r="L131" s="453" t="str">
        <f>'テンプレート'!L125</f>
        <v>On-Spot捨て</v>
      </c>
      <c r="M131" s="127" t="s">
        <v>66</v>
      </c>
      <c r="N131" s="127">
        <v>23.0</v>
      </c>
      <c r="O131" s="180"/>
      <c r="P131" s="180"/>
      <c r="Q131" s="180"/>
      <c r="R131" s="180"/>
      <c r="S131" s="180"/>
      <c r="T131" s="180"/>
      <c r="U131" s="180"/>
      <c r="V131" s="180"/>
    </row>
    <row r="132" outlineLevel="1">
      <c r="A132" s="222"/>
      <c r="B132" s="447" t="s">
        <v>455</v>
      </c>
      <c r="C132" s="454" t="str">
        <f t="array" ref="C132">INDEX('Get-Ups'!$D$3:$E122, MATCH($A$1,'Get-Ups'!$A$3:$A$109,0), MATCH(C122,'Get-Ups'!$D$2:$AD$2,0))</f>
        <v>1-22</v>
      </c>
      <c r="D132" s="455">
        <f t="array" ref="D132">INDEX('Get-Ups'!$D$3:$E122, MATCH($A$1,'Get-Ups'!$A$3:$A$109,0), MATCH(D122,'Get-Ups'!$D$2:$AD$2,0))</f>
        <v>29</v>
      </c>
      <c r="E132" s="448"/>
      <c r="F132" s="448"/>
      <c r="G132" s="448"/>
      <c r="H132" s="320"/>
      <c r="I132" s="320"/>
      <c r="J132" s="179"/>
      <c r="K132" s="452" t="str">
        <f>'テンプレート'!K126</f>
        <v>Air投擲</v>
      </c>
      <c r="L132" s="450" t="str">
        <f>'テンプレート'!L126</f>
        <v>前Throws</v>
      </c>
      <c r="M132" s="127" t="s">
        <v>173</v>
      </c>
      <c r="N132" s="127">
        <v>24.0</v>
      </c>
      <c r="O132" s="180"/>
      <c r="P132" s="180"/>
      <c r="Q132" s="180"/>
      <c r="R132" s="180"/>
      <c r="S132" s="180"/>
      <c r="T132" s="180"/>
      <c r="U132" s="180"/>
      <c r="V132" s="180"/>
    </row>
    <row r="133" outlineLevel="1">
      <c r="A133" s="222"/>
      <c r="B133" s="447" t="s">
        <v>496</v>
      </c>
      <c r="C133" s="454" t="str">
        <f t="array" ref="C133">INDEX('Get-Ups'!$F$3:$G$109, MATCH($A$1,'Get-Ups'!$A$3:$A$109,0), MATCH(C122,'Get-Ups'!$F$2:$AD$2,0))</f>
        <v>1-22</v>
      </c>
      <c r="D133" s="455">
        <f t="array" ref="D133">INDEX('Get-Ups'!$F$3:$G$109, MATCH($A$1,'Get-Ups'!$A$3:$A$109,0), MATCH(D122,'Get-Ups'!$F$2:$AD$2,0))</f>
        <v>35</v>
      </c>
      <c r="E133" s="448"/>
      <c r="F133" s="448"/>
      <c r="G133" s="448"/>
      <c r="H133" s="320"/>
      <c r="I133" s="320"/>
      <c r="J133" s="121"/>
      <c r="K133" s="222"/>
      <c r="L133" s="450" t="str">
        <f>'テンプレート'!L127</f>
        <v>後Throws</v>
      </c>
      <c r="M133" s="127" t="s">
        <v>173</v>
      </c>
      <c r="N133" s="127">
        <v>24.0</v>
      </c>
      <c r="O133" s="180"/>
      <c r="P133" s="180"/>
      <c r="Q133" s="180"/>
      <c r="R133" s="180"/>
      <c r="S133" s="180"/>
      <c r="T133" s="180"/>
      <c r="U133" s="180"/>
      <c r="V133" s="180"/>
    </row>
    <row r="134" outlineLevel="1">
      <c r="A134" s="222"/>
      <c r="B134" s="447" t="s">
        <v>497</v>
      </c>
      <c r="C134" s="127" t="str">
        <f t="array" ref="C134">INDEX('Get-Ups'!$H$3:$I$109, MATCH($A$1,'Get-Ups'!$A$3:$A$109,0), MATCH(C122,'Get-Ups'!$H$2:$AD$2,0))</f>
        <v>1-22</v>
      </c>
      <c r="D134" s="127">
        <f t="array" ref="D134">INDEX('Get-Ups'!$H$3:$I$109, MATCH($A$1,'Get-Ups'!$A$3:$A$109,0), MATCH(D122,'Get-Ups'!$H$2:$AD$2,0))</f>
        <v>35</v>
      </c>
      <c r="E134" s="448"/>
      <c r="F134" s="448"/>
      <c r="G134" s="448"/>
      <c r="H134" s="320"/>
      <c r="I134" s="320"/>
      <c r="J134" s="179"/>
      <c r="K134" s="222"/>
      <c r="L134" s="450" t="str">
        <f>'テンプレート'!L128</f>
        <v>上Throws</v>
      </c>
      <c r="M134" s="127" t="s">
        <v>173</v>
      </c>
      <c r="N134" s="127">
        <v>23.0</v>
      </c>
      <c r="O134" s="180"/>
      <c r="P134" s="180"/>
      <c r="Q134" s="180"/>
      <c r="R134" s="180"/>
      <c r="S134" s="180"/>
      <c r="T134" s="180"/>
      <c r="U134" s="180"/>
      <c r="V134" s="180"/>
    </row>
    <row r="135" outlineLevel="1">
      <c r="A135" s="222"/>
      <c r="B135" s="447" t="s">
        <v>510</v>
      </c>
      <c r="C135" s="456" t="str">
        <f t="array" ref="C135">INDEX('Get-Ups'!$J$3:$M$109, MATCH($A$1,'Get-Ups'!$A$3:$A$109,0), MATCH(C122,'Get-Ups'!$J$2:$AD$2,0))</f>
        <v>1-21</v>
      </c>
      <c r="D135" s="457">
        <f t="array" ref="D135">INDEX('Get-Ups'!$J$3:$M$109, MATCH($A$1,'Get-Ups'!$A$3:$A$109,0), MATCH(D122,'Get-Ups'!$J$2:$AD$2,0))</f>
        <v>45</v>
      </c>
      <c r="E135" s="454" t="str">
        <f t="array" ref="E135">INDEX('Get-Ups'!$J$3:$M$109, MATCH($A$1,'Get-Ups'!$A$3:$A$109,0), MATCH(E122,'Get-Ups'!$J$2:$AD$2,0))</f>
        <v>16-17</v>
      </c>
      <c r="F135" s="455">
        <f t="array" ref="F135">INDEX('Get-Ups'!$J$3:$M$109, MATCH($A$1,'Get-Ups'!$A$3:$A$109,0), MATCH(F122,'Get-Ups'!$J$2:$AD$2,0))</f>
        <v>7</v>
      </c>
      <c r="G135" s="127">
        <f t="shared" ref="G135:G136" si="1">F135*1.2</f>
        <v>8.4</v>
      </c>
      <c r="H135" s="320"/>
      <c r="I135" s="320"/>
      <c r="J135" s="121"/>
      <c r="K135" s="207"/>
      <c r="L135" s="450" t="str">
        <f>'テンプレート'!L129</f>
        <v>下Throws</v>
      </c>
      <c r="M135" s="127" t="s">
        <v>79</v>
      </c>
      <c r="N135" s="127">
        <v>19.0</v>
      </c>
      <c r="O135" s="121"/>
      <c r="P135" s="121"/>
      <c r="Q135" s="121"/>
      <c r="R135" s="121"/>
      <c r="S135" s="121"/>
      <c r="T135" s="121"/>
      <c r="U135" s="121"/>
      <c r="V135" s="121"/>
    </row>
    <row r="136" outlineLevel="1">
      <c r="A136" s="207"/>
      <c r="B136" s="458" t="s">
        <v>511</v>
      </c>
      <c r="C136" s="207"/>
      <c r="D136" s="207"/>
      <c r="E136" s="454" t="str">
        <f t="array" ref="E136">INDEX('Get-Ups'!$N$3:$O$109, MATCH($A$1,'Get-Ups'!$A$3:$A$109,0), MATCH(E122,'Get-Ups'!$N$2:$AD$2,0))</f>
        <v>20-21</v>
      </c>
      <c r="F136" s="455">
        <f t="array" ref="F136">INDEX('Get-Ups'!$N$3:$O$109, MATCH($A$1,'Get-Ups'!$A$3:$A$109,0), MATCH(F122,'Get-Ups'!$N$2:$AD$2,0))</f>
        <v>7</v>
      </c>
      <c r="G136" s="127">
        <f t="shared" si="1"/>
        <v>8.4</v>
      </c>
      <c r="H136" s="320"/>
      <c r="I136" s="320"/>
      <c r="J136" s="121"/>
      <c r="K136" s="459" t="str">
        <f>'テンプレート'!K130</f>
        <v>踏み台ジャンプ</v>
      </c>
      <c r="L136" s="224"/>
      <c r="M136" s="445" t="str">
        <f>'テンプレート'!M130</f>
        <v>Duration</v>
      </c>
      <c r="N136" s="138"/>
      <c r="O136" s="121"/>
      <c r="P136" s="121"/>
      <c r="Q136" s="121"/>
      <c r="R136" s="121"/>
      <c r="S136" s="121"/>
      <c r="T136" s="121"/>
      <c r="U136" s="121"/>
      <c r="V136" s="121"/>
    </row>
    <row r="137" outlineLevel="1">
      <c r="A137" s="446" t="s">
        <v>512</v>
      </c>
      <c r="B137" s="447" t="s">
        <v>509</v>
      </c>
      <c r="C137" s="448"/>
      <c r="D137" s="454" t="str">
        <f t="array" ref="D137">INDEX('Get-Ups'!$C$3:$C122, MATCH($A$1,'Get-Ups'!$A$3:$A$109,0), MATCH(D122,'Get-Ups'!$C$2,0))</f>
        <v>25</v>
      </c>
      <c r="E137" s="448"/>
      <c r="F137" s="448"/>
      <c r="G137" s="448"/>
      <c r="H137" s="320"/>
      <c r="I137" s="320"/>
      <c r="J137" s="179"/>
      <c r="K137" s="460" t="str">
        <f>'テンプレート'!K131</f>
        <v>踏み</v>
      </c>
      <c r="L137" s="461" t="str">
        <f>'テンプレート'!L131</f>
        <v>踏み</v>
      </c>
      <c r="M137" s="127">
        <v>8.0</v>
      </c>
      <c r="N137" s="462"/>
      <c r="O137" s="121"/>
      <c r="P137" s="121"/>
      <c r="Q137" s="121"/>
      <c r="R137" s="121"/>
      <c r="S137" s="121"/>
      <c r="T137" s="121"/>
      <c r="U137" s="121"/>
      <c r="V137" s="121"/>
    </row>
    <row r="138" outlineLevel="1">
      <c r="A138" s="222"/>
      <c r="B138" s="447" t="s">
        <v>455</v>
      </c>
      <c r="C138" s="454" t="str">
        <f t="array" ref="C138">INDEX('Get-Ups'!$P$3:$Q$109, MATCH($A$1,'Get-Ups'!$A$3:$A$109,0), MATCH(C122,'Get-Ups'!$P$2:$AD$2,0))</f>
        <v>1-22</v>
      </c>
      <c r="D138" s="455">
        <f t="array" ref="D138">INDEX('Get-Ups'!$P$3:$Q$109, MATCH($A$1,'Get-Ups'!$A$3:$A$109,0), MATCH(D122,'Get-Ups'!$P$2:$AD$2,0))</f>
        <v>29</v>
      </c>
      <c r="E138" s="448"/>
      <c r="F138" s="448"/>
      <c r="G138" s="448"/>
      <c r="H138" s="320"/>
      <c r="I138" s="320"/>
      <c r="J138" s="121"/>
      <c r="K138" s="452" t="str">
        <f>'テンプレート'!K132</f>
        <v>踏まれ</v>
      </c>
      <c r="L138" s="461" t="str">
        <f>'テンプレート'!L132</f>
        <v>Ground踏まれ</v>
      </c>
      <c r="M138" s="127" t="s">
        <v>504</v>
      </c>
      <c r="N138" s="462"/>
      <c r="O138" s="320"/>
      <c r="P138" s="320"/>
      <c r="Q138" s="320"/>
      <c r="R138" s="320"/>
      <c r="S138" s="320"/>
      <c r="T138" s="320"/>
      <c r="U138" s="320"/>
      <c r="V138" s="320"/>
    </row>
    <row r="139" outlineLevel="1">
      <c r="A139" s="222"/>
      <c r="B139" s="447" t="s">
        <v>496</v>
      </c>
      <c r="C139" s="454" t="str">
        <f t="array" ref="C139">INDEX('Get-Ups'!$R$3:$S$109, MATCH($A$1,'Get-Ups'!$A$3:$A$109,0), MATCH(C122,'Get-Ups'!$R$2:$AD$2,0))</f>
        <v>1-22</v>
      </c>
      <c r="D139" s="455">
        <f t="array" ref="D139">INDEX('Get-Ups'!$R$3:$S$109, MATCH($A$1,'Get-Ups'!$A$3:$A$109,0), MATCH(D122,'Get-Ups'!$R$2:$AD$2,0))</f>
        <v>35</v>
      </c>
      <c r="E139" s="448"/>
      <c r="F139" s="448"/>
      <c r="G139" s="448"/>
      <c r="H139" s="320"/>
      <c r="I139" s="320"/>
      <c r="J139" s="179"/>
      <c r="K139" s="222"/>
      <c r="L139" s="461" t="str">
        <f>'テンプレート'!L133</f>
        <v>Ground硬直</v>
      </c>
      <c r="M139" s="127">
        <v>28.0</v>
      </c>
      <c r="N139" s="108"/>
      <c r="O139" s="180"/>
      <c r="P139" s="180"/>
      <c r="Q139" s="180"/>
      <c r="R139" s="180"/>
      <c r="S139" s="180"/>
      <c r="T139" s="180"/>
      <c r="U139" s="180"/>
      <c r="V139" s="180"/>
    </row>
    <row r="140" outlineLevel="1">
      <c r="A140" s="222"/>
      <c r="B140" s="447" t="s">
        <v>497</v>
      </c>
      <c r="C140" s="454" t="str">
        <f t="array" ref="C140">INDEX('Get-Ups'!$T$3:$U$109, MATCH($A$1,'Get-Ups'!$A$3:$A$109,0), MATCH(C122,'Get-Ups'!$T$2:$AD$2,0))</f>
        <v>1-22</v>
      </c>
      <c r="D140" s="455">
        <f t="array" ref="D140">INDEX('Get-Ups'!$T$3:$U$109, MATCH($A$1,'Get-Ups'!$A$3:$A$109,0), MATCH(D122,'Get-Ups'!$T$2:$AD$2,0))</f>
        <v>35</v>
      </c>
      <c r="E140" s="448"/>
      <c r="F140" s="448"/>
      <c r="G140" s="448"/>
      <c r="H140" s="320"/>
      <c r="I140" s="320"/>
      <c r="J140" s="121"/>
      <c r="K140" s="222"/>
      <c r="L140" s="461" t="str">
        <f>'テンプレート'!L134</f>
        <v>Air踏まれ</v>
      </c>
      <c r="M140" s="127">
        <v>8.0</v>
      </c>
      <c r="N140" s="108"/>
      <c r="O140" s="180"/>
      <c r="P140" s="180"/>
      <c r="Q140" s="180"/>
      <c r="R140" s="180"/>
      <c r="S140" s="180"/>
      <c r="T140" s="180"/>
      <c r="U140" s="180"/>
      <c r="V140" s="180"/>
    </row>
    <row r="141" outlineLevel="1">
      <c r="A141" s="222"/>
      <c r="B141" s="447" t="s">
        <v>510</v>
      </c>
      <c r="C141" s="456" t="str">
        <f t="array" ref="C141">INDEX('Get-Ups'!$V$3:$Y$109, MATCH($A$1,'Get-Ups'!$A$3:$A$109,0), MATCH(C122,'Get-Ups'!$V$2:$AD$2,0))</f>
        <v>1-21</v>
      </c>
      <c r="D141" s="457">
        <f t="array" ref="D141">INDEX('Get-Ups'!$V$3:$Y$109, MATCH($A$1,'Get-Ups'!$A$3:$A$109,0), MATCH(D122,'Get-Ups'!$V$2:$AD$2,0))</f>
        <v>45</v>
      </c>
      <c r="E141" s="454" t="str">
        <f t="array" ref="E141">INDEX('Get-Ups'!$V$3:$Y$109, MATCH($A$1,'Get-Ups'!$A$3:$A$109,0), MATCH(E122,'Get-Ups'!$V$2:$AD$2,0))</f>
        <v>16-17</v>
      </c>
      <c r="F141" s="455">
        <f t="array" ref="F141">INDEX('Get-Ups'!$V$3:$Y$109, MATCH($A$1,'Get-Ups'!$A$3:$A$109,0), MATCH(F122,'Get-Ups'!$V$2:$AD$2,0))</f>
        <v>7</v>
      </c>
      <c r="G141" s="127">
        <f t="shared" ref="G141:G142" si="2">F141*1.2</f>
        <v>8.4</v>
      </c>
      <c r="H141" s="320"/>
      <c r="I141" s="320"/>
      <c r="J141" s="179"/>
      <c r="K141" s="222"/>
      <c r="L141" s="461" t="str">
        <f>'テンプレート'!L135</f>
        <v>Air落下</v>
      </c>
      <c r="M141" s="127">
        <v>40.0</v>
      </c>
      <c r="N141" s="108"/>
      <c r="O141" s="180"/>
      <c r="P141" s="180"/>
      <c r="Q141" s="180"/>
      <c r="R141" s="180"/>
      <c r="S141" s="180"/>
      <c r="T141" s="180"/>
      <c r="U141" s="180"/>
      <c r="V141" s="180"/>
    </row>
    <row r="142" outlineLevel="1">
      <c r="A142" s="207"/>
      <c r="B142" s="458" t="s">
        <v>511</v>
      </c>
      <c r="C142" s="207"/>
      <c r="D142" s="207"/>
      <c r="E142" s="454" t="str">
        <f t="array" ref="E142">INDEX('Get-Ups'!$Z$3:$AA$109, MATCH($A$1,'Get-Ups'!$A$3:$A$109,0), MATCH(E122,'Get-Ups'!$Z$2:$AD$2,0))</f>
        <v>20-21</v>
      </c>
      <c r="F142" s="455">
        <f t="array" ref="F142">INDEX('Get-Ups'!$Z$3:$AA$109, MATCH($A$1,'Get-Ups'!$A$3:$A$109,0), MATCH(F122,'Get-Ups'!$Z$2:$AD$2,0))</f>
        <v>7</v>
      </c>
      <c r="G142" s="127">
        <f t="shared" si="2"/>
        <v>8.4</v>
      </c>
      <c r="H142" s="320"/>
      <c r="I142" s="320"/>
      <c r="J142" s="179"/>
      <c r="K142" s="451" t="str">
        <f>'テンプレート'!K136</f>
        <v>倒れダメージ</v>
      </c>
      <c r="L142" s="120"/>
      <c r="M142" s="445" t="str">
        <f>'テンプレート'!M136</f>
        <v>Duration</v>
      </c>
      <c r="N142" s="108"/>
      <c r="O142" s="180"/>
      <c r="P142" s="180"/>
      <c r="Q142" s="180"/>
      <c r="R142" s="180"/>
      <c r="S142" s="180"/>
      <c r="T142" s="180"/>
      <c r="U142" s="180"/>
      <c r="V142" s="180"/>
    </row>
    <row r="143" outlineLevel="1">
      <c r="A143" s="446" t="s">
        <v>513</v>
      </c>
      <c r="B143" s="447" t="s">
        <v>514</v>
      </c>
      <c r="C143" s="454" t="str">
        <f t="array" ref="C143">INDEX(Tripping!$C$3:$D122, MATCH($A$1,Tripping!$A$3:$A$109,0), MATCH(C122,Tripping!$C$2:$AC$2,0))</f>
        <v>1-5</v>
      </c>
      <c r="D143" s="455">
        <f t="array" ref="D143">INDEX(Tripping!$C$3:$D122, MATCH($A$1,Tripping!$A$3:$A$109,0), MATCH(D122,Tripping!$C$2:$AC$2,0))</f>
        <v>29</v>
      </c>
      <c r="E143" s="448"/>
      <c r="F143" s="448"/>
      <c r="G143" s="448"/>
      <c r="H143" s="320"/>
      <c r="I143" s="320"/>
      <c r="J143" s="121"/>
      <c r="K143" s="460" t="str">
        <f>'テンプレート'!K137</f>
        <v>あお向け倒れ</v>
      </c>
      <c r="L143" s="453" t="str">
        <f>'テンプレート'!L137</f>
        <v>モーション大</v>
      </c>
      <c r="M143" s="127">
        <v>40.0</v>
      </c>
      <c r="N143" s="462"/>
      <c r="O143" s="180"/>
      <c r="P143" s="180"/>
      <c r="Q143" s="180"/>
      <c r="R143" s="180"/>
      <c r="S143" s="180"/>
      <c r="T143" s="180"/>
      <c r="U143" s="180"/>
      <c r="V143" s="180"/>
    </row>
    <row r="144" outlineLevel="1">
      <c r="A144" s="222"/>
      <c r="B144" s="447" t="s">
        <v>515</v>
      </c>
      <c r="C144" s="454" t="str">
        <f t="array" ref="C144">INDEX(Tripping!$E$3:$F122, MATCH($A$1,Tripping!$A$3:$A$109,0), MATCH(C122,Tripping!$E$2:$AC$2,0))</f>
        <v>1-5</v>
      </c>
      <c r="D144" s="455">
        <f t="array" ref="D144">INDEX(Tripping!$E$3:$F122, MATCH($A$1,Tripping!$A$3:$A$109,0), MATCH(D122,Tripping!$E$2:$AC$2,0))</f>
        <v>39</v>
      </c>
      <c r="E144" s="448"/>
      <c r="F144" s="448"/>
      <c r="G144" s="448"/>
      <c r="H144" s="320"/>
      <c r="I144" s="320"/>
      <c r="J144" s="179"/>
      <c r="K144" s="460" t="str">
        <f>'テンプレート'!K138</f>
        <v>うつ伏せ倒れ</v>
      </c>
      <c r="L144" s="453" t="str">
        <f>'テンプレート'!L138</f>
        <v>モーション大</v>
      </c>
      <c r="M144" s="127" t="s">
        <v>541</v>
      </c>
      <c r="N144" s="462"/>
      <c r="O144" s="180"/>
      <c r="P144" s="180"/>
      <c r="Q144" s="180"/>
      <c r="R144" s="180"/>
      <c r="S144" s="180"/>
      <c r="T144" s="180"/>
      <c r="U144" s="180"/>
      <c r="V144" s="180"/>
    </row>
    <row r="145" outlineLevel="1">
      <c r="A145" s="222"/>
      <c r="B145" s="447" t="s">
        <v>455</v>
      </c>
      <c r="C145" s="454" t="str">
        <f t="array" ref="C145">INDEX(Tripping!$G$3:$H$109, MATCH($A$1,Tripping!$A$3:$A$109,0), MATCH(C122,Tripping!$G$2:$AC$2,0))</f>
        <v>1-16</v>
      </c>
      <c r="D145" s="455">
        <f t="array" ref="D145">INDEX(Tripping!$G$3:$H$109, MATCH($A$1,Tripping!$A$3:$A$109,0), MATCH(D122,Tripping!$G$2:$AC$2,0))</f>
        <v>21</v>
      </c>
      <c r="E145" s="448"/>
      <c r="F145" s="448"/>
      <c r="G145" s="448"/>
      <c r="H145" s="320"/>
      <c r="I145" s="320"/>
      <c r="J145" s="121"/>
      <c r="K145" s="451" t="str">
        <f>'テンプレート'!K139</f>
        <v/>
      </c>
      <c r="L145" s="120"/>
      <c r="M145" s="445" t="str">
        <f>'テンプレート'!M139</f>
        <v/>
      </c>
      <c r="N145" s="108"/>
      <c r="O145" s="180"/>
      <c r="P145" s="180"/>
      <c r="Q145" s="180"/>
      <c r="R145" s="180"/>
      <c r="S145" s="180"/>
      <c r="T145" s="180"/>
      <c r="U145" s="180"/>
      <c r="V145" s="180"/>
    </row>
    <row r="146" outlineLevel="1">
      <c r="A146" s="222"/>
      <c r="B146" s="447" t="s">
        <v>496</v>
      </c>
      <c r="C146" s="454" t="str">
        <f t="array" ref="C146">INDEX(Tripping!$I$3:$J$109, MATCH($A$1,Tripping!$A$3:$A$109,0), MATCH(C122,Tripping!$I$2:$AC$2,0))</f>
        <v>1-9</v>
      </c>
      <c r="D146" s="455">
        <f t="array" ref="D146">INDEX(Tripping!$I$3:$J$109, MATCH($A$1,Tripping!$A$3:$A$109,0), MATCH(D122,Tripping!$I$2:$AC$2,0))</f>
        <v>28</v>
      </c>
      <c r="E146" s="448"/>
      <c r="F146" s="448"/>
      <c r="G146" s="448"/>
      <c r="H146" s="320"/>
      <c r="I146" s="320"/>
      <c r="J146" s="320"/>
      <c r="K146" s="463"/>
      <c r="L146" s="464" t="str">
        <f>'テンプレート'!L140</f>
        <v/>
      </c>
      <c r="M146" s="127" t="s">
        <v>504</v>
      </c>
      <c r="N146" s="108"/>
      <c r="O146" s="180"/>
      <c r="P146" s="180"/>
      <c r="Q146" s="180"/>
      <c r="R146" s="180"/>
      <c r="S146" s="180"/>
      <c r="T146" s="180"/>
      <c r="U146" s="180"/>
      <c r="V146" s="180"/>
    </row>
    <row r="147" outlineLevel="1">
      <c r="A147" s="222"/>
      <c r="B147" s="447" t="s">
        <v>497</v>
      </c>
      <c r="C147" s="454" t="str">
        <f t="array" ref="C147">INDEX(Tripping!$K$3:$L$109, MATCH($A$1,Tripping!$A$3:$A$109,0), MATCH(C122,Tripping!$K$2:$AC$2,0))</f>
        <v>1-9</v>
      </c>
      <c r="D147" s="455">
        <f t="array" ref="D147">INDEX(Tripping!$K$3:$L$109, MATCH($A$1,Tripping!$A$3:$A$109,0), MATCH(D122,Tripping!$K$2:$AC$2,0))</f>
        <v>28</v>
      </c>
      <c r="E147" s="448"/>
      <c r="F147" s="448"/>
      <c r="G147" s="448"/>
      <c r="H147" s="320"/>
      <c r="I147" s="320"/>
      <c r="J147" s="320"/>
      <c r="K147" s="465"/>
      <c r="L147" s="180"/>
      <c r="M147" s="180"/>
      <c r="N147" s="108"/>
      <c r="O147" s="180"/>
      <c r="P147" s="180"/>
      <c r="Q147" s="180"/>
      <c r="R147" s="180"/>
      <c r="S147" s="180"/>
      <c r="T147" s="180"/>
      <c r="U147" s="180"/>
      <c r="V147" s="180"/>
    </row>
    <row r="148" outlineLevel="1">
      <c r="A148" s="222"/>
      <c r="B148" s="447" t="s">
        <v>510</v>
      </c>
      <c r="C148" s="456" t="str">
        <f t="array" ref="C148">INDEX(Tripping!$M$3:$P$109, MATCH($A$1,Tripping!$A$3:$A$109,0), MATCH(C122,Tripping!$M$2:$AC$2,0))</f>
        <v>1-7</v>
      </c>
      <c r="D148" s="457">
        <f t="array" ref="D148">INDEX(Tripping!$M$3:$P$109, MATCH($A$1,Tripping!$A$3:$A$109,0), MATCH(D122,Tripping!$M$2:$AC$2,0))</f>
        <v>49</v>
      </c>
      <c r="E148" s="454" t="str">
        <f t="array" ref="E148">INDEX(Tripping!$M$3:$P$109, MATCH($A$1,Tripping!$A$3:$A$109,0), MATCH(E122,Tripping!$M$2:$AC$2,0))</f>
        <v>19-20</v>
      </c>
      <c r="F148" s="455">
        <f t="array" ref="F148">INDEX(Tripping!$M$3:$P$109, MATCH($A$1,Tripping!$A$3:$A$109,0), MATCH(F122,Tripping!$M$2:$AC$2,0))</f>
        <v>5</v>
      </c>
      <c r="G148" s="127">
        <f t="shared" ref="G148:G149" si="3">F148*1.2</f>
        <v>6</v>
      </c>
      <c r="H148" s="320"/>
      <c r="I148" s="320"/>
      <c r="J148" s="320"/>
      <c r="K148" s="180"/>
      <c r="L148" s="180"/>
      <c r="M148" s="180"/>
      <c r="N148" s="108"/>
      <c r="O148" s="108"/>
      <c r="P148" s="108"/>
      <c r="Q148" s="108"/>
      <c r="R148" s="180"/>
      <c r="S148" s="180"/>
      <c r="T148" s="180"/>
      <c r="U148" s="180"/>
      <c r="V148" s="180"/>
    </row>
    <row r="149" outlineLevel="1">
      <c r="A149" s="207"/>
      <c r="B149" s="458" t="s">
        <v>511</v>
      </c>
      <c r="C149" s="207"/>
      <c r="D149" s="207"/>
      <c r="E149" s="454" t="str">
        <f t="array" ref="E149">INDEX(Tripping!$Q$3:$R$109, MATCH($A$1,Tripping!$A$3:$A$109,0), MATCH(E122,Tripping!$Q$2:$AC$2,0))</f>
        <v>28-29</v>
      </c>
      <c r="F149" s="455">
        <f t="array" ref="F149">INDEX(Tripping!$Q$3:$R$109, MATCH($A$1,Tripping!$A$3:$A$109,0), MATCH(F122,Tripping!$Q$2:$AC$2,0))</f>
        <v>5</v>
      </c>
      <c r="G149" s="127">
        <f t="shared" si="3"/>
        <v>6</v>
      </c>
      <c r="H149" s="320"/>
      <c r="I149" s="320"/>
      <c r="J149" s="320"/>
      <c r="K149" s="180"/>
      <c r="L149" s="180"/>
      <c r="M149" s="180"/>
      <c r="N149" s="108"/>
      <c r="O149" s="108"/>
      <c r="P149" s="108"/>
      <c r="Q149" s="108"/>
      <c r="R149" s="180"/>
      <c r="S149" s="180"/>
      <c r="T149" s="180"/>
      <c r="U149" s="180"/>
      <c r="V149" s="180"/>
    </row>
  </sheetData>
  <mergeCells count="176">
    <mergeCell ref="A15:B16"/>
    <mergeCell ref="A11:B12"/>
    <mergeCell ref="K16:N16"/>
    <mergeCell ref="K1:M2"/>
    <mergeCell ref="H1:J2"/>
    <mergeCell ref="A30:A31"/>
    <mergeCell ref="A33:A34"/>
    <mergeCell ref="E16:F16"/>
    <mergeCell ref="C1:G12"/>
    <mergeCell ref="G16:H16"/>
    <mergeCell ref="C16:D16"/>
    <mergeCell ref="D30:D31"/>
    <mergeCell ref="R54:V56"/>
    <mergeCell ref="R51:V53"/>
    <mergeCell ref="C60:C62"/>
    <mergeCell ref="C57:C59"/>
    <mergeCell ref="D51:D53"/>
    <mergeCell ref="D57:D62"/>
    <mergeCell ref="D54:D56"/>
    <mergeCell ref="A49:A50"/>
    <mergeCell ref="A51:A53"/>
    <mergeCell ref="D49:D50"/>
    <mergeCell ref="R57:V62"/>
    <mergeCell ref="R63:V68"/>
    <mergeCell ref="R49:V50"/>
    <mergeCell ref="C63:C65"/>
    <mergeCell ref="D63:D68"/>
    <mergeCell ref="H72:J72"/>
    <mergeCell ref="H71:J71"/>
    <mergeCell ref="H80:J83"/>
    <mergeCell ref="H77:J77"/>
    <mergeCell ref="H78:J78"/>
    <mergeCell ref="H79:J79"/>
    <mergeCell ref="H74:J74"/>
    <mergeCell ref="H76:J76"/>
    <mergeCell ref="A79:B79"/>
    <mergeCell ref="D80:D81"/>
    <mergeCell ref="A84:B84"/>
    <mergeCell ref="A86:B86"/>
    <mergeCell ref="A71:B71"/>
    <mergeCell ref="A70:B70"/>
    <mergeCell ref="C66:C68"/>
    <mergeCell ref="H73:J73"/>
    <mergeCell ref="H75:J75"/>
    <mergeCell ref="H86:J86"/>
    <mergeCell ref="D90:D91"/>
    <mergeCell ref="H85:J85"/>
    <mergeCell ref="A80:A83"/>
    <mergeCell ref="U80:U83"/>
    <mergeCell ref="U72:U78"/>
    <mergeCell ref="V72:V78"/>
    <mergeCell ref="U89:U91"/>
    <mergeCell ref="V80:V83"/>
    <mergeCell ref="V89:V91"/>
    <mergeCell ref="A39:A41"/>
    <mergeCell ref="A37:A38"/>
    <mergeCell ref="R48:V48"/>
    <mergeCell ref="H37:J38"/>
    <mergeCell ref="D37:D38"/>
    <mergeCell ref="A57:A62"/>
    <mergeCell ref="A54:A56"/>
    <mergeCell ref="A63:A68"/>
    <mergeCell ref="A26:A29"/>
    <mergeCell ref="A47:B48"/>
    <mergeCell ref="A42:A45"/>
    <mergeCell ref="A24:B25"/>
    <mergeCell ref="A72:A78"/>
    <mergeCell ref="A87:A88"/>
    <mergeCell ref="A89:A91"/>
    <mergeCell ref="A92:A95"/>
    <mergeCell ref="D33:D34"/>
    <mergeCell ref="D35:D36"/>
    <mergeCell ref="D39:D41"/>
    <mergeCell ref="D42:D45"/>
    <mergeCell ref="A35:A36"/>
    <mergeCell ref="C35:C36"/>
    <mergeCell ref="H35:J36"/>
    <mergeCell ref="U87:U88"/>
    <mergeCell ref="V87:V88"/>
    <mergeCell ref="D94:D95"/>
    <mergeCell ref="F92:F93"/>
    <mergeCell ref="U92:U95"/>
    <mergeCell ref="T92:T93"/>
    <mergeCell ref="V92:V95"/>
    <mergeCell ref="S92:S93"/>
    <mergeCell ref="R92:R93"/>
    <mergeCell ref="H87:J95"/>
    <mergeCell ref="C94:C95"/>
    <mergeCell ref="G92:G93"/>
    <mergeCell ref="I57:I62"/>
    <mergeCell ref="I54:I56"/>
    <mergeCell ref="H8:J9"/>
    <mergeCell ref="H25:J25"/>
    <mergeCell ref="H32:J32"/>
    <mergeCell ref="H30:J31"/>
    <mergeCell ref="H33:J34"/>
    <mergeCell ref="K126:K131"/>
    <mergeCell ref="K125:L125"/>
    <mergeCell ref="H106:J107"/>
    <mergeCell ref="H108:J109"/>
    <mergeCell ref="H110:J111"/>
    <mergeCell ref="H103:J103"/>
    <mergeCell ref="H84:J84"/>
    <mergeCell ref="J63:J68"/>
    <mergeCell ref="I63:I68"/>
    <mergeCell ref="J54:J56"/>
    <mergeCell ref="J57:J62"/>
    <mergeCell ref="H104:J105"/>
    <mergeCell ref="I10:I11"/>
    <mergeCell ref="I6:I7"/>
    <mergeCell ref="I4:I5"/>
    <mergeCell ref="H10:H11"/>
    <mergeCell ref="H6:H7"/>
    <mergeCell ref="H4:H5"/>
    <mergeCell ref="H29:J29"/>
    <mergeCell ref="H28:J28"/>
    <mergeCell ref="H27:J27"/>
    <mergeCell ref="H26:J26"/>
    <mergeCell ref="I49:I50"/>
    <mergeCell ref="I51:I53"/>
    <mergeCell ref="H39:J41"/>
    <mergeCell ref="H42:J45"/>
    <mergeCell ref="J51:J53"/>
    <mergeCell ref="J49:J50"/>
    <mergeCell ref="K138:K141"/>
    <mergeCell ref="K132:K135"/>
    <mergeCell ref="K123:K124"/>
    <mergeCell ref="K122:L122"/>
    <mergeCell ref="A123:A127"/>
    <mergeCell ref="A128:A130"/>
    <mergeCell ref="A131:A136"/>
    <mergeCell ref="A137:A142"/>
    <mergeCell ref="A121:B122"/>
    <mergeCell ref="K136:L136"/>
    <mergeCell ref="C110:C111"/>
    <mergeCell ref="C108:C109"/>
    <mergeCell ref="D135:D136"/>
    <mergeCell ref="D148:D149"/>
    <mergeCell ref="D141:D142"/>
    <mergeCell ref="C148:C149"/>
    <mergeCell ref="C135:C136"/>
    <mergeCell ref="C141:C142"/>
    <mergeCell ref="C106:C107"/>
    <mergeCell ref="C104:C105"/>
    <mergeCell ref="C92:C93"/>
    <mergeCell ref="O92:O93"/>
    <mergeCell ref="K92:K93"/>
    <mergeCell ref="L92:L93"/>
    <mergeCell ref="M92:M93"/>
    <mergeCell ref="N92:N93"/>
    <mergeCell ref="E92:E93"/>
    <mergeCell ref="G102:I102"/>
    <mergeCell ref="G98:I98"/>
    <mergeCell ref="G99:I99"/>
    <mergeCell ref="G101:I101"/>
    <mergeCell ref="G100:I100"/>
    <mergeCell ref="P92:P93"/>
    <mergeCell ref="Q92:Q93"/>
    <mergeCell ref="A108:A109"/>
    <mergeCell ref="A115:A117"/>
    <mergeCell ref="A118:A119"/>
    <mergeCell ref="A143:A149"/>
    <mergeCell ref="A110:A111"/>
    <mergeCell ref="K145:L145"/>
    <mergeCell ref="K142:L142"/>
    <mergeCell ref="E104:E105"/>
    <mergeCell ref="E106:E107"/>
    <mergeCell ref="E100:F102"/>
    <mergeCell ref="E110:E111"/>
    <mergeCell ref="A104:A105"/>
    <mergeCell ref="A103:B103"/>
    <mergeCell ref="A100:A102"/>
    <mergeCell ref="A97:B98"/>
    <mergeCell ref="A106:A107"/>
    <mergeCell ref="A113:B114"/>
    <mergeCell ref="E108:E109"/>
  </mergeCells>
  <conditionalFormatting sqref="K1:K15 K17:K71 K79:K82 K84 K86 K89:K92 K94:K103 K105 K107 K109 K111:K146">
    <cfRule type="containsText" dxfId="0" priority="1" operator="containsText" text="361">
      <formula>NOT(ISERROR(SEARCH(("361"),(K1))))</formula>
    </cfRule>
  </conditionalFormatting>
  <conditionalFormatting sqref="K1:K15 K17:K71 K79:K82 K84 K86 K89:K92 K94:K103 K105 K107 K109 K111:K146">
    <cfRule type="containsText" dxfId="1" priority="2" operator="containsText" text="363">
      <formula>NOT(ISERROR(SEARCH(("363"),(K1))))</formula>
    </cfRule>
  </conditionalFormatting>
  <conditionalFormatting sqref="K1:K15 K17:K71 K79:K82 K84 K86 K89:K92 K94:K103 K105 K107 K109 K111:K146">
    <cfRule type="containsText" dxfId="1" priority="3" operator="containsText" text="365">
      <formula>NOT(ISERROR(SEARCH(("365"),(K1))))</formula>
    </cfRule>
  </conditionalFormatting>
  <conditionalFormatting sqref="K1:K15 K17:K71 K79:K82 K84 K86 K89:K92 K94:K103 K105 K107 K109 K111:K146">
    <cfRule type="containsText" dxfId="1" priority="4" operator="containsText" text="366">
      <formula>NOT(ISERROR(SEARCH(("366"),(K1))))</formula>
    </cfRule>
  </conditionalFormatting>
  <conditionalFormatting sqref="K1:K15 K17:K71 K79:K82 K84 K86 K89:K92 K94:K103 K105 K107 K109 K111:K146">
    <cfRule type="containsText" dxfId="1" priority="5" operator="containsText" text="367">
      <formula>NOT(ISERROR(SEARCH(("367"),(K1))))</formula>
    </cfRule>
  </conditionalFormatting>
  <conditionalFormatting sqref="P105 P107 P109 P111">
    <cfRule type="cellIs" dxfId="2" priority="6" operator="equal">
      <formula>"敵のみ"</formula>
    </cfRule>
  </conditionalFormatting>
  <conditionalFormatting sqref="D105 D107 D109 D111">
    <cfRule type="cellIs" dxfId="3" priority="7" operator="equal">
      <formula>"-"</formula>
    </cfRule>
  </conditionalFormatting>
  <conditionalFormatting sqref="O1:O71 O79:O82 O84 O86 O89:O92 O94:O103 O105 O107 O109 O111:O149">
    <cfRule type="cellIs" dxfId="4" priority="8" operator="greaterThan">
      <formula>0</formula>
    </cfRule>
  </conditionalFormatting>
  <conditionalFormatting sqref="P1:Q71 P79:Q82 P84:Q84 P86:Q86 P89:Q92 P94:Q103 P105:Q105 P107:Q107 P109:Q109 P111:Q149">
    <cfRule type="cellIs" dxfId="5" priority="9" operator="lessThan">
      <formula>1</formula>
    </cfRule>
  </conditionalFormatting>
  <conditionalFormatting sqref="P1:Q71 P79:Q82 P84:Q84 P86:Q86 P89:Q92 P94:Q103 P105:Q105 P107:Q107 P109:Q109 P111:Q149">
    <cfRule type="cellIs" dxfId="4" priority="10" operator="greaterThan">
      <formula>1</formula>
    </cfRule>
  </conditionalFormatting>
  <conditionalFormatting sqref="N25:N71 N79:N82 N84 N86 N89:N92 N94:N103 N105 N107 N109 N111">
    <cfRule type="cellIs" dxfId="6" priority="11" operator="greaterThan">
      <formula>0</formula>
    </cfRule>
  </conditionalFormatting>
  <conditionalFormatting sqref="N1:N15 N17:N71 N79:N82 N84 N86 N89:N92 N94:N103 N105 N107 N109 N111:N149">
    <cfRule type="containsText" dxfId="6" priority="12" operator="containsText" text="/">
      <formula>NOT(ISERROR(SEARCH(("/"),(N1))))</formula>
    </cfRule>
  </conditionalFormatting>
  <drawing r:id="rId2"/>
  <legacyDrawing r:id="rId3"/>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E77D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076">
        <v>46.0</v>
      </c>
      <c r="B1" s="2077"/>
      <c r="C1" s="2078" t="str">
        <f>IMAGE(VLOOKUP($A$1,Fighters!A2:AI107,12,FALSE),1)</f>
        <v/>
      </c>
      <c r="D1" s="2079"/>
      <c r="E1" s="2079"/>
      <c r="F1" s="2079"/>
      <c r="G1" s="2080"/>
      <c r="H1" s="2081"/>
      <c r="I1" s="2079"/>
      <c r="J1" s="2080"/>
      <c r="K1" s="2082"/>
      <c r="L1" s="2079"/>
      <c r="M1" s="2080"/>
      <c r="N1" s="2084"/>
      <c r="O1" s="2084"/>
      <c r="P1" s="2084"/>
      <c r="Q1" s="2084"/>
      <c r="R1" s="2085"/>
      <c r="S1" s="2085"/>
      <c r="T1" s="2085"/>
      <c r="U1" s="2085"/>
      <c r="V1" s="2085"/>
    </row>
    <row r="2">
      <c r="A2" s="2086" t="str">
        <f>VLOOKUP($A$1,Fighters!$A$2:$AI$81,6,FALSE)</f>
        <v>#4e77db</v>
      </c>
      <c r="B2" s="2077"/>
      <c r="C2" s="2087"/>
      <c r="G2" s="2088"/>
      <c r="H2" s="2089"/>
      <c r="I2" s="2090"/>
      <c r="J2" s="2091"/>
      <c r="K2" s="2089"/>
      <c r="L2" s="2090"/>
      <c r="M2" s="2091"/>
      <c r="N2" s="2084"/>
      <c r="O2" s="2084"/>
      <c r="P2" s="2084"/>
      <c r="Q2" s="2084"/>
      <c r="R2" s="2085"/>
      <c r="S2" s="2085"/>
      <c r="T2" s="2085"/>
      <c r="U2" s="2085"/>
      <c r="V2" s="2085"/>
    </row>
    <row r="3">
      <c r="A3" s="2086" t="str">
        <f>VLOOKUP($A$1,Fighters!$A$2:$AI$81,14,FALSE)</f>
        <v>46. ロックマン</v>
      </c>
      <c r="B3" s="2077"/>
      <c r="C3" s="2087"/>
      <c r="G3" s="2088"/>
      <c r="H3" s="2092"/>
      <c r="I3" s="2092"/>
      <c r="J3" s="2092"/>
      <c r="K3" s="2093"/>
      <c r="L3" s="2093"/>
      <c r="M3" s="2093"/>
      <c r="N3" s="2084"/>
      <c r="O3" s="2084"/>
      <c r="P3" s="2084"/>
      <c r="Q3" s="2084"/>
      <c r="R3" s="2094"/>
      <c r="S3" s="2085"/>
      <c r="T3" s="2085"/>
      <c r="U3" s="2085"/>
      <c r="V3" s="2085"/>
    </row>
    <row r="4">
      <c r="A4" s="2086" t="str">
        <f>VLOOKUP($A$1,Fighters!$A$2:$AI$81,13,FALSE)</f>
        <v>0</v>
      </c>
      <c r="B4" s="2077"/>
      <c r="C4" s="2087"/>
      <c r="G4" s="2088"/>
      <c r="H4" s="2095"/>
      <c r="I4" s="2095"/>
      <c r="J4" s="2092"/>
      <c r="K4" s="2093"/>
      <c r="L4" s="2093"/>
      <c r="M4" s="2093"/>
      <c r="N4" s="2084"/>
      <c r="O4" s="2084"/>
      <c r="P4" s="2084"/>
      <c r="Q4" s="2084"/>
      <c r="R4" s="2094"/>
      <c r="S4" s="2085"/>
      <c r="T4" s="2085"/>
      <c r="U4" s="2085"/>
      <c r="V4" s="2085"/>
    </row>
    <row r="5" ht="16.5" customHeight="1">
      <c r="A5" s="2076"/>
      <c r="B5" s="2077"/>
      <c r="C5" s="2087"/>
      <c r="G5" s="2088"/>
      <c r="H5" s="2096"/>
      <c r="I5" s="2096"/>
      <c r="J5" s="2097"/>
      <c r="K5" s="2098"/>
      <c r="L5" s="2099"/>
      <c r="M5" s="2099"/>
      <c r="N5" s="2084"/>
      <c r="O5" s="2084"/>
      <c r="P5" s="2084"/>
      <c r="Q5" s="2084"/>
      <c r="R5" s="2094"/>
      <c r="S5" s="2085"/>
      <c r="T5" s="2085"/>
      <c r="U5" s="2085"/>
      <c r="V5" s="2085"/>
    </row>
    <row r="6">
      <c r="A6" s="2077"/>
      <c r="B6" s="2077"/>
      <c r="C6" s="2087"/>
      <c r="G6" s="2088"/>
      <c r="H6" s="2095"/>
      <c r="I6" s="2100" t="s">
        <v>6</v>
      </c>
      <c r="J6" s="2098"/>
      <c r="K6" s="2101"/>
      <c r="L6" s="2099"/>
      <c r="M6" s="2099"/>
      <c r="N6" s="2084"/>
      <c r="O6" s="2084"/>
      <c r="P6" s="2084"/>
      <c r="Q6" s="2084"/>
      <c r="R6" s="2094"/>
      <c r="S6" s="2085"/>
      <c r="T6" s="2085"/>
      <c r="U6" s="2085"/>
      <c r="V6" s="2085"/>
    </row>
    <row r="7">
      <c r="A7" s="2077"/>
      <c r="B7" s="2077"/>
      <c r="C7" s="2087"/>
      <c r="G7" s="2088"/>
      <c r="H7" s="2096"/>
      <c r="I7" s="2096"/>
      <c r="J7" s="2098"/>
      <c r="K7" s="2101"/>
      <c r="L7" s="2099"/>
      <c r="M7" s="2099"/>
      <c r="N7" s="2084"/>
      <c r="O7" s="2084"/>
      <c r="P7" s="2084"/>
      <c r="Q7" s="2084"/>
      <c r="R7" s="2094"/>
      <c r="S7" s="2085"/>
      <c r="T7" s="2085"/>
      <c r="U7" s="2085"/>
      <c r="V7" s="2085"/>
    </row>
    <row r="8">
      <c r="A8" s="2077"/>
      <c r="B8" s="2077"/>
      <c r="C8" s="2087"/>
      <c r="G8" s="2088"/>
      <c r="H8" s="2102">
        <v>43613.00520381944</v>
      </c>
      <c r="I8" s="2079"/>
      <c r="J8" s="2080"/>
      <c r="K8" s="2098"/>
      <c r="L8" s="2099"/>
      <c r="M8" s="2099"/>
      <c r="N8" s="2084"/>
      <c r="O8" s="2084"/>
      <c r="P8" s="2084"/>
      <c r="Q8" s="2084"/>
      <c r="R8" s="2094"/>
      <c r="S8" s="2085"/>
      <c r="T8" s="2085"/>
      <c r="U8" s="2085"/>
      <c r="V8" s="2085"/>
    </row>
    <row r="9">
      <c r="A9" s="2077"/>
      <c r="B9" s="2077"/>
      <c r="C9" s="2087"/>
      <c r="G9" s="2088"/>
      <c r="H9" s="2089"/>
      <c r="I9" s="2090"/>
      <c r="J9" s="2091"/>
      <c r="K9" s="2085"/>
      <c r="L9" s="2084"/>
      <c r="M9" s="2084"/>
      <c r="N9" s="2084"/>
      <c r="O9" s="2084"/>
      <c r="P9" s="2084"/>
      <c r="Q9" s="2084"/>
      <c r="R9" s="2094"/>
      <c r="S9" s="2085"/>
      <c r="T9" s="2085"/>
      <c r="U9" s="2085"/>
      <c r="V9" s="2085"/>
    </row>
    <row r="10">
      <c r="A10" s="2077"/>
      <c r="B10" s="2077"/>
      <c r="C10" s="2087"/>
      <c r="G10" s="2088"/>
      <c r="H10" s="2103"/>
      <c r="I10" s="2103"/>
      <c r="J10" s="2085"/>
      <c r="K10" s="2085"/>
      <c r="L10" s="2084"/>
      <c r="M10" s="2084"/>
      <c r="N10" s="2084"/>
      <c r="O10" s="2084"/>
      <c r="P10" s="2084"/>
      <c r="Q10" s="2084"/>
      <c r="R10" s="2094"/>
      <c r="S10" s="2085"/>
      <c r="T10" s="2085"/>
      <c r="U10" s="2085"/>
      <c r="V10" s="2085"/>
    </row>
    <row r="11">
      <c r="A11" s="2104" t="s">
        <v>11</v>
      </c>
      <c r="B11" s="2080"/>
      <c r="C11" s="2087"/>
      <c r="G11" s="2088"/>
      <c r="H11" s="2096"/>
      <c r="I11" s="2096"/>
      <c r="J11" s="2085"/>
      <c r="K11" s="2085"/>
      <c r="L11" s="2084"/>
      <c r="M11" s="2084"/>
      <c r="N11" s="2084"/>
      <c r="O11" s="2084"/>
      <c r="P11" s="2084"/>
      <c r="Q11" s="2084"/>
      <c r="R11" s="2094"/>
      <c r="S11" s="2085"/>
      <c r="T11" s="2085"/>
      <c r="U11" s="2085"/>
      <c r="V11" s="2085"/>
    </row>
    <row r="12">
      <c r="A12" s="2089"/>
      <c r="B12" s="2091"/>
      <c r="C12" s="2089"/>
      <c r="D12" s="2090"/>
      <c r="E12" s="2090"/>
      <c r="F12" s="2090"/>
      <c r="G12" s="2091"/>
      <c r="H12" s="2105"/>
      <c r="I12" s="2105"/>
      <c r="J12" s="2077"/>
      <c r="K12" s="2077"/>
      <c r="L12" s="2084"/>
      <c r="M12" s="2084"/>
      <c r="N12" s="2084"/>
      <c r="O12" s="2084"/>
      <c r="P12" s="2084"/>
      <c r="Q12" s="2084"/>
      <c r="R12" s="2094"/>
      <c r="S12" s="2085"/>
      <c r="T12" s="2085"/>
      <c r="U12" s="2085"/>
      <c r="V12" s="208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102 [25th]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29F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1.958 [35th]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18.04 [43rd]</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1.132 [41st]</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47F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32.8 [44th]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1.602 [54th]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19F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0.094 [61st]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11.49 [78th]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1.155 [19th]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33F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0.11 [6th]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32.8 [43rd]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22F [75th]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 [10th]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0.05 [1st]</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2.88 [10th]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0.107 [25th]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v>3.0</v>
      </c>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3230</v>
      </c>
      <c r="B26" s="196" t="s">
        <v>2553</v>
      </c>
      <c r="C26" s="570" t="s">
        <v>3231</v>
      </c>
      <c r="D26" s="607" t="s">
        <v>3232</v>
      </c>
      <c r="E26" s="201" t="s">
        <v>429</v>
      </c>
      <c r="F26" s="200">
        <v>1.2</v>
      </c>
      <c r="G26" s="201" t="s">
        <v>70</v>
      </c>
      <c r="H26" s="243" t="s">
        <v>3233</v>
      </c>
      <c r="I26" s="221"/>
      <c r="J26" s="110"/>
      <c r="K26" s="200"/>
      <c r="L26" s="203"/>
      <c r="M26" s="204"/>
      <c r="N26" s="204"/>
      <c r="O26" s="205">
        <v>1.0</v>
      </c>
      <c r="P26" s="205">
        <v>1.0</v>
      </c>
      <c r="Q26" s="205">
        <v>1.0</v>
      </c>
      <c r="R26" s="105"/>
      <c r="S26" s="105"/>
      <c r="T26" s="105"/>
      <c r="U26" s="105"/>
      <c r="V26" s="105"/>
    </row>
    <row r="27" outlineLevel="1">
      <c r="A27" s="222"/>
      <c r="B27" s="196" t="s">
        <v>3234</v>
      </c>
      <c r="C27" s="210" t="s">
        <v>944</v>
      </c>
      <c r="D27" s="233"/>
      <c r="E27" s="210" t="s">
        <v>303</v>
      </c>
      <c r="F27" s="200">
        <v>2.4</v>
      </c>
      <c r="G27" s="210" t="s">
        <v>292</v>
      </c>
      <c r="H27" s="231"/>
      <c r="J27" s="233"/>
      <c r="K27" s="203"/>
      <c r="L27" s="203"/>
      <c r="M27" s="204"/>
      <c r="N27" s="204"/>
      <c r="O27" s="205">
        <v>0.0</v>
      </c>
      <c r="P27" s="205">
        <v>1.0</v>
      </c>
      <c r="Q27" s="205">
        <v>0.5</v>
      </c>
      <c r="R27" s="105"/>
      <c r="S27" s="105"/>
      <c r="T27" s="105"/>
      <c r="U27" s="105"/>
      <c r="V27" s="105"/>
    </row>
    <row r="28" outlineLevel="1">
      <c r="A28" s="222"/>
      <c r="B28" s="196" t="s">
        <v>3235</v>
      </c>
      <c r="C28" s="210" t="s">
        <v>575</v>
      </c>
      <c r="D28" s="233"/>
      <c r="E28" s="210" t="s">
        <v>303</v>
      </c>
      <c r="F28" s="200">
        <v>2.4</v>
      </c>
      <c r="G28" s="210" t="s">
        <v>292</v>
      </c>
      <c r="H28" s="231"/>
      <c r="J28" s="233"/>
      <c r="K28" s="203"/>
      <c r="L28" s="203"/>
      <c r="M28" s="204"/>
      <c r="N28" s="204"/>
      <c r="O28" s="205">
        <v>0.0</v>
      </c>
      <c r="P28" s="205">
        <v>1.0</v>
      </c>
      <c r="Q28" s="205">
        <v>0.5</v>
      </c>
      <c r="R28" s="105"/>
      <c r="S28" s="105"/>
      <c r="T28" s="105"/>
      <c r="U28" s="105"/>
      <c r="V28" s="105"/>
    </row>
    <row r="29" outlineLevel="1">
      <c r="A29" s="222"/>
      <c r="B29" s="196" t="s">
        <v>3236</v>
      </c>
      <c r="C29" s="210" t="s">
        <v>1077</v>
      </c>
      <c r="D29" s="114"/>
      <c r="E29" s="210" t="s">
        <v>303</v>
      </c>
      <c r="F29" s="200">
        <v>2.4</v>
      </c>
      <c r="G29" s="210" t="s">
        <v>292</v>
      </c>
      <c r="H29" s="112"/>
      <c r="I29" s="224"/>
      <c r="J29" s="114"/>
      <c r="K29" s="203"/>
      <c r="L29" s="203"/>
      <c r="M29" s="204"/>
      <c r="N29" s="204"/>
      <c r="O29" s="205">
        <v>0.0</v>
      </c>
      <c r="P29" s="205">
        <v>1.0</v>
      </c>
      <c r="Q29" s="205">
        <v>0.5</v>
      </c>
      <c r="R29" s="105"/>
      <c r="S29" s="105"/>
      <c r="T29" s="105"/>
      <c r="U29" s="105"/>
      <c r="V29" s="105"/>
    </row>
    <row r="30" outlineLevel="1">
      <c r="A30" s="222"/>
      <c r="B30" s="196" t="s">
        <v>2556</v>
      </c>
      <c r="C30" s="201" t="s">
        <v>3237</v>
      </c>
      <c r="D30" s="607" t="s">
        <v>3238</v>
      </c>
      <c r="E30" s="201" t="s">
        <v>429</v>
      </c>
      <c r="F30" s="200">
        <v>1.2</v>
      </c>
      <c r="G30" s="201" t="s">
        <v>70</v>
      </c>
      <c r="H30" s="243" t="s">
        <v>3233</v>
      </c>
      <c r="I30" s="221"/>
      <c r="J30" s="110"/>
      <c r="K30" s="203"/>
      <c r="L30" s="203"/>
      <c r="M30" s="204"/>
      <c r="N30" s="204"/>
      <c r="O30" s="205">
        <v>1.0</v>
      </c>
      <c r="P30" s="205">
        <v>1.0</v>
      </c>
      <c r="Q30" s="205">
        <v>1.0</v>
      </c>
      <c r="R30" s="105"/>
      <c r="S30" s="105"/>
      <c r="T30" s="105"/>
      <c r="U30" s="105"/>
      <c r="V30" s="105"/>
    </row>
    <row r="31" outlineLevel="1">
      <c r="A31" s="222"/>
      <c r="B31" s="196" t="s">
        <v>3239</v>
      </c>
      <c r="C31" s="210" t="s">
        <v>615</v>
      </c>
      <c r="D31" s="233"/>
      <c r="E31" s="210" t="s">
        <v>303</v>
      </c>
      <c r="F31" s="200">
        <v>2.4</v>
      </c>
      <c r="G31" s="210" t="s">
        <v>292</v>
      </c>
      <c r="H31" s="231"/>
      <c r="J31" s="233"/>
      <c r="K31" s="203"/>
      <c r="L31" s="203"/>
      <c r="M31" s="204"/>
      <c r="N31" s="204"/>
      <c r="O31" s="205">
        <v>0.0</v>
      </c>
      <c r="P31" s="205">
        <v>1.0</v>
      </c>
      <c r="Q31" s="205">
        <v>0.5</v>
      </c>
      <c r="R31" s="105"/>
      <c r="S31" s="105"/>
      <c r="T31" s="105"/>
      <c r="U31" s="105"/>
      <c r="V31" s="105"/>
    </row>
    <row r="32" outlineLevel="1">
      <c r="A32" s="222"/>
      <c r="B32" s="196" t="s">
        <v>3240</v>
      </c>
      <c r="C32" s="210" t="s">
        <v>776</v>
      </c>
      <c r="D32" s="233"/>
      <c r="E32" s="210" t="s">
        <v>303</v>
      </c>
      <c r="F32" s="200">
        <v>2.4</v>
      </c>
      <c r="G32" s="210" t="s">
        <v>292</v>
      </c>
      <c r="H32" s="231"/>
      <c r="J32" s="233"/>
      <c r="K32" s="203"/>
      <c r="L32" s="203"/>
      <c r="M32" s="204"/>
      <c r="N32" s="204"/>
      <c r="O32" s="205">
        <v>0.0</v>
      </c>
      <c r="P32" s="205">
        <v>1.0</v>
      </c>
      <c r="Q32" s="205">
        <v>0.5</v>
      </c>
      <c r="R32" s="105"/>
      <c r="S32" s="105"/>
      <c r="T32" s="105"/>
      <c r="U32" s="105"/>
      <c r="V32" s="105"/>
    </row>
    <row r="33" outlineLevel="1">
      <c r="A33" s="222"/>
      <c r="B33" s="196" t="s">
        <v>3241</v>
      </c>
      <c r="C33" s="210" t="s">
        <v>2314</v>
      </c>
      <c r="D33" s="114"/>
      <c r="E33" s="210" t="s">
        <v>303</v>
      </c>
      <c r="F33" s="200">
        <v>2.4</v>
      </c>
      <c r="G33" s="210" t="s">
        <v>292</v>
      </c>
      <c r="H33" s="112"/>
      <c r="I33" s="224"/>
      <c r="J33" s="114"/>
      <c r="K33" s="203"/>
      <c r="L33" s="203"/>
      <c r="M33" s="204"/>
      <c r="N33" s="204"/>
      <c r="O33" s="205">
        <v>0.0</v>
      </c>
      <c r="P33" s="205">
        <v>1.0</v>
      </c>
      <c r="Q33" s="205">
        <v>0.5</v>
      </c>
      <c r="R33" s="105"/>
      <c r="S33" s="105"/>
      <c r="T33" s="105"/>
      <c r="U33" s="105"/>
      <c r="V33" s="105"/>
    </row>
    <row r="34" outlineLevel="1">
      <c r="A34" s="222"/>
      <c r="B34" s="196" t="s">
        <v>3242</v>
      </c>
      <c r="C34" s="201" t="s">
        <v>3243</v>
      </c>
      <c r="D34" s="607" t="s">
        <v>3244</v>
      </c>
      <c r="E34" s="201" t="s">
        <v>429</v>
      </c>
      <c r="F34" s="200">
        <v>1.2</v>
      </c>
      <c r="G34" s="201" t="s">
        <v>70</v>
      </c>
      <c r="H34" s="243" t="s">
        <v>3233</v>
      </c>
      <c r="I34" s="221"/>
      <c r="J34" s="110"/>
      <c r="K34" s="203"/>
      <c r="L34" s="203"/>
      <c r="M34" s="204"/>
      <c r="N34" s="204"/>
      <c r="O34" s="205">
        <v>1.0</v>
      </c>
      <c r="P34" s="205">
        <v>1.0</v>
      </c>
      <c r="Q34" s="205">
        <v>1.0</v>
      </c>
      <c r="R34" s="105"/>
      <c r="S34" s="105"/>
      <c r="T34" s="105"/>
      <c r="U34" s="105"/>
      <c r="V34" s="105"/>
    </row>
    <row r="35" outlineLevel="1">
      <c r="A35" s="222"/>
      <c r="B35" s="196" t="s">
        <v>3245</v>
      </c>
      <c r="C35" s="210" t="s">
        <v>3246</v>
      </c>
      <c r="D35" s="233"/>
      <c r="E35" s="210" t="s">
        <v>303</v>
      </c>
      <c r="F35" s="200">
        <v>2.4</v>
      </c>
      <c r="G35" s="210" t="s">
        <v>292</v>
      </c>
      <c r="H35" s="231"/>
      <c r="J35" s="233"/>
      <c r="K35" s="203"/>
      <c r="L35" s="203"/>
      <c r="M35" s="204"/>
      <c r="N35" s="204"/>
      <c r="O35" s="205">
        <v>0.0</v>
      </c>
      <c r="P35" s="205">
        <v>1.0</v>
      </c>
      <c r="Q35" s="205">
        <v>0.5</v>
      </c>
      <c r="R35" s="105"/>
      <c r="S35" s="105"/>
      <c r="T35" s="105"/>
      <c r="U35" s="105"/>
      <c r="V35" s="105"/>
    </row>
    <row r="36" outlineLevel="1">
      <c r="A36" s="222"/>
      <c r="B36" s="196" t="s">
        <v>3247</v>
      </c>
      <c r="C36" s="210" t="s">
        <v>1848</v>
      </c>
      <c r="D36" s="233"/>
      <c r="E36" s="210" t="s">
        <v>303</v>
      </c>
      <c r="F36" s="200">
        <v>2.4</v>
      </c>
      <c r="G36" s="210" t="s">
        <v>292</v>
      </c>
      <c r="H36" s="231"/>
      <c r="J36" s="233"/>
      <c r="K36" s="203"/>
      <c r="L36" s="203"/>
      <c r="M36" s="204"/>
      <c r="N36" s="204"/>
      <c r="O36" s="205">
        <v>0.0</v>
      </c>
      <c r="P36" s="205">
        <v>1.0</v>
      </c>
      <c r="Q36" s="205">
        <v>0.5</v>
      </c>
      <c r="R36" s="105"/>
      <c r="S36" s="105"/>
      <c r="T36" s="105"/>
      <c r="U36" s="105"/>
      <c r="V36" s="105"/>
    </row>
    <row r="37" outlineLevel="1">
      <c r="A37" s="207"/>
      <c r="B37" s="196" t="s">
        <v>3248</v>
      </c>
      <c r="C37" s="210" t="s">
        <v>3249</v>
      </c>
      <c r="D37" s="114"/>
      <c r="E37" s="210" t="s">
        <v>303</v>
      </c>
      <c r="F37" s="200">
        <v>2.4</v>
      </c>
      <c r="G37" s="210" t="s">
        <v>292</v>
      </c>
      <c r="H37" s="112"/>
      <c r="I37" s="224"/>
      <c r="J37" s="114"/>
      <c r="K37" s="203"/>
      <c r="L37" s="203"/>
      <c r="M37" s="204"/>
      <c r="N37" s="204"/>
      <c r="O37" s="205">
        <v>0.0</v>
      </c>
      <c r="P37" s="205">
        <v>1.0</v>
      </c>
      <c r="Q37" s="205">
        <v>0.5</v>
      </c>
      <c r="R37" s="105"/>
      <c r="S37" s="105"/>
      <c r="T37" s="105"/>
      <c r="U37" s="105"/>
      <c r="V37" s="105"/>
    </row>
    <row r="38" outlineLevel="1">
      <c r="A38" s="195" t="s">
        <v>72</v>
      </c>
      <c r="B38" s="208" t="s">
        <v>813</v>
      </c>
      <c r="C38" s="210" t="s">
        <v>3250</v>
      </c>
      <c r="D38" s="275" t="s">
        <v>234</v>
      </c>
      <c r="E38" s="210" t="s">
        <v>1538</v>
      </c>
      <c r="F38" s="200">
        <v>1.44</v>
      </c>
      <c r="G38" s="301" t="s">
        <v>292</v>
      </c>
      <c r="H38" s="243" t="s">
        <v>3251</v>
      </c>
      <c r="I38" s="221"/>
      <c r="J38" s="110"/>
      <c r="K38" s="200"/>
      <c r="L38" s="203"/>
      <c r="M38" s="204"/>
      <c r="N38" s="204"/>
      <c r="O38" s="205">
        <v>1.0</v>
      </c>
      <c r="P38" s="205">
        <v>1.0</v>
      </c>
      <c r="Q38" s="205">
        <v>1.0</v>
      </c>
      <c r="R38" s="105"/>
      <c r="S38" s="105"/>
      <c r="T38" s="105"/>
      <c r="U38" s="105"/>
      <c r="V38" s="105"/>
    </row>
    <row r="39" outlineLevel="1">
      <c r="A39" s="207"/>
      <c r="B39" s="208" t="s">
        <v>421</v>
      </c>
      <c r="C39" s="210" t="s">
        <v>476</v>
      </c>
      <c r="D39" s="114"/>
      <c r="E39" s="210" t="s">
        <v>58</v>
      </c>
      <c r="F39" s="200">
        <v>4.8</v>
      </c>
      <c r="G39" s="276" t="s">
        <v>91</v>
      </c>
      <c r="H39" s="112"/>
      <c r="I39" s="224"/>
      <c r="J39" s="114"/>
      <c r="K39" s="203"/>
      <c r="L39" s="203"/>
      <c r="M39" s="204"/>
      <c r="N39" s="204"/>
      <c r="O39" s="205">
        <v>1.0</v>
      </c>
      <c r="P39" s="205">
        <v>1.0</v>
      </c>
      <c r="Q39" s="205">
        <v>1.0</v>
      </c>
      <c r="R39" s="105"/>
      <c r="S39" s="105"/>
      <c r="T39" s="105"/>
      <c r="U39" s="105"/>
      <c r="V39" s="105"/>
    </row>
    <row r="40" ht="17.25" customHeight="1" outlineLevel="1">
      <c r="A40" s="195" t="s">
        <v>93</v>
      </c>
      <c r="B40" s="214"/>
      <c r="C40" s="210" t="s">
        <v>66</v>
      </c>
      <c r="D40" s="275" t="s">
        <v>3252</v>
      </c>
      <c r="E40" s="210" t="s">
        <v>495</v>
      </c>
      <c r="F40" s="200">
        <v>20.4</v>
      </c>
      <c r="G40" s="301" t="s">
        <v>1778</v>
      </c>
      <c r="H40" s="243" t="s">
        <v>3253</v>
      </c>
      <c r="I40" s="221"/>
      <c r="J40" s="110"/>
      <c r="K40" s="203"/>
      <c r="L40" s="203"/>
      <c r="M40" s="204"/>
      <c r="N40" s="204"/>
      <c r="O40" s="205">
        <v>0.0</v>
      </c>
      <c r="P40" s="205">
        <v>1.0</v>
      </c>
      <c r="Q40" s="205">
        <v>1.0</v>
      </c>
      <c r="R40" s="105"/>
      <c r="S40" s="105"/>
      <c r="T40" s="105"/>
      <c r="U40" s="105"/>
      <c r="V40" s="105"/>
    </row>
    <row r="41" ht="17.25" customHeight="1" outlineLevel="1">
      <c r="A41" s="222"/>
      <c r="B41" s="208" t="s">
        <v>343</v>
      </c>
      <c r="C41" s="210" t="s">
        <v>85</v>
      </c>
      <c r="D41" s="233"/>
      <c r="E41" s="210" t="s">
        <v>74</v>
      </c>
      <c r="F41" s="200">
        <v>14.399999999999999</v>
      </c>
      <c r="G41" s="301" t="s">
        <v>75</v>
      </c>
      <c r="H41" s="231"/>
      <c r="J41" s="233"/>
      <c r="K41" s="205"/>
      <c r="L41" s="204"/>
      <c r="M41" s="204"/>
      <c r="N41" s="204"/>
      <c r="O41" s="205">
        <v>0.0</v>
      </c>
      <c r="P41" s="205">
        <v>1.0</v>
      </c>
      <c r="Q41" s="205">
        <v>1.0</v>
      </c>
      <c r="R41" s="105"/>
      <c r="S41" s="105"/>
      <c r="T41" s="105"/>
      <c r="U41" s="105"/>
      <c r="V41" s="105"/>
    </row>
    <row r="42" ht="17.25" customHeight="1" outlineLevel="1">
      <c r="A42" s="207"/>
      <c r="B42" s="208" t="s">
        <v>352</v>
      </c>
      <c r="C42" s="210" t="s">
        <v>1058</v>
      </c>
      <c r="D42" s="114"/>
      <c r="E42" s="210" t="s">
        <v>90</v>
      </c>
      <c r="F42" s="200">
        <v>9.6</v>
      </c>
      <c r="G42" s="301" t="s">
        <v>91</v>
      </c>
      <c r="H42" s="112"/>
      <c r="I42" s="224"/>
      <c r="J42" s="114"/>
      <c r="K42" s="205"/>
      <c r="L42" s="204"/>
      <c r="M42" s="204"/>
      <c r="N42" s="204"/>
      <c r="O42" s="205">
        <v>0.0</v>
      </c>
      <c r="P42" s="205">
        <v>1.0</v>
      </c>
      <c r="Q42" s="205">
        <v>1.0</v>
      </c>
      <c r="R42" s="105"/>
      <c r="S42" s="105"/>
      <c r="T42" s="105"/>
      <c r="U42" s="105"/>
      <c r="V42" s="105"/>
    </row>
    <row r="43" ht="21.0" customHeight="1" outlineLevel="1">
      <c r="A43" s="195" t="s">
        <v>104</v>
      </c>
      <c r="B43" s="214"/>
      <c r="C43" s="210" t="s">
        <v>690</v>
      </c>
      <c r="D43" s="275" t="s">
        <v>461</v>
      </c>
      <c r="E43" s="210" t="s">
        <v>90</v>
      </c>
      <c r="F43" s="200">
        <v>9.6</v>
      </c>
      <c r="G43" s="301" t="s">
        <v>91</v>
      </c>
      <c r="H43" s="243" t="s">
        <v>3254</v>
      </c>
      <c r="I43" s="221"/>
      <c r="J43" s="110"/>
      <c r="K43" s="205"/>
      <c r="L43" s="204"/>
      <c r="M43" s="204"/>
      <c r="N43" s="204"/>
      <c r="O43" s="205">
        <v>0.0</v>
      </c>
      <c r="P43" s="205">
        <v>1.0</v>
      </c>
      <c r="Q43" s="205">
        <v>1.0</v>
      </c>
      <c r="R43" s="105"/>
      <c r="S43" s="105"/>
      <c r="T43" s="105"/>
      <c r="U43" s="105"/>
      <c r="V43" s="105"/>
    </row>
    <row r="44" ht="21.0" customHeight="1" outlineLevel="1">
      <c r="A44" s="207"/>
      <c r="B44" s="208" t="s">
        <v>76</v>
      </c>
      <c r="C44" s="210" t="s">
        <v>1128</v>
      </c>
      <c r="D44" s="114"/>
      <c r="E44" s="210" t="s">
        <v>229</v>
      </c>
      <c r="F44" s="200">
        <v>6.0</v>
      </c>
      <c r="G44" s="301" t="s">
        <v>67</v>
      </c>
      <c r="H44" s="112"/>
      <c r="I44" s="224"/>
      <c r="J44" s="114"/>
      <c r="K44" s="204"/>
      <c r="L44" s="204"/>
      <c r="M44" s="204"/>
      <c r="N44" s="204"/>
      <c r="O44" s="205">
        <v>0.0</v>
      </c>
      <c r="P44" s="205">
        <v>1.0</v>
      </c>
      <c r="Q44" s="205">
        <v>1.0</v>
      </c>
      <c r="R44" s="105"/>
      <c r="S44" s="105"/>
      <c r="T44" s="105"/>
      <c r="U44" s="105"/>
      <c r="V44" s="105"/>
    </row>
    <row r="45" outlineLevel="1">
      <c r="A45" s="195" t="s">
        <v>110</v>
      </c>
      <c r="B45" s="208" t="s">
        <v>341</v>
      </c>
      <c r="C45" s="210" t="s">
        <v>3255</v>
      </c>
      <c r="D45" s="210" t="s">
        <v>112</v>
      </c>
      <c r="E45" s="210" t="s">
        <v>2459</v>
      </c>
      <c r="F45" s="200">
        <v>13.799999999999999</v>
      </c>
      <c r="G45" s="276" t="s">
        <v>193</v>
      </c>
      <c r="H45" s="243" t="s">
        <v>3256</v>
      </c>
      <c r="I45" s="221"/>
      <c r="J45" s="110"/>
      <c r="K45" s="203"/>
      <c r="L45" s="203"/>
      <c r="M45" s="204"/>
      <c r="N45" s="204"/>
      <c r="O45" s="205">
        <v>0.0</v>
      </c>
      <c r="P45" s="205">
        <v>1.0</v>
      </c>
      <c r="Q45" s="205">
        <v>1.0</v>
      </c>
      <c r="R45" s="105"/>
      <c r="S45" s="105"/>
      <c r="T45" s="105"/>
      <c r="U45" s="105"/>
      <c r="V45" s="105"/>
    </row>
    <row r="46" outlineLevel="1">
      <c r="A46" s="207"/>
      <c r="B46" s="208" t="s">
        <v>344</v>
      </c>
      <c r="C46" s="210" t="s">
        <v>3257</v>
      </c>
      <c r="D46" s="210" t="s">
        <v>3258</v>
      </c>
      <c r="E46" s="210" t="s">
        <v>3259</v>
      </c>
      <c r="F46" s="200">
        <v>17.939999999999998</v>
      </c>
      <c r="G46" s="276" t="s">
        <v>193</v>
      </c>
      <c r="H46" s="112"/>
      <c r="I46" s="224"/>
      <c r="J46" s="114"/>
      <c r="K46" s="203"/>
      <c r="L46" s="203"/>
      <c r="M46" s="204"/>
      <c r="N46" s="204"/>
      <c r="O46" s="205"/>
      <c r="P46" s="205"/>
      <c r="Q46" s="205"/>
      <c r="R46" s="105"/>
      <c r="S46" s="105"/>
      <c r="T46" s="105"/>
      <c r="U46" s="105"/>
      <c r="V46" s="105"/>
    </row>
    <row r="47" outlineLevel="1">
      <c r="A47" s="195" t="s">
        <v>119</v>
      </c>
      <c r="B47" s="208" t="s">
        <v>170</v>
      </c>
      <c r="C47" s="210" t="s">
        <v>90</v>
      </c>
      <c r="D47" s="275" t="s">
        <v>1932</v>
      </c>
      <c r="E47" s="210" t="s">
        <v>303</v>
      </c>
      <c r="F47" s="200">
        <v>2.4</v>
      </c>
      <c r="G47" s="301" t="s">
        <v>70</v>
      </c>
      <c r="H47" s="243" t="s">
        <v>3260</v>
      </c>
      <c r="I47" s="221"/>
      <c r="J47" s="110"/>
      <c r="K47" s="204"/>
      <c r="L47" s="204"/>
      <c r="M47" s="204"/>
      <c r="N47" s="204"/>
      <c r="O47" s="205">
        <v>0.0</v>
      </c>
      <c r="P47" s="205">
        <v>0.0</v>
      </c>
      <c r="Q47" s="205">
        <v>0.0</v>
      </c>
      <c r="R47" s="105"/>
      <c r="S47" s="105"/>
      <c r="T47" s="105"/>
      <c r="U47" s="105"/>
      <c r="V47" s="105"/>
    </row>
    <row r="48" outlineLevel="1">
      <c r="A48" s="222"/>
      <c r="B48" s="208" t="s">
        <v>411</v>
      </c>
      <c r="C48" s="210" t="s">
        <v>3261</v>
      </c>
      <c r="D48" s="233"/>
      <c r="E48" s="210" t="s">
        <v>592</v>
      </c>
      <c r="F48" s="200">
        <v>1.7999999999999998</v>
      </c>
      <c r="G48" s="301" t="s">
        <v>292</v>
      </c>
      <c r="H48" s="231"/>
      <c r="J48" s="233"/>
      <c r="K48" s="204"/>
      <c r="L48" s="204"/>
      <c r="M48" s="204"/>
      <c r="N48" s="204"/>
      <c r="O48" s="205">
        <v>0.0</v>
      </c>
      <c r="P48" s="205">
        <v>0.0</v>
      </c>
      <c r="Q48" s="205">
        <v>0.7</v>
      </c>
      <c r="R48" s="105"/>
      <c r="S48" s="105"/>
      <c r="T48" s="105"/>
      <c r="U48" s="105"/>
      <c r="V48" s="105"/>
    </row>
    <row r="49" outlineLevel="1">
      <c r="A49" s="207"/>
      <c r="B49" s="208" t="s">
        <v>414</v>
      </c>
      <c r="C49" s="210" t="s">
        <v>544</v>
      </c>
      <c r="D49" s="114"/>
      <c r="E49" s="210" t="s">
        <v>66</v>
      </c>
      <c r="F49" s="200">
        <v>7.199999999999999</v>
      </c>
      <c r="G49" s="301" t="s">
        <v>59</v>
      </c>
      <c r="H49" s="112"/>
      <c r="I49" s="224"/>
      <c r="J49" s="114"/>
      <c r="K49" s="204"/>
      <c r="L49" s="204"/>
      <c r="M49" s="204"/>
      <c r="N49" s="204"/>
      <c r="O49" s="205">
        <v>0.0</v>
      </c>
      <c r="P49" s="205">
        <v>1.0</v>
      </c>
      <c r="Q49" s="205">
        <v>1.0</v>
      </c>
      <c r="R49" s="105"/>
      <c r="S49" s="105"/>
      <c r="T49" s="105"/>
      <c r="U49" s="105"/>
      <c r="V49" s="105"/>
    </row>
    <row r="50" outlineLevel="1">
      <c r="A50" s="195" t="s">
        <v>128</v>
      </c>
      <c r="B50" s="214"/>
      <c r="C50" s="210" t="s">
        <v>495</v>
      </c>
      <c r="D50" s="275" t="s">
        <v>2464</v>
      </c>
      <c r="E50" s="210" t="s">
        <v>495</v>
      </c>
      <c r="F50" s="200">
        <v>20.4</v>
      </c>
      <c r="G50" s="301" t="s">
        <v>75</v>
      </c>
      <c r="H50" s="243" t="s">
        <v>3262</v>
      </c>
      <c r="I50" s="221"/>
      <c r="J50" s="110"/>
      <c r="K50" s="203"/>
      <c r="L50" s="203"/>
      <c r="M50" s="204"/>
      <c r="N50" s="204"/>
      <c r="O50" s="205">
        <v>0.0</v>
      </c>
      <c r="P50" s="205">
        <v>1.0</v>
      </c>
      <c r="Q50" s="205">
        <v>1.0</v>
      </c>
      <c r="R50" s="105"/>
      <c r="S50" s="105"/>
      <c r="T50" s="105"/>
      <c r="U50" s="105"/>
      <c r="V50" s="105"/>
    </row>
    <row r="51" outlineLevel="1">
      <c r="A51" s="222"/>
      <c r="B51" s="208" t="s">
        <v>343</v>
      </c>
      <c r="C51" s="210" t="s">
        <v>594</v>
      </c>
      <c r="D51" s="233"/>
      <c r="E51" s="210" t="s">
        <v>166</v>
      </c>
      <c r="F51" s="200">
        <v>16.8</v>
      </c>
      <c r="G51" s="301" t="s">
        <v>168</v>
      </c>
      <c r="H51" s="231"/>
      <c r="J51" s="233"/>
      <c r="K51" s="203"/>
      <c r="L51" s="203"/>
      <c r="M51" s="204"/>
      <c r="N51" s="204"/>
      <c r="O51" s="205">
        <v>0.0</v>
      </c>
      <c r="P51" s="205">
        <v>1.0</v>
      </c>
      <c r="Q51" s="205">
        <v>1.0</v>
      </c>
      <c r="R51" s="105"/>
      <c r="S51" s="105"/>
      <c r="T51" s="105"/>
      <c r="U51" s="105"/>
      <c r="V51" s="105"/>
    </row>
    <row r="52" outlineLevel="1">
      <c r="A52" s="207"/>
      <c r="B52" s="208" t="s">
        <v>352</v>
      </c>
      <c r="C52" s="210" t="s">
        <v>3263</v>
      </c>
      <c r="D52" s="114"/>
      <c r="E52" s="210" t="s">
        <v>79</v>
      </c>
      <c r="F52" s="200">
        <v>10.799999999999999</v>
      </c>
      <c r="G52" s="301" t="s">
        <v>147</v>
      </c>
      <c r="H52" s="112"/>
      <c r="I52" s="224"/>
      <c r="J52" s="114"/>
      <c r="K52" s="203"/>
      <c r="L52" s="203"/>
      <c r="M52" s="204"/>
      <c r="N52" s="204"/>
      <c r="O52" s="205">
        <v>0.0</v>
      </c>
      <c r="P52" s="205">
        <v>1.0</v>
      </c>
      <c r="Q52" s="205">
        <v>1.0</v>
      </c>
      <c r="R52" s="105"/>
      <c r="S52" s="105"/>
      <c r="T52" s="105"/>
      <c r="U52" s="105"/>
      <c r="V52" s="105"/>
    </row>
    <row r="53">
      <c r="A53" s="180"/>
      <c r="B53" s="246"/>
      <c r="C53" s="180"/>
      <c r="D53" s="180"/>
      <c r="E53" s="180"/>
      <c r="F53" s="248"/>
      <c r="G53" s="248"/>
      <c r="H53" s="180"/>
      <c r="I53" s="180"/>
      <c r="J53" s="180"/>
      <c r="K53" s="180"/>
      <c r="L53" s="180"/>
      <c r="M53" s="180"/>
      <c r="N53" s="180"/>
      <c r="O53" s="180"/>
      <c r="P53" s="180"/>
      <c r="Q53" s="180"/>
      <c r="R53" s="180"/>
      <c r="S53" s="180"/>
      <c r="T53" s="180"/>
      <c r="U53" s="180"/>
      <c r="V53" s="180"/>
    </row>
    <row r="54">
      <c r="A54" s="250" t="str">
        <f>'テンプレート'!A55</f>
        <v>Aerial Attacks</v>
      </c>
      <c r="B54" s="110"/>
      <c r="C54" s="251"/>
      <c r="D54" s="251"/>
      <c r="E54" s="251"/>
      <c r="F54" s="253"/>
      <c r="G54" s="251"/>
      <c r="H54" s="253"/>
      <c r="I54" s="253"/>
      <c r="J54" s="254"/>
      <c r="K54" s="253"/>
      <c r="L54" s="253"/>
      <c r="M54" s="253"/>
      <c r="N54" s="253"/>
      <c r="O54" s="253"/>
      <c r="P54" s="253"/>
      <c r="Q54" s="253"/>
      <c r="R54" s="253"/>
      <c r="S54" s="253"/>
      <c r="T54" s="253"/>
      <c r="U54" s="253"/>
      <c r="V54" s="253"/>
    </row>
    <row r="55" outlineLevel="1">
      <c r="A55" s="112"/>
      <c r="B55" s="114"/>
      <c r="C55" s="256" t="str">
        <f>'テンプレート'!C56</f>
        <v>Active</v>
      </c>
      <c r="D55" s="257" t="str">
        <f>'テンプレート'!D56</f>
        <v>Duration</v>
      </c>
      <c r="E55" s="256" t="str">
        <f>'テンプレート'!E56</f>
        <v>Base Damage</v>
      </c>
      <c r="F55" s="259" t="str">
        <f>'テンプレート'!F56</f>
        <v>Damage (1v1)</v>
      </c>
      <c r="G55" s="259" t="str">
        <f>'テンプレート'!G56</f>
        <v>SH (1v1)</v>
      </c>
      <c r="H55" s="260" t="str">
        <f>'テンプレート'!H56</f>
        <v>ガード硬直</v>
      </c>
      <c r="I55" s="259" t="str">
        <f>'テンプレート'!I56</f>
        <v>Landing Lag</v>
      </c>
      <c r="J55" s="259" t="s">
        <v>176</v>
      </c>
      <c r="K55" s="259" t="str">
        <f>'テンプレート'!K56</f>
        <v>ベクトル</v>
      </c>
      <c r="L55" s="259" t="str">
        <f>'テンプレート'!L56</f>
        <v>KBG (R.E.)</v>
      </c>
      <c r="M55" s="259" t="str">
        <f>'テンプレート'!M56</f>
        <v>BKB (R.A.)</v>
      </c>
      <c r="N55" s="259" t="str">
        <f>'テンプレート'!N56</f>
        <v>FKB (R.F.)</v>
      </c>
      <c r="O55" s="262" t="str">
        <f>'テンプレート'!O56</f>
        <v>盾削り値</v>
      </c>
      <c r="P55" s="259" t="str">
        <f>'テンプレート'!P56</f>
        <v>ﾋｯﾄｽﾄｯﾌﾟ</v>
      </c>
      <c r="Q55" s="262" t="str">
        <f>'テンプレート'!Q56</f>
        <v>ずらし</v>
      </c>
      <c r="R55" s="263" t="str">
        <f>'テンプレート'!R56</f>
        <v>Comment</v>
      </c>
      <c r="S55" s="120"/>
      <c r="T55" s="120"/>
      <c r="U55" s="120"/>
      <c r="V55" s="120"/>
    </row>
    <row r="56" outlineLevel="1">
      <c r="A56" s="265" t="s">
        <v>187</v>
      </c>
      <c r="B56" s="267" t="s">
        <v>2553</v>
      </c>
      <c r="C56" s="199" t="s">
        <v>3264</v>
      </c>
      <c r="D56" s="436" t="s">
        <v>96</v>
      </c>
      <c r="E56" s="199" t="s">
        <v>303</v>
      </c>
      <c r="F56" s="200">
        <v>2.4</v>
      </c>
      <c r="G56" s="200">
        <v>2.04</v>
      </c>
      <c r="H56" s="210" t="s">
        <v>292</v>
      </c>
      <c r="I56" s="426" t="s">
        <v>504</v>
      </c>
      <c r="J56" s="426" t="s">
        <v>504</v>
      </c>
      <c r="K56" s="278"/>
      <c r="L56" s="284"/>
      <c r="M56" s="825"/>
      <c r="N56" s="825"/>
      <c r="O56" s="282">
        <v>1.0</v>
      </c>
      <c r="P56" s="282">
        <v>1.0</v>
      </c>
      <c r="Q56" s="282">
        <v>1.0</v>
      </c>
      <c r="R56" s="243" t="s">
        <v>3233</v>
      </c>
      <c r="S56" s="221"/>
      <c r="T56" s="221"/>
      <c r="U56" s="221"/>
      <c r="V56" s="110"/>
    </row>
    <row r="57" outlineLevel="1">
      <c r="A57" s="222"/>
      <c r="B57" s="267" t="s">
        <v>3234</v>
      </c>
      <c r="C57" s="199" t="s">
        <v>944</v>
      </c>
      <c r="E57" s="199" t="s">
        <v>303</v>
      </c>
      <c r="F57" s="200">
        <v>2.4</v>
      </c>
      <c r="G57" s="200">
        <v>2.04</v>
      </c>
      <c r="H57" s="210" t="s">
        <v>292</v>
      </c>
      <c r="I57" s="222"/>
      <c r="J57" s="222"/>
      <c r="K57" s="278"/>
      <c r="L57" s="284"/>
      <c r="M57" s="825"/>
      <c r="N57" s="825"/>
      <c r="O57" s="282">
        <v>0.0</v>
      </c>
      <c r="P57" s="282">
        <v>1.0</v>
      </c>
      <c r="Q57" s="282">
        <v>0.5</v>
      </c>
      <c r="R57" s="231"/>
      <c r="V57" s="233"/>
    </row>
    <row r="58" outlineLevel="1">
      <c r="A58" s="222"/>
      <c r="B58" s="267" t="s">
        <v>3235</v>
      </c>
      <c r="C58" s="199" t="s">
        <v>575</v>
      </c>
      <c r="E58" s="199" t="s">
        <v>303</v>
      </c>
      <c r="F58" s="200">
        <v>2.4</v>
      </c>
      <c r="G58" s="200">
        <v>2.04</v>
      </c>
      <c r="H58" s="210" t="s">
        <v>292</v>
      </c>
      <c r="I58" s="222"/>
      <c r="J58" s="222"/>
      <c r="K58" s="278"/>
      <c r="L58" s="284"/>
      <c r="M58" s="825"/>
      <c r="N58" s="825"/>
      <c r="O58" s="282">
        <v>0.0</v>
      </c>
      <c r="P58" s="282">
        <v>1.0</v>
      </c>
      <c r="Q58" s="282">
        <v>0.5</v>
      </c>
      <c r="R58" s="231"/>
      <c r="V58" s="233"/>
    </row>
    <row r="59" outlineLevel="1">
      <c r="A59" s="222"/>
      <c r="B59" s="267" t="s">
        <v>3236</v>
      </c>
      <c r="C59" s="199" t="s">
        <v>1077</v>
      </c>
      <c r="D59" s="224"/>
      <c r="E59" s="199" t="s">
        <v>303</v>
      </c>
      <c r="F59" s="200">
        <v>2.4</v>
      </c>
      <c r="G59" s="200">
        <v>2.04</v>
      </c>
      <c r="H59" s="210" t="s">
        <v>292</v>
      </c>
      <c r="I59" s="207"/>
      <c r="J59" s="207"/>
      <c r="K59" s="278"/>
      <c r="L59" s="284"/>
      <c r="M59" s="825"/>
      <c r="N59" s="825"/>
      <c r="O59" s="282">
        <v>0.0</v>
      </c>
      <c r="P59" s="282">
        <v>1.0</v>
      </c>
      <c r="Q59" s="282">
        <v>0.5</v>
      </c>
      <c r="R59" s="112"/>
      <c r="S59" s="224"/>
      <c r="T59" s="224"/>
      <c r="U59" s="224"/>
      <c r="V59" s="114"/>
    </row>
    <row r="60" outlineLevel="1">
      <c r="A60" s="222"/>
      <c r="B60" s="267" t="s">
        <v>2556</v>
      </c>
      <c r="C60" s="199" t="s">
        <v>444</v>
      </c>
      <c r="D60" s="436" t="s">
        <v>190</v>
      </c>
      <c r="E60" s="199" t="s">
        <v>303</v>
      </c>
      <c r="F60" s="200">
        <v>2.4</v>
      </c>
      <c r="G60" s="200">
        <v>2.04</v>
      </c>
      <c r="H60" s="210" t="s">
        <v>292</v>
      </c>
      <c r="I60" s="426" t="s">
        <v>504</v>
      </c>
      <c r="J60" s="426" t="s">
        <v>504</v>
      </c>
      <c r="K60" s="278"/>
      <c r="L60" s="284"/>
      <c r="M60" s="825"/>
      <c r="N60" s="825"/>
      <c r="O60" s="282">
        <v>1.0</v>
      </c>
      <c r="P60" s="282">
        <v>1.0</v>
      </c>
      <c r="Q60" s="282">
        <v>1.0</v>
      </c>
      <c r="R60" s="243" t="s">
        <v>3233</v>
      </c>
      <c r="S60" s="221"/>
      <c r="T60" s="221"/>
      <c r="U60" s="221"/>
      <c r="V60" s="110"/>
    </row>
    <row r="61" outlineLevel="1">
      <c r="A61" s="222"/>
      <c r="B61" s="267" t="s">
        <v>3239</v>
      </c>
      <c r="C61" s="199" t="s">
        <v>615</v>
      </c>
      <c r="E61" s="199" t="s">
        <v>303</v>
      </c>
      <c r="F61" s="200">
        <v>2.4</v>
      </c>
      <c r="G61" s="200">
        <v>2.04</v>
      </c>
      <c r="H61" s="210" t="s">
        <v>292</v>
      </c>
      <c r="I61" s="222"/>
      <c r="J61" s="222"/>
      <c r="K61" s="278"/>
      <c r="L61" s="284"/>
      <c r="M61" s="825"/>
      <c r="N61" s="825"/>
      <c r="O61" s="282">
        <v>0.0</v>
      </c>
      <c r="P61" s="282">
        <v>1.0</v>
      </c>
      <c r="Q61" s="282">
        <v>0.5</v>
      </c>
      <c r="R61" s="231"/>
      <c r="V61" s="233"/>
    </row>
    <row r="62" outlineLevel="1">
      <c r="A62" s="222"/>
      <c r="B62" s="267" t="s">
        <v>3240</v>
      </c>
      <c r="C62" s="199" t="s">
        <v>776</v>
      </c>
      <c r="E62" s="199" t="s">
        <v>303</v>
      </c>
      <c r="F62" s="200">
        <v>2.4</v>
      </c>
      <c r="G62" s="200">
        <v>2.04</v>
      </c>
      <c r="H62" s="210" t="s">
        <v>292</v>
      </c>
      <c r="I62" s="222"/>
      <c r="J62" s="222"/>
      <c r="K62" s="278"/>
      <c r="L62" s="284"/>
      <c r="M62" s="825"/>
      <c r="N62" s="825"/>
      <c r="O62" s="282">
        <v>0.0</v>
      </c>
      <c r="P62" s="282">
        <v>1.0</v>
      </c>
      <c r="Q62" s="282">
        <v>0.5</v>
      </c>
      <c r="R62" s="231"/>
      <c r="V62" s="233"/>
    </row>
    <row r="63" outlineLevel="1">
      <c r="A63" s="222"/>
      <c r="B63" s="267" t="s">
        <v>3241</v>
      </c>
      <c r="C63" s="199" t="s">
        <v>2314</v>
      </c>
      <c r="D63" s="224"/>
      <c r="E63" s="199" t="s">
        <v>303</v>
      </c>
      <c r="F63" s="200">
        <v>2.4</v>
      </c>
      <c r="G63" s="200">
        <v>2.04</v>
      </c>
      <c r="H63" s="210" t="s">
        <v>292</v>
      </c>
      <c r="I63" s="207"/>
      <c r="J63" s="207"/>
      <c r="K63" s="278"/>
      <c r="L63" s="284"/>
      <c r="M63" s="825"/>
      <c r="N63" s="825"/>
      <c r="O63" s="282">
        <v>0.0</v>
      </c>
      <c r="P63" s="282">
        <v>1.0</v>
      </c>
      <c r="Q63" s="282">
        <v>0.5</v>
      </c>
      <c r="R63" s="112"/>
      <c r="S63" s="224"/>
      <c r="T63" s="224"/>
      <c r="U63" s="224"/>
      <c r="V63" s="114"/>
    </row>
    <row r="64" outlineLevel="1">
      <c r="A64" s="222"/>
      <c r="B64" s="267" t="s">
        <v>3242</v>
      </c>
      <c r="C64" s="199" t="s">
        <v>1545</v>
      </c>
      <c r="D64" s="436" t="s">
        <v>622</v>
      </c>
      <c r="E64" s="199" t="s">
        <v>303</v>
      </c>
      <c r="F64" s="200">
        <v>2.4</v>
      </c>
      <c r="G64" s="200">
        <v>2.04</v>
      </c>
      <c r="H64" s="210" t="s">
        <v>292</v>
      </c>
      <c r="I64" s="426" t="s">
        <v>504</v>
      </c>
      <c r="J64" s="426" t="s">
        <v>504</v>
      </c>
      <c r="K64" s="278"/>
      <c r="L64" s="284"/>
      <c r="M64" s="825"/>
      <c r="N64" s="825"/>
      <c r="O64" s="282">
        <v>1.0</v>
      </c>
      <c r="P64" s="282">
        <v>1.0</v>
      </c>
      <c r="Q64" s="282">
        <v>1.0</v>
      </c>
      <c r="R64" s="243" t="s">
        <v>3233</v>
      </c>
      <c r="S64" s="221"/>
      <c r="T64" s="221"/>
      <c r="U64" s="221"/>
      <c r="V64" s="110"/>
    </row>
    <row r="65" outlineLevel="1">
      <c r="A65" s="222"/>
      <c r="B65" s="267" t="s">
        <v>3245</v>
      </c>
      <c r="C65" s="199" t="s">
        <v>3246</v>
      </c>
      <c r="E65" s="199" t="s">
        <v>303</v>
      </c>
      <c r="F65" s="200">
        <v>2.4</v>
      </c>
      <c r="G65" s="200">
        <v>2.04</v>
      </c>
      <c r="H65" s="210" t="s">
        <v>292</v>
      </c>
      <c r="I65" s="222"/>
      <c r="J65" s="222"/>
      <c r="K65" s="278"/>
      <c r="L65" s="284"/>
      <c r="M65" s="825"/>
      <c r="N65" s="825"/>
      <c r="O65" s="282">
        <v>0.0</v>
      </c>
      <c r="P65" s="282">
        <v>1.0</v>
      </c>
      <c r="Q65" s="282">
        <v>0.5</v>
      </c>
      <c r="R65" s="231"/>
      <c r="V65" s="233"/>
    </row>
    <row r="66" outlineLevel="1">
      <c r="A66" s="222"/>
      <c r="B66" s="267" t="s">
        <v>3247</v>
      </c>
      <c r="C66" s="199" t="s">
        <v>1848</v>
      </c>
      <c r="E66" s="199" t="s">
        <v>303</v>
      </c>
      <c r="F66" s="200">
        <v>2.4</v>
      </c>
      <c r="G66" s="200">
        <v>2.04</v>
      </c>
      <c r="H66" s="210" t="s">
        <v>292</v>
      </c>
      <c r="I66" s="222"/>
      <c r="J66" s="222"/>
      <c r="K66" s="278"/>
      <c r="L66" s="284"/>
      <c r="M66" s="825"/>
      <c r="N66" s="825"/>
      <c r="O66" s="282">
        <v>0.0</v>
      </c>
      <c r="P66" s="282">
        <v>1.0</v>
      </c>
      <c r="Q66" s="282">
        <v>0.5</v>
      </c>
      <c r="R66" s="231"/>
      <c r="V66" s="233"/>
    </row>
    <row r="67" outlineLevel="1">
      <c r="A67" s="207"/>
      <c r="B67" s="267" t="s">
        <v>3248</v>
      </c>
      <c r="C67" s="199" t="s">
        <v>3249</v>
      </c>
      <c r="D67" s="224"/>
      <c r="E67" s="199" t="s">
        <v>303</v>
      </c>
      <c r="F67" s="200">
        <v>2.4</v>
      </c>
      <c r="G67" s="200">
        <v>2.04</v>
      </c>
      <c r="H67" s="210" t="s">
        <v>292</v>
      </c>
      <c r="I67" s="207"/>
      <c r="J67" s="207"/>
      <c r="K67" s="278"/>
      <c r="L67" s="284"/>
      <c r="M67" s="825"/>
      <c r="N67" s="825"/>
      <c r="O67" s="282">
        <v>0.0</v>
      </c>
      <c r="P67" s="282">
        <v>1.0</v>
      </c>
      <c r="Q67" s="282">
        <v>0.5</v>
      </c>
      <c r="R67" s="112"/>
      <c r="S67" s="224"/>
      <c r="T67" s="224"/>
      <c r="U67" s="224"/>
      <c r="V67" s="114"/>
    </row>
    <row r="68" outlineLevel="1">
      <c r="A68" s="265" t="s">
        <v>219</v>
      </c>
      <c r="B68" s="267"/>
      <c r="C68" s="199" t="s">
        <v>3265</v>
      </c>
      <c r="D68" s="269">
        <v>40.0</v>
      </c>
      <c r="E68" s="199" t="s">
        <v>3266</v>
      </c>
      <c r="F68" s="200" t="s">
        <v>3267</v>
      </c>
      <c r="G68" s="200" t="s">
        <v>3268</v>
      </c>
      <c r="H68" s="200" t="s">
        <v>295</v>
      </c>
      <c r="I68" s="311" t="str">
        <f t="array" ref="I68">INDEX('Aerial Attacks'!$O$3:$AA$109, MATCH($A$1,'Aerial Attacks'!$A$3:$A$109,0), MATCH(A68,'Aerial Attacks'!$O$2:$S$2,0))</f>
        <v>11</v>
      </c>
      <c r="J68" s="314" t="s">
        <v>197</v>
      </c>
      <c r="K68" s="278"/>
      <c r="L68" s="284"/>
      <c r="M68" s="825"/>
      <c r="N68" s="825"/>
      <c r="O68" s="282">
        <v>0.0</v>
      </c>
      <c r="P68" s="282">
        <v>1.0</v>
      </c>
      <c r="Q68" s="282">
        <v>1.0</v>
      </c>
      <c r="R68" s="1128"/>
      <c r="S68" s="221"/>
      <c r="T68" s="221"/>
      <c r="U68" s="221"/>
      <c r="V68" s="110"/>
    </row>
    <row r="69" outlineLevel="1">
      <c r="A69" s="207"/>
      <c r="B69" s="267" t="s">
        <v>76</v>
      </c>
      <c r="C69" s="199" t="s">
        <v>1319</v>
      </c>
      <c r="D69" s="114"/>
      <c r="E69" s="199" t="s">
        <v>229</v>
      </c>
      <c r="F69" s="200">
        <v>6.0</v>
      </c>
      <c r="G69" s="200">
        <v>5.1</v>
      </c>
      <c r="H69" s="200" t="s">
        <v>70</v>
      </c>
      <c r="I69" s="207"/>
      <c r="J69" s="114"/>
      <c r="K69" s="278"/>
      <c r="L69" s="284"/>
      <c r="M69" s="825"/>
      <c r="N69" s="825"/>
      <c r="O69" s="282">
        <v>0.0</v>
      </c>
      <c r="P69" s="282">
        <v>1.0</v>
      </c>
      <c r="Q69" s="282">
        <v>1.0</v>
      </c>
      <c r="R69" s="112"/>
      <c r="S69" s="224"/>
      <c r="T69" s="224"/>
      <c r="U69" s="224"/>
      <c r="V69" s="114"/>
    </row>
    <row r="70" outlineLevel="1">
      <c r="A70" s="265" t="s">
        <v>260</v>
      </c>
      <c r="B70" s="267" t="s">
        <v>170</v>
      </c>
      <c r="C70" s="199" t="s">
        <v>64</v>
      </c>
      <c r="D70" s="275" t="s">
        <v>345</v>
      </c>
      <c r="E70" s="199" t="s">
        <v>194</v>
      </c>
      <c r="F70" s="200">
        <v>3.5999999999999996</v>
      </c>
      <c r="G70" s="200">
        <v>3.06</v>
      </c>
      <c r="H70" s="200" t="s">
        <v>292</v>
      </c>
      <c r="I70" s="311">
        <f t="array" ref="I70">INDEX('Aerial Attacks'!$O$3:$AA$109, MATCH($A$1,'Aerial Attacks'!$A$3:$A$109,0), MATCH(A70,'Aerial Attacks'!$O$2:$S$2,0))</f>
        <v>20</v>
      </c>
      <c r="J70" s="314" t="s">
        <v>584</v>
      </c>
      <c r="K70" s="278"/>
      <c r="L70" s="284"/>
      <c r="M70" s="825"/>
      <c r="N70" s="825"/>
      <c r="O70" s="282">
        <v>0.0</v>
      </c>
      <c r="P70" s="282">
        <v>1.0</v>
      </c>
      <c r="Q70" s="282">
        <v>1.0</v>
      </c>
      <c r="R70" s="1128"/>
      <c r="S70" s="221"/>
      <c r="T70" s="221"/>
      <c r="U70" s="221"/>
      <c r="V70" s="110"/>
    </row>
    <row r="71" outlineLevel="1">
      <c r="A71" s="222"/>
      <c r="B71" s="267" t="s">
        <v>177</v>
      </c>
      <c r="C71" s="199" t="s">
        <v>261</v>
      </c>
      <c r="D71" s="233"/>
      <c r="E71" s="199" t="s">
        <v>58</v>
      </c>
      <c r="F71" s="200">
        <v>4.8</v>
      </c>
      <c r="G71" s="200">
        <v>4.08</v>
      </c>
      <c r="H71" s="200" t="s">
        <v>70</v>
      </c>
      <c r="I71" s="222"/>
      <c r="J71" s="233"/>
      <c r="K71" s="278"/>
      <c r="L71" s="284"/>
      <c r="M71" s="825"/>
      <c r="N71" s="825"/>
      <c r="O71" s="282">
        <v>0.0</v>
      </c>
      <c r="P71" s="282">
        <v>1.0</v>
      </c>
      <c r="Q71" s="282">
        <v>1.0</v>
      </c>
      <c r="R71" s="231"/>
      <c r="V71" s="233"/>
    </row>
    <row r="72" outlineLevel="1">
      <c r="A72" s="207"/>
      <c r="B72" s="267" t="s">
        <v>245</v>
      </c>
      <c r="C72" s="199" t="s">
        <v>212</v>
      </c>
      <c r="D72" s="114"/>
      <c r="E72" s="199" t="s">
        <v>229</v>
      </c>
      <c r="F72" s="200">
        <v>6.0</v>
      </c>
      <c r="G72" s="200">
        <v>5.1</v>
      </c>
      <c r="H72" s="200" t="s">
        <v>70</v>
      </c>
      <c r="I72" s="207"/>
      <c r="J72" s="114"/>
      <c r="K72" s="278"/>
      <c r="L72" s="284"/>
      <c r="M72" s="825"/>
      <c r="N72" s="825"/>
      <c r="O72" s="282">
        <v>0.0</v>
      </c>
      <c r="P72" s="282">
        <v>1.0</v>
      </c>
      <c r="Q72" s="282">
        <v>1.0</v>
      </c>
      <c r="R72" s="112"/>
      <c r="S72" s="224"/>
      <c r="T72" s="224"/>
      <c r="U72" s="224"/>
      <c r="V72" s="114"/>
    </row>
    <row r="73" outlineLevel="1">
      <c r="A73" s="265" t="s">
        <v>271</v>
      </c>
      <c r="B73" s="267" t="s">
        <v>640</v>
      </c>
      <c r="C73" s="197" t="s">
        <v>3269</v>
      </c>
      <c r="D73" s="269" t="s">
        <v>710</v>
      </c>
      <c r="E73" s="199" t="s">
        <v>194</v>
      </c>
      <c r="F73" s="200">
        <v>3.5999999999999996</v>
      </c>
      <c r="G73" s="200">
        <v>3.06</v>
      </c>
      <c r="H73" s="200" t="s">
        <v>292</v>
      </c>
      <c r="I73" s="311" t="str">
        <f t="array" ref="I73">INDEX('Aerial Attacks'!$O$3:$AA$109, MATCH($A$1,'Aerial Attacks'!$A$3:$A$109,0), MATCH(A73,'Aerial Attacks'!$O$2:$S$2,0))</f>
        <v>20</v>
      </c>
      <c r="J73" s="314" t="s">
        <v>3270</v>
      </c>
      <c r="K73" s="284"/>
      <c r="L73" s="284"/>
      <c r="M73" s="825"/>
      <c r="N73" s="825"/>
      <c r="O73" s="282">
        <v>0.0</v>
      </c>
      <c r="P73" s="282">
        <v>0.2</v>
      </c>
      <c r="Q73" s="282">
        <v>0.7</v>
      </c>
      <c r="R73" s="243" t="s">
        <v>3271</v>
      </c>
      <c r="S73" s="221"/>
      <c r="T73" s="221"/>
      <c r="U73" s="221"/>
      <c r="V73" s="110"/>
    </row>
    <row r="74" outlineLevel="1">
      <c r="A74" s="222"/>
      <c r="B74" s="267" t="s">
        <v>646</v>
      </c>
      <c r="C74" s="197" t="s">
        <v>3272</v>
      </c>
      <c r="D74" s="233"/>
      <c r="E74" s="199" t="s">
        <v>303</v>
      </c>
      <c r="F74" s="200">
        <v>2.4</v>
      </c>
      <c r="G74" s="200">
        <v>2.04</v>
      </c>
      <c r="H74" s="200" t="s">
        <v>292</v>
      </c>
      <c r="I74" s="222"/>
      <c r="J74" s="233"/>
      <c r="K74" s="284"/>
      <c r="L74" s="284"/>
      <c r="M74" s="825"/>
      <c r="N74" s="825"/>
      <c r="O74" s="282">
        <v>0.0</v>
      </c>
      <c r="P74" s="282">
        <v>0.2</v>
      </c>
      <c r="Q74" s="282">
        <v>0.7</v>
      </c>
      <c r="R74" s="231"/>
      <c r="V74" s="233"/>
    </row>
    <row r="75" outlineLevel="1">
      <c r="A75" s="222"/>
      <c r="B75" s="267" t="s">
        <v>649</v>
      </c>
      <c r="C75" s="197" t="s">
        <v>3273</v>
      </c>
      <c r="D75" s="233"/>
      <c r="E75" s="199" t="s">
        <v>429</v>
      </c>
      <c r="F75" s="200">
        <v>1.2</v>
      </c>
      <c r="G75" s="200">
        <v>1.02</v>
      </c>
      <c r="H75" s="200" t="s">
        <v>292</v>
      </c>
      <c r="I75" s="222"/>
      <c r="J75" s="233"/>
      <c r="K75" s="284"/>
      <c r="L75" s="284"/>
      <c r="M75" s="825"/>
      <c r="N75" s="825"/>
      <c r="O75" s="282">
        <v>0.0</v>
      </c>
      <c r="P75" s="282">
        <v>0.2</v>
      </c>
      <c r="Q75" s="282">
        <v>0.7</v>
      </c>
      <c r="R75" s="231"/>
      <c r="V75" s="233"/>
    </row>
    <row r="76" outlineLevel="1">
      <c r="A76" s="207"/>
      <c r="B76" s="267" t="s">
        <v>418</v>
      </c>
      <c r="C76" s="199" t="s">
        <v>3274</v>
      </c>
      <c r="D76" s="114"/>
      <c r="E76" s="199" t="s">
        <v>303</v>
      </c>
      <c r="F76" s="200">
        <v>2.4</v>
      </c>
      <c r="G76" s="200">
        <v>2.04</v>
      </c>
      <c r="H76" s="200" t="s">
        <v>292</v>
      </c>
      <c r="I76" s="207"/>
      <c r="J76" s="114"/>
      <c r="K76" s="284"/>
      <c r="L76" s="284"/>
      <c r="M76" s="825"/>
      <c r="N76" s="825"/>
      <c r="O76" s="282">
        <v>0.0</v>
      </c>
      <c r="P76" s="282">
        <v>0.2</v>
      </c>
      <c r="Q76" s="282">
        <v>0.7</v>
      </c>
      <c r="R76" s="112"/>
      <c r="S76" s="224"/>
      <c r="T76" s="224"/>
      <c r="U76" s="224"/>
      <c r="V76" s="114"/>
    </row>
    <row r="77" outlineLevel="1">
      <c r="A77" s="265" t="s">
        <v>283</v>
      </c>
      <c r="B77" s="267" t="s">
        <v>129</v>
      </c>
      <c r="C77" s="199" t="s">
        <v>970</v>
      </c>
      <c r="D77" s="269">
        <v>64.0</v>
      </c>
      <c r="E77" s="199" t="s">
        <v>166</v>
      </c>
      <c r="F77" s="200">
        <v>16.8</v>
      </c>
      <c r="G77" s="200">
        <v>14.280000000000001</v>
      </c>
      <c r="H77" s="200" t="s">
        <v>59</v>
      </c>
      <c r="I77" s="311">
        <f t="array" ref="I77">INDEX('Aerial Attacks'!$O$3:$AA$109, MATCH($A$1,'Aerial Attacks'!$A$3:$A$109,0), MATCH(A77,'Aerial Attacks'!$O$2:$S$2,0))</f>
        <v>14</v>
      </c>
      <c r="J77" s="314" t="s">
        <v>3275</v>
      </c>
      <c r="K77" s="284"/>
      <c r="L77" s="284"/>
      <c r="M77" s="825"/>
      <c r="N77" s="825"/>
      <c r="O77" s="282">
        <v>0.0</v>
      </c>
      <c r="P77" s="282">
        <v>1.0</v>
      </c>
      <c r="Q77" s="282">
        <v>1.0</v>
      </c>
      <c r="R77" s="243" t="s">
        <v>3170</v>
      </c>
      <c r="S77" s="221"/>
      <c r="T77" s="221"/>
      <c r="U77" s="221"/>
      <c r="V77" s="110"/>
    </row>
    <row r="78" outlineLevel="1">
      <c r="A78" s="207"/>
      <c r="B78" s="267" t="s">
        <v>267</v>
      </c>
      <c r="C78" s="199" t="s">
        <v>1110</v>
      </c>
      <c r="D78" s="114"/>
      <c r="E78" s="199" t="s">
        <v>74</v>
      </c>
      <c r="F78" s="200">
        <v>14.399999999999999</v>
      </c>
      <c r="G78" s="200">
        <v>12.24</v>
      </c>
      <c r="H78" s="200" t="s">
        <v>59</v>
      </c>
      <c r="I78" s="207"/>
      <c r="J78" s="114"/>
      <c r="K78" s="284"/>
      <c r="L78" s="284"/>
      <c r="M78" s="825"/>
      <c r="N78" s="825"/>
      <c r="O78" s="282">
        <v>0.0</v>
      </c>
      <c r="P78" s="282">
        <v>1.0</v>
      </c>
      <c r="Q78" s="282">
        <v>1.0</v>
      </c>
      <c r="R78" s="112"/>
      <c r="S78" s="224"/>
      <c r="T78" s="224"/>
      <c r="U78" s="224"/>
      <c r="V78" s="114"/>
    </row>
    <row r="79">
      <c r="A79" s="312"/>
      <c r="B79" s="315"/>
      <c r="C79" s="317"/>
      <c r="D79" s="317"/>
      <c r="E79" s="318"/>
      <c r="F79" s="318"/>
      <c r="G79" s="318"/>
      <c r="H79" s="319"/>
      <c r="I79" s="319"/>
      <c r="J79" s="320"/>
      <c r="K79" s="320"/>
      <c r="L79" s="320"/>
      <c r="M79" s="320"/>
      <c r="N79" s="320"/>
      <c r="O79" s="320"/>
      <c r="P79" s="320"/>
      <c r="Q79" s="180"/>
      <c r="R79" s="180"/>
      <c r="S79" s="180"/>
      <c r="T79" s="180"/>
      <c r="U79" s="180"/>
      <c r="V79" s="180"/>
    </row>
    <row r="80">
      <c r="A80" s="322" t="str">
        <f>'テンプレート'!A71</f>
        <v>Special Moves</v>
      </c>
      <c r="B80" s="117"/>
      <c r="C80" s="317"/>
      <c r="D80" s="317"/>
      <c r="E80" s="318"/>
      <c r="F80" s="318"/>
      <c r="G80" s="318"/>
      <c r="H80" s="319"/>
      <c r="I80" s="319"/>
      <c r="J80" s="320"/>
      <c r="K80" s="320"/>
      <c r="L80" s="320"/>
      <c r="M80" s="320"/>
      <c r="N80" s="320"/>
      <c r="O80" s="320"/>
      <c r="P80" s="320"/>
      <c r="Q80" s="180"/>
      <c r="R80" s="180"/>
      <c r="S80" s="180"/>
      <c r="T80" s="180"/>
      <c r="U80" s="180"/>
      <c r="V80" s="180"/>
    </row>
    <row r="81" outlineLevel="1">
      <c r="A81" s="324" t="str">
        <f>"NB ("&amp;VLOOKUP($A$1,Fighters!$A$2:$AI$81,15,FALSE)&amp;")"</f>
        <v>NB (メタルブレード)</v>
      </c>
      <c r="B81" s="117"/>
      <c r="C81" s="327" t="s">
        <v>48</v>
      </c>
      <c r="D81" s="327" t="s">
        <v>49</v>
      </c>
      <c r="E81" s="328" t="s">
        <v>50</v>
      </c>
      <c r="F81" s="329" t="s">
        <v>51</v>
      </c>
      <c r="G81" s="328" t="s">
        <v>52</v>
      </c>
      <c r="H81" s="331" t="str">
        <f>'テンプレート'!H72</f>
        <v>Comment</v>
      </c>
      <c r="I81" s="120"/>
      <c r="J81" s="117"/>
      <c r="K81" s="333" t="str">
        <f>'テンプレート'!K72</f>
        <v>ベクトル</v>
      </c>
      <c r="L81" s="333" t="str">
        <f>'テンプレート'!L72</f>
        <v>KBG (R.E.)</v>
      </c>
      <c r="M81" s="333" t="str">
        <f>'テンプレート'!M72</f>
        <v>BKB (R.A.)</v>
      </c>
      <c r="N81" s="333" t="str">
        <f>'テンプレート'!N72</f>
        <v>FKB (R.F.)</v>
      </c>
      <c r="O81" s="334" t="str">
        <f>'テンプレート'!O72</f>
        <v>盾削り値</v>
      </c>
      <c r="P81" s="333" t="str">
        <f>'テンプレート'!P72</f>
        <v>ﾋｯﾄｽﾄｯﾌﾟ</v>
      </c>
      <c r="Q81" s="334" t="str">
        <f>'テンプレート'!Q72</f>
        <v>ずらし</v>
      </c>
      <c r="R81" s="333" t="str">
        <f>'テンプレート'!R72</f>
        <v>相殺</v>
      </c>
      <c r="S81" s="334" t="str">
        <f>'テンプレート'!S72</f>
        <v>相殺ﾓｰｼｮﾝ</v>
      </c>
      <c r="T81" s="334" t="str">
        <f>'テンプレート'!T72</f>
        <v>飛び道具</v>
      </c>
      <c r="U81" s="334" t="str">
        <f>'テンプレート'!U72</f>
        <v>慣性反転</v>
      </c>
      <c r="V81" s="334" t="str">
        <f>'テンプレート'!V72</f>
        <v>向き反転</v>
      </c>
    </row>
    <row r="82" outlineLevel="1">
      <c r="A82" s="335" t="s">
        <v>324</v>
      </c>
      <c r="B82" s="343" t="s">
        <v>467</v>
      </c>
      <c r="C82" s="197" t="s">
        <v>3276</v>
      </c>
      <c r="D82" s="199" t="s">
        <v>458</v>
      </c>
      <c r="E82" s="199" t="s">
        <v>229</v>
      </c>
      <c r="F82" s="200">
        <v>6.0</v>
      </c>
      <c r="G82" s="820" t="s">
        <v>70</v>
      </c>
      <c r="H82" s="243" t="s">
        <v>3277</v>
      </c>
      <c r="I82" s="221"/>
      <c r="J82" s="110"/>
      <c r="K82" s="203"/>
      <c r="L82" s="203"/>
      <c r="M82" s="204"/>
      <c r="N82" s="204"/>
      <c r="O82" s="200">
        <v>0.0</v>
      </c>
      <c r="P82" s="200">
        <v>1.0</v>
      </c>
      <c r="Q82" s="200">
        <v>1.0</v>
      </c>
      <c r="R82" s="205" t="b">
        <v>1</v>
      </c>
      <c r="S82" s="205" t="b">
        <v>0</v>
      </c>
      <c r="T82" s="205" t="b">
        <v>1</v>
      </c>
      <c r="U82" s="344" t="s">
        <v>340</v>
      </c>
      <c r="V82" s="344" t="b">
        <v>1</v>
      </c>
    </row>
    <row r="83" outlineLevel="1">
      <c r="A83" s="222"/>
      <c r="B83" s="708" t="s">
        <v>474</v>
      </c>
      <c r="C83" s="197" t="s">
        <v>3278</v>
      </c>
      <c r="D83" s="199" t="s">
        <v>345</v>
      </c>
      <c r="E83" s="199" t="s">
        <v>229</v>
      </c>
      <c r="F83" s="200">
        <v>6.0</v>
      </c>
      <c r="G83" s="820" t="s">
        <v>70</v>
      </c>
      <c r="H83" s="231"/>
      <c r="J83" s="233"/>
      <c r="K83" s="203"/>
      <c r="L83" s="203"/>
      <c r="M83" s="204"/>
      <c r="N83" s="204"/>
      <c r="O83" s="200">
        <v>0.0</v>
      </c>
      <c r="P83" s="200">
        <v>1.0</v>
      </c>
      <c r="Q83" s="200">
        <v>1.0</v>
      </c>
      <c r="R83" s="205" t="b">
        <v>1</v>
      </c>
      <c r="S83" s="205" t="b">
        <v>0</v>
      </c>
      <c r="T83" s="205" t="b">
        <v>1</v>
      </c>
      <c r="U83" s="222"/>
      <c r="V83" s="222"/>
    </row>
    <row r="84" outlineLevel="1">
      <c r="A84" s="222"/>
      <c r="B84" s="708" t="s">
        <v>1207</v>
      </c>
      <c r="C84" s="386"/>
      <c r="D84" s="386"/>
      <c r="E84" s="201" t="s">
        <v>194</v>
      </c>
      <c r="F84" s="200">
        <v>3.5999999999999996</v>
      </c>
      <c r="G84" s="820" t="s">
        <v>292</v>
      </c>
      <c r="H84" s="112"/>
      <c r="I84" s="224"/>
      <c r="J84" s="114"/>
      <c r="K84" s="203"/>
      <c r="L84" s="203"/>
      <c r="M84" s="204"/>
      <c r="N84" s="204"/>
      <c r="O84" s="200">
        <v>0.0</v>
      </c>
      <c r="P84" s="200">
        <v>1.0</v>
      </c>
      <c r="Q84" s="200">
        <v>1.0</v>
      </c>
      <c r="R84" s="205" t="b">
        <v>1</v>
      </c>
      <c r="S84" s="205" t="b">
        <v>0</v>
      </c>
      <c r="T84" s="205" t="b">
        <v>1</v>
      </c>
      <c r="U84" s="207"/>
      <c r="V84" s="207"/>
    </row>
    <row r="85" outlineLevel="1">
      <c r="A85" s="324" t="str">
        <f>"横B ("&amp;VLOOKUP($A$1,Fighters!$A$2:$AI$81,16,FALSE)&amp;")"</f>
        <v>横B (クラッシュボム)</v>
      </c>
      <c r="B85" s="117"/>
      <c r="C85" s="327" t="s">
        <v>48</v>
      </c>
      <c r="D85" s="327" t="s">
        <v>49</v>
      </c>
      <c r="E85" s="328" t="s">
        <v>50</v>
      </c>
      <c r="F85" s="329" t="s">
        <v>51</v>
      </c>
      <c r="G85" s="328" t="s">
        <v>52</v>
      </c>
      <c r="H85" s="331" t="str">
        <f>'テンプレート'!H75</f>
        <v>Comment</v>
      </c>
      <c r="I85" s="120"/>
      <c r="J85" s="117"/>
      <c r="K85" s="333" t="str">
        <f>'テンプレート'!K75</f>
        <v>ベクトル</v>
      </c>
      <c r="L85" s="333" t="str">
        <f>'テンプレート'!L75</f>
        <v>KBG (R.E.)</v>
      </c>
      <c r="M85" s="333" t="str">
        <f>'テンプレート'!M75</f>
        <v>BKB (R.A.)</v>
      </c>
      <c r="N85" s="333" t="str">
        <f>'テンプレート'!N75</f>
        <v>FKB (R.F.)</v>
      </c>
      <c r="O85" s="334" t="str">
        <f>'テンプレート'!O75</f>
        <v>盾削り値</v>
      </c>
      <c r="P85" s="333" t="str">
        <f>'テンプレート'!P75</f>
        <v>ﾋｯﾄｽﾄｯﾌﾟ</v>
      </c>
      <c r="Q85" s="334" t="str">
        <f>'テンプレート'!Q75</f>
        <v>ずらし</v>
      </c>
      <c r="R85" s="333" t="str">
        <f>'テンプレート'!R75</f>
        <v>相殺</v>
      </c>
      <c r="S85" s="334" t="str">
        <f>'テンプレート'!S75</f>
        <v>相殺ﾓｰｼｮﾝ</v>
      </c>
      <c r="T85" s="334" t="str">
        <f>'テンプレート'!T75</f>
        <v>飛び道具</v>
      </c>
      <c r="U85" s="334" t="str">
        <f>'テンプレート'!U75</f>
        <v>慣性反転</v>
      </c>
      <c r="V85" s="334" t="str">
        <f>'テンプレート'!V75</f>
        <v>向き反転</v>
      </c>
    </row>
    <row r="86" outlineLevel="1">
      <c r="A86" s="335" t="s">
        <v>324</v>
      </c>
      <c r="B86" s="343" t="s">
        <v>3279</v>
      </c>
      <c r="C86" s="199" t="s">
        <v>3280</v>
      </c>
      <c r="D86" s="314" t="s">
        <v>345</v>
      </c>
      <c r="E86" s="199" t="s">
        <v>451</v>
      </c>
      <c r="F86" s="200">
        <v>0.0</v>
      </c>
      <c r="G86" s="386"/>
      <c r="H86" s="243" t="s">
        <v>3281</v>
      </c>
      <c r="I86" s="221"/>
      <c r="J86" s="110"/>
      <c r="K86" s="203"/>
      <c r="L86" s="203"/>
      <c r="M86" s="204"/>
      <c r="N86" s="204"/>
      <c r="O86" s="200">
        <v>0.0</v>
      </c>
      <c r="P86" s="200">
        <v>1.0</v>
      </c>
      <c r="Q86" s="200">
        <v>1.0</v>
      </c>
      <c r="R86" s="205" t="b">
        <v>1</v>
      </c>
      <c r="S86" s="205" t="b">
        <v>0</v>
      </c>
      <c r="T86" s="205" t="b">
        <v>1</v>
      </c>
      <c r="U86" s="344" t="s">
        <v>340</v>
      </c>
      <c r="V86" s="344" t="b">
        <v>1</v>
      </c>
    </row>
    <row r="87" outlineLevel="1">
      <c r="A87" s="222"/>
      <c r="B87" s="708" t="s">
        <v>3282</v>
      </c>
      <c r="C87" s="199" t="s">
        <v>3283</v>
      </c>
      <c r="D87" s="386"/>
      <c r="E87" s="199" t="s">
        <v>429</v>
      </c>
      <c r="F87" s="200">
        <v>1.2</v>
      </c>
      <c r="G87" s="820" t="s">
        <v>292</v>
      </c>
      <c r="H87" s="231"/>
      <c r="J87" s="233"/>
      <c r="K87" s="200"/>
      <c r="L87" s="200"/>
      <c r="M87" s="205"/>
      <c r="N87" s="205"/>
      <c r="O87" s="200">
        <v>1.0</v>
      </c>
      <c r="P87" s="200">
        <v>1.0</v>
      </c>
      <c r="Q87" s="200">
        <v>1.0</v>
      </c>
      <c r="R87" s="205" t="b">
        <v>1</v>
      </c>
      <c r="S87" s="205" t="b">
        <v>0</v>
      </c>
      <c r="T87" s="205" t="b">
        <v>1</v>
      </c>
      <c r="U87" s="222"/>
      <c r="V87" s="222"/>
    </row>
    <row r="88" outlineLevel="1">
      <c r="A88" s="222"/>
      <c r="B88" s="708" t="s">
        <v>3284</v>
      </c>
      <c r="C88" s="199" t="s">
        <v>997</v>
      </c>
      <c r="D88" s="386"/>
      <c r="E88" s="199" t="s">
        <v>58</v>
      </c>
      <c r="F88" s="200">
        <v>4.8</v>
      </c>
      <c r="G88" s="820" t="s">
        <v>292</v>
      </c>
      <c r="H88" s="112"/>
      <c r="I88" s="224"/>
      <c r="J88" s="114"/>
      <c r="K88" s="200"/>
      <c r="L88" s="200"/>
      <c r="M88" s="205"/>
      <c r="N88" s="205"/>
      <c r="O88" s="200">
        <v>0.0</v>
      </c>
      <c r="P88" s="200">
        <v>1.0</v>
      </c>
      <c r="Q88" s="200">
        <v>1.0</v>
      </c>
      <c r="R88" s="205" t="b">
        <v>1</v>
      </c>
      <c r="S88" s="205" t="b">
        <v>0</v>
      </c>
      <c r="T88" s="205" t="b">
        <v>1</v>
      </c>
      <c r="U88" s="207"/>
      <c r="V88" s="207"/>
    </row>
    <row r="89" outlineLevel="1">
      <c r="A89" s="324" t="str">
        <f>"上B ("&amp;VLOOKUP($A$1,Fighters!$A$2:$AI$81,17,FALSE)&amp;")"</f>
        <v>上B (ラッシュコイル)</v>
      </c>
      <c r="B89" s="117"/>
      <c r="C89" s="327" t="s">
        <v>48</v>
      </c>
      <c r="D89" s="327" t="s">
        <v>49</v>
      </c>
      <c r="E89" s="328" t="s">
        <v>50</v>
      </c>
      <c r="F89" s="329" t="s">
        <v>51</v>
      </c>
      <c r="G89" s="328" t="s">
        <v>52</v>
      </c>
      <c r="H89" s="331" t="str">
        <f>'テンプレート'!H80</f>
        <v>Comment</v>
      </c>
      <c r="I89" s="120"/>
      <c r="J89" s="117"/>
      <c r="K89" s="333" t="str">
        <f>'テンプレート'!K80</f>
        <v>ベクトル</v>
      </c>
      <c r="L89" s="333" t="str">
        <f>'テンプレート'!L80</f>
        <v>KBG (R.E.)</v>
      </c>
      <c r="M89" s="333" t="str">
        <f>'テンプレート'!M80</f>
        <v>BKB (R.A.)</v>
      </c>
      <c r="N89" s="333" t="str">
        <f>'テンプレート'!N80</f>
        <v>FKB (R.F.)</v>
      </c>
      <c r="O89" s="334" t="str">
        <f>'テンプレート'!O80</f>
        <v>盾削り値</v>
      </c>
      <c r="P89" s="333" t="str">
        <f>'テンプレート'!P80</f>
        <v>ﾋｯﾄｽﾄｯﾌﾟ</v>
      </c>
      <c r="Q89" s="334" t="str">
        <f>'テンプレート'!Q80</f>
        <v>ずらし</v>
      </c>
      <c r="R89" s="333" t="str">
        <f>'テンプレート'!R80</f>
        <v>相殺</v>
      </c>
      <c r="S89" s="334" t="str">
        <f>'テンプレート'!S80</f>
        <v>相殺ﾓｰｼｮﾝ</v>
      </c>
      <c r="T89" s="334" t="str">
        <f>'テンプレート'!T80</f>
        <v>飛び道具</v>
      </c>
      <c r="U89" s="334" t="str">
        <f>'テンプレート'!U80</f>
        <v>慣性反転</v>
      </c>
      <c r="V89" s="334" t="str">
        <f>'テンプレート'!V80</f>
        <v>向き反転</v>
      </c>
    </row>
    <row r="90" outlineLevel="1">
      <c r="A90" s="1237" t="s">
        <v>324</v>
      </c>
      <c r="B90" s="848"/>
      <c r="C90" s="386"/>
      <c r="D90" s="199" t="s">
        <v>464</v>
      </c>
      <c r="E90" s="386"/>
      <c r="F90" s="386"/>
      <c r="G90" s="386"/>
      <c r="H90" s="213" t="s">
        <v>3285</v>
      </c>
      <c r="I90" s="120"/>
      <c r="J90" s="117"/>
      <c r="K90" s="414"/>
      <c r="L90" s="414"/>
      <c r="M90" s="414"/>
      <c r="N90" s="414"/>
      <c r="O90" s="414"/>
      <c r="P90" s="414"/>
      <c r="Q90" s="414"/>
      <c r="R90" s="414"/>
      <c r="S90" s="414"/>
      <c r="T90" s="414"/>
      <c r="U90" s="205" t="s">
        <v>340</v>
      </c>
      <c r="V90" s="205" t="b">
        <v>1</v>
      </c>
    </row>
    <row r="91" outlineLevel="1">
      <c r="A91" s="324" t="str">
        <f>"下B ("&amp;VLOOKUP($A$1,Fighters!$A$2:$AI$81,18,FALSE)&amp;")"</f>
        <v>下B (リーフシールド)</v>
      </c>
      <c r="B91" s="117"/>
      <c r="C91" s="327" t="s">
        <v>48</v>
      </c>
      <c r="D91" s="327" t="s">
        <v>49</v>
      </c>
      <c r="E91" s="328" t="s">
        <v>50</v>
      </c>
      <c r="F91" s="329" t="s">
        <v>51</v>
      </c>
      <c r="G91" s="328" t="s">
        <v>52</v>
      </c>
      <c r="H91" s="331" t="str">
        <f>'テンプレート'!H85</f>
        <v>Comment</v>
      </c>
      <c r="I91" s="120"/>
      <c r="J91" s="117"/>
      <c r="K91" s="333" t="str">
        <f>'テンプレート'!K85</f>
        <v>ベクトル</v>
      </c>
      <c r="L91" s="333" t="str">
        <f>'テンプレート'!L85</f>
        <v>KBG (R.E.)</v>
      </c>
      <c r="M91" s="333" t="str">
        <f>'テンプレート'!M85</f>
        <v>BKB (R.A.)</v>
      </c>
      <c r="N91" s="333" t="str">
        <f>'テンプレート'!N85</f>
        <v>FKB (R.F.)</v>
      </c>
      <c r="O91" s="334" t="str">
        <f>'テンプレート'!O85</f>
        <v>盾削り値</v>
      </c>
      <c r="P91" s="333" t="str">
        <f>'テンプレート'!P85</f>
        <v>ﾋｯﾄｽﾄｯﾌﾟ</v>
      </c>
      <c r="Q91" s="334" t="str">
        <f>'テンプレート'!Q85</f>
        <v>ずらし</v>
      </c>
      <c r="R91" s="333" t="str">
        <f>'テンプレート'!R85</f>
        <v>相殺</v>
      </c>
      <c r="S91" s="334" t="str">
        <f>'テンプレート'!S85</f>
        <v>相殺ﾓｰｼｮﾝ</v>
      </c>
      <c r="T91" s="334" t="str">
        <f>'テンプレート'!T85</f>
        <v>飛び道具</v>
      </c>
      <c r="U91" s="334" t="str">
        <f>'テンプレート'!U85</f>
        <v>慣性反転</v>
      </c>
      <c r="V91" s="334" t="str">
        <f>'テンプレート'!V85</f>
        <v>向き反転</v>
      </c>
    </row>
    <row r="92" outlineLevel="1">
      <c r="A92" s="358" t="s">
        <v>324</v>
      </c>
      <c r="B92" s="388" t="s">
        <v>3286</v>
      </c>
      <c r="C92" s="345" t="s">
        <v>3287</v>
      </c>
      <c r="D92" s="345" t="s">
        <v>211</v>
      </c>
      <c r="E92" s="199" t="s">
        <v>592</v>
      </c>
      <c r="F92" s="200">
        <v>1.7999999999999998</v>
      </c>
      <c r="G92" s="820" t="s">
        <v>292</v>
      </c>
      <c r="H92" s="283" t="s">
        <v>3288</v>
      </c>
      <c r="I92" s="221"/>
      <c r="J92" s="110"/>
      <c r="K92" s="200"/>
      <c r="L92" s="200"/>
      <c r="M92" s="205"/>
      <c r="N92" s="205"/>
      <c r="O92" s="200">
        <v>0.0</v>
      </c>
      <c r="P92" s="200">
        <v>1.0</v>
      </c>
      <c r="Q92" s="200">
        <v>1.0</v>
      </c>
      <c r="R92" s="205" t="b">
        <v>1</v>
      </c>
      <c r="S92" s="205" t="b">
        <v>0</v>
      </c>
      <c r="T92" s="205" t="b">
        <v>1</v>
      </c>
      <c r="U92" s="344" t="s">
        <v>340</v>
      </c>
      <c r="V92" s="344" t="b">
        <v>1</v>
      </c>
    </row>
    <row r="93" outlineLevel="1">
      <c r="A93" s="207"/>
      <c r="B93" s="388" t="s">
        <v>1963</v>
      </c>
      <c r="C93" s="199" t="s">
        <v>3289</v>
      </c>
      <c r="D93" s="345" t="s">
        <v>131</v>
      </c>
      <c r="E93" s="199" t="s">
        <v>2077</v>
      </c>
      <c r="F93" s="200">
        <v>4.56</v>
      </c>
      <c r="G93" s="820" t="s">
        <v>292</v>
      </c>
      <c r="H93" s="112"/>
      <c r="I93" s="224"/>
      <c r="J93" s="114"/>
      <c r="K93" s="200"/>
      <c r="L93" s="200"/>
      <c r="M93" s="205"/>
      <c r="N93" s="205"/>
      <c r="O93" s="200">
        <v>0.0</v>
      </c>
      <c r="P93" s="200">
        <v>1.0</v>
      </c>
      <c r="Q93" s="200">
        <v>1.0</v>
      </c>
      <c r="R93" s="205" t="b">
        <v>1</v>
      </c>
      <c r="S93" s="205" t="b">
        <v>0</v>
      </c>
      <c r="T93" s="205" t="b">
        <v>1</v>
      </c>
      <c r="U93" s="207"/>
      <c r="V93" s="207"/>
    </row>
    <row r="94">
      <c r="A94" s="312"/>
      <c r="B94" s="315"/>
      <c r="C94" s="317"/>
      <c r="D94" s="317"/>
      <c r="E94" s="318"/>
      <c r="F94" s="318"/>
      <c r="G94" s="318"/>
      <c r="H94" s="319"/>
      <c r="I94" s="319"/>
      <c r="J94" s="320"/>
      <c r="K94" s="320"/>
      <c r="L94" s="320"/>
      <c r="M94" s="320"/>
      <c r="N94" s="320"/>
      <c r="O94" s="320"/>
      <c r="P94" s="320"/>
      <c r="Q94" s="180"/>
      <c r="R94" s="180"/>
      <c r="S94" s="180"/>
      <c r="T94" s="180"/>
      <c r="U94" s="180"/>
      <c r="V94" s="180"/>
    </row>
    <row r="95">
      <c r="A95" s="390" t="s">
        <v>442</v>
      </c>
      <c r="B95" s="110"/>
      <c r="C95" s="319"/>
      <c r="D95" s="319"/>
      <c r="E95" s="320"/>
      <c r="F95" s="392"/>
      <c r="G95" s="392"/>
      <c r="H95" s="320"/>
      <c r="I95" s="320"/>
      <c r="J95" s="320"/>
      <c r="K95" s="320"/>
      <c r="L95" s="320"/>
      <c r="M95" s="320"/>
      <c r="N95" s="180"/>
      <c r="O95" s="180"/>
      <c r="P95" s="180"/>
      <c r="Q95" s="320"/>
      <c r="R95" s="320"/>
      <c r="S95" s="320"/>
      <c r="T95" s="320"/>
      <c r="U95" s="320"/>
      <c r="V95" s="320"/>
    </row>
    <row r="96" outlineLevel="1">
      <c r="A96" s="112"/>
      <c r="B96" s="114"/>
      <c r="C96" s="393" t="s">
        <v>48</v>
      </c>
      <c r="D96" s="393" t="s">
        <v>49</v>
      </c>
      <c r="E96" s="393" t="s">
        <v>50</v>
      </c>
      <c r="F96" s="396" t="s">
        <v>51</v>
      </c>
      <c r="G96" s="319"/>
      <c r="H96" s="319"/>
      <c r="I96" s="319"/>
      <c r="J96" s="320"/>
      <c r="K96" s="320"/>
      <c r="L96" s="320"/>
      <c r="M96" s="320"/>
      <c r="N96" s="320"/>
      <c r="O96" s="320"/>
      <c r="P96" s="320"/>
      <c r="Q96" s="320"/>
      <c r="R96" s="320"/>
      <c r="S96" s="320"/>
      <c r="T96" s="320"/>
      <c r="U96" s="320"/>
      <c r="V96" s="320"/>
    </row>
    <row r="97" outlineLevel="1">
      <c r="A97" s="398" t="s">
        <v>449</v>
      </c>
      <c r="B97" s="399" t="s">
        <v>449</v>
      </c>
      <c r="C97" s="199" t="s">
        <v>429</v>
      </c>
      <c r="D97" s="199" t="s">
        <v>66</v>
      </c>
      <c r="E97" s="199" t="s">
        <v>452</v>
      </c>
      <c r="F97" s="200">
        <v>1.56</v>
      </c>
      <c r="G97" s="319"/>
      <c r="H97" s="319"/>
      <c r="I97" s="319"/>
      <c r="J97" s="320"/>
      <c r="K97" s="320"/>
      <c r="L97" s="320"/>
      <c r="M97" s="320"/>
      <c r="N97" s="320"/>
      <c r="O97" s="320"/>
      <c r="P97" s="320"/>
      <c r="Q97" s="320"/>
      <c r="R97" s="320"/>
      <c r="S97" s="320"/>
      <c r="T97" s="320"/>
      <c r="U97" s="320"/>
      <c r="V97" s="320"/>
    </row>
    <row r="98" outlineLevel="1">
      <c r="A98" s="400" t="s">
        <v>454</v>
      </c>
      <c r="B98" s="399" t="s">
        <v>455</v>
      </c>
      <c r="C98" s="199" t="s">
        <v>105</v>
      </c>
      <c r="D98" s="199" t="s">
        <v>118</v>
      </c>
      <c r="E98" s="401"/>
      <c r="F98" s="402"/>
      <c r="G98" s="402"/>
      <c r="H98" s="319"/>
      <c r="I98" s="319"/>
      <c r="J98" s="320"/>
      <c r="K98" s="320"/>
      <c r="L98" s="320"/>
      <c r="M98" s="320"/>
      <c r="N98" s="320"/>
      <c r="O98" s="320"/>
      <c r="P98" s="320"/>
      <c r="Q98" s="320"/>
      <c r="R98" s="320"/>
      <c r="S98" s="320"/>
      <c r="T98" s="320"/>
      <c r="U98" s="320"/>
      <c r="V98" s="320"/>
    </row>
    <row r="99" outlineLevel="1">
      <c r="A99" s="231"/>
      <c r="B99" s="399" t="s">
        <v>456</v>
      </c>
      <c r="C99" s="199" t="s">
        <v>457</v>
      </c>
      <c r="D99" s="199" t="s">
        <v>190</v>
      </c>
      <c r="E99" s="401"/>
      <c r="F99" s="402"/>
      <c r="G99" s="402"/>
      <c r="H99" s="319"/>
      <c r="I99" s="319"/>
      <c r="J99" s="320"/>
      <c r="K99" s="320"/>
      <c r="L99" s="320"/>
      <c r="M99" s="320"/>
      <c r="N99" s="320"/>
      <c r="O99" s="320"/>
      <c r="P99" s="320"/>
      <c r="Q99" s="320"/>
      <c r="R99" s="320"/>
      <c r="S99" s="320"/>
      <c r="T99" s="320"/>
      <c r="U99" s="320"/>
      <c r="V99" s="320"/>
    </row>
    <row r="100" outlineLevel="1">
      <c r="A100" s="112"/>
      <c r="B100" s="399" t="s">
        <v>459</v>
      </c>
      <c r="C100" s="199" t="s">
        <v>212</v>
      </c>
      <c r="D100" s="199" t="s">
        <v>541</v>
      </c>
      <c r="E100" s="319"/>
      <c r="F100" s="402"/>
      <c r="G100" s="402"/>
      <c r="H100" s="319"/>
      <c r="I100" s="319"/>
      <c r="J100" s="320"/>
      <c r="K100" s="320"/>
      <c r="L100" s="320"/>
      <c r="M100" s="320"/>
      <c r="N100" s="320"/>
      <c r="O100" s="320"/>
      <c r="P100" s="320"/>
      <c r="Q100" s="320"/>
      <c r="R100" s="320"/>
      <c r="S100" s="320"/>
      <c r="T100" s="320"/>
      <c r="U100" s="320"/>
      <c r="V100" s="320"/>
    </row>
    <row r="101" outlineLevel="1">
      <c r="A101" s="403" t="s">
        <v>462</v>
      </c>
      <c r="B101" s="117"/>
      <c r="C101" s="393" t="s">
        <v>465</v>
      </c>
      <c r="D101" s="393" t="s">
        <v>48</v>
      </c>
      <c r="E101" s="393" t="s">
        <v>49</v>
      </c>
      <c r="F101" s="393" t="s">
        <v>50</v>
      </c>
      <c r="G101" s="396" t="s">
        <v>51</v>
      </c>
      <c r="H101" s="1036" t="s">
        <v>53</v>
      </c>
      <c r="I101" s="120"/>
      <c r="J101" s="117"/>
      <c r="K101" s="405" t="str">
        <f>'テンプレート'!K97</f>
        <v>ベクトル</v>
      </c>
      <c r="L101" s="405" t="str">
        <f>'テンプレート'!L97</f>
        <v>KBG (R.E.)</v>
      </c>
      <c r="M101" s="405" t="str">
        <f>'テンプレート'!M97</f>
        <v>BKB (R.A.)</v>
      </c>
      <c r="N101" s="405" t="str">
        <f>'テンプレート'!N97</f>
        <v>FKB (R.F.)</v>
      </c>
      <c r="O101" s="406" t="str">
        <f>'テンプレート'!O97</f>
        <v>盾削り値</v>
      </c>
      <c r="P101" s="405" t="str">
        <f>'テンプレート'!P97</f>
        <v>ﾋｯﾄｽﾄｯﾌﾟ</v>
      </c>
      <c r="Q101" s="406" t="str">
        <f>'テンプレート'!Q97</f>
        <v>ずらし</v>
      </c>
      <c r="R101" s="408"/>
      <c r="S101" s="408"/>
      <c r="T101" s="408"/>
      <c r="U101" s="408"/>
      <c r="V101" s="408"/>
    </row>
    <row r="102" outlineLevel="1">
      <c r="A102" s="411" t="s">
        <v>467</v>
      </c>
      <c r="B102" s="399" t="s">
        <v>469</v>
      </c>
      <c r="C102" s="424" t="b">
        <v>0</v>
      </c>
      <c r="D102" s="407"/>
      <c r="E102" s="426">
        <v>32.0</v>
      </c>
      <c r="F102" s="407"/>
      <c r="G102" s="407"/>
      <c r="H102" s="1141"/>
      <c r="I102" s="221"/>
      <c r="J102" s="110"/>
      <c r="K102" s="407"/>
      <c r="L102" s="407"/>
      <c r="M102" s="407"/>
      <c r="N102" s="407"/>
      <c r="O102" s="407"/>
      <c r="P102" s="407"/>
      <c r="Q102" s="407"/>
      <c r="R102" s="408"/>
      <c r="S102" s="320"/>
      <c r="T102" s="320"/>
      <c r="U102" s="320"/>
      <c r="V102" s="320"/>
    </row>
    <row r="103" outlineLevel="1">
      <c r="A103" s="207"/>
      <c r="B103" s="399" t="s">
        <v>462</v>
      </c>
      <c r="C103" s="207"/>
      <c r="D103" s="199" t="s">
        <v>173</v>
      </c>
      <c r="E103" s="207"/>
      <c r="F103" s="199" t="s">
        <v>90</v>
      </c>
      <c r="G103" s="200">
        <v>9.6</v>
      </c>
      <c r="H103" s="112"/>
      <c r="I103" s="224"/>
      <c r="J103" s="114"/>
      <c r="K103" s="203"/>
      <c r="L103" s="203"/>
      <c r="M103" s="204"/>
      <c r="N103" s="204"/>
      <c r="O103" s="407"/>
      <c r="P103" s="407"/>
      <c r="Q103" s="407"/>
      <c r="R103" s="408"/>
      <c r="S103" s="320"/>
      <c r="T103" s="320"/>
      <c r="U103" s="320"/>
      <c r="V103" s="320"/>
    </row>
    <row r="104" outlineLevel="1">
      <c r="A104" s="411" t="s">
        <v>474</v>
      </c>
      <c r="B104" s="399" t="s">
        <v>469</v>
      </c>
      <c r="C104" s="424" t="b">
        <v>0</v>
      </c>
      <c r="D104" s="407"/>
      <c r="E104" s="426">
        <v>43.0</v>
      </c>
      <c r="F104" s="407"/>
      <c r="G104" s="407"/>
      <c r="H104" s="1141"/>
      <c r="I104" s="221"/>
      <c r="J104" s="110"/>
      <c r="K104" s="407"/>
      <c r="L104" s="407"/>
      <c r="M104" s="407"/>
      <c r="N104" s="407"/>
      <c r="O104" s="407"/>
      <c r="P104" s="407"/>
      <c r="Q104" s="407"/>
      <c r="R104" s="408"/>
      <c r="S104" s="320"/>
      <c r="T104" s="320"/>
      <c r="U104" s="320"/>
      <c r="V104" s="320"/>
    </row>
    <row r="105" outlineLevel="1">
      <c r="A105" s="207"/>
      <c r="B105" s="399" t="s">
        <v>462</v>
      </c>
      <c r="C105" s="207"/>
      <c r="D105" s="127">
        <v>18.0</v>
      </c>
      <c r="E105" s="207"/>
      <c r="F105" s="199" t="s">
        <v>191</v>
      </c>
      <c r="G105" s="200">
        <v>13.2</v>
      </c>
      <c r="H105" s="112"/>
      <c r="I105" s="224"/>
      <c r="J105" s="114"/>
      <c r="K105" s="203"/>
      <c r="L105" s="203"/>
      <c r="M105" s="204"/>
      <c r="N105" s="204"/>
      <c r="O105" s="407"/>
      <c r="P105" s="407"/>
      <c r="Q105" s="407"/>
      <c r="R105" s="408"/>
      <c r="S105" s="320"/>
      <c r="T105" s="320"/>
      <c r="U105" s="320"/>
      <c r="V105" s="320"/>
    </row>
    <row r="106" outlineLevel="1">
      <c r="A106" s="411" t="s">
        <v>477</v>
      </c>
      <c r="B106" s="399" t="s">
        <v>469</v>
      </c>
      <c r="C106" s="424" t="b">
        <v>0</v>
      </c>
      <c r="D106" s="407"/>
      <c r="E106" s="426">
        <v>39.0</v>
      </c>
      <c r="F106" s="407"/>
      <c r="G106" s="407"/>
      <c r="H106" s="1141"/>
      <c r="I106" s="221"/>
      <c r="J106" s="110"/>
      <c r="K106" s="407"/>
      <c r="L106" s="407"/>
      <c r="M106" s="407"/>
      <c r="N106" s="407"/>
      <c r="O106" s="407"/>
      <c r="P106" s="407"/>
      <c r="Q106" s="407"/>
      <c r="R106" s="408"/>
      <c r="S106" s="320"/>
      <c r="T106" s="320"/>
      <c r="U106" s="320"/>
      <c r="V106" s="320"/>
    </row>
    <row r="107" outlineLevel="1">
      <c r="A107" s="207"/>
      <c r="B107" s="399" t="s">
        <v>462</v>
      </c>
      <c r="C107" s="207"/>
      <c r="D107" s="127">
        <v>12.0</v>
      </c>
      <c r="E107" s="207"/>
      <c r="F107" s="199" t="s">
        <v>145</v>
      </c>
      <c r="G107" s="200">
        <v>8.4</v>
      </c>
      <c r="H107" s="112"/>
      <c r="I107" s="224"/>
      <c r="J107" s="114"/>
      <c r="K107" s="203"/>
      <c r="L107" s="203"/>
      <c r="M107" s="204"/>
      <c r="N107" s="204"/>
      <c r="O107" s="407"/>
      <c r="P107" s="407"/>
      <c r="Q107" s="407"/>
      <c r="R107" s="408"/>
      <c r="S107" s="179"/>
      <c r="T107" s="179"/>
      <c r="U107" s="179"/>
      <c r="V107" s="179"/>
    </row>
    <row r="108" outlineLevel="1">
      <c r="A108" s="411" t="s">
        <v>482</v>
      </c>
      <c r="B108" s="399" t="s">
        <v>469</v>
      </c>
      <c r="C108" s="424" t="b">
        <v>0</v>
      </c>
      <c r="D108" s="407"/>
      <c r="E108" s="426">
        <v>39.0</v>
      </c>
      <c r="F108" s="407"/>
      <c r="G108" s="407"/>
      <c r="H108" s="283" t="s">
        <v>3291</v>
      </c>
      <c r="I108" s="221"/>
      <c r="J108" s="110"/>
      <c r="K108" s="407"/>
      <c r="L108" s="407"/>
      <c r="M108" s="407"/>
      <c r="N108" s="407"/>
      <c r="O108" s="407"/>
      <c r="P108" s="407"/>
      <c r="Q108" s="407"/>
      <c r="R108" s="408"/>
      <c r="S108" s="179"/>
      <c r="T108" s="179"/>
      <c r="U108" s="179"/>
      <c r="V108" s="179"/>
    </row>
    <row r="109" outlineLevel="1">
      <c r="A109" s="207"/>
      <c r="B109" s="399" t="s">
        <v>462</v>
      </c>
      <c r="C109" s="207"/>
      <c r="D109" s="127" t="s">
        <v>495</v>
      </c>
      <c r="E109" s="207"/>
      <c r="F109" s="199" t="s">
        <v>1294</v>
      </c>
      <c r="G109" s="200">
        <v>5.3999999999999995</v>
      </c>
      <c r="H109" s="112"/>
      <c r="I109" s="224"/>
      <c r="J109" s="114"/>
      <c r="K109" s="203"/>
      <c r="L109" s="203"/>
      <c r="M109" s="204"/>
      <c r="N109" s="204"/>
      <c r="O109" s="407"/>
      <c r="P109" s="407"/>
      <c r="Q109" s="407"/>
      <c r="R109" s="408"/>
      <c r="S109" s="179"/>
      <c r="T109" s="179"/>
      <c r="U109" s="179"/>
      <c r="V109" s="179"/>
    </row>
    <row r="110">
      <c r="A110" s="312"/>
      <c r="B110" s="315"/>
      <c r="C110" s="317"/>
      <c r="D110" s="317"/>
      <c r="E110" s="319"/>
      <c r="F110" s="248"/>
      <c r="G110" s="248"/>
      <c r="H110" s="319"/>
      <c r="I110" s="319"/>
      <c r="J110" s="320"/>
      <c r="K110" s="320"/>
      <c r="L110" s="121"/>
      <c r="M110" s="121"/>
      <c r="N110" s="121"/>
      <c r="O110" s="179"/>
      <c r="P110" s="179"/>
      <c r="Q110" s="121"/>
      <c r="R110" s="121"/>
      <c r="S110" s="121"/>
      <c r="T110" s="121"/>
      <c r="U110" s="121"/>
      <c r="V110" s="121"/>
    </row>
    <row r="111">
      <c r="A111" s="429" t="s">
        <v>486</v>
      </c>
      <c r="B111" s="110"/>
      <c r="C111" s="392"/>
      <c r="D111" s="121"/>
      <c r="E111" s="121"/>
      <c r="F111" s="121"/>
      <c r="G111" s="121"/>
      <c r="H111" s="121"/>
      <c r="I111" s="121"/>
      <c r="J111" s="180"/>
      <c r="K111" s="121"/>
      <c r="L111" s="121"/>
      <c r="M111" s="121"/>
      <c r="N111" s="121"/>
      <c r="O111" s="121"/>
      <c r="P111" s="121"/>
      <c r="Q111" s="180"/>
      <c r="R111" s="121"/>
      <c r="S111" s="121"/>
      <c r="T111" s="121"/>
      <c r="U111" s="121"/>
      <c r="V111" s="121"/>
    </row>
    <row r="112" outlineLevel="1">
      <c r="A112" s="112"/>
      <c r="B112" s="114"/>
      <c r="C112" s="430" t="s">
        <v>487</v>
      </c>
      <c r="D112" s="430" t="s">
        <v>489</v>
      </c>
      <c r="E112" s="430" t="s">
        <v>49</v>
      </c>
      <c r="F112" s="430" t="s">
        <v>490</v>
      </c>
      <c r="G112" s="431"/>
      <c r="H112" s="319"/>
      <c r="I112" s="319"/>
      <c r="J112" s="320"/>
      <c r="K112" s="320"/>
      <c r="L112" s="121"/>
      <c r="M112" s="121"/>
      <c r="N112" s="121"/>
      <c r="O112" s="121"/>
      <c r="P112" s="121"/>
      <c r="Q112" s="121"/>
      <c r="R112" s="121"/>
      <c r="S112" s="121"/>
      <c r="T112" s="121"/>
      <c r="U112" s="121"/>
      <c r="V112" s="121"/>
    </row>
    <row r="113" outlineLevel="1">
      <c r="A113" s="432" t="s">
        <v>492</v>
      </c>
      <c r="B113" s="433" t="s">
        <v>455</v>
      </c>
      <c r="C113" s="127" t="str">
        <f t="array" ref="C113">INDEX(Dodges!$C$3:$U$84, MATCH($A$1,Dodges!$A$3:$A$85,0), MATCH(C112,Dodges!$C$2:$F$2,0))</f>
        <v>3-17</v>
      </c>
      <c r="D113" s="127" t="str">
        <f t="array" ref="D113">INDEX(Dodges!$C$3:$U$84, MATCH($A$1,Dodges!$A$3:$A$85,0), MATCH(D112,Dodges!$C$2:$F$2,0))</f>
        <v>6-17</v>
      </c>
      <c r="E113" s="127" t="str">
        <f t="array" ref="E113">INDEX(Dodges!$C$3:$U$84, MATCH($A$1,Dodges!$A$3:$A$85,0), MATCH(E112,Dodges!$C$2:$F$2,0))</f>
        <v>25 (20)</v>
      </c>
      <c r="F113" s="127" t="str">
        <f t="array" ref="F113">INDEX(Dodges!$C$3:$U$84, MATCH($A$1,Dodges!$A$3:$A$85,0), MATCH(F112,Dodges!$C$2:$F$2,0))</f>
        <v>33 (27)</v>
      </c>
      <c r="G113" s="402"/>
      <c r="H113" s="319"/>
      <c r="I113" s="319"/>
      <c r="J113" s="320"/>
      <c r="K113" s="320"/>
      <c r="L113" s="320"/>
      <c r="M113" s="121"/>
      <c r="N113" s="121"/>
      <c r="O113" s="121"/>
      <c r="P113" s="121"/>
      <c r="Q113" s="121"/>
      <c r="R113" s="121"/>
      <c r="S113" s="121"/>
      <c r="T113" s="121"/>
      <c r="U113" s="121"/>
      <c r="V113" s="121"/>
    </row>
    <row r="114" outlineLevel="1">
      <c r="A114" s="231"/>
      <c r="B114" s="433" t="s">
        <v>496</v>
      </c>
      <c r="C114" s="127" t="str">
        <f t="array" ref="C114">INDEX(Dodges!$G$3:$U$84, MATCH($A$1,Dodges!$A$3:$A$85,0), MATCH(C112,Dodges!$G$2:$J$2,0))</f>
        <v>4-15</v>
      </c>
      <c r="D114" s="127" t="str">
        <f t="array" ref="D114">INDEX(Dodges!$G$3:$U$84, MATCH($A$1,Dodges!$A$3:$A$85,0), MATCH(D112,Dodges!$G$2:$J$2,0))</f>
        <v>8-14</v>
      </c>
      <c r="E114" s="127" t="str">
        <f t="array" ref="E114">INDEX(Dodges!$G$3:$U$84, MATCH($A$1,Dodges!$A$3:$A$85,0), MATCH(E112,Dodges!$G$2:$J$2,0))</f>
        <v>29</v>
      </c>
      <c r="F114" s="127">
        <f t="array" ref="F114">INDEX(Dodges!$G$3:$U$84, MATCH($A$1,Dodges!$A$3:$A$85,0), MATCH(F112,Dodges!$G$2:$J$2,0))</f>
        <v>38</v>
      </c>
      <c r="G114" s="436"/>
      <c r="H114" s="319"/>
      <c r="I114" s="319"/>
      <c r="J114" s="320"/>
      <c r="K114" s="320"/>
      <c r="L114" s="320"/>
      <c r="M114" s="320"/>
      <c r="N114" s="320"/>
      <c r="O114" s="121"/>
      <c r="P114" s="121"/>
      <c r="Q114" s="121"/>
      <c r="R114" s="121"/>
      <c r="S114" s="121"/>
      <c r="T114" s="121"/>
      <c r="U114" s="121"/>
      <c r="V114" s="121"/>
    </row>
    <row r="115" outlineLevel="1">
      <c r="A115" s="112"/>
      <c r="B115" s="433" t="s">
        <v>497</v>
      </c>
      <c r="C115" s="127" t="str">
        <f t="array" ref="C115">INDEX(Dodges!$K$3:$U$84, MATCH($A$1,Dodges!$A$3:$A$85,0), MATCH(C112,Dodges!$K$2:$N$2,0))</f>
        <v>5-16</v>
      </c>
      <c r="D115" s="127" t="str">
        <f t="array" ref="D115">INDEX(Dodges!$K$3:$U$84, MATCH($A$1,Dodges!$A$3:$A$85,0), MATCH(D112,Dodges!$K$2:$N$2,0))</f>
        <v>9-14</v>
      </c>
      <c r="E115" s="127" t="str">
        <f t="array" ref="E115">INDEX(Dodges!$K$3:$U$84, MATCH($A$1,Dodges!$A$3:$A$85,0), MATCH(E112,Dodges!$K$2:$N$2,0))</f>
        <v>34</v>
      </c>
      <c r="F115" s="127" t="str">
        <f t="array" ref="F115">INDEX(Dodges!$K$3:$U$84, MATCH($A$1,Dodges!$A$3:$A$85,0), MATCH(F112,Dodges!$K$2:$N$2,0))</f>
        <v>51</v>
      </c>
      <c r="G115" s="436"/>
      <c r="H115" s="434"/>
      <c r="I115" s="434"/>
      <c r="J115" s="179"/>
      <c r="K115" s="179"/>
      <c r="L115" s="179"/>
      <c r="M115" s="179"/>
      <c r="N115" s="179"/>
      <c r="O115" s="121"/>
      <c r="P115" s="121"/>
      <c r="Q115" s="121"/>
      <c r="R115" s="121"/>
      <c r="S115" s="121"/>
      <c r="T115" s="121"/>
      <c r="U115" s="121"/>
      <c r="V115" s="121"/>
    </row>
    <row r="116" outlineLevel="1">
      <c r="A116" s="432" t="s">
        <v>498</v>
      </c>
      <c r="B116" s="433" t="s">
        <v>499</v>
      </c>
      <c r="C116" s="127" t="str">
        <f t="array" ref="C116">INDEX(Dodges!$O$3:$U$84, MATCH($A$1,Dodges!$A$3:$A$85,0), MATCH(C112,Dodges!$O$2:$R$2,0))</f>
        <v>3-30</v>
      </c>
      <c r="D116" s="127" t="str">
        <f t="array" ref="D116">INDEX(Dodges!$O$3:$U$84, MATCH($A$1,Dodges!$A$3:$A$85,0), MATCH(D112,Dodges!$O$2:$R$2,0))</f>
        <v>6-27</v>
      </c>
      <c r="E116" s="127" t="str">
        <f t="array" ref="E116">INDEX(Dodges!$O$3:$U$84, MATCH($A$1,Dodges!$A$3:$A$85,0), MATCH(E112,Dodges!$O$2:$R$2,0))</f>
        <v>45</v>
      </c>
      <c r="F116" s="248"/>
      <c r="G116" s="248"/>
      <c r="H116" s="180"/>
      <c r="I116" s="180"/>
      <c r="J116" s="121"/>
      <c r="K116" s="121"/>
      <c r="L116" s="121"/>
      <c r="M116" s="121"/>
      <c r="N116" s="121"/>
      <c r="O116" s="320"/>
      <c r="P116" s="320"/>
      <c r="Q116" s="320"/>
      <c r="R116" s="320"/>
      <c r="S116" s="320"/>
      <c r="T116" s="320"/>
      <c r="U116" s="320"/>
      <c r="V116" s="320"/>
    </row>
    <row r="117" outlineLevel="1">
      <c r="A117" s="112"/>
      <c r="B117" s="433" t="s">
        <v>500</v>
      </c>
      <c r="C117" s="127" t="str">
        <f t="array" ref="C117">INDEX(Dodges!$S$3:$U$84, MATCH($A$1,Dodges!$A$3:$A$85,0), MATCH(C112,Dodges!$S$2:$U$2,0))</f>
        <v>3-21</v>
      </c>
      <c r="D117" s="127" t="str">
        <f t="array" ref="D117">INDEX(Dodges!$S$3:$U$84, MATCH($A$1,Dodges!$A$3:$A$85,0), MATCH(D112,Dodges!$S$2:$U$2,0))</f>
        <v>6-20</v>
      </c>
      <c r="E117" s="127" t="str">
        <f t="array" ref="E117">INDEX(Dodges!$S$3:$U$84, MATCH($A$1,Dodges!$A$3:$A$85,0), MATCH(E112,Dodges!$S$2:$U$2,0))</f>
        <v>真横：76
真上：98
真下：63</v>
      </c>
      <c r="F117" s="436"/>
      <c r="G117" s="436"/>
      <c r="H117" s="180"/>
      <c r="I117" s="180"/>
      <c r="J117" s="179"/>
      <c r="K117" s="179"/>
      <c r="L117" s="179"/>
      <c r="M117" s="179"/>
      <c r="N117" s="121"/>
      <c r="O117" s="180"/>
      <c r="P117" s="180"/>
      <c r="Q117" s="180"/>
      <c r="R117" s="180"/>
      <c r="S117" s="180"/>
      <c r="T117" s="180"/>
      <c r="U117" s="180"/>
      <c r="V117" s="180"/>
    </row>
    <row r="118">
      <c r="A118" s="438"/>
      <c r="B118" s="439"/>
      <c r="C118" s="431"/>
      <c r="D118" s="431"/>
      <c r="E118" s="440"/>
      <c r="F118" s="431"/>
      <c r="G118" s="431"/>
      <c r="H118" s="431"/>
      <c r="I118" s="431"/>
      <c r="J118" s="121"/>
      <c r="K118" s="319"/>
      <c r="L118" s="319"/>
      <c r="M118" s="319"/>
      <c r="N118" s="319"/>
      <c r="O118" s="180"/>
      <c r="P118" s="180"/>
      <c r="Q118" s="180"/>
      <c r="R118" s="180"/>
      <c r="S118" s="180"/>
      <c r="T118" s="180"/>
      <c r="U118" s="180"/>
      <c r="V118" s="180"/>
    </row>
    <row r="119">
      <c r="A119" s="441" t="s">
        <v>501</v>
      </c>
      <c r="B119" s="110"/>
      <c r="C119" s="320"/>
      <c r="D119" s="179"/>
      <c r="E119" s="320"/>
      <c r="F119" s="138"/>
      <c r="G119" s="138"/>
      <c r="H119" s="179"/>
      <c r="I119" s="179"/>
      <c r="J119" s="180"/>
      <c r="K119" s="180"/>
      <c r="L119" s="180"/>
      <c r="M119" s="180"/>
      <c r="N119" s="180"/>
      <c r="O119" s="180"/>
      <c r="P119" s="180"/>
      <c r="Q119" s="180"/>
      <c r="R119" s="180"/>
      <c r="S119" s="180"/>
      <c r="T119" s="180"/>
      <c r="U119" s="180"/>
      <c r="V119" s="180"/>
    </row>
    <row r="120" outlineLevel="1">
      <c r="A120" s="112"/>
      <c r="B120" s="114"/>
      <c r="C120" s="442" t="s">
        <v>487</v>
      </c>
      <c r="D120" s="442" t="s">
        <v>49</v>
      </c>
      <c r="E120" s="442" t="s">
        <v>48</v>
      </c>
      <c r="F120" s="442" t="s">
        <v>50</v>
      </c>
      <c r="G120" s="443" t="s">
        <v>51</v>
      </c>
      <c r="H120" s="320"/>
      <c r="I120" s="320"/>
      <c r="J120" s="179"/>
      <c r="K120" s="444" t="str">
        <f>'テンプレート'!K116</f>
        <v>アイテム取得</v>
      </c>
      <c r="L120" s="117"/>
      <c r="M120" s="445" t="str">
        <f>'テンプレート'!M116</f>
        <v>取得フレーム</v>
      </c>
      <c r="N120" s="445" t="str">
        <f>'テンプレート'!N116</f>
        <v>Duration</v>
      </c>
      <c r="O120" s="180"/>
      <c r="P120" s="180"/>
      <c r="Q120" s="180"/>
      <c r="R120" s="180"/>
      <c r="S120" s="180"/>
      <c r="T120" s="180"/>
      <c r="U120" s="180"/>
      <c r="V120" s="180"/>
    </row>
    <row r="121" outlineLevel="1">
      <c r="A121" s="446" t="s">
        <v>502</v>
      </c>
      <c r="B121" s="447" t="s">
        <v>503</v>
      </c>
      <c r="C121" s="448"/>
      <c r="D121" s="127">
        <f t="array" ref="D121">INDEX('Ledge  Tech'!$C$3:$C120, MATCH($A$1,'Ledge  Tech'!$A$3:$A$109,0), MATCH(D120,'Ledge  Tech'!$C$2,0))</f>
        <v>19</v>
      </c>
      <c r="E121" s="448"/>
      <c r="F121" s="448"/>
      <c r="G121" s="448"/>
      <c r="H121" s="320"/>
      <c r="I121" s="320"/>
      <c r="J121" s="121"/>
      <c r="K121" s="449" t="str">
        <f>'テンプレート'!K117</f>
        <v>小アイテム</v>
      </c>
      <c r="L121" s="450" t="str">
        <f>'テンプレート'!L117</f>
        <v>On-Spot</v>
      </c>
      <c r="M121" s="127" t="s">
        <v>504</v>
      </c>
      <c r="N121" s="127">
        <v>7.0</v>
      </c>
      <c r="O121" s="180"/>
      <c r="P121" s="180"/>
      <c r="Q121" s="180"/>
      <c r="R121" s="180"/>
      <c r="S121" s="180"/>
      <c r="T121" s="180"/>
      <c r="U121" s="180"/>
      <c r="V121" s="180"/>
    </row>
    <row r="122" outlineLevel="1">
      <c r="A122" s="222"/>
      <c r="B122" s="447" t="s">
        <v>455</v>
      </c>
      <c r="C122" s="127" t="str">
        <f t="array" ref="C122">INDEX('Ledge  Tech'!$D$3:$E120, MATCH($A$1,'Ledge  Tech'!$A$3:$A$109,0), MATCH(C120,'Ledge  Tech'!$D$2:$E$2,0))</f>
        <v>1-33</v>
      </c>
      <c r="D122" s="127">
        <f t="array" ref="D122">INDEX('Ledge  Tech'!$D$3:$E120, MATCH($A$1,'Ledge  Tech'!$A$3:$A$109,0), MATCH(D120,'Ledge  Tech'!$D$2:$E$2,0))</f>
        <v>34</v>
      </c>
      <c r="E122" s="448"/>
      <c r="F122" s="448"/>
      <c r="G122" s="448"/>
      <c r="H122" s="320"/>
      <c r="I122" s="320"/>
      <c r="J122" s="179"/>
      <c r="K122" s="207"/>
      <c r="L122" s="450" t="str">
        <f>'テンプレート'!L118</f>
        <v>歩き</v>
      </c>
      <c r="M122" s="127" t="s">
        <v>504</v>
      </c>
      <c r="N122" s="127">
        <v>23.0</v>
      </c>
      <c r="O122" s="180"/>
      <c r="P122" s="180"/>
      <c r="Q122" s="180"/>
      <c r="R122" s="180"/>
      <c r="S122" s="180"/>
      <c r="T122" s="180"/>
      <c r="U122" s="180"/>
      <c r="V122" s="180"/>
    </row>
    <row r="123" outlineLevel="1">
      <c r="A123" s="222"/>
      <c r="B123" s="447" t="s">
        <v>486</v>
      </c>
      <c r="C123" s="127" t="str">
        <f t="array" ref="C123">INDEX('Ledge  Tech'!$F$3:$G$109, MATCH($A$1,'Ledge  Tech'!$A$3:$A$109,0), MATCH(C120,'Ledge  Tech'!$F$2:$G$2,0))</f>
        <v>1-28</v>
      </c>
      <c r="D123" s="127">
        <f t="array" ref="D123">INDEX('Ledge  Tech'!$F$3:$G$109, MATCH($A$1,'Ledge  Tech'!$A$3:$A$109,0), MATCH(D120,'Ledge  Tech'!$F$2:$G$2,0))</f>
        <v>45</v>
      </c>
      <c r="E123" s="448"/>
      <c r="F123" s="448"/>
      <c r="G123" s="448"/>
      <c r="H123" s="320"/>
      <c r="I123" s="320"/>
      <c r="J123" s="121"/>
      <c r="K123" s="451" t="str">
        <f>'テンプレート'!K119</f>
        <v>アイテム投擲</v>
      </c>
      <c r="L123" s="117"/>
      <c r="M123" s="445" t="str">
        <f>'テンプレート'!M119</f>
        <v>投擲フレーム</v>
      </c>
      <c r="N123" s="445" t="str">
        <f>'テンプレート'!N119</f>
        <v>Duration</v>
      </c>
      <c r="O123" s="180"/>
      <c r="P123" s="180"/>
      <c r="Q123" s="180"/>
      <c r="R123" s="180"/>
      <c r="S123" s="180"/>
      <c r="T123" s="180"/>
      <c r="U123" s="180"/>
      <c r="V123" s="180"/>
    </row>
    <row r="124" outlineLevel="1">
      <c r="A124" s="222"/>
      <c r="B124" s="447" t="s">
        <v>505</v>
      </c>
      <c r="C124" s="127" t="str">
        <f t="array" ref="C124">INDEX('Ledge  Tech'!$H$3:$I$109, MATCH($A$1,'Ledge  Tech'!$A$3:$A$109,0), MATCH(C120,'Ledge  Tech'!$H$2:$I$2,0))</f>
        <v>1-12</v>
      </c>
      <c r="D124" s="127">
        <f t="array" ref="D124">INDEX('Ledge  Tech'!$H$3:$I$109, MATCH($A$1,'Ledge  Tech'!$A$3:$A$109,0), MATCH(D120,'Ledge  Tech'!$H$2:$I$2,0))</f>
        <v>14</v>
      </c>
      <c r="E124" s="448"/>
      <c r="F124" s="448"/>
      <c r="G124" s="448"/>
      <c r="H124" s="320"/>
      <c r="I124" s="320"/>
      <c r="J124" s="179"/>
      <c r="K124" s="452" t="str">
        <f>'テンプレート'!K120</f>
        <v>Ground投擲</v>
      </c>
      <c r="L124" s="450" t="str">
        <f>'テンプレート'!L120</f>
        <v>前Throws</v>
      </c>
      <c r="M124" s="127" t="s">
        <v>191</v>
      </c>
      <c r="N124" s="127">
        <v>24.0</v>
      </c>
      <c r="O124" s="121"/>
      <c r="P124" s="121"/>
      <c r="Q124" s="121"/>
      <c r="R124" s="121"/>
      <c r="S124" s="121"/>
      <c r="T124" s="121"/>
      <c r="U124" s="121"/>
      <c r="V124" s="121"/>
    </row>
    <row r="125" outlineLevel="1">
      <c r="A125" s="207"/>
      <c r="B125" s="447" t="s">
        <v>506</v>
      </c>
      <c r="C125" s="127" t="str">
        <f t="array" ref="C125">INDEX('Ledge  Tech'!$J$3:$M$109, MATCH($A$1,'Ledge  Tech'!$A$3:$A$109,0), MATCH(C120,'Ledge  Tech'!$J$2:$M$2,0))</f>
        <v>1-26</v>
      </c>
      <c r="D125" s="127">
        <f t="array" ref="D125">INDEX('Ledge  Tech'!$J$3:$M$109, MATCH($A$1,'Ledge  Tech'!$A$3:$A$109,0), MATCH(D120,'Ledge  Tech'!$J$2:$M$2,0))</f>
        <v>55</v>
      </c>
      <c r="E125" s="127" t="str">
        <f t="array" ref="E125">INDEX('Ledge  Tech'!$J$3:$M$109, MATCH($A$1,'Ledge  Tech'!$A$3:$A$109,0), MATCH(E120,'Ledge  Tech'!$J$2:$M$2,0))</f>
        <v>24-26</v>
      </c>
      <c r="F125" s="127">
        <f t="array" ref="F125">INDEX('Ledge  Tech'!$J$3:$M$109, MATCH($A$1,'Ledge  Tech'!$A$3:$A$109,0), MATCH(F120,'Ledge  Tech'!$J$2:$M$2,0))</f>
        <v>9</v>
      </c>
      <c r="G125" s="127">
        <f>F125*1.2</f>
        <v>10.8</v>
      </c>
      <c r="H125" s="320"/>
      <c r="I125" s="320"/>
      <c r="J125" s="121"/>
      <c r="K125" s="222"/>
      <c r="L125" s="450" t="str">
        <f>'テンプレート'!L121</f>
        <v>後Throws</v>
      </c>
      <c r="M125" s="127" t="s">
        <v>191</v>
      </c>
      <c r="N125" s="127">
        <v>24.0</v>
      </c>
      <c r="O125" s="121"/>
      <c r="P125" s="121"/>
      <c r="Q125" s="121"/>
      <c r="R125" s="121"/>
      <c r="S125" s="121"/>
      <c r="T125" s="121"/>
      <c r="U125" s="121"/>
      <c r="V125" s="121"/>
    </row>
    <row r="126" outlineLevel="1">
      <c r="A126" s="446" t="s">
        <v>507</v>
      </c>
      <c r="B126" s="447" t="s">
        <v>455</v>
      </c>
      <c r="C126" s="127" t="str">
        <f t="array" ref="C126">INDEX('Ledge  Tech'!$N$3:$O$109, MATCH($A$1,'Ledge  Tech'!$A$3:$A$109,0), MATCH(C120,'Ledge  Tech'!$N$2:$O$2,0))</f>
        <v>1-20</v>
      </c>
      <c r="D126" s="127">
        <f t="array" ref="D126">INDEX('Ledge  Tech'!$N$3:$O$109, MATCH($A$1,'Ledge  Tech'!$A$3:$A$109,0), MATCH(D120,'Ledge  Tech'!$N$2:$O$2,0))</f>
        <v>26</v>
      </c>
      <c r="E126" s="448"/>
      <c r="F126" s="448"/>
      <c r="G126" s="448"/>
      <c r="H126" s="320"/>
      <c r="I126" s="320"/>
      <c r="J126" s="179"/>
      <c r="K126" s="222"/>
      <c r="L126" s="450" t="str">
        <f>'テンプレート'!L122</f>
        <v>上Throws</v>
      </c>
      <c r="M126" s="127" t="s">
        <v>191</v>
      </c>
      <c r="N126" s="127">
        <v>23.0</v>
      </c>
      <c r="O126" s="320"/>
      <c r="P126" s="320"/>
      <c r="Q126" s="320"/>
      <c r="R126" s="320"/>
      <c r="S126" s="320"/>
      <c r="T126" s="320"/>
      <c r="U126" s="320"/>
      <c r="V126" s="320"/>
    </row>
    <row r="127" outlineLevel="1">
      <c r="A127" s="222"/>
      <c r="B127" s="447" t="s">
        <v>496</v>
      </c>
      <c r="C127" s="127" t="str">
        <f t="array" ref="C127">INDEX('Ledge  Tech'!$P$3:$Q$109, MATCH($A$1,'Ledge  Tech'!$A$3:$A$109,0), MATCH(C120,'Ledge  Tech'!$P$2:$Q$2,0))</f>
        <v>1-20</v>
      </c>
      <c r="D127" s="127">
        <f t="array" ref="D127">INDEX('Ledge  Tech'!$P$3:$Q$109, MATCH($A$1,'Ledge  Tech'!$A$3:$A$109,0), MATCH(D120,'Ledge  Tech'!$P$2:$Q$2,0))</f>
        <v>40</v>
      </c>
      <c r="E127" s="448"/>
      <c r="F127" s="448"/>
      <c r="G127" s="448"/>
      <c r="H127" s="320"/>
      <c r="I127" s="320"/>
      <c r="J127" s="121"/>
      <c r="K127" s="222"/>
      <c r="L127" s="450" t="str">
        <f>'テンプレート'!L123</f>
        <v>下Throws</v>
      </c>
      <c r="M127" s="127" t="s">
        <v>191</v>
      </c>
      <c r="N127" s="127">
        <v>19.0</v>
      </c>
      <c r="O127" s="180"/>
      <c r="P127" s="180"/>
      <c r="Q127" s="180"/>
      <c r="R127" s="180"/>
      <c r="S127" s="180"/>
      <c r="T127" s="180"/>
      <c r="U127" s="180"/>
      <c r="V127" s="180"/>
    </row>
    <row r="128" outlineLevel="1">
      <c r="A128" s="207"/>
      <c r="B128" s="447" t="s">
        <v>497</v>
      </c>
      <c r="C128" s="127" t="str">
        <f t="array" ref="C128">INDEX('Ledge  Tech'!$R$3:$S$109, MATCH($A$1,'Ledge  Tech'!$A$3:$A$109,0), MATCH(C120,'Ledge  Tech'!$R$2:$S$2,0))</f>
        <v>1-20</v>
      </c>
      <c r="D128" s="127">
        <f t="array" ref="D128">INDEX('Ledge  Tech'!$R$3:$S$109, MATCH($A$1,'Ledge  Tech'!$A$3:$A$109,0), MATCH(D120,'Ledge  Tech'!$R$2:$S$2,0))</f>
        <v>40</v>
      </c>
      <c r="E128" s="448"/>
      <c r="F128" s="448"/>
      <c r="G128" s="448"/>
      <c r="H128" s="320"/>
      <c r="I128" s="320"/>
      <c r="J128" s="179"/>
      <c r="K128" s="222"/>
      <c r="L128" s="453" t="str">
        <f>'テンプレート'!L124</f>
        <v>ダッシュ</v>
      </c>
      <c r="M128" s="127" t="s">
        <v>191</v>
      </c>
      <c r="N128" s="127">
        <v>37.0</v>
      </c>
      <c r="O128" s="180"/>
      <c r="P128" s="180"/>
      <c r="Q128" s="180"/>
      <c r="R128" s="180"/>
      <c r="S128" s="180"/>
      <c r="T128" s="180"/>
      <c r="U128" s="180"/>
      <c r="V128" s="180"/>
    </row>
    <row r="129" outlineLevel="1">
      <c r="A129" s="446" t="s">
        <v>508</v>
      </c>
      <c r="B129" s="447" t="s">
        <v>509</v>
      </c>
      <c r="C129" s="448"/>
      <c r="D129" s="127" t="str">
        <f t="array" ref="D129">INDEX('Get-Ups'!$C$3:$C120, MATCH($A$1,'Get-Ups'!$A$3:$A$109,0), MATCH(D120,'Get-Ups'!$C$2:$AD$2,0))</f>
        <v>25</v>
      </c>
      <c r="E129" s="448"/>
      <c r="F129" s="448"/>
      <c r="G129" s="448"/>
      <c r="H129" s="320"/>
      <c r="I129" s="320"/>
      <c r="J129" s="121"/>
      <c r="K129" s="207"/>
      <c r="L129" s="453" t="str">
        <f>'テンプレート'!L125</f>
        <v>On-Spot捨て</v>
      </c>
      <c r="M129" s="127" t="s">
        <v>191</v>
      </c>
      <c r="N129" s="127">
        <v>29.0</v>
      </c>
      <c r="O129" s="180"/>
      <c r="P129" s="180"/>
      <c r="Q129" s="180"/>
      <c r="R129" s="180"/>
      <c r="S129" s="180"/>
      <c r="T129" s="180"/>
      <c r="U129" s="180"/>
      <c r="V129" s="180"/>
    </row>
    <row r="130" outlineLevel="1">
      <c r="A130" s="222"/>
      <c r="B130" s="447" t="s">
        <v>455</v>
      </c>
      <c r="C130" s="454" t="str">
        <f t="array" ref="C130">INDEX('Get-Ups'!$D$3:$E120, MATCH($A$1,'Get-Ups'!$A$3:$A$109,0), MATCH(C120,'Get-Ups'!$D$2:$AD$2,0))</f>
        <v>1-22</v>
      </c>
      <c r="D130" s="455">
        <f t="array" ref="D130">INDEX('Get-Ups'!$D$3:$E120, MATCH($A$1,'Get-Ups'!$A$3:$A$109,0), MATCH(D120,'Get-Ups'!$D$2:$AD$2,0))</f>
        <v>29</v>
      </c>
      <c r="E130" s="448"/>
      <c r="F130" s="448"/>
      <c r="G130" s="448"/>
      <c r="H130" s="320"/>
      <c r="I130" s="320"/>
      <c r="J130" s="179"/>
      <c r="K130" s="452" t="str">
        <f>'テンプレート'!K126</f>
        <v>Air投擲</v>
      </c>
      <c r="L130" s="450" t="str">
        <f>'テンプレート'!L126</f>
        <v>前Throws</v>
      </c>
      <c r="M130" s="127" t="s">
        <v>191</v>
      </c>
      <c r="N130" s="127">
        <v>24.0</v>
      </c>
      <c r="O130" s="180"/>
      <c r="P130" s="180"/>
      <c r="Q130" s="180"/>
      <c r="R130" s="180"/>
      <c r="S130" s="180"/>
      <c r="T130" s="180"/>
      <c r="U130" s="180"/>
      <c r="V130" s="180"/>
    </row>
    <row r="131" outlineLevel="1">
      <c r="A131" s="222"/>
      <c r="B131" s="447" t="s">
        <v>496</v>
      </c>
      <c r="C131" s="454" t="str">
        <f t="array" ref="C131">INDEX('Get-Ups'!$F$3:$G$109, MATCH($A$1,'Get-Ups'!$A$3:$A$109,0), MATCH(C120,'Get-Ups'!$F$2:$AD$2,0))</f>
        <v>1-21</v>
      </c>
      <c r="D131" s="455">
        <f t="array" ref="D131">INDEX('Get-Ups'!$F$3:$G$109, MATCH($A$1,'Get-Ups'!$A$3:$A$109,0), MATCH(D120,'Get-Ups'!$F$2:$AD$2,0))</f>
        <v>35</v>
      </c>
      <c r="E131" s="448"/>
      <c r="F131" s="448"/>
      <c r="G131" s="448"/>
      <c r="H131" s="320"/>
      <c r="I131" s="320"/>
      <c r="J131" s="121"/>
      <c r="K131" s="222"/>
      <c r="L131" s="450" t="str">
        <f>'テンプレート'!L127</f>
        <v>後Throws</v>
      </c>
      <c r="M131" s="127" t="s">
        <v>191</v>
      </c>
      <c r="N131" s="127">
        <v>24.0</v>
      </c>
      <c r="O131" s="180"/>
      <c r="P131" s="180"/>
      <c r="Q131" s="180"/>
      <c r="R131" s="180"/>
      <c r="S131" s="180"/>
      <c r="T131" s="180"/>
      <c r="U131" s="180"/>
      <c r="V131" s="180"/>
    </row>
    <row r="132" outlineLevel="1">
      <c r="A132" s="222"/>
      <c r="B132" s="447" t="s">
        <v>497</v>
      </c>
      <c r="C132" s="127" t="str">
        <f t="array" ref="C132">INDEX('Get-Ups'!$H$3:$I$109, MATCH($A$1,'Get-Ups'!$A$3:$A$109,0), MATCH(C120,'Get-Ups'!$H$2:$AD$2,0))</f>
        <v>1-22</v>
      </c>
      <c r="D132" s="127">
        <f t="array" ref="D132">INDEX('Get-Ups'!$H$3:$I$109, MATCH($A$1,'Get-Ups'!$A$3:$A$109,0), MATCH(D120,'Get-Ups'!$H$2:$AD$2,0))</f>
        <v>35</v>
      </c>
      <c r="E132" s="448"/>
      <c r="F132" s="448"/>
      <c r="G132" s="448"/>
      <c r="H132" s="320"/>
      <c r="I132" s="320"/>
      <c r="J132" s="179"/>
      <c r="K132" s="222"/>
      <c r="L132" s="450" t="str">
        <f>'テンプレート'!L128</f>
        <v>上Throws</v>
      </c>
      <c r="M132" s="127" t="s">
        <v>191</v>
      </c>
      <c r="N132" s="127">
        <v>23.0</v>
      </c>
      <c r="O132" s="180"/>
      <c r="P132" s="180"/>
      <c r="Q132" s="180"/>
      <c r="R132" s="180"/>
      <c r="S132" s="180"/>
      <c r="T132" s="180"/>
      <c r="U132" s="180"/>
      <c r="V132" s="180"/>
    </row>
    <row r="133" outlineLevel="1">
      <c r="A133" s="222"/>
      <c r="B133" s="447" t="s">
        <v>510</v>
      </c>
      <c r="C133" s="456" t="str">
        <f t="array" ref="C133">INDEX('Get-Ups'!$J$3:$M$109, MATCH($A$1,'Get-Ups'!$A$3:$A$109,0), MATCH(C120,'Get-Ups'!$J$2:$AD$2,0))</f>
        <v>1-25</v>
      </c>
      <c r="D133" s="457">
        <f t="array" ref="D133">INDEX('Get-Ups'!$J$3:$M$109, MATCH($A$1,'Get-Ups'!$A$3:$A$109,0), MATCH(D120,'Get-Ups'!$J$2:$AD$2,0))</f>
        <v>45</v>
      </c>
      <c r="E133" s="454" t="str">
        <f t="array" ref="E133">INDEX('Get-Ups'!$J$3:$M$109, MATCH($A$1,'Get-Ups'!$A$3:$A$109,0), MATCH(E120,'Get-Ups'!$J$2:$AD$2,0))</f>
        <v>14-15</v>
      </c>
      <c r="F133" s="455">
        <f t="array" ref="F133">INDEX('Get-Ups'!$J$3:$M$109, MATCH($A$1,'Get-Ups'!$A$3:$A$109,0), MATCH(F120,'Get-Ups'!$J$2:$AD$2,0))</f>
        <v>7</v>
      </c>
      <c r="G133" s="127">
        <f t="shared" ref="G133:G134" si="1">F133*1.2</f>
        <v>8.4</v>
      </c>
      <c r="H133" s="320"/>
      <c r="I133" s="320"/>
      <c r="J133" s="121"/>
      <c r="K133" s="207"/>
      <c r="L133" s="450" t="str">
        <f>'テンプレート'!L129</f>
        <v>下Throws</v>
      </c>
      <c r="M133" s="127" t="s">
        <v>191</v>
      </c>
      <c r="N133" s="127">
        <v>19.0</v>
      </c>
      <c r="O133" s="121"/>
      <c r="P133" s="121"/>
      <c r="Q133" s="121"/>
      <c r="R133" s="121"/>
      <c r="S133" s="121"/>
      <c r="T133" s="121"/>
      <c r="U133" s="121"/>
      <c r="V133" s="121"/>
    </row>
    <row r="134" outlineLevel="1">
      <c r="A134" s="207"/>
      <c r="B134" s="458" t="s">
        <v>511</v>
      </c>
      <c r="C134" s="207"/>
      <c r="D134" s="207"/>
      <c r="E134" s="454" t="str">
        <f t="array" ref="E134">INDEX('Get-Ups'!$N$3:$O$109, MATCH($A$1,'Get-Ups'!$A$3:$A$109,0), MATCH(E120,'Get-Ups'!$N$2:$AD$2,0))</f>
        <v>24-25</v>
      </c>
      <c r="F134" s="455">
        <f t="array" ref="F134">INDEX('Get-Ups'!$N$3:$O$109, MATCH($A$1,'Get-Ups'!$A$3:$A$109,0), MATCH(F120,'Get-Ups'!$N$2:$AD$2,0))</f>
        <v>7</v>
      </c>
      <c r="G134" s="127">
        <f t="shared" si="1"/>
        <v>8.4</v>
      </c>
      <c r="H134" s="320"/>
      <c r="I134" s="320"/>
      <c r="J134" s="121"/>
      <c r="K134" s="459" t="str">
        <f>'テンプレート'!K130</f>
        <v>踏み台ジャンプ</v>
      </c>
      <c r="L134" s="224"/>
      <c r="M134" s="445" t="str">
        <f>'テンプレート'!M130</f>
        <v>Duration</v>
      </c>
      <c r="N134" s="138"/>
      <c r="O134" s="121"/>
      <c r="P134" s="121"/>
      <c r="Q134" s="121"/>
      <c r="R134" s="121"/>
      <c r="S134" s="121"/>
      <c r="T134" s="121"/>
      <c r="U134" s="121"/>
      <c r="V134" s="121"/>
    </row>
    <row r="135" outlineLevel="1">
      <c r="A135" s="446" t="s">
        <v>512</v>
      </c>
      <c r="B135" s="447" t="s">
        <v>509</v>
      </c>
      <c r="C135" s="448"/>
      <c r="D135" s="454" t="str">
        <f t="array" ref="D135">INDEX('Get-Ups'!$C$3:$C120, MATCH($A$1,'Get-Ups'!$A$3:$A$109,0), MATCH(D120,'Get-Ups'!$C$2,0))</f>
        <v>25</v>
      </c>
      <c r="E135" s="448"/>
      <c r="F135" s="448"/>
      <c r="G135" s="448"/>
      <c r="H135" s="320"/>
      <c r="I135" s="320"/>
      <c r="J135" s="179"/>
      <c r="K135" s="460" t="str">
        <f>'テンプレート'!K131</f>
        <v>踏み</v>
      </c>
      <c r="L135" s="461" t="str">
        <f>'テンプレート'!L131</f>
        <v>踏み</v>
      </c>
      <c r="M135" s="127">
        <v>7.0</v>
      </c>
      <c r="N135" s="462"/>
      <c r="O135" s="121"/>
      <c r="P135" s="121"/>
      <c r="Q135" s="121"/>
      <c r="R135" s="121"/>
      <c r="S135" s="121"/>
      <c r="T135" s="121"/>
      <c r="U135" s="121"/>
      <c r="V135" s="121"/>
    </row>
    <row r="136" outlineLevel="1">
      <c r="A136" s="222"/>
      <c r="B136" s="447" t="s">
        <v>455</v>
      </c>
      <c r="C136" s="454" t="str">
        <f t="array" ref="C136">INDEX('Get-Ups'!$P$3:$Q$109, MATCH($A$1,'Get-Ups'!$A$3:$A$109,0), MATCH(C120,'Get-Ups'!$P$2:$AD$2,0))</f>
        <v>1-22</v>
      </c>
      <c r="D136" s="455">
        <f t="array" ref="D136">INDEX('Get-Ups'!$P$3:$Q$109, MATCH($A$1,'Get-Ups'!$A$3:$A$109,0), MATCH(D120,'Get-Ups'!$P$2:$AD$2,0))</f>
        <v>29</v>
      </c>
      <c r="E136" s="448"/>
      <c r="F136" s="448"/>
      <c r="G136" s="448"/>
      <c r="H136" s="320"/>
      <c r="I136" s="320"/>
      <c r="J136" s="121"/>
      <c r="K136" s="452" t="str">
        <f>'テンプレート'!K132</f>
        <v>踏まれ</v>
      </c>
      <c r="L136" s="461" t="str">
        <f>'テンプレート'!L132</f>
        <v>Ground踏まれ</v>
      </c>
      <c r="M136" s="127" t="s">
        <v>504</v>
      </c>
      <c r="N136" s="462"/>
      <c r="O136" s="320"/>
      <c r="P136" s="320"/>
      <c r="Q136" s="320"/>
      <c r="R136" s="320"/>
      <c r="S136" s="320"/>
      <c r="T136" s="320"/>
      <c r="U136" s="320"/>
      <c r="V136" s="320"/>
    </row>
    <row r="137" outlineLevel="1">
      <c r="A137" s="222"/>
      <c r="B137" s="447" t="s">
        <v>496</v>
      </c>
      <c r="C137" s="454" t="str">
        <f t="array" ref="C137">INDEX('Get-Ups'!$R$3:$S$109, MATCH($A$1,'Get-Ups'!$A$3:$A$109,0), MATCH(C120,'Get-Ups'!$R$2:$AD$2,0))</f>
        <v>1-19</v>
      </c>
      <c r="D137" s="455">
        <f t="array" ref="D137">INDEX('Get-Ups'!$R$3:$S$109, MATCH($A$1,'Get-Ups'!$A$3:$A$109,0), MATCH(D120,'Get-Ups'!$R$2:$AD$2,0))</f>
        <v>35</v>
      </c>
      <c r="E137" s="448"/>
      <c r="F137" s="448"/>
      <c r="G137" s="448"/>
      <c r="H137" s="320"/>
      <c r="I137" s="320"/>
      <c r="J137" s="179"/>
      <c r="K137" s="222"/>
      <c r="L137" s="461" t="str">
        <f>'テンプレート'!L133</f>
        <v>Ground硬直</v>
      </c>
      <c r="M137" s="127">
        <v>27.0</v>
      </c>
      <c r="N137" s="108"/>
      <c r="O137" s="180"/>
      <c r="P137" s="180"/>
      <c r="Q137" s="180"/>
      <c r="R137" s="180"/>
      <c r="S137" s="180"/>
      <c r="T137" s="180"/>
      <c r="U137" s="180"/>
      <c r="V137" s="180"/>
    </row>
    <row r="138" outlineLevel="1">
      <c r="A138" s="222"/>
      <c r="B138" s="447" t="s">
        <v>497</v>
      </c>
      <c r="C138" s="454" t="str">
        <f t="array" ref="C138">INDEX('Get-Ups'!$T$3:$U$109, MATCH($A$1,'Get-Ups'!$A$3:$A$109,0), MATCH(C120,'Get-Ups'!$T$2:$AD$2,0))</f>
        <v>1-24</v>
      </c>
      <c r="D138" s="455">
        <f t="array" ref="D138">INDEX('Get-Ups'!$T$3:$U$109, MATCH($A$1,'Get-Ups'!$A$3:$A$109,0), MATCH(D120,'Get-Ups'!$T$2:$AD$2,0))</f>
        <v>35</v>
      </c>
      <c r="E138" s="448"/>
      <c r="F138" s="448"/>
      <c r="G138" s="448"/>
      <c r="H138" s="320"/>
      <c r="I138" s="320"/>
      <c r="J138" s="121"/>
      <c r="K138" s="222"/>
      <c r="L138" s="461" t="str">
        <f>'テンプレート'!L134</f>
        <v>Air踏まれ</v>
      </c>
      <c r="M138" s="127">
        <v>8.0</v>
      </c>
      <c r="N138" s="108"/>
      <c r="O138" s="180"/>
      <c r="P138" s="180"/>
      <c r="Q138" s="180"/>
      <c r="R138" s="180"/>
      <c r="S138" s="180"/>
      <c r="T138" s="180"/>
      <c r="U138" s="180"/>
      <c r="V138" s="180"/>
    </row>
    <row r="139" outlineLevel="1">
      <c r="A139" s="222"/>
      <c r="B139" s="447" t="s">
        <v>510</v>
      </c>
      <c r="C139" s="456" t="str">
        <f t="array" ref="C139">INDEX('Get-Ups'!$V$3:$Y$109, MATCH($A$1,'Get-Ups'!$A$3:$A$109,0), MATCH(C120,'Get-Ups'!$V$2:$AD$2,0))</f>
        <v>1-25</v>
      </c>
      <c r="D139" s="457">
        <f t="array" ref="D139">INDEX('Get-Ups'!$V$3:$Y$109, MATCH($A$1,'Get-Ups'!$A$3:$A$109,0), MATCH(D120,'Get-Ups'!$V$2:$AD$2,0))</f>
        <v>45</v>
      </c>
      <c r="E139" s="454" t="str">
        <f t="array" ref="E139">INDEX('Get-Ups'!$V$3:$Y$109, MATCH($A$1,'Get-Ups'!$A$3:$A$109,0), MATCH(E120,'Get-Ups'!$V$2:$AD$2,0))</f>
        <v>14-15</v>
      </c>
      <c r="F139" s="455">
        <f t="array" ref="F139">INDEX('Get-Ups'!$V$3:$Y$109, MATCH($A$1,'Get-Ups'!$A$3:$A$109,0), MATCH(F120,'Get-Ups'!$V$2:$AD$2,0))</f>
        <v>7</v>
      </c>
      <c r="G139" s="127">
        <f t="shared" ref="G139:G140" si="2">F139*1.2</f>
        <v>8.4</v>
      </c>
      <c r="H139" s="320"/>
      <c r="I139" s="320"/>
      <c r="J139" s="179"/>
      <c r="K139" s="222"/>
      <c r="L139" s="461" t="str">
        <f>'テンプレート'!L135</f>
        <v>Air落下</v>
      </c>
      <c r="M139" s="127">
        <v>33.0</v>
      </c>
      <c r="N139" s="108"/>
      <c r="O139" s="180"/>
      <c r="P139" s="180"/>
      <c r="Q139" s="180"/>
      <c r="R139" s="180"/>
      <c r="S139" s="180"/>
      <c r="T139" s="180"/>
      <c r="U139" s="180"/>
      <c r="V139" s="180"/>
    </row>
    <row r="140" outlineLevel="1">
      <c r="A140" s="207"/>
      <c r="B140" s="458" t="s">
        <v>511</v>
      </c>
      <c r="C140" s="207"/>
      <c r="D140" s="207"/>
      <c r="E140" s="454" t="str">
        <f t="array" ref="E140">INDEX('Get-Ups'!$Z$3:$AA$109, MATCH($A$1,'Get-Ups'!$A$3:$A$109,0), MATCH(E120,'Get-Ups'!$Z$2:$AD$2,0))</f>
        <v>24-25</v>
      </c>
      <c r="F140" s="455">
        <f t="array" ref="F140">INDEX('Get-Ups'!$Z$3:$AA$109, MATCH($A$1,'Get-Ups'!$A$3:$A$109,0), MATCH(F120,'Get-Ups'!$Z$2:$AD$2,0))</f>
        <v>7</v>
      </c>
      <c r="G140" s="127">
        <f t="shared" si="2"/>
        <v>8.4</v>
      </c>
      <c r="H140" s="320"/>
      <c r="I140" s="320"/>
      <c r="J140" s="179"/>
      <c r="K140" s="451" t="str">
        <f>'テンプレート'!K136</f>
        <v>倒れダメージ</v>
      </c>
      <c r="L140" s="120"/>
      <c r="M140" s="445" t="str">
        <f>'テンプレート'!M136</f>
        <v>Duration</v>
      </c>
      <c r="N140" s="108"/>
      <c r="O140" s="180"/>
      <c r="P140" s="180"/>
      <c r="Q140" s="180"/>
      <c r="R140" s="180"/>
      <c r="S140" s="180"/>
      <c r="T140" s="180"/>
      <c r="U140" s="180"/>
      <c r="V140" s="180"/>
    </row>
    <row r="141" outlineLevel="1">
      <c r="A141" s="446" t="s">
        <v>513</v>
      </c>
      <c r="B141" s="447" t="s">
        <v>514</v>
      </c>
      <c r="C141" s="454" t="str">
        <f t="array" ref="C141">INDEX(Tripping!$C$3:$D120, MATCH($A$1,Tripping!$A$3:$A$109,0), MATCH(C120,Tripping!$C$2:$AC$2,0))</f>
        <v>1-5</v>
      </c>
      <c r="D141" s="455">
        <f t="array" ref="D141">INDEX(Tripping!$C$3:$D120, MATCH($A$1,Tripping!$A$3:$A$109,0), MATCH(D120,Tripping!$C$2:$AC$2,0))</f>
        <v>29</v>
      </c>
      <c r="E141" s="448"/>
      <c r="F141" s="448"/>
      <c r="G141" s="448"/>
      <c r="H141" s="320"/>
      <c r="I141" s="320"/>
      <c r="J141" s="121"/>
      <c r="K141" s="460" t="str">
        <f>'テンプレート'!K137</f>
        <v>あお向け倒れ</v>
      </c>
      <c r="L141" s="453" t="str">
        <f>'テンプレート'!L137</f>
        <v>モーション大</v>
      </c>
      <c r="M141" s="127">
        <v>39.0</v>
      </c>
      <c r="N141" s="462"/>
      <c r="O141" s="180"/>
      <c r="P141" s="180"/>
      <c r="Q141" s="180"/>
      <c r="R141" s="180"/>
      <c r="S141" s="180"/>
      <c r="T141" s="180"/>
      <c r="U141" s="180"/>
      <c r="V141" s="180"/>
    </row>
    <row r="142" outlineLevel="1">
      <c r="A142" s="222"/>
      <c r="B142" s="447" t="s">
        <v>515</v>
      </c>
      <c r="C142" s="454" t="str">
        <f t="array" ref="C142">INDEX(Tripping!$E$3:$F120, MATCH($A$1,Tripping!$A$3:$A$109,0), MATCH(C120,Tripping!$E$2:$AC$2,0))</f>
        <v>1-5</v>
      </c>
      <c r="D142" s="455">
        <f t="array" ref="D142">INDEX(Tripping!$E$3:$F120, MATCH($A$1,Tripping!$A$3:$A$109,0), MATCH(D120,Tripping!$E$2:$AC$2,0))</f>
        <v>39</v>
      </c>
      <c r="E142" s="448"/>
      <c r="F142" s="448"/>
      <c r="G142" s="448"/>
      <c r="H142" s="320"/>
      <c r="I142" s="320"/>
      <c r="J142" s="179"/>
      <c r="K142" s="460" t="str">
        <f>'テンプレート'!K138</f>
        <v>うつ伏せ倒れ</v>
      </c>
      <c r="L142" s="453" t="str">
        <f>'テンプレート'!L138</f>
        <v>モーション大</v>
      </c>
      <c r="M142" s="127" t="s">
        <v>165</v>
      </c>
      <c r="N142" s="462"/>
      <c r="O142" s="180"/>
      <c r="P142" s="180"/>
      <c r="Q142" s="180"/>
      <c r="R142" s="180"/>
      <c r="S142" s="180"/>
      <c r="T142" s="180"/>
      <c r="U142" s="180"/>
      <c r="V142" s="180"/>
    </row>
    <row r="143" outlineLevel="1">
      <c r="A143" s="222"/>
      <c r="B143" s="447" t="s">
        <v>455</v>
      </c>
      <c r="C143" s="454" t="str">
        <f t="array" ref="C143">INDEX(Tripping!$G$3:$H$109, MATCH($A$1,Tripping!$A$3:$A$109,0), MATCH(C120,Tripping!$G$2:$AC$2,0))</f>
        <v>1-16</v>
      </c>
      <c r="D143" s="455">
        <f t="array" ref="D143">INDEX(Tripping!$G$3:$H$109, MATCH($A$1,Tripping!$A$3:$A$109,0), MATCH(D120,Tripping!$G$2:$AC$2,0))</f>
        <v>21</v>
      </c>
      <c r="E143" s="448"/>
      <c r="F143" s="448"/>
      <c r="G143" s="448"/>
      <c r="H143" s="320"/>
      <c r="I143" s="320"/>
      <c r="J143" s="121"/>
      <c r="K143" s="451" t="str">
        <f>'テンプレート'!K139</f>
        <v/>
      </c>
      <c r="L143" s="120"/>
      <c r="M143" s="445" t="str">
        <f>'テンプレート'!M139</f>
        <v/>
      </c>
      <c r="N143" s="108"/>
      <c r="O143" s="180"/>
      <c r="P143" s="180"/>
      <c r="Q143" s="180"/>
      <c r="R143" s="180"/>
      <c r="S143" s="180"/>
      <c r="T143" s="180"/>
      <c r="U143" s="180"/>
      <c r="V143" s="180"/>
    </row>
    <row r="144" outlineLevel="1">
      <c r="A144" s="222"/>
      <c r="B144" s="447" t="s">
        <v>496</v>
      </c>
      <c r="C144" s="454" t="str">
        <f t="array" ref="C144">INDEX(Tripping!$I$3:$J$109, MATCH($A$1,Tripping!$A$3:$A$109,0), MATCH(C120,Tripping!$I$2:$AC$2,0))</f>
        <v>1-9</v>
      </c>
      <c r="D144" s="455">
        <f t="array" ref="D144">INDEX(Tripping!$I$3:$J$109, MATCH($A$1,Tripping!$A$3:$A$109,0), MATCH(D120,Tripping!$I$2:$AC$2,0))</f>
        <v>28</v>
      </c>
      <c r="E144" s="448"/>
      <c r="F144" s="448"/>
      <c r="G144" s="448"/>
      <c r="H144" s="320"/>
      <c r="I144" s="320"/>
      <c r="J144" s="320"/>
      <c r="K144" s="463"/>
      <c r="L144" s="464" t="str">
        <f>'テンプレート'!L140</f>
        <v/>
      </c>
      <c r="M144" s="127" t="s">
        <v>504</v>
      </c>
      <c r="N144" s="108"/>
      <c r="O144" s="180"/>
      <c r="P144" s="180"/>
      <c r="Q144" s="180"/>
      <c r="R144" s="180"/>
      <c r="S144" s="180"/>
      <c r="T144" s="180"/>
      <c r="U144" s="180"/>
      <c r="V144" s="180"/>
    </row>
    <row r="145" outlineLevel="1">
      <c r="A145" s="222"/>
      <c r="B145" s="447" t="s">
        <v>497</v>
      </c>
      <c r="C145" s="454" t="str">
        <f t="array" ref="C145">INDEX(Tripping!$K$3:$L$109, MATCH($A$1,Tripping!$A$3:$A$109,0), MATCH(C120,Tripping!$K$2:$AC$2,0))</f>
        <v>1-9</v>
      </c>
      <c r="D145" s="455">
        <f t="array" ref="D145">INDEX(Tripping!$K$3:$L$109, MATCH($A$1,Tripping!$A$3:$A$109,0), MATCH(D120,Tripping!$K$2:$AC$2,0))</f>
        <v>28</v>
      </c>
      <c r="E145" s="448"/>
      <c r="F145" s="448"/>
      <c r="G145" s="448"/>
      <c r="H145" s="320"/>
      <c r="I145" s="320"/>
      <c r="J145" s="320"/>
      <c r="K145" s="465"/>
      <c r="L145" s="180"/>
      <c r="M145" s="180"/>
      <c r="N145" s="108"/>
      <c r="O145" s="180"/>
      <c r="P145" s="180"/>
      <c r="Q145" s="180"/>
      <c r="R145" s="180"/>
      <c r="S145" s="180"/>
      <c r="T145" s="180"/>
      <c r="U145" s="180"/>
      <c r="V145" s="180"/>
    </row>
    <row r="146" outlineLevel="1">
      <c r="A146" s="222"/>
      <c r="B146" s="447" t="s">
        <v>510</v>
      </c>
      <c r="C146" s="456" t="str">
        <f t="array" ref="C146">INDEX(Tripping!$M$3:$P$109, MATCH($A$1,Tripping!$A$3:$A$109,0), MATCH(C120,Tripping!$M$2:$AC$2,0))</f>
        <v>1-7</v>
      </c>
      <c r="D146" s="457">
        <f t="array" ref="D146">INDEX(Tripping!$M$3:$P$109, MATCH($A$1,Tripping!$A$3:$A$109,0), MATCH(D120,Tripping!$M$2:$AC$2,0))</f>
        <v>49</v>
      </c>
      <c r="E146" s="454" t="str">
        <f t="array" ref="E146">INDEX(Tripping!$M$3:$P$109, MATCH($A$1,Tripping!$A$3:$A$109,0), MATCH(E120,Tripping!$M$2:$AC$2,0))</f>
        <v>14-15</v>
      </c>
      <c r="F146" s="455">
        <f t="array" ref="F146">INDEX(Tripping!$M$3:$P$109, MATCH($A$1,Tripping!$A$3:$A$109,0), MATCH(F120,Tripping!$M$2:$AC$2,0))</f>
        <v>5</v>
      </c>
      <c r="G146" s="127">
        <f t="shared" ref="G146:G147" si="3">F146*1.2</f>
        <v>6</v>
      </c>
      <c r="H146" s="320"/>
      <c r="I146" s="320"/>
      <c r="J146" s="320"/>
      <c r="K146" s="180"/>
      <c r="L146" s="180"/>
      <c r="M146" s="180"/>
      <c r="N146" s="108"/>
      <c r="O146" s="108"/>
      <c r="P146" s="108"/>
      <c r="Q146" s="108"/>
      <c r="R146" s="180"/>
      <c r="S146" s="180"/>
      <c r="T146" s="180"/>
      <c r="U146" s="180"/>
      <c r="V146" s="180"/>
    </row>
    <row r="147" outlineLevel="1">
      <c r="A147" s="207"/>
      <c r="B147" s="458" t="s">
        <v>511</v>
      </c>
      <c r="C147" s="207"/>
      <c r="D147" s="207"/>
      <c r="E147" s="454" t="str">
        <f t="array" ref="E147">INDEX(Tripping!$Q$3:$R$109, MATCH($A$1,Tripping!$A$3:$A$109,0), MATCH(E120,Tripping!$Q$2:$AC$2,0))</f>
        <v>24-25</v>
      </c>
      <c r="F147" s="455">
        <f t="array" ref="F147">INDEX(Tripping!$Q$3:$R$109, MATCH($A$1,Tripping!$A$3:$A$109,0), MATCH(F120,Tripping!$Q$2:$AC$2,0))</f>
        <v>5</v>
      </c>
      <c r="G147" s="127">
        <f t="shared" si="3"/>
        <v>6</v>
      </c>
      <c r="H147" s="320"/>
      <c r="I147" s="320"/>
      <c r="J147" s="320"/>
      <c r="K147" s="180"/>
      <c r="L147" s="180"/>
      <c r="M147" s="180"/>
      <c r="N147" s="108"/>
      <c r="O147" s="108"/>
      <c r="P147" s="108"/>
      <c r="Q147" s="108"/>
      <c r="R147" s="180"/>
      <c r="S147" s="180"/>
      <c r="T147" s="180"/>
      <c r="U147" s="180"/>
      <c r="V147" s="180"/>
    </row>
  </sheetData>
  <mergeCells count="143">
    <mergeCell ref="D133:D134"/>
    <mergeCell ref="D139:D140"/>
    <mergeCell ref="D146:D147"/>
    <mergeCell ref="C146:C147"/>
    <mergeCell ref="C139:C140"/>
    <mergeCell ref="A141:A147"/>
    <mergeCell ref="A135:A140"/>
    <mergeCell ref="A89:B89"/>
    <mergeCell ref="A91:B91"/>
    <mergeCell ref="A82:A84"/>
    <mergeCell ref="A86:A88"/>
    <mergeCell ref="A77:A78"/>
    <mergeCell ref="A80:B80"/>
    <mergeCell ref="A92:A93"/>
    <mergeCell ref="A116:A117"/>
    <mergeCell ref="A113:A115"/>
    <mergeCell ref="A119:B120"/>
    <mergeCell ref="A121:A125"/>
    <mergeCell ref="C106:C107"/>
    <mergeCell ref="C108:C109"/>
    <mergeCell ref="C102:C103"/>
    <mergeCell ref="C104:C105"/>
    <mergeCell ref="C133:C134"/>
    <mergeCell ref="A126:A128"/>
    <mergeCell ref="A129:A134"/>
    <mergeCell ref="D77:D78"/>
    <mergeCell ref="D73:D76"/>
    <mergeCell ref="D68:D69"/>
    <mergeCell ref="D70:D72"/>
    <mergeCell ref="A85:B85"/>
    <mergeCell ref="A81:B81"/>
    <mergeCell ref="A101:B101"/>
    <mergeCell ref="I73:I76"/>
    <mergeCell ref="J73:J76"/>
    <mergeCell ref="I70:I72"/>
    <mergeCell ref="J70:J72"/>
    <mergeCell ref="V82:V84"/>
    <mergeCell ref="U92:U93"/>
    <mergeCell ref="V92:V93"/>
    <mergeCell ref="U86:U88"/>
    <mergeCell ref="V86:V88"/>
    <mergeCell ref="U82:U84"/>
    <mergeCell ref="J68:J69"/>
    <mergeCell ref="J77:J78"/>
    <mergeCell ref="H92:J93"/>
    <mergeCell ref="H82:J84"/>
    <mergeCell ref="H91:J91"/>
    <mergeCell ref="H90:J90"/>
    <mergeCell ref="H86:J88"/>
    <mergeCell ref="H89:J89"/>
    <mergeCell ref="H85:J85"/>
    <mergeCell ref="I68:I69"/>
    <mergeCell ref="I77:I78"/>
    <mergeCell ref="A98:A100"/>
    <mergeCell ref="A95:B96"/>
    <mergeCell ref="R68:V69"/>
    <mergeCell ref="R70:V72"/>
    <mergeCell ref="R77:V78"/>
    <mergeCell ref="R73:V76"/>
    <mergeCell ref="H81:J81"/>
    <mergeCell ref="H101:J101"/>
    <mergeCell ref="K121:K122"/>
    <mergeCell ref="K123:L123"/>
    <mergeCell ref="K130:K133"/>
    <mergeCell ref="K136:K139"/>
    <mergeCell ref="K140:L140"/>
    <mergeCell ref="K143:L143"/>
    <mergeCell ref="K134:L134"/>
    <mergeCell ref="K124:K129"/>
    <mergeCell ref="K120:L120"/>
    <mergeCell ref="A68:A69"/>
    <mergeCell ref="J64:J67"/>
    <mergeCell ref="I64:I67"/>
    <mergeCell ref="A45:A46"/>
    <mergeCell ref="A43:A44"/>
    <mergeCell ref="A70:A72"/>
    <mergeCell ref="J60:J63"/>
    <mergeCell ref="A73:A76"/>
    <mergeCell ref="K16:N16"/>
    <mergeCell ref="K1:M2"/>
    <mergeCell ref="H1:J2"/>
    <mergeCell ref="C1:G12"/>
    <mergeCell ref="D26:D29"/>
    <mergeCell ref="A40:A42"/>
    <mergeCell ref="J56:J59"/>
    <mergeCell ref="H10:H11"/>
    <mergeCell ref="A11:B12"/>
    <mergeCell ref="H43:J44"/>
    <mergeCell ref="I56:I59"/>
    <mergeCell ref="H47:J49"/>
    <mergeCell ref="H50:J52"/>
    <mergeCell ref="I60:I63"/>
    <mergeCell ref="D60:D63"/>
    <mergeCell ref="D64:D67"/>
    <mergeCell ref="D56:D59"/>
    <mergeCell ref="D40:D42"/>
    <mergeCell ref="H38:J39"/>
    <mergeCell ref="D38:D39"/>
    <mergeCell ref="D43:D44"/>
    <mergeCell ref="D30:D33"/>
    <mergeCell ref="D34:D37"/>
    <mergeCell ref="H34:J37"/>
    <mergeCell ref="H30:J33"/>
    <mergeCell ref="A50:A52"/>
    <mergeCell ref="A54:B55"/>
    <mergeCell ref="D47:D49"/>
    <mergeCell ref="D50:D52"/>
    <mergeCell ref="A26:A37"/>
    <mergeCell ref="A38:A39"/>
    <mergeCell ref="A47:A49"/>
    <mergeCell ref="A24:B25"/>
    <mergeCell ref="A56:A67"/>
    <mergeCell ref="H106:J107"/>
    <mergeCell ref="H108:J109"/>
    <mergeCell ref="E108:E109"/>
    <mergeCell ref="E106:E107"/>
    <mergeCell ref="A111:B112"/>
    <mergeCell ref="A108:A109"/>
    <mergeCell ref="A106:A107"/>
    <mergeCell ref="A104:A105"/>
    <mergeCell ref="A102:A103"/>
    <mergeCell ref="H104:J105"/>
    <mergeCell ref="H102:J103"/>
    <mergeCell ref="H6:H7"/>
    <mergeCell ref="I6:I7"/>
    <mergeCell ref="I10:I11"/>
    <mergeCell ref="H8:J9"/>
    <mergeCell ref="H25:J25"/>
    <mergeCell ref="H26:J29"/>
    <mergeCell ref="G16:H16"/>
    <mergeCell ref="E16:F16"/>
    <mergeCell ref="I4:I5"/>
    <mergeCell ref="H4:H5"/>
    <mergeCell ref="R64:V67"/>
    <mergeCell ref="R60:V63"/>
    <mergeCell ref="R56:V59"/>
    <mergeCell ref="R55:V55"/>
    <mergeCell ref="H40:J42"/>
    <mergeCell ref="H45:J46"/>
    <mergeCell ref="C16:D16"/>
    <mergeCell ref="A15:B16"/>
    <mergeCell ref="E102:E103"/>
    <mergeCell ref="E104:E105"/>
  </mergeCells>
  <conditionalFormatting sqref="K1:K15 K17:K89 K91:K144 D102 F102:G102 D104 F104:G104 D106 F106:G106 D108 F108:G108">
    <cfRule type="containsText" dxfId="0" priority="1" operator="containsText" text="361">
      <formula>NOT(ISERROR(SEARCH(("361"),(K1))))</formula>
    </cfRule>
  </conditionalFormatting>
  <conditionalFormatting sqref="K1:K15 K17:K89 K91:K144 D102 F102:G102 D104 F104:G104 D106 F106:G106 D108 F108:G108">
    <cfRule type="containsText" dxfId="1" priority="2" operator="containsText" text="363">
      <formula>NOT(ISERROR(SEARCH(("363"),(K1))))</formula>
    </cfRule>
  </conditionalFormatting>
  <conditionalFormatting sqref="K1:K15 K17:K89 K91:K144 D102 F102:G102 D104 F104:G104 D106 F106:G106 D108 F108:G108">
    <cfRule type="containsText" dxfId="1" priority="3" operator="containsText" text="365">
      <formula>NOT(ISERROR(SEARCH(("365"),(K1))))</formula>
    </cfRule>
  </conditionalFormatting>
  <conditionalFormatting sqref="K1:K15 K17:K89 K91:K144 D102 F102:G102 D104 F104:G104 D106 F106:G106 D108 F108:G108">
    <cfRule type="containsText" dxfId="1" priority="4" operator="containsText" text="366">
      <formula>NOT(ISERROR(SEARCH(("366"),(K1))))</formula>
    </cfRule>
  </conditionalFormatting>
  <conditionalFormatting sqref="K1:K15 K17:K89 K91:K144 D102 F102:G102 D104 F104:G104 D106 F106:G106 D108 F108:G108">
    <cfRule type="containsText" dxfId="1" priority="5" operator="containsText" text="367">
      <formula>NOT(ISERROR(SEARCH(("367"),(K1))))</formula>
    </cfRule>
  </conditionalFormatting>
  <conditionalFormatting sqref="P102:P109">
    <cfRule type="cellIs" dxfId="2" priority="6" operator="equal">
      <formula>"敵のみ"</formula>
    </cfRule>
  </conditionalFormatting>
  <conditionalFormatting sqref="D102:D109">
    <cfRule type="cellIs" dxfId="3" priority="7" operator="equal">
      <formula>"-"</formula>
    </cfRule>
  </conditionalFormatting>
  <conditionalFormatting sqref="O1:O89 O91:O147 D102 F102:G102 K102:N102 P102:Q102 D104 F104:G104 K104:N104 P104:Q104 D106 F106:G106 K106:N106 P106:Q106 D108 F108:G108 K108:N108 P108:P109 Q108">
    <cfRule type="cellIs" dxfId="4" priority="8" operator="greaterThan">
      <formula>0</formula>
    </cfRule>
  </conditionalFormatting>
  <conditionalFormatting sqref="P1:Q89 P91:Q147">
    <cfRule type="cellIs" dxfId="5" priority="9" operator="lessThan">
      <formula>1</formula>
    </cfRule>
  </conditionalFormatting>
  <conditionalFormatting sqref="P1:Q89 P91:Q147">
    <cfRule type="cellIs" dxfId="4" priority="10" operator="greaterThan">
      <formula>1</formula>
    </cfRule>
  </conditionalFormatting>
  <conditionalFormatting sqref="N25:N89 N91:N109">
    <cfRule type="cellIs" dxfId="6" priority="11" operator="greaterThan">
      <formula>0</formula>
    </cfRule>
  </conditionalFormatting>
  <conditionalFormatting sqref="N1:N15 N17:N89 N91:N147">
    <cfRule type="containsText" dxfId="6" priority="12" operator="containsText" text="/">
      <formula>NOT(ISERROR(SEARCH(("/"),(N1))))</formula>
    </cfRule>
  </conditionalFormatting>
  <drawing r:id="rId2"/>
  <legacyDrawing r:id="rId3"/>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1E0DC"/>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12">
        <v>47.0</v>
      </c>
      <c r="B1" s="2113"/>
      <c r="C1" s="2114" t="str">
        <f>IMAGE(VLOOKUP($A$1,Fighters!A2:AI107,12,FALSE),1)</f>
        <v/>
      </c>
      <c r="D1" s="2115"/>
      <c r="E1" s="2115"/>
      <c r="F1" s="2115"/>
      <c r="G1" s="2116"/>
      <c r="H1" s="2117"/>
      <c r="I1" s="2115"/>
      <c r="J1" s="2116"/>
      <c r="K1" s="2118"/>
      <c r="L1" s="2115"/>
      <c r="M1" s="2116"/>
      <c r="N1" s="2119"/>
      <c r="O1" s="2119"/>
      <c r="P1" s="2119"/>
      <c r="Q1" s="2119"/>
      <c r="R1" s="2120"/>
      <c r="S1" s="2120"/>
      <c r="T1" s="2120"/>
      <c r="U1" s="2120"/>
      <c r="V1" s="2120"/>
    </row>
    <row r="2">
      <c r="A2" s="2121" t="str">
        <f>VLOOKUP($A$1,Fighters!$A$2:$AI$81,6,FALSE)</f>
        <v>#e1e0dc</v>
      </c>
      <c r="B2" s="2113"/>
      <c r="C2" s="2122"/>
      <c r="G2" s="2123"/>
      <c r="H2" s="2124"/>
      <c r="I2" s="2125"/>
      <c r="J2" s="2126"/>
      <c r="K2" s="2124"/>
      <c r="L2" s="2125"/>
      <c r="M2" s="2126"/>
      <c r="N2" s="2119"/>
      <c r="O2" s="2119"/>
      <c r="P2" s="2119"/>
      <c r="Q2" s="2119"/>
      <c r="R2" s="2120"/>
      <c r="S2" s="2120"/>
      <c r="T2" s="2120"/>
      <c r="U2" s="2120"/>
      <c r="V2" s="2120"/>
    </row>
    <row r="3">
      <c r="A3" s="2121" t="str">
        <f>VLOOKUP($A$1,Fighters!$A$2:$AI$81,14,FALSE)</f>
        <v>47. Wii Fit トレーナー</v>
      </c>
      <c r="B3" s="2113"/>
      <c r="C3" s="2122"/>
      <c r="G3" s="2123"/>
      <c r="H3" s="2127"/>
      <c r="I3" s="2127"/>
      <c r="J3" s="2127"/>
      <c r="K3" s="2128"/>
      <c r="L3" s="2128"/>
      <c r="M3" s="2128"/>
      <c r="N3" s="2119"/>
      <c r="O3" s="2119"/>
      <c r="P3" s="2119"/>
      <c r="Q3" s="2119"/>
      <c r="R3" s="2129"/>
      <c r="S3" s="2120"/>
      <c r="T3" s="2120"/>
      <c r="U3" s="2120"/>
      <c r="V3" s="2120"/>
    </row>
    <row r="4">
      <c r="A4" s="2121" t="str">
        <f>VLOOKUP($A$1,Fighters!$A$2:$AI$81,13,FALSE)</f>
        <v>0</v>
      </c>
      <c r="B4" s="2113"/>
      <c r="C4" s="2122"/>
      <c r="G4" s="2123"/>
      <c r="H4" s="2130"/>
      <c r="I4" s="2130"/>
      <c r="J4" s="2127"/>
      <c r="K4" s="2128"/>
      <c r="L4" s="2128"/>
      <c r="M4" s="2128"/>
      <c r="N4" s="2119"/>
      <c r="O4" s="2119"/>
      <c r="P4" s="2119"/>
      <c r="Q4" s="2119"/>
      <c r="R4" s="2129"/>
      <c r="S4" s="2120"/>
      <c r="T4" s="2120"/>
      <c r="U4" s="2120"/>
      <c r="V4" s="2120"/>
    </row>
    <row r="5" ht="16.5" customHeight="1">
      <c r="A5" s="2112"/>
      <c r="B5" s="2113"/>
      <c r="C5" s="2122"/>
      <c r="G5" s="2123"/>
      <c r="H5" s="2131"/>
      <c r="I5" s="2131"/>
      <c r="J5" s="2132"/>
      <c r="K5" s="2133"/>
      <c r="L5" s="2134"/>
      <c r="M5" s="2134"/>
      <c r="N5" s="2119"/>
      <c r="O5" s="2119"/>
      <c r="P5" s="2119"/>
      <c r="Q5" s="2119"/>
      <c r="R5" s="2129"/>
      <c r="S5" s="2120"/>
      <c r="T5" s="2120"/>
      <c r="U5" s="2120"/>
      <c r="V5" s="2120"/>
    </row>
    <row r="6">
      <c r="A6" s="2113"/>
      <c r="B6" s="2113"/>
      <c r="C6" s="2122"/>
      <c r="G6" s="2123"/>
      <c r="H6" s="2130"/>
      <c r="I6" s="2135" t="s">
        <v>6</v>
      </c>
      <c r="J6" s="2133"/>
      <c r="K6" s="2136"/>
      <c r="L6" s="2134"/>
      <c r="M6" s="2134"/>
      <c r="N6" s="2119"/>
      <c r="O6" s="2119"/>
      <c r="P6" s="2119"/>
      <c r="Q6" s="2119"/>
      <c r="R6" s="2129"/>
      <c r="S6" s="2120"/>
      <c r="T6" s="2120"/>
      <c r="U6" s="2120"/>
      <c r="V6" s="2120"/>
    </row>
    <row r="7">
      <c r="A7" s="2113"/>
      <c r="B7" s="2113"/>
      <c r="C7" s="2122"/>
      <c r="G7" s="2123"/>
      <c r="H7" s="2131"/>
      <c r="I7" s="2131"/>
      <c r="J7" s="2133"/>
      <c r="K7" s="2136"/>
      <c r="L7" s="2134"/>
      <c r="M7" s="2134"/>
      <c r="N7" s="2119"/>
      <c r="O7" s="2119"/>
      <c r="P7" s="2119"/>
      <c r="Q7" s="2119"/>
      <c r="R7" s="2129"/>
      <c r="S7" s="2120"/>
      <c r="T7" s="2120"/>
      <c r="U7" s="2120"/>
      <c r="V7" s="2120"/>
    </row>
    <row r="8">
      <c r="A8" s="2113"/>
      <c r="B8" s="2113"/>
      <c r="C8" s="2122"/>
      <c r="G8" s="2123"/>
      <c r="H8" s="2137">
        <v>43702.9106353588</v>
      </c>
      <c r="I8" s="2115"/>
      <c r="J8" s="2116"/>
      <c r="K8" s="2133"/>
      <c r="L8" s="2134"/>
      <c r="M8" s="2134"/>
      <c r="N8" s="2119"/>
      <c r="O8" s="2119"/>
      <c r="P8" s="2119"/>
      <c r="Q8" s="2119"/>
      <c r="R8" s="2129"/>
      <c r="S8" s="2120"/>
      <c r="T8" s="2120"/>
      <c r="U8" s="2120"/>
      <c r="V8" s="2120"/>
    </row>
    <row r="9">
      <c r="A9" s="2113"/>
      <c r="B9" s="2113"/>
      <c r="C9" s="2122"/>
      <c r="G9" s="2123"/>
      <c r="H9" s="2124"/>
      <c r="I9" s="2125"/>
      <c r="J9" s="2126"/>
      <c r="K9" s="2120"/>
      <c r="L9" s="2119"/>
      <c r="M9" s="2119"/>
      <c r="N9" s="2119"/>
      <c r="O9" s="2119"/>
      <c r="P9" s="2119"/>
      <c r="Q9" s="2119"/>
      <c r="R9" s="2129"/>
      <c r="S9" s="2120"/>
      <c r="T9" s="2120"/>
      <c r="U9" s="2120"/>
      <c r="V9" s="2120"/>
    </row>
    <row r="10">
      <c r="A10" s="2113"/>
      <c r="B10" s="2113"/>
      <c r="C10" s="2122"/>
      <c r="G10" s="2123"/>
      <c r="H10" s="2138"/>
      <c r="I10" s="2138"/>
      <c r="J10" s="2120"/>
      <c r="K10" s="2120"/>
      <c r="L10" s="2119"/>
      <c r="M10" s="2119"/>
      <c r="N10" s="2119"/>
      <c r="O10" s="2119"/>
      <c r="P10" s="2119"/>
      <c r="Q10" s="2119"/>
      <c r="R10" s="2129"/>
      <c r="S10" s="2120"/>
      <c r="T10" s="2120"/>
      <c r="U10" s="2120"/>
      <c r="V10" s="2120"/>
    </row>
    <row r="11">
      <c r="A11" s="2139" t="s">
        <v>11</v>
      </c>
      <c r="B11" s="2116"/>
      <c r="C11" s="2122"/>
      <c r="G11" s="2123"/>
      <c r="H11" s="2131"/>
      <c r="I11" s="2131"/>
      <c r="J11" s="2120"/>
      <c r="K11" s="2120"/>
      <c r="L11" s="2119"/>
      <c r="M11" s="2119"/>
      <c r="N11" s="2119"/>
      <c r="O11" s="2119"/>
      <c r="P11" s="2119"/>
      <c r="Q11" s="2119"/>
      <c r="R11" s="2129"/>
      <c r="S11" s="2120"/>
      <c r="T11" s="2120"/>
      <c r="U11" s="2120"/>
      <c r="V11" s="2120"/>
    </row>
    <row r="12">
      <c r="A12" s="2124"/>
      <c r="B12" s="2126"/>
      <c r="C12" s="2124"/>
      <c r="D12" s="2125"/>
      <c r="E12" s="2125"/>
      <c r="F12" s="2125"/>
      <c r="G12" s="2126"/>
      <c r="H12" s="2140"/>
      <c r="I12" s="2140"/>
      <c r="J12" s="2113"/>
      <c r="K12" s="2113"/>
      <c r="L12" s="2119"/>
      <c r="M12" s="2119"/>
      <c r="N12" s="2119"/>
      <c r="O12" s="2119"/>
      <c r="P12" s="2119"/>
      <c r="Q12" s="2119"/>
      <c r="R12" s="2129"/>
      <c r="S12" s="2120"/>
      <c r="T12" s="2120"/>
      <c r="U12" s="2120"/>
      <c r="V12" s="2120"/>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96 [34th]</v>
      </c>
      <c r="G17" s="123" t="str">
        <f>'テンプレート'!G17</f>
        <v>SH AirTime</v>
      </c>
      <c r="H17" s="127" t="s">
        <v>673</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2.024 [27th]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19.58 [19th]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1.224 [24th]</v>
      </c>
      <c r="G18" s="123" t="str">
        <f>'テンプレート'!G18</f>
        <v>FH AirTime</v>
      </c>
      <c r="H18" s="127" t="s">
        <v>3290</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35.6 [19th]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1.866 [28th]</v>
      </c>
      <c r="G19" s="123" t="str">
        <f>'テンプレート'!G19</f>
        <v>SHFF AirTime</v>
      </c>
      <c r="H19" s="127" t="s">
        <v>3292</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0.128 [11th]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17.18 [23rd]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1.019 [50th]</v>
      </c>
      <c r="G20" s="123" t="str">
        <f>'テンプレート'!G20</f>
        <v>FHFF AirTime</v>
      </c>
      <c r="H20" s="127" t="s">
        <v>3293</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 [20th]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35.6 [24th]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16F [3rd]</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 [69th]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2.08 [69th]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 [40th]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3"/>
      <c r="B24" s="183"/>
      <c r="C24" s="116" t="s">
        <v>3294</v>
      </c>
      <c r="D24" s="117"/>
      <c r="E24" s="103"/>
      <c r="F24" s="107"/>
      <c r="G24" s="185"/>
      <c r="H24" s="183"/>
      <c r="I24" s="183"/>
      <c r="J24" s="183"/>
      <c r="K24" s="183"/>
      <c r="L24" s="186"/>
      <c r="M24" s="186"/>
      <c r="N24" s="187"/>
      <c r="O24" s="187"/>
      <c r="P24" s="187"/>
      <c r="Q24" s="188"/>
      <c r="R24" s="186"/>
      <c r="S24" s="186"/>
      <c r="T24" s="186"/>
      <c r="U24" s="186"/>
      <c r="V24" s="186"/>
    </row>
    <row r="25">
      <c r="A25" s="183"/>
      <c r="B25" s="183"/>
      <c r="C25" s="116" t="s">
        <v>3295</v>
      </c>
      <c r="D25" s="2170" t="s">
        <v>3296</v>
      </c>
      <c r="E25" s="1901" t="s">
        <v>3297</v>
      </c>
      <c r="F25" s="1901" t="s">
        <v>3298</v>
      </c>
      <c r="G25" s="185"/>
      <c r="H25" s="183"/>
      <c r="I25" s="183"/>
      <c r="J25" s="183"/>
      <c r="K25" s="183"/>
      <c r="L25" s="186"/>
      <c r="M25" s="186"/>
      <c r="N25" s="187"/>
      <c r="O25" s="187"/>
      <c r="P25" s="187"/>
      <c r="Q25" s="188"/>
      <c r="R25" s="186"/>
      <c r="S25" s="186"/>
      <c r="T25" s="186"/>
      <c r="U25" s="186"/>
      <c r="V25" s="186"/>
    </row>
    <row r="26">
      <c r="A26" s="183"/>
      <c r="B26" s="183"/>
      <c r="C26" s="2171" t="s">
        <v>50</v>
      </c>
      <c r="D26" s="2172" t="s">
        <v>3299</v>
      </c>
      <c r="E26" s="386"/>
      <c r="F26" s="386"/>
      <c r="G26" s="185"/>
      <c r="H26" s="183"/>
      <c r="I26" s="183"/>
      <c r="J26" s="183"/>
      <c r="K26" s="183"/>
      <c r="L26" s="186"/>
      <c r="M26" s="186"/>
      <c r="N26" s="187"/>
      <c r="O26" s="187"/>
      <c r="P26" s="187"/>
      <c r="Q26" s="188"/>
      <c r="R26" s="186"/>
      <c r="S26" s="186"/>
      <c r="T26" s="186"/>
      <c r="U26" s="186"/>
      <c r="V26" s="186"/>
    </row>
    <row r="27">
      <c r="A27" s="183"/>
      <c r="B27" s="183"/>
      <c r="C27" s="2171" t="s">
        <v>3300</v>
      </c>
      <c r="D27" s="2172" t="s">
        <v>3301</v>
      </c>
      <c r="E27" s="386"/>
      <c r="F27" s="386"/>
      <c r="G27" s="185"/>
      <c r="H27" s="183"/>
      <c r="I27" s="183"/>
      <c r="J27" s="183"/>
      <c r="K27" s="183"/>
      <c r="L27" s="186"/>
      <c r="M27" s="186"/>
      <c r="N27" s="187"/>
      <c r="O27" s="187"/>
      <c r="P27" s="187"/>
      <c r="Q27" s="188"/>
      <c r="R27" s="186"/>
      <c r="S27" s="186"/>
      <c r="T27" s="186"/>
      <c r="U27" s="186"/>
      <c r="V27" s="186"/>
    </row>
    <row r="28">
      <c r="A28" s="183"/>
      <c r="B28" s="183"/>
      <c r="C28" s="123" t="s">
        <v>3302</v>
      </c>
      <c r="D28" s="127" t="s">
        <v>1538</v>
      </c>
      <c r="E28" s="127" t="s">
        <v>3303</v>
      </c>
      <c r="F28" s="200" t="s">
        <v>3304</v>
      </c>
      <c r="G28" s="185"/>
      <c r="H28" s="183"/>
      <c r="I28" s="183"/>
      <c r="J28" s="183"/>
      <c r="K28" s="183"/>
      <c r="L28" s="186"/>
      <c r="M28" s="186"/>
      <c r="N28" s="187"/>
      <c r="O28" s="187"/>
      <c r="P28" s="187"/>
      <c r="Q28" s="188"/>
      <c r="R28" s="186"/>
      <c r="S28" s="186"/>
      <c r="T28" s="186"/>
      <c r="U28" s="186"/>
      <c r="V28" s="186"/>
    </row>
    <row r="29">
      <c r="A29" s="183"/>
      <c r="B29" s="183"/>
      <c r="C29" s="123" t="s">
        <v>3305</v>
      </c>
      <c r="D29" s="127" t="s">
        <v>1538</v>
      </c>
      <c r="E29" s="127">
        <f t="array" ref="E29">MULTIPLY(INDEX('Actions  Attributes'!$C$2:$AD$109, MATCH($A$1,'Actions  Attributes'!$A$2:$A$109,0), MATCH(E18,'Actions  Attributes'!$C$1:$AD$1,0)),D29)</f>
        <v>1.4688</v>
      </c>
      <c r="F29" s="200" t="s">
        <v>3306</v>
      </c>
      <c r="G29" s="185"/>
      <c r="H29" s="183"/>
      <c r="I29" s="183"/>
      <c r="J29" s="183"/>
      <c r="K29" s="183"/>
      <c r="L29" s="186"/>
      <c r="M29" s="186"/>
      <c r="N29" s="187"/>
      <c r="O29" s="187"/>
      <c r="P29" s="187"/>
      <c r="Q29" s="188"/>
      <c r="R29" s="186"/>
      <c r="S29" s="186"/>
      <c r="T29" s="186"/>
      <c r="U29" s="186"/>
      <c r="V29" s="186"/>
    </row>
    <row r="30">
      <c r="A30" s="183"/>
      <c r="B30" s="183"/>
      <c r="C30" s="123" t="s">
        <v>3307</v>
      </c>
      <c r="D30" s="127" t="s">
        <v>3308</v>
      </c>
      <c r="E30" s="127">
        <f t="array" ref="E30">MULTIPLY(INDEX(Attributes!$C$2:$AD$109, MATCH($A$1,Attributes!$A$2:$A$109,0), MATCH(K17,Attributes!$C$1:$AD$1,0)),D30)</f>
        <v>2.28712</v>
      </c>
      <c r="F30" s="200" t="s">
        <v>3306</v>
      </c>
      <c r="G30" s="185"/>
      <c r="H30" s="183"/>
      <c r="I30" s="183"/>
      <c r="J30" s="183"/>
      <c r="K30" s="183"/>
      <c r="L30" s="186"/>
      <c r="M30" s="186"/>
      <c r="N30" s="187"/>
      <c r="O30" s="187"/>
      <c r="P30" s="187"/>
      <c r="Q30" s="188"/>
      <c r="R30" s="186"/>
      <c r="S30" s="186"/>
      <c r="T30" s="186"/>
      <c r="U30" s="186"/>
      <c r="V30" s="186"/>
    </row>
    <row r="31">
      <c r="A31" s="183"/>
      <c r="B31" s="183"/>
      <c r="C31" s="123" t="s">
        <v>3309</v>
      </c>
      <c r="D31" s="127" t="s">
        <v>3308</v>
      </c>
      <c r="E31" s="127">
        <f t="array" ref="E31">MULTIPLY(INDEX(Attributes!$C$2:$AD$109, MATCH($A$1,Attributes!$A$2:$A$109,0), MATCH(K19,Attributes!$C$1:$AD$1,0)),D31)</f>
        <v>0.14464</v>
      </c>
      <c r="F31" s="200" t="s">
        <v>3310</v>
      </c>
      <c r="G31" s="185"/>
      <c r="H31" s="183"/>
      <c r="I31" s="183"/>
      <c r="J31" s="183"/>
      <c r="K31" s="183"/>
      <c r="L31" s="186"/>
      <c r="M31" s="186"/>
      <c r="N31" s="187"/>
      <c r="O31" s="187"/>
      <c r="P31" s="187"/>
      <c r="Q31" s="188"/>
      <c r="R31" s="186"/>
      <c r="S31" s="186"/>
      <c r="T31" s="186"/>
      <c r="U31" s="186"/>
      <c r="V31" s="186"/>
    </row>
    <row r="32">
      <c r="A32" s="183"/>
      <c r="B32" s="183"/>
      <c r="C32" s="123" t="s">
        <v>3311</v>
      </c>
      <c r="D32" s="127" t="s">
        <v>1538</v>
      </c>
      <c r="E32" s="127" t="s">
        <v>3312</v>
      </c>
      <c r="F32" s="200" t="s">
        <v>3306</v>
      </c>
      <c r="G32" s="185"/>
      <c r="H32" s="183"/>
      <c r="I32" s="183"/>
      <c r="J32" s="183"/>
      <c r="K32" s="183"/>
      <c r="L32" s="186"/>
      <c r="M32" s="186"/>
      <c r="N32" s="187"/>
      <c r="O32" s="187"/>
      <c r="P32" s="187"/>
      <c r="Q32" s="188"/>
      <c r="R32" s="186"/>
      <c r="S32" s="186"/>
      <c r="T32" s="186"/>
      <c r="U32" s="186"/>
      <c r="V32" s="186"/>
    </row>
    <row r="33">
      <c r="A33" s="183"/>
      <c r="B33" s="183"/>
      <c r="C33" s="123" t="s">
        <v>1454</v>
      </c>
      <c r="D33" s="127" t="s">
        <v>1538</v>
      </c>
      <c r="E33" s="127">
        <f t="array" ref="E33">MULTIPLY(INDEX('Actions  Attributes'!$C$2:$AD$109, MATCH($A$1,'Actions  Attributes'!$A$2:$A$109,0), MATCH(E20,'Actions  Attributes'!$C$1:$AD$1,0)),D33)</f>
        <v>1.2228</v>
      </c>
      <c r="F33" s="200" t="s">
        <v>3313</v>
      </c>
      <c r="G33" s="185"/>
      <c r="H33" s="183"/>
      <c r="I33" s="183"/>
      <c r="J33" s="183"/>
      <c r="K33" s="183"/>
      <c r="L33" s="186"/>
      <c r="M33" s="186"/>
      <c r="N33" s="187"/>
      <c r="O33" s="187"/>
      <c r="P33" s="187"/>
      <c r="Q33" s="188"/>
      <c r="R33" s="186"/>
      <c r="S33" s="186"/>
      <c r="T33" s="186"/>
      <c r="U33" s="186"/>
      <c r="V33" s="186"/>
    </row>
    <row r="34">
      <c r="A34" s="183"/>
      <c r="B34" s="183"/>
      <c r="C34" s="123" t="s">
        <v>3314</v>
      </c>
      <c r="D34" s="127" t="s">
        <v>1538</v>
      </c>
      <c r="E34" s="127">
        <f t="array" ref="E34">MULTIPLY(INDEX('Actions  Attributes'!$C$2:$AD$109, MATCH($A$1,'Actions  Attributes'!$A$2:$A$109,0), MATCH(E21,'Actions  Attributes'!$C$1:$AD$1,0)),D34)</f>
        <v>1.56</v>
      </c>
      <c r="F34" s="200" t="s">
        <v>3315</v>
      </c>
      <c r="G34" s="185"/>
      <c r="H34" s="183"/>
      <c r="I34" s="183"/>
      <c r="J34" s="183"/>
      <c r="K34" s="183"/>
      <c r="L34" s="186"/>
      <c r="M34" s="186"/>
      <c r="N34" s="187"/>
      <c r="O34" s="187"/>
      <c r="P34" s="187"/>
      <c r="Q34" s="188"/>
      <c r="R34" s="186"/>
      <c r="S34" s="186"/>
      <c r="T34" s="186"/>
      <c r="U34" s="186"/>
      <c r="V34" s="186"/>
    </row>
    <row r="35">
      <c r="A35" s="183"/>
      <c r="B35" s="183"/>
      <c r="C35" s="123" t="s">
        <v>3316</v>
      </c>
      <c r="D35" s="127" t="s">
        <v>1538</v>
      </c>
      <c r="E35" s="127">
        <f t="array" ref="E35">MULTIPLY(INDEX(Attributes!$C$2:$AD$109, MATCH($A$1,Attributes!$A$2:$A$109,0), MATCH(K22,Attributes!$C$1:$AD$1,0)),D35)</f>
        <v>0.108</v>
      </c>
      <c r="F35" s="200" t="s">
        <v>3317</v>
      </c>
      <c r="G35" s="185"/>
      <c r="H35" s="183"/>
      <c r="I35" s="183"/>
      <c r="J35" s="183"/>
      <c r="K35" s="183"/>
      <c r="L35" s="186"/>
      <c r="M35" s="186"/>
      <c r="N35" s="187"/>
      <c r="O35" s="187"/>
      <c r="P35" s="187"/>
      <c r="Q35" s="188"/>
      <c r="R35" s="186"/>
      <c r="S35" s="186"/>
      <c r="T35" s="186"/>
      <c r="U35" s="186"/>
      <c r="V35" s="186"/>
    </row>
    <row r="36">
      <c r="A36" s="183"/>
      <c r="B36" s="183"/>
      <c r="C36" s="182"/>
      <c r="D36" s="183"/>
      <c r="E36" s="183"/>
      <c r="F36" s="184"/>
      <c r="G36" s="185"/>
      <c r="H36" s="183"/>
      <c r="I36" s="183"/>
      <c r="J36" s="183"/>
      <c r="K36" s="183"/>
      <c r="L36" s="186"/>
      <c r="M36" s="186"/>
      <c r="N36" s="187"/>
      <c r="O36" s="187"/>
      <c r="P36" s="187"/>
      <c r="Q36" s="188"/>
      <c r="R36" s="186"/>
      <c r="S36" s="186"/>
      <c r="T36" s="186"/>
      <c r="U36" s="186"/>
      <c r="V36" s="186"/>
    </row>
    <row r="37">
      <c r="A37" s="181" t="s">
        <v>47</v>
      </c>
      <c r="B37" s="110"/>
      <c r="C37" s="182"/>
      <c r="D37" s="183"/>
      <c r="E37" s="183"/>
      <c r="F37" s="184"/>
      <c r="G37" s="185"/>
      <c r="H37" s="183"/>
      <c r="I37" s="183"/>
      <c r="J37" s="183"/>
      <c r="K37" s="183"/>
      <c r="L37" s="186"/>
      <c r="M37" s="186"/>
      <c r="N37" s="187"/>
      <c r="O37" s="187"/>
      <c r="P37" s="187"/>
      <c r="Q37" s="188"/>
      <c r="R37" s="186"/>
      <c r="S37" s="186"/>
      <c r="T37" s="186"/>
      <c r="U37" s="186"/>
      <c r="V37" s="186"/>
    </row>
    <row r="38" outlineLevel="1">
      <c r="A38" s="112"/>
      <c r="B38" s="114"/>
      <c r="C38" s="189" t="s">
        <v>48</v>
      </c>
      <c r="D38" s="190" t="s">
        <v>49</v>
      </c>
      <c r="E38" s="190" t="s">
        <v>50</v>
      </c>
      <c r="F38" s="191" t="s">
        <v>51</v>
      </c>
      <c r="G38" s="190" t="s">
        <v>52</v>
      </c>
      <c r="H38" s="198" t="str">
        <f>'テンプレート'!H25</f>
        <v>Comment</v>
      </c>
      <c r="I38" s="120"/>
      <c r="J38" s="117"/>
      <c r="K38" s="193" t="str">
        <f>'テンプレート'!K25</f>
        <v>ベクトル</v>
      </c>
      <c r="L38" s="193" t="str">
        <f>'テンプレート'!L25</f>
        <v>KBG (R.E.)</v>
      </c>
      <c r="M38" s="193" t="str">
        <f>'テンプレート'!M25</f>
        <v>BKB (R.A.)</v>
      </c>
      <c r="N38" s="193" t="str">
        <f>'テンプレート'!N25</f>
        <v>FKB (R.F.)</v>
      </c>
      <c r="O38" s="194" t="str">
        <f>'テンプレート'!O25</f>
        <v>盾削り値</v>
      </c>
      <c r="P38" s="193" t="str">
        <f>'テンプレート'!P25</f>
        <v>ﾋｯﾄｽﾄｯﾌﾟ</v>
      </c>
      <c r="Q38" s="194" t="str">
        <f>'テンプレート'!Q25</f>
        <v>ずらし</v>
      </c>
      <c r="R38" s="105"/>
      <c r="S38" s="105"/>
      <c r="T38" s="105"/>
      <c r="U38" s="105"/>
      <c r="V38" s="105"/>
    </row>
    <row r="39" ht="19.5" customHeight="1" outlineLevel="1">
      <c r="A39" s="195" t="s">
        <v>54</v>
      </c>
      <c r="B39" s="196" t="s">
        <v>55</v>
      </c>
      <c r="C39" s="201" t="s">
        <v>64</v>
      </c>
      <c r="D39" s="607" t="s">
        <v>3318</v>
      </c>
      <c r="E39" s="201" t="s">
        <v>303</v>
      </c>
      <c r="F39" s="200">
        <v>2.4</v>
      </c>
      <c r="G39" s="201" t="s">
        <v>70</v>
      </c>
      <c r="H39" s="283" t="s">
        <v>3319</v>
      </c>
      <c r="I39" s="221"/>
      <c r="J39" s="110"/>
      <c r="K39" s="200"/>
      <c r="L39" s="203"/>
      <c r="M39" s="204"/>
      <c r="N39" s="204"/>
      <c r="O39" s="205">
        <v>0.0</v>
      </c>
      <c r="P39" s="205">
        <v>1.0</v>
      </c>
      <c r="Q39" s="205">
        <v>1.0</v>
      </c>
      <c r="R39" s="105"/>
      <c r="S39" s="105"/>
      <c r="T39" s="105"/>
      <c r="U39" s="105"/>
      <c r="V39" s="105"/>
    </row>
    <row r="40" ht="19.5" customHeight="1" outlineLevel="1">
      <c r="A40" s="222"/>
      <c r="B40" s="208" t="s">
        <v>3320</v>
      </c>
      <c r="C40" s="210" t="s">
        <v>229</v>
      </c>
      <c r="D40" s="114"/>
      <c r="E40" s="210" t="s">
        <v>303</v>
      </c>
      <c r="F40" s="200">
        <v>2.4</v>
      </c>
      <c r="G40" s="201" t="s">
        <v>70</v>
      </c>
      <c r="H40" s="112"/>
      <c r="I40" s="224"/>
      <c r="J40" s="114"/>
      <c r="K40" s="203"/>
      <c r="L40" s="203"/>
      <c r="M40" s="204"/>
      <c r="N40" s="204"/>
      <c r="O40" s="205">
        <v>0.0</v>
      </c>
      <c r="P40" s="205">
        <v>1.0</v>
      </c>
      <c r="Q40" s="205">
        <v>1.0</v>
      </c>
      <c r="R40" s="105"/>
      <c r="S40" s="105"/>
      <c r="T40" s="105"/>
      <c r="U40" s="105"/>
      <c r="V40" s="105"/>
    </row>
    <row r="41" outlineLevel="1">
      <c r="A41" s="222"/>
      <c r="B41" s="208" t="s">
        <v>63</v>
      </c>
      <c r="C41" s="210" t="s">
        <v>95</v>
      </c>
      <c r="D41" s="210" t="s">
        <v>150</v>
      </c>
      <c r="E41" s="210" t="s">
        <v>303</v>
      </c>
      <c r="F41" s="200">
        <v>2.4</v>
      </c>
      <c r="G41" s="201" t="s">
        <v>70</v>
      </c>
      <c r="H41" s="213" t="s">
        <v>3321</v>
      </c>
      <c r="I41" s="120"/>
      <c r="J41" s="117"/>
      <c r="K41" s="203"/>
      <c r="L41" s="203"/>
      <c r="M41" s="204"/>
      <c r="N41" s="204"/>
      <c r="O41" s="205">
        <v>0.0</v>
      </c>
      <c r="P41" s="205">
        <v>1.0</v>
      </c>
      <c r="Q41" s="205">
        <v>1.0</v>
      </c>
      <c r="R41" s="105"/>
      <c r="S41" s="105"/>
      <c r="T41" s="105"/>
      <c r="U41" s="105"/>
      <c r="V41" s="105"/>
    </row>
    <row r="42" outlineLevel="1">
      <c r="A42" s="207"/>
      <c r="B42" s="208" t="s">
        <v>94</v>
      </c>
      <c r="C42" s="210" t="s">
        <v>56</v>
      </c>
      <c r="D42" s="210" t="s">
        <v>165</v>
      </c>
      <c r="E42" s="210" t="s">
        <v>194</v>
      </c>
      <c r="F42" s="200">
        <v>3.5999999999999996</v>
      </c>
      <c r="G42" s="201" t="s">
        <v>193</v>
      </c>
      <c r="H42" s="240"/>
      <c r="I42" s="120"/>
      <c r="J42" s="117"/>
      <c r="K42" s="203"/>
      <c r="L42" s="203"/>
      <c r="M42" s="204"/>
      <c r="N42" s="204"/>
      <c r="O42" s="205">
        <v>0.0</v>
      </c>
      <c r="P42" s="205">
        <v>1.0</v>
      </c>
      <c r="Q42" s="205">
        <v>1.0</v>
      </c>
      <c r="R42" s="105"/>
      <c r="S42" s="105"/>
      <c r="T42" s="105"/>
      <c r="U42" s="105"/>
      <c r="V42" s="105"/>
    </row>
    <row r="43" outlineLevel="1">
      <c r="A43" s="195" t="s">
        <v>72</v>
      </c>
      <c r="B43" s="208"/>
      <c r="C43" s="210" t="s">
        <v>524</v>
      </c>
      <c r="D43" s="275" t="s">
        <v>98</v>
      </c>
      <c r="E43" s="210" t="s">
        <v>173</v>
      </c>
      <c r="F43" s="200">
        <v>12.0</v>
      </c>
      <c r="G43" s="2173" t="s">
        <v>207</v>
      </c>
      <c r="H43" s="243" t="s">
        <v>3322</v>
      </c>
      <c r="I43" s="221"/>
      <c r="J43" s="110"/>
      <c r="K43" s="200"/>
      <c r="L43" s="203"/>
      <c r="M43" s="204"/>
      <c r="N43" s="204"/>
      <c r="O43" s="205">
        <v>0.0</v>
      </c>
      <c r="P43" s="205">
        <v>1.0</v>
      </c>
      <c r="Q43" s="205">
        <v>1.0</v>
      </c>
      <c r="R43" s="105"/>
      <c r="S43" s="105"/>
      <c r="T43" s="105"/>
      <c r="U43" s="105"/>
      <c r="V43" s="105"/>
    </row>
    <row r="44" outlineLevel="1">
      <c r="A44" s="207"/>
      <c r="B44" s="208" t="s">
        <v>76</v>
      </c>
      <c r="C44" s="210" t="s">
        <v>394</v>
      </c>
      <c r="D44" s="114"/>
      <c r="E44" s="210" t="s">
        <v>66</v>
      </c>
      <c r="F44" s="200">
        <v>7.199999999999999</v>
      </c>
      <c r="G44" s="2173" t="s">
        <v>168</v>
      </c>
      <c r="H44" s="112"/>
      <c r="I44" s="224"/>
      <c r="J44" s="114"/>
      <c r="K44" s="200"/>
      <c r="L44" s="203"/>
      <c r="M44" s="204"/>
      <c r="N44" s="204"/>
      <c r="O44" s="205"/>
      <c r="P44" s="205"/>
      <c r="Q44" s="205"/>
      <c r="R44" s="105"/>
      <c r="S44" s="105"/>
      <c r="T44" s="105"/>
      <c r="U44" s="105"/>
      <c r="V44" s="105"/>
    </row>
    <row r="45" outlineLevel="1">
      <c r="A45" s="236" t="s">
        <v>82</v>
      </c>
      <c r="B45" s="208"/>
      <c r="C45" s="210" t="s">
        <v>272</v>
      </c>
      <c r="D45" s="210" t="s">
        <v>924</v>
      </c>
      <c r="E45" s="210" t="s">
        <v>191</v>
      </c>
      <c r="F45" s="200">
        <v>13.2</v>
      </c>
      <c r="G45" s="201" t="s">
        <v>168</v>
      </c>
      <c r="H45" s="240"/>
      <c r="I45" s="120"/>
      <c r="J45" s="117"/>
      <c r="K45" s="200"/>
      <c r="L45" s="203"/>
      <c r="M45" s="204"/>
      <c r="N45" s="204"/>
      <c r="O45" s="205">
        <v>0.0</v>
      </c>
      <c r="P45" s="205">
        <v>1.0</v>
      </c>
      <c r="Q45" s="205">
        <v>1.0</v>
      </c>
      <c r="R45" s="105"/>
      <c r="S45" s="105"/>
      <c r="T45" s="105"/>
      <c r="U45" s="105"/>
      <c r="V45" s="105"/>
    </row>
    <row r="46" outlineLevel="1">
      <c r="A46" s="236" t="s">
        <v>93</v>
      </c>
      <c r="B46" s="214"/>
      <c r="C46" s="210" t="s">
        <v>977</v>
      </c>
      <c r="D46" s="210" t="s">
        <v>150</v>
      </c>
      <c r="E46" s="210" t="s">
        <v>173</v>
      </c>
      <c r="F46" s="200">
        <v>12.0</v>
      </c>
      <c r="G46" s="201" t="s">
        <v>168</v>
      </c>
      <c r="H46" s="213" t="s">
        <v>3323</v>
      </c>
      <c r="I46" s="120"/>
      <c r="J46" s="117"/>
      <c r="K46" s="203"/>
      <c r="L46" s="203"/>
      <c r="M46" s="204"/>
      <c r="N46" s="204"/>
      <c r="O46" s="205">
        <v>0.0</v>
      </c>
      <c r="P46" s="205">
        <v>1.0</v>
      </c>
      <c r="Q46" s="205">
        <v>1.0</v>
      </c>
      <c r="R46" s="105"/>
      <c r="S46" s="105"/>
      <c r="T46" s="105"/>
      <c r="U46" s="105"/>
      <c r="V46" s="105"/>
    </row>
    <row r="47" outlineLevel="1">
      <c r="A47" s="236" t="s">
        <v>104</v>
      </c>
      <c r="B47" s="208"/>
      <c r="C47" s="210" t="s">
        <v>73</v>
      </c>
      <c r="D47" s="210" t="s">
        <v>98</v>
      </c>
      <c r="E47" s="210" t="s">
        <v>3324</v>
      </c>
      <c r="F47" s="200" t="s">
        <v>3325</v>
      </c>
      <c r="G47" s="201" t="s">
        <v>3326</v>
      </c>
      <c r="H47" s="228" t="s">
        <v>3327</v>
      </c>
      <c r="I47" s="120"/>
      <c r="J47" s="117"/>
      <c r="K47" s="205"/>
      <c r="L47" s="204"/>
      <c r="M47" s="204"/>
      <c r="N47" s="204"/>
      <c r="O47" s="205">
        <v>0.0</v>
      </c>
      <c r="P47" s="205">
        <v>1.0</v>
      </c>
      <c r="Q47" s="205">
        <v>1.0</v>
      </c>
      <c r="R47" s="105"/>
      <c r="S47" s="105"/>
      <c r="T47" s="105"/>
      <c r="U47" s="105"/>
      <c r="V47" s="105"/>
    </row>
    <row r="48" outlineLevel="1">
      <c r="A48" s="236" t="s">
        <v>110</v>
      </c>
      <c r="B48" s="208"/>
      <c r="C48" s="210" t="s">
        <v>209</v>
      </c>
      <c r="D48" s="210" t="s">
        <v>200</v>
      </c>
      <c r="E48" s="210" t="s">
        <v>549</v>
      </c>
      <c r="F48" s="200" t="s">
        <v>550</v>
      </c>
      <c r="G48" s="201" t="s">
        <v>551</v>
      </c>
      <c r="H48" s="228" t="s">
        <v>536</v>
      </c>
      <c r="I48" s="120"/>
      <c r="J48" s="117"/>
      <c r="K48" s="203"/>
      <c r="L48" s="203"/>
      <c r="M48" s="204"/>
      <c r="N48" s="204"/>
      <c r="O48" s="205">
        <v>0.0</v>
      </c>
      <c r="P48" s="205">
        <v>1.0</v>
      </c>
      <c r="Q48" s="205">
        <v>1.0</v>
      </c>
      <c r="R48" s="105"/>
      <c r="S48" s="105"/>
      <c r="T48" s="105"/>
      <c r="U48" s="105"/>
      <c r="V48" s="105"/>
    </row>
    <row r="49" ht="25.5" customHeight="1" outlineLevel="1">
      <c r="A49" s="195" t="s">
        <v>119</v>
      </c>
      <c r="B49" s="214"/>
      <c r="C49" s="210" t="s">
        <v>120</v>
      </c>
      <c r="D49" s="275" t="s">
        <v>622</v>
      </c>
      <c r="E49" s="210" t="s">
        <v>3328</v>
      </c>
      <c r="F49" s="200" t="s">
        <v>3329</v>
      </c>
      <c r="G49" s="201" t="s">
        <v>3330</v>
      </c>
      <c r="H49" s="243" t="s">
        <v>3331</v>
      </c>
      <c r="I49" s="221"/>
      <c r="J49" s="110"/>
      <c r="K49" s="204"/>
      <c r="L49" s="204"/>
      <c r="M49" s="204"/>
      <c r="N49" s="204"/>
      <c r="O49" s="205">
        <v>0.0</v>
      </c>
      <c r="P49" s="205">
        <v>1.0</v>
      </c>
      <c r="Q49" s="205">
        <v>1.0</v>
      </c>
      <c r="R49" s="105"/>
      <c r="S49" s="105"/>
      <c r="T49" s="105"/>
      <c r="U49" s="105"/>
      <c r="V49" s="105"/>
    </row>
    <row r="50" ht="25.5" customHeight="1" outlineLevel="1">
      <c r="A50" s="207"/>
      <c r="B50" s="208" t="s">
        <v>76</v>
      </c>
      <c r="C50" s="210" t="s">
        <v>561</v>
      </c>
      <c r="D50" s="114"/>
      <c r="E50" s="210" t="s">
        <v>3332</v>
      </c>
      <c r="F50" s="200" t="s">
        <v>3333</v>
      </c>
      <c r="G50" s="201" t="s">
        <v>3334</v>
      </c>
      <c r="H50" s="112"/>
      <c r="I50" s="224"/>
      <c r="J50" s="114"/>
      <c r="K50" s="204"/>
      <c r="L50" s="204"/>
      <c r="M50" s="204"/>
      <c r="N50" s="204"/>
      <c r="O50" s="205">
        <v>0.0</v>
      </c>
      <c r="P50" s="205">
        <v>1.0</v>
      </c>
      <c r="Q50" s="205">
        <v>1.0</v>
      </c>
      <c r="R50" s="105"/>
      <c r="S50" s="105"/>
      <c r="T50" s="105"/>
      <c r="U50" s="105"/>
      <c r="V50" s="105"/>
    </row>
    <row r="51" outlineLevel="1">
      <c r="A51" s="236" t="s">
        <v>128</v>
      </c>
      <c r="B51" s="208"/>
      <c r="C51" s="210" t="s">
        <v>1754</v>
      </c>
      <c r="D51" s="210" t="s">
        <v>309</v>
      </c>
      <c r="E51" s="210" t="s">
        <v>556</v>
      </c>
      <c r="F51" s="200" t="s">
        <v>557</v>
      </c>
      <c r="G51" s="201" t="s">
        <v>558</v>
      </c>
      <c r="H51" s="228" t="s">
        <v>259</v>
      </c>
      <c r="I51" s="120"/>
      <c r="J51" s="117"/>
      <c r="K51" s="203"/>
      <c r="L51" s="203"/>
      <c r="M51" s="204"/>
      <c r="N51" s="204"/>
      <c r="O51" s="205">
        <v>0.0</v>
      </c>
      <c r="P51" s="205">
        <v>1.0</v>
      </c>
      <c r="Q51" s="205">
        <v>1.0</v>
      </c>
      <c r="R51" s="105"/>
      <c r="S51" s="105"/>
      <c r="T51" s="105"/>
      <c r="U51" s="105"/>
      <c r="V51" s="105"/>
    </row>
    <row r="52">
      <c r="A52" s="180"/>
      <c r="B52" s="246"/>
      <c r="C52" s="180"/>
      <c r="D52" s="180"/>
      <c r="E52" s="180"/>
      <c r="F52" s="248"/>
      <c r="G52" s="248"/>
      <c r="H52" s="180"/>
      <c r="I52" s="180"/>
      <c r="J52" s="180"/>
      <c r="K52" s="180"/>
      <c r="L52" s="180"/>
      <c r="M52" s="180"/>
      <c r="N52" s="180"/>
      <c r="O52" s="180"/>
      <c r="P52" s="180"/>
      <c r="Q52" s="180"/>
      <c r="R52" s="180"/>
      <c r="S52" s="180"/>
      <c r="T52" s="180"/>
      <c r="U52" s="180"/>
      <c r="V52" s="180"/>
    </row>
    <row r="53">
      <c r="A53" s="250" t="s">
        <v>148</v>
      </c>
      <c r="B53" s="110"/>
      <c r="C53" s="251"/>
      <c r="D53" s="251"/>
      <c r="E53" s="251"/>
      <c r="F53" s="253"/>
      <c r="G53" s="251"/>
      <c r="H53" s="253"/>
      <c r="I53" s="253"/>
      <c r="J53" s="254"/>
      <c r="K53" s="253"/>
      <c r="L53" s="253"/>
      <c r="M53" s="253"/>
      <c r="N53" s="253"/>
      <c r="O53" s="253"/>
      <c r="P53" s="253"/>
      <c r="Q53" s="253"/>
      <c r="R53" s="253"/>
      <c r="S53" s="253"/>
      <c r="T53" s="253"/>
      <c r="U53" s="253"/>
      <c r="V53" s="253"/>
    </row>
    <row r="54" outlineLevel="1">
      <c r="A54" s="112"/>
      <c r="B54" s="114"/>
      <c r="C54" s="256" t="s">
        <v>48</v>
      </c>
      <c r="D54" s="257" t="s">
        <v>49</v>
      </c>
      <c r="E54" s="256" t="s">
        <v>50</v>
      </c>
      <c r="F54" s="259" t="s">
        <v>51</v>
      </c>
      <c r="G54" s="259" t="s">
        <v>174</v>
      </c>
      <c r="H54" s="260" t="str">
        <f>'テンプレート'!H56</f>
        <v>ガード硬直</v>
      </c>
      <c r="I54" s="259" t="str">
        <f>'テンプレート'!I56</f>
        <v>Landing Lag</v>
      </c>
      <c r="J54" s="259" t="s">
        <v>176</v>
      </c>
      <c r="K54" s="259" t="str">
        <f>'テンプレート'!K56</f>
        <v>ベクトル</v>
      </c>
      <c r="L54" s="259" t="str">
        <f>'テンプレート'!L56</f>
        <v>KBG (R.E.)</v>
      </c>
      <c r="M54" s="259" t="str">
        <f>'テンプレート'!M56</f>
        <v>BKB (R.A.)</v>
      </c>
      <c r="N54" s="259" t="str">
        <f>'テンプレート'!N56</f>
        <v>FKB (R.F.)</v>
      </c>
      <c r="O54" s="262" t="str">
        <f>'テンプレート'!O56</f>
        <v>盾削り値</v>
      </c>
      <c r="P54" s="259" t="str">
        <f>'テンプレート'!P56</f>
        <v>ﾋｯﾄｽﾄｯﾌﾟ</v>
      </c>
      <c r="Q54" s="262" t="str">
        <f>'テンプレート'!Q56</f>
        <v>ずらし</v>
      </c>
      <c r="R54" s="263" t="str">
        <f>'テンプレート'!R56</f>
        <v>Comment</v>
      </c>
      <c r="S54" s="120"/>
      <c r="T54" s="120"/>
      <c r="U54" s="120"/>
      <c r="V54" s="120"/>
    </row>
    <row r="55" outlineLevel="1">
      <c r="A55" s="265" t="s">
        <v>187</v>
      </c>
      <c r="B55" s="267" t="s">
        <v>170</v>
      </c>
      <c r="C55" s="199" t="s">
        <v>794</v>
      </c>
      <c r="D55" s="269" t="s">
        <v>65</v>
      </c>
      <c r="E55" s="271" t="s">
        <v>229</v>
      </c>
      <c r="F55" s="273">
        <v>6.0</v>
      </c>
      <c r="G55" s="273">
        <v>5.1</v>
      </c>
      <c r="H55" s="200" t="s">
        <v>70</v>
      </c>
      <c r="I55" s="274" t="str">
        <f t="array" ref="I55">INDEX('Aerial Attacks'!$O$3:$AA$109, MATCH($A$1,'Aerial Attacks'!$A$3:$A$109,0), MATCH(A55,'Aerial Attacks'!$O$2:$S$2,0))</f>
        <v>8</v>
      </c>
      <c r="J55" s="275" t="s">
        <v>3335</v>
      </c>
      <c r="K55" s="278"/>
      <c r="L55" s="284"/>
      <c r="M55" s="825"/>
      <c r="N55" s="825"/>
      <c r="O55" s="282">
        <v>0.0</v>
      </c>
      <c r="P55" s="282">
        <v>1.0</v>
      </c>
      <c r="Q55" s="282">
        <v>1.0</v>
      </c>
      <c r="R55" s="1128"/>
      <c r="S55" s="221"/>
      <c r="T55" s="221"/>
      <c r="U55" s="221"/>
      <c r="V55" s="110"/>
    </row>
    <row r="56" outlineLevel="1">
      <c r="A56" s="207"/>
      <c r="B56" s="267" t="s">
        <v>177</v>
      </c>
      <c r="C56" s="199" t="s">
        <v>255</v>
      </c>
      <c r="D56" s="114"/>
      <c r="E56" s="199" t="s">
        <v>79</v>
      </c>
      <c r="F56" s="200">
        <v>10.799999999999999</v>
      </c>
      <c r="G56" s="200">
        <v>9.18</v>
      </c>
      <c r="H56" s="200" t="s">
        <v>193</v>
      </c>
      <c r="I56" s="207"/>
      <c r="J56" s="114"/>
      <c r="K56" s="278"/>
      <c r="L56" s="284"/>
      <c r="M56" s="825"/>
      <c r="N56" s="825"/>
      <c r="O56" s="282">
        <v>0.0</v>
      </c>
      <c r="P56" s="282">
        <v>1.0</v>
      </c>
      <c r="Q56" s="282">
        <v>1.0</v>
      </c>
      <c r="R56" s="112"/>
      <c r="S56" s="224"/>
      <c r="T56" s="224"/>
      <c r="U56" s="224"/>
      <c r="V56" s="114"/>
    </row>
    <row r="57" outlineLevel="1">
      <c r="A57" s="265" t="s">
        <v>219</v>
      </c>
      <c r="B57" s="267"/>
      <c r="C57" s="199" t="s">
        <v>79</v>
      </c>
      <c r="D57" s="275" t="s">
        <v>98</v>
      </c>
      <c r="E57" s="199" t="s">
        <v>3336</v>
      </c>
      <c r="F57" s="200" t="s">
        <v>3337</v>
      </c>
      <c r="G57" s="200" t="s">
        <v>3338</v>
      </c>
      <c r="H57" s="200" t="s">
        <v>3339</v>
      </c>
      <c r="I57" s="274" t="str">
        <f t="array" ref="I57">INDEX('Aerial Attacks'!$O$3:$AA$109, MATCH($A$1,'Aerial Attacks'!$A$3:$A$109,0), MATCH(A57,'Aerial Attacks'!$O$2:$S$2,0))</f>
        <v>9</v>
      </c>
      <c r="J57" s="275" t="s">
        <v>796</v>
      </c>
      <c r="K57" s="278"/>
      <c r="L57" s="284"/>
      <c r="M57" s="825"/>
      <c r="N57" s="825"/>
      <c r="O57" s="282">
        <v>0.0</v>
      </c>
      <c r="P57" s="282">
        <v>1.0</v>
      </c>
      <c r="Q57" s="282">
        <v>1.0</v>
      </c>
      <c r="R57" s="1128"/>
      <c r="S57" s="221"/>
      <c r="T57" s="221"/>
      <c r="U57" s="221"/>
      <c r="V57" s="110"/>
    </row>
    <row r="58" outlineLevel="1">
      <c r="A58" s="222"/>
      <c r="B58" s="267" t="s">
        <v>343</v>
      </c>
      <c r="C58" s="199" t="s">
        <v>173</v>
      </c>
      <c r="D58" s="233"/>
      <c r="E58" s="199" t="s">
        <v>2208</v>
      </c>
      <c r="F58" s="200" t="s">
        <v>2209</v>
      </c>
      <c r="G58" s="200" t="s">
        <v>3340</v>
      </c>
      <c r="H58" s="200" t="s">
        <v>1278</v>
      </c>
      <c r="I58" s="222"/>
      <c r="J58" s="233"/>
      <c r="K58" s="278"/>
      <c r="L58" s="284"/>
      <c r="M58" s="825"/>
      <c r="N58" s="825"/>
      <c r="O58" s="282"/>
      <c r="P58" s="282"/>
      <c r="Q58" s="282"/>
      <c r="R58" s="231"/>
      <c r="V58" s="233"/>
    </row>
    <row r="59" outlineLevel="1">
      <c r="A59" s="207"/>
      <c r="B59" s="267" t="s">
        <v>352</v>
      </c>
      <c r="C59" s="199" t="s">
        <v>2458</v>
      </c>
      <c r="D59" s="114"/>
      <c r="E59" s="199" t="s">
        <v>3341</v>
      </c>
      <c r="F59" s="200" t="s">
        <v>399</v>
      </c>
      <c r="G59" s="200" t="s">
        <v>3342</v>
      </c>
      <c r="H59" s="200" t="s">
        <v>864</v>
      </c>
      <c r="I59" s="207"/>
      <c r="J59" s="114"/>
      <c r="K59" s="278"/>
      <c r="L59" s="284"/>
      <c r="M59" s="825"/>
      <c r="N59" s="825"/>
      <c r="O59" s="282">
        <v>0.0</v>
      </c>
      <c r="P59" s="282">
        <v>1.0</v>
      </c>
      <c r="Q59" s="282">
        <v>1.0</v>
      </c>
      <c r="R59" s="112"/>
      <c r="S59" s="224"/>
      <c r="T59" s="224"/>
      <c r="U59" s="224"/>
      <c r="V59" s="114"/>
    </row>
    <row r="60" outlineLevel="1">
      <c r="A60" s="265" t="s">
        <v>260</v>
      </c>
      <c r="B60" s="267"/>
      <c r="C60" s="199" t="s">
        <v>229</v>
      </c>
      <c r="D60" s="269">
        <v>48.0</v>
      </c>
      <c r="E60" s="199" t="s">
        <v>3343</v>
      </c>
      <c r="F60" s="200" t="s">
        <v>3344</v>
      </c>
      <c r="G60" s="200" t="s">
        <v>3345</v>
      </c>
      <c r="H60" s="200" t="s">
        <v>1944</v>
      </c>
      <c r="I60" s="274">
        <f t="array" ref="I60">INDEX('Aerial Attacks'!$O$3:$AA$109, MATCH($A$1,'Aerial Attacks'!$A$3:$A$109,0), MATCH(A60,'Aerial Attacks'!$O$2:$S$2,0))</f>
        <v>12</v>
      </c>
      <c r="J60" s="275" t="s">
        <v>266</v>
      </c>
      <c r="K60" s="278"/>
      <c r="L60" s="284"/>
      <c r="M60" s="825"/>
      <c r="N60" s="825"/>
      <c r="O60" s="282">
        <v>0.0</v>
      </c>
      <c r="P60" s="282">
        <v>1.0</v>
      </c>
      <c r="Q60" s="282">
        <v>1.0</v>
      </c>
      <c r="R60" s="1128"/>
      <c r="S60" s="221"/>
      <c r="T60" s="221"/>
      <c r="U60" s="221"/>
      <c r="V60" s="110"/>
    </row>
    <row r="61" outlineLevel="1">
      <c r="A61" s="207"/>
      <c r="B61" s="267" t="s">
        <v>76</v>
      </c>
      <c r="C61" s="199" t="s">
        <v>2619</v>
      </c>
      <c r="D61" s="114"/>
      <c r="E61" s="199" t="s">
        <v>66</v>
      </c>
      <c r="F61" s="200">
        <v>7.199999999999999</v>
      </c>
      <c r="G61" s="200">
        <v>6.12</v>
      </c>
      <c r="H61" s="200" t="s">
        <v>70</v>
      </c>
      <c r="I61" s="207"/>
      <c r="J61" s="114"/>
      <c r="K61" s="278"/>
      <c r="L61" s="284"/>
      <c r="M61" s="825"/>
      <c r="N61" s="825"/>
      <c r="O61" s="282">
        <v>0.0</v>
      </c>
      <c r="P61" s="282">
        <v>1.0</v>
      </c>
      <c r="Q61" s="282">
        <v>1.0</v>
      </c>
      <c r="R61" s="112"/>
      <c r="S61" s="224"/>
      <c r="T61" s="224"/>
      <c r="U61" s="224"/>
      <c r="V61" s="114"/>
    </row>
    <row r="62" outlineLevel="1">
      <c r="A62" s="299" t="s">
        <v>271</v>
      </c>
      <c r="B62" s="267"/>
      <c r="C62" s="199" t="s">
        <v>272</v>
      </c>
      <c r="D62" s="301" t="s">
        <v>165</v>
      </c>
      <c r="E62" s="199" t="s">
        <v>173</v>
      </c>
      <c r="F62" s="200">
        <v>12.0</v>
      </c>
      <c r="G62" s="200">
        <v>10.2</v>
      </c>
      <c r="H62" s="200" t="s">
        <v>193</v>
      </c>
      <c r="I62" s="302" t="str">
        <f t="array" ref="I62">INDEX('Aerial Attacks'!$O$3:$AA$109, MATCH($A$1,'Aerial Attacks'!$A$3:$A$109,0), MATCH(A62,'Aerial Attacks'!$O$2:$S$2,0))</f>
        <v>9</v>
      </c>
      <c r="J62" s="210" t="s">
        <v>2914</v>
      </c>
      <c r="K62" s="284"/>
      <c r="L62" s="284"/>
      <c r="M62" s="825"/>
      <c r="N62" s="825"/>
      <c r="O62" s="282">
        <v>0.0</v>
      </c>
      <c r="P62" s="282">
        <v>1.0</v>
      </c>
      <c r="Q62" s="282">
        <v>1.0</v>
      </c>
      <c r="R62" s="1130"/>
      <c r="S62" s="120"/>
      <c r="T62" s="120"/>
      <c r="U62" s="120"/>
      <c r="V62" s="117"/>
    </row>
    <row r="63" outlineLevel="1">
      <c r="A63" s="265" t="s">
        <v>283</v>
      </c>
      <c r="B63" s="267" t="s">
        <v>1709</v>
      </c>
      <c r="C63" s="216" t="s">
        <v>314</v>
      </c>
      <c r="D63" s="275" t="s">
        <v>165</v>
      </c>
      <c r="E63" s="199" t="s">
        <v>206</v>
      </c>
      <c r="F63" s="200">
        <v>15.6</v>
      </c>
      <c r="G63" s="200">
        <v>13.26</v>
      </c>
      <c r="H63" s="200" t="s">
        <v>59</v>
      </c>
      <c r="I63" s="274">
        <f t="array" ref="I63">INDEX('Aerial Attacks'!$O$3:$AA$109, MATCH($A$1,'Aerial Attacks'!$A$3:$A$109,0), MATCH(A63,'Aerial Attacks'!$O$2:$S$2,0))</f>
        <v>12</v>
      </c>
      <c r="J63" s="275" t="s">
        <v>3346</v>
      </c>
      <c r="K63" s="284"/>
      <c r="L63" s="284"/>
      <c r="M63" s="825"/>
      <c r="N63" s="825"/>
      <c r="O63" s="282">
        <v>0.0</v>
      </c>
      <c r="P63" s="282">
        <v>1.0</v>
      </c>
      <c r="Q63" s="282">
        <v>1.0</v>
      </c>
      <c r="R63" s="243"/>
      <c r="S63" s="221"/>
      <c r="T63" s="221"/>
      <c r="U63" s="221"/>
      <c r="V63" s="110"/>
    </row>
    <row r="64" outlineLevel="1">
      <c r="A64" s="222"/>
      <c r="B64" s="267" t="s">
        <v>1731</v>
      </c>
      <c r="C64" s="207"/>
      <c r="D64" s="233"/>
      <c r="E64" s="199" t="s">
        <v>166</v>
      </c>
      <c r="F64" s="200">
        <v>16.8</v>
      </c>
      <c r="G64" s="200">
        <v>14.280000000000001</v>
      </c>
      <c r="H64" s="386"/>
      <c r="I64" s="222"/>
      <c r="J64" s="233"/>
      <c r="K64" s="284"/>
      <c r="L64" s="284"/>
      <c r="M64" s="825"/>
      <c r="N64" s="825"/>
      <c r="O64" s="282"/>
      <c r="P64" s="282"/>
      <c r="Q64" s="282"/>
      <c r="R64" s="231"/>
      <c r="V64" s="233"/>
    </row>
    <row r="65" outlineLevel="1">
      <c r="A65" s="207"/>
      <c r="B65" s="267" t="s">
        <v>76</v>
      </c>
      <c r="C65" s="199" t="s">
        <v>224</v>
      </c>
      <c r="D65" s="114"/>
      <c r="E65" s="199" t="s">
        <v>173</v>
      </c>
      <c r="F65" s="200">
        <v>12.0</v>
      </c>
      <c r="G65" s="200">
        <v>10.2</v>
      </c>
      <c r="H65" s="200" t="s">
        <v>193</v>
      </c>
      <c r="I65" s="207"/>
      <c r="J65" s="114"/>
      <c r="K65" s="284"/>
      <c r="L65" s="284"/>
      <c r="M65" s="825"/>
      <c r="N65" s="825"/>
      <c r="O65" s="282">
        <v>0.0</v>
      </c>
      <c r="P65" s="282">
        <v>1.0</v>
      </c>
      <c r="Q65" s="282">
        <v>1.0</v>
      </c>
      <c r="R65" s="112"/>
      <c r="S65" s="224"/>
      <c r="T65" s="224"/>
      <c r="U65" s="224"/>
      <c r="V65" s="114"/>
    </row>
    <row r="66">
      <c r="A66" s="312"/>
      <c r="B66" s="315"/>
      <c r="C66" s="317"/>
      <c r="D66" s="317"/>
      <c r="E66" s="318"/>
      <c r="F66" s="318"/>
      <c r="G66" s="318"/>
      <c r="H66" s="319"/>
      <c r="I66" s="319"/>
      <c r="J66" s="320"/>
      <c r="K66" s="320"/>
      <c r="L66" s="320"/>
      <c r="M66" s="320"/>
      <c r="N66" s="320"/>
      <c r="O66" s="320"/>
      <c r="P66" s="320"/>
      <c r="Q66" s="180"/>
      <c r="R66" s="180"/>
      <c r="S66" s="180"/>
      <c r="T66" s="180"/>
      <c r="U66" s="180"/>
      <c r="V66" s="180"/>
    </row>
    <row r="67">
      <c r="A67" s="322" t="str">
        <f>'テンプレート'!A71</f>
        <v>Special Moves</v>
      </c>
      <c r="B67" s="117"/>
      <c r="C67" s="317"/>
      <c r="D67" s="317"/>
      <c r="E67" s="318"/>
      <c r="F67" s="318"/>
      <c r="G67" s="318"/>
      <c r="H67" s="319"/>
      <c r="I67" s="319"/>
      <c r="J67" s="320"/>
      <c r="K67" s="320"/>
      <c r="L67" s="320"/>
      <c r="M67" s="320"/>
      <c r="N67" s="320"/>
      <c r="O67" s="320"/>
      <c r="P67" s="320"/>
      <c r="Q67" s="180"/>
      <c r="R67" s="180"/>
      <c r="S67" s="180"/>
      <c r="T67" s="180"/>
      <c r="U67" s="180"/>
      <c r="V67" s="180"/>
    </row>
    <row r="68" outlineLevel="1">
      <c r="A68" s="324" t="str">
        <f>"NB ("&amp;VLOOKUP($A$1,Fighters!$A$2:$AI$81,15,FALSE)&amp;")"</f>
        <v>NB (太陽礼拝)</v>
      </c>
      <c r="B68" s="117"/>
      <c r="C68" s="327" t="str">
        <f>'テンプレート'!C72</f>
        <v>Active</v>
      </c>
      <c r="D68" s="327" t="str">
        <f>'テンプレート'!D72</f>
        <v>Duration</v>
      </c>
      <c r="E68" s="328" t="str">
        <f>'テンプレート'!E72</f>
        <v>Base Damage</v>
      </c>
      <c r="F68" s="329" t="str">
        <f>'テンプレート'!F72</f>
        <v>Damage (1v1)</v>
      </c>
      <c r="G68" s="328" t="s">
        <v>52</v>
      </c>
      <c r="H68" s="331" t="str">
        <f>'テンプレート'!H72</f>
        <v>Comment</v>
      </c>
      <c r="I68" s="120"/>
      <c r="J68" s="117"/>
      <c r="K68" s="333" t="str">
        <f>'テンプレート'!K72</f>
        <v>ベクトル</v>
      </c>
      <c r="L68" s="333" t="str">
        <f>'テンプレート'!L72</f>
        <v>KBG (R.E.)</v>
      </c>
      <c r="M68" s="333" t="str">
        <f>'テンプレート'!M72</f>
        <v>BKB (R.A.)</v>
      </c>
      <c r="N68" s="333" t="str">
        <f>'テンプレート'!N72</f>
        <v>FKB (R.F.)</v>
      </c>
      <c r="O68" s="334" t="str">
        <f>'テンプレート'!O72</f>
        <v>盾削り値</v>
      </c>
      <c r="P68" s="333" t="str">
        <f>'テンプレート'!P72</f>
        <v>ﾋｯﾄｽﾄｯﾌﾟ</v>
      </c>
      <c r="Q68" s="334" t="str">
        <f>'テンプレート'!Q72</f>
        <v>ずらし</v>
      </c>
      <c r="R68" s="333" t="str">
        <f>'テンプレート'!R72</f>
        <v>相殺</v>
      </c>
      <c r="S68" s="334" t="str">
        <f>'テンプレート'!S72</f>
        <v>相殺ﾓｰｼｮﾝ</v>
      </c>
      <c r="T68" s="334" t="str">
        <f>'テンプレート'!T72</f>
        <v>飛び道具</v>
      </c>
      <c r="U68" s="334" t="str">
        <f>'テンプレート'!U72</f>
        <v>慣性反転</v>
      </c>
      <c r="V68" s="334" t="str">
        <f>'テンプレート'!V72</f>
        <v>向き反転</v>
      </c>
    </row>
    <row r="69" ht="18.75" customHeight="1" outlineLevel="1">
      <c r="A69" s="335" t="s">
        <v>324</v>
      </c>
      <c r="B69" s="708" t="s">
        <v>3347</v>
      </c>
      <c r="C69" s="199" t="s">
        <v>2934</v>
      </c>
      <c r="D69" s="386"/>
      <c r="E69" s="199" t="s">
        <v>451</v>
      </c>
      <c r="F69" s="200">
        <f t="shared" ref="F69:F71" si="1">IFERROR(IFS(E69="-","-",LEN(E69)-LEN(SUBSTITUTE(E69,"/",""))=0,MULTIPLY(E69,1.2),LEN(E69)-LEN(SUBSTITUTE(E69,"/",""))=1,MULTIPLY(LEFT(E69,FIND("/",E69)-1),1.2)&amp;"/"&amp;MULTIPLY(MID(E69,FIND("/",E69)+1,10),1.2),LEN(E69)-LEN(SUBSTITUTE(E69,"/",""))=2,MULTIPLY(LEFT(E69,FIND("!",SUBSTITUTE(E69,"/","!",1))-1),1.2)&amp;"/"&amp;MULTIPLY(MID(E69,FIND("!",SUBSTITUTE(E69,"/","!",1))+1,FIND("!",SUBSTITUTE(E69,"/","!",2))-FIND("!",SUBSTITUTE(E69,"/","!",1))-1),1.2)&amp;"/"&amp;MULTIPLY(RIGHT(E69,LEN(E69)-FIND("!",SUBSTITUTE(E69,"/","!",2))),1.2),LEN(E69)-LEN(SUBSTITUTE(E69,"/",""))=3,MULTIPLY(LEFT(E69,FIND("!",SUBSTITUTE(E69,"/","!",1))-1),1.2)&amp;"/"&amp;MULTIPLY(MID(E69,FIND("!",SUBSTITUTE(E69,"/","!",1))+1,FIND("!",SUBSTITUTE(E69,"/","!",2))-FIND("!",SUBSTITUTE(E69,"/","!",1))-1),1.2)&amp;"/"&amp;MULTIPLY(MID(E69,FIND("!",SUBSTITUTE(E69,"/","!",2))+1,FIND("!",SUBSTITUTE(E69,"/","!",3))-FIND("!",SUBSTITUTE(E69,"/","!",2))-1),1.2)&amp;"/"&amp;MULTIPLY(RIGHT(E69,LEN(E69)-FIND("!",SUBSTITUTE(E69,"/","!",3))),1.2),LEN(E69)-LEN(SUBSTITUTE(E69,"/",""))=4,MULTIPLY(LEFT(E69,FIND("!",SUBSTITUTE(E69,"/","!",1))-1),1.2)&amp;"/"&amp;MULTIPLY(MID(E69,FIND("!",SUBSTITUTE(E69,"/","!",1))+1,FIND("!",SUBSTITUTE(E69,"/","!",2))-FIND("!",SUBSTITUTE(E69,"/","!",1))-1),1.2)&amp;"/"&amp;MULTIPLY(MID(E69,FIND("!",SUBSTITUTE(E69,"/","!",2))+1,FIND("!",SUBSTITUTE(E69,"/","!",3))-FIND("!",SUBSTITUTE(E69,"/","!",2))-1),1.2)&amp;"/"&amp;MULTIPLY(MID(E69,FIND("!",SUBSTITUTE(E69,"/","!",3))+1,FIND("!",SUBSTITUTE(E69,"/","!",4))-FIND("!",SUBSTITUTE(E69,"/","!",3))-1),1.2)&amp;"/"&amp;MULTIPLY(RIGHT(E69,LEN(E69)-FIND("!",SUBSTITUTE(E69,"/","!",4))),1.2)),"")</f>
        <v>0</v>
      </c>
      <c r="G69" s="386"/>
      <c r="H69" s="243" t="s">
        <v>3348</v>
      </c>
      <c r="I69" s="221"/>
      <c r="J69" s="110"/>
      <c r="K69" s="203"/>
      <c r="L69" s="203"/>
      <c r="M69" s="204"/>
      <c r="N69" s="204"/>
      <c r="O69" s="200"/>
      <c r="P69" s="200"/>
      <c r="Q69" s="200"/>
      <c r="R69" s="205" t="b">
        <v>0</v>
      </c>
      <c r="S69" s="205" t="b">
        <v>0</v>
      </c>
      <c r="T69" s="205" t="b">
        <v>0</v>
      </c>
      <c r="U69" s="344" t="s">
        <v>340</v>
      </c>
      <c r="V69" s="344" t="b">
        <v>1</v>
      </c>
    </row>
    <row r="70" ht="18.75" customHeight="1" outlineLevel="1">
      <c r="A70" s="222"/>
      <c r="B70" s="708" t="s">
        <v>341</v>
      </c>
      <c r="C70" s="216" t="s">
        <v>3349</v>
      </c>
      <c r="D70" s="216" t="s">
        <v>200</v>
      </c>
      <c r="E70" s="199" t="s">
        <v>229</v>
      </c>
      <c r="F70" s="200">
        <f t="shared" si="1"/>
        <v>6</v>
      </c>
      <c r="G70" s="201" t="s">
        <v>70</v>
      </c>
      <c r="H70" s="231"/>
      <c r="J70" s="233"/>
      <c r="K70" s="203"/>
      <c r="L70" s="203"/>
      <c r="M70" s="204"/>
      <c r="N70" s="204"/>
      <c r="O70" s="200">
        <v>0.0</v>
      </c>
      <c r="P70" s="200">
        <v>1.0</v>
      </c>
      <c r="Q70" s="200">
        <v>1.0</v>
      </c>
      <c r="R70" s="205" t="b">
        <v>1</v>
      </c>
      <c r="S70" s="205" t="b">
        <v>0</v>
      </c>
      <c r="T70" s="205" t="b">
        <v>1</v>
      </c>
      <c r="U70" s="222"/>
      <c r="V70" s="222"/>
    </row>
    <row r="71" ht="18.75" customHeight="1" outlineLevel="1">
      <c r="A71" s="222"/>
      <c r="B71" s="708" t="s">
        <v>344</v>
      </c>
      <c r="C71" s="207"/>
      <c r="D71" s="207"/>
      <c r="E71" s="199" t="s">
        <v>81</v>
      </c>
      <c r="F71" s="200">
        <f t="shared" si="1"/>
        <v>25.2</v>
      </c>
      <c r="G71" s="201" t="s">
        <v>67</v>
      </c>
      <c r="H71" s="231"/>
      <c r="J71" s="233"/>
      <c r="K71" s="203"/>
      <c r="L71" s="203"/>
      <c r="M71" s="204"/>
      <c r="N71" s="204"/>
      <c r="O71" s="200">
        <v>0.0</v>
      </c>
      <c r="P71" s="200">
        <v>1.0</v>
      </c>
      <c r="Q71" s="200">
        <v>1.0</v>
      </c>
      <c r="R71" s="205" t="b">
        <v>1</v>
      </c>
      <c r="S71" s="205" t="b">
        <v>0</v>
      </c>
      <c r="T71" s="205" t="b">
        <v>1</v>
      </c>
      <c r="U71" s="222"/>
      <c r="V71" s="222"/>
    </row>
    <row r="72" ht="18.75" customHeight="1" outlineLevel="1">
      <c r="A72" s="207"/>
      <c r="B72" s="708" t="s">
        <v>1963</v>
      </c>
      <c r="C72" s="386"/>
      <c r="D72" s="199" t="s">
        <v>165</v>
      </c>
      <c r="E72" s="386"/>
      <c r="F72" s="386"/>
      <c r="G72" s="386"/>
      <c r="H72" s="112"/>
      <c r="I72" s="224"/>
      <c r="J72" s="114"/>
      <c r="K72" s="203"/>
      <c r="L72" s="203"/>
      <c r="M72" s="204"/>
      <c r="N72" s="204"/>
      <c r="O72" s="200"/>
      <c r="P72" s="200"/>
      <c r="Q72" s="200"/>
      <c r="R72" s="205" t="b">
        <v>0</v>
      </c>
      <c r="S72" s="205" t="b">
        <v>0</v>
      </c>
      <c r="T72" s="205" t="b">
        <v>0</v>
      </c>
      <c r="U72" s="207"/>
      <c r="V72" s="207"/>
    </row>
    <row r="73" outlineLevel="1">
      <c r="A73" s="324" t="str">
        <f>"横B ("&amp;VLOOKUP($A$1,Fighters!$A$2:$AI$81,16,FALSE)&amp;")"</f>
        <v>横B (ヘディング)</v>
      </c>
      <c r="B73" s="117"/>
      <c r="C73" s="327" t="str">
        <f>'テンプレート'!C75</f>
        <v>Active</v>
      </c>
      <c r="D73" s="327" t="str">
        <f>'テンプレート'!D75</f>
        <v>Duration</v>
      </c>
      <c r="E73" s="328" t="str">
        <f>'テンプレート'!E75</f>
        <v>Base Damage</v>
      </c>
      <c r="F73" s="329" t="str">
        <f>'テンプレート'!F75</f>
        <v>Damage (1v1)</v>
      </c>
      <c r="G73" s="328" t="s">
        <v>52</v>
      </c>
      <c r="H73" s="331" t="str">
        <f>'テンプレート'!H75</f>
        <v>Comment</v>
      </c>
      <c r="I73" s="120"/>
      <c r="J73" s="117"/>
      <c r="K73" s="333" t="str">
        <f>'テンプレート'!K75</f>
        <v>ベクトル</v>
      </c>
      <c r="L73" s="333" t="str">
        <f>'テンプレート'!L75</f>
        <v>KBG (R.E.)</v>
      </c>
      <c r="M73" s="333" t="str">
        <f>'テンプレート'!M75</f>
        <v>BKB (R.A.)</v>
      </c>
      <c r="N73" s="333" t="str">
        <f>'テンプレート'!N75</f>
        <v>FKB (R.F.)</v>
      </c>
      <c r="O73" s="334" t="str">
        <f>'テンプレート'!O75</f>
        <v>盾削り値</v>
      </c>
      <c r="P73" s="333" t="str">
        <f>'テンプレート'!P75</f>
        <v>ﾋｯﾄｽﾄｯﾌﾟ</v>
      </c>
      <c r="Q73" s="334" t="str">
        <f>'テンプレート'!Q75</f>
        <v>ずらし</v>
      </c>
      <c r="R73" s="333" t="str">
        <f>'テンプレート'!R75</f>
        <v>相殺</v>
      </c>
      <c r="S73" s="334" t="str">
        <f>'テンプレート'!S75</f>
        <v>相殺ﾓｰｼｮﾝ</v>
      </c>
      <c r="T73" s="334" t="str">
        <f>'テンプレート'!T75</f>
        <v>飛び道具</v>
      </c>
      <c r="U73" s="334" t="str">
        <f>'テンプレート'!U75</f>
        <v>慣性反転</v>
      </c>
      <c r="V73" s="334" t="str">
        <f>'テンプレート'!V75</f>
        <v>向き反転</v>
      </c>
    </row>
    <row r="74" ht="23.25" customHeight="1" outlineLevel="1">
      <c r="A74" s="335" t="s">
        <v>324</v>
      </c>
      <c r="B74" s="343" t="s">
        <v>3350</v>
      </c>
      <c r="C74" s="199" t="s">
        <v>1202</v>
      </c>
      <c r="D74" s="386"/>
      <c r="E74" s="201"/>
      <c r="F74" s="593"/>
      <c r="G74" s="1897"/>
      <c r="H74" s="283" t="s">
        <v>3351</v>
      </c>
      <c r="I74" s="221"/>
      <c r="J74" s="110"/>
      <c r="K74" s="203"/>
      <c r="L74" s="203"/>
      <c r="M74" s="204"/>
      <c r="N74" s="204"/>
      <c r="O74" s="200"/>
      <c r="P74" s="200"/>
      <c r="Q74" s="200"/>
      <c r="R74" s="205" t="b">
        <v>0</v>
      </c>
      <c r="S74" s="205" t="b">
        <v>0</v>
      </c>
      <c r="T74" s="205" t="b">
        <v>0</v>
      </c>
      <c r="U74" s="344" t="b">
        <v>0</v>
      </c>
      <c r="V74" s="344" t="b">
        <v>1</v>
      </c>
    </row>
    <row r="75" ht="23.25" customHeight="1" outlineLevel="1">
      <c r="A75" s="222"/>
      <c r="B75" s="343" t="s">
        <v>1039</v>
      </c>
      <c r="C75" s="199" t="s">
        <v>3352</v>
      </c>
      <c r="D75" s="216" t="s">
        <v>541</v>
      </c>
      <c r="E75" s="199" t="s">
        <v>205</v>
      </c>
      <c r="F75" s="200">
        <f t="shared" ref="F75:F80" si="2">IFERROR(IFS(E75="-","-",LEN(E75)-LEN(SUBSTITUTE(E75,"/",""))=0,MULTIPLY(E75,1.2),LEN(E75)-LEN(SUBSTITUTE(E75,"/",""))=1,MULTIPLY(LEFT(E75,FIND("/",E75)-1),1.2)&amp;"/"&amp;MULTIPLY(MID(E75,FIND("/",E75)+1,10),1.2),LEN(E75)-LEN(SUBSTITUTE(E75,"/",""))=2,MULTIPLY(LEFT(E75,FIND("!",SUBSTITUTE(E75,"/","!",1))-1),1.2)&amp;"/"&amp;MULTIPLY(MID(E75,FIND("!",SUBSTITUTE(E75,"/","!",1))+1,FIND("!",SUBSTITUTE(E75,"/","!",2))-FIND("!",SUBSTITUTE(E75,"/","!",1))-1),1.2)&amp;"/"&amp;MULTIPLY(RIGHT(E75,LEN(E75)-FIND("!",SUBSTITUTE(E75,"/","!",2))),1.2),LEN(E75)-LEN(SUBSTITUTE(E75,"/",""))=3,MULTIPLY(LEFT(E75,FIND("!",SUBSTITUTE(E75,"/","!",1))-1),1.2)&amp;"/"&amp;MULTIPLY(MID(E75,FIND("!",SUBSTITUTE(E75,"/","!",1))+1,FIND("!",SUBSTITUTE(E75,"/","!",2))-FIND("!",SUBSTITUTE(E75,"/","!",1))-1),1.2)&amp;"/"&amp;MULTIPLY(MID(E75,FIND("!",SUBSTITUTE(E75,"/","!",2))+1,FIND("!",SUBSTITUTE(E75,"/","!",3))-FIND("!",SUBSTITUTE(E75,"/","!",2))-1),1.2)&amp;"/"&amp;MULTIPLY(RIGHT(E75,LEN(E75)-FIND("!",SUBSTITUTE(E75,"/","!",3))),1.2),LEN(E75)-LEN(SUBSTITUTE(E75,"/",""))=4,MULTIPLY(LEFT(E75,FIND("!",SUBSTITUTE(E75,"/","!",1))-1),1.2)&amp;"/"&amp;MULTIPLY(MID(E75,FIND("!",SUBSTITUTE(E75,"/","!",1))+1,FIND("!",SUBSTITUTE(E75,"/","!",2))-FIND("!",SUBSTITUTE(E75,"/","!",1))-1),1.2)&amp;"/"&amp;MULTIPLY(MID(E75,FIND("!",SUBSTITUTE(E75,"/","!",2))+1,FIND("!",SUBSTITUTE(E75,"/","!",3))-FIND("!",SUBSTITUTE(E75,"/","!",2))-1),1.2)&amp;"/"&amp;MULTIPLY(MID(E75,FIND("!",SUBSTITUTE(E75,"/","!",3))+1,FIND("!",SUBSTITUTE(E75,"/","!",4))-FIND("!",SUBSTITUTE(E75,"/","!",3))-1),1.2)&amp;"/"&amp;MULTIPLY(RIGHT(E75,LEN(E75)-FIND("!",SUBSTITUTE(E75,"/","!",4))),1.2)),"")</f>
        <v>18</v>
      </c>
      <c r="G75" s="201" t="s">
        <v>124</v>
      </c>
      <c r="H75" s="231"/>
      <c r="J75" s="233"/>
      <c r="K75" s="203"/>
      <c r="L75" s="203"/>
      <c r="M75" s="204"/>
      <c r="N75" s="204"/>
      <c r="O75" s="200">
        <v>0.0</v>
      </c>
      <c r="P75" s="200">
        <v>1.0</v>
      </c>
      <c r="Q75" s="200">
        <v>1.0</v>
      </c>
      <c r="R75" s="205" t="b">
        <v>1</v>
      </c>
      <c r="S75" s="205" t="b">
        <v>0</v>
      </c>
      <c r="T75" s="205"/>
      <c r="U75" s="222"/>
      <c r="V75" s="222"/>
    </row>
    <row r="76" ht="23.25" customHeight="1" outlineLevel="1">
      <c r="A76" s="207"/>
      <c r="B76" s="343" t="s">
        <v>3353</v>
      </c>
      <c r="C76" s="199" t="s">
        <v>840</v>
      </c>
      <c r="D76" s="207"/>
      <c r="E76" s="199" t="s">
        <v>173</v>
      </c>
      <c r="F76" s="200">
        <f t="shared" si="2"/>
        <v>12</v>
      </c>
      <c r="G76" s="201" t="s">
        <v>168</v>
      </c>
      <c r="H76" s="231"/>
      <c r="J76" s="233"/>
      <c r="K76" s="200"/>
      <c r="L76" s="200"/>
      <c r="M76" s="205"/>
      <c r="N76" s="205"/>
      <c r="O76" s="200">
        <v>0.0</v>
      </c>
      <c r="P76" s="200">
        <v>1.0</v>
      </c>
      <c r="Q76" s="200">
        <v>1.0</v>
      </c>
      <c r="R76" s="205" t="b">
        <v>1</v>
      </c>
      <c r="S76" s="205" t="b">
        <v>0</v>
      </c>
      <c r="T76" s="205"/>
      <c r="U76" s="222"/>
      <c r="V76" s="222"/>
    </row>
    <row r="77" ht="23.25" customHeight="1" outlineLevel="1">
      <c r="A77" s="335" t="s">
        <v>322</v>
      </c>
      <c r="B77" s="343" t="s">
        <v>1416</v>
      </c>
      <c r="C77" s="199" t="s">
        <v>3356</v>
      </c>
      <c r="D77" s="216" t="s">
        <v>200</v>
      </c>
      <c r="E77" s="199" t="s">
        <v>205</v>
      </c>
      <c r="F77" s="200">
        <f t="shared" si="2"/>
        <v>18</v>
      </c>
      <c r="G77" s="201" t="s">
        <v>124</v>
      </c>
      <c r="H77" s="231"/>
      <c r="J77" s="233"/>
      <c r="K77" s="200"/>
      <c r="L77" s="200"/>
      <c r="M77" s="205"/>
      <c r="N77" s="205"/>
      <c r="O77" s="200">
        <v>0.0</v>
      </c>
      <c r="P77" s="200">
        <v>1.0</v>
      </c>
      <c r="Q77" s="200">
        <v>1.0</v>
      </c>
      <c r="R77" s="205" t="b">
        <v>1</v>
      </c>
      <c r="S77" s="205" t="b">
        <v>0</v>
      </c>
      <c r="T77" s="205"/>
      <c r="U77" s="222"/>
      <c r="V77" s="222"/>
    </row>
    <row r="78" ht="23.25" customHeight="1" outlineLevel="1">
      <c r="A78" s="207"/>
      <c r="B78" s="343" t="s">
        <v>3357</v>
      </c>
      <c r="C78" s="199" t="s">
        <v>2453</v>
      </c>
      <c r="D78" s="207"/>
      <c r="E78" s="199" t="s">
        <v>173</v>
      </c>
      <c r="F78" s="200">
        <f t="shared" si="2"/>
        <v>12</v>
      </c>
      <c r="G78" s="201" t="s">
        <v>168</v>
      </c>
      <c r="H78" s="231"/>
      <c r="J78" s="233"/>
      <c r="K78" s="200"/>
      <c r="L78" s="200"/>
      <c r="M78" s="205"/>
      <c r="N78" s="205"/>
      <c r="O78" s="200">
        <v>0.0</v>
      </c>
      <c r="P78" s="200">
        <v>1.0</v>
      </c>
      <c r="Q78" s="200">
        <v>1.0</v>
      </c>
      <c r="R78" s="205" t="b">
        <v>1</v>
      </c>
      <c r="S78" s="205" t="b">
        <v>0</v>
      </c>
      <c r="T78" s="205"/>
      <c r="U78" s="222"/>
      <c r="V78" s="222"/>
    </row>
    <row r="79" ht="23.25" customHeight="1" outlineLevel="1">
      <c r="A79" s="335" t="s">
        <v>359</v>
      </c>
      <c r="B79" s="343" t="s">
        <v>1416</v>
      </c>
      <c r="C79" s="199" t="s">
        <v>3358</v>
      </c>
      <c r="D79" s="216" t="s">
        <v>131</v>
      </c>
      <c r="E79" s="199" t="s">
        <v>205</v>
      </c>
      <c r="F79" s="200">
        <f t="shared" si="2"/>
        <v>18</v>
      </c>
      <c r="G79" s="201" t="s">
        <v>124</v>
      </c>
      <c r="H79" s="231"/>
      <c r="J79" s="233"/>
      <c r="K79" s="200"/>
      <c r="L79" s="200"/>
      <c r="M79" s="205"/>
      <c r="N79" s="205"/>
      <c r="O79" s="200">
        <v>0.0</v>
      </c>
      <c r="P79" s="200">
        <v>1.0</v>
      </c>
      <c r="Q79" s="200">
        <v>1.0</v>
      </c>
      <c r="R79" s="205" t="b">
        <v>1</v>
      </c>
      <c r="S79" s="205" t="b">
        <v>0</v>
      </c>
      <c r="T79" s="205"/>
      <c r="U79" s="222"/>
      <c r="V79" s="222"/>
    </row>
    <row r="80" ht="23.25" customHeight="1" outlineLevel="1">
      <c r="A80" s="207"/>
      <c r="B80" s="343" t="s">
        <v>3357</v>
      </c>
      <c r="C80" s="199" t="s">
        <v>3359</v>
      </c>
      <c r="D80" s="207"/>
      <c r="E80" s="199" t="s">
        <v>173</v>
      </c>
      <c r="F80" s="200">
        <f t="shared" si="2"/>
        <v>12</v>
      </c>
      <c r="G80" s="201" t="s">
        <v>168</v>
      </c>
      <c r="H80" s="112"/>
      <c r="I80" s="224"/>
      <c r="J80" s="114"/>
      <c r="K80" s="200"/>
      <c r="L80" s="200"/>
      <c r="M80" s="205"/>
      <c r="N80" s="205"/>
      <c r="O80" s="200">
        <v>0.0</v>
      </c>
      <c r="P80" s="200">
        <v>1.0</v>
      </c>
      <c r="Q80" s="200">
        <v>1.0</v>
      </c>
      <c r="R80" s="205" t="b">
        <v>1</v>
      </c>
      <c r="S80" s="205" t="b">
        <v>0</v>
      </c>
      <c r="T80" s="205"/>
      <c r="U80" s="207"/>
      <c r="V80" s="207"/>
    </row>
    <row r="81" outlineLevel="1">
      <c r="A81" s="324" t="str">
        <f>"上B ("&amp;VLOOKUP($A$1,Fighters!$A$2:$AI$81,17,FALSE)&amp;")"</f>
        <v>上B (燃焼フープダンス)</v>
      </c>
      <c r="B81" s="117"/>
      <c r="C81" s="327" t="str">
        <f>'テンプレート'!C80</f>
        <v>Active</v>
      </c>
      <c r="D81" s="327" t="str">
        <f>'テンプレート'!D80</f>
        <v>Duration</v>
      </c>
      <c r="E81" s="328" t="str">
        <f>'テンプレート'!E80</f>
        <v>Base Damage</v>
      </c>
      <c r="F81" s="329" t="str">
        <f>'テンプレート'!F80</f>
        <v>Damage (1v1)</v>
      </c>
      <c r="G81" s="328" t="s">
        <v>52</v>
      </c>
      <c r="H81" s="331" t="str">
        <f>'テンプレート'!H80</f>
        <v>Comment</v>
      </c>
      <c r="I81" s="120"/>
      <c r="J81" s="117"/>
      <c r="K81" s="333" t="str">
        <f>'テンプレート'!K80</f>
        <v>ベクトル</v>
      </c>
      <c r="L81" s="333" t="str">
        <f>'テンプレート'!L80</f>
        <v>KBG (R.E.)</v>
      </c>
      <c r="M81" s="333" t="str">
        <f>'テンプレート'!M80</f>
        <v>BKB (R.A.)</v>
      </c>
      <c r="N81" s="333" t="str">
        <f>'テンプレート'!N80</f>
        <v>FKB (R.F.)</v>
      </c>
      <c r="O81" s="334" t="str">
        <f>'テンプレート'!O80</f>
        <v>盾削り値</v>
      </c>
      <c r="P81" s="333" t="str">
        <f>'テンプレート'!P80</f>
        <v>ﾋｯﾄｽﾄｯﾌﾟ</v>
      </c>
      <c r="Q81" s="334" t="str">
        <f>'テンプレート'!Q80</f>
        <v>ずらし</v>
      </c>
      <c r="R81" s="333" t="str">
        <f>'テンプレート'!R80</f>
        <v>相殺</v>
      </c>
      <c r="S81" s="334" t="str">
        <f>'テンプレート'!S80</f>
        <v>相殺ﾓｰｼｮﾝ</v>
      </c>
      <c r="T81" s="334" t="str">
        <f>'テンプレート'!T80</f>
        <v>飛び道具</v>
      </c>
      <c r="U81" s="334" t="str">
        <f>'テンプレート'!U80</f>
        <v>慣性反転</v>
      </c>
      <c r="V81" s="334" t="str">
        <f>'テンプレート'!V80</f>
        <v>向き反転</v>
      </c>
    </row>
    <row r="82" outlineLevel="1">
      <c r="A82" s="1237" t="s">
        <v>324</v>
      </c>
      <c r="B82" s="388"/>
      <c r="C82" s="199" t="s">
        <v>3363</v>
      </c>
      <c r="D82" s="386"/>
      <c r="E82" s="199" t="s">
        <v>229</v>
      </c>
      <c r="F82" s="200">
        <f>IFERROR(IFS(E82="-","-",LEN(E82)-LEN(SUBSTITUTE(E82,"/",""))=0,MULTIPLY(E82,1.2),LEN(E82)-LEN(SUBSTITUTE(E82,"/",""))=1,MULTIPLY(LEFT(E82,FIND("/",E82)-1),1.2)&amp;"/"&amp;MULTIPLY(MID(E82,FIND("/",E82)+1,10),1.2),LEN(E82)-LEN(SUBSTITUTE(E82,"/",""))=2,MULTIPLY(LEFT(E82,FIND("!",SUBSTITUTE(E82,"/","!",1))-1),1.2)&amp;"/"&amp;MULTIPLY(MID(E82,FIND("!",SUBSTITUTE(E82,"/","!",1))+1,FIND("!",SUBSTITUTE(E82,"/","!",2))-FIND("!",SUBSTITUTE(E82,"/","!",1))-1),1.2)&amp;"/"&amp;MULTIPLY(RIGHT(E82,LEN(E82)-FIND("!",SUBSTITUTE(E82,"/","!",2))),1.2),LEN(E82)-LEN(SUBSTITUTE(E82,"/",""))=3,MULTIPLY(LEFT(E82,FIND("!",SUBSTITUTE(E82,"/","!",1))-1),1.2)&amp;"/"&amp;MULTIPLY(MID(E82,FIND("!",SUBSTITUTE(E82,"/","!",1))+1,FIND("!",SUBSTITUTE(E82,"/","!",2))-FIND("!",SUBSTITUTE(E82,"/","!",1))-1),1.2)&amp;"/"&amp;MULTIPLY(MID(E82,FIND("!",SUBSTITUTE(E82,"/","!",2))+1,FIND("!",SUBSTITUTE(E82,"/","!",3))-FIND("!",SUBSTITUTE(E82,"/","!",2))-1),1.2)&amp;"/"&amp;MULTIPLY(RIGHT(E82,LEN(E82)-FIND("!",SUBSTITUTE(E82,"/","!",3))),1.2),LEN(E82)-LEN(SUBSTITUTE(E82,"/",""))=4,MULTIPLY(LEFT(E82,FIND("!",SUBSTITUTE(E82,"/","!",1))-1),1.2)&amp;"/"&amp;MULTIPLY(MID(E82,FIND("!",SUBSTITUTE(E82,"/","!",1))+1,FIND("!",SUBSTITUTE(E82,"/","!",2))-FIND("!",SUBSTITUTE(E82,"/","!",1))-1),1.2)&amp;"/"&amp;MULTIPLY(MID(E82,FIND("!",SUBSTITUTE(E82,"/","!",2))+1,FIND("!",SUBSTITUTE(E82,"/","!",3))-FIND("!",SUBSTITUTE(E82,"/","!",2))-1),1.2)&amp;"/"&amp;MULTIPLY(MID(E82,FIND("!",SUBSTITUTE(E82,"/","!",3))+1,FIND("!",SUBSTITUTE(E82,"/","!",4))-FIND("!",SUBSTITUTE(E82,"/","!",3))-1),1.2)&amp;"/"&amp;MULTIPLY(RIGHT(E82,LEN(E82)-FIND("!",SUBSTITUTE(E82,"/","!",4))),1.2)),"")</f>
        <v>6</v>
      </c>
      <c r="G82" s="201" t="s">
        <v>70</v>
      </c>
      <c r="H82" s="228" t="s">
        <v>3374</v>
      </c>
      <c r="I82" s="120"/>
      <c r="J82" s="117"/>
      <c r="K82" s="200"/>
      <c r="L82" s="200"/>
      <c r="M82" s="205"/>
      <c r="N82" s="205"/>
      <c r="O82" s="200">
        <v>0.0</v>
      </c>
      <c r="P82" s="200">
        <v>1.0</v>
      </c>
      <c r="Q82" s="200">
        <v>1.0</v>
      </c>
      <c r="R82" s="205" t="b">
        <v>0</v>
      </c>
      <c r="S82" s="205" t="b">
        <v>0</v>
      </c>
      <c r="T82" s="205" t="b">
        <v>1</v>
      </c>
      <c r="U82" s="205" t="s">
        <v>340</v>
      </c>
      <c r="V82" s="205" t="b">
        <v>0</v>
      </c>
    </row>
    <row r="83" outlineLevel="1">
      <c r="A83" s="324" t="str">
        <f>"下B ("&amp;VLOOKUP($A$1,Fighters!$A$2:$AI$81,18,FALSE)&amp;")"</f>
        <v>下B (腹式呼吸)</v>
      </c>
      <c r="B83" s="117"/>
      <c r="C83" s="327" t="str">
        <f>'テンプレート'!C85</f>
        <v>Active</v>
      </c>
      <c r="D83" s="327" t="str">
        <f>'テンプレート'!D85</f>
        <v>Duration</v>
      </c>
      <c r="E83" s="328" t="str">
        <f>'テンプレート'!E85</f>
        <v>Base Damage</v>
      </c>
      <c r="F83" s="329" t="str">
        <f>'テンプレート'!F85</f>
        <v>Damage (1v1)</v>
      </c>
      <c r="G83" s="328" t="s">
        <v>52</v>
      </c>
      <c r="H83" s="331" t="str">
        <f>'テンプレート'!H85</f>
        <v>Comment</v>
      </c>
      <c r="I83" s="120"/>
      <c r="J83" s="117"/>
      <c r="K83" s="333" t="str">
        <f>'テンプレート'!K85</f>
        <v>ベクトル</v>
      </c>
      <c r="L83" s="333" t="str">
        <f>'テンプレート'!L85</f>
        <v>KBG (R.E.)</v>
      </c>
      <c r="M83" s="333" t="str">
        <f>'テンプレート'!M85</f>
        <v>BKB (R.A.)</v>
      </c>
      <c r="N83" s="333" t="str">
        <f>'テンプレート'!N85</f>
        <v>FKB (R.F.)</v>
      </c>
      <c r="O83" s="334" t="str">
        <f>'テンプレート'!O85</f>
        <v>盾削り値</v>
      </c>
      <c r="P83" s="333" t="str">
        <f>'テンプレート'!P85</f>
        <v>ﾋｯﾄｽﾄｯﾌﾟ</v>
      </c>
      <c r="Q83" s="334" t="str">
        <f>'テンプレート'!Q85</f>
        <v>ずらし</v>
      </c>
      <c r="R83" s="333" t="str">
        <f>'テンプレート'!R85</f>
        <v>相殺</v>
      </c>
      <c r="S83" s="334" t="str">
        <f>'テンプレート'!S85</f>
        <v>相殺ﾓｰｼｮﾝ</v>
      </c>
      <c r="T83" s="334" t="str">
        <f>'テンプレート'!T85</f>
        <v>飛び道具</v>
      </c>
      <c r="U83" s="334" t="str">
        <f>'テンプレート'!U85</f>
        <v>慣性反転</v>
      </c>
      <c r="V83" s="334" t="str">
        <f>'テンプレート'!V85</f>
        <v>向き反転</v>
      </c>
    </row>
    <row r="84" outlineLevel="1">
      <c r="A84" s="358" t="s">
        <v>322</v>
      </c>
      <c r="B84" s="388" t="s">
        <v>620</v>
      </c>
      <c r="C84" s="386"/>
      <c r="D84" s="199" t="s">
        <v>57</v>
      </c>
      <c r="E84" s="386"/>
      <c r="F84" s="386"/>
      <c r="G84" s="386"/>
      <c r="H84" s="283" t="s">
        <v>3378</v>
      </c>
      <c r="I84" s="221"/>
      <c r="J84" s="110"/>
      <c r="K84" s="414"/>
      <c r="L84" s="414"/>
      <c r="M84" s="414"/>
      <c r="N84" s="414"/>
      <c r="O84" s="414"/>
      <c r="P84" s="414"/>
      <c r="Q84" s="414"/>
      <c r="R84" s="414"/>
      <c r="S84" s="414"/>
      <c r="T84" s="414"/>
      <c r="U84" s="344" t="b">
        <v>0</v>
      </c>
      <c r="V84" s="344" t="b">
        <v>0</v>
      </c>
    </row>
    <row r="85" outlineLevel="1">
      <c r="A85" s="207"/>
      <c r="B85" s="388" t="s">
        <v>614</v>
      </c>
      <c r="C85" s="386"/>
      <c r="D85" s="199" t="s">
        <v>485</v>
      </c>
      <c r="E85" s="386"/>
      <c r="F85" s="386"/>
      <c r="G85" s="386"/>
      <c r="H85" s="231"/>
      <c r="J85" s="233"/>
      <c r="K85" s="414"/>
      <c r="L85" s="414"/>
      <c r="M85" s="414"/>
      <c r="N85" s="414"/>
      <c r="O85" s="414"/>
      <c r="P85" s="414"/>
      <c r="Q85" s="414"/>
      <c r="R85" s="414"/>
      <c r="S85" s="414"/>
      <c r="T85" s="414"/>
      <c r="U85" s="222"/>
      <c r="V85" s="222"/>
    </row>
    <row r="86" outlineLevel="1">
      <c r="A86" s="358" t="s">
        <v>359</v>
      </c>
      <c r="B86" s="388" t="s">
        <v>620</v>
      </c>
      <c r="C86" s="386"/>
      <c r="D86" s="199" t="s">
        <v>205</v>
      </c>
      <c r="E86" s="386"/>
      <c r="F86" s="386"/>
      <c r="G86" s="386"/>
      <c r="H86" s="231"/>
      <c r="J86" s="233"/>
      <c r="K86" s="414"/>
      <c r="L86" s="414"/>
      <c r="M86" s="414"/>
      <c r="N86" s="414"/>
      <c r="O86" s="414"/>
      <c r="P86" s="414"/>
      <c r="Q86" s="414"/>
      <c r="R86" s="414"/>
      <c r="S86" s="414"/>
      <c r="T86" s="414"/>
      <c r="U86" s="222"/>
      <c r="V86" s="222"/>
    </row>
    <row r="87" outlineLevel="1">
      <c r="A87" s="207"/>
      <c r="B87" s="388" t="s">
        <v>614</v>
      </c>
      <c r="C87" s="386"/>
      <c r="D87" s="199" t="s">
        <v>485</v>
      </c>
      <c r="E87" s="386"/>
      <c r="F87" s="386"/>
      <c r="G87" s="386"/>
      <c r="H87" s="112"/>
      <c r="I87" s="224"/>
      <c r="J87" s="114"/>
      <c r="K87" s="414"/>
      <c r="L87" s="414"/>
      <c r="M87" s="414"/>
      <c r="N87" s="414"/>
      <c r="O87" s="414"/>
      <c r="P87" s="414"/>
      <c r="Q87" s="414"/>
      <c r="R87" s="414"/>
      <c r="S87" s="414"/>
      <c r="T87" s="414"/>
      <c r="U87" s="207"/>
      <c r="V87" s="207"/>
    </row>
    <row r="88">
      <c r="A88" s="312"/>
      <c r="B88" s="315"/>
      <c r="C88" s="317"/>
      <c r="D88" s="317"/>
      <c r="E88" s="318"/>
      <c r="F88" s="318"/>
      <c r="G88" s="318"/>
      <c r="H88" s="319"/>
      <c r="I88" s="319"/>
      <c r="J88" s="320"/>
      <c r="K88" s="320"/>
      <c r="L88" s="320"/>
      <c r="M88" s="320"/>
      <c r="N88" s="320"/>
      <c r="O88" s="320"/>
      <c r="P88" s="320"/>
      <c r="Q88" s="180"/>
      <c r="R88" s="180"/>
      <c r="S88" s="180"/>
      <c r="T88" s="180"/>
      <c r="U88" s="180"/>
      <c r="V88" s="180"/>
    </row>
    <row r="89">
      <c r="A89" s="390" t="s">
        <v>442</v>
      </c>
      <c r="B89" s="110"/>
      <c r="C89" s="319"/>
      <c r="D89" s="319"/>
      <c r="E89" s="320"/>
      <c r="F89" s="392"/>
      <c r="G89" s="392"/>
      <c r="H89" s="320"/>
      <c r="I89" s="320"/>
      <c r="J89" s="320"/>
      <c r="K89" s="320"/>
      <c r="L89" s="320"/>
      <c r="M89" s="320"/>
      <c r="N89" s="180"/>
      <c r="O89" s="180"/>
      <c r="P89" s="180"/>
      <c r="Q89" s="320"/>
      <c r="R89" s="320"/>
      <c r="S89" s="320"/>
      <c r="T89" s="320"/>
      <c r="U89" s="320"/>
      <c r="V89" s="320"/>
    </row>
    <row r="90" outlineLevel="1">
      <c r="A90" s="112"/>
      <c r="B90" s="114"/>
      <c r="C90" s="393" t="s">
        <v>48</v>
      </c>
      <c r="D90" s="393" t="s">
        <v>49</v>
      </c>
      <c r="E90" s="393" t="s">
        <v>50</v>
      </c>
      <c r="F90" s="396" t="s">
        <v>51</v>
      </c>
      <c r="G90" s="319"/>
      <c r="H90" s="319"/>
      <c r="I90" s="319"/>
      <c r="J90" s="320"/>
      <c r="K90" s="320"/>
      <c r="L90" s="320"/>
      <c r="M90" s="320"/>
      <c r="N90" s="320"/>
      <c r="O90" s="320"/>
      <c r="P90" s="320"/>
      <c r="Q90" s="320"/>
      <c r="R90" s="320"/>
      <c r="S90" s="320"/>
      <c r="T90" s="320"/>
      <c r="U90" s="320"/>
      <c r="V90" s="320"/>
    </row>
    <row r="91" outlineLevel="1">
      <c r="A91" s="398" t="s">
        <v>449</v>
      </c>
      <c r="B91" s="399" t="s">
        <v>449</v>
      </c>
      <c r="C91" s="199" t="s">
        <v>429</v>
      </c>
      <c r="D91" s="199" t="s">
        <v>66</v>
      </c>
      <c r="E91" s="199" t="s">
        <v>452</v>
      </c>
      <c r="F91" s="200">
        <v>1.56</v>
      </c>
      <c r="G91" s="319"/>
      <c r="H91" s="319"/>
      <c r="I91" s="319"/>
      <c r="J91" s="320"/>
      <c r="K91" s="320"/>
      <c r="L91" s="320"/>
      <c r="M91" s="320"/>
      <c r="N91" s="320"/>
      <c r="O91" s="320"/>
      <c r="P91" s="320"/>
      <c r="Q91" s="320"/>
      <c r="R91" s="320"/>
      <c r="S91" s="320"/>
      <c r="T91" s="320"/>
      <c r="U91" s="320"/>
      <c r="V91" s="320"/>
    </row>
    <row r="92" outlineLevel="1">
      <c r="A92" s="400" t="s">
        <v>454</v>
      </c>
      <c r="B92" s="399" t="s">
        <v>455</v>
      </c>
      <c r="C92" s="199" t="s">
        <v>105</v>
      </c>
      <c r="D92" s="199" t="s">
        <v>65</v>
      </c>
      <c r="E92" s="401"/>
      <c r="F92" s="402"/>
      <c r="G92" s="402"/>
      <c r="H92" s="319"/>
      <c r="I92" s="319"/>
      <c r="J92" s="320"/>
      <c r="K92" s="320"/>
      <c r="L92" s="320"/>
      <c r="M92" s="320"/>
      <c r="N92" s="320"/>
      <c r="O92" s="320"/>
      <c r="P92" s="320"/>
      <c r="Q92" s="320"/>
      <c r="R92" s="320"/>
      <c r="S92" s="320"/>
      <c r="T92" s="320"/>
      <c r="U92" s="320"/>
      <c r="V92" s="320"/>
    </row>
    <row r="93" outlineLevel="1">
      <c r="A93" s="231"/>
      <c r="B93" s="399" t="s">
        <v>456</v>
      </c>
      <c r="C93" s="199" t="s">
        <v>457</v>
      </c>
      <c r="D93" s="199" t="s">
        <v>458</v>
      </c>
      <c r="E93" s="401"/>
      <c r="F93" s="402"/>
      <c r="G93" s="402"/>
      <c r="H93" s="319"/>
      <c r="I93" s="319"/>
      <c r="J93" s="320"/>
      <c r="K93" s="320"/>
      <c r="L93" s="320"/>
      <c r="M93" s="320"/>
      <c r="N93" s="320"/>
      <c r="O93" s="320"/>
      <c r="P93" s="320"/>
      <c r="Q93" s="320"/>
      <c r="R93" s="320"/>
      <c r="S93" s="320"/>
      <c r="T93" s="320"/>
      <c r="U93" s="320"/>
      <c r="V93" s="320"/>
    </row>
    <row r="94" outlineLevel="1">
      <c r="A94" s="112"/>
      <c r="B94" s="399" t="s">
        <v>459</v>
      </c>
      <c r="C94" s="199" t="s">
        <v>212</v>
      </c>
      <c r="D94" s="199" t="s">
        <v>118</v>
      </c>
      <c r="E94" s="319"/>
      <c r="F94" s="402"/>
      <c r="G94" s="402"/>
      <c r="H94" s="319"/>
      <c r="I94" s="319"/>
      <c r="J94" s="320"/>
      <c r="K94" s="320"/>
      <c r="L94" s="320"/>
      <c r="M94" s="320"/>
      <c r="N94" s="320"/>
      <c r="O94" s="320"/>
      <c r="P94" s="320"/>
      <c r="Q94" s="320"/>
      <c r="R94" s="320"/>
      <c r="S94" s="320"/>
      <c r="T94" s="320"/>
      <c r="U94" s="320"/>
      <c r="V94" s="320"/>
    </row>
    <row r="95" outlineLevel="1">
      <c r="A95" s="403" t="s">
        <v>462</v>
      </c>
      <c r="B95" s="117"/>
      <c r="C95" s="393" t="s">
        <v>465</v>
      </c>
      <c r="D95" s="393" t="s">
        <v>48</v>
      </c>
      <c r="E95" s="393" t="s">
        <v>49</v>
      </c>
      <c r="F95" s="393" t="s">
        <v>50</v>
      </c>
      <c r="G95" s="396" t="s">
        <v>51</v>
      </c>
      <c r="H95" s="1036" t="s">
        <v>53</v>
      </c>
      <c r="I95" s="120"/>
      <c r="J95" s="117"/>
      <c r="K95" s="405" t="str">
        <f>'テンプレート'!K97</f>
        <v>ベクトル</v>
      </c>
      <c r="L95" s="405" t="str">
        <f>'テンプレート'!L97</f>
        <v>KBG (R.E.)</v>
      </c>
      <c r="M95" s="405" t="str">
        <f>'テンプレート'!M97</f>
        <v>BKB (R.A.)</v>
      </c>
      <c r="N95" s="405" t="str">
        <f>'テンプレート'!N97</f>
        <v>FKB (R.F.)</v>
      </c>
      <c r="O95" s="406" t="str">
        <f>'テンプレート'!O97</f>
        <v>盾削り値</v>
      </c>
      <c r="P95" s="405" t="str">
        <f>'テンプレート'!P97</f>
        <v>ﾋｯﾄｽﾄｯﾌﾟ</v>
      </c>
      <c r="Q95" s="406" t="str">
        <f>'テンプレート'!Q97</f>
        <v>ずらし</v>
      </c>
      <c r="R95" s="408"/>
      <c r="S95" s="408"/>
      <c r="T95" s="408"/>
      <c r="U95" s="408"/>
      <c r="V95" s="408"/>
    </row>
    <row r="96" outlineLevel="1">
      <c r="A96" s="411" t="s">
        <v>467</v>
      </c>
      <c r="B96" s="399" t="s">
        <v>469</v>
      </c>
      <c r="C96" s="424" t="b">
        <v>0</v>
      </c>
      <c r="D96" s="127" t="s">
        <v>3384</v>
      </c>
      <c r="E96" s="426">
        <v>49.0</v>
      </c>
      <c r="F96" s="199" t="s">
        <v>194</v>
      </c>
      <c r="G96" s="200">
        <v>3.5999999999999996</v>
      </c>
      <c r="H96" s="1141"/>
      <c r="I96" s="221"/>
      <c r="J96" s="110"/>
      <c r="K96" s="203"/>
      <c r="L96" s="203"/>
      <c r="M96" s="204"/>
      <c r="N96" s="204"/>
      <c r="O96" s="205">
        <v>0.0</v>
      </c>
      <c r="P96" s="205">
        <v>1.0</v>
      </c>
      <c r="Q96" s="205">
        <v>1.0</v>
      </c>
      <c r="R96" s="408"/>
      <c r="S96" s="320"/>
      <c r="T96" s="320"/>
      <c r="U96" s="320"/>
      <c r="V96" s="320"/>
    </row>
    <row r="97" outlineLevel="1">
      <c r="A97" s="207"/>
      <c r="B97" s="399" t="s">
        <v>462</v>
      </c>
      <c r="C97" s="207"/>
      <c r="D97" s="127">
        <v>38.0</v>
      </c>
      <c r="E97" s="207"/>
      <c r="F97" s="199" t="s">
        <v>145</v>
      </c>
      <c r="G97" s="200">
        <v>8.4</v>
      </c>
      <c r="H97" s="112"/>
      <c r="I97" s="224"/>
      <c r="J97" s="114"/>
      <c r="K97" s="203"/>
      <c r="L97" s="203"/>
      <c r="M97" s="204"/>
      <c r="N97" s="204"/>
      <c r="O97" s="407"/>
      <c r="P97" s="407"/>
      <c r="Q97" s="407"/>
      <c r="R97" s="408"/>
      <c r="S97" s="320"/>
      <c r="T97" s="320"/>
      <c r="U97" s="320"/>
      <c r="V97" s="320"/>
    </row>
    <row r="98" outlineLevel="1">
      <c r="A98" s="411" t="s">
        <v>474</v>
      </c>
      <c r="B98" s="399" t="s">
        <v>469</v>
      </c>
      <c r="C98" s="424" t="b">
        <v>0</v>
      </c>
      <c r="D98" s="127" t="s">
        <v>333</v>
      </c>
      <c r="E98" s="426">
        <v>49.0</v>
      </c>
      <c r="F98" s="199" t="s">
        <v>194</v>
      </c>
      <c r="G98" s="200">
        <v>3.5999999999999996</v>
      </c>
      <c r="H98" s="1141"/>
      <c r="I98" s="221"/>
      <c r="J98" s="110"/>
      <c r="K98" s="203"/>
      <c r="L98" s="203"/>
      <c r="M98" s="204"/>
      <c r="N98" s="204"/>
      <c r="O98" s="205">
        <v>0.0</v>
      </c>
      <c r="P98" s="205">
        <v>1.0</v>
      </c>
      <c r="Q98" s="205">
        <v>1.0</v>
      </c>
      <c r="R98" s="408"/>
      <c r="S98" s="320"/>
      <c r="T98" s="320"/>
      <c r="U98" s="320"/>
      <c r="V98" s="320"/>
    </row>
    <row r="99" outlineLevel="1">
      <c r="A99" s="207"/>
      <c r="B99" s="399" t="s">
        <v>462</v>
      </c>
      <c r="C99" s="207"/>
      <c r="D99" s="127">
        <v>21.0</v>
      </c>
      <c r="E99" s="207"/>
      <c r="F99" s="199" t="s">
        <v>66</v>
      </c>
      <c r="G99" s="200">
        <v>7.199999999999999</v>
      </c>
      <c r="H99" s="112"/>
      <c r="I99" s="224"/>
      <c r="J99" s="114"/>
      <c r="K99" s="203"/>
      <c r="L99" s="203"/>
      <c r="M99" s="204"/>
      <c r="N99" s="204"/>
      <c r="O99" s="407"/>
      <c r="P99" s="407"/>
      <c r="Q99" s="407"/>
      <c r="R99" s="408"/>
      <c r="S99" s="320"/>
      <c r="T99" s="320"/>
      <c r="U99" s="320"/>
      <c r="V99" s="320"/>
    </row>
    <row r="100" outlineLevel="1">
      <c r="A100" s="411" t="s">
        <v>477</v>
      </c>
      <c r="B100" s="399" t="s">
        <v>469</v>
      </c>
      <c r="C100" s="424" t="b">
        <v>0</v>
      </c>
      <c r="D100" s="414"/>
      <c r="E100" s="426">
        <v>49.0</v>
      </c>
      <c r="F100" s="414"/>
      <c r="G100" s="414"/>
      <c r="H100" s="1141"/>
      <c r="I100" s="221"/>
      <c r="J100" s="110"/>
      <c r="K100" s="414"/>
      <c r="L100" s="414"/>
      <c r="M100" s="414"/>
      <c r="N100" s="414"/>
      <c r="O100" s="414"/>
      <c r="P100" s="414"/>
      <c r="Q100" s="414"/>
      <c r="R100" s="408"/>
      <c r="S100" s="320"/>
      <c r="T100" s="320"/>
      <c r="U100" s="320"/>
      <c r="V100" s="320"/>
    </row>
    <row r="101" outlineLevel="1">
      <c r="A101" s="207"/>
      <c r="B101" s="399" t="s">
        <v>462</v>
      </c>
      <c r="C101" s="207"/>
      <c r="D101" s="127">
        <v>28.0</v>
      </c>
      <c r="E101" s="207"/>
      <c r="F101" s="199" t="s">
        <v>90</v>
      </c>
      <c r="G101" s="200">
        <v>9.6</v>
      </c>
      <c r="H101" s="112"/>
      <c r="I101" s="224"/>
      <c r="J101" s="114"/>
      <c r="K101" s="203"/>
      <c r="L101" s="203"/>
      <c r="M101" s="204"/>
      <c r="N101" s="204"/>
      <c r="O101" s="407"/>
      <c r="P101" s="407"/>
      <c r="Q101" s="407"/>
      <c r="R101" s="408"/>
      <c r="S101" s="179"/>
      <c r="T101" s="179"/>
      <c r="U101" s="179"/>
      <c r="V101" s="179"/>
    </row>
    <row r="102" outlineLevel="1">
      <c r="A102" s="411" t="s">
        <v>482</v>
      </c>
      <c r="B102" s="399" t="s">
        <v>469</v>
      </c>
      <c r="C102" s="424" t="b">
        <v>0</v>
      </c>
      <c r="D102" s="414"/>
      <c r="E102" s="216" t="s">
        <v>121</v>
      </c>
      <c r="F102" s="414"/>
      <c r="G102" s="414"/>
      <c r="H102" s="1141"/>
      <c r="I102" s="221"/>
      <c r="J102" s="110"/>
      <c r="K102" s="414"/>
      <c r="L102" s="414"/>
      <c r="M102" s="414"/>
      <c r="N102" s="414"/>
      <c r="O102" s="414"/>
      <c r="P102" s="414"/>
      <c r="Q102" s="414"/>
      <c r="R102" s="408"/>
      <c r="S102" s="179"/>
      <c r="T102" s="179"/>
      <c r="U102" s="179"/>
      <c r="V102" s="179"/>
    </row>
    <row r="103" outlineLevel="1">
      <c r="A103" s="207"/>
      <c r="B103" s="399" t="s">
        <v>462</v>
      </c>
      <c r="C103" s="207"/>
      <c r="D103" s="199" t="s">
        <v>57</v>
      </c>
      <c r="E103" s="207"/>
      <c r="F103" s="199" t="s">
        <v>145</v>
      </c>
      <c r="G103" s="200">
        <v>8.4</v>
      </c>
      <c r="H103" s="112"/>
      <c r="I103" s="224"/>
      <c r="J103" s="114"/>
      <c r="K103" s="203"/>
      <c r="L103" s="203"/>
      <c r="M103" s="204"/>
      <c r="N103" s="204"/>
      <c r="O103" s="407"/>
      <c r="P103" s="414"/>
      <c r="Q103" s="407"/>
      <c r="R103" s="408"/>
      <c r="S103" s="179"/>
      <c r="T103" s="179"/>
      <c r="U103" s="179"/>
      <c r="V103" s="179"/>
    </row>
    <row r="104">
      <c r="A104" s="312"/>
      <c r="B104" s="315"/>
      <c r="C104" s="317"/>
      <c r="D104" s="317"/>
      <c r="E104" s="319"/>
      <c r="F104" s="248"/>
      <c r="G104" s="248"/>
      <c r="H104" s="319"/>
      <c r="I104" s="319"/>
      <c r="J104" s="320"/>
      <c r="K104" s="320"/>
      <c r="L104" s="121"/>
      <c r="M104" s="121"/>
      <c r="N104" s="121"/>
      <c r="O104" s="179"/>
      <c r="P104" s="179"/>
      <c r="Q104" s="121"/>
      <c r="R104" s="121"/>
      <c r="S104" s="121"/>
      <c r="T104" s="121"/>
      <c r="U104" s="121"/>
      <c r="V104" s="121"/>
    </row>
    <row r="105">
      <c r="A105" s="429" t="s">
        <v>486</v>
      </c>
      <c r="B105" s="110"/>
      <c r="C105" s="392"/>
      <c r="D105" s="121"/>
      <c r="E105" s="121"/>
      <c r="F105" s="121"/>
      <c r="G105" s="121"/>
      <c r="H105" s="121"/>
      <c r="I105" s="121"/>
      <c r="J105" s="180"/>
      <c r="K105" s="121"/>
      <c r="L105" s="121"/>
      <c r="M105" s="121"/>
      <c r="N105" s="121"/>
      <c r="O105" s="121"/>
      <c r="P105" s="121"/>
      <c r="Q105" s="180"/>
      <c r="R105" s="121"/>
      <c r="S105" s="121"/>
      <c r="T105" s="121"/>
      <c r="U105" s="121"/>
      <c r="V105" s="121"/>
    </row>
    <row r="106" outlineLevel="1">
      <c r="A106" s="112"/>
      <c r="B106" s="114"/>
      <c r="C106" s="430" t="s">
        <v>487</v>
      </c>
      <c r="D106" s="430" t="s">
        <v>489</v>
      </c>
      <c r="E106" s="430" t="s">
        <v>49</v>
      </c>
      <c r="F106" s="430" t="s">
        <v>490</v>
      </c>
      <c r="G106" s="431"/>
      <c r="H106" s="319"/>
      <c r="I106" s="319"/>
      <c r="J106" s="320"/>
      <c r="K106" s="320"/>
      <c r="L106" s="121"/>
      <c r="M106" s="121"/>
      <c r="N106" s="121"/>
      <c r="O106" s="121"/>
      <c r="P106" s="121"/>
      <c r="Q106" s="121"/>
      <c r="R106" s="121"/>
      <c r="S106" s="121"/>
      <c r="T106" s="121"/>
      <c r="U106" s="121"/>
      <c r="V106" s="121"/>
    </row>
    <row r="107" outlineLevel="1">
      <c r="A107" s="432" t="s">
        <v>492</v>
      </c>
      <c r="B107" s="433" t="s">
        <v>455</v>
      </c>
      <c r="C107" s="127" t="str">
        <f t="array" ref="C107">INDEX(Dodges!$C$3:$U$84, MATCH($A$1,Dodges!$A$3:$A$85,0), MATCH(C106,Dodges!$C$2:$F$2,0))</f>
        <v>3-17</v>
      </c>
      <c r="D107" s="127" t="str">
        <f t="array" ref="D107">INDEX(Dodges!$C$3:$U$84, MATCH($A$1,Dodges!$A$3:$A$85,0), MATCH(D106,Dodges!$C$2:$F$2,0))</f>
        <v>6-17</v>
      </c>
      <c r="E107" s="127" t="str">
        <f t="array" ref="E107">INDEX(Dodges!$C$3:$U$84, MATCH($A$1,Dodges!$A$3:$A$85,0), MATCH(E106,Dodges!$C$2:$F$2,0))</f>
        <v>25 (20)</v>
      </c>
      <c r="F107" s="127" t="str">
        <f t="array" ref="F107">INDEX(Dodges!$C$3:$U$84, MATCH($A$1,Dodges!$A$3:$A$85,0), MATCH(F106,Dodges!$C$2:$F$2,0))</f>
        <v>33 (27)</v>
      </c>
      <c r="G107" s="402"/>
      <c r="H107" s="319"/>
      <c r="I107" s="319"/>
      <c r="J107" s="320"/>
      <c r="K107" s="320"/>
      <c r="L107" s="320"/>
      <c r="M107" s="121"/>
      <c r="N107" s="121"/>
      <c r="O107" s="121"/>
      <c r="P107" s="121"/>
      <c r="Q107" s="121"/>
      <c r="R107" s="121"/>
      <c r="S107" s="121"/>
      <c r="T107" s="121"/>
      <c r="U107" s="121"/>
      <c r="V107" s="121"/>
    </row>
    <row r="108" outlineLevel="1">
      <c r="A108" s="231"/>
      <c r="B108" s="433" t="s">
        <v>496</v>
      </c>
      <c r="C108" s="127" t="str">
        <f t="array" ref="C108">INDEX(Dodges!$G$3:$U$84, MATCH($A$1,Dodges!$A$3:$A$85,0), MATCH(C106,Dodges!$G$2:$J$2,0))</f>
        <v>4-15</v>
      </c>
      <c r="D108" s="127" t="str">
        <f t="array" ref="D108">INDEX(Dodges!$G$3:$U$84, MATCH($A$1,Dodges!$A$3:$A$85,0), MATCH(D106,Dodges!$G$2:$J$2,0))</f>
        <v>8-14</v>
      </c>
      <c r="E108" s="127" t="str">
        <f t="array" ref="E108">INDEX(Dodges!$G$3:$U$84, MATCH($A$1,Dodges!$A$3:$A$85,0), MATCH(E106,Dodges!$G$2:$J$2,0))</f>
        <v>29</v>
      </c>
      <c r="F108" s="127">
        <f t="array" ref="F108">INDEX(Dodges!$G$3:$U$84, MATCH($A$1,Dodges!$A$3:$A$85,0), MATCH(F106,Dodges!$G$2:$J$2,0))</f>
        <v>38</v>
      </c>
      <c r="G108" s="436"/>
      <c r="H108" s="319"/>
      <c r="I108" s="319"/>
      <c r="J108" s="320"/>
      <c r="K108" s="320"/>
      <c r="L108" s="320"/>
      <c r="M108" s="320"/>
      <c r="N108" s="320"/>
      <c r="O108" s="121"/>
      <c r="P108" s="121"/>
      <c r="Q108" s="121"/>
      <c r="R108" s="121"/>
      <c r="S108" s="121"/>
      <c r="T108" s="121"/>
      <c r="U108" s="121"/>
      <c r="V108" s="121"/>
    </row>
    <row r="109" outlineLevel="1">
      <c r="A109" s="112"/>
      <c r="B109" s="433" t="s">
        <v>497</v>
      </c>
      <c r="C109" s="127" t="str">
        <f t="array" ref="C109">INDEX(Dodges!$K$3:$U$84, MATCH($A$1,Dodges!$A$3:$A$85,0), MATCH(C106,Dodges!$K$2:$N$2,0))</f>
        <v>5-16</v>
      </c>
      <c r="D109" s="127" t="str">
        <f t="array" ref="D109">INDEX(Dodges!$K$3:$U$84, MATCH($A$1,Dodges!$A$3:$A$85,0), MATCH(D106,Dodges!$K$2:$N$2,0))</f>
        <v>9-14</v>
      </c>
      <c r="E109" s="127" t="str">
        <f t="array" ref="E109">INDEX(Dodges!$K$3:$U$84, MATCH($A$1,Dodges!$A$3:$A$85,0), MATCH(E106,Dodges!$K$2:$N$2,0))</f>
        <v>34</v>
      </c>
      <c r="F109" s="127" t="str">
        <f t="array" ref="F109">INDEX(Dodges!$K$3:$U$84, MATCH($A$1,Dodges!$A$3:$A$85,0), MATCH(F106,Dodges!$K$2:$N$2,0))</f>
        <v>51</v>
      </c>
      <c r="G109" s="436"/>
      <c r="H109" s="434"/>
      <c r="I109" s="434"/>
      <c r="J109" s="179"/>
      <c r="K109" s="179"/>
      <c r="L109" s="179"/>
      <c r="M109" s="179"/>
      <c r="N109" s="179"/>
      <c r="O109" s="121"/>
      <c r="P109" s="121"/>
      <c r="Q109" s="121"/>
      <c r="R109" s="121"/>
      <c r="S109" s="121"/>
      <c r="T109" s="121"/>
      <c r="U109" s="121"/>
      <c r="V109" s="121"/>
    </row>
    <row r="110" outlineLevel="1">
      <c r="A110" s="432" t="s">
        <v>498</v>
      </c>
      <c r="B110" s="433" t="s">
        <v>499</v>
      </c>
      <c r="C110" s="127" t="str">
        <f t="array" ref="C110">INDEX(Dodges!$O$3:$U$84, MATCH($A$1,Dodges!$A$3:$A$85,0), MATCH(C106,Dodges!$O$2:$R$2,0))</f>
        <v>3-28</v>
      </c>
      <c r="D110" s="127" t="str">
        <f t="array" ref="D110">INDEX(Dodges!$O$3:$U$84, MATCH($A$1,Dodges!$A$3:$A$85,0), MATCH(D106,Dodges!$O$2:$R$2,0))</f>
        <v>6-26</v>
      </c>
      <c r="E110" s="127" t="str">
        <f t="array" ref="E110">INDEX(Dodges!$O$3:$U$84, MATCH($A$1,Dodges!$A$3:$A$85,0), MATCH(E106,Dodges!$O$2:$R$2,0))</f>
        <v>57</v>
      </c>
      <c r="F110" s="248"/>
      <c r="G110" s="248"/>
      <c r="H110" s="180"/>
      <c r="I110" s="180"/>
      <c r="J110" s="121"/>
      <c r="K110" s="121"/>
      <c r="L110" s="121"/>
      <c r="M110" s="121"/>
      <c r="N110" s="121"/>
      <c r="O110" s="320"/>
      <c r="P110" s="320"/>
      <c r="Q110" s="320"/>
      <c r="R110" s="320"/>
      <c r="S110" s="320"/>
      <c r="T110" s="320"/>
      <c r="U110" s="320"/>
      <c r="V110" s="320"/>
    </row>
    <row r="111" outlineLevel="1">
      <c r="A111" s="112"/>
      <c r="B111" s="433" t="s">
        <v>500</v>
      </c>
      <c r="C111" s="127" t="str">
        <f t="array" ref="C111">INDEX(Dodges!$S$3:$U$84, MATCH($A$1,Dodges!$A$3:$A$85,0), MATCH(C106,Dodges!$S$2:$U$2,0))</f>
        <v>3-21</v>
      </c>
      <c r="D111" s="127" t="str">
        <f t="array" ref="D111">INDEX(Dodges!$S$3:$U$84, MATCH($A$1,Dodges!$A$3:$A$85,0), MATCH(D106,Dodges!$S$2:$U$2,0))</f>
        <v>6-20</v>
      </c>
      <c r="E111" s="127" t="str">
        <f t="array" ref="E111">INDEX(Dodges!$S$3:$U$84, MATCH($A$1,Dodges!$A$3:$A$85,0), MATCH(E106,Dodges!$S$2:$U$2,0))</f>
        <v>真横：96
真上：124
真下：80</v>
      </c>
      <c r="F111" s="436"/>
      <c r="G111" s="436"/>
      <c r="H111" s="180"/>
      <c r="I111" s="180"/>
      <c r="J111" s="179"/>
      <c r="K111" s="179"/>
      <c r="L111" s="179"/>
      <c r="M111" s="179"/>
      <c r="N111" s="121"/>
      <c r="O111" s="180"/>
      <c r="P111" s="180"/>
      <c r="Q111" s="180"/>
      <c r="R111" s="180"/>
      <c r="S111" s="180"/>
      <c r="T111" s="180"/>
      <c r="U111" s="180"/>
      <c r="V111" s="180"/>
    </row>
    <row r="112">
      <c r="A112" s="438"/>
      <c r="B112" s="439"/>
      <c r="C112" s="431"/>
      <c r="D112" s="431"/>
      <c r="E112" s="440"/>
      <c r="F112" s="431"/>
      <c r="G112" s="431"/>
      <c r="H112" s="431"/>
      <c r="I112" s="431"/>
      <c r="J112" s="121"/>
      <c r="K112" s="319"/>
      <c r="L112" s="319"/>
      <c r="M112" s="319"/>
      <c r="N112" s="319"/>
      <c r="O112" s="180"/>
      <c r="P112" s="180"/>
      <c r="Q112" s="180"/>
      <c r="R112" s="180"/>
      <c r="S112" s="180"/>
      <c r="T112" s="180"/>
      <c r="U112" s="180"/>
      <c r="V112" s="180"/>
    </row>
    <row r="113">
      <c r="A113" s="441" t="s">
        <v>501</v>
      </c>
      <c r="B113" s="110"/>
      <c r="C113" s="320"/>
      <c r="D113" s="179"/>
      <c r="E113" s="320"/>
      <c r="F113" s="138"/>
      <c r="G113" s="138"/>
      <c r="H113" s="179"/>
      <c r="I113" s="179"/>
      <c r="J113" s="180"/>
      <c r="K113" s="180"/>
      <c r="L113" s="180"/>
      <c r="M113" s="180"/>
      <c r="N113" s="180"/>
      <c r="O113" s="180"/>
      <c r="P113" s="180"/>
      <c r="Q113" s="180"/>
      <c r="R113" s="180"/>
      <c r="S113" s="180"/>
      <c r="T113" s="180"/>
      <c r="U113" s="180"/>
      <c r="V113" s="180"/>
    </row>
    <row r="114" outlineLevel="1">
      <c r="A114" s="112"/>
      <c r="B114" s="114"/>
      <c r="C114" s="442" t="s">
        <v>487</v>
      </c>
      <c r="D114" s="442" t="s">
        <v>49</v>
      </c>
      <c r="E114" s="442" t="s">
        <v>48</v>
      </c>
      <c r="F114" s="442" t="s">
        <v>50</v>
      </c>
      <c r="G114" s="443" t="s">
        <v>51</v>
      </c>
      <c r="H114" s="320"/>
      <c r="I114" s="320"/>
      <c r="J114" s="179"/>
      <c r="K114" s="444" t="str">
        <f>'テンプレート'!K116</f>
        <v>アイテム取得</v>
      </c>
      <c r="L114" s="117"/>
      <c r="M114" s="445" t="str">
        <f>'テンプレート'!M116</f>
        <v>取得フレーム</v>
      </c>
      <c r="N114" s="445" t="str">
        <f>'テンプレート'!N116</f>
        <v>Duration</v>
      </c>
      <c r="O114" s="180"/>
      <c r="P114" s="180"/>
      <c r="Q114" s="180"/>
      <c r="R114" s="180"/>
      <c r="S114" s="180"/>
      <c r="T114" s="180"/>
      <c r="U114" s="180"/>
      <c r="V114" s="180"/>
    </row>
    <row r="115" outlineLevel="1">
      <c r="A115" s="446" t="s">
        <v>502</v>
      </c>
      <c r="B115" s="447" t="s">
        <v>503</v>
      </c>
      <c r="C115" s="448"/>
      <c r="D115" s="127">
        <f t="array" ref="D115">INDEX('Ledge  Tech'!$C$3:$C114, MATCH($A$1,'Ledge  Tech'!$A$3:$A$109,0), MATCH(D114,'Ledge  Tech'!$C$2,0))</f>
        <v>19</v>
      </c>
      <c r="E115" s="448"/>
      <c r="F115" s="448"/>
      <c r="G115" s="448"/>
      <c r="H115" s="320"/>
      <c r="I115" s="320"/>
      <c r="J115" s="121"/>
      <c r="K115" s="449" t="str">
        <f>'テンプレート'!K117</f>
        <v>小アイテム</v>
      </c>
      <c r="L115" s="450" t="str">
        <f>'テンプレート'!L117</f>
        <v>On-Spot</v>
      </c>
      <c r="M115" s="127" t="s">
        <v>504</v>
      </c>
      <c r="N115" s="127">
        <v>7.0</v>
      </c>
      <c r="O115" s="180"/>
      <c r="P115" s="180"/>
      <c r="Q115" s="180"/>
      <c r="R115" s="180"/>
      <c r="S115" s="180"/>
      <c r="T115" s="180"/>
      <c r="U115" s="180"/>
      <c r="V115" s="180"/>
    </row>
    <row r="116" outlineLevel="1">
      <c r="A116" s="222"/>
      <c r="B116" s="447" t="s">
        <v>455</v>
      </c>
      <c r="C116" s="127" t="str">
        <f t="array" ref="C116">INDEX('Ledge  Tech'!$D$3:$E114, MATCH($A$1,'Ledge  Tech'!$A$3:$A$109,0), MATCH(C114,'Ledge  Tech'!$D$2:$E$2,0))</f>
        <v>1-33</v>
      </c>
      <c r="D116" s="127">
        <f t="array" ref="D116">INDEX('Ledge  Tech'!$D$3:$E114, MATCH($A$1,'Ledge  Tech'!$A$3:$A$109,0), MATCH(D114,'Ledge  Tech'!$D$2:$E$2,0))</f>
        <v>34</v>
      </c>
      <c r="E116" s="448"/>
      <c r="F116" s="448"/>
      <c r="G116" s="448"/>
      <c r="H116" s="320"/>
      <c r="I116" s="320"/>
      <c r="J116" s="179"/>
      <c r="K116" s="207"/>
      <c r="L116" s="450" t="str">
        <f>'テンプレート'!L118</f>
        <v>歩き</v>
      </c>
      <c r="M116" s="127" t="s">
        <v>504</v>
      </c>
      <c r="N116" s="127">
        <v>19.0</v>
      </c>
      <c r="O116" s="180"/>
      <c r="P116" s="180"/>
      <c r="Q116" s="180"/>
      <c r="R116" s="180"/>
      <c r="S116" s="180"/>
      <c r="T116" s="180"/>
      <c r="U116" s="180"/>
      <c r="V116" s="180"/>
    </row>
    <row r="117" outlineLevel="1">
      <c r="A117" s="222"/>
      <c r="B117" s="447" t="s">
        <v>486</v>
      </c>
      <c r="C117" s="127" t="str">
        <f t="array" ref="C117">INDEX('Ledge  Tech'!$F$3:$G$109, MATCH($A$1,'Ledge  Tech'!$A$3:$A$109,0), MATCH(C114,'Ledge  Tech'!$F$2:$G$2,0))</f>
        <v>1-25</v>
      </c>
      <c r="D117" s="127">
        <f t="array" ref="D117">INDEX('Ledge  Tech'!$F$3:$G$109, MATCH($A$1,'Ledge  Tech'!$A$3:$A$109,0), MATCH(D114,'Ledge  Tech'!$F$2:$G$2,0))</f>
        <v>45</v>
      </c>
      <c r="E117" s="448"/>
      <c r="F117" s="448"/>
      <c r="G117" s="448"/>
      <c r="H117" s="320"/>
      <c r="I117" s="320"/>
      <c r="J117" s="121"/>
      <c r="K117" s="451" t="str">
        <f>'テンプレート'!K119</f>
        <v>アイテム投擲</v>
      </c>
      <c r="L117" s="117"/>
      <c r="M117" s="445" t="str">
        <f>'テンプレート'!M119</f>
        <v>投擲フレーム</v>
      </c>
      <c r="N117" s="445" t="str">
        <f>'テンプレート'!N119</f>
        <v>Duration</v>
      </c>
      <c r="O117" s="180"/>
      <c r="P117" s="180"/>
      <c r="Q117" s="180"/>
      <c r="R117" s="180"/>
      <c r="S117" s="180"/>
      <c r="T117" s="180"/>
      <c r="U117" s="180"/>
      <c r="V117" s="180"/>
    </row>
    <row r="118" outlineLevel="1">
      <c r="A118" s="222"/>
      <c r="B118" s="447" t="s">
        <v>505</v>
      </c>
      <c r="C118" s="127" t="str">
        <f t="array" ref="C118">INDEX('Ledge  Tech'!$H$3:$I$109, MATCH($A$1,'Ledge  Tech'!$A$3:$A$109,0), MATCH(C114,'Ledge  Tech'!$H$2:$I$2,0))</f>
        <v>1-12</v>
      </c>
      <c r="D118" s="127">
        <f t="array" ref="D118">INDEX('Ledge  Tech'!$H$3:$I$109, MATCH($A$1,'Ledge  Tech'!$A$3:$A$109,0), MATCH(D114,'Ledge  Tech'!$H$2:$I$2,0))</f>
        <v>14</v>
      </c>
      <c r="E118" s="448"/>
      <c r="F118" s="448"/>
      <c r="G118" s="448"/>
      <c r="H118" s="320"/>
      <c r="I118" s="320"/>
      <c r="J118" s="179"/>
      <c r="K118" s="452" t="str">
        <f>'テンプレート'!K120</f>
        <v>Ground投擲</v>
      </c>
      <c r="L118" s="450" t="str">
        <f>'テンプレート'!L120</f>
        <v>前Throws</v>
      </c>
      <c r="M118" s="127" t="s">
        <v>173</v>
      </c>
      <c r="N118" s="127">
        <v>26.0</v>
      </c>
      <c r="O118" s="121"/>
      <c r="P118" s="121"/>
      <c r="Q118" s="121"/>
      <c r="R118" s="121"/>
      <c r="S118" s="121"/>
      <c r="T118" s="121"/>
      <c r="U118" s="121"/>
      <c r="V118" s="121"/>
    </row>
    <row r="119" outlineLevel="1">
      <c r="A119" s="207"/>
      <c r="B119" s="447" t="s">
        <v>506</v>
      </c>
      <c r="C119" s="127" t="str">
        <f t="array" ref="C119">INDEX('Ledge  Tech'!$J$3:$M$109, MATCH($A$1,'Ledge  Tech'!$A$3:$A$109,0), MATCH(C114,'Ledge  Tech'!$J$2:$M$2,0))</f>
        <v>1-21</v>
      </c>
      <c r="D119" s="127">
        <f t="array" ref="D119">INDEX('Ledge  Tech'!$J$3:$M$109, MATCH($A$1,'Ledge  Tech'!$A$3:$A$109,0), MATCH(D114,'Ledge  Tech'!$J$2:$M$2,0))</f>
        <v>55</v>
      </c>
      <c r="E119" s="127" t="str">
        <f t="array" ref="E119">INDEX('Ledge  Tech'!$J$3:$M$109, MATCH($A$1,'Ledge  Tech'!$A$3:$A$109,0), MATCH(E114,'Ledge  Tech'!$J$2:$M$2,0))</f>
        <v>19-21</v>
      </c>
      <c r="F119" s="127">
        <f t="array" ref="F119">INDEX('Ledge  Tech'!$J$3:$M$109, MATCH($A$1,'Ledge  Tech'!$A$3:$A$109,0), MATCH(F114,'Ledge  Tech'!$J$2:$M$2,0))</f>
        <v>9</v>
      </c>
      <c r="G119" s="127">
        <f>F119*1.2</f>
        <v>10.8</v>
      </c>
      <c r="H119" s="320"/>
      <c r="I119" s="320"/>
      <c r="J119" s="121"/>
      <c r="K119" s="222"/>
      <c r="L119" s="450" t="str">
        <f>'テンプレート'!L121</f>
        <v>後Throws</v>
      </c>
      <c r="M119" s="127" t="s">
        <v>173</v>
      </c>
      <c r="N119" s="127">
        <v>24.0</v>
      </c>
      <c r="O119" s="121"/>
      <c r="P119" s="121"/>
      <c r="Q119" s="121"/>
      <c r="R119" s="121"/>
      <c r="S119" s="121"/>
      <c r="T119" s="121"/>
      <c r="U119" s="121"/>
      <c r="V119" s="121"/>
    </row>
    <row r="120" outlineLevel="1">
      <c r="A120" s="446" t="s">
        <v>507</v>
      </c>
      <c r="B120" s="447" t="s">
        <v>455</v>
      </c>
      <c r="C120" s="127" t="str">
        <f t="array" ref="C120">INDEX('Ledge  Tech'!$N$3:$O$109, MATCH($A$1,'Ledge  Tech'!$A$3:$A$109,0), MATCH(C114,'Ledge  Tech'!$N$2:$O$2,0))</f>
        <v>1-20</v>
      </c>
      <c r="D120" s="127">
        <f t="array" ref="D120">INDEX('Ledge  Tech'!$N$3:$O$109, MATCH($A$1,'Ledge  Tech'!$A$3:$A$109,0), MATCH(D114,'Ledge  Tech'!$N$2:$O$2,0))</f>
        <v>26</v>
      </c>
      <c r="E120" s="448"/>
      <c r="F120" s="448"/>
      <c r="G120" s="448"/>
      <c r="H120" s="320"/>
      <c r="I120" s="320"/>
      <c r="J120" s="179"/>
      <c r="K120" s="222"/>
      <c r="L120" s="450" t="str">
        <f>'テンプレート'!L122</f>
        <v>上Throws</v>
      </c>
      <c r="M120" s="127" t="s">
        <v>191</v>
      </c>
      <c r="N120" s="127">
        <v>25.0</v>
      </c>
      <c r="O120" s="320"/>
      <c r="P120" s="320"/>
      <c r="Q120" s="320"/>
      <c r="R120" s="320"/>
      <c r="S120" s="320"/>
      <c r="T120" s="320"/>
      <c r="U120" s="320"/>
      <c r="V120" s="320"/>
    </row>
    <row r="121" outlineLevel="1">
      <c r="A121" s="222"/>
      <c r="B121" s="447" t="s">
        <v>496</v>
      </c>
      <c r="C121" s="127" t="str">
        <f t="array" ref="C121">INDEX('Ledge  Tech'!$P$3:$Q$109, MATCH($A$1,'Ledge  Tech'!$A$3:$A$109,0), MATCH(C114,'Ledge  Tech'!$P$2:$Q$2,0))</f>
        <v>1-20</v>
      </c>
      <c r="D121" s="127">
        <f t="array" ref="D121">INDEX('Ledge  Tech'!$P$3:$Q$109, MATCH($A$1,'Ledge  Tech'!$A$3:$A$109,0), MATCH(D114,'Ledge  Tech'!$P$2:$Q$2,0))</f>
        <v>40</v>
      </c>
      <c r="E121" s="448"/>
      <c r="F121" s="448"/>
      <c r="G121" s="448"/>
      <c r="H121" s="320"/>
      <c r="I121" s="320"/>
      <c r="J121" s="121"/>
      <c r="K121" s="222"/>
      <c r="L121" s="450" t="str">
        <f>'テンプレート'!L123</f>
        <v>下Throws</v>
      </c>
      <c r="M121" s="127" t="s">
        <v>79</v>
      </c>
      <c r="N121" s="127">
        <v>24.0</v>
      </c>
      <c r="O121" s="180"/>
      <c r="P121" s="180"/>
      <c r="Q121" s="180"/>
      <c r="R121" s="180"/>
      <c r="S121" s="180"/>
      <c r="T121" s="180"/>
      <c r="U121" s="180"/>
      <c r="V121" s="180"/>
    </row>
    <row r="122" outlineLevel="1">
      <c r="A122" s="207"/>
      <c r="B122" s="447" t="s">
        <v>497</v>
      </c>
      <c r="C122" s="127" t="str">
        <f t="array" ref="C122">INDEX('Ledge  Tech'!$R$3:$S$109, MATCH($A$1,'Ledge  Tech'!$A$3:$A$109,0), MATCH(C114,'Ledge  Tech'!$R$2:$S$2,0))</f>
        <v>1-20</v>
      </c>
      <c r="D122" s="127">
        <f t="array" ref="D122">INDEX('Ledge  Tech'!$R$3:$S$109, MATCH($A$1,'Ledge  Tech'!$A$3:$A$109,0), MATCH(D114,'Ledge  Tech'!$R$2:$S$2,0))</f>
        <v>40</v>
      </c>
      <c r="E122" s="448"/>
      <c r="F122" s="448"/>
      <c r="G122" s="448"/>
      <c r="H122" s="320"/>
      <c r="I122" s="320"/>
      <c r="J122" s="179"/>
      <c r="K122" s="222"/>
      <c r="L122" s="453" t="str">
        <f>'テンプレート'!L124</f>
        <v>ダッシュ</v>
      </c>
      <c r="M122" s="127" t="s">
        <v>229</v>
      </c>
      <c r="N122" s="127">
        <v>41.0</v>
      </c>
      <c r="O122" s="180"/>
      <c r="P122" s="180"/>
      <c r="Q122" s="180"/>
      <c r="R122" s="180"/>
      <c r="S122" s="180"/>
      <c r="T122" s="180"/>
      <c r="U122" s="180"/>
      <c r="V122" s="180"/>
    </row>
    <row r="123" outlineLevel="1">
      <c r="A123" s="446" t="s">
        <v>508</v>
      </c>
      <c r="B123" s="447" t="s">
        <v>509</v>
      </c>
      <c r="C123" s="448"/>
      <c r="D123" s="127" t="str">
        <f t="array" ref="D123">INDEX('Get-Ups'!$C$3:$C114, MATCH($A$1,'Get-Ups'!$A$3:$A$109,0), MATCH(D114,'Get-Ups'!$C$2:$AD$2,0))</f>
        <v>25</v>
      </c>
      <c r="E123" s="448"/>
      <c r="F123" s="448"/>
      <c r="G123" s="448"/>
      <c r="H123" s="320"/>
      <c r="I123" s="320"/>
      <c r="J123" s="121"/>
      <c r="K123" s="207"/>
      <c r="L123" s="453" t="str">
        <f>'テンプレート'!L125</f>
        <v>On-Spot捨て</v>
      </c>
      <c r="M123" s="127" t="s">
        <v>229</v>
      </c>
      <c r="N123" s="127">
        <v>24.0</v>
      </c>
      <c r="O123" s="180"/>
      <c r="P123" s="180"/>
      <c r="Q123" s="180"/>
      <c r="R123" s="180"/>
      <c r="S123" s="180"/>
      <c r="T123" s="180"/>
      <c r="U123" s="180"/>
      <c r="V123" s="180"/>
    </row>
    <row r="124" outlineLevel="1">
      <c r="A124" s="222"/>
      <c r="B124" s="447" t="s">
        <v>455</v>
      </c>
      <c r="C124" s="454" t="str">
        <f t="array" ref="C124">INDEX('Get-Ups'!$D$3:$E114, MATCH($A$1,'Get-Ups'!$A$3:$A$109,0), MATCH(C114,'Get-Ups'!$D$2:$AD$2,0))</f>
        <v>1-22</v>
      </c>
      <c r="D124" s="455">
        <f t="array" ref="D124">INDEX('Get-Ups'!$D$3:$E114, MATCH($A$1,'Get-Ups'!$A$3:$A$109,0), MATCH(D114,'Get-Ups'!$D$2:$AD$2,0))</f>
        <v>29</v>
      </c>
      <c r="E124" s="448"/>
      <c r="F124" s="448"/>
      <c r="G124" s="448"/>
      <c r="H124" s="320"/>
      <c r="I124" s="320"/>
      <c r="J124" s="179"/>
      <c r="K124" s="452" t="str">
        <f>'テンプレート'!K126</f>
        <v>Air投擲</v>
      </c>
      <c r="L124" s="450" t="str">
        <f>'テンプレート'!L126</f>
        <v>前Throws</v>
      </c>
      <c r="M124" s="127" t="s">
        <v>173</v>
      </c>
      <c r="N124" s="127">
        <v>26.0</v>
      </c>
      <c r="O124" s="180"/>
      <c r="P124" s="180"/>
      <c r="Q124" s="180"/>
      <c r="R124" s="180"/>
      <c r="S124" s="180"/>
      <c r="T124" s="180"/>
      <c r="U124" s="180"/>
      <c r="V124" s="180"/>
    </row>
    <row r="125" outlineLevel="1">
      <c r="A125" s="222"/>
      <c r="B125" s="447" t="s">
        <v>496</v>
      </c>
      <c r="C125" s="454" t="str">
        <f t="array" ref="C125">INDEX('Get-Ups'!$F$3:$G$109, MATCH($A$1,'Get-Ups'!$A$3:$A$109,0), MATCH(C114,'Get-Ups'!$F$2:$AD$2,0))</f>
        <v>1-20</v>
      </c>
      <c r="D125" s="455">
        <f t="array" ref="D125">INDEX('Get-Ups'!$F$3:$G$109, MATCH($A$1,'Get-Ups'!$A$3:$A$109,0), MATCH(D114,'Get-Ups'!$F$2:$AD$2,0))</f>
        <v>35</v>
      </c>
      <c r="E125" s="448"/>
      <c r="F125" s="448"/>
      <c r="G125" s="448"/>
      <c r="H125" s="320"/>
      <c r="I125" s="320"/>
      <c r="J125" s="121"/>
      <c r="K125" s="222"/>
      <c r="L125" s="450" t="str">
        <f>'テンプレート'!L127</f>
        <v>後Throws</v>
      </c>
      <c r="M125" s="127" t="s">
        <v>173</v>
      </c>
      <c r="N125" s="127">
        <v>26.0</v>
      </c>
      <c r="O125" s="180"/>
      <c r="P125" s="180"/>
      <c r="Q125" s="180"/>
      <c r="R125" s="180"/>
      <c r="S125" s="180"/>
      <c r="T125" s="180"/>
      <c r="U125" s="180"/>
      <c r="V125" s="180"/>
    </row>
    <row r="126" outlineLevel="1">
      <c r="A126" s="222"/>
      <c r="B126" s="447" t="s">
        <v>497</v>
      </c>
      <c r="C126" s="127" t="str">
        <f t="array" ref="C126">INDEX('Get-Ups'!$H$3:$I$109, MATCH($A$1,'Get-Ups'!$A$3:$A$109,0), MATCH(C114,'Get-Ups'!$H$2:$AD$2,0))</f>
        <v>1-20</v>
      </c>
      <c r="D126" s="127">
        <f t="array" ref="D126">INDEX('Get-Ups'!$H$3:$I$109, MATCH($A$1,'Get-Ups'!$A$3:$A$109,0), MATCH(D114,'Get-Ups'!$H$2:$AD$2,0))</f>
        <v>35</v>
      </c>
      <c r="E126" s="448"/>
      <c r="F126" s="448"/>
      <c r="G126" s="448"/>
      <c r="H126" s="320"/>
      <c r="I126" s="320"/>
      <c r="J126" s="179"/>
      <c r="K126" s="222"/>
      <c r="L126" s="450" t="str">
        <f>'テンプレート'!L128</f>
        <v>上Throws</v>
      </c>
      <c r="M126" s="127" t="s">
        <v>191</v>
      </c>
      <c r="N126" s="127">
        <v>28.0</v>
      </c>
      <c r="O126" s="180"/>
      <c r="P126" s="180"/>
      <c r="Q126" s="180"/>
      <c r="R126" s="180"/>
      <c r="S126" s="180"/>
      <c r="T126" s="180"/>
      <c r="U126" s="180"/>
      <c r="V126" s="180"/>
    </row>
    <row r="127" outlineLevel="1">
      <c r="A127" s="222"/>
      <c r="B127" s="447" t="s">
        <v>510</v>
      </c>
      <c r="C127" s="456" t="str">
        <f t="array" ref="C127">INDEX('Get-Ups'!$J$3:$M$109, MATCH($A$1,'Get-Ups'!$A$3:$A$109,0), MATCH(C114,'Get-Ups'!$J$2:$AD$2,0))</f>
        <v>1-24</v>
      </c>
      <c r="D127" s="457">
        <f t="array" ref="D127">INDEX('Get-Ups'!$J$3:$M$109, MATCH($A$1,'Get-Ups'!$A$3:$A$109,0), MATCH(D114,'Get-Ups'!$J$2:$AD$2,0))</f>
        <v>45</v>
      </c>
      <c r="E127" s="454" t="str">
        <f t="array" ref="E127">INDEX('Get-Ups'!$J$3:$M$109, MATCH($A$1,'Get-Ups'!$A$3:$A$109,0), MATCH(E114,'Get-Ups'!$J$2:$AD$2,0))</f>
        <v>15-16</v>
      </c>
      <c r="F127" s="455">
        <f t="array" ref="F127">INDEX('Get-Ups'!$J$3:$M$109, MATCH($A$1,'Get-Ups'!$A$3:$A$109,0), MATCH(F114,'Get-Ups'!$J$2:$AD$2,0))</f>
        <v>7</v>
      </c>
      <c r="G127" s="127">
        <f t="shared" ref="G127:G128" si="3">F127*1.2</f>
        <v>8.4</v>
      </c>
      <c r="H127" s="320"/>
      <c r="I127" s="320"/>
      <c r="J127" s="121"/>
      <c r="K127" s="207"/>
      <c r="L127" s="450" t="str">
        <f>'テンプレート'!L129</f>
        <v>下Throws</v>
      </c>
      <c r="M127" s="127" t="s">
        <v>79</v>
      </c>
      <c r="N127" s="127">
        <v>26.0</v>
      </c>
      <c r="O127" s="121"/>
      <c r="P127" s="121"/>
      <c r="Q127" s="121"/>
      <c r="R127" s="121"/>
      <c r="S127" s="121"/>
      <c r="T127" s="121"/>
      <c r="U127" s="121"/>
      <c r="V127" s="121"/>
    </row>
    <row r="128" outlineLevel="1">
      <c r="A128" s="207"/>
      <c r="B128" s="458" t="s">
        <v>511</v>
      </c>
      <c r="C128" s="207"/>
      <c r="D128" s="207"/>
      <c r="E128" s="454" t="str">
        <f t="array" ref="E128">INDEX('Get-Ups'!$N$3:$O$109, MATCH($A$1,'Get-Ups'!$A$3:$A$109,0), MATCH(E114,'Get-Ups'!$N$2:$AD$2,0))</f>
        <v>23-24</v>
      </c>
      <c r="F128" s="455">
        <f t="array" ref="F128">INDEX('Get-Ups'!$N$3:$O$109, MATCH($A$1,'Get-Ups'!$A$3:$A$109,0), MATCH(F114,'Get-Ups'!$N$2:$AD$2,0))</f>
        <v>7</v>
      </c>
      <c r="G128" s="127">
        <f t="shared" si="3"/>
        <v>8.4</v>
      </c>
      <c r="H128" s="320"/>
      <c r="I128" s="320"/>
      <c r="J128" s="121"/>
      <c r="K128" s="459" t="str">
        <f>'テンプレート'!K130</f>
        <v>踏み台ジャンプ</v>
      </c>
      <c r="L128" s="224"/>
      <c r="M128" s="445" t="str">
        <f>'テンプレート'!M130</f>
        <v>Duration</v>
      </c>
      <c r="N128" s="138"/>
      <c r="O128" s="121"/>
      <c r="P128" s="121"/>
      <c r="Q128" s="121"/>
      <c r="R128" s="121"/>
      <c r="S128" s="121"/>
      <c r="T128" s="121"/>
      <c r="U128" s="121"/>
      <c r="V128" s="121"/>
    </row>
    <row r="129" outlineLevel="1">
      <c r="A129" s="446" t="s">
        <v>512</v>
      </c>
      <c r="B129" s="447" t="s">
        <v>509</v>
      </c>
      <c r="C129" s="448"/>
      <c r="D129" s="454" t="str">
        <f t="array" ref="D129">INDEX('Get-Ups'!$C$3:$C114, MATCH($A$1,'Get-Ups'!$A$3:$A$109,0), MATCH(D114,'Get-Ups'!$C$2,0))</f>
        <v>25</v>
      </c>
      <c r="E129" s="448"/>
      <c r="F129" s="448"/>
      <c r="G129" s="448"/>
      <c r="H129" s="320"/>
      <c r="I129" s="320"/>
      <c r="J129" s="179"/>
      <c r="K129" s="460" t="str">
        <f>'テンプレート'!K131</f>
        <v>踏み</v>
      </c>
      <c r="L129" s="461" t="str">
        <f>'テンプレート'!L131</f>
        <v>踏み</v>
      </c>
      <c r="M129" s="127">
        <v>8.0</v>
      </c>
      <c r="N129" s="462"/>
      <c r="O129" s="121"/>
      <c r="P129" s="121"/>
      <c r="Q129" s="121"/>
      <c r="R129" s="121"/>
      <c r="S129" s="121"/>
      <c r="T129" s="121"/>
      <c r="U129" s="121"/>
      <c r="V129" s="121"/>
    </row>
    <row r="130" outlineLevel="1">
      <c r="A130" s="222"/>
      <c r="B130" s="447" t="s">
        <v>455</v>
      </c>
      <c r="C130" s="454" t="str">
        <f t="array" ref="C130">INDEX('Get-Ups'!$P$3:$Q$109, MATCH($A$1,'Get-Ups'!$A$3:$A$109,0), MATCH(C114,'Get-Ups'!$P$2:$AD$2,0))</f>
        <v>1-22</v>
      </c>
      <c r="D130" s="455">
        <f t="array" ref="D130">INDEX('Get-Ups'!$P$3:$Q$109, MATCH($A$1,'Get-Ups'!$A$3:$A$109,0), MATCH(D114,'Get-Ups'!$P$2:$AD$2,0))</f>
        <v>29</v>
      </c>
      <c r="E130" s="448"/>
      <c r="F130" s="448"/>
      <c r="G130" s="448"/>
      <c r="H130" s="320"/>
      <c r="I130" s="320"/>
      <c r="J130" s="121"/>
      <c r="K130" s="452" t="str">
        <f>'テンプレート'!K132</f>
        <v>踏まれ</v>
      </c>
      <c r="L130" s="461" t="str">
        <f>'テンプレート'!L132</f>
        <v>Ground踏まれ</v>
      </c>
      <c r="M130" s="127" t="s">
        <v>504</v>
      </c>
      <c r="N130" s="462"/>
      <c r="O130" s="320"/>
      <c r="P130" s="320"/>
      <c r="Q130" s="320"/>
      <c r="R130" s="320"/>
      <c r="S130" s="320"/>
      <c r="T130" s="320"/>
      <c r="U130" s="320"/>
      <c r="V130" s="320"/>
    </row>
    <row r="131" outlineLevel="1">
      <c r="A131" s="222"/>
      <c r="B131" s="447" t="s">
        <v>496</v>
      </c>
      <c r="C131" s="454" t="str">
        <f t="array" ref="C131">INDEX('Get-Ups'!$R$3:$S$109, MATCH($A$1,'Get-Ups'!$A$3:$A$109,0), MATCH(C114,'Get-Ups'!$R$2:$AD$2,0))</f>
        <v>1-20</v>
      </c>
      <c r="D131" s="455">
        <f t="array" ref="D131">INDEX('Get-Ups'!$R$3:$S$109, MATCH($A$1,'Get-Ups'!$A$3:$A$109,0), MATCH(D114,'Get-Ups'!$R$2:$AD$2,0))</f>
        <v>35</v>
      </c>
      <c r="E131" s="448"/>
      <c r="F131" s="448"/>
      <c r="G131" s="448"/>
      <c r="H131" s="320"/>
      <c r="I131" s="320"/>
      <c r="J131" s="179"/>
      <c r="K131" s="222"/>
      <c r="L131" s="461" t="str">
        <f>'テンプレート'!L133</f>
        <v>Ground硬直</v>
      </c>
      <c r="M131" s="127">
        <v>26.0</v>
      </c>
      <c r="N131" s="108"/>
      <c r="O131" s="180"/>
      <c r="P131" s="180"/>
      <c r="Q131" s="180"/>
      <c r="R131" s="180"/>
      <c r="S131" s="180"/>
      <c r="T131" s="180"/>
      <c r="U131" s="180"/>
      <c r="V131" s="180"/>
    </row>
    <row r="132" outlineLevel="1">
      <c r="A132" s="222"/>
      <c r="B132" s="447" t="s">
        <v>497</v>
      </c>
      <c r="C132" s="454" t="str">
        <f t="array" ref="C132">INDEX('Get-Ups'!$T$3:$U$109, MATCH($A$1,'Get-Ups'!$A$3:$A$109,0), MATCH(C114,'Get-Ups'!$T$2:$AD$2,0))</f>
        <v>1-20</v>
      </c>
      <c r="D132" s="455">
        <f t="array" ref="D132">INDEX('Get-Ups'!$T$3:$U$109, MATCH($A$1,'Get-Ups'!$A$3:$A$109,0), MATCH(D114,'Get-Ups'!$T$2:$AD$2,0))</f>
        <v>35</v>
      </c>
      <c r="E132" s="448"/>
      <c r="F132" s="448"/>
      <c r="G132" s="448"/>
      <c r="H132" s="320"/>
      <c r="I132" s="320"/>
      <c r="J132" s="121"/>
      <c r="K132" s="222"/>
      <c r="L132" s="461" t="str">
        <f>'テンプレート'!L134</f>
        <v>Air踏まれ</v>
      </c>
      <c r="M132" s="127">
        <v>11.0</v>
      </c>
      <c r="N132" s="108"/>
      <c r="O132" s="180"/>
      <c r="P132" s="180"/>
      <c r="Q132" s="180"/>
      <c r="R132" s="180"/>
      <c r="S132" s="180"/>
      <c r="T132" s="180"/>
      <c r="U132" s="180"/>
      <c r="V132" s="180"/>
    </row>
    <row r="133" outlineLevel="1">
      <c r="A133" s="222"/>
      <c r="B133" s="447" t="s">
        <v>510</v>
      </c>
      <c r="C133" s="456" t="str">
        <f t="array" ref="C133">INDEX('Get-Ups'!$V$3:$Y$109, MATCH($A$1,'Get-Ups'!$A$3:$A$109,0), MATCH(C114,'Get-Ups'!$V$2:$AD$2,0))</f>
        <v>1-24</v>
      </c>
      <c r="D133" s="457">
        <f t="array" ref="D133">INDEX('Get-Ups'!$V$3:$Y$109, MATCH($A$1,'Get-Ups'!$A$3:$A$109,0), MATCH(D114,'Get-Ups'!$V$2:$AD$2,0))</f>
        <v>45</v>
      </c>
      <c r="E133" s="454" t="str">
        <f t="array" ref="E133">INDEX('Get-Ups'!$V$3:$Y$109, MATCH($A$1,'Get-Ups'!$A$3:$A$109,0), MATCH(E114,'Get-Ups'!$V$2:$AD$2,0))</f>
        <v>15-16</v>
      </c>
      <c r="F133" s="455">
        <f t="array" ref="F133">INDEX('Get-Ups'!$V$3:$Y$109, MATCH($A$1,'Get-Ups'!$A$3:$A$109,0), MATCH(F114,'Get-Ups'!$V$2:$AD$2,0))</f>
        <v>7</v>
      </c>
      <c r="G133" s="127">
        <f t="shared" ref="G133:G134" si="4">F133*1.2</f>
        <v>8.4</v>
      </c>
      <c r="H133" s="320"/>
      <c r="I133" s="320"/>
      <c r="J133" s="179"/>
      <c r="K133" s="222"/>
      <c r="L133" s="461" t="str">
        <f>'テンプレート'!L135</f>
        <v>Air落下</v>
      </c>
      <c r="M133" s="127">
        <v>40.0</v>
      </c>
      <c r="N133" s="108"/>
      <c r="O133" s="180"/>
      <c r="P133" s="180"/>
      <c r="Q133" s="180"/>
      <c r="R133" s="180"/>
      <c r="S133" s="180"/>
      <c r="T133" s="180"/>
      <c r="U133" s="180"/>
      <c r="V133" s="180"/>
    </row>
    <row r="134" outlineLevel="1">
      <c r="A134" s="207"/>
      <c r="B134" s="458" t="s">
        <v>511</v>
      </c>
      <c r="C134" s="207"/>
      <c r="D134" s="207"/>
      <c r="E134" s="454" t="str">
        <f t="array" ref="E134">INDEX('Get-Ups'!$Z$3:$AA$109, MATCH($A$1,'Get-Ups'!$A$3:$A$109,0), MATCH(E114,'Get-Ups'!$Z$2:$AD$2,0))</f>
        <v>23-24</v>
      </c>
      <c r="F134" s="455">
        <f t="array" ref="F134">INDEX('Get-Ups'!$Z$3:$AA$109, MATCH($A$1,'Get-Ups'!$A$3:$A$109,0), MATCH(F114,'Get-Ups'!$Z$2:$AD$2,0))</f>
        <v>7</v>
      </c>
      <c r="G134" s="127">
        <f t="shared" si="4"/>
        <v>8.4</v>
      </c>
      <c r="H134" s="320"/>
      <c r="I134" s="320"/>
      <c r="J134" s="179"/>
      <c r="K134" s="451" t="str">
        <f>'テンプレート'!K136</f>
        <v>倒れダメージ</v>
      </c>
      <c r="L134" s="120"/>
      <c r="M134" s="445" t="str">
        <f>'テンプレート'!M136</f>
        <v>Duration</v>
      </c>
      <c r="N134" s="108"/>
      <c r="O134" s="180"/>
      <c r="P134" s="180"/>
      <c r="Q134" s="180"/>
      <c r="R134" s="180"/>
      <c r="S134" s="180"/>
      <c r="T134" s="180"/>
      <c r="U134" s="180"/>
      <c r="V134" s="180"/>
    </row>
    <row r="135" outlineLevel="1">
      <c r="A135" s="446" t="s">
        <v>513</v>
      </c>
      <c r="B135" s="447" t="s">
        <v>514</v>
      </c>
      <c r="C135" s="454" t="str">
        <f t="array" ref="C135">INDEX(Tripping!$C$3:$D114, MATCH($A$1,Tripping!$A$3:$A$109,0), MATCH(C114,Tripping!$C$2:$AC$2,0))</f>
        <v>1-5</v>
      </c>
      <c r="D135" s="455">
        <f t="array" ref="D135">INDEX(Tripping!$C$3:$D114, MATCH($A$1,Tripping!$A$3:$A$109,0), MATCH(D114,Tripping!$C$2:$AC$2,0))</f>
        <v>29</v>
      </c>
      <c r="E135" s="448"/>
      <c r="F135" s="448"/>
      <c r="G135" s="448"/>
      <c r="H135" s="320"/>
      <c r="I135" s="320"/>
      <c r="J135" s="121"/>
      <c r="K135" s="460" t="str">
        <f>'テンプレート'!K137</f>
        <v>あお向け倒れ</v>
      </c>
      <c r="L135" s="453" t="str">
        <f>'テンプレート'!L137</f>
        <v>モーション大</v>
      </c>
      <c r="M135" s="127">
        <v>38.0</v>
      </c>
      <c r="N135" s="462"/>
      <c r="O135" s="180"/>
      <c r="P135" s="180"/>
      <c r="Q135" s="180"/>
      <c r="R135" s="180"/>
      <c r="S135" s="180"/>
      <c r="T135" s="180"/>
      <c r="U135" s="180"/>
      <c r="V135" s="180"/>
    </row>
    <row r="136" outlineLevel="1">
      <c r="A136" s="222"/>
      <c r="B136" s="447" t="s">
        <v>515</v>
      </c>
      <c r="C136" s="454" t="str">
        <f t="array" ref="C136">INDEX(Tripping!$E$3:$F114, MATCH($A$1,Tripping!$A$3:$A$109,0), MATCH(C114,Tripping!$E$2:$AC$2,0))</f>
        <v>1-5</v>
      </c>
      <c r="D136" s="455">
        <f t="array" ref="D136">INDEX(Tripping!$E$3:$F114, MATCH($A$1,Tripping!$A$3:$A$109,0), MATCH(D114,Tripping!$E$2:$AC$2,0))</f>
        <v>39</v>
      </c>
      <c r="E136" s="448"/>
      <c r="F136" s="448"/>
      <c r="G136" s="448"/>
      <c r="H136" s="320"/>
      <c r="I136" s="320"/>
      <c r="J136" s="179"/>
      <c r="K136" s="460" t="str">
        <f>'テンプレート'!K138</f>
        <v>うつ伏せ倒れ</v>
      </c>
      <c r="L136" s="453" t="str">
        <f>'テンプレート'!L138</f>
        <v>モーション大</v>
      </c>
      <c r="M136" s="127" t="s">
        <v>165</v>
      </c>
      <c r="N136" s="462"/>
      <c r="O136" s="180"/>
      <c r="P136" s="180"/>
      <c r="Q136" s="180"/>
      <c r="R136" s="180"/>
      <c r="S136" s="180"/>
      <c r="T136" s="180"/>
      <c r="U136" s="180"/>
      <c r="V136" s="180"/>
    </row>
    <row r="137" outlineLevel="1">
      <c r="A137" s="222"/>
      <c r="B137" s="447" t="s">
        <v>455</v>
      </c>
      <c r="C137" s="454" t="str">
        <f t="array" ref="C137">INDEX(Tripping!$G$3:$H$109, MATCH($A$1,Tripping!$A$3:$A$109,0), MATCH(C114,Tripping!$G$2:$AC$2,0))</f>
        <v>1-16</v>
      </c>
      <c r="D137" s="455">
        <f t="array" ref="D137">INDEX(Tripping!$G$3:$H$109, MATCH($A$1,Tripping!$A$3:$A$109,0), MATCH(D114,Tripping!$G$2:$AC$2,0))</f>
        <v>21</v>
      </c>
      <c r="E137" s="448"/>
      <c r="F137" s="448"/>
      <c r="G137" s="448"/>
      <c r="H137" s="320"/>
      <c r="I137" s="320"/>
      <c r="J137" s="121"/>
      <c r="K137" s="451" t="str">
        <f>'テンプレート'!K139</f>
        <v/>
      </c>
      <c r="L137" s="120"/>
      <c r="M137" s="445" t="str">
        <f>'テンプレート'!M139</f>
        <v/>
      </c>
      <c r="N137" s="108"/>
      <c r="O137" s="180"/>
      <c r="P137" s="180"/>
      <c r="Q137" s="180"/>
      <c r="R137" s="180"/>
      <c r="S137" s="180"/>
      <c r="T137" s="180"/>
      <c r="U137" s="180"/>
      <c r="V137" s="180"/>
    </row>
    <row r="138" outlineLevel="1">
      <c r="A138" s="222"/>
      <c r="B138" s="447" t="s">
        <v>496</v>
      </c>
      <c r="C138" s="454" t="str">
        <f t="array" ref="C138">INDEX(Tripping!$I$3:$J$109, MATCH($A$1,Tripping!$A$3:$A$109,0), MATCH(C114,Tripping!$I$2:$AC$2,0))</f>
        <v>1-9</v>
      </c>
      <c r="D138" s="455">
        <f t="array" ref="D138">INDEX(Tripping!$I$3:$J$109, MATCH($A$1,Tripping!$A$3:$A$109,0), MATCH(D114,Tripping!$I$2:$AC$2,0))</f>
        <v>28</v>
      </c>
      <c r="E138" s="448"/>
      <c r="F138" s="448"/>
      <c r="G138" s="448"/>
      <c r="H138" s="320"/>
      <c r="I138" s="320"/>
      <c r="J138" s="320"/>
      <c r="K138" s="463"/>
      <c r="L138" s="464" t="str">
        <f>'テンプレート'!L140</f>
        <v/>
      </c>
      <c r="M138" s="127" t="s">
        <v>504</v>
      </c>
      <c r="N138" s="108"/>
      <c r="O138" s="180"/>
      <c r="P138" s="180"/>
      <c r="Q138" s="180"/>
      <c r="R138" s="180"/>
      <c r="S138" s="180"/>
      <c r="T138" s="180"/>
      <c r="U138" s="180"/>
      <c r="V138" s="180"/>
    </row>
    <row r="139" outlineLevel="1">
      <c r="A139" s="222"/>
      <c r="B139" s="447" t="s">
        <v>497</v>
      </c>
      <c r="C139" s="454" t="str">
        <f t="array" ref="C139">INDEX(Tripping!$K$3:$L$109, MATCH($A$1,Tripping!$A$3:$A$109,0), MATCH(C114,Tripping!$K$2:$AC$2,0))</f>
        <v>1-9</v>
      </c>
      <c r="D139" s="455">
        <f t="array" ref="D139">INDEX(Tripping!$K$3:$L$109, MATCH($A$1,Tripping!$A$3:$A$109,0), MATCH(D114,Tripping!$K$2:$AC$2,0))</f>
        <v>28</v>
      </c>
      <c r="E139" s="448"/>
      <c r="F139" s="448"/>
      <c r="G139" s="448"/>
      <c r="H139" s="320"/>
      <c r="I139" s="320"/>
      <c r="J139" s="320"/>
      <c r="K139" s="465"/>
      <c r="L139" s="180"/>
      <c r="M139" s="180"/>
      <c r="N139" s="108"/>
      <c r="O139" s="180"/>
      <c r="P139" s="180"/>
      <c r="Q139" s="180"/>
      <c r="R139" s="180"/>
      <c r="S139" s="180"/>
      <c r="T139" s="180"/>
      <c r="U139" s="180"/>
      <c r="V139" s="180"/>
    </row>
    <row r="140" outlineLevel="1">
      <c r="A140" s="222"/>
      <c r="B140" s="447" t="s">
        <v>510</v>
      </c>
      <c r="C140" s="456" t="str">
        <f t="array" ref="C140">INDEX(Tripping!$M$3:$P$109, MATCH($A$1,Tripping!$A$3:$A$109,0), MATCH(C114,Tripping!$M$2:$AC$2,0))</f>
        <v>1-7</v>
      </c>
      <c r="D140" s="457">
        <f t="array" ref="D140">INDEX(Tripping!$M$3:$P$109, MATCH($A$1,Tripping!$A$3:$A$109,0), MATCH(D114,Tripping!$M$2:$AC$2,0))</f>
        <v>49</v>
      </c>
      <c r="E140" s="454" t="str">
        <f t="array" ref="E140">INDEX(Tripping!$M$3:$P$109, MATCH($A$1,Tripping!$A$3:$A$109,0), MATCH(E114,Tripping!$M$2:$AC$2,0))</f>
        <v>19-20</v>
      </c>
      <c r="F140" s="455">
        <f t="array" ref="F140">INDEX(Tripping!$M$3:$P$109, MATCH($A$1,Tripping!$A$3:$A$109,0), MATCH(F114,Tripping!$M$2:$AC$2,0))</f>
        <v>5</v>
      </c>
      <c r="G140" s="127">
        <f t="shared" ref="G140:G141" si="5">F140*1.2</f>
        <v>6</v>
      </c>
      <c r="H140" s="320"/>
      <c r="I140" s="320"/>
      <c r="J140" s="320"/>
      <c r="K140" s="180"/>
      <c r="L140" s="180"/>
      <c r="M140" s="180"/>
      <c r="N140" s="108"/>
      <c r="O140" s="108"/>
      <c r="P140" s="108"/>
      <c r="Q140" s="108"/>
      <c r="R140" s="180"/>
      <c r="S140" s="180"/>
      <c r="T140" s="180"/>
      <c r="U140" s="180"/>
      <c r="V140" s="180"/>
    </row>
    <row r="141" outlineLevel="1">
      <c r="A141" s="207"/>
      <c r="B141" s="458" t="s">
        <v>511</v>
      </c>
      <c r="C141" s="207"/>
      <c r="D141" s="207"/>
      <c r="E141" s="454" t="str">
        <f t="array" ref="E141">INDEX(Tripping!$Q$3:$R$109, MATCH($A$1,Tripping!$A$3:$A$109,0), MATCH(E114,Tripping!$Q$2:$AC$2,0))</f>
        <v>27-28</v>
      </c>
      <c r="F141" s="455">
        <f t="array" ref="F141">INDEX(Tripping!$Q$3:$R$109, MATCH($A$1,Tripping!$A$3:$A$109,0), MATCH(F114,Tripping!$Q$2:$AC$2,0))</f>
        <v>5</v>
      </c>
      <c r="G141" s="127">
        <f t="shared" si="5"/>
        <v>6</v>
      </c>
      <c r="H141" s="320"/>
      <c r="I141" s="320"/>
      <c r="J141" s="320"/>
      <c r="K141" s="180"/>
      <c r="L141" s="180"/>
      <c r="M141" s="180"/>
      <c r="N141" s="108"/>
      <c r="O141" s="108"/>
      <c r="P141" s="108"/>
      <c r="Q141" s="108"/>
      <c r="R141" s="180"/>
      <c r="S141" s="180"/>
      <c r="T141" s="180"/>
      <c r="U141" s="180"/>
      <c r="V141" s="180"/>
    </row>
  </sheetData>
  <mergeCells count="133">
    <mergeCell ref="D127:D128"/>
    <mergeCell ref="C127:C128"/>
    <mergeCell ref="A135:A141"/>
    <mergeCell ref="C140:C141"/>
    <mergeCell ref="D140:D141"/>
    <mergeCell ref="A115:A119"/>
    <mergeCell ref="A123:A128"/>
    <mergeCell ref="A120:A122"/>
    <mergeCell ref="A129:A134"/>
    <mergeCell ref="K124:K127"/>
    <mergeCell ref="K118:K123"/>
    <mergeCell ref="D133:D134"/>
    <mergeCell ref="C133:C134"/>
    <mergeCell ref="H41:J41"/>
    <mergeCell ref="H39:J40"/>
    <mergeCell ref="H48:J48"/>
    <mergeCell ref="H49:J50"/>
    <mergeCell ref="A39:A42"/>
    <mergeCell ref="A49:A50"/>
    <mergeCell ref="A37:B38"/>
    <mergeCell ref="D39:D40"/>
    <mergeCell ref="C24:D24"/>
    <mergeCell ref="R54:V54"/>
    <mergeCell ref="H42:J42"/>
    <mergeCell ref="H38:J38"/>
    <mergeCell ref="H51:J51"/>
    <mergeCell ref="A53:B54"/>
    <mergeCell ref="A74:A76"/>
    <mergeCell ref="A69:A72"/>
    <mergeCell ref="A83:B83"/>
    <mergeCell ref="A81:B81"/>
    <mergeCell ref="A79:A80"/>
    <mergeCell ref="A84:A85"/>
    <mergeCell ref="A55:A56"/>
    <mergeCell ref="A57:A59"/>
    <mergeCell ref="A43:A44"/>
    <mergeCell ref="A73:B73"/>
    <mergeCell ref="A77:A78"/>
    <mergeCell ref="A60:A61"/>
    <mergeCell ref="R63:V65"/>
    <mergeCell ref="R62:V62"/>
    <mergeCell ref="R55:V56"/>
    <mergeCell ref="R60:V61"/>
    <mergeCell ref="R57:V59"/>
    <mergeCell ref="V84:V87"/>
    <mergeCell ref="U84:U87"/>
    <mergeCell ref="U74:U80"/>
    <mergeCell ref="V74:V80"/>
    <mergeCell ref="E100:E101"/>
    <mergeCell ref="C98:C99"/>
    <mergeCell ref="C100:C101"/>
    <mergeCell ref="E98:E99"/>
    <mergeCell ref="A86:A87"/>
    <mergeCell ref="A89:B90"/>
    <mergeCell ref="A95:B95"/>
    <mergeCell ref="H95:J95"/>
    <mergeCell ref="H96:J97"/>
    <mergeCell ref="H98:J99"/>
    <mergeCell ref="H100:J101"/>
    <mergeCell ref="K115:K116"/>
    <mergeCell ref="K114:L114"/>
    <mergeCell ref="K117:L117"/>
    <mergeCell ref="K130:K133"/>
    <mergeCell ref="K134:L134"/>
    <mergeCell ref="K128:L128"/>
    <mergeCell ref="K137:L137"/>
    <mergeCell ref="A107:A109"/>
    <mergeCell ref="A105:B106"/>
    <mergeCell ref="A96:A97"/>
    <mergeCell ref="A92:A94"/>
    <mergeCell ref="A100:A101"/>
    <mergeCell ref="A102:A103"/>
    <mergeCell ref="A98:A99"/>
    <mergeCell ref="A110:A111"/>
    <mergeCell ref="A113:B114"/>
    <mergeCell ref="H102:J103"/>
    <mergeCell ref="E102:E103"/>
    <mergeCell ref="C102:C103"/>
    <mergeCell ref="E96:E97"/>
    <mergeCell ref="C96:C97"/>
    <mergeCell ref="H83:J83"/>
    <mergeCell ref="H82:J82"/>
    <mergeCell ref="H84:J87"/>
    <mergeCell ref="I57:I59"/>
    <mergeCell ref="I55:I56"/>
    <mergeCell ref="I63:I65"/>
    <mergeCell ref="J57:J59"/>
    <mergeCell ref="J63:J65"/>
    <mergeCell ref="H68:J68"/>
    <mergeCell ref="H69:J72"/>
    <mergeCell ref="H73:J73"/>
    <mergeCell ref="H74:J80"/>
    <mergeCell ref="H47:J47"/>
    <mergeCell ref="H43:J44"/>
    <mergeCell ref="H45:J45"/>
    <mergeCell ref="H46:J46"/>
    <mergeCell ref="J55:J56"/>
    <mergeCell ref="H8:J9"/>
    <mergeCell ref="H81:J81"/>
    <mergeCell ref="D79:D80"/>
    <mergeCell ref="D77:D78"/>
    <mergeCell ref="D49:D50"/>
    <mergeCell ref="D55:D56"/>
    <mergeCell ref="D60:D61"/>
    <mergeCell ref="D57:D59"/>
    <mergeCell ref="D43:D44"/>
    <mergeCell ref="D70:D71"/>
    <mergeCell ref="A63:A65"/>
    <mergeCell ref="A68:B68"/>
    <mergeCell ref="A67:B67"/>
    <mergeCell ref="D63:D65"/>
    <mergeCell ref="C63:C64"/>
    <mergeCell ref="C70:C71"/>
    <mergeCell ref="D75:D76"/>
    <mergeCell ref="H4:H5"/>
    <mergeCell ref="I4:I5"/>
    <mergeCell ref="K1:M2"/>
    <mergeCell ref="H1:J2"/>
    <mergeCell ref="K16:N16"/>
    <mergeCell ref="G16:H16"/>
    <mergeCell ref="U69:U72"/>
    <mergeCell ref="V69:V72"/>
    <mergeCell ref="H6:H7"/>
    <mergeCell ref="I6:I7"/>
    <mergeCell ref="I10:I11"/>
    <mergeCell ref="H10:H11"/>
    <mergeCell ref="C1:G12"/>
    <mergeCell ref="C16:D16"/>
    <mergeCell ref="E16:F16"/>
    <mergeCell ref="A15:B16"/>
    <mergeCell ref="A11:B12"/>
    <mergeCell ref="I60:I61"/>
    <mergeCell ref="J60:J61"/>
  </mergeCells>
  <conditionalFormatting sqref="K1:K15 K17:K83 K88:K99 K101 K103:K138">
    <cfRule type="containsText" dxfId="0" priority="1" operator="containsText" text="361">
      <formula>NOT(ISERROR(SEARCH(("361"),(K1))))</formula>
    </cfRule>
  </conditionalFormatting>
  <conditionalFormatting sqref="K1:K15 K17:K83 K88:K99 K101 K103:K138">
    <cfRule type="containsText" dxfId="1" priority="2" operator="containsText" text="363">
      <formula>NOT(ISERROR(SEARCH(("363"),(K1))))</formula>
    </cfRule>
  </conditionalFormatting>
  <conditionalFormatting sqref="K1:K15 K17:K83 K88:K99 K101 K103:K138">
    <cfRule type="containsText" dxfId="1" priority="3" operator="containsText" text="365">
      <formula>NOT(ISERROR(SEARCH(("365"),(K1))))</formula>
    </cfRule>
  </conditionalFormatting>
  <conditionalFormatting sqref="K1:K15 K17:K83 K88:K99 K101 K103:K138">
    <cfRule type="containsText" dxfId="1" priority="4" operator="containsText" text="366">
      <formula>NOT(ISERROR(SEARCH(("366"),(K1))))</formula>
    </cfRule>
  </conditionalFormatting>
  <conditionalFormatting sqref="K1:K15 K17:K83 K88:K99 K101 K103:K138">
    <cfRule type="containsText" dxfId="1" priority="5" operator="containsText" text="367">
      <formula>NOT(ISERROR(SEARCH(("367"),(K1))))</formula>
    </cfRule>
  </conditionalFormatting>
  <conditionalFormatting sqref="P96:P99 P101">
    <cfRule type="cellIs" dxfId="2" priority="6" operator="equal">
      <formula>"敵のみ"</formula>
    </cfRule>
  </conditionalFormatting>
  <conditionalFormatting sqref="D96:D99 D101 D103">
    <cfRule type="cellIs" dxfId="3" priority="7" operator="equal">
      <formula>"-"</formula>
    </cfRule>
  </conditionalFormatting>
  <conditionalFormatting sqref="O1:O83 O88:O99 O101 O103:O141">
    <cfRule type="cellIs" dxfId="4" priority="8" operator="greaterThan">
      <formula>0</formula>
    </cfRule>
  </conditionalFormatting>
  <conditionalFormatting sqref="P1:Q83 P88:Q99 P101:Q101 Q103:Q141 P104:P141">
    <cfRule type="cellIs" dxfId="5" priority="9" operator="lessThan">
      <formula>1</formula>
    </cfRule>
  </conditionalFormatting>
  <conditionalFormatting sqref="P1:Q83 P88:Q99 P101:Q101 Q103:Q141 P104:P141">
    <cfRule type="cellIs" dxfId="4" priority="10" operator="greaterThan">
      <formula>1</formula>
    </cfRule>
  </conditionalFormatting>
  <conditionalFormatting sqref="N38:N83 N88:N99 N101 N103">
    <cfRule type="cellIs" dxfId="6" priority="11" operator="greaterThan">
      <formula>0</formula>
    </cfRule>
  </conditionalFormatting>
  <conditionalFormatting sqref="N1:N15 N17:N83 N88:N99 N101 N103:N141">
    <cfRule type="containsText" dxfId="6" priority="12" operator="containsText" text="/">
      <formula>NOT(ISERROR(SEARCH(("/"),(N1))))</formula>
    </cfRule>
  </conditionalFormatting>
  <drawing r:id="rId2"/>
  <legacyDrawing r:id="rId3"/>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6DED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41">
        <v>48.0</v>
      </c>
      <c r="B1" s="2142"/>
      <c r="C1" s="2143" t="str">
        <f>IMAGE(VLOOKUP($A$1,Fighters!A2:AI107,12,FALSE),1)</f>
        <v/>
      </c>
      <c r="D1" s="2144"/>
      <c r="E1" s="2144"/>
      <c r="F1" s="2144"/>
      <c r="G1" s="2145"/>
      <c r="H1" s="2146"/>
      <c r="I1" s="2144"/>
      <c r="J1" s="2145"/>
      <c r="K1" s="2147"/>
      <c r="L1" s="2144"/>
      <c r="M1" s="2145"/>
      <c r="N1" s="2148"/>
      <c r="O1" s="2148"/>
      <c r="P1" s="2148"/>
      <c r="Q1" s="2148"/>
      <c r="R1" s="2149"/>
      <c r="S1" s="2149"/>
      <c r="T1" s="2149"/>
      <c r="U1" s="2149"/>
      <c r="V1" s="2149"/>
    </row>
    <row r="2">
      <c r="A2" s="2150" t="str">
        <f>VLOOKUP($A$1,Fighters!$A$2:$AI$81,6,FALSE)</f>
        <v>#86ded1</v>
      </c>
      <c r="B2" s="2142"/>
      <c r="C2" s="2151"/>
      <c r="G2" s="2152"/>
      <c r="H2" s="2153"/>
      <c r="I2" s="2154"/>
      <c r="J2" s="2155"/>
      <c r="K2" s="2153"/>
      <c r="L2" s="2154"/>
      <c r="M2" s="2155"/>
      <c r="N2" s="2148"/>
      <c r="O2" s="2148"/>
      <c r="P2" s="2148"/>
      <c r="Q2" s="2148"/>
      <c r="R2" s="2149"/>
      <c r="S2" s="2149"/>
      <c r="T2" s="2149"/>
      <c r="U2" s="2149"/>
      <c r="V2" s="2149"/>
    </row>
    <row r="3">
      <c r="A3" s="2150" t="str">
        <f>VLOOKUP($A$1,Fighters!$A$2:$AI$81,14,FALSE)</f>
        <v>48. ロゼッタ&amp;チコ</v>
      </c>
      <c r="B3" s="2142"/>
      <c r="C3" s="2151"/>
      <c r="G3" s="2152"/>
      <c r="H3" s="2156"/>
      <c r="I3" s="2156"/>
      <c r="J3" s="2156"/>
      <c r="K3" s="2157"/>
      <c r="L3" s="2157"/>
      <c r="M3" s="2157"/>
      <c r="N3" s="2148"/>
      <c r="O3" s="2148"/>
      <c r="P3" s="2148"/>
      <c r="Q3" s="2148"/>
      <c r="R3" s="2158"/>
      <c r="S3" s="2149"/>
      <c r="T3" s="2149"/>
      <c r="U3" s="2149"/>
      <c r="V3" s="2149"/>
    </row>
    <row r="4">
      <c r="A4" s="2150" t="str">
        <f>VLOOKUP($A$1,Fighters!$A$2:$AI$81,13,FALSE)</f>
        <v>0</v>
      </c>
      <c r="B4" s="2142"/>
      <c r="C4" s="2151"/>
      <c r="G4" s="2152"/>
      <c r="H4" s="2159"/>
      <c r="I4" s="2159"/>
      <c r="J4" s="2156"/>
      <c r="K4" s="2157"/>
      <c r="L4" s="2157"/>
      <c r="M4" s="2157"/>
      <c r="N4" s="2148"/>
      <c r="O4" s="2148"/>
      <c r="P4" s="2148"/>
      <c r="Q4" s="2148"/>
      <c r="R4" s="2158"/>
      <c r="S4" s="2149"/>
      <c r="T4" s="2149"/>
      <c r="U4" s="2149"/>
      <c r="V4" s="2149"/>
    </row>
    <row r="5" ht="16.5" customHeight="1">
      <c r="A5" s="2141"/>
      <c r="B5" s="2142"/>
      <c r="C5" s="2151"/>
      <c r="G5" s="2152"/>
      <c r="H5" s="2160"/>
      <c r="I5" s="2160"/>
      <c r="J5" s="2161"/>
      <c r="K5" s="2162"/>
      <c r="L5" s="2163"/>
      <c r="M5" s="2163"/>
      <c r="N5" s="2148"/>
      <c r="O5" s="2148"/>
      <c r="P5" s="2148"/>
      <c r="Q5" s="2148"/>
      <c r="R5" s="2158"/>
      <c r="S5" s="2149"/>
      <c r="T5" s="2149"/>
      <c r="U5" s="2149"/>
      <c r="V5" s="2149"/>
    </row>
    <row r="6">
      <c r="A6" s="2142"/>
      <c r="B6" s="2142"/>
      <c r="C6" s="2151"/>
      <c r="G6" s="2152"/>
      <c r="H6" s="2159"/>
      <c r="I6" s="2164" t="s">
        <v>6</v>
      </c>
      <c r="J6" s="2162"/>
      <c r="K6" s="2165"/>
      <c r="L6" s="2163"/>
      <c r="M6" s="2163"/>
      <c r="N6" s="2148"/>
      <c r="O6" s="2148"/>
      <c r="P6" s="2148"/>
      <c r="Q6" s="2148"/>
      <c r="R6" s="2158"/>
      <c r="S6" s="2149"/>
      <c r="T6" s="2149"/>
      <c r="U6" s="2149"/>
      <c r="V6" s="2149"/>
    </row>
    <row r="7">
      <c r="A7" s="2142"/>
      <c r="B7" s="2142"/>
      <c r="C7" s="2151"/>
      <c r="G7" s="2152"/>
      <c r="H7" s="2160"/>
      <c r="I7" s="2160"/>
      <c r="J7" s="2162"/>
      <c r="K7" s="2165"/>
      <c r="L7" s="2163"/>
      <c r="M7" s="2163"/>
      <c r="N7" s="2148"/>
      <c r="O7" s="2148"/>
      <c r="P7" s="2148"/>
      <c r="Q7" s="2148"/>
      <c r="R7" s="2158"/>
      <c r="S7" s="2149"/>
      <c r="T7" s="2149"/>
      <c r="U7" s="2149"/>
      <c r="V7" s="2149"/>
    </row>
    <row r="8">
      <c r="A8" s="2142"/>
      <c r="B8" s="2142"/>
      <c r="C8" s="2151"/>
      <c r="G8" s="2152"/>
      <c r="H8" s="2166">
        <v>43616.47761152778</v>
      </c>
      <c r="I8" s="2144"/>
      <c r="J8" s="2145"/>
      <c r="K8" s="2162"/>
      <c r="L8" s="2163"/>
      <c r="M8" s="2163"/>
      <c r="N8" s="2148"/>
      <c r="O8" s="2148"/>
      <c r="P8" s="2148"/>
      <c r="Q8" s="2148"/>
      <c r="R8" s="2158"/>
      <c r="S8" s="2149"/>
      <c r="T8" s="2149"/>
      <c r="U8" s="2149"/>
      <c r="V8" s="2149"/>
    </row>
    <row r="9">
      <c r="A9" s="2142"/>
      <c r="B9" s="2142"/>
      <c r="C9" s="2151"/>
      <c r="G9" s="2152"/>
      <c r="H9" s="2153"/>
      <c r="I9" s="2154"/>
      <c r="J9" s="2155"/>
      <c r="K9" s="2149"/>
      <c r="L9" s="2148"/>
      <c r="M9" s="2148"/>
      <c r="N9" s="2148"/>
      <c r="O9" s="2148"/>
      <c r="P9" s="2148"/>
      <c r="Q9" s="2148"/>
      <c r="R9" s="2158"/>
      <c r="S9" s="2149"/>
      <c r="T9" s="2149"/>
      <c r="U9" s="2149"/>
      <c r="V9" s="2149"/>
    </row>
    <row r="10">
      <c r="A10" s="2142"/>
      <c r="B10" s="2142"/>
      <c r="C10" s="2151"/>
      <c r="G10" s="2152"/>
      <c r="H10" s="2167"/>
      <c r="I10" s="2167"/>
      <c r="J10" s="2149"/>
      <c r="K10" s="2149"/>
      <c r="L10" s="2148"/>
      <c r="M10" s="2148"/>
      <c r="N10" s="2148"/>
      <c r="O10" s="2148"/>
      <c r="P10" s="2148"/>
      <c r="Q10" s="2148"/>
      <c r="R10" s="2158"/>
      <c r="S10" s="2149"/>
      <c r="T10" s="2149"/>
      <c r="U10" s="2149"/>
      <c r="V10" s="2149"/>
    </row>
    <row r="11">
      <c r="A11" s="2168" t="s">
        <v>11</v>
      </c>
      <c r="B11" s="2145"/>
      <c r="C11" s="2151"/>
      <c r="G11" s="2152"/>
      <c r="H11" s="2160"/>
      <c r="I11" s="2160"/>
      <c r="J11" s="2149"/>
      <c r="K11" s="2149"/>
      <c r="L11" s="2148"/>
      <c r="M11" s="2148"/>
      <c r="N11" s="2148"/>
      <c r="O11" s="2148"/>
      <c r="P11" s="2148"/>
      <c r="Q11" s="2148"/>
      <c r="R11" s="2158"/>
      <c r="S11" s="2149"/>
      <c r="T11" s="2149"/>
      <c r="U11" s="2149"/>
      <c r="V11" s="2149"/>
    </row>
    <row r="12">
      <c r="A12" s="2153"/>
      <c r="B12" s="2155"/>
      <c r="C12" s="2153"/>
      <c r="D12" s="2154"/>
      <c r="E12" s="2154"/>
      <c r="F12" s="2154"/>
      <c r="G12" s="2155"/>
      <c r="H12" s="2169"/>
      <c r="I12" s="2169"/>
      <c r="J12" s="2142"/>
      <c r="K12" s="2142"/>
      <c r="L12" s="2148"/>
      <c r="M12" s="2148"/>
      <c r="N12" s="2148"/>
      <c r="O12" s="2148"/>
      <c r="P12" s="2148"/>
      <c r="Q12" s="2148"/>
      <c r="R12" s="2158"/>
      <c r="S12" s="2149"/>
      <c r="T12" s="2149"/>
      <c r="U12" s="2149"/>
      <c r="V12" s="214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82 [65th]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50F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2.035 [24th]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22 [6th]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1.138 [38th]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71F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0.17391 [13th]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40 [6th]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1.795 [32nd]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36F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0.099 [57th]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19.37 [6th]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1.05 [41st]</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0.11 [6th]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40 [11th]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23F [76th]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1.2 [75th]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1.92 [75th]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0.062 [78th]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229</v>
      </c>
      <c r="D26" s="607" t="s">
        <v>694</v>
      </c>
      <c r="E26" s="201" t="s">
        <v>303</v>
      </c>
      <c r="F26" s="200">
        <v>2.4</v>
      </c>
      <c r="G26" s="201" t="s">
        <v>70</v>
      </c>
      <c r="H26" s="213" t="s">
        <v>3354</v>
      </c>
      <c r="I26" s="120"/>
      <c r="J26" s="117"/>
      <c r="K26" s="200"/>
      <c r="L26" s="203"/>
      <c r="M26" s="204"/>
      <c r="N26" s="204"/>
      <c r="O26" s="205">
        <v>0.0</v>
      </c>
      <c r="P26" s="205">
        <v>1.0</v>
      </c>
      <c r="Q26" s="205">
        <v>1.0</v>
      </c>
      <c r="R26" s="105"/>
      <c r="S26" s="105"/>
      <c r="T26" s="105"/>
      <c r="U26" s="105"/>
      <c r="V26" s="105"/>
    </row>
    <row r="27" outlineLevel="1">
      <c r="A27" s="222"/>
      <c r="B27" s="208" t="s">
        <v>3355</v>
      </c>
      <c r="C27" s="2203" t="s">
        <v>58</v>
      </c>
      <c r="D27" s="114"/>
      <c r="E27" s="2204" t="s">
        <v>429</v>
      </c>
      <c r="F27" s="1939">
        <v>1.2</v>
      </c>
      <c r="G27" s="2204" t="s">
        <v>292</v>
      </c>
      <c r="H27" s="2205"/>
      <c r="I27" s="120"/>
      <c r="J27" s="117"/>
      <c r="K27" s="2206"/>
      <c r="L27" s="2206"/>
      <c r="M27" s="2206"/>
      <c r="N27" s="2206"/>
      <c r="O27" s="1939">
        <v>0.0</v>
      </c>
      <c r="P27" s="1939">
        <v>1.0</v>
      </c>
      <c r="Q27" s="1939">
        <v>1.0</v>
      </c>
      <c r="R27" s="105"/>
      <c r="S27" s="105"/>
      <c r="T27" s="105"/>
      <c r="U27" s="105"/>
      <c r="V27" s="105"/>
    </row>
    <row r="28" outlineLevel="1">
      <c r="A28" s="222"/>
      <c r="B28" s="208" t="s">
        <v>63</v>
      </c>
      <c r="C28" s="210" t="s">
        <v>105</v>
      </c>
      <c r="D28" s="607" t="s">
        <v>57</v>
      </c>
      <c r="E28" s="201" t="s">
        <v>303</v>
      </c>
      <c r="F28" s="200">
        <v>2.4</v>
      </c>
      <c r="G28" s="201" t="s">
        <v>70</v>
      </c>
      <c r="H28" s="213" t="s">
        <v>3360</v>
      </c>
      <c r="I28" s="120"/>
      <c r="J28" s="117"/>
      <c r="K28" s="203"/>
      <c r="L28" s="203"/>
      <c r="M28" s="204"/>
      <c r="N28" s="204"/>
      <c r="O28" s="205">
        <v>0.0</v>
      </c>
      <c r="P28" s="205">
        <v>1.0</v>
      </c>
      <c r="Q28" s="205">
        <v>1.0</v>
      </c>
      <c r="R28" s="105"/>
      <c r="S28" s="105"/>
      <c r="T28" s="105"/>
      <c r="U28" s="105"/>
      <c r="V28" s="105"/>
    </row>
    <row r="29" outlineLevel="1">
      <c r="A29" s="222"/>
      <c r="B29" s="208" t="s">
        <v>3361</v>
      </c>
      <c r="C29" s="2204" t="s">
        <v>66</v>
      </c>
      <c r="D29" s="114"/>
      <c r="E29" s="2204" t="s">
        <v>429</v>
      </c>
      <c r="F29" s="1939">
        <v>1.2</v>
      </c>
      <c r="G29" s="2204" t="s">
        <v>292</v>
      </c>
      <c r="H29" s="2205"/>
      <c r="I29" s="120"/>
      <c r="J29" s="117"/>
      <c r="K29" s="2206"/>
      <c r="L29" s="2206"/>
      <c r="M29" s="2206"/>
      <c r="N29" s="2206"/>
      <c r="O29" s="1939">
        <v>0.0</v>
      </c>
      <c r="P29" s="1939">
        <v>1.0</v>
      </c>
      <c r="Q29" s="1939">
        <v>1.0</v>
      </c>
      <c r="R29" s="105"/>
      <c r="S29" s="105"/>
      <c r="T29" s="105"/>
      <c r="U29" s="105"/>
      <c r="V29" s="105"/>
    </row>
    <row r="30" outlineLevel="1">
      <c r="A30" s="222"/>
      <c r="B30" s="208" t="s">
        <v>94</v>
      </c>
      <c r="C30" s="210" t="s">
        <v>261</v>
      </c>
      <c r="D30" s="607" t="s">
        <v>211</v>
      </c>
      <c r="E30" s="210" t="s">
        <v>194</v>
      </c>
      <c r="F30" s="200">
        <v>3.5999999999999996</v>
      </c>
      <c r="G30" s="201" t="s">
        <v>193</v>
      </c>
      <c r="H30" s="240"/>
      <c r="I30" s="120"/>
      <c r="J30" s="117"/>
      <c r="K30" s="203"/>
      <c r="L30" s="203"/>
      <c r="M30" s="204"/>
      <c r="N30" s="204"/>
      <c r="O30" s="205">
        <v>0.0</v>
      </c>
      <c r="P30" s="205">
        <v>1.0</v>
      </c>
      <c r="Q30" s="205">
        <v>1.0</v>
      </c>
      <c r="R30" s="105"/>
      <c r="S30" s="105"/>
      <c r="T30" s="105"/>
      <c r="U30" s="105"/>
      <c r="V30" s="105"/>
    </row>
    <row r="31" outlineLevel="1">
      <c r="A31" s="222"/>
      <c r="B31" s="208" t="s">
        <v>3362</v>
      </c>
      <c r="C31" s="2204" t="s">
        <v>261</v>
      </c>
      <c r="D31" s="114"/>
      <c r="E31" s="2204" t="s">
        <v>303</v>
      </c>
      <c r="F31" s="1939">
        <v>2.4</v>
      </c>
      <c r="G31" s="2204" t="s">
        <v>292</v>
      </c>
      <c r="H31" s="2205"/>
      <c r="I31" s="120"/>
      <c r="J31" s="117"/>
      <c r="K31" s="2206"/>
      <c r="L31" s="2206"/>
      <c r="M31" s="2206"/>
      <c r="N31" s="2206"/>
      <c r="O31" s="2207">
        <v>0.0</v>
      </c>
      <c r="P31" s="2207">
        <v>1.0</v>
      </c>
      <c r="Q31" s="2207">
        <v>1.0</v>
      </c>
      <c r="R31" s="105"/>
      <c r="S31" s="105"/>
      <c r="T31" s="105"/>
      <c r="U31" s="105"/>
      <c r="V31" s="105"/>
    </row>
    <row r="32" outlineLevel="1">
      <c r="A32" s="222"/>
      <c r="B32" s="208" t="s">
        <v>680</v>
      </c>
      <c r="C32" s="702"/>
      <c r="D32" s="210" t="s">
        <v>303</v>
      </c>
      <c r="E32" s="704"/>
      <c r="F32" s="703"/>
      <c r="G32" s="704"/>
      <c r="H32" s="240"/>
      <c r="I32" s="120"/>
      <c r="J32" s="117"/>
      <c r="K32" s="407"/>
      <c r="L32" s="407"/>
      <c r="M32" s="407"/>
      <c r="N32" s="407"/>
      <c r="O32" s="2208"/>
      <c r="P32" s="2208"/>
      <c r="Q32" s="2208"/>
      <c r="R32" s="105"/>
      <c r="S32" s="105"/>
      <c r="T32" s="105"/>
      <c r="U32" s="105"/>
      <c r="V32" s="105"/>
    </row>
    <row r="33" outlineLevel="1">
      <c r="A33" s="222"/>
      <c r="B33" s="208" t="s">
        <v>681</v>
      </c>
      <c r="C33" s="210" t="s">
        <v>3364</v>
      </c>
      <c r="D33" s="275" t="s">
        <v>74</v>
      </c>
      <c r="E33" s="210" t="s">
        <v>1281</v>
      </c>
      <c r="F33" s="200">
        <v>0.36</v>
      </c>
      <c r="G33" s="276" t="s">
        <v>70</v>
      </c>
      <c r="H33" s="228" t="s">
        <v>3365</v>
      </c>
      <c r="I33" s="120"/>
      <c r="J33" s="117"/>
      <c r="K33" s="203"/>
      <c r="L33" s="203"/>
      <c r="M33" s="204"/>
      <c r="N33" s="204"/>
      <c r="O33" s="205">
        <v>0.0</v>
      </c>
      <c r="P33" s="205">
        <v>1.0</v>
      </c>
      <c r="Q33" s="205">
        <v>1.0</v>
      </c>
      <c r="R33" s="105"/>
      <c r="S33" s="105"/>
      <c r="T33" s="105"/>
      <c r="U33" s="105"/>
      <c r="V33" s="105"/>
    </row>
    <row r="34" outlineLevel="1">
      <c r="A34" s="222"/>
      <c r="B34" s="208" t="s">
        <v>3366</v>
      </c>
      <c r="C34" s="2204" t="s">
        <v>3367</v>
      </c>
      <c r="D34" s="114"/>
      <c r="E34" s="2204" t="s">
        <v>3368</v>
      </c>
      <c r="F34" s="1939">
        <v>0.12</v>
      </c>
      <c r="G34" s="2204" t="s">
        <v>292</v>
      </c>
      <c r="H34" s="2209" t="s">
        <v>3369</v>
      </c>
      <c r="I34" s="120"/>
      <c r="J34" s="117"/>
      <c r="K34" s="2206"/>
      <c r="L34" s="2206"/>
      <c r="M34" s="2206"/>
      <c r="N34" s="2206"/>
      <c r="O34" s="1939">
        <v>0.0</v>
      </c>
      <c r="P34" s="1939">
        <v>1.0</v>
      </c>
      <c r="Q34" s="1939">
        <v>1.0</v>
      </c>
      <c r="R34" s="105"/>
      <c r="S34" s="105"/>
      <c r="T34" s="105"/>
      <c r="U34" s="105"/>
      <c r="V34" s="105"/>
    </row>
    <row r="35" outlineLevel="1">
      <c r="A35" s="222"/>
      <c r="B35" s="208" t="s">
        <v>685</v>
      </c>
      <c r="C35" s="210" t="s">
        <v>105</v>
      </c>
      <c r="D35" s="275" t="s">
        <v>165</v>
      </c>
      <c r="E35" s="210" t="s">
        <v>473</v>
      </c>
      <c r="F35" s="200">
        <v>3.0</v>
      </c>
      <c r="G35" s="355" t="s">
        <v>193</v>
      </c>
      <c r="H35" s="228" t="s">
        <v>214</v>
      </c>
      <c r="I35" s="120"/>
      <c r="J35" s="117"/>
      <c r="K35" s="203"/>
      <c r="L35" s="203"/>
      <c r="M35" s="204"/>
      <c r="N35" s="204"/>
      <c r="O35" s="205">
        <v>0.0</v>
      </c>
      <c r="P35" s="205">
        <v>1.0</v>
      </c>
      <c r="Q35" s="205">
        <v>1.0</v>
      </c>
      <c r="R35" s="105"/>
      <c r="S35" s="105"/>
      <c r="T35" s="105"/>
      <c r="U35" s="105"/>
      <c r="V35" s="105"/>
    </row>
    <row r="36" outlineLevel="1">
      <c r="A36" s="207"/>
      <c r="B36" s="208" t="s">
        <v>3370</v>
      </c>
      <c r="C36" s="2204" t="s">
        <v>105</v>
      </c>
      <c r="D36" s="114"/>
      <c r="E36" s="2204" t="s">
        <v>429</v>
      </c>
      <c r="F36" s="1939">
        <v>1.2</v>
      </c>
      <c r="G36" s="2204" t="s">
        <v>292</v>
      </c>
      <c r="H36" s="2209" t="s">
        <v>214</v>
      </c>
      <c r="I36" s="120"/>
      <c r="J36" s="117"/>
      <c r="K36" s="2206"/>
      <c r="L36" s="2206"/>
      <c r="M36" s="2206"/>
      <c r="N36" s="2206"/>
      <c r="O36" s="1939">
        <v>0.0</v>
      </c>
      <c r="P36" s="1939">
        <v>1.0</v>
      </c>
      <c r="Q36" s="1939">
        <v>1.0</v>
      </c>
      <c r="R36" s="105"/>
      <c r="S36" s="105"/>
      <c r="T36" s="105"/>
      <c r="U36" s="105"/>
      <c r="V36" s="105"/>
    </row>
    <row r="37" outlineLevel="1">
      <c r="A37" s="195" t="s">
        <v>72</v>
      </c>
      <c r="B37" s="208" t="s">
        <v>170</v>
      </c>
      <c r="C37" s="210" t="s">
        <v>518</v>
      </c>
      <c r="D37" s="275" t="s">
        <v>541</v>
      </c>
      <c r="E37" s="210" t="s">
        <v>194</v>
      </c>
      <c r="F37" s="200">
        <v>3.5999999999999996</v>
      </c>
      <c r="G37" s="201" t="s">
        <v>193</v>
      </c>
      <c r="H37" s="316"/>
      <c r="I37" s="221"/>
      <c r="J37" s="110"/>
      <c r="K37" s="200"/>
      <c r="L37" s="203"/>
      <c r="M37" s="204"/>
      <c r="N37" s="204"/>
      <c r="O37" s="205">
        <v>0.0</v>
      </c>
      <c r="P37" s="205">
        <v>1.0</v>
      </c>
      <c r="Q37" s="205">
        <v>1.0</v>
      </c>
      <c r="R37" s="105"/>
      <c r="S37" s="105"/>
      <c r="T37" s="105"/>
      <c r="U37" s="105"/>
      <c r="V37" s="105"/>
    </row>
    <row r="38" outlineLevel="1">
      <c r="A38" s="222"/>
      <c r="B38" s="208" t="s">
        <v>177</v>
      </c>
      <c r="C38" s="210" t="s">
        <v>840</v>
      </c>
      <c r="D38" s="233"/>
      <c r="E38" s="210" t="s">
        <v>58</v>
      </c>
      <c r="F38" s="200">
        <v>4.8</v>
      </c>
      <c r="G38" s="201" t="s">
        <v>59</v>
      </c>
      <c r="H38" s="231"/>
      <c r="J38" s="233"/>
      <c r="K38" s="203"/>
      <c r="L38" s="203"/>
      <c r="M38" s="204"/>
      <c r="N38" s="204"/>
      <c r="O38" s="205">
        <v>0.0</v>
      </c>
      <c r="P38" s="205">
        <v>1.0</v>
      </c>
      <c r="Q38" s="205">
        <v>1.0</v>
      </c>
      <c r="R38" s="105"/>
      <c r="S38" s="105"/>
      <c r="T38" s="105"/>
      <c r="U38" s="105"/>
      <c r="V38" s="105"/>
    </row>
    <row r="39" outlineLevel="1">
      <c r="A39" s="207"/>
      <c r="B39" s="208" t="s">
        <v>3371</v>
      </c>
      <c r="C39" s="2204" t="s">
        <v>524</v>
      </c>
      <c r="D39" s="114"/>
      <c r="E39" s="2204" t="s">
        <v>194</v>
      </c>
      <c r="F39" s="1939">
        <v>3.5999999999999996</v>
      </c>
      <c r="G39" s="2204" t="s">
        <v>292</v>
      </c>
      <c r="H39" s="112"/>
      <c r="I39" s="224"/>
      <c r="J39" s="114"/>
      <c r="K39" s="2206"/>
      <c r="L39" s="2206"/>
      <c r="M39" s="2206"/>
      <c r="N39" s="2206"/>
      <c r="O39" s="1939">
        <v>0.0</v>
      </c>
      <c r="P39" s="1939">
        <v>1.0</v>
      </c>
      <c r="Q39" s="1939">
        <v>1.0</v>
      </c>
      <c r="R39" s="105"/>
      <c r="S39" s="105"/>
      <c r="T39" s="105"/>
      <c r="U39" s="105"/>
      <c r="V39" s="105"/>
    </row>
    <row r="40" outlineLevel="1">
      <c r="A40" s="195" t="s">
        <v>82</v>
      </c>
      <c r="B40" s="208"/>
      <c r="C40" s="210" t="s">
        <v>85</v>
      </c>
      <c r="D40" s="275" t="s">
        <v>118</v>
      </c>
      <c r="E40" s="210" t="s">
        <v>3372</v>
      </c>
      <c r="F40" s="200" t="s">
        <v>3373</v>
      </c>
      <c r="G40" s="201" t="s">
        <v>693</v>
      </c>
      <c r="H40" s="316"/>
      <c r="I40" s="221"/>
      <c r="J40" s="110"/>
      <c r="K40" s="200"/>
      <c r="L40" s="203"/>
      <c r="M40" s="204"/>
      <c r="N40" s="204"/>
      <c r="O40" s="205">
        <v>0.0</v>
      </c>
      <c r="P40" s="205">
        <v>1.0</v>
      </c>
      <c r="Q40" s="205">
        <v>1.0</v>
      </c>
      <c r="R40" s="105"/>
      <c r="S40" s="105"/>
      <c r="T40" s="105"/>
      <c r="U40" s="105"/>
      <c r="V40" s="105"/>
    </row>
    <row r="41" outlineLevel="1">
      <c r="A41" s="207"/>
      <c r="B41" s="208" t="s">
        <v>3371</v>
      </c>
      <c r="C41" s="2204" t="s">
        <v>276</v>
      </c>
      <c r="D41" s="114"/>
      <c r="E41" s="2204" t="s">
        <v>1294</v>
      </c>
      <c r="F41" s="1939">
        <v>5.3999999999999995</v>
      </c>
      <c r="G41" s="2204" t="s">
        <v>70</v>
      </c>
      <c r="H41" s="112"/>
      <c r="I41" s="224"/>
      <c r="J41" s="114"/>
      <c r="K41" s="1939"/>
      <c r="L41" s="2206"/>
      <c r="M41" s="2206"/>
      <c r="N41" s="2206"/>
      <c r="O41" s="1939">
        <v>0.0</v>
      </c>
      <c r="P41" s="1939">
        <v>1.0</v>
      </c>
      <c r="Q41" s="1939">
        <v>1.0</v>
      </c>
      <c r="R41" s="105"/>
      <c r="S41" s="105"/>
      <c r="T41" s="105"/>
      <c r="U41" s="105"/>
      <c r="V41" s="105"/>
    </row>
    <row r="42" outlineLevel="1">
      <c r="A42" s="195" t="s">
        <v>93</v>
      </c>
      <c r="B42" s="214"/>
      <c r="C42" s="210" t="s">
        <v>944</v>
      </c>
      <c r="D42" s="275" t="s">
        <v>541</v>
      </c>
      <c r="E42" s="210" t="s">
        <v>173</v>
      </c>
      <c r="F42" s="200">
        <v>12.0</v>
      </c>
      <c r="G42" s="201" t="s">
        <v>168</v>
      </c>
      <c r="H42" s="283" t="s">
        <v>3375</v>
      </c>
      <c r="I42" s="221"/>
      <c r="J42" s="110"/>
      <c r="K42" s="203"/>
      <c r="L42" s="203"/>
      <c r="M42" s="204"/>
      <c r="N42" s="204"/>
      <c r="O42" s="205">
        <v>0.0</v>
      </c>
      <c r="P42" s="205">
        <v>1.0</v>
      </c>
      <c r="Q42" s="205">
        <v>1.0</v>
      </c>
      <c r="R42" s="105"/>
      <c r="S42" s="105"/>
      <c r="T42" s="105"/>
      <c r="U42" s="105"/>
      <c r="V42" s="105"/>
    </row>
    <row r="43" outlineLevel="1">
      <c r="A43" s="222"/>
      <c r="B43" s="208" t="s">
        <v>76</v>
      </c>
      <c r="C43" s="210" t="s">
        <v>803</v>
      </c>
      <c r="D43" s="233"/>
      <c r="E43" s="210" t="s">
        <v>90</v>
      </c>
      <c r="F43" s="200">
        <v>9.6</v>
      </c>
      <c r="G43" s="201" t="s">
        <v>91</v>
      </c>
      <c r="H43" s="231"/>
      <c r="J43" s="233"/>
      <c r="K43" s="203"/>
      <c r="L43" s="203"/>
      <c r="M43" s="204"/>
      <c r="N43" s="204"/>
      <c r="O43" s="205"/>
      <c r="P43" s="205"/>
      <c r="Q43" s="205"/>
      <c r="R43" s="105"/>
      <c r="S43" s="105"/>
      <c r="T43" s="105"/>
      <c r="U43" s="105"/>
      <c r="V43" s="105"/>
    </row>
    <row r="44" outlineLevel="1">
      <c r="A44" s="222"/>
      <c r="B44" s="208" t="s">
        <v>3371</v>
      </c>
      <c r="C44" s="2204" t="s">
        <v>194</v>
      </c>
      <c r="D44" s="233"/>
      <c r="E44" s="2204" t="s">
        <v>90</v>
      </c>
      <c r="F44" s="1939">
        <v>9.6</v>
      </c>
      <c r="G44" s="2204" t="s">
        <v>70</v>
      </c>
      <c r="H44" s="231"/>
      <c r="J44" s="233"/>
      <c r="K44" s="1939"/>
      <c r="L44" s="2206"/>
      <c r="M44" s="2206"/>
      <c r="N44" s="2206"/>
      <c r="O44" s="1939">
        <v>0.0</v>
      </c>
      <c r="P44" s="1939">
        <v>1.0</v>
      </c>
      <c r="Q44" s="1939">
        <v>1.0</v>
      </c>
      <c r="R44" s="105"/>
      <c r="S44" s="105"/>
      <c r="T44" s="105"/>
      <c r="U44" s="105"/>
      <c r="V44" s="105"/>
    </row>
    <row r="45" outlineLevel="1">
      <c r="A45" s="222"/>
      <c r="B45" s="208" t="s">
        <v>3376</v>
      </c>
      <c r="C45" s="2204" t="s">
        <v>64</v>
      </c>
      <c r="D45" s="233"/>
      <c r="E45" s="2204" t="s">
        <v>58</v>
      </c>
      <c r="F45" s="1939">
        <v>4.8</v>
      </c>
      <c r="G45" s="2204" t="s">
        <v>292</v>
      </c>
      <c r="H45" s="231"/>
      <c r="J45" s="233"/>
      <c r="K45" s="1939"/>
      <c r="L45" s="2206"/>
      <c r="M45" s="2206"/>
      <c r="N45" s="2206"/>
      <c r="O45" s="1939">
        <v>0.0</v>
      </c>
      <c r="P45" s="1939">
        <v>1.0</v>
      </c>
      <c r="Q45" s="1939">
        <v>1.0</v>
      </c>
      <c r="R45" s="105"/>
      <c r="S45" s="105"/>
      <c r="T45" s="105"/>
      <c r="U45" s="105"/>
      <c r="V45" s="105"/>
    </row>
    <row r="46" outlineLevel="1">
      <c r="A46" s="207"/>
      <c r="B46" s="208" t="s">
        <v>3377</v>
      </c>
      <c r="C46" s="2204" t="s">
        <v>272</v>
      </c>
      <c r="D46" s="114"/>
      <c r="E46" s="2204" t="s">
        <v>194</v>
      </c>
      <c r="F46" s="1939">
        <v>3.5999999999999996</v>
      </c>
      <c r="G46" s="2204" t="s">
        <v>292</v>
      </c>
      <c r="H46" s="112"/>
      <c r="I46" s="224"/>
      <c r="J46" s="114"/>
      <c r="K46" s="1939"/>
      <c r="L46" s="2206"/>
      <c r="M46" s="2206"/>
      <c r="N46" s="2206"/>
      <c r="O46" s="1939">
        <v>0.0</v>
      </c>
      <c r="P46" s="1939">
        <v>1.0</v>
      </c>
      <c r="Q46" s="1939">
        <v>1.0</v>
      </c>
      <c r="R46" s="105"/>
      <c r="S46" s="105"/>
      <c r="T46" s="105"/>
      <c r="U46" s="105"/>
      <c r="V46" s="105"/>
    </row>
    <row r="47" outlineLevel="1">
      <c r="A47" s="195" t="s">
        <v>104</v>
      </c>
      <c r="B47" s="208"/>
      <c r="C47" s="210" t="s">
        <v>690</v>
      </c>
      <c r="D47" s="275" t="s">
        <v>924</v>
      </c>
      <c r="E47" s="210" t="s">
        <v>151</v>
      </c>
      <c r="F47" s="200">
        <v>6.6</v>
      </c>
      <c r="G47" s="201" t="s">
        <v>67</v>
      </c>
      <c r="H47" s="316"/>
      <c r="I47" s="221"/>
      <c r="J47" s="110"/>
      <c r="K47" s="205"/>
      <c r="L47" s="204"/>
      <c r="M47" s="204"/>
      <c r="N47" s="204"/>
      <c r="O47" s="205">
        <v>0.0</v>
      </c>
      <c r="P47" s="205">
        <v>1.0</v>
      </c>
      <c r="Q47" s="205">
        <v>1.0</v>
      </c>
      <c r="R47" s="105"/>
      <c r="S47" s="105"/>
      <c r="T47" s="105"/>
      <c r="U47" s="105"/>
      <c r="V47" s="105"/>
    </row>
    <row r="48" outlineLevel="1">
      <c r="A48" s="207"/>
      <c r="B48" s="208" t="s">
        <v>3371</v>
      </c>
      <c r="C48" s="2204" t="s">
        <v>960</v>
      </c>
      <c r="D48" s="114"/>
      <c r="E48" s="2204" t="s">
        <v>587</v>
      </c>
      <c r="F48" s="1939">
        <v>4.2</v>
      </c>
      <c r="G48" s="2204" t="s">
        <v>292</v>
      </c>
      <c r="H48" s="112"/>
      <c r="I48" s="224"/>
      <c r="J48" s="114"/>
      <c r="K48" s="2206"/>
      <c r="L48" s="2206"/>
      <c r="M48" s="2206"/>
      <c r="N48" s="2206"/>
      <c r="O48" s="1939">
        <v>0.0</v>
      </c>
      <c r="P48" s="1939">
        <v>1.0</v>
      </c>
      <c r="Q48" s="1939">
        <v>1.0</v>
      </c>
      <c r="R48" s="105"/>
      <c r="S48" s="105"/>
      <c r="T48" s="105"/>
      <c r="U48" s="105"/>
      <c r="V48" s="105"/>
    </row>
    <row r="49" outlineLevel="1">
      <c r="A49" s="195" t="s">
        <v>110</v>
      </c>
      <c r="B49" s="208" t="s">
        <v>142</v>
      </c>
      <c r="C49" s="355" t="s">
        <v>1087</v>
      </c>
      <c r="D49" s="314" t="s">
        <v>309</v>
      </c>
      <c r="E49" s="355" t="s">
        <v>74</v>
      </c>
      <c r="F49" s="200">
        <v>14.399999999999999</v>
      </c>
      <c r="G49" s="201" t="s">
        <v>91</v>
      </c>
      <c r="H49" s="243" t="s">
        <v>1841</v>
      </c>
      <c r="I49" s="221"/>
      <c r="J49" s="110"/>
      <c r="K49" s="203"/>
      <c r="L49" s="203"/>
      <c r="M49" s="204"/>
      <c r="N49" s="204"/>
      <c r="O49" s="205">
        <v>0.0</v>
      </c>
      <c r="P49" s="205">
        <v>1.0</v>
      </c>
      <c r="Q49" s="205">
        <v>1.0</v>
      </c>
      <c r="R49" s="105"/>
      <c r="S49" s="105"/>
      <c r="T49" s="105"/>
      <c r="U49" s="105"/>
      <c r="V49" s="105"/>
    </row>
    <row r="50" outlineLevel="1">
      <c r="A50" s="207"/>
      <c r="B50" s="208" t="s">
        <v>3379</v>
      </c>
      <c r="C50" s="2204" t="s">
        <v>217</v>
      </c>
      <c r="D50" s="114"/>
      <c r="E50" s="2204" t="s">
        <v>155</v>
      </c>
      <c r="F50" s="1939" t="s">
        <v>156</v>
      </c>
      <c r="G50" s="2204" t="s">
        <v>873</v>
      </c>
      <c r="H50" s="112"/>
      <c r="I50" s="224"/>
      <c r="J50" s="114"/>
      <c r="K50" s="2206"/>
      <c r="L50" s="2206"/>
      <c r="M50" s="2206"/>
      <c r="N50" s="2206"/>
      <c r="O50" s="1939">
        <v>0.0</v>
      </c>
      <c r="P50" s="1939">
        <v>1.0</v>
      </c>
      <c r="Q50" s="1939">
        <v>1.0</v>
      </c>
      <c r="R50" s="105"/>
      <c r="S50" s="105"/>
      <c r="T50" s="105"/>
      <c r="U50" s="105"/>
      <c r="V50" s="105"/>
    </row>
    <row r="51" outlineLevel="1">
      <c r="A51" s="195" t="s">
        <v>119</v>
      </c>
      <c r="B51" s="214"/>
      <c r="C51" s="355" t="s">
        <v>2320</v>
      </c>
      <c r="D51" s="314" t="s">
        <v>159</v>
      </c>
      <c r="E51" s="355" t="s">
        <v>74</v>
      </c>
      <c r="F51" s="200">
        <v>14.399999999999999</v>
      </c>
      <c r="G51" s="201" t="s">
        <v>91</v>
      </c>
      <c r="H51" s="316" t="s">
        <v>3380</v>
      </c>
      <c r="I51" s="221"/>
      <c r="J51" s="110"/>
      <c r="K51" s="204"/>
      <c r="L51" s="204"/>
      <c r="M51" s="204"/>
      <c r="N51" s="204"/>
      <c r="O51" s="205">
        <v>0.0</v>
      </c>
      <c r="P51" s="205">
        <v>1.0</v>
      </c>
      <c r="Q51" s="205">
        <v>1.0</v>
      </c>
      <c r="R51" s="105"/>
      <c r="S51" s="105"/>
      <c r="T51" s="105"/>
      <c r="U51" s="105"/>
      <c r="V51" s="105"/>
    </row>
    <row r="52" outlineLevel="1">
      <c r="A52" s="222"/>
      <c r="B52" s="208" t="s">
        <v>3371</v>
      </c>
      <c r="C52" s="2204" t="s">
        <v>540</v>
      </c>
      <c r="D52" s="233"/>
      <c r="E52" s="2204" t="s">
        <v>66</v>
      </c>
      <c r="F52" s="1939">
        <v>7.199999999999999</v>
      </c>
      <c r="G52" s="2204" t="s">
        <v>70</v>
      </c>
      <c r="H52" s="231"/>
      <c r="J52" s="233"/>
      <c r="K52" s="2206"/>
      <c r="L52" s="2206"/>
      <c r="M52" s="2206"/>
      <c r="N52" s="2206"/>
      <c r="O52" s="1939">
        <v>0.0</v>
      </c>
      <c r="P52" s="1939">
        <v>1.0</v>
      </c>
      <c r="Q52" s="1939">
        <v>1.0</v>
      </c>
      <c r="R52" s="105"/>
      <c r="S52" s="105"/>
      <c r="T52" s="105"/>
      <c r="U52" s="105"/>
      <c r="V52" s="105"/>
    </row>
    <row r="53" outlineLevel="1">
      <c r="A53" s="207"/>
      <c r="B53" s="208" t="s">
        <v>3381</v>
      </c>
      <c r="C53" s="2204" t="s">
        <v>1616</v>
      </c>
      <c r="D53" s="114"/>
      <c r="E53" s="2204" t="s">
        <v>229</v>
      </c>
      <c r="F53" s="1939">
        <v>6.0</v>
      </c>
      <c r="G53" s="2204" t="s">
        <v>70</v>
      </c>
      <c r="H53" s="112"/>
      <c r="I53" s="224"/>
      <c r="J53" s="114"/>
      <c r="K53" s="2206"/>
      <c r="L53" s="2206"/>
      <c r="M53" s="2206"/>
      <c r="N53" s="2206"/>
      <c r="O53" s="1939">
        <v>0.0</v>
      </c>
      <c r="P53" s="1939">
        <v>1.0</v>
      </c>
      <c r="Q53" s="1939">
        <v>1.0</v>
      </c>
      <c r="R53" s="105"/>
      <c r="S53" s="105"/>
      <c r="T53" s="105"/>
      <c r="U53" s="105"/>
      <c r="V53" s="105"/>
    </row>
    <row r="54" outlineLevel="1">
      <c r="A54" s="195" t="s">
        <v>128</v>
      </c>
      <c r="B54" s="208" t="s">
        <v>170</v>
      </c>
      <c r="C54" s="210" t="s">
        <v>105</v>
      </c>
      <c r="D54" s="314" t="s">
        <v>464</v>
      </c>
      <c r="E54" s="355" t="s">
        <v>145</v>
      </c>
      <c r="F54" s="200">
        <v>8.4</v>
      </c>
      <c r="G54" s="201" t="s">
        <v>67</v>
      </c>
      <c r="H54" s="243" t="s">
        <v>528</v>
      </c>
      <c r="I54" s="221"/>
      <c r="J54" s="110"/>
      <c r="K54" s="203"/>
      <c r="L54" s="203"/>
      <c r="M54" s="204"/>
      <c r="N54" s="204"/>
      <c r="O54" s="205">
        <v>0.0</v>
      </c>
      <c r="P54" s="205">
        <v>1.0</v>
      </c>
      <c r="Q54" s="205">
        <v>1.0</v>
      </c>
      <c r="R54" s="105"/>
      <c r="S54" s="105"/>
      <c r="T54" s="105"/>
      <c r="U54" s="105"/>
      <c r="V54" s="105"/>
    </row>
    <row r="55" outlineLevel="1">
      <c r="A55" s="222"/>
      <c r="B55" s="208" t="s">
        <v>177</v>
      </c>
      <c r="C55" s="210" t="s">
        <v>217</v>
      </c>
      <c r="D55" s="233"/>
      <c r="E55" s="355" t="s">
        <v>79</v>
      </c>
      <c r="F55" s="200">
        <v>10.799999999999999</v>
      </c>
      <c r="G55" s="201" t="s">
        <v>147</v>
      </c>
      <c r="H55" s="231"/>
      <c r="J55" s="233"/>
      <c r="K55" s="203"/>
      <c r="L55" s="203"/>
      <c r="M55" s="204"/>
      <c r="N55" s="204"/>
      <c r="O55" s="205">
        <v>0.0</v>
      </c>
      <c r="P55" s="205">
        <v>1.0</v>
      </c>
      <c r="Q55" s="205">
        <v>1.0</v>
      </c>
      <c r="R55" s="105"/>
      <c r="S55" s="105"/>
      <c r="T55" s="105"/>
      <c r="U55" s="105"/>
      <c r="V55" s="105"/>
    </row>
    <row r="56" outlineLevel="1">
      <c r="A56" s="222"/>
      <c r="B56" s="208" t="s">
        <v>3382</v>
      </c>
      <c r="C56" s="2204" t="s">
        <v>261</v>
      </c>
      <c r="D56" s="233"/>
      <c r="E56" s="2204" t="s">
        <v>58</v>
      </c>
      <c r="F56" s="1939">
        <v>4.8</v>
      </c>
      <c r="G56" s="2204" t="s">
        <v>292</v>
      </c>
      <c r="H56" s="231"/>
      <c r="J56" s="233"/>
      <c r="K56" s="2206"/>
      <c r="L56" s="2206"/>
      <c r="M56" s="2206"/>
      <c r="N56" s="2206"/>
      <c r="O56" s="1939">
        <v>0.0</v>
      </c>
      <c r="P56" s="1939">
        <v>1.0</v>
      </c>
      <c r="Q56" s="1939">
        <v>1.0</v>
      </c>
      <c r="R56" s="105"/>
      <c r="S56" s="105"/>
      <c r="T56" s="105"/>
      <c r="U56" s="105"/>
      <c r="V56" s="105"/>
    </row>
    <row r="57" outlineLevel="1">
      <c r="A57" s="207"/>
      <c r="B57" s="208" t="s">
        <v>3383</v>
      </c>
      <c r="C57" s="2204" t="s">
        <v>333</v>
      </c>
      <c r="D57" s="114"/>
      <c r="E57" s="2204" t="s">
        <v>229</v>
      </c>
      <c r="F57" s="1939">
        <v>6.0</v>
      </c>
      <c r="G57" s="2204" t="s">
        <v>70</v>
      </c>
      <c r="H57" s="112"/>
      <c r="I57" s="224"/>
      <c r="J57" s="114"/>
      <c r="K57" s="2206"/>
      <c r="L57" s="2206"/>
      <c r="M57" s="2206"/>
      <c r="N57" s="2206"/>
      <c r="O57" s="1939">
        <v>0.0</v>
      </c>
      <c r="P57" s="1939">
        <v>1.0</v>
      </c>
      <c r="Q57" s="1939">
        <v>1.0</v>
      </c>
      <c r="R57" s="105"/>
      <c r="S57" s="105"/>
      <c r="T57" s="105"/>
      <c r="U57" s="105"/>
      <c r="V57" s="105"/>
    </row>
    <row r="58">
      <c r="A58" s="180"/>
      <c r="B58" s="246"/>
      <c r="C58" s="180"/>
      <c r="E58" s="180"/>
      <c r="F58" s="248"/>
      <c r="G58" s="248"/>
      <c r="H58" s="180"/>
      <c r="I58" s="180"/>
      <c r="J58" s="180"/>
      <c r="K58" s="180"/>
      <c r="L58" s="180"/>
      <c r="M58" s="180"/>
      <c r="N58" s="180"/>
      <c r="O58" s="180"/>
      <c r="P58" s="180"/>
      <c r="Q58" s="180"/>
      <c r="R58" s="180"/>
      <c r="S58" s="180"/>
      <c r="T58" s="180"/>
      <c r="U58" s="180"/>
      <c r="V58" s="180"/>
    </row>
    <row r="59">
      <c r="A59" s="250" t="s">
        <v>148</v>
      </c>
      <c r="B59" s="110"/>
      <c r="C59" s="251"/>
      <c r="D59" s="251"/>
      <c r="E59" s="251"/>
      <c r="F59" s="253"/>
      <c r="G59" s="251"/>
      <c r="H59" s="253"/>
      <c r="I59" s="253"/>
      <c r="J59" s="254"/>
      <c r="K59" s="253"/>
      <c r="L59" s="253"/>
      <c r="M59" s="253"/>
      <c r="N59" s="253"/>
      <c r="O59" s="253"/>
      <c r="P59" s="253"/>
      <c r="Q59" s="253"/>
      <c r="R59" s="253"/>
      <c r="S59" s="253"/>
      <c r="T59" s="253"/>
      <c r="U59" s="253"/>
      <c r="V59" s="253"/>
    </row>
    <row r="60" outlineLevel="1">
      <c r="A60" s="112"/>
      <c r="B60" s="114"/>
      <c r="C60" s="256" t="s">
        <v>48</v>
      </c>
      <c r="D60" s="257" t="s">
        <v>49</v>
      </c>
      <c r="E60" s="256" t="s">
        <v>50</v>
      </c>
      <c r="F60" s="259" t="s">
        <v>51</v>
      </c>
      <c r="G60" s="259" t="s">
        <v>174</v>
      </c>
      <c r="H60" s="260" t="s">
        <v>52</v>
      </c>
      <c r="I60" s="259" t="str">
        <f>'テンプレート'!I56</f>
        <v>Landing Lag</v>
      </c>
      <c r="J60" s="259" t="s">
        <v>176</v>
      </c>
      <c r="K60" s="259" t="str">
        <f>'テンプレート'!K56</f>
        <v>ベクトル</v>
      </c>
      <c r="L60" s="259" t="str">
        <f>'テンプレート'!L56</f>
        <v>KBG (R.E.)</v>
      </c>
      <c r="M60" s="259" t="str">
        <f>'テンプレート'!M56</f>
        <v>BKB (R.A.)</v>
      </c>
      <c r="N60" s="259" t="str">
        <f>'テンプレート'!N56</f>
        <v>FKB (R.F.)</v>
      </c>
      <c r="O60" s="262" t="str">
        <f>'テンプレート'!O56</f>
        <v>盾削り値</v>
      </c>
      <c r="P60" s="259" t="str">
        <f>'テンプレート'!P56</f>
        <v>ﾋｯﾄｽﾄｯﾌﾟ</v>
      </c>
      <c r="Q60" s="262" t="str">
        <f>'テンプレート'!Q56</f>
        <v>ずらし</v>
      </c>
      <c r="R60" s="263" t="str">
        <f>'テンプレート'!R56</f>
        <v>Comment</v>
      </c>
      <c r="S60" s="120"/>
      <c r="T60" s="120"/>
      <c r="U60" s="120"/>
      <c r="V60" s="120"/>
    </row>
    <row r="61" outlineLevel="1">
      <c r="A61" s="265" t="s">
        <v>187</v>
      </c>
      <c r="B61" s="267"/>
      <c r="C61" s="345" t="s">
        <v>1159</v>
      </c>
      <c r="D61" s="275" t="s">
        <v>172</v>
      </c>
      <c r="E61" s="271" t="s">
        <v>3385</v>
      </c>
      <c r="F61" s="273" t="s">
        <v>3386</v>
      </c>
      <c r="G61" s="273" t="s">
        <v>3387</v>
      </c>
      <c r="H61" s="200" t="s">
        <v>295</v>
      </c>
      <c r="I61" s="311" t="str">
        <f t="array" ref="I61">INDEX('Aerial Attacks'!$O$3:$AA$109, MATCH($A$1,'Aerial Attacks'!$A$3:$A$109,0), MATCH(A61,'Aerial Attacks'!$O$2:$S$2,0))</f>
        <v>8</v>
      </c>
      <c r="J61" s="275" t="s">
        <v>297</v>
      </c>
      <c r="K61" s="278"/>
      <c r="L61" s="284"/>
      <c r="M61" s="825"/>
      <c r="N61" s="825"/>
      <c r="O61" s="282">
        <v>0.0</v>
      </c>
      <c r="P61" s="282">
        <v>1.0</v>
      </c>
      <c r="Q61" s="282">
        <v>1.0</v>
      </c>
      <c r="R61" s="316"/>
      <c r="S61" s="221"/>
      <c r="T61" s="221"/>
      <c r="U61" s="221"/>
      <c r="V61" s="110"/>
    </row>
    <row r="62" outlineLevel="1">
      <c r="A62" s="222"/>
      <c r="B62" s="267" t="s">
        <v>76</v>
      </c>
      <c r="C62" s="199" t="s">
        <v>3263</v>
      </c>
      <c r="D62" s="233"/>
      <c r="E62" s="271" t="s">
        <v>3388</v>
      </c>
      <c r="F62" s="273" t="s">
        <v>3389</v>
      </c>
      <c r="G62" s="273" t="s">
        <v>3390</v>
      </c>
      <c r="H62" s="200" t="s">
        <v>3391</v>
      </c>
      <c r="I62" s="222"/>
      <c r="J62" s="233"/>
      <c r="K62" s="278"/>
      <c r="L62" s="284"/>
      <c r="M62" s="825"/>
      <c r="N62" s="825"/>
      <c r="O62" s="282">
        <v>0.0</v>
      </c>
      <c r="P62" s="282">
        <v>1.0</v>
      </c>
      <c r="Q62" s="282">
        <v>1.0</v>
      </c>
      <c r="R62" s="231"/>
      <c r="V62" s="233"/>
    </row>
    <row r="63" outlineLevel="1">
      <c r="A63" s="222"/>
      <c r="B63" s="267" t="s">
        <v>3382</v>
      </c>
      <c r="C63" s="2210" t="s">
        <v>85</v>
      </c>
      <c r="D63" s="233"/>
      <c r="E63" s="2211" t="s">
        <v>194</v>
      </c>
      <c r="F63" s="2212">
        <v>3.5999999999999996</v>
      </c>
      <c r="G63" s="2212">
        <v>3.06</v>
      </c>
      <c r="H63" s="1939" t="s">
        <v>292</v>
      </c>
      <c r="I63" s="222"/>
      <c r="J63" s="233"/>
      <c r="K63" s="2213"/>
      <c r="L63" s="2214"/>
      <c r="M63" s="2214"/>
      <c r="N63" s="2214"/>
      <c r="O63" s="2213">
        <v>0.0</v>
      </c>
      <c r="P63" s="2213">
        <v>1.0</v>
      </c>
      <c r="Q63" s="2213">
        <v>1.0</v>
      </c>
      <c r="R63" s="231"/>
      <c r="V63" s="233"/>
    </row>
    <row r="64" outlineLevel="1">
      <c r="A64" s="207"/>
      <c r="B64" s="267" t="s">
        <v>3383</v>
      </c>
      <c r="C64" s="1937" t="s">
        <v>136</v>
      </c>
      <c r="D64" s="114"/>
      <c r="E64" s="1937" t="s">
        <v>194</v>
      </c>
      <c r="F64" s="2212">
        <v>3.5999999999999996</v>
      </c>
      <c r="G64" s="2212">
        <v>3.06</v>
      </c>
      <c r="H64" s="1939" t="s">
        <v>292</v>
      </c>
      <c r="I64" s="207"/>
      <c r="J64" s="114"/>
      <c r="K64" s="2213"/>
      <c r="L64" s="2214"/>
      <c r="M64" s="2214"/>
      <c r="N64" s="2214"/>
      <c r="O64" s="2213">
        <v>0.0</v>
      </c>
      <c r="P64" s="2213">
        <v>1.0</v>
      </c>
      <c r="Q64" s="2213">
        <v>1.0</v>
      </c>
      <c r="R64" s="112"/>
      <c r="S64" s="224"/>
      <c r="T64" s="224"/>
      <c r="U64" s="224"/>
      <c r="V64" s="114"/>
    </row>
    <row r="65" outlineLevel="1">
      <c r="A65" s="265" t="s">
        <v>219</v>
      </c>
      <c r="B65" s="267" t="s">
        <v>402</v>
      </c>
      <c r="C65" s="199" t="s">
        <v>3392</v>
      </c>
      <c r="D65" s="295" t="s">
        <v>112</v>
      </c>
      <c r="E65" s="199" t="s">
        <v>429</v>
      </c>
      <c r="F65" s="273">
        <v>1.2</v>
      </c>
      <c r="G65" s="273">
        <v>1.02</v>
      </c>
      <c r="H65" s="200" t="s">
        <v>292</v>
      </c>
      <c r="I65" s="311" t="str">
        <f t="array" ref="I65">INDEX('Aerial Attacks'!$O$3:$AA$109, MATCH($A$1,'Aerial Attacks'!$A$3:$A$109,0), MATCH(A65,'Aerial Attacks'!$O$2:$S$2,0))</f>
        <v>16</v>
      </c>
      <c r="J65" s="275" t="s">
        <v>2257</v>
      </c>
      <c r="K65" s="278"/>
      <c r="L65" s="284"/>
      <c r="M65" s="825"/>
      <c r="N65" s="825"/>
      <c r="O65" s="282">
        <v>0.0</v>
      </c>
      <c r="P65" s="282">
        <v>1.0</v>
      </c>
      <c r="Q65" s="282">
        <v>1.0</v>
      </c>
      <c r="R65" s="316"/>
      <c r="S65" s="221"/>
      <c r="T65" s="221"/>
      <c r="U65" s="221"/>
      <c r="V65" s="110"/>
    </row>
    <row r="66" outlineLevel="1">
      <c r="A66" s="222"/>
      <c r="B66" s="267" t="s">
        <v>418</v>
      </c>
      <c r="C66" s="199" t="s">
        <v>111</v>
      </c>
      <c r="D66" s="233"/>
      <c r="E66" s="199" t="s">
        <v>58</v>
      </c>
      <c r="F66" s="273">
        <v>4.8</v>
      </c>
      <c r="G66" s="273">
        <v>4.08</v>
      </c>
      <c r="H66" s="200" t="s">
        <v>70</v>
      </c>
      <c r="I66" s="222"/>
      <c r="J66" s="233"/>
      <c r="K66" s="278"/>
      <c r="L66" s="284"/>
      <c r="M66" s="825"/>
      <c r="N66" s="825"/>
      <c r="O66" s="282">
        <v>0.0</v>
      </c>
      <c r="P66" s="282">
        <v>1.0</v>
      </c>
      <c r="Q66" s="282">
        <v>1.0</v>
      </c>
      <c r="R66" s="231"/>
      <c r="V66" s="233"/>
    </row>
    <row r="67" outlineLevel="1">
      <c r="A67" s="207"/>
      <c r="B67" s="267" t="s">
        <v>3371</v>
      </c>
      <c r="C67" s="1937" t="s">
        <v>460</v>
      </c>
      <c r="D67" s="114"/>
      <c r="E67" s="1937" t="s">
        <v>194</v>
      </c>
      <c r="F67" s="2212">
        <v>3.5999999999999996</v>
      </c>
      <c r="G67" s="2212">
        <v>3.06</v>
      </c>
      <c r="H67" s="1939" t="s">
        <v>292</v>
      </c>
      <c r="I67" s="207"/>
      <c r="J67" s="114"/>
      <c r="K67" s="2213"/>
      <c r="L67" s="2214"/>
      <c r="M67" s="2214"/>
      <c r="N67" s="2214"/>
      <c r="O67" s="2213">
        <v>0.0</v>
      </c>
      <c r="P67" s="2213">
        <v>1.0</v>
      </c>
      <c r="Q67" s="2213">
        <v>1.0</v>
      </c>
      <c r="R67" s="112"/>
      <c r="S67" s="224"/>
      <c r="T67" s="224"/>
      <c r="U67" s="224"/>
      <c r="V67" s="114"/>
    </row>
    <row r="68" outlineLevel="1">
      <c r="A68" s="265" t="s">
        <v>260</v>
      </c>
      <c r="B68" s="267"/>
      <c r="C68" s="199" t="s">
        <v>794</v>
      </c>
      <c r="D68" s="269">
        <v>54.0</v>
      </c>
      <c r="E68" s="199" t="s">
        <v>191</v>
      </c>
      <c r="F68" s="273">
        <v>13.2</v>
      </c>
      <c r="G68" s="273">
        <v>11.22</v>
      </c>
      <c r="H68" s="200" t="s">
        <v>193</v>
      </c>
      <c r="I68" s="311">
        <f t="array" ref="I68">INDEX('Aerial Attacks'!$O$3:$AA$109, MATCH($A$1,'Aerial Attacks'!$A$3:$A$109,0), MATCH(A68,'Aerial Attacks'!$O$2:$S$2,0))</f>
        <v>10</v>
      </c>
      <c r="J68" s="275" t="s">
        <v>2257</v>
      </c>
      <c r="K68" s="278"/>
      <c r="L68" s="284"/>
      <c r="M68" s="825"/>
      <c r="N68" s="825"/>
      <c r="O68" s="282">
        <v>0.0</v>
      </c>
      <c r="P68" s="282">
        <v>1.0</v>
      </c>
      <c r="Q68" s="282">
        <v>1.0</v>
      </c>
      <c r="R68" s="316"/>
      <c r="S68" s="221"/>
      <c r="T68" s="221"/>
      <c r="U68" s="221"/>
      <c r="V68" s="110"/>
    </row>
    <row r="69" outlineLevel="1">
      <c r="A69" s="207"/>
      <c r="B69" s="267" t="s">
        <v>3371</v>
      </c>
      <c r="C69" s="1937" t="s">
        <v>719</v>
      </c>
      <c r="D69" s="114"/>
      <c r="E69" s="1937" t="s">
        <v>58</v>
      </c>
      <c r="F69" s="2212">
        <v>4.8</v>
      </c>
      <c r="G69" s="2212">
        <v>4.08</v>
      </c>
      <c r="H69" s="1939" t="s">
        <v>292</v>
      </c>
      <c r="I69" s="207"/>
      <c r="J69" s="114"/>
      <c r="K69" s="2213"/>
      <c r="L69" s="2214"/>
      <c r="M69" s="2214"/>
      <c r="N69" s="2214"/>
      <c r="O69" s="2213">
        <v>0.0</v>
      </c>
      <c r="P69" s="2213">
        <v>1.0</v>
      </c>
      <c r="Q69" s="2213">
        <v>1.0</v>
      </c>
      <c r="R69" s="112"/>
      <c r="S69" s="224"/>
      <c r="T69" s="224"/>
      <c r="U69" s="224"/>
      <c r="V69" s="114"/>
    </row>
    <row r="70" outlineLevel="1">
      <c r="A70" s="265" t="s">
        <v>271</v>
      </c>
      <c r="B70" s="267"/>
      <c r="C70" s="199" t="s">
        <v>276</v>
      </c>
      <c r="D70" s="275" t="s">
        <v>121</v>
      </c>
      <c r="E70" s="199" t="s">
        <v>173</v>
      </c>
      <c r="F70" s="273">
        <v>12.0</v>
      </c>
      <c r="G70" s="273">
        <v>10.2</v>
      </c>
      <c r="H70" s="200" t="s">
        <v>193</v>
      </c>
      <c r="I70" s="311" t="str">
        <f t="array" ref="I70">INDEX('Aerial Attacks'!$O$3:$AA$109, MATCH($A$1,'Aerial Attacks'!$A$3:$A$109,0), MATCH(A70,'Aerial Attacks'!$O$2:$S$2,0))</f>
        <v>11</v>
      </c>
      <c r="J70" s="275" t="s">
        <v>1139</v>
      </c>
      <c r="K70" s="284"/>
      <c r="L70" s="284"/>
      <c r="M70" s="825"/>
      <c r="N70" s="825"/>
      <c r="O70" s="282">
        <v>0.0</v>
      </c>
      <c r="P70" s="282">
        <v>1.0</v>
      </c>
      <c r="Q70" s="282">
        <v>1.0</v>
      </c>
      <c r="R70" s="243" t="s">
        <v>3393</v>
      </c>
      <c r="S70" s="221"/>
      <c r="T70" s="221"/>
      <c r="U70" s="221"/>
      <c r="V70" s="110"/>
    </row>
    <row r="71" outlineLevel="1">
      <c r="A71" s="222"/>
      <c r="B71" s="267" t="s">
        <v>343</v>
      </c>
      <c r="C71" s="199" t="s">
        <v>575</v>
      </c>
      <c r="D71" s="233"/>
      <c r="E71" s="199" t="s">
        <v>229</v>
      </c>
      <c r="F71" s="273">
        <v>6.0</v>
      </c>
      <c r="G71" s="273">
        <v>5.1</v>
      </c>
      <c r="H71" s="200" t="s">
        <v>70</v>
      </c>
      <c r="I71" s="222"/>
      <c r="J71" s="233"/>
      <c r="K71" s="284"/>
      <c r="L71" s="284"/>
      <c r="M71" s="825"/>
      <c r="N71" s="825"/>
      <c r="O71" s="282">
        <v>0.0</v>
      </c>
      <c r="P71" s="282">
        <v>1.0</v>
      </c>
      <c r="Q71" s="282">
        <v>1.0</v>
      </c>
      <c r="R71" s="231"/>
      <c r="V71" s="233"/>
    </row>
    <row r="72" outlineLevel="1">
      <c r="A72" s="222"/>
      <c r="B72" s="267" t="s">
        <v>352</v>
      </c>
      <c r="C72" s="199" t="s">
        <v>893</v>
      </c>
      <c r="D72" s="233"/>
      <c r="E72" s="199" t="s">
        <v>303</v>
      </c>
      <c r="F72" s="273">
        <v>2.4</v>
      </c>
      <c r="G72" s="273">
        <v>2.04</v>
      </c>
      <c r="H72" s="200" t="s">
        <v>292</v>
      </c>
      <c r="I72" s="222"/>
      <c r="J72" s="233"/>
      <c r="K72" s="284"/>
      <c r="L72" s="284"/>
      <c r="M72" s="825"/>
      <c r="N72" s="825"/>
      <c r="O72" s="282">
        <v>0.0</v>
      </c>
      <c r="P72" s="282">
        <v>1.0</v>
      </c>
      <c r="Q72" s="282">
        <v>1.0</v>
      </c>
      <c r="R72" s="231"/>
      <c r="V72" s="233"/>
    </row>
    <row r="73" outlineLevel="1">
      <c r="A73" s="207"/>
      <c r="B73" s="267" t="s">
        <v>3371</v>
      </c>
      <c r="C73" s="1937" t="s">
        <v>2619</v>
      </c>
      <c r="D73" s="114"/>
      <c r="E73" s="1937" t="s">
        <v>58</v>
      </c>
      <c r="F73" s="2212">
        <v>4.8</v>
      </c>
      <c r="G73" s="2212">
        <v>4.08</v>
      </c>
      <c r="H73" s="1939" t="s">
        <v>292</v>
      </c>
      <c r="I73" s="207"/>
      <c r="J73" s="114"/>
      <c r="K73" s="2214"/>
      <c r="L73" s="2214"/>
      <c r="M73" s="2214"/>
      <c r="N73" s="2214"/>
      <c r="O73" s="2213">
        <v>0.0</v>
      </c>
      <c r="P73" s="2213">
        <v>1.0</v>
      </c>
      <c r="Q73" s="2213">
        <v>1.0</v>
      </c>
      <c r="R73" s="112"/>
      <c r="S73" s="224"/>
      <c r="T73" s="224"/>
      <c r="U73" s="224"/>
      <c r="V73" s="114"/>
    </row>
    <row r="74" outlineLevel="1">
      <c r="A74" s="265" t="s">
        <v>283</v>
      </c>
      <c r="B74" s="267"/>
      <c r="C74" s="199" t="s">
        <v>495</v>
      </c>
      <c r="D74" s="269">
        <v>49.0</v>
      </c>
      <c r="E74" s="199" t="s">
        <v>90</v>
      </c>
      <c r="F74" s="273">
        <v>9.6</v>
      </c>
      <c r="G74" s="273">
        <v>8.16</v>
      </c>
      <c r="H74" s="200" t="s">
        <v>193</v>
      </c>
      <c r="I74" s="311">
        <f t="array" ref="I74">INDEX('Aerial Attacks'!$O$3:$AA$109, MATCH($A$1,'Aerial Attacks'!$A$3:$A$109,0), MATCH(A74,'Aerial Attacks'!$O$2:$S$2,0))</f>
        <v>12</v>
      </c>
      <c r="J74" s="275" t="s">
        <v>3394</v>
      </c>
      <c r="K74" s="284"/>
      <c r="L74" s="284"/>
      <c r="M74" s="825"/>
      <c r="N74" s="825"/>
      <c r="O74" s="282">
        <v>0.0</v>
      </c>
      <c r="P74" s="282">
        <v>1.0</v>
      </c>
      <c r="Q74" s="282">
        <v>1.0</v>
      </c>
      <c r="R74" s="243" t="s">
        <v>3395</v>
      </c>
      <c r="S74" s="221"/>
      <c r="T74" s="221"/>
      <c r="U74" s="221"/>
      <c r="V74" s="110"/>
    </row>
    <row r="75" outlineLevel="1">
      <c r="A75" s="222"/>
      <c r="B75" s="267" t="s">
        <v>343</v>
      </c>
      <c r="C75" s="199" t="s">
        <v>3396</v>
      </c>
      <c r="D75" s="233"/>
      <c r="E75" s="199" t="s">
        <v>145</v>
      </c>
      <c r="F75" s="273">
        <v>8.4</v>
      </c>
      <c r="G75" s="273">
        <v>7.140000000000001</v>
      </c>
      <c r="H75" s="200" t="s">
        <v>70</v>
      </c>
      <c r="I75" s="222"/>
      <c r="J75" s="233"/>
      <c r="K75" s="284"/>
      <c r="L75" s="284"/>
      <c r="M75" s="825"/>
      <c r="N75" s="825"/>
      <c r="O75" s="282">
        <v>0.0</v>
      </c>
      <c r="P75" s="282">
        <v>1.0</v>
      </c>
      <c r="Q75" s="282">
        <v>1.0</v>
      </c>
      <c r="R75" s="231"/>
      <c r="V75" s="233"/>
    </row>
    <row r="76" outlineLevel="1">
      <c r="A76" s="222"/>
      <c r="B76" s="267" t="s">
        <v>352</v>
      </c>
      <c r="C76" s="199" t="s">
        <v>970</v>
      </c>
      <c r="D76" s="233"/>
      <c r="E76" s="199" t="s">
        <v>66</v>
      </c>
      <c r="F76" s="273">
        <v>7.199999999999999</v>
      </c>
      <c r="G76" s="273">
        <v>6.12</v>
      </c>
      <c r="H76" s="200" t="s">
        <v>70</v>
      </c>
      <c r="I76" s="222"/>
      <c r="J76" s="233"/>
      <c r="K76" s="284"/>
      <c r="L76" s="284"/>
      <c r="M76" s="825"/>
      <c r="N76" s="825"/>
      <c r="O76" s="282">
        <v>0.0</v>
      </c>
      <c r="P76" s="282">
        <v>1.0</v>
      </c>
      <c r="Q76" s="282">
        <v>1.0</v>
      </c>
      <c r="R76" s="231"/>
      <c r="V76" s="233"/>
    </row>
    <row r="77" outlineLevel="1">
      <c r="A77" s="222"/>
      <c r="B77" s="267" t="s">
        <v>403</v>
      </c>
      <c r="C77" s="199" t="s">
        <v>3397</v>
      </c>
      <c r="D77" s="233"/>
      <c r="E77" s="199" t="s">
        <v>303</v>
      </c>
      <c r="F77" s="273">
        <v>2.4</v>
      </c>
      <c r="G77" s="273">
        <v>2.04</v>
      </c>
      <c r="H77" s="200" t="s">
        <v>292</v>
      </c>
      <c r="I77" s="222"/>
      <c r="J77" s="233"/>
      <c r="K77" s="284"/>
      <c r="L77" s="284"/>
      <c r="M77" s="825"/>
      <c r="N77" s="825"/>
      <c r="O77" s="282">
        <v>0.0</v>
      </c>
      <c r="P77" s="282">
        <v>1.0</v>
      </c>
      <c r="Q77" s="282">
        <v>1.0</v>
      </c>
      <c r="R77" s="231"/>
      <c r="V77" s="233"/>
    </row>
    <row r="78" outlineLevel="1">
      <c r="A78" s="207"/>
      <c r="B78" s="267" t="s">
        <v>3371</v>
      </c>
      <c r="C78" s="1937" t="s">
        <v>893</v>
      </c>
      <c r="D78" s="114"/>
      <c r="E78" s="1937" t="s">
        <v>229</v>
      </c>
      <c r="F78" s="2212">
        <v>6.0</v>
      </c>
      <c r="G78" s="2212">
        <v>5.1</v>
      </c>
      <c r="H78" s="1939" t="s">
        <v>70</v>
      </c>
      <c r="I78" s="207"/>
      <c r="J78" s="114"/>
      <c r="K78" s="2214"/>
      <c r="L78" s="2214"/>
      <c r="M78" s="2214"/>
      <c r="N78" s="2214"/>
      <c r="O78" s="2213">
        <v>0.0</v>
      </c>
      <c r="P78" s="2213">
        <v>1.0</v>
      </c>
      <c r="Q78" s="2213">
        <v>1.0</v>
      </c>
      <c r="R78" s="112"/>
      <c r="S78" s="224"/>
      <c r="T78" s="224"/>
      <c r="U78" s="224"/>
      <c r="V78" s="114"/>
    </row>
    <row r="79">
      <c r="A79" s="312"/>
      <c r="B79" s="315"/>
      <c r="C79" s="317"/>
      <c r="D79" s="317"/>
      <c r="E79" s="318"/>
      <c r="F79" s="318"/>
      <c r="G79" s="318"/>
      <c r="H79" s="319"/>
      <c r="I79" s="319"/>
      <c r="J79" s="320"/>
      <c r="K79" s="320"/>
      <c r="L79" s="320"/>
      <c r="M79" s="320"/>
      <c r="N79" s="320"/>
      <c r="O79" s="320"/>
      <c r="P79" s="320"/>
      <c r="Q79" s="180"/>
      <c r="R79" s="180"/>
      <c r="S79" s="180"/>
      <c r="T79" s="180"/>
      <c r="U79" s="180"/>
      <c r="V79" s="180"/>
    </row>
    <row r="80">
      <c r="A80" s="322" t="s">
        <v>305</v>
      </c>
      <c r="B80" s="117"/>
      <c r="C80" s="317"/>
      <c r="D80" s="317"/>
      <c r="E80" s="318"/>
      <c r="F80" s="318"/>
      <c r="G80" s="318"/>
      <c r="H80" s="319"/>
      <c r="I80" s="319"/>
      <c r="J80" s="320"/>
      <c r="K80" s="320"/>
      <c r="L80" s="320"/>
      <c r="M80" s="320"/>
      <c r="N80" s="320"/>
      <c r="O80" s="320"/>
      <c r="P80" s="320"/>
      <c r="Q80" s="180"/>
      <c r="R80" s="180"/>
      <c r="S80" s="180"/>
      <c r="T80" s="180"/>
      <c r="U80" s="180"/>
      <c r="V80" s="180"/>
    </row>
    <row r="81" outlineLevel="1">
      <c r="A81" s="324" t="s">
        <v>3398</v>
      </c>
      <c r="B81" s="117"/>
      <c r="C81" s="327" t="s">
        <v>48</v>
      </c>
      <c r="D81" s="327" t="s">
        <v>49</v>
      </c>
      <c r="E81" s="328" t="s">
        <v>50</v>
      </c>
      <c r="F81" s="329" t="s">
        <v>51</v>
      </c>
      <c r="G81" s="328" t="s">
        <v>52</v>
      </c>
      <c r="H81" s="331" t="str">
        <f>'テンプレート'!H72</f>
        <v>Comment</v>
      </c>
      <c r="I81" s="120"/>
      <c r="J81" s="117"/>
      <c r="K81" s="333" t="str">
        <f>'テンプレート'!K72</f>
        <v>ベクトル</v>
      </c>
      <c r="L81" s="333" t="str">
        <f>'テンプレート'!L72</f>
        <v>KBG (R.E.)</v>
      </c>
      <c r="M81" s="333" t="str">
        <f>'テンプレート'!M72</f>
        <v>BKB (R.A.)</v>
      </c>
      <c r="N81" s="333" t="str">
        <f>'テンプレート'!N72</f>
        <v>FKB (R.F.)</v>
      </c>
      <c r="O81" s="334" t="str">
        <f>'テンプレート'!O72</f>
        <v>盾削り値</v>
      </c>
      <c r="P81" s="333" t="str">
        <f>'テンプレート'!P72</f>
        <v>ﾋｯﾄｽﾄｯﾌﾟ</v>
      </c>
      <c r="Q81" s="334" t="str">
        <f>'テンプレート'!Q72</f>
        <v>ずらし</v>
      </c>
      <c r="R81" s="333" t="str">
        <f>'テンプレート'!R72</f>
        <v>相殺</v>
      </c>
      <c r="S81" s="334" t="str">
        <f>'テンプレート'!S72</f>
        <v>相殺ﾓｰｼｮﾝ</v>
      </c>
      <c r="T81" s="334" t="str">
        <f>'テンプレート'!T72</f>
        <v>飛び道具</v>
      </c>
      <c r="U81" s="334" t="str">
        <f>'テンプレート'!U72</f>
        <v>慣性反転</v>
      </c>
      <c r="V81" s="334" t="str">
        <f>'テンプレート'!V72</f>
        <v>向き反転</v>
      </c>
    </row>
    <row r="82" outlineLevel="1">
      <c r="A82" s="335" t="s">
        <v>324</v>
      </c>
      <c r="B82" s="343" t="s">
        <v>341</v>
      </c>
      <c r="C82" s="197" t="s">
        <v>3399</v>
      </c>
      <c r="D82" s="345" t="s">
        <v>65</v>
      </c>
      <c r="E82" s="199" t="s">
        <v>229</v>
      </c>
      <c r="F82" s="200">
        <v>6.0</v>
      </c>
      <c r="G82" s="199" t="s">
        <v>70</v>
      </c>
      <c r="H82" s="243" t="s">
        <v>3400</v>
      </c>
      <c r="I82" s="221"/>
      <c r="J82" s="110"/>
      <c r="K82" s="203"/>
      <c r="L82" s="203"/>
      <c r="M82" s="204"/>
      <c r="N82" s="204"/>
      <c r="O82" s="200">
        <v>0.0</v>
      </c>
      <c r="P82" s="200">
        <v>1.0</v>
      </c>
      <c r="Q82" s="200">
        <v>1.0</v>
      </c>
      <c r="R82" s="205" t="b">
        <v>0</v>
      </c>
      <c r="S82" s="205" t="b">
        <v>0</v>
      </c>
      <c r="T82" s="205" t="b">
        <v>1</v>
      </c>
      <c r="U82" s="344" t="s">
        <v>340</v>
      </c>
      <c r="V82" s="344" t="b">
        <v>1</v>
      </c>
    </row>
    <row r="83" outlineLevel="1">
      <c r="A83" s="207"/>
      <c r="B83" s="708" t="s">
        <v>344</v>
      </c>
      <c r="C83" s="197" t="s">
        <v>3401</v>
      </c>
      <c r="D83" s="199" t="s">
        <v>612</v>
      </c>
      <c r="E83" s="199" t="s">
        <v>225</v>
      </c>
      <c r="F83" s="200">
        <v>19.2</v>
      </c>
      <c r="G83" s="199" t="s">
        <v>59</v>
      </c>
      <c r="H83" s="231"/>
      <c r="J83" s="233"/>
      <c r="K83" s="203"/>
      <c r="L83" s="203"/>
      <c r="M83" s="204"/>
      <c r="N83" s="204"/>
      <c r="O83" s="200">
        <v>0.0</v>
      </c>
      <c r="P83" s="200">
        <v>1.0</v>
      </c>
      <c r="Q83" s="200">
        <v>1.0</v>
      </c>
      <c r="R83" s="205" t="b">
        <v>0</v>
      </c>
      <c r="S83" s="205" t="b">
        <v>0</v>
      </c>
      <c r="T83" s="205" t="b">
        <v>1</v>
      </c>
      <c r="U83" s="222"/>
      <c r="V83" s="222"/>
    </row>
    <row r="84" outlineLevel="1">
      <c r="A84" s="394" t="s">
        <v>322</v>
      </c>
      <c r="B84" s="708" t="s">
        <v>3402</v>
      </c>
      <c r="C84" s="199" t="s">
        <v>518</v>
      </c>
      <c r="D84" s="345" t="s">
        <v>81</v>
      </c>
      <c r="E84" s="199" t="s">
        <v>451</v>
      </c>
      <c r="F84" s="200">
        <v>0.0</v>
      </c>
      <c r="G84" s="386"/>
      <c r="H84" s="231"/>
      <c r="J84" s="233"/>
      <c r="K84" s="203"/>
      <c r="L84" s="203"/>
      <c r="M84" s="204"/>
      <c r="N84" s="204"/>
      <c r="O84" s="200">
        <v>0.0</v>
      </c>
      <c r="P84" s="200">
        <v>1.0</v>
      </c>
      <c r="Q84" s="200">
        <v>1.0</v>
      </c>
      <c r="R84" s="205" t="b">
        <v>0</v>
      </c>
      <c r="S84" s="205" t="b">
        <v>0</v>
      </c>
      <c r="T84" s="205" t="b">
        <v>1</v>
      </c>
      <c r="U84" s="222"/>
      <c r="V84" s="222"/>
    </row>
    <row r="85" outlineLevel="1">
      <c r="A85" s="394" t="s">
        <v>359</v>
      </c>
      <c r="B85" s="708" t="s">
        <v>3402</v>
      </c>
      <c r="C85" s="199" t="s">
        <v>518</v>
      </c>
      <c r="D85" s="345" t="s">
        <v>299</v>
      </c>
      <c r="E85" s="199" t="s">
        <v>451</v>
      </c>
      <c r="F85" s="200">
        <v>0.0</v>
      </c>
      <c r="G85" s="386"/>
      <c r="H85" s="112"/>
      <c r="I85" s="224"/>
      <c r="J85" s="114"/>
      <c r="K85" s="203"/>
      <c r="L85" s="203"/>
      <c r="M85" s="204"/>
      <c r="N85" s="204"/>
      <c r="O85" s="200">
        <v>0.0</v>
      </c>
      <c r="P85" s="200">
        <v>1.0</v>
      </c>
      <c r="Q85" s="200">
        <v>1.0</v>
      </c>
      <c r="R85" s="205" t="b">
        <v>0</v>
      </c>
      <c r="S85" s="205" t="b">
        <v>0</v>
      </c>
      <c r="T85" s="205" t="b">
        <v>1</v>
      </c>
      <c r="U85" s="207"/>
      <c r="V85" s="207"/>
    </row>
    <row r="86" outlineLevel="1">
      <c r="A86" s="324" t="s">
        <v>3403</v>
      </c>
      <c r="B86" s="117"/>
      <c r="C86" s="327" t="s">
        <v>48</v>
      </c>
      <c r="D86" s="327" t="s">
        <v>49</v>
      </c>
      <c r="E86" s="328" t="s">
        <v>50</v>
      </c>
      <c r="F86" s="329" t="s">
        <v>51</v>
      </c>
      <c r="G86" s="328" t="s">
        <v>52</v>
      </c>
      <c r="H86" s="331" t="str">
        <f>'テンプレート'!H75</f>
        <v>Comment</v>
      </c>
      <c r="I86" s="120"/>
      <c r="J86" s="117"/>
      <c r="K86" s="333" t="str">
        <f>'テンプレート'!K75</f>
        <v>ベクトル</v>
      </c>
      <c r="L86" s="333" t="str">
        <f>'テンプレート'!L75</f>
        <v>KBG (R.E.)</v>
      </c>
      <c r="M86" s="333" t="str">
        <f>'テンプレート'!M75</f>
        <v>BKB (R.A.)</v>
      </c>
      <c r="N86" s="333" t="str">
        <f>'テンプレート'!N75</f>
        <v>FKB (R.F.)</v>
      </c>
      <c r="O86" s="334" t="str">
        <f>'テンプレート'!O75</f>
        <v>盾削り値</v>
      </c>
      <c r="P86" s="333" t="str">
        <f>'テンプレート'!P75</f>
        <v>ﾋｯﾄｽﾄｯﾌﾟ</v>
      </c>
      <c r="Q86" s="334" t="str">
        <f>'テンプレート'!Q75</f>
        <v>ずらし</v>
      </c>
      <c r="R86" s="333" t="str">
        <f>'テンプレート'!R75</f>
        <v>相殺</v>
      </c>
      <c r="S86" s="334" t="str">
        <f>'テンプレート'!S75</f>
        <v>相殺ﾓｰｼｮﾝ</v>
      </c>
      <c r="T86" s="334" t="str">
        <f>'テンプレート'!T75</f>
        <v>飛び道具</v>
      </c>
      <c r="U86" s="334" t="str">
        <f>'テンプレート'!U75</f>
        <v>慣性反転</v>
      </c>
      <c r="V86" s="334" t="str">
        <f>'テンプレート'!V75</f>
        <v>向き反転</v>
      </c>
    </row>
    <row r="87" outlineLevel="1">
      <c r="A87" s="335" t="s">
        <v>324</v>
      </c>
      <c r="B87" s="343" t="s">
        <v>849</v>
      </c>
      <c r="C87" s="199" t="s">
        <v>3404</v>
      </c>
      <c r="D87" s="355" t="s">
        <v>309</v>
      </c>
      <c r="E87" s="199" t="s">
        <v>194</v>
      </c>
      <c r="F87" s="200">
        <v>3.5999999999999996</v>
      </c>
      <c r="G87" s="199" t="s">
        <v>292</v>
      </c>
      <c r="H87" s="228" t="s">
        <v>214</v>
      </c>
      <c r="I87" s="120"/>
      <c r="J87" s="117"/>
      <c r="K87" s="203"/>
      <c r="L87" s="203"/>
      <c r="M87" s="204"/>
      <c r="N87" s="204"/>
      <c r="O87" s="200">
        <v>0.0</v>
      </c>
      <c r="P87" s="200">
        <v>1.0</v>
      </c>
      <c r="Q87" s="200">
        <v>1.0</v>
      </c>
      <c r="R87" s="205" t="b">
        <v>0</v>
      </c>
      <c r="S87" s="205" t="b">
        <v>0</v>
      </c>
      <c r="T87" s="205" t="b">
        <v>1</v>
      </c>
      <c r="U87" s="205" t="s">
        <v>340</v>
      </c>
      <c r="V87" s="205" t="b">
        <v>1</v>
      </c>
    </row>
    <row r="88" outlineLevel="1">
      <c r="A88" s="324" t="s">
        <v>3406</v>
      </c>
      <c r="B88" s="117"/>
      <c r="C88" s="327" t="s">
        <v>48</v>
      </c>
      <c r="D88" s="327" t="s">
        <v>49</v>
      </c>
      <c r="E88" s="328" t="s">
        <v>50</v>
      </c>
      <c r="F88" s="329" t="s">
        <v>51</v>
      </c>
      <c r="G88" s="328" t="s">
        <v>52</v>
      </c>
      <c r="H88" s="331" t="str">
        <f>'テンプレート'!H80</f>
        <v>Comment</v>
      </c>
      <c r="I88" s="120"/>
      <c r="J88" s="117"/>
      <c r="K88" s="333" t="str">
        <f>'テンプレート'!K80</f>
        <v>ベクトル</v>
      </c>
      <c r="L88" s="333" t="str">
        <f>'テンプレート'!L80</f>
        <v>KBG (R.E.)</v>
      </c>
      <c r="M88" s="333" t="str">
        <f>'テンプレート'!M80</f>
        <v>BKB (R.A.)</v>
      </c>
      <c r="N88" s="333" t="str">
        <f>'テンプレート'!N80</f>
        <v>FKB (R.F.)</v>
      </c>
      <c r="O88" s="334" t="str">
        <f>'テンプレート'!O80</f>
        <v>盾削り値</v>
      </c>
      <c r="P88" s="333" t="str">
        <f>'テンプレート'!P80</f>
        <v>ﾋｯﾄｽﾄｯﾌﾟ</v>
      </c>
      <c r="Q88" s="334" t="str">
        <f>'テンプレート'!Q80</f>
        <v>ずらし</v>
      </c>
      <c r="R88" s="333" t="str">
        <f>'テンプレート'!R80</f>
        <v>相殺</v>
      </c>
      <c r="S88" s="334" t="str">
        <f>'テンプレート'!S80</f>
        <v>相殺ﾓｰｼｮﾝ</v>
      </c>
      <c r="T88" s="334" t="str">
        <f>'テンプレート'!T80</f>
        <v>飛び道具</v>
      </c>
      <c r="U88" s="334" t="str">
        <f>'テンプレート'!U80</f>
        <v>慣性反転</v>
      </c>
      <c r="V88" s="334" t="str">
        <f>'テンプレート'!V80</f>
        <v>向き反転</v>
      </c>
    </row>
    <row r="89" outlineLevel="1">
      <c r="A89" s="1237" t="s">
        <v>324</v>
      </c>
      <c r="B89" s="848"/>
      <c r="C89" s="386"/>
      <c r="D89" s="386"/>
      <c r="E89" s="386"/>
      <c r="F89" s="386"/>
      <c r="G89" s="386"/>
      <c r="H89" s="228" t="s">
        <v>3413</v>
      </c>
      <c r="I89" s="120"/>
      <c r="J89" s="117"/>
      <c r="K89" s="414"/>
      <c r="L89" s="414"/>
      <c r="M89" s="414"/>
      <c r="N89" s="414"/>
      <c r="O89" s="414"/>
      <c r="P89" s="414"/>
      <c r="Q89" s="414"/>
      <c r="R89" s="414"/>
      <c r="S89" s="414"/>
      <c r="T89" s="414"/>
      <c r="U89" s="205" t="s">
        <v>995</v>
      </c>
      <c r="V89" s="205" t="b">
        <v>1</v>
      </c>
    </row>
    <row r="90" outlineLevel="1">
      <c r="A90" s="324" t="s">
        <v>3415</v>
      </c>
      <c r="B90" s="117"/>
      <c r="C90" s="327" t="s">
        <v>48</v>
      </c>
      <c r="D90" s="327" t="s">
        <v>49</v>
      </c>
      <c r="E90" s="328" t="s">
        <v>50</v>
      </c>
      <c r="F90" s="329" t="s">
        <v>51</v>
      </c>
      <c r="G90" s="328" t="s">
        <v>52</v>
      </c>
      <c r="H90" s="331" t="str">
        <f>'テンプレート'!H85</f>
        <v>Comment</v>
      </c>
      <c r="I90" s="120"/>
      <c r="J90" s="117"/>
      <c r="K90" s="333" t="str">
        <f>'テンプレート'!K85</f>
        <v>ベクトル</v>
      </c>
      <c r="L90" s="333" t="str">
        <f>'テンプレート'!L85</f>
        <v>KBG (R.E.)</v>
      </c>
      <c r="M90" s="333" t="str">
        <f>'テンプレート'!M85</f>
        <v>BKB (R.A.)</v>
      </c>
      <c r="N90" s="333" t="str">
        <f>'テンプレート'!N85</f>
        <v>FKB (R.F.)</v>
      </c>
      <c r="O90" s="334" t="str">
        <f>'テンプレート'!O85</f>
        <v>盾削り値</v>
      </c>
      <c r="P90" s="333" t="str">
        <f>'テンプレート'!P85</f>
        <v>ﾋｯﾄｽﾄｯﾌﾟ</v>
      </c>
      <c r="Q90" s="334" t="str">
        <f>'テンプレート'!Q85</f>
        <v>ずらし</v>
      </c>
      <c r="R90" s="333" t="str">
        <f>'テンプレート'!R85</f>
        <v>相殺</v>
      </c>
      <c r="S90" s="334" t="str">
        <f>'テンプレート'!S85</f>
        <v>相殺ﾓｰｼｮﾝ</v>
      </c>
      <c r="T90" s="334" t="str">
        <f>'テンプレート'!T85</f>
        <v>飛び道具</v>
      </c>
      <c r="U90" s="334" t="str">
        <f>'テンプレート'!U85</f>
        <v>慣性反転</v>
      </c>
      <c r="V90" s="334" t="str">
        <f>'テンプレート'!V85</f>
        <v>向き反転</v>
      </c>
    </row>
    <row r="91" outlineLevel="1">
      <c r="A91" s="1237" t="s">
        <v>324</v>
      </c>
      <c r="B91" s="848"/>
      <c r="C91" s="210" t="s">
        <v>3422</v>
      </c>
      <c r="D91" s="210" t="s">
        <v>165</v>
      </c>
      <c r="E91" s="386"/>
      <c r="F91" s="386"/>
      <c r="G91" s="386"/>
      <c r="H91" s="213" t="s">
        <v>3423</v>
      </c>
      <c r="I91" s="120"/>
      <c r="J91" s="117"/>
      <c r="K91" s="414"/>
      <c r="L91" s="414"/>
      <c r="M91" s="414"/>
      <c r="N91" s="414"/>
      <c r="O91" s="414"/>
      <c r="P91" s="414"/>
      <c r="Q91" s="414"/>
      <c r="R91" s="414"/>
      <c r="S91" s="414"/>
      <c r="T91" s="414"/>
      <c r="U91" s="205" t="s">
        <v>340</v>
      </c>
      <c r="V91" s="205" t="b">
        <v>1</v>
      </c>
    </row>
    <row r="92">
      <c r="A92" s="312"/>
      <c r="B92" s="315"/>
      <c r="C92" s="317"/>
      <c r="D92" s="317"/>
      <c r="E92" s="318"/>
      <c r="F92" s="318"/>
      <c r="G92" s="318"/>
      <c r="H92" s="319"/>
      <c r="I92" s="319"/>
      <c r="J92" s="320"/>
      <c r="K92" s="320"/>
      <c r="L92" s="320"/>
      <c r="M92" s="320"/>
      <c r="N92" s="320"/>
      <c r="O92" s="320"/>
      <c r="P92" s="320"/>
      <c r="Q92" s="180"/>
      <c r="R92" s="180"/>
      <c r="S92" s="180"/>
      <c r="T92" s="180"/>
      <c r="U92" s="180"/>
      <c r="V92" s="180"/>
    </row>
    <row r="93">
      <c r="A93" s="390" t="s">
        <v>442</v>
      </c>
      <c r="B93" s="110"/>
      <c r="C93" s="319"/>
      <c r="D93" s="319"/>
      <c r="E93" s="320"/>
      <c r="F93" s="392"/>
      <c r="G93" s="392"/>
      <c r="H93" s="320"/>
      <c r="I93" s="320"/>
      <c r="J93" s="320"/>
      <c r="K93" s="320"/>
      <c r="L93" s="320"/>
      <c r="M93" s="320"/>
      <c r="N93" s="180"/>
      <c r="O93" s="180"/>
      <c r="P93" s="180"/>
      <c r="Q93" s="320"/>
      <c r="R93" s="320"/>
      <c r="S93" s="320"/>
      <c r="T93" s="320"/>
      <c r="U93" s="320"/>
      <c r="V93" s="320"/>
    </row>
    <row r="94" outlineLevel="1">
      <c r="A94" s="112"/>
      <c r="B94" s="114"/>
      <c r="C94" s="393" t="s">
        <v>48</v>
      </c>
      <c r="D94" s="393" t="s">
        <v>49</v>
      </c>
      <c r="E94" s="393" t="s">
        <v>50</v>
      </c>
      <c r="F94" s="396" t="s">
        <v>51</v>
      </c>
      <c r="G94" s="319"/>
      <c r="H94" s="319"/>
      <c r="I94" s="319"/>
      <c r="J94" s="320"/>
      <c r="K94" s="320"/>
      <c r="L94" s="320"/>
      <c r="M94" s="320"/>
      <c r="N94" s="320"/>
      <c r="O94" s="320"/>
      <c r="P94" s="320"/>
      <c r="Q94" s="320"/>
      <c r="R94" s="320"/>
      <c r="S94" s="320"/>
      <c r="T94" s="320"/>
      <c r="U94" s="320"/>
      <c r="V94" s="320"/>
    </row>
    <row r="95" outlineLevel="1">
      <c r="A95" s="398" t="s">
        <v>449</v>
      </c>
      <c r="B95" s="399" t="s">
        <v>449</v>
      </c>
      <c r="C95" s="199" t="s">
        <v>429</v>
      </c>
      <c r="D95" s="199" t="s">
        <v>66</v>
      </c>
      <c r="E95" s="199" t="s">
        <v>452</v>
      </c>
      <c r="F95" s="200">
        <v>1.56</v>
      </c>
      <c r="G95" s="319"/>
      <c r="H95" s="319"/>
      <c r="I95" s="319"/>
      <c r="J95" s="320"/>
      <c r="K95" s="320"/>
      <c r="L95" s="320"/>
      <c r="M95" s="320"/>
      <c r="N95" s="320"/>
      <c r="O95" s="320"/>
      <c r="P95" s="320"/>
      <c r="Q95" s="320"/>
      <c r="R95" s="320"/>
      <c r="S95" s="320"/>
      <c r="T95" s="320"/>
      <c r="U95" s="320"/>
      <c r="V95" s="320"/>
    </row>
    <row r="96" outlineLevel="1">
      <c r="A96" s="400" t="s">
        <v>454</v>
      </c>
      <c r="B96" s="399" t="s">
        <v>455</v>
      </c>
      <c r="C96" s="345" t="s">
        <v>105</v>
      </c>
      <c r="D96" s="199" t="s">
        <v>165</v>
      </c>
      <c r="E96" s="401"/>
      <c r="F96" s="402"/>
      <c r="G96" s="402"/>
      <c r="H96" s="319"/>
      <c r="I96" s="319"/>
      <c r="J96" s="320"/>
      <c r="K96" s="320"/>
      <c r="L96" s="320"/>
      <c r="M96" s="320"/>
      <c r="N96" s="320"/>
      <c r="O96" s="320"/>
      <c r="P96" s="320"/>
      <c r="Q96" s="320"/>
      <c r="R96" s="320"/>
      <c r="S96" s="320"/>
      <c r="T96" s="320"/>
      <c r="U96" s="320"/>
      <c r="V96" s="320"/>
    </row>
    <row r="97" outlineLevel="1">
      <c r="A97" s="231"/>
      <c r="B97" s="399" t="s">
        <v>456</v>
      </c>
      <c r="C97" s="345" t="s">
        <v>457</v>
      </c>
      <c r="D97" s="199" t="s">
        <v>461</v>
      </c>
      <c r="E97" s="401"/>
      <c r="F97" s="402"/>
      <c r="G97" s="402"/>
      <c r="H97" s="319"/>
      <c r="I97" s="319"/>
      <c r="J97" s="320"/>
      <c r="K97" s="320"/>
      <c r="L97" s="320"/>
      <c r="M97" s="320"/>
      <c r="N97" s="320"/>
      <c r="O97" s="320"/>
      <c r="P97" s="320"/>
      <c r="Q97" s="320"/>
      <c r="R97" s="320"/>
      <c r="S97" s="320"/>
      <c r="T97" s="320"/>
      <c r="U97" s="320"/>
      <c r="V97" s="320"/>
    </row>
    <row r="98" outlineLevel="1">
      <c r="A98" s="112"/>
      <c r="B98" s="399" t="s">
        <v>459</v>
      </c>
      <c r="C98" s="345" t="s">
        <v>212</v>
      </c>
      <c r="D98" s="199">
        <v>41.0</v>
      </c>
      <c r="E98" s="319"/>
      <c r="F98" s="402"/>
      <c r="G98" s="402"/>
      <c r="H98" s="319"/>
      <c r="I98" s="319"/>
      <c r="J98" s="320"/>
      <c r="K98" s="320"/>
      <c r="L98" s="320"/>
      <c r="M98" s="320"/>
      <c r="N98" s="320"/>
      <c r="O98" s="320"/>
      <c r="P98" s="320"/>
      <c r="Q98" s="320"/>
      <c r="R98" s="320"/>
      <c r="S98" s="320"/>
      <c r="T98" s="320"/>
      <c r="U98" s="320"/>
      <c r="V98" s="320"/>
    </row>
    <row r="99" outlineLevel="1">
      <c r="A99" s="403" t="s">
        <v>462</v>
      </c>
      <c r="B99" s="117"/>
      <c r="C99" s="393" t="s">
        <v>465</v>
      </c>
      <c r="D99" s="393" t="s">
        <v>48</v>
      </c>
      <c r="E99" s="393" t="s">
        <v>49</v>
      </c>
      <c r="F99" s="393" t="s">
        <v>50</v>
      </c>
      <c r="G99" s="396" t="s">
        <v>51</v>
      </c>
      <c r="H99" s="1036" t="s">
        <v>53</v>
      </c>
      <c r="I99" s="120"/>
      <c r="J99" s="117"/>
      <c r="K99" s="405" t="str">
        <f>'テンプレート'!K97</f>
        <v>ベクトル</v>
      </c>
      <c r="L99" s="405" t="str">
        <f>'テンプレート'!L97</f>
        <v>KBG (R.E.)</v>
      </c>
      <c r="M99" s="405" t="str">
        <f>'テンプレート'!M97</f>
        <v>BKB (R.A.)</v>
      </c>
      <c r="N99" s="405" t="str">
        <f>'テンプレート'!N97</f>
        <v>FKB (R.F.)</v>
      </c>
      <c r="O99" s="406" t="str">
        <f>'テンプレート'!O97</f>
        <v>盾削り値</v>
      </c>
      <c r="P99" s="405" t="str">
        <f>'テンプレート'!P97</f>
        <v>ﾋｯﾄｽﾄｯﾌﾟ</v>
      </c>
      <c r="Q99" s="406" t="str">
        <f>'テンプレート'!Q97</f>
        <v>ずらし</v>
      </c>
      <c r="R99" s="408"/>
      <c r="S99" s="408"/>
      <c r="T99" s="408"/>
      <c r="U99" s="408"/>
      <c r="V99" s="408"/>
    </row>
    <row r="100" outlineLevel="1">
      <c r="A100" s="411" t="s">
        <v>467</v>
      </c>
      <c r="B100" s="399" t="s">
        <v>469</v>
      </c>
      <c r="C100" s="415"/>
      <c r="D100" s="414"/>
      <c r="E100" s="426">
        <v>37.0</v>
      </c>
      <c r="F100" s="414"/>
      <c r="G100" s="414"/>
      <c r="H100" s="1141"/>
      <c r="I100" s="221"/>
      <c r="J100" s="110"/>
      <c r="K100" s="414"/>
      <c r="L100" s="414"/>
      <c r="M100" s="414"/>
      <c r="N100" s="414"/>
      <c r="O100" s="414"/>
      <c r="P100" s="414"/>
      <c r="Q100" s="414"/>
      <c r="R100" s="408"/>
      <c r="S100" s="320"/>
      <c r="T100" s="320"/>
      <c r="U100" s="320"/>
      <c r="V100" s="320"/>
    </row>
    <row r="101" outlineLevel="1">
      <c r="A101" s="207"/>
      <c r="B101" s="399" t="s">
        <v>462</v>
      </c>
      <c r="C101" s="207"/>
      <c r="D101" s="127">
        <v>28.0</v>
      </c>
      <c r="E101" s="207"/>
      <c r="F101" s="199" t="s">
        <v>79</v>
      </c>
      <c r="G101" s="200">
        <v>10.799999999999999</v>
      </c>
      <c r="H101" s="112"/>
      <c r="I101" s="224"/>
      <c r="J101" s="114"/>
      <c r="K101" s="203"/>
      <c r="L101" s="203"/>
      <c r="M101" s="204"/>
      <c r="N101" s="204"/>
      <c r="O101" s="407"/>
      <c r="P101" s="407"/>
      <c r="Q101" s="407"/>
      <c r="R101" s="408"/>
      <c r="S101" s="320"/>
      <c r="T101" s="320"/>
      <c r="U101" s="320"/>
      <c r="V101" s="320"/>
    </row>
    <row r="102" outlineLevel="1">
      <c r="A102" s="411" t="s">
        <v>474</v>
      </c>
      <c r="B102" s="399" t="s">
        <v>469</v>
      </c>
      <c r="C102" s="415"/>
      <c r="D102" s="414"/>
      <c r="E102" s="426">
        <v>42.0</v>
      </c>
      <c r="F102" s="414"/>
      <c r="G102" s="414"/>
      <c r="H102" s="1141"/>
      <c r="I102" s="221"/>
      <c r="J102" s="110"/>
      <c r="K102" s="414"/>
      <c r="L102" s="414"/>
      <c r="M102" s="414"/>
      <c r="N102" s="414"/>
      <c r="O102" s="414"/>
      <c r="P102" s="414"/>
      <c r="Q102" s="414"/>
      <c r="R102" s="408"/>
      <c r="S102" s="320"/>
      <c r="T102" s="320"/>
      <c r="U102" s="320"/>
      <c r="V102" s="320"/>
    </row>
    <row r="103" outlineLevel="1">
      <c r="A103" s="207"/>
      <c r="B103" s="399" t="s">
        <v>462</v>
      </c>
      <c r="C103" s="207"/>
      <c r="D103" s="127">
        <v>30.0</v>
      </c>
      <c r="E103" s="207"/>
      <c r="F103" s="199" t="s">
        <v>191</v>
      </c>
      <c r="G103" s="200">
        <v>13.2</v>
      </c>
      <c r="H103" s="112"/>
      <c r="I103" s="224"/>
      <c r="J103" s="114"/>
      <c r="K103" s="203"/>
      <c r="L103" s="203"/>
      <c r="M103" s="204"/>
      <c r="N103" s="204"/>
      <c r="O103" s="407"/>
      <c r="P103" s="407"/>
      <c r="Q103" s="407"/>
      <c r="R103" s="408"/>
      <c r="S103" s="320"/>
      <c r="T103" s="320"/>
      <c r="U103" s="320"/>
      <c r="V103" s="320"/>
    </row>
    <row r="104" outlineLevel="1">
      <c r="A104" s="411" t="s">
        <v>477</v>
      </c>
      <c r="B104" s="399" t="s">
        <v>469</v>
      </c>
      <c r="C104" s="415"/>
      <c r="D104" s="414"/>
      <c r="E104" s="426">
        <v>37.0</v>
      </c>
      <c r="F104" s="414"/>
      <c r="G104" s="414"/>
      <c r="H104" s="1141"/>
      <c r="I104" s="221"/>
      <c r="J104" s="110"/>
      <c r="K104" s="414"/>
      <c r="L104" s="414"/>
      <c r="M104" s="414"/>
      <c r="N104" s="414"/>
      <c r="O104" s="414"/>
      <c r="P104" s="414"/>
      <c r="Q104" s="414"/>
      <c r="R104" s="408"/>
      <c r="S104" s="320"/>
      <c r="T104" s="320"/>
      <c r="U104" s="320"/>
      <c r="V104" s="320"/>
    </row>
    <row r="105" outlineLevel="1">
      <c r="A105" s="207"/>
      <c r="B105" s="399" t="s">
        <v>462</v>
      </c>
      <c r="C105" s="207"/>
      <c r="D105" s="127">
        <v>13.0</v>
      </c>
      <c r="E105" s="207"/>
      <c r="F105" s="199" t="s">
        <v>145</v>
      </c>
      <c r="G105" s="200">
        <v>8.4</v>
      </c>
      <c r="H105" s="112"/>
      <c r="I105" s="224"/>
      <c r="J105" s="114"/>
      <c r="K105" s="203"/>
      <c r="L105" s="203"/>
      <c r="M105" s="204"/>
      <c r="N105" s="204"/>
      <c r="O105" s="407"/>
      <c r="P105" s="407"/>
      <c r="Q105" s="407"/>
      <c r="R105" s="408"/>
      <c r="S105" s="179"/>
      <c r="T105" s="179"/>
      <c r="U105" s="179"/>
      <c r="V105" s="179"/>
    </row>
    <row r="106" outlineLevel="1">
      <c r="A106" s="411" t="s">
        <v>482</v>
      </c>
      <c r="B106" s="399" t="s">
        <v>469</v>
      </c>
      <c r="C106" s="415"/>
      <c r="D106" s="414"/>
      <c r="E106" s="426">
        <v>35.0</v>
      </c>
      <c r="F106" s="414"/>
      <c r="G106" s="414"/>
      <c r="H106" s="1141"/>
      <c r="I106" s="221"/>
      <c r="J106" s="110"/>
      <c r="K106" s="414"/>
      <c r="L106" s="414"/>
      <c r="M106" s="414"/>
      <c r="N106" s="414"/>
      <c r="O106" s="414"/>
      <c r="P106" s="414"/>
      <c r="Q106" s="414"/>
      <c r="R106" s="408"/>
      <c r="S106" s="179"/>
      <c r="T106" s="179"/>
      <c r="U106" s="179"/>
      <c r="V106" s="179"/>
    </row>
    <row r="107" outlineLevel="1">
      <c r="A107" s="207"/>
      <c r="B107" s="399" t="s">
        <v>462</v>
      </c>
      <c r="C107" s="207"/>
      <c r="D107" s="127">
        <v>13.0</v>
      </c>
      <c r="E107" s="207"/>
      <c r="F107" s="199" t="s">
        <v>79</v>
      </c>
      <c r="G107" s="200">
        <v>10.799999999999999</v>
      </c>
      <c r="H107" s="112"/>
      <c r="I107" s="224"/>
      <c r="J107" s="114"/>
      <c r="K107" s="203"/>
      <c r="L107" s="203"/>
      <c r="M107" s="204"/>
      <c r="N107" s="204"/>
      <c r="O107" s="407"/>
      <c r="P107" s="407"/>
      <c r="Q107" s="407"/>
      <c r="R107" s="408"/>
      <c r="S107" s="179"/>
      <c r="T107" s="179"/>
      <c r="U107" s="179"/>
      <c r="V107" s="179"/>
    </row>
    <row r="108">
      <c r="A108" s="312"/>
      <c r="B108" s="315"/>
      <c r="C108" s="317"/>
      <c r="D108" s="317"/>
      <c r="E108" s="319"/>
      <c r="F108" s="248"/>
      <c r="G108" s="248"/>
      <c r="H108" s="319"/>
      <c r="I108" s="319"/>
      <c r="J108" s="320"/>
      <c r="K108" s="320"/>
      <c r="L108" s="121"/>
      <c r="M108" s="121"/>
      <c r="N108" s="121"/>
      <c r="O108" s="179"/>
      <c r="P108" s="179"/>
      <c r="Q108" s="121"/>
      <c r="R108" s="121"/>
      <c r="S108" s="121"/>
      <c r="T108" s="121"/>
      <c r="U108" s="121"/>
      <c r="V108" s="121"/>
    </row>
    <row r="109">
      <c r="A109" s="429" t="s">
        <v>486</v>
      </c>
      <c r="B109" s="110"/>
      <c r="C109" s="392"/>
      <c r="D109" s="121"/>
      <c r="E109" s="121"/>
      <c r="F109" s="121"/>
      <c r="G109" s="121"/>
      <c r="H109" s="121"/>
      <c r="I109" s="121"/>
      <c r="J109" s="180"/>
      <c r="K109" s="121"/>
      <c r="L109" s="121"/>
      <c r="M109" s="121"/>
      <c r="N109" s="121"/>
      <c r="O109" s="121"/>
      <c r="P109" s="121"/>
      <c r="Q109" s="180"/>
      <c r="R109" s="121"/>
      <c r="S109" s="121"/>
      <c r="T109" s="121"/>
      <c r="U109" s="121"/>
      <c r="V109" s="121"/>
    </row>
    <row r="110" outlineLevel="1">
      <c r="A110" s="112"/>
      <c r="B110" s="114"/>
      <c r="C110" s="430" t="s">
        <v>487</v>
      </c>
      <c r="D110" s="430" t="s">
        <v>489</v>
      </c>
      <c r="E110" s="430" t="s">
        <v>49</v>
      </c>
      <c r="F110" s="430" t="s">
        <v>490</v>
      </c>
      <c r="G110" s="431"/>
      <c r="H110" s="319"/>
      <c r="I110" s="319"/>
      <c r="J110" s="320"/>
      <c r="K110" s="320"/>
      <c r="L110" s="121"/>
      <c r="M110" s="121"/>
      <c r="N110" s="121"/>
      <c r="O110" s="121"/>
      <c r="P110" s="121"/>
      <c r="Q110" s="121"/>
      <c r="R110" s="121"/>
      <c r="S110" s="121"/>
      <c r="T110" s="121"/>
      <c r="U110" s="121"/>
      <c r="V110" s="121"/>
    </row>
    <row r="111" outlineLevel="1">
      <c r="A111" s="432" t="s">
        <v>492</v>
      </c>
      <c r="B111" s="433" t="s">
        <v>455</v>
      </c>
      <c r="C111" s="127" t="str">
        <f t="array" ref="C111">INDEX(Dodges!$C$3:$U$84, MATCH($A$1,Dodges!$A$3:$A$85,0), MATCH(C110,Dodges!$C$2:$F$2,0))</f>
        <v>3-17</v>
      </c>
      <c r="D111" s="127" t="str">
        <f t="array" ref="D111">INDEX(Dodges!$C$3:$U$84, MATCH($A$1,Dodges!$A$3:$A$85,0), MATCH(D110,Dodges!$C$2:$F$2,0))</f>
        <v>6-17</v>
      </c>
      <c r="E111" s="127" t="str">
        <f t="array" ref="E111">INDEX(Dodges!$C$3:$U$84, MATCH($A$1,Dodges!$A$3:$A$85,0), MATCH(E110,Dodges!$C$2:$F$2,0))</f>
        <v>26 (21)</v>
      </c>
      <c r="F111" s="127" t="str">
        <f t="array" ref="F111">INDEX(Dodges!$C$3:$U$84, MATCH($A$1,Dodges!$A$3:$A$85,0), MATCH(F110,Dodges!$C$2:$F$2,0))</f>
        <v>35 (28)</v>
      </c>
      <c r="G111" s="402"/>
      <c r="H111" s="319"/>
      <c r="I111" s="319"/>
      <c r="J111" s="320"/>
      <c r="K111" s="320"/>
      <c r="L111" s="320"/>
      <c r="M111" s="121"/>
      <c r="N111" s="121"/>
      <c r="O111" s="121"/>
      <c r="P111" s="121"/>
      <c r="Q111" s="121"/>
      <c r="R111" s="121"/>
      <c r="S111" s="121"/>
      <c r="T111" s="121"/>
      <c r="U111" s="121"/>
      <c r="V111" s="121"/>
    </row>
    <row r="112" outlineLevel="1">
      <c r="A112" s="231"/>
      <c r="B112" s="433" t="s">
        <v>496</v>
      </c>
      <c r="C112" s="127" t="str">
        <f t="array" ref="C112">INDEX(Dodges!$G$3:$U$84, MATCH($A$1,Dodges!$A$3:$A$85,0), MATCH(C110,Dodges!$G$2:$J$2,0))</f>
        <v>4-15</v>
      </c>
      <c r="D112" s="127" t="str">
        <f t="array" ref="D112">INDEX(Dodges!$G$3:$U$84, MATCH($A$1,Dodges!$A$3:$A$85,0), MATCH(D110,Dodges!$G$2:$J$2,0))</f>
        <v>8-14</v>
      </c>
      <c r="E112" s="127" t="str">
        <f t="array" ref="E112">INDEX(Dodges!$G$3:$U$84, MATCH($A$1,Dodges!$A$3:$A$85,0), MATCH(E110,Dodges!$G$2:$J$2,0))</f>
        <v>30</v>
      </c>
      <c r="F112" s="127">
        <f t="array" ref="F112">INDEX(Dodges!$G$3:$U$84, MATCH($A$1,Dodges!$A$3:$A$85,0), MATCH(F110,Dodges!$G$2:$J$2,0))</f>
        <v>40</v>
      </c>
      <c r="G112" s="436"/>
      <c r="H112" s="319"/>
      <c r="I112" s="319"/>
      <c r="J112" s="320"/>
      <c r="K112" s="320"/>
      <c r="L112" s="320"/>
      <c r="M112" s="320"/>
      <c r="N112" s="320"/>
      <c r="O112" s="121"/>
      <c r="P112" s="121"/>
      <c r="Q112" s="121"/>
      <c r="R112" s="121"/>
      <c r="S112" s="121"/>
      <c r="T112" s="121"/>
      <c r="U112" s="121"/>
      <c r="V112" s="121"/>
    </row>
    <row r="113" outlineLevel="1">
      <c r="A113" s="112"/>
      <c r="B113" s="433" t="s">
        <v>497</v>
      </c>
      <c r="C113" s="127" t="str">
        <f t="array" ref="C113">INDEX(Dodges!$K$3:$U$84, MATCH($A$1,Dodges!$A$3:$A$85,0), MATCH(C110,Dodges!$K$2:$N$2,0))</f>
        <v>5-16</v>
      </c>
      <c r="D113" s="127" t="str">
        <f t="array" ref="D113">INDEX(Dodges!$K$3:$U$84, MATCH($A$1,Dodges!$A$3:$A$85,0), MATCH(D110,Dodges!$K$2:$N$2,0))</f>
        <v>9-14</v>
      </c>
      <c r="E113" s="127" t="str">
        <f t="array" ref="E113">INDEX(Dodges!$K$3:$U$84, MATCH($A$1,Dodges!$A$3:$A$85,0), MATCH(E110,Dodges!$K$2:$N$2,0))</f>
        <v>35</v>
      </c>
      <c r="F113" s="127" t="str">
        <f t="array" ref="F113">INDEX(Dodges!$K$3:$U$84, MATCH($A$1,Dodges!$A$3:$A$85,0), MATCH(F110,Dodges!$K$2:$N$2,0))</f>
        <v>53</v>
      </c>
      <c r="G113" s="436"/>
      <c r="H113" s="434"/>
      <c r="I113" s="434"/>
      <c r="J113" s="179"/>
      <c r="K113" s="179"/>
      <c r="L113" s="179"/>
      <c r="M113" s="179"/>
      <c r="N113" s="179"/>
      <c r="O113" s="121"/>
      <c r="P113" s="121"/>
      <c r="Q113" s="121"/>
      <c r="R113" s="121"/>
      <c r="S113" s="121"/>
      <c r="T113" s="121"/>
      <c r="U113" s="121"/>
      <c r="V113" s="121"/>
    </row>
    <row r="114" outlineLevel="1">
      <c r="A114" s="432" t="s">
        <v>498</v>
      </c>
      <c r="B114" s="433" t="s">
        <v>499</v>
      </c>
      <c r="C114" s="127" t="str">
        <f t="array" ref="C114">INDEX(Dodges!$O$3:$U$84, MATCH($A$1,Dodges!$A$3:$A$85,0), MATCH(C110,Dodges!$O$2:$R$2,0))</f>
        <v>3-29</v>
      </c>
      <c r="D114" s="127" t="str">
        <f t="array" ref="D114">INDEX(Dodges!$O$3:$U$84, MATCH($A$1,Dodges!$A$3:$A$85,0), MATCH(D110,Dodges!$O$2:$R$2,0))</f>
        <v>6-27</v>
      </c>
      <c r="E114" s="127" t="str">
        <f t="array" ref="E114">INDEX(Dodges!$O$3:$U$84, MATCH($A$1,Dodges!$A$3:$A$85,0), MATCH(E110,Dodges!$O$2:$R$2,0))</f>
        <v>62</v>
      </c>
      <c r="F114" s="248"/>
      <c r="G114" s="248"/>
      <c r="H114" s="180"/>
      <c r="I114" s="180"/>
      <c r="J114" s="121"/>
      <c r="K114" s="121"/>
      <c r="L114" s="121"/>
      <c r="M114" s="121"/>
      <c r="N114" s="121"/>
      <c r="O114" s="320"/>
      <c r="P114" s="320"/>
      <c r="Q114" s="320"/>
      <c r="R114" s="320"/>
      <c r="S114" s="320"/>
      <c r="T114" s="320"/>
      <c r="U114" s="320"/>
      <c r="V114" s="320"/>
    </row>
    <row r="115" outlineLevel="1">
      <c r="A115" s="112"/>
      <c r="B115" s="433" t="s">
        <v>500</v>
      </c>
      <c r="C115" s="127" t="str">
        <f t="array" ref="C115">INDEX(Dodges!$S$3:$U$84, MATCH($A$1,Dodges!$A$3:$A$85,0), MATCH(C110,Dodges!$S$2:$U$2,0))</f>
        <v>3-21</v>
      </c>
      <c r="D115" s="127" t="str">
        <f t="array" ref="D115">INDEX(Dodges!$S$3:$U$84, MATCH($A$1,Dodges!$A$3:$A$85,0), MATCH(D110,Dodges!$S$2:$U$2,0))</f>
        <v>6-20</v>
      </c>
      <c r="E115" s="127" t="str">
        <f t="array" ref="E115">INDEX(Dodges!$S$3:$U$84, MATCH($A$1,Dodges!$A$3:$A$85,0), MATCH(E110,Dodges!$S$2:$U$2,0))</f>
        <v>真横：105
真上：144
真下：86</v>
      </c>
      <c r="F115" s="436"/>
      <c r="G115" s="436"/>
      <c r="H115" s="180"/>
      <c r="I115" s="180"/>
      <c r="J115" s="179"/>
      <c r="K115" s="179"/>
      <c r="L115" s="179"/>
      <c r="M115" s="179"/>
      <c r="N115" s="121"/>
      <c r="O115" s="180"/>
      <c r="P115" s="180"/>
      <c r="Q115" s="180"/>
      <c r="R115" s="180"/>
      <c r="S115" s="180"/>
      <c r="T115" s="180"/>
      <c r="U115" s="180"/>
      <c r="V115" s="180"/>
    </row>
    <row r="116">
      <c r="A116" s="438"/>
      <c r="B116" s="439"/>
      <c r="C116" s="431"/>
      <c r="D116" s="431"/>
      <c r="E116" s="440"/>
      <c r="F116" s="431"/>
      <c r="G116" s="431"/>
      <c r="H116" s="431"/>
      <c r="I116" s="431"/>
      <c r="J116" s="121"/>
      <c r="K116" s="319"/>
      <c r="L116" s="319"/>
      <c r="M116" s="319"/>
      <c r="N116" s="319"/>
      <c r="O116" s="180"/>
      <c r="P116" s="180"/>
      <c r="Q116" s="180"/>
      <c r="R116" s="180"/>
      <c r="S116" s="180"/>
      <c r="T116" s="180"/>
      <c r="U116" s="180"/>
      <c r="V116" s="180"/>
    </row>
    <row r="117">
      <c r="A117" s="441" t="s">
        <v>501</v>
      </c>
      <c r="B117" s="110"/>
      <c r="C117" s="320"/>
      <c r="D117" s="179"/>
      <c r="E117" s="320"/>
      <c r="F117" s="138"/>
      <c r="G117" s="138"/>
      <c r="H117" s="179"/>
      <c r="I117" s="179"/>
      <c r="J117" s="180"/>
      <c r="K117" s="180"/>
      <c r="L117" s="180"/>
      <c r="M117" s="180"/>
      <c r="N117" s="180"/>
      <c r="O117" s="180"/>
      <c r="P117" s="180"/>
      <c r="Q117" s="180"/>
      <c r="R117" s="180"/>
      <c r="S117" s="180"/>
      <c r="T117" s="180"/>
      <c r="U117" s="180"/>
      <c r="V117" s="180"/>
    </row>
    <row r="118" outlineLevel="1">
      <c r="A118" s="112"/>
      <c r="B118" s="114"/>
      <c r="C118" s="442" t="s">
        <v>487</v>
      </c>
      <c r="D118" s="442" t="s">
        <v>49</v>
      </c>
      <c r="E118" s="442" t="s">
        <v>48</v>
      </c>
      <c r="F118" s="442" t="s">
        <v>50</v>
      </c>
      <c r="G118" s="443" t="s">
        <v>51</v>
      </c>
      <c r="H118" s="320"/>
      <c r="I118" s="320"/>
      <c r="J118" s="179"/>
      <c r="K118" s="444" t="str">
        <f>'テンプレート'!K116</f>
        <v>アイテム取得</v>
      </c>
      <c r="L118" s="117"/>
      <c r="M118" s="445" t="str">
        <f>'テンプレート'!M116</f>
        <v>取得フレーム</v>
      </c>
      <c r="N118" s="445" t="str">
        <f>'テンプレート'!N116</f>
        <v>Duration</v>
      </c>
      <c r="O118" s="180"/>
      <c r="P118" s="180"/>
      <c r="Q118" s="180"/>
      <c r="R118" s="180"/>
      <c r="S118" s="180"/>
      <c r="T118" s="180"/>
      <c r="U118" s="180"/>
      <c r="V118" s="180"/>
    </row>
    <row r="119" outlineLevel="1">
      <c r="A119" s="446" t="s">
        <v>502</v>
      </c>
      <c r="B119" s="447" t="s">
        <v>503</v>
      </c>
      <c r="C119" s="448"/>
      <c r="D119" s="127">
        <f t="array" ref="D119">INDEX('Ledge  Tech'!$C$3:$C115, MATCH($A$1,'Ledge  Tech'!$A$3:$A$109,0), MATCH(D118,'Ledge  Tech'!$C$2,0))</f>
        <v>19</v>
      </c>
      <c r="E119" s="448"/>
      <c r="F119" s="448"/>
      <c r="G119" s="448"/>
      <c r="H119" s="320"/>
      <c r="I119" s="320"/>
      <c r="J119" s="121"/>
      <c r="K119" s="449" t="str">
        <f>'テンプレート'!K117</f>
        <v>小アイテム</v>
      </c>
      <c r="L119" s="450" t="str">
        <f>'テンプレート'!L117</f>
        <v>On-Spot</v>
      </c>
      <c r="M119" s="127" t="s">
        <v>504</v>
      </c>
      <c r="N119" s="127">
        <v>7.0</v>
      </c>
      <c r="O119" s="180"/>
      <c r="P119" s="180"/>
      <c r="Q119" s="180"/>
      <c r="R119" s="180"/>
      <c r="S119" s="180"/>
      <c r="T119" s="180"/>
      <c r="U119" s="180"/>
      <c r="V119" s="180"/>
    </row>
    <row r="120" outlineLevel="1">
      <c r="A120" s="222"/>
      <c r="B120" s="447" t="s">
        <v>455</v>
      </c>
      <c r="C120" s="127" t="str">
        <f t="array" ref="C120">INDEX('Ledge  Tech'!$D$3:$E115, MATCH($A$1,'Ledge  Tech'!$A$3:$A$109,0), MATCH(C118,'Ledge  Tech'!$D$2:$E$2,0))</f>
        <v>1-33</v>
      </c>
      <c r="D120" s="127">
        <f t="array" ref="D120">INDEX('Ledge  Tech'!$D$3:$E115, MATCH($A$1,'Ledge  Tech'!$A$3:$A$109,0), MATCH(D118,'Ledge  Tech'!$D$2:$E$2,0))</f>
        <v>34</v>
      </c>
      <c r="E120" s="448"/>
      <c r="F120" s="448"/>
      <c r="G120" s="448"/>
      <c r="H120" s="320"/>
      <c r="I120" s="320"/>
      <c r="J120" s="179"/>
      <c r="K120" s="207"/>
      <c r="L120" s="450" t="str">
        <f>'テンプレート'!L118</f>
        <v>歩き</v>
      </c>
      <c r="M120" s="127" t="s">
        <v>504</v>
      </c>
      <c r="N120" s="127">
        <v>19.0</v>
      </c>
      <c r="O120" s="180"/>
      <c r="P120" s="180"/>
      <c r="Q120" s="180"/>
      <c r="R120" s="180"/>
      <c r="S120" s="180"/>
      <c r="T120" s="180"/>
      <c r="U120" s="180"/>
      <c r="V120" s="180"/>
    </row>
    <row r="121" outlineLevel="1">
      <c r="A121" s="222"/>
      <c r="B121" s="447" t="s">
        <v>486</v>
      </c>
      <c r="C121" s="127" t="str">
        <f t="array" ref="C121">INDEX('Ledge  Tech'!$F$3:$G$109, MATCH($A$1,'Ledge  Tech'!$A$3:$A$109,0), MATCH(C118,'Ledge  Tech'!$F$2:$G$2,0))</f>
        <v>1-25</v>
      </c>
      <c r="D121" s="127">
        <f t="array" ref="D121">INDEX('Ledge  Tech'!$F$3:$G$109, MATCH($A$1,'Ledge  Tech'!$A$3:$A$109,0), MATCH(D118,'Ledge  Tech'!$F$2:$G$2,0))</f>
        <v>45</v>
      </c>
      <c r="E121" s="448"/>
      <c r="F121" s="448"/>
      <c r="G121" s="448"/>
      <c r="H121" s="320"/>
      <c r="I121" s="320"/>
      <c r="J121" s="121"/>
      <c r="K121" s="451" t="str">
        <f>'テンプレート'!K119</f>
        <v>アイテム投擲</v>
      </c>
      <c r="L121" s="117"/>
      <c r="M121" s="445" t="str">
        <f>'テンプレート'!M119</f>
        <v>投擲フレーム</v>
      </c>
      <c r="N121" s="445" t="str">
        <f>'テンプレート'!N119</f>
        <v>Duration</v>
      </c>
      <c r="O121" s="180"/>
      <c r="P121" s="180"/>
      <c r="Q121" s="180"/>
      <c r="R121" s="180"/>
      <c r="S121" s="180"/>
      <c r="T121" s="180"/>
      <c r="U121" s="180"/>
      <c r="V121" s="180"/>
    </row>
    <row r="122" outlineLevel="1">
      <c r="A122" s="222"/>
      <c r="B122" s="447" t="s">
        <v>505</v>
      </c>
      <c r="C122" s="127" t="str">
        <f t="array" ref="C122">INDEX('Ledge  Tech'!$H$3:$I$109, MATCH($A$1,'Ledge  Tech'!$A$3:$A$109,0), MATCH(C118,'Ledge  Tech'!$H$2:$I$2,0))</f>
        <v>1-12</v>
      </c>
      <c r="D122" s="127">
        <f t="array" ref="D122">INDEX('Ledge  Tech'!$H$3:$I$109, MATCH($A$1,'Ledge  Tech'!$A$3:$A$109,0), MATCH(D118,'Ledge  Tech'!$H$2:$I$2,0))</f>
        <v>14</v>
      </c>
      <c r="E122" s="448"/>
      <c r="F122" s="448"/>
      <c r="G122" s="448"/>
      <c r="H122" s="320"/>
      <c r="I122" s="320"/>
      <c r="J122" s="179"/>
      <c r="K122" s="452" t="str">
        <f>'テンプレート'!K120</f>
        <v>Ground投擲</v>
      </c>
      <c r="L122" s="450" t="str">
        <f>'テンプレート'!L120</f>
        <v>前Throws</v>
      </c>
      <c r="M122" s="127" t="s">
        <v>90</v>
      </c>
      <c r="N122" s="127">
        <v>26.0</v>
      </c>
      <c r="O122" s="121"/>
      <c r="P122" s="121"/>
      <c r="Q122" s="121"/>
      <c r="R122" s="121"/>
      <c r="S122" s="121"/>
      <c r="T122" s="121"/>
      <c r="U122" s="121"/>
      <c r="V122" s="121"/>
    </row>
    <row r="123" outlineLevel="1">
      <c r="A123" s="207"/>
      <c r="B123" s="447" t="s">
        <v>506</v>
      </c>
      <c r="C123" s="127" t="str">
        <f t="array" ref="C123">INDEX('Ledge  Tech'!$J$3:$M$109, MATCH($A$1,'Ledge  Tech'!$A$3:$A$109,0), MATCH(C118,'Ledge  Tech'!$J$2:$M$2,0))</f>
        <v>1-21</v>
      </c>
      <c r="D123" s="127">
        <f t="array" ref="D123">INDEX('Ledge  Tech'!$J$3:$M$109, MATCH($A$1,'Ledge  Tech'!$A$3:$A$109,0), MATCH(D118,'Ledge  Tech'!$J$2:$M$2,0))</f>
        <v>55</v>
      </c>
      <c r="E123" s="127" t="str">
        <f t="array" ref="E123">INDEX('Ledge  Tech'!$J$3:$M$109, MATCH($A$1,'Ledge  Tech'!$A$3:$A$109,0), MATCH(E118,'Ledge  Tech'!$J$2:$M$2,0))</f>
        <v>19-21</v>
      </c>
      <c r="F123" s="127">
        <f t="array" ref="F123">INDEX('Ledge  Tech'!$J$3:$M$109, MATCH($A$1,'Ledge  Tech'!$A$3:$A$109,0), MATCH(F118,'Ledge  Tech'!$J$2:$M$2,0))</f>
        <v>9</v>
      </c>
      <c r="G123" s="127">
        <f>F123*1.2</f>
        <v>10.8</v>
      </c>
      <c r="H123" s="320"/>
      <c r="I123" s="320"/>
      <c r="J123" s="121"/>
      <c r="K123" s="222"/>
      <c r="L123" s="450" t="str">
        <f>'テンプレート'!L121</f>
        <v>後Throws</v>
      </c>
      <c r="M123" s="127" t="s">
        <v>191</v>
      </c>
      <c r="N123" s="127">
        <v>26.0</v>
      </c>
      <c r="O123" s="121"/>
      <c r="P123" s="121"/>
      <c r="Q123" s="121"/>
      <c r="R123" s="121"/>
      <c r="S123" s="121"/>
      <c r="T123" s="121"/>
      <c r="U123" s="121"/>
      <c r="V123" s="121"/>
    </row>
    <row r="124" outlineLevel="1">
      <c r="A124" s="446" t="s">
        <v>507</v>
      </c>
      <c r="B124" s="447" t="s">
        <v>455</v>
      </c>
      <c r="C124" s="127" t="str">
        <f t="array" ref="C124">INDEX('Ledge  Tech'!$N$3:$O$109, MATCH($A$1,'Ledge  Tech'!$A$3:$A$109,0), MATCH(C118,'Ledge  Tech'!$N$2:$O$2,0))</f>
        <v>1-20</v>
      </c>
      <c r="D124" s="127">
        <f t="array" ref="D124">INDEX('Ledge  Tech'!$N$3:$O$109, MATCH($A$1,'Ledge  Tech'!$A$3:$A$109,0), MATCH(D118,'Ledge  Tech'!$N$2:$O$2,0))</f>
        <v>26</v>
      </c>
      <c r="E124" s="448"/>
      <c r="F124" s="448"/>
      <c r="G124" s="448"/>
      <c r="H124" s="320"/>
      <c r="I124" s="320"/>
      <c r="J124" s="179"/>
      <c r="K124" s="222"/>
      <c r="L124" s="450" t="str">
        <f>'テンプレート'!L122</f>
        <v>上Throws</v>
      </c>
      <c r="M124" s="127" t="s">
        <v>191</v>
      </c>
      <c r="N124" s="127">
        <v>25.0</v>
      </c>
      <c r="O124" s="320"/>
      <c r="P124" s="320"/>
      <c r="Q124" s="320"/>
      <c r="R124" s="320"/>
      <c r="S124" s="320"/>
      <c r="T124" s="320"/>
      <c r="U124" s="320"/>
      <c r="V124" s="320"/>
    </row>
    <row r="125" outlineLevel="1">
      <c r="A125" s="222"/>
      <c r="B125" s="447" t="s">
        <v>496</v>
      </c>
      <c r="C125" s="127" t="str">
        <f t="array" ref="C125">INDEX('Ledge  Tech'!$P$3:$Q$109, MATCH($A$1,'Ledge  Tech'!$A$3:$A$109,0), MATCH(C118,'Ledge  Tech'!$P$2:$Q$2,0))</f>
        <v>1-20</v>
      </c>
      <c r="D125" s="127">
        <f t="array" ref="D125">INDEX('Ledge  Tech'!$P$3:$Q$109, MATCH($A$1,'Ledge  Tech'!$A$3:$A$109,0), MATCH(D118,'Ledge  Tech'!$P$2:$Q$2,0))</f>
        <v>40</v>
      </c>
      <c r="E125" s="448"/>
      <c r="F125" s="448"/>
      <c r="G125" s="448"/>
      <c r="H125" s="320"/>
      <c r="I125" s="320"/>
      <c r="J125" s="121"/>
      <c r="K125" s="222"/>
      <c r="L125" s="450" t="str">
        <f>'テンプレート'!L123</f>
        <v>下Throws</v>
      </c>
      <c r="M125" s="127" t="s">
        <v>173</v>
      </c>
      <c r="N125" s="127">
        <v>21.0</v>
      </c>
      <c r="O125" s="180"/>
      <c r="P125" s="180"/>
      <c r="Q125" s="180"/>
      <c r="R125" s="180"/>
      <c r="S125" s="180"/>
      <c r="T125" s="180"/>
      <c r="U125" s="180"/>
      <c r="V125" s="180"/>
    </row>
    <row r="126" outlineLevel="1">
      <c r="A126" s="207"/>
      <c r="B126" s="447" t="s">
        <v>497</v>
      </c>
      <c r="C126" s="127" t="str">
        <f t="array" ref="C126">INDEX('Ledge  Tech'!$R$3:$S$109, MATCH($A$1,'Ledge  Tech'!$A$3:$A$109,0), MATCH(C118,'Ledge  Tech'!$R$2:$S$2,0))</f>
        <v>1-20</v>
      </c>
      <c r="D126" s="127">
        <f t="array" ref="D126">INDEX('Ledge  Tech'!$R$3:$S$109, MATCH($A$1,'Ledge  Tech'!$A$3:$A$109,0), MATCH(D118,'Ledge  Tech'!$R$2:$S$2,0))</f>
        <v>40</v>
      </c>
      <c r="E126" s="448"/>
      <c r="F126" s="448"/>
      <c r="G126" s="448"/>
      <c r="H126" s="320"/>
      <c r="I126" s="320"/>
      <c r="J126" s="179"/>
      <c r="K126" s="222"/>
      <c r="L126" s="453" t="str">
        <f>'テンプレート'!L124</f>
        <v>ダッシュ</v>
      </c>
      <c r="M126" s="127" t="s">
        <v>173</v>
      </c>
      <c r="N126" s="127">
        <v>37.0</v>
      </c>
      <c r="O126" s="180"/>
      <c r="P126" s="180"/>
      <c r="Q126" s="180"/>
      <c r="R126" s="180"/>
      <c r="S126" s="180"/>
      <c r="T126" s="180"/>
      <c r="U126" s="180"/>
      <c r="V126" s="180"/>
    </row>
    <row r="127" outlineLevel="1">
      <c r="A127" s="446" t="s">
        <v>508</v>
      </c>
      <c r="B127" s="447" t="s">
        <v>509</v>
      </c>
      <c r="C127" s="448"/>
      <c r="D127" s="127" t="str">
        <f t="array" ref="D127">INDEX('Get-Ups'!$C$3:$C115, MATCH($A$1,'Get-Ups'!$A$3:$A$109,0), MATCH(D118,'Get-Ups'!$C$2:$AD$2,0))</f>
        <v>25</v>
      </c>
      <c r="E127" s="448"/>
      <c r="F127" s="448"/>
      <c r="G127" s="448"/>
      <c r="H127" s="320"/>
      <c r="I127" s="320"/>
      <c r="J127" s="121"/>
      <c r="K127" s="207"/>
      <c r="L127" s="453" t="str">
        <f>'テンプレート'!L125</f>
        <v>On-Spot捨て</v>
      </c>
      <c r="M127" s="127" t="s">
        <v>145</v>
      </c>
      <c r="N127" s="127">
        <v>23.0</v>
      </c>
      <c r="O127" s="180"/>
      <c r="P127" s="180"/>
      <c r="Q127" s="180"/>
      <c r="R127" s="180"/>
      <c r="S127" s="180"/>
      <c r="T127" s="180"/>
      <c r="U127" s="180"/>
      <c r="V127" s="180"/>
    </row>
    <row r="128" outlineLevel="1">
      <c r="A128" s="222"/>
      <c r="B128" s="447" t="s">
        <v>455</v>
      </c>
      <c r="C128" s="454" t="str">
        <f t="array" ref="C128">INDEX('Get-Ups'!$D$3:$E115, MATCH($A$1,'Get-Ups'!$A$3:$A$109,0), MATCH(C118,'Get-Ups'!$D$2:$AD$2,0))</f>
        <v>1-22</v>
      </c>
      <c r="D128" s="455">
        <f t="array" ref="D128">INDEX('Get-Ups'!$D$3:$E115, MATCH($A$1,'Get-Ups'!$A$3:$A$109,0), MATCH(D118,'Get-Ups'!$D$2:$AD$2,0))</f>
        <v>29</v>
      </c>
      <c r="E128" s="448"/>
      <c r="F128" s="448"/>
      <c r="G128" s="448"/>
      <c r="H128" s="320"/>
      <c r="I128" s="320"/>
      <c r="J128" s="179"/>
      <c r="K128" s="452" t="str">
        <f>'テンプレート'!K126</f>
        <v>Air投擲</v>
      </c>
      <c r="L128" s="450" t="str">
        <f>'テンプレート'!L126</f>
        <v>前Throws</v>
      </c>
      <c r="M128" s="127" t="s">
        <v>173</v>
      </c>
      <c r="N128" s="127">
        <v>24.0</v>
      </c>
      <c r="O128" s="180"/>
      <c r="P128" s="180"/>
      <c r="Q128" s="180"/>
      <c r="R128" s="180"/>
      <c r="S128" s="180"/>
      <c r="T128" s="180"/>
      <c r="U128" s="180"/>
      <c r="V128" s="180"/>
    </row>
    <row r="129" outlineLevel="1">
      <c r="A129" s="222"/>
      <c r="B129" s="447" t="s">
        <v>496</v>
      </c>
      <c r="C129" s="454" t="str">
        <f t="array" ref="C129">INDEX('Get-Ups'!$F$3:$G$109, MATCH($A$1,'Get-Ups'!$A$3:$A$109,0), MATCH(C118,'Get-Ups'!$F$2:$AD$2,0))</f>
        <v>1-19</v>
      </c>
      <c r="D129" s="455">
        <f t="array" ref="D129">INDEX('Get-Ups'!$F$3:$G$109, MATCH($A$1,'Get-Ups'!$A$3:$A$109,0), MATCH(D118,'Get-Ups'!$F$2:$AD$2,0))</f>
        <v>35</v>
      </c>
      <c r="E129" s="448"/>
      <c r="F129" s="448"/>
      <c r="G129" s="448"/>
      <c r="H129" s="320"/>
      <c r="I129" s="320"/>
      <c r="J129" s="121"/>
      <c r="K129" s="222"/>
      <c r="L129" s="450" t="str">
        <f>'テンプレート'!L127</f>
        <v>後Throws</v>
      </c>
      <c r="M129" s="127" t="s">
        <v>191</v>
      </c>
      <c r="N129" s="127">
        <v>24.0</v>
      </c>
      <c r="O129" s="180"/>
      <c r="P129" s="180"/>
      <c r="Q129" s="180"/>
      <c r="R129" s="180"/>
      <c r="S129" s="180"/>
      <c r="T129" s="180"/>
      <c r="U129" s="180"/>
      <c r="V129" s="180"/>
    </row>
    <row r="130" outlineLevel="1">
      <c r="A130" s="222"/>
      <c r="B130" s="447" t="s">
        <v>497</v>
      </c>
      <c r="C130" s="127" t="str">
        <f t="array" ref="C130">INDEX('Get-Ups'!$H$3:$I$109, MATCH($A$1,'Get-Ups'!$A$3:$A$109,0), MATCH(C118,'Get-Ups'!$H$2:$AD$2,0))</f>
        <v>1-19</v>
      </c>
      <c r="D130" s="127">
        <f t="array" ref="D130">INDEX('Get-Ups'!$H$3:$I$109, MATCH($A$1,'Get-Ups'!$A$3:$A$109,0), MATCH(D118,'Get-Ups'!$H$2:$AD$2,0))</f>
        <v>35</v>
      </c>
      <c r="E130" s="448"/>
      <c r="F130" s="448"/>
      <c r="G130" s="448"/>
      <c r="H130" s="320"/>
      <c r="I130" s="320"/>
      <c r="J130" s="179"/>
      <c r="K130" s="222"/>
      <c r="L130" s="450" t="str">
        <f>'テンプレート'!L128</f>
        <v>上Throws</v>
      </c>
      <c r="M130" s="127" t="s">
        <v>191</v>
      </c>
      <c r="N130" s="127">
        <v>23.0</v>
      </c>
      <c r="O130" s="180"/>
      <c r="P130" s="180"/>
      <c r="Q130" s="180"/>
      <c r="R130" s="180"/>
      <c r="S130" s="180"/>
      <c r="T130" s="180"/>
      <c r="U130" s="180"/>
      <c r="V130" s="180"/>
    </row>
    <row r="131" outlineLevel="1">
      <c r="A131" s="222"/>
      <c r="B131" s="447" t="s">
        <v>510</v>
      </c>
      <c r="C131" s="456" t="str">
        <f t="array" ref="C131">INDEX('Get-Ups'!$J$3:$M$109, MATCH($A$1,'Get-Ups'!$A$3:$A$109,0), MATCH(C118,'Get-Ups'!$J$2:$AD$2,0))</f>
        <v>1-23</v>
      </c>
      <c r="D131" s="457">
        <f t="array" ref="D131">INDEX('Get-Ups'!$J$3:$M$109, MATCH($A$1,'Get-Ups'!$A$3:$A$109,0), MATCH(D118,'Get-Ups'!$J$2:$AD$2,0))</f>
        <v>45</v>
      </c>
      <c r="E131" s="454" t="str">
        <f t="array" ref="E131">INDEX('Get-Ups'!$J$3:$M$109, MATCH($A$1,'Get-Ups'!$A$3:$A$109,0), MATCH(E118,'Get-Ups'!$J$2:$AD$2,0))</f>
        <v>17-18</v>
      </c>
      <c r="F131" s="455">
        <f t="array" ref="F131">INDEX('Get-Ups'!$J$3:$M$109, MATCH($A$1,'Get-Ups'!$A$3:$A$109,0), MATCH(F118,'Get-Ups'!$J$2:$AD$2,0))</f>
        <v>7</v>
      </c>
      <c r="G131" s="127">
        <f t="shared" ref="G131:G132" si="1">F131*1.2</f>
        <v>8.4</v>
      </c>
      <c r="H131" s="320"/>
      <c r="I131" s="320"/>
      <c r="J131" s="121"/>
      <c r="K131" s="207"/>
      <c r="L131" s="450" t="str">
        <f>'テンプレート'!L129</f>
        <v>下Throws</v>
      </c>
      <c r="M131" s="127" t="s">
        <v>191</v>
      </c>
      <c r="N131" s="127">
        <v>19.0</v>
      </c>
      <c r="O131" s="121"/>
      <c r="P131" s="121"/>
      <c r="Q131" s="121"/>
      <c r="R131" s="121"/>
      <c r="S131" s="121"/>
      <c r="T131" s="121"/>
      <c r="U131" s="121"/>
      <c r="V131" s="121"/>
    </row>
    <row r="132" outlineLevel="1">
      <c r="A132" s="207"/>
      <c r="B132" s="458" t="s">
        <v>511</v>
      </c>
      <c r="C132" s="207"/>
      <c r="D132" s="207"/>
      <c r="E132" s="454" t="str">
        <f t="array" ref="E132">INDEX('Get-Ups'!$N$3:$O$109, MATCH($A$1,'Get-Ups'!$A$3:$A$109,0), MATCH(E118,'Get-Ups'!$N$2:$AD$2,0))</f>
        <v>22-23</v>
      </c>
      <c r="F132" s="455">
        <f t="array" ref="F132">INDEX('Get-Ups'!$N$3:$O$109, MATCH($A$1,'Get-Ups'!$A$3:$A$109,0), MATCH(F118,'Get-Ups'!$N$2:$AD$2,0))</f>
        <v>7</v>
      </c>
      <c r="G132" s="127">
        <f t="shared" si="1"/>
        <v>8.4</v>
      </c>
      <c r="H132" s="320"/>
      <c r="I132" s="320"/>
      <c r="J132" s="121"/>
      <c r="K132" s="459" t="str">
        <f>'テンプレート'!K130</f>
        <v>踏み台ジャンプ</v>
      </c>
      <c r="L132" s="224"/>
      <c r="M132" s="445" t="str">
        <f>'テンプレート'!M130</f>
        <v>Duration</v>
      </c>
      <c r="N132" s="138"/>
      <c r="O132" s="121"/>
      <c r="P132" s="121"/>
      <c r="Q132" s="121"/>
      <c r="R132" s="121"/>
      <c r="S132" s="121"/>
      <c r="T132" s="121"/>
      <c r="U132" s="121"/>
      <c r="V132" s="121"/>
    </row>
    <row r="133" outlineLevel="1">
      <c r="A133" s="446" t="s">
        <v>512</v>
      </c>
      <c r="B133" s="447" t="s">
        <v>509</v>
      </c>
      <c r="C133" s="448"/>
      <c r="D133" s="454" t="str">
        <f t="array" ref="D133">INDEX('Get-Ups'!$C$3:$C115, MATCH($A$1,'Get-Ups'!$A$3:$A$109,0), MATCH(D118,'Get-Ups'!$C$2,0))</f>
        <v>25</v>
      </c>
      <c r="E133" s="448"/>
      <c r="F133" s="448"/>
      <c r="G133" s="448"/>
      <c r="H133" s="320"/>
      <c r="I133" s="320"/>
      <c r="J133" s="179"/>
      <c r="K133" s="460" t="str">
        <f>'テンプレート'!K131</f>
        <v>踏み</v>
      </c>
      <c r="L133" s="461" t="str">
        <f>'テンプレート'!L131</f>
        <v>踏み</v>
      </c>
      <c r="M133" s="127">
        <v>7.0</v>
      </c>
      <c r="N133" s="462"/>
      <c r="O133" s="121"/>
      <c r="P133" s="121"/>
      <c r="Q133" s="121"/>
      <c r="R133" s="121"/>
      <c r="S133" s="121"/>
      <c r="T133" s="121"/>
      <c r="U133" s="121"/>
      <c r="V133" s="121"/>
    </row>
    <row r="134" outlineLevel="1">
      <c r="A134" s="222"/>
      <c r="B134" s="447" t="s">
        <v>455</v>
      </c>
      <c r="C134" s="454" t="str">
        <f t="array" ref="C134">INDEX('Get-Ups'!$P$3:$Q$109, MATCH($A$1,'Get-Ups'!$A$3:$A$109,0), MATCH(C118,'Get-Ups'!$P$2:$AD$2,0))</f>
        <v>1-22</v>
      </c>
      <c r="D134" s="455">
        <f t="array" ref="D134">INDEX('Get-Ups'!$P$3:$Q$109, MATCH($A$1,'Get-Ups'!$A$3:$A$109,0), MATCH(D118,'Get-Ups'!$P$2:$AD$2,0))</f>
        <v>29</v>
      </c>
      <c r="E134" s="448"/>
      <c r="F134" s="448"/>
      <c r="G134" s="448"/>
      <c r="H134" s="320"/>
      <c r="I134" s="320"/>
      <c r="J134" s="121"/>
      <c r="K134" s="452" t="str">
        <f>'テンプレート'!K132</f>
        <v>踏まれ</v>
      </c>
      <c r="L134" s="461" t="str">
        <f>'テンプレート'!L132</f>
        <v>Ground踏まれ</v>
      </c>
      <c r="M134" s="127" t="s">
        <v>504</v>
      </c>
      <c r="N134" s="462"/>
      <c r="O134" s="320"/>
      <c r="P134" s="320"/>
      <c r="Q134" s="320"/>
      <c r="R134" s="320"/>
      <c r="S134" s="320"/>
      <c r="T134" s="320"/>
      <c r="U134" s="320"/>
      <c r="V134" s="320"/>
    </row>
    <row r="135" outlineLevel="1">
      <c r="A135" s="222"/>
      <c r="B135" s="447" t="s">
        <v>496</v>
      </c>
      <c r="C135" s="454" t="str">
        <f t="array" ref="C135">INDEX('Get-Ups'!$R$3:$S$109, MATCH($A$1,'Get-Ups'!$A$3:$A$109,0), MATCH(C118,'Get-Ups'!$R$2:$AD$2,0))</f>
        <v>1-19</v>
      </c>
      <c r="D135" s="455">
        <f t="array" ref="D135">INDEX('Get-Ups'!$R$3:$S$109, MATCH($A$1,'Get-Ups'!$A$3:$A$109,0), MATCH(D118,'Get-Ups'!$R$2:$AD$2,0))</f>
        <v>35</v>
      </c>
      <c r="E135" s="448"/>
      <c r="F135" s="448"/>
      <c r="G135" s="448"/>
      <c r="H135" s="320"/>
      <c r="I135" s="320"/>
      <c r="J135" s="179"/>
      <c r="K135" s="222"/>
      <c r="L135" s="461" t="str">
        <f>'テンプレート'!L133</f>
        <v>Ground硬直</v>
      </c>
      <c r="M135" s="127">
        <v>26.0</v>
      </c>
      <c r="N135" s="108"/>
      <c r="O135" s="180"/>
      <c r="P135" s="180"/>
      <c r="Q135" s="180"/>
      <c r="R135" s="180"/>
      <c r="S135" s="180"/>
      <c r="T135" s="180"/>
      <c r="U135" s="180"/>
      <c r="V135" s="180"/>
    </row>
    <row r="136" outlineLevel="1">
      <c r="A136" s="222"/>
      <c r="B136" s="447" t="s">
        <v>497</v>
      </c>
      <c r="C136" s="454" t="str">
        <f t="array" ref="C136">INDEX('Get-Ups'!$T$3:$U$109, MATCH($A$1,'Get-Ups'!$A$3:$A$109,0), MATCH(C118,'Get-Ups'!$T$2:$AD$2,0))</f>
        <v>1-24</v>
      </c>
      <c r="D136" s="455">
        <f t="array" ref="D136">INDEX('Get-Ups'!$T$3:$U$109, MATCH($A$1,'Get-Ups'!$A$3:$A$109,0), MATCH(D118,'Get-Ups'!$T$2:$AD$2,0))</f>
        <v>35</v>
      </c>
      <c r="E136" s="448"/>
      <c r="F136" s="448"/>
      <c r="G136" s="448"/>
      <c r="H136" s="320"/>
      <c r="I136" s="320"/>
      <c r="J136" s="121"/>
      <c r="K136" s="222"/>
      <c r="L136" s="461" t="str">
        <f>'テンプレート'!L134</f>
        <v>Air踏まれ</v>
      </c>
      <c r="M136" s="127">
        <v>7.0</v>
      </c>
      <c r="N136" s="108"/>
      <c r="O136" s="180"/>
      <c r="P136" s="180"/>
      <c r="Q136" s="180"/>
      <c r="R136" s="180"/>
      <c r="S136" s="180"/>
      <c r="T136" s="180"/>
      <c r="U136" s="180"/>
      <c r="V136" s="180"/>
    </row>
    <row r="137" outlineLevel="1">
      <c r="A137" s="222"/>
      <c r="B137" s="447" t="s">
        <v>510</v>
      </c>
      <c r="C137" s="456" t="str">
        <f t="array" ref="C137">INDEX('Get-Ups'!$V$3:$Y$109, MATCH($A$1,'Get-Ups'!$A$3:$A$109,0), MATCH(C118,'Get-Ups'!$V$2:$AD$2,0))</f>
        <v>1-23</v>
      </c>
      <c r="D137" s="457">
        <f t="array" ref="D137">INDEX('Get-Ups'!$V$3:$Y$109, MATCH($A$1,'Get-Ups'!$A$3:$A$109,0), MATCH(D118,'Get-Ups'!$V$2:$AD$2,0))</f>
        <v>45</v>
      </c>
      <c r="E137" s="454" t="str">
        <f t="array" ref="E137">INDEX('Get-Ups'!$V$3:$Y$109, MATCH($A$1,'Get-Ups'!$A$3:$A$109,0), MATCH(E118,'Get-Ups'!$V$2:$AD$2,0))</f>
        <v>17-18</v>
      </c>
      <c r="F137" s="455">
        <f t="array" ref="F137">INDEX('Get-Ups'!$V$3:$Y$109, MATCH($A$1,'Get-Ups'!$A$3:$A$109,0), MATCH(F118,'Get-Ups'!$V$2:$AD$2,0))</f>
        <v>7</v>
      </c>
      <c r="G137" s="127">
        <f t="shared" ref="G137:G138" si="2">F137*1.2</f>
        <v>8.4</v>
      </c>
      <c r="H137" s="320"/>
      <c r="I137" s="320"/>
      <c r="J137" s="179"/>
      <c r="K137" s="222"/>
      <c r="L137" s="461" t="str">
        <f>'テンプレート'!L135</f>
        <v>Air落下</v>
      </c>
      <c r="M137" s="127">
        <v>42.0</v>
      </c>
      <c r="N137" s="108"/>
      <c r="O137" s="180"/>
      <c r="P137" s="180"/>
      <c r="Q137" s="180"/>
      <c r="R137" s="180"/>
      <c r="S137" s="180"/>
      <c r="T137" s="180"/>
      <c r="U137" s="180"/>
      <c r="V137" s="180"/>
    </row>
    <row r="138" outlineLevel="1">
      <c r="A138" s="207"/>
      <c r="B138" s="458" t="s">
        <v>511</v>
      </c>
      <c r="C138" s="207"/>
      <c r="D138" s="207"/>
      <c r="E138" s="454" t="str">
        <f t="array" ref="E138">INDEX('Get-Ups'!$Z$3:$AA$109, MATCH($A$1,'Get-Ups'!$A$3:$A$109,0), MATCH(E118,'Get-Ups'!$Z$2:$AD$2,0))</f>
        <v>22-23</v>
      </c>
      <c r="F138" s="455">
        <f t="array" ref="F138">INDEX('Get-Ups'!$Z$3:$AA$109, MATCH($A$1,'Get-Ups'!$A$3:$A$109,0), MATCH(F118,'Get-Ups'!$Z$2:$AD$2,0))</f>
        <v>7</v>
      </c>
      <c r="G138" s="127">
        <f t="shared" si="2"/>
        <v>8.4</v>
      </c>
      <c r="H138" s="320"/>
      <c r="I138" s="320"/>
      <c r="J138" s="179"/>
      <c r="K138" s="451" t="str">
        <f>'テンプレート'!K136</f>
        <v>倒れダメージ</v>
      </c>
      <c r="L138" s="120"/>
      <c r="M138" s="445" t="str">
        <f>'テンプレート'!M136</f>
        <v>Duration</v>
      </c>
      <c r="N138" s="108"/>
      <c r="O138" s="180"/>
      <c r="P138" s="180"/>
      <c r="Q138" s="180"/>
      <c r="R138" s="180"/>
      <c r="S138" s="180"/>
      <c r="T138" s="180"/>
      <c r="U138" s="180"/>
      <c r="V138" s="180"/>
    </row>
    <row r="139" outlineLevel="1">
      <c r="A139" s="446" t="s">
        <v>513</v>
      </c>
      <c r="B139" s="447" t="s">
        <v>514</v>
      </c>
      <c r="C139" s="454" t="str">
        <f t="array" ref="C139">INDEX(Tripping!$C$3:$D115, MATCH($A$1,Tripping!$A$3:$A$109,0), MATCH(C118,Tripping!$C$2:$AC$2,0))</f>
        <v>1-5</v>
      </c>
      <c r="D139" s="455">
        <f t="array" ref="D139">INDEX(Tripping!$C$3:$D115, MATCH($A$1,Tripping!$A$3:$A$109,0), MATCH(D118,Tripping!$C$2:$AC$2,0))</f>
        <v>29</v>
      </c>
      <c r="E139" s="448"/>
      <c r="F139" s="448"/>
      <c r="G139" s="448"/>
      <c r="H139" s="320"/>
      <c r="I139" s="320"/>
      <c r="J139" s="121"/>
      <c r="K139" s="460" t="str">
        <f>'テンプレート'!K137</f>
        <v>あお向け倒れ</v>
      </c>
      <c r="L139" s="453" t="str">
        <f>'テンプレート'!L137</f>
        <v>モーション大</v>
      </c>
      <c r="M139" s="127">
        <v>39.0</v>
      </c>
      <c r="N139" s="462"/>
      <c r="O139" s="180"/>
      <c r="P139" s="180"/>
      <c r="Q139" s="180"/>
      <c r="R139" s="180"/>
      <c r="S139" s="180"/>
      <c r="T139" s="180"/>
      <c r="U139" s="180"/>
      <c r="V139" s="180"/>
    </row>
    <row r="140" outlineLevel="1">
      <c r="A140" s="222"/>
      <c r="B140" s="447" t="s">
        <v>515</v>
      </c>
      <c r="C140" s="454" t="str">
        <f t="array" ref="C140">INDEX(Tripping!$E$3:$F115, MATCH($A$1,Tripping!$A$3:$A$109,0), MATCH(C118,Tripping!$E$2:$AC$2,0))</f>
        <v>1-5</v>
      </c>
      <c r="D140" s="455">
        <f t="array" ref="D140">INDEX(Tripping!$E$3:$F115, MATCH($A$1,Tripping!$A$3:$A$109,0), MATCH(D118,Tripping!$E$2:$AC$2,0))</f>
        <v>39</v>
      </c>
      <c r="E140" s="448"/>
      <c r="F140" s="448"/>
      <c r="G140" s="448"/>
      <c r="H140" s="320"/>
      <c r="I140" s="320"/>
      <c r="J140" s="179"/>
      <c r="K140" s="460" t="str">
        <f>'テンプレート'!K138</f>
        <v>うつ伏せ倒れ</v>
      </c>
      <c r="L140" s="453" t="str">
        <f>'テンプレート'!L138</f>
        <v>モーション大</v>
      </c>
      <c r="M140" s="127" t="s">
        <v>165</v>
      </c>
      <c r="N140" s="462"/>
      <c r="O140" s="180"/>
      <c r="P140" s="180"/>
      <c r="Q140" s="180"/>
      <c r="R140" s="180"/>
      <c r="S140" s="180"/>
      <c r="T140" s="180"/>
      <c r="U140" s="180"/>
      <c r="V140" s="180"/>
    </row>
    <row r="141" outlineLevel="1">
      <c r="A141" s="222"/>
      <c r="B141" s="447" t="s">
        <v>455</v>
      </c>
      <c r="C141" s="454" t="str">
        <f t="array" ref="C141">INDEX(Tripping!$G$3:$H$109, MATCH($A$1,Tripping!$A$3:$A$109,0), MATCH(C118,Tripping!$G$2:$AC$2,0))</f>
        <v>1-16</v>
      </c>
      <c r="D141" s="455">
        <f t="array" ref="D141">INDEX(Tripping!$G$3:$H$109, MATCH($A$1,Tripping!$A$3:$A$109,0), MATCH(D118,Tripping!$G$2:$AC$2,0))</f>
        <v>21</v>
      </c>
      <c r="E141" s="448"/>
      <c r="F141" s="448"/>
      <c r="G141" s="448"/>
      <c r="H141" s="320"/>
      <c r="I141" s="320"/>
      <c r="J141" s="121"/>
      <c r="K141" s="451" t="str">
        <f>'テンプレート'!K139</f>
        <v/>
      </c>
      <c r="L141" s="120"/>
      <c r="M141" s="445" t="str">
        <f>'テンプレート'!M139</f>
        <v/>
      </c>
      <c r="N141" s="108"/>
      <c r="O141" s="180"/>
      <c r="P141" s="180"/>
      <c r="Q141" s="180"/>
      <c r="R141" s="180"/>
      <c r="S141" s="180"/>
      <c r="T141" s="180"/>
      <c r="U141" s="180"/>
      <c r="V141" s="180"/>
    </row>
    <row r="142" outlineLevel="1">
      <c r="A142" s="222"/>
      <c r="B142" s="447" t="s">
        <v>496</v>
      </c>
      <c r="C142" s="454" t="str">
        <f t="array" ref="C142">INDEX(Tripping!$I$3:$J$109, MATCH($A$1,Tripping!$A$3:$A$109,0), MATCH(C118,Tripping!$I$2:$AC$2,0))</f>
        <v>1-9</v>
      </c>
      <c r="D142" s="455">
        <f t="array" ref="D142">INDEX(Tripping!$I$3:$J$109, MATCH($A$1,Tripping!$A$3:$A$109,0), MATCH(D118,Tripping!$I$2:$AC$2,0))</f>
        <v>28</v>
      </c>
      <c r="E142" s="448"/>
      <c r="F142" s="448"/>
      <c r="G142" s="448"/>
      <c r="H142" s="320"/>
      <c r="I142" s="320"/>
      <c r="J142" s="320"/>
      <c r="K142" s="463"/>
      <c r="L142" s="464" t="str">
        <f>'テンプレート'!L140</f>
        <v/>
      </c>
      <c r="M142" s="127" t="s">
        <v>504</v>
      </c>
      <c r="N142" s="108"/>
      <c r="O142" s="180"/>
      <c r="P142" s="180"/>
      <c r="Q142" s="180"/>
      <c r="R142" s="180"/>
      <c r="S142" s="180"/>
      <c r="T142" s="180"/>
      <c r="U142" s="180"/>
      <c r="V142" s="180"/>
    </row>
    <row r="143" outlineLevel="1">
      <c r="A143" s="222"/>
      <c r="B143" s="447" t="s">
        <v>497</v>
      </c>
      <c r="C143" s="454" t="str">
        <f t="array" ref="C143">INDEX(Tripping!$K$3:$L$109, MATCH($A$1,Tripping!$A$3:$A$109,0), MATCH(C118,Tripping!$K$2:$AC$2,0))</f>
        <v>1-9</v>
      </c>
      <c r="D143" s="455">
        <f t="array" ref="D143">INDEX(Tripping!$K$3:$L$109, MATCH($A$1,Tripping!$A$3:$A$109,0), MATCH(D118,Tripping!$K$2:$AC$2,0))</f>
        <v>28</v>
      </c>
      <c r="E143" s="448"/>
      <c r="F143" s="448"/>
      <c r="G143" s="448"/>
      <c r="H143" s="320"/>
      <c r="I143" s="320"/>
      <c r="J143" s="320"/>
      <c r="K143" s="465"/>
      <c r="L143" s="180"/>
      <c r="M143" s="180"/>
      <c r="N143" s="108"/>
      <c r="O143" s="180"/>
      <c r="P143" s="180"/>
      <c r="Q143" s="180"/>
      <c r="R143" s="180"/>
      <c r="S143" s="180"/>
      <c r="T143" s="180"/>
      <c r="U143" s="180"/>
      <c r="V143" s="180"/>
    </row>
    <row r="144" outlineLevel="1">
      <c r="A144" s="222"/>
      <c r="B144" s="447" t="s">
        <v>510</v>
      </c>
      <c r="C144" s="456" t="str">
        <f t="array" ref="C144">INDEX(Tripping!$M$3:$P$109, MATCH($A$1,Tripping!$A$3:$A$109,0), MATCH(C118,Tripping!$M$2:$AC$2,0))</f>
        <v>1-7</v>
      </c>
      <c r="D144" s="457">
        <f t="array" ref="D144">INDEX(Tripping!$M$3:$P$109, MATCH($A$1,Tripping!$A$3:$A$109,0), MATCH(D118,Tripping!$M$2:$AC$2,0))</f>
        <v>49</v>
      </c>
      <c r="E144" s="454" t="str">
        <f t="array" ref="E144">INDEX(Tripping!$M$3:$P$109, MATCH($A$1,Tripping!$A$3:$A$109,0), MATCH(E118,Tripping!$M$2:$AC$2,0))</f>
        <v>19-20</v>
      </c>
      <c r="F144" s="455">
        <f t="array" ref="F144">INDEX(Tripping!$M$3:$P$109, MATCH($A$1,Tripping!$A$3:$A$109,0), MATCH(F118,Tripping!$M$2:$AC$2,0))</f>
        <v>5</v>
      </c>
      <c r="G144" s="127">
        <f t="shared" ref="G144:G145" si="3">F144*1.2</f>
        <v>6</v>
      </c>
      <c r="H144" s="320"/>
      <c r="I144" s="320"/>
      <c r="J144" s="320"/>
      <c r="K144" s="180"/>
      <c r="L144" s="180"/>
      <c r="M144" s="180"/>
      <c r="N144" s="108"/>
      <c r="O144" s="108"/>
      <c r="P144" s="108"/>
      <c r="Q144" s="108"/>
      <c r="R144" s="180"/>
      <c r="S144" s="180"/>
      <c r="T144" s="180"/>
      <c r="U144" s="180"/>
      <c r="V144" s="180"/>
    </row>
    <row r="145" outlineLevel="1">
      <c r="A145" s="207"/>
      <c r="B145" s="458" t="s">
        <v>511</v>
      </c>
      <c r="C145" s="207"/>
      <c r="D145" s="207"/>
      <c r="E145" s="454" t="str">
        <f t="array" ref="E145">INDEX(Tripping!$Q$3:$R$109, MATCH($A$1,Tripping!$A$3:$A$109,0), MATCH(E118,Tripping!$Q$2:$AC$2,0))</f>
        <v>26-27</v>
      </c>
      <c r="F145" s="455">
        <f t="array" ref="F145">INDEX(Tripping!$Q$3:$R$109, MATCH($A$1,Tripping!$A$3:$A$109,0), MATCH(F118,Tripping!$Q$2:$AC$2,0))</f>
        <v>5</v>
      </c>
      <c r="G145" s="127">
        <f t="shared" si="3"/>
        <v>6</v>
      </c>
      <c r="H145" s="320"/>
      <c r="I145" s="320"/>
      <c r="J145" s="320"/>
      <c r="K145" s="180"/>
      <c r="L145" s="180"/>
      <c r="M145" s="180"/>
      <c r="N145" s="108"/>
      <c r="O145" s="108"/>
      <c r="P145" s="108"/>
      <c r="Q145" s="108"/>
      <c r="R145" s="180"/>
      <c r="S145" s="180"/>
      <c r="T145" s="180"/>
      <c r="U145" s="180"/>
      <c r="V145" s="180"/>
    </row>
  </sheetData>
  <mergeCells count="143">
    <mergeCell ref="D70:D73"/>
    <mergeCell ref="D65:D67"/>
    <mergeCell ref="D61:D64"/>
    <mergeCell ref="D51:D53"/>
    <mergeCell ref="A37:A39"/>
    <mergeCell ref="A40:A41"/>
    <mergeCell ref="A42:A46"/>
    <mergeCell ref="A70:A73"/>
    <mergeCell ref="A68:A69"/>
    <mergeCell ref="A61:A64"/>
    <mergeCell ref="A74:A78"/>
    <mergeCell ref="A65:A67"/>
    <mergeCell ref="A59:B60"/>
    <mergeCell ref="A102:A103"/>
    <mergeCell ref="A100:A101"/>
    <mergeCell ref="A96:A98"/>
    <mergeCell ref="A99:B99"/>
    <mergeCell ref="A82:A83"/>
    <mergeCell ref="A86:B86"/>
    <mergeCell ref="A90:B90"/>
    <mergeCell ref="A93:B94"/>
    <mergeCell ref="A88:B88"/>
    <mergeCell ref="C104:C105"/>
    <mergeCell ref="C102:C103"/>
    <mergeCell ref="H99:J99"/>
    <mergeCell ref="H100:J101"/>
    <mergeCell ref="H104:J105"/>
    <mergeCell ref="H102:J103"/>
    <mergeCell ref="A104:A105"/>
    <mergeCell ref="H28:J28"/>
    <mergeCell ref="H29:J29"/>
    <mergeCell ref="H25:J25"/>
    <mergeCell ref="H26:J26"/>
    <mergeCell ref="D33:D34"/>
    <mergeCell ref="D35:D36"/>
    <mergeCell ref="A49:A50"/>
    <mergeCell ref="A47:A48"/>
    <mergeCell ref="A54:A57"/>
    <mergeCell ref="A51:A53"/>
    <mergeCell ref="A26:A36"/>
    <mergeCell ref="D54:D57"/>
    <mergeCell ref="D49:D50"/>
    <mergeCell ref="H49:J50"/>
    <mergeCell ref="H51:J53"/>
    <mergeCell ref="H54:J57"/>
    <mergeCell ref="H47:J48"/>
    <mergeCell ref="H86:J86"/>
    <mergeCell ref="H82:J85"/>
    <mergeCell ref="U82:U85"/>
    <mergeCell ref="V82:V85"/>
    <mergeCell ref="H90:J90"/>
    <mergeCell ref="H91:J91"/>
    <mergeCell ref="R68:V69"/>
    <mergeCell ref="R74:V78"/>
    <mergeCell ref="R70:V73"/>
    <mergeCell ref="D68:D69"/>
    <mergeCell ref="D74:D78"/>
    <mergeCell ref="A81:B81"/>
    <mergeCell ref="A80:B80"/>
    <mergeCell ref="R61:V64"/>
    <mergeCell ref="R65:V67"/>
    <mergeCell ref="R60:V60"/>
    <mergeCell ref="K134:K137"/>
    <mergeCell ref="K138:L138"/>
    <mergeCell ref="K141:L141"/>
    <mergeCell ref="H88:J88"/>
    <mergeCell ref="H106:J107"/>
    <mergeCell ref="H87:J87"/>
    <mergeCell ref="K119:K120"/>
    <mergeCell ref="K121:L121"/>
    <mergeCell ref="K128:K131"/>
    <mergeCell ref="K122:K127"/>
    <mergeCell ref="K132:L132"/>
    <mergeCell ref="K118:L118"/>
    <mergeCell ref="D30:D31"/>
    <mergeCell ref="D47:D48"/>
    <mergeCell ref="D37:D39"/>
    <mergeCell ref="D42:D46"/>
    <mergeCell ref="D28:D29"/>
    <mergeCell ref="D26:D27"/>
    <mergeCell ref="A24:B25"/>
    <mergeCell ref="C100:C101"/>
    <mergeCell ref="D131:D132"/>
    <mergeCell ref="D137:D138"/>
    <mergeCell ref="A11:B12"/>
    <mergeCell ref="A106:A107"/>
    <mergeCell ref="A127:A132"/>
    <mergeCell ref="C131:C132"/>
    <mergeCell ref="A133:A138"/>
    <mergeCell ref="C137:C138"/>
    <mergeCell ref="C144:C145"/>
    <mergeCell ref="D144:D145"/>
    <mergeCell ref="A139:A145"/>
    <mergeCell ref="A114:A115"/>
    <mergeCell ref="A119:A123"/>
    <mergeCell ref="A124:A126"/>
    <mergeCell ref="A117:B118"/>
    <mergeCell ref="A111:A113"/>
    <mergeCell ref="C106:C107"/>
    <mergeCell ref="A109:B110"/>
    <mergeCell ref="C16:D16"/>
    <mergeCell ref="A15:B16"/>
    <mergeCell ref="H4:H5"/>
    <mergeCell ref="C1:G12"/>
    <mergeCell ref="H6:H7"/>
    <mergeCell ref="H10:H11"/>
    <mergeCell ref="H8:J9"/>
    <mergeCell ref="G16:H16"/>
    <mergeCell ref="K1:M2"/>
    <mergeCell ref="H1:J2"/>
    <mergeCell ref="E16:F16"/>
    <mergeCell ref="K16:N16"/>
    <mergeCell ref="I74:I78"/>
    <mergeCell ref="H81:J81"/>
    <mergeCell ref="J74:J78"/>
    <mergeCell ref="I70:I73"/>
    <mergeCell ref="J70:J73"/>
    <mergeCell ref="I61:I64"/>
    <mergeCell ref="I68:I69"/>
    <mergeCell ref="I65:I67"/>
    <mergeCell ref="I4:I5"/>
    <mergeCell ref="I6:I7"/>
    <mergeCell ref="I10:I11"/>
    <mergeCell ref="H42:J46"/>
    <mergeCell ref="J65:J67"/>
    <mergeCell ref="J61:J64"/>
    <mergeCell ref="E104:E105"/>
    <mergeCell ref="E102:E103"/>
    <mergeCell ref="E106:E107"/>
    <mergeCell ref="E100:E101"/>
    <mergeCell ref="D40:D41"/>
    <mergeCell ref="H89:J89"/>
    <mergeCell ref="J68:J69"/>
    <mergeCell ref="H40:J41"/>
    <mergeCell ref="H33:J33"/>
    <mergeCell ref="H34:J34"/>
    <mergeCell ref="H27:J27"/>
    <mergeCell ref="H36:J36"/>
    <mergeCell ref="H37:J39"/>
    <mergeCell ref="H35:J35"/>
    <mergeCell ref="H30:J30"/>
    <mergeCell ref="H32:J32"/>
    <mergeCell ref="H31:J31"/>
  </mergeCells>
  <conditionalFormatting sqref="K1:K15 K17:K88 K90 K92:K99 K101 K103 K105 K107:K142">
    <cfRule type="containsText" dxfId="0" priority="1" operator="containsText" text="361">
      <formula>NOT(ISERROR(SEARCH(("361"),(K1))))</formula>
    </cfRule>
  </conditionalFormatting>
  <conditionalFormatting sqref="K1:K15 K17:K88 K90 K92:K99 K101 K103 K105 K107:K142">
    <cfRule type="containsText" dxfId="1" priority="2" operator="containsText" text="363">
      <formula>NOT(ISERROR(SEARCH(("363"),(K1))))</formula>
    </cfRule>
  </conditionalFormatting>
  <conditionalFormatting sqref="K1:K15 K17:K88 K90 K92:K99 K101 K103 K105 K107:K142">
    <cfRule type="containsText" dxfId="1" priority="3" operator="containsText" text="365">
      <formula>NOT(ISERROR(SEARCH(("365"),(K1))))</formula>
    </cfRule>
  </conditionalFormatting>
  <conditionalFormatting sqref="K1:K15 K17:K88 K90 K92:K99 K101 K103 K105 K107:K142">
    <cfRule type="containsText" dxfId="1" priority="4" operator="containsText" text="366">
      <formula>NOT(ISERROR(SEARCH(("366"),(K1))))</formula>
    </cfRule>
  </conditionalFormatting>
  <conditionalFormatting sqref="K1:K15 K17:K88 K90 K92:K99 K101 K103 K105 K107:K142">
    <cfRule type="containsText" dxfId="1" priority="5" operator="containsText" text="367">
      <formula>NOT(ISERROR(SEARCH(("367"),(K1))))</formula>
    </cfRule>
  </conditionalFormatting>
  <conditionalFormatting sqref="P101 P103 P105 P107">
    <cfRule type="cellIs" dxfId="2" priority="6" operator="equal">
      <formula>"敵のみ"</formula>
    </cfRule>
  </conditionalFormatting>
  <conditionalFormatting sqref="D101 D103 D105 D107">
    <cfRule type="cellIs" dxfId="3" priority="7" operator="equal">
      <formula>"-"</formula>
    </cfRule>
  </conditionalFormatting>
  <conditionalFormatting sqref="O1:O88 O90 O92:O99 O101 O103 O105 O107:O145 P107">
    <cfRule type="cellIs" dxfId="4" priority="8" operator="greaterThan">
      <formula>0</formula>
    </cfRule>
  </conditionalFormatting>
  <conditionalFormatting sqref="P1:Q88 P90:Q90 P92:Q99 P101:Q101 P103:Q103 P105:Q105 P107:Q145">
    <cfRule type="cellIs" dxfId="5" priority="9" operator="lessThan">
      <formula>1</formula>
    </cfRule>
  </conditionalFormatting>
  <conditionalFormatting sqref="P1:Q88 P90:Q90 P92:Q99 P101:Q101 P103:Q103 P105:Q105 P107:Q145">
    <cfRule type="cellIs" dxfId="4" priority="10" operator="greaterThan">
      <formula>1</formula>
    </cfRule>
  </conditionalFormatting>
  <conditionalFormatting sqref="N25:N88 N90 N92:N99 N101 N103 N105 N107">
    <cfRule type="cellIs" dxfId="6" priority="11" operator="greaterThan">
      <formula>0</formula>
    </cfRule>
  </conditionalFormatting>
  <conditionalFormatting sqref="N1:N15 N17:N88 N90 N92:N99 N101 N103 N105 N107:N145">
    <cfRule type="containsText" dxfId="6" priority="12" operator="containsText" text="/">
      <formula>NOT(ISERROR(SEARCH(("/"),(N1))))</formula>
    </cfRule>
  </conditionalFormatting>
  <drawing r:id="rId2"/>
  <legacyDrawing r:id="rId3"/>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8F7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174">
        <v>49.0</v>
      </c>
      <c r="B1" s="2175"/>
      <c r="C1" s="2176" t="str">
        <f>IMAGE(VLOOKUP($A$1,Fighters!A2:AI107,12,FALSE),1)</f>
        <v/>
      </c>
      <c r="D1" s="2177"/>
      <c r="E1" s="2177"/>
      <c r="F1" s="2177"/>
      <c r="G1" s="2178"/>
      <c r="H1" s="2179"/>
      <c r="I1" s="2177"/>
      <c r="J1" s="2178"/>
      <c r="K1" s="2180"/>
      <c r="L1" s="2177"/>
      <c r="M1" s="2178"/>
      <c r="N1" s="2181"/>
      <c r="O1" s="2181"/>
      <c r="P1" s="2181"/>
      <c r="Q1" s="2181"/>
      <c r="R1" s="2182"/>
      <c r="S1" s="2182"/>
      <c r="T1" s="2182"/>
      <c r="U1" s="2182"/>
      <c r="V1" s="2182"/>
    </row>
    <row r="2">
      <c r="A2" s="2183" t="str">
        <f>VLOOKUP($A$1,Fighters!$A$2:$AI$81,6,FALSE)</f>
        <v>#5d8f72</v>
      </c>
      <c r="B2" s="2175"/>
      <c r="C2" s="2184"/>
      <c r="G2" s="2185"/>
      <c r="H2" s="2186"/>
      <c r="I2" s="2187"/>
      <c r="J2" s="2188"/>
      <c r="K2" s="2186"/>
      <c r="L2" s="2187"/>
      <c r="M2" s="2188"/>
      <c r="N2" s="2181"/>
      <c r="O2" s="2181"/>
      <c r="P2" s="2181"/>
      <c r="Q2" s="2181"/>
      <c r="R2" s="2182"/>
      <c r="S2" s="2182"/>
      <c r="T2" s="2182"/>
      <c r="U2" s="2182"/>
      <c r="V2" s="2182"/>
    </row>
    <row r="3">
      <c r="A3" s="2183" t="str">
        <f>VLOOKUP($A$1,Fighters!$A$2:$AI$81,14,FALSE)</f>
        <v>49. リトル・マック</v>
      </c>
      <c r="B3" s="2175"/>
      <c r="C3" s="2184"/>
      <c r="G3" s="2185"/>
      <c r="H3" s="2189"/>
      <c r="I3" s="2189"/>
      <c r="J3" s="2189"/>
      <c r="K3" s="2190"/>
      <c r="L3" s="2190"/>
      <c r="M3" s="2190"/>
      <c r="N3" s="2181"/>
      <c r="O3" s="2181"/>
      <c r="P3" s="2181"/>
      <c r="Q3" s="2181"/>
      <c r="R3" s="2191"/>
      <c r="S3" s="2182"/>
      <c r="T3" s="2182"/>
      <c r="U3" s="2182"/>
      <c r="V3" s="2182"/>
    </row>
    <row r="4">
      <c r="A4" s="2183" t="str">
        <f>VLOOKUP($A$1,Fighters!$A$2:$AI$81,13,FALSE)</f>
        <v>1</v>
      </c>
      <c r="B4" s="2175"/>
      <c r="C4" s="2184"/>
      <c r="G4" s="2185"/>
      <c r="H4" s="2192"/>
      <c r="I4" s="2192"/>
      <c r="J4" s="2189"/>
      <c r="K4" s="2190"/>
      <c r="L4" s="2190"/>
      <c r="M4" s="2190"/>
      <c r="N4" s="2181"/>
      <c r="O4" s="2181"/>
      <c r="P4" s="2181"/>
      <c r="Q4" s="2181"/>
      <c r="R4" s="2191"/>
      <c r="S4" s="2182"/>
      <c r="T4" s="2182"/>
      <c r="U4" s="2182"/>
      <c r="V4" s="2182"/>
    </row>
    <row r="5" ht="16.5" customHeight="1">
      <c r="A5" s="2174"/>
      <c r="B5" s="2175"/>
      <c r="C5" s="2184"/>
      <c r="G5" s="2185"/>
      <c r="H5" s="2193"/>
      <c r="I5" s="2193"/>
      <c r="J5" s="2194"/>
      <c r="K5" s="2195"/>
      <c r="L5" s="2196"/>
      <c r="M5" s="2196"/>
      <c r="N5" s="2181"/>
      <c r="O5" s="2181"/>
      <c r="P5" s="2181"/>
      <c r="Q5" s="2181"/>
      <c r="R5" s="2191"/>
      <c r="S5" s="2182"/>
      <c r="T5" s="2182"/>
      <c r="U5" s="2182"/>
      <c r="V5" s="2182"/>
    </row>
    <row r="6">
      <c r="A6" s="2175"/>
      <c r="B6" s="2175"/>
      <c r="C6" s="2184"/>
      <c r="G6" s="2185"/>
      <c r="H6" s="2192"/>
      <c r="I6" s="2197" t="s">
        <v>6</v>
      </c>
      <c r="J6" s="2195"/>
      <c r="K6" s="2198"/>
      <c r="L6" s="2196"/>
      <c r="M6" s="2196"/>
      <c r="N6" s="2181"/>
      <c r="O6" s="2181"/>
      <c r="P6" s="2181"/>
      <c r="Q6" s="2181"/>
      <c r="R6" s="2191"/>
      <c r="S6" s="2182"/>
      <c r="T6" s="2182"/>
      <c r="U6" s="2182"/>
      <c r="V6" s="2182"/>
    </row>
    <row r="7">
      <c r="A7" s="2175"/>
      <c r="B7" s="2175"/>
      <c r="C7" s="2184"/>
      <c r="G7" s="2185"/>
      <c r="H7" s="2193"/>
      <c r="I7" s="2193"/>
      <c r="J7" s="2195"/>
      <c r="K7" s="2198"/>
      <c r="L7" s="2196"/>
      <c r="M7" s="2196"/>
      <c r="N7" s="2181"/>
      <c r="O7" s="2181"/>
      <c r="P7" s="2181"/>
      <c r="Q7" s="2181"/>
      <c r="R7" s="2191"/>
      <c r="S7" s="2182"/>
      <c r="T7" s="2182"/>
      <c r="U7" s="2182"/>
      <c r="V7" s="2182"/>
    </row>
    <row r="8">
      <c r="A8" s="2175"/>
      <c r="B8" s="2175"/>
      <c r="C8" s="2184"/>
      <c r="G8" s="2185"/>
      <c r="H8" s="2199">
        <v>43631.95123237268</v>
      </c>
      <c r="I8" s="2177"/>
      <c r="J8" s="2178"/>
      <c r="K8" s="2195"/>
      <c r="L8" s="2196"/>
      <c r="M8" s="2196"/>
      <c r="N8" s="2181"/>
      <c r="O8" s="2181"/>
      <c r="P8" s="2181"/>
      <c r="Q8" s="2181"/>
      <c r="R8" s="2191"/>
      <c r="S8" s="2182"/>
      <c r="T8" s="2182"/>
      <c r="U8" s="2182"/>
      <c r="V8" s="2182"/>
    </row>
    <row r="9">
      <c r="A9" s="2175"/>
      <c r="B9" s="2175"/>
      <c r="C9" s="2184"/>
      <c r="G9" s="2185"/>
      <c r="H9" s="2186"/>
      <c r="I9" s="2187"/>
      <c r="J9" s="2188"/>
      <c r="K9" s="2182"/>
      <c r="L9" s="2181"/>
      <c r="M9" s="2181"/>
      <c r="N9" s="2181"/>
      <c r="O9" s="2181"/>
      <c r="P9" s="2181"/>
      <c r="Q9" s="2181"/>
      <c r="R9" s="2191"/>
      <c r="S9" s="2182"/>
      <c r="T9" s="2182"/>
      <c r="U9" s="2182"/>
      <c r="V9" s="2182"/>
    </row>
    <row r="10">
      <c r="A10" s="2175"/>
      <c r="B10" s="2175"/>
      <c r="C10" s="2184"/>
      <c r="G10" s="2185"/>
      <c r="H10" s="2200"/>
      <c r="I10" s="2200"/>
      <c r="J10" s="2182"/>
      <c r="K10" s="2182"/>
      <c r="L10" s="2181"/>
      <c r="M10" s="2181"/>
      <c r="N10" s="2181"/>
      <c r="O10" s="2181"/>
      <c r="P10" s="2181"/>
      <c r="Q10" s="2181"/>
      <c r="R10" s="2191"/>
      <c r="S10" s="2182"/>
      <c r="T10" s="2182"/>
      <c r="U10" s="2182"/>
      <c r="V10" s="2182"/>
    </row>
    <row r="11">
      <c r="A11" s="2201" t="s">
        <v>11</v>
      </c>
      <c r="B11" s="2178"/>
      <c r="C11" s="2184"/>
      <c r="G11" s="2185"/>
      <c r="H11" s="2193"/>
      <c r="I11" s="2193"/>
      <c r="J11" s="2182"/>
      <c r="K11" s="2182"/>
      <c r="L11" s="2181"/>
      <c r="M11" s="2181"/>
      <c r="N11" s="2181"/>
      <c r="O11" s="2181"/>
      <c r="P11" s="2181"/>
      <c r="Q11" s="2181"/>
      <c r="R11" s="2191"/>
      <c r="S11" s="2182"/>
      <c r="T11" s="2182"/>
      <c r="U11" s="2182"/>
      <c r="V11" s="2182"/>
    </row>
    <row r="12">
      <c r="A12" s="2186"/>
      <c r="B12" s="2188"/>
      <c r="C12" s="2186"/>
      <c r="D12" s="2187"/>
      <c r="E12" s="2187"/>
      <c r="F12" s="2187"/>
      <c r="G12" s="2188"/>
      <c r="H12" s="2202"/>
      <c r="I12" s="2202"/>
      <c r="J12" s="2175"/>
      <c r="K12" s="2175"/>
      <c r="L12" s="2181"/>
      <c r="M12" s="2181"/>
      <c r="N12" s="2181"/>
      <c r="O12" s="2181"/>
      <c r="P12" s="2181"/>
      <c r="Q12" s="2181"/>
      <c r="R12" s="2191"/>
      <c r="S12" s="2182"/>
      <c r="T12" s="2182"/>
      <c r="U12" s="2182"/>
      <c r="V12" s="218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87 [61st]</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33F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2.365 [2nd]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14.3 [70th]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1.386 [8th]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44F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0.21098 [1st]</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26 [73rd]</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2.464 [3rd]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21F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12.53 [74th]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15F [70th]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1.208 [12th]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29F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0.04 [73rd]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26 [72nd]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1.95 [2nd]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0.0075 [58th]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3.12 [2nd]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 [40th]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429</v>
      </c>
      <c r="D26" s="242" t="s">
        <v>1537</v>
      </c>
      <c r="E26" s="201" t="s">
        <v>592</v>
      </c>
      <c r="F26" s="200">
        <v>1.7999999999999998</v>
      </c>
      <c r="G26" s="201" t="s">
        <v>70</v>
      </c>
      <c r="H26" s="212" t="s">
        <v>1047</v>
      </c>
      <c r="I26" s="120"/>
      <c r="J26" s="117"/>
      <c r="K26" s="200"/>
      <c r="L26" s="203"/>
      <c r="M26" s="204"/>
      <c r="N26" s="204"/>
      <c r="O26" s="205">
        <v>0.0</v>
      </c>
      <c r="P26" s="205">
        <v>1.0</v>
      </c>
      <c r="Q26" s="205">
        <v>1.0</v>
      </c>
      <c r="R26" s="105"/>
      <c r="S26" s="105"/>
      <c r="T26" s="105"/>
      <c r="U26" s="105"/>
      <c r="V26" s="105"/>
    </row>
    <row r="27" outlineLevel="1">
      <c r="A27" s="222"/>
      <c r="B27" s="208" t="s">
        <v>63</v>
      </c>
      <c r="C27" s="210" t="s">
        <v>429</v>
      </c>
      <c r="D27" s="276" t="s">
        <v>225</v>
      </c>
      <c r="E27" s="210" t="s">
        <v>592</v>
      </c>
      <c r="F27" s="200">
        <v>1.7999999999999998</v>
      </c>
      <c r="G27" s="201" t="s">
        <v>70</v>
      </c>
      <c r="H27" s="202" t="s">
        <v>3405</v>
      </c>
      <c r="I27" s="120"/>
      <c r="J27" s="117"/>
      <c r="K27" s="203"/>
      <c r="L27" s="203"/>
      <c r="M27" s="204"/>
      <c r="N27" s="204"/>
      <c r="O27" s="205">
        <v>0.0</v>
      </c>
      <c r="P27" s="205">
        <v>1.0</v>
      </c>
      <c r="Q27" s="205">
        <v>1.0</v>
      </c>
      <c r="R27" s="105"/>
      <c r="S27" s="105"/>
      <c r="T27" s="105"/>
      <c r="U27" s="105"/>
      <c r="V27" s="105"/>
    </row>
    <row r="28" outlineLevel="1">
      <c r="A28" s="222"/>
      <c r="B28" s="208" t="s">
        <v>94</v>
      </c>
      <c r="C28" s="210" t="s">
        <v>64</v>
      </c>
      <c r="D28" s="210" t="s">
        <v>150</v>
      </c>
      <c r="E28" s="210" t="s">
        <v>229</v>
      </c>
      <c r="F28" s="200">
        <v>6.0</v>
      </c>
      <c r="G28" s="201" t="s">
        <v>67</v>
      </c>
      <c r="H28" s="1332" t="s">
        <v>3407</v>
      </c>
      <c r="I28" s="120"/>
      <c r="J28" s="117"/>
      <c r="K28" s="203"/>
      <c r="L28" s="203"/>
      <c r="M28" s="204"/>
      <c r="N28" s="204"/>
      <c r="O28" s="205">
        <v>0.0</v>
      </c>
      <c r="P28" s="205">
        <v>1.0</v>
      </c>
      <c r="Q28" s="205">
        <v>1.0</v>
      </c>
      <c r="R28" s="105"/>
      <c r="S28" s="105"/>
      <c r="T28" s="105"/>
      <c r="U28" s="105"/>
      <c r="V28" s="105"/>
    </row>
    <row r="29" outlineLevel="1">
      <c r="A29" s="222"/>
      <c r="B29" s="208" t="s">
        <v>680</v>
      </c>
      <c r="C29" s="702"/>
      <c r="D29" s="210" t="s">
        <v>303</v>
      </c>
      <c r="E29" s="702"/>
      <c r="F29" s="703"/>
      <c r="G29" s="704"/>
      <c r="H29" s="240"/>
      <c r="I29" s="120"/>
      <c r="J29" s="117"/>
      <c r="K29" s="407"/>
      <c r="L29" s="407"/>
      <c r="M29" s="407"/>
      <c r="N29" s="407"/>
      <c r="O29" s="407"/>
      <c r="P29" s="407"/>
      <c r="Q29" s="407"/>
      <c r="R29" s="105"/>
      <c r="S29" s="105"/>
      <c r="T29" s="105"/>
      <c r="U29" s="105"/>
      <c r="V29" s="105"/>
    </row>
    <row r="30" outlineLevel="1">
      <c r="A30" s="222"/>
      <c r="B30" s="208" t="s">
        <v>681</v>
      </c>
      <c r="C30" s="210" t="s">
        <v>3408</v>
      </c>
      <c r="D30" s="210" t="s">
        <v>694</v>
      </c>
      <c r="E30" s="210" t="s">
        <v>1054</v>
      </c>
      <c r="F30" s="200">
        <v>0.6</v>
      </c>
      <c r="G30" s="201" t="s">
        <v>292</v>
      </c>
      <c r="H30" s="213" t="s">
        <v>3409</v>
      </c>
      <c r="I30" s="120"/>
      <c r="J30" s="117"/>
      <c r="K30" s="203"/>
      <c r="L30" s="203"/>
      <c r="M30" s="204"/>
      <c r="N30" s="204"/>
      <c r="O30" s="205">
        <v>0.0</v>
      </c>
      <c r="P30" s="205">
        <v>1.0</v>
      </c>
      <c r="Q30" s="205">
        <v>0.8</v>
      </c>
      <c r="R30" s="105"/>
      <c r="S30" s="105"/>
      <c r="T30" s="105"/>
      <c r="U30" s="105"/>
      <c r="V30" s="105"/>
    </row>
    <row r="31" outlineLevel="1">
      <c r="A31" s="207"/>
      <c r="B31" s="208" t="s">
        <v>685</v>
      </c>
      <c r="C31" s="355" t="s">
        <v>229</v>
      </c>
      <c r="D31" s="355" t="s">
        <v>65</v>
      </c>
      <c r="E31" s="355" t="s">
        <v>194</v>
      </c>
      <c r="F31" s="200">
        <v>3.5999999999999996</v>
      </c>
      <c r="G31" s="201" t="s">
        <v>193</v>
      </c>
      <c r="H31" s="213" t="s">
        <v>214</v>
      </c>
      <c r="I31" s="120"/>
      <c r="J31" s="117"/>
      <c r="K31" s="203"/>
      <c r="L31" s="203"/>
      <c r="M31" s="204"/>
      <c r="N31" s="204"/>
      <c r="O31" s="205">
        <v>0.0</v>
      </c>
      <c r="P31" s="205">
        <v>1.0</v>
      </c>
      <c r="Q31" s="205">
        <v>1.0</v>
      </c>
      <c r="R31" s="105"/>
      <c r="S31" s="105"/>
      <c r="T31" s="105"/>
      <c r="U31" s="105"/>
      <c r="V31" s="105"/>
    </row>
    <row r="32" outlineLevel="1">
      <c r="A32" s="195" t="s">
        <v>72</v>
      </c>
      <c r="B32" s="208" t="s">
        <v>3410</v>
      </c>
      <c r="C32" s="355" t="s">
        <v>2102</v>
      </c>
      <c r="D32" s="314" t="s">
        <v>96</v>
      </c>
      <c r="E32" s="355" t="s">
        <v>451</v>
      </c>
      <c r="F32" s="200">
        <v>0.0</v>
      </c>
      <c r="G32" s="386"/>
      <c r="H32" s="243" t="s">
        <v>3411</v>
      </c>
      <c r="I32" s="221"/>
      <c r="J32" s="110"/>
      <c r="K32" s="200"/>
      <c r="L32" s="203"/>
      <c r="M32" s="204"/>
      <c r="N32" s="204"/>
      <c r="O32" s="205">
        <v>0.0</v>
      </c>
      <c r="P32" s="205">
        <v>1.0</v>
      </c>
      <c r="Q32" s="205">
        <v>1.0</v>
      </c>
      <c r="R32" s="105"/>
      <c r="S32" s="105"/>
      <c r="T32" s="105"/>
      <c r="U32" s="105"/>
      <c r="V32" s="105"/>
    </row>
    <row r="33" outlineLevel="1">
      <c r="A33" s="207"/>
      <c r="B33" s="208"/>
      <c r="C33" s="355" t="s">
        <v>85</v>
      </c>
      <c r="D33" s="114"/>
      <c r="E33" s="355" t="s">
        <v>173</v>
      </c>
      <c r="F33" s="200">
        <v>12.0</v>
      </c>
      <c r="G33" s="201" t="s">
        <v>168</v>
      </c>
      <c r="H33" s="112"/>
      <c r="I33" s="224"/>
      <c r="J33" s="114"/>
      <c r="K33" s="203"/>
      <c r="L33" s="203"/>
      <c r="M33" s="204"/>
      <c r="N33" s="204"/>
      <c r="O33" s="205">
        <v>0.0</v>
      </c>
      <c r="P33" s="205">
        <v>1.0</v>
      </c>
      <c r="Q33" s="205">
        <v>1.0</v>
      </c>
      <c r="R33" s="105"/>
      <c r="S33" s="105"/>
      <c r="T33" s="105"/>
      <c r="U33" s="105"/>
      <c r="V33" s="105"/>
    </row>
    <row r="34" outlineLevel="1">
      <c r="A34" s="195" t="s">
        <v>82</v>
      </c>
      <c r="B34" s="208" t="s">
        <v>170</v>
      </c>
      <c r="C34" s="355" t="s">
        <v>64</v>
      </c>
      <c r="D34" s="314" t="s">
        <v>118</v>
      </c>
      <c r="E34" s="355" t="s">
        <v>58</v>
      </c>
      <c r="F34" s="200">
        <v>4.8</v>
      </c>
      <c r="G34" s="201" t="s">
        <v>59</v>
      </c>
      <c r="H34" s="243" t="s">
        <v>1117</v>
      </c>
      <c r="I34" s="221"/>
      <c r="J34" s="110"/>
      <c r="K34" s="200"/>
      <c r="L34" s="203"/>
      <c r="M34" s="204"/>
      <c r="N34" s="204"/>
      <c r="O34" s="205">
        <v>0.0</v>
      </c>
      <c r="P34" s="205">
        <v>1.0</v>
      </c>
      <c r="Q34" s="205">
        <v>1.0</v>
      </c>
      <c r="R34" s="105"/>
      <c r="S34" s="105"/>
      <c r="T34" s="105"/>
      <c r="U34" s="105"/>
      <c r="V34" s="105"/>
    </row>
    <row r="35" outlineLevel="1">
      <c r="A35" s="207"/>
      <c r="B35" s="208" t="s">
        <v>177</v>
      </c>
      <c r="C35" s="355" t="s">
        <v>255</v>
      </c>
      <c r="D35" s="114"/>
      <c r="E35" s="355" t="s">
        <v>90</v>
      </c>
      <c r="F35" s="200">
        <v>9.6</v>
      </c>
      <c r="G35" s="201" t="s">
        <v>91</v>
      </c>
      <c r="H35" s="112"/>
      <c r="I35" s="224"/>
      <c r="J35" s="114"/>
      <c r="K35" s="200"/>
      <c r="L35" s="203"/>
      <c r="M35" s="204"/>
      <c r="N35" s="204"/>
      <c r="O35" s="205">
        <v>0.0</v>
      </c>
      <c r="P35" s="205">
        <v>1.0</v>
      </c>
      <c r="Q35" s="205">
        <v>1.0</v>
      </c>
      <c r="R35" s="105"/>
      <c r="S35" s="105"/>
      <c r="T35" s="105"/>
      <c r="U35" s="105"/>
      <c r="V35" s="105"/>
    </row>
    <row r="36" outlineLevel="1">
      <c r="A36" s="236" t="s">
        <v>93</v>
      </c>
      <c r="B36" s="214"/>
      <c r="C36" s="355" t="s">
        <v>3412</v>
      </c>
      <c r="D36" s="210" t="s">
        <v>150</v>
      </c>
      <c r="E36" s="210" t="s">
        <v>2068</v>
      </c>
      <c r="F36" s="200">
        <v>7.8</v>
      </c>
      <c r="G36" s="201" t="s">
        <v>147</v>
      </c>
      <c r="H36" s="228" t="s">
        <v>1117</v>
      </c>
      <c r="I36" s="120"/>
      <c r="J36" s="117"/>
      <c r="K36" s="203"/>
      <c r="L36" s="203"/>
      <c r="M36" s="204"/>
      <c r="N36" s="204"/>
      <c r="O36" s="205">
        <v>0.0</v>
      </c>
      <c r="P36" s="205">
        <v>1.0</v>
      </c>
      <c r="Q36" s="205">
        <v>1.0</v>
      </c>
      <c r="R36" s="105"/>
      <c r="S36" s="105"/>
      <c r="T36" s="105"/>
      <c r="U36" s="105"/>
      <c r="V36" s="105"/>
    </row>
    <row r="37" outlineLevel="1">
      <c r="A37" s="236" t="s">
        <v>104</v>
      </c>
      <c r="B37" s="214"/>
      <c r="C37" s="355" t="s">
        <v>95</v>
      </c>
      <c r="D37" s="210" t="s">
        <v>144</v>
      </c>
      <c r="E37" s="210" t="s">
        <v>90</v>
      </c>
      <c r="F37" s="200">
        <v>9.6</v>
      </c>
      <c r="G37" s="201" t="s">
        <v>91</v>
      </c>
      <c r="H37" s="228" t="s">
        <v>3414</v>
      </c>
      <c r="I37" s="120"/>
      <c r="J37" s="117"/>
      <c r="K37" s="205"/>
      <c r="L37" s="204"/>
      <c r="M37" s="204"/>
      <c r="N37" s="204"/>
      <c r="O37" s="205">
        <v>0.0</v>
      </c>
      <c r="P37" s="205">
        <v>1.0</v>
      </c>
      <c r="Q37" s="205">
        <v>1.0</v>
      </c>
      <c r="R37" s="105"/>
      <c r="S37" s="105"/>
      <c r="T37" s="105"/>
      <c r="U37" s="105"/>
      <c r="V37" s="105"/>
    </row>
    <row r="38" ht="17.25" customHeight="1" outlineLevel="1">
      <c r="A38" s="195" t="s">
        <v>110</v>
      </c>
      <c r="B38" s="208" t="s">
        <v>83</v>
      </c>
      <c r="C38" s="355" t="s">
        <v>120</v>
      </c>
      <c r="D38" s="314" t="s">
        <v>172</v>
      </c>
      <c r="E38" s="355" t="s">
        <v>3416</v>
      </c>
      <c r="F38" s="200" t="s">
        <v>3417</v>
      </c>
      <c r="G38" s="201" t="s">
        <v>3418</v>
      </c>
      <c r="H38" s="243" t="s">
        <v>3419</v>
      </c>
      <c r="I38" s="221"/>
      <c r="J38" s="110"/>
      <c r="K38" s="203"/>
      <c r="L38" s="203"/>
      <c r="M38" s="204"/>
      <c r="N38" s="204"/>
      <c r="O38" s="205">
        <v>0.0</v>
      </c>
      <c r="P38" s="205">
        <v>1.0</v>
      </c>
      <c r="Q38" s="205">
        <v>1.0</v>
      </c>
      <c r="R38" s="105"/>
      <c r="S38" s="105"/>
      <c r="T38" s="105"/>
      <c r="U38" s="105"/>
      <c r="V38" s="105"/>
    </row>
    <row r="39" ht="17.25" customHeight="1" outlineLevel="1">
      <c r="A39" s="222"/>
      <c r="B39" s="208" t="s">
        <v>89</v>
      </c>
      <c r="C39" s="355" t="s">
        <v>120</v>
      </c>
      <c r="D39" s="233"/>
      <c r="E39" s="355" t="s">
        <v>3416</v>
      </c>
      <c r="F39" s="200" t="s">
        <v>3417</v>
      </c>
      <c r="G39" s="201" t="s">
        <v>3418</v>
      </c>
      <c r="H39" s="231"/>
      <c r="J39" s="233"/>
      <c r="K39" s="203"/>
      <c r="L39" s="203"/>
      <c r="M39" s="204"/>
      <c r="N39" s="204"/>
      <c r="O39" s="205">
        <v>0.0</v>
      </c>
      <c r="P39" s="205">
        <v>1.0</v>
      </c>
      <c r="Q39" s="205">
        <v>1.0</v>
      </c>
      <c r="R39" s="105"/>
      <c r="S39" s="105"/>
      <c r="T39" s="105"/>
      <c r="U39" s="105"/>
      <c r="V39" s="105"/>
    </row>
    <row r="40" ht="17.25" customHeight="1" outlineLevel="1">
      <c r="A40" s="207"/>
      <c r="B40" s="208" t="s">
        <v>92</v>
      </c>
      <c r="C40" s="355" t="s">
        <v>205</v>
      </c>
      <c r="D40" s="114"/>
      <c r="E40" s="355" t="s">
        <v>57</v>
      </c>
      <c r="F40" s="200">
        <v>28.799999999999997</v>
      </c>
      <c r="G40" s="201" t="s">
        <v>1778</v>
      </c>
      <c r="H40" s="112"/>
      <c r="I40" s="224"/>
      <c r="J40" s="114"/>
      <c r="K40" s="203"/>
      <c r="L40" s="203"/>
      <c r="M40" s="204"/>
      <c r="N40" s="204"/>
      <c r="O40" s="205">
        <v>0.0</v>
      </c>
      <c r="P40" s="205">
        <v>1.0</v>
      </c>
      <c r="Q40" s="205">
        <v>1.0</v>
      </c>
      <c r="R40" s="105"/>
      <c r="S40" s="105"/>
      <c r="T40" s="105"/>
      <c r="U40" s="105"/>
      <c r="V40" s="105"/>
    </row>
    <row r="41" outlineLevel="1">
      <c r="A41" s="195" t="s">
        <v>119</v>
      </c>
      <c r="B41" s="208"/>
      <c r="C41" s="355" t="s">
        <v>173</v>
      </c>
      <c r="D41" s="314" t="s">
        <v>159</v>
      </c>
      <c r="E41" s="355" t="s">
        <v>81</v>
      </c>
      <c r="F41" s="200">
        <v>25.2</v>
      </c>
      <c r="G41" s="201" t="s">
        <v>124</v>
      </c>
      <c r="H41" s="847" t="s">
        <v>3420</v>
      </c>
      <c r="I41" s="221"/>
      <c r="J41" s="110"/>
      <c r="K41" s="204"/>
      <c r="L41" s="204"/>
      <c r="M41" s="204"/>
      <c r="N41" s="204"/>
      <c r="O41" s="205">
        <v>0.0</v>
      </c>
      <c r="P41" s="205">
        <v>1.0</v>
      </c>
      <c r="Q41" s="205">
        <v>1.0</v>
      </c>
      <c r="R41" s="105"/>
      <c r="S41" s="105"/>
      <c r="T41" s="105"/>
      <c r="U41" s="105"/>
      <c r="V41" s="105"/>
    </row>
    <row r="42" outlineLevel="1">
      <c r="A42" s="207"/>
      <c r="B42" s="208" t="s">
        <v>76</v>
      </c>
      <c r="C42" s="276" t="s">
        <v>460</v>
      </c>
      <c r="D42" s="114"/>
      <c r="E42" s="355" t="s">
        <v>225</v>
      </c>
      <c r="F42" s="200">
        <v>19.2</v>
      </c>
      <c r="G42" s="201" t="s">
        <v>75</v>
      </c>
      <c r="H42" s="112"/>
      <c r="I42" s="224"/>
      <c r="J42" s="114"/>
      <c r="K42" s="204"/>
      <c r="L42" s="204"/>
      <c r="M42" s="204"/>
      <c r="N42" s="204"/>
      <c r="O42" s="205">
        <v>0.0</v>
      </c>
      <c r="P42" s="205">
        <v>1.0</v>
      </c>
      <c r="Q42" s="205">
        <v>1.0</v>
      </c>
      <c r="R42" s="105"/>
      <c r="S42" s="105"/>
      <c r="T42" s="105"/>
      <c r="U42" s="105"/>
      <c r="V42" s="105"/>
    </row>
    <row r="43" ht="19.5" customHeight="1" outlineLevel="1">
      <c r="A43" s="195" t="s">
        <v>128</v>
      </c>
      <c r="B43" s="208" t="s">
        <v>170</v>
      </c>
      <c r="C43" s="210" t="s">
        <v>212</v>
      </c>
      <c r="D43" s="314" t="s">
        <v>458</v>
      </c>
      <c r="E43" s="355" t="s">
        <v>206</v>
      </c>
      <c r="F43" s="200">
        <v>15.6</v>
      </c>
      <c r="G43" s="201" t="s">
        <v>80</v>
      </c>
      <c r="H43" s="261" t="s">
        <v>3421</v>
      </c>
      <c r="I43" s="221"/>
      <c r="J43" s="110"/>
      <c r="K43" s="203"/>
      <c r="L43" s="203"/>
      <c r="M43" s="204"/>
      <c r="N43" s="204"/>
      <c r="O43" s="205">
        <v>0.0</v>
      </c>
      <c r="P43" s="205">
        <v>1.0</v>
      </c>
      <c r="Q43" s="205">
        <v>1.0</v>
      </c>
      <c r="R43" s="105"/>
      <c r="S43" s="105"/>
      <c r="T43" s="105"/>
      <c r="U43" s="105"/>
      <c r="V43" s="105"/>
    </row>
    <row r="44" ht="19.5" customHeight="1" outlineLevel="1">
      <c r="A44" s="207"/>
      <c r="B44" s="208" t="s">
        <v>177</v>
      </c>
      <c r="C44" s="210" t="s">
        <v>217</v>
      </c>
      <c r="D44" s="114"/>
      <c r="E44" s="355" t="s">
        <v>206</v>
      </c>
      <c r="F44" s="200">
        <v>15.6</v>
      </c>
      <c r="G44" s="201" t="s">
        <v>80</v>
      </c>
      <c r="H44" s="112"/>
      <c r="I44" s="224"/>
      <c r="J44" s="114"/>
      <c r="K44" s="203"/>
      <c r="L44" s="203"/>
      <c r="M44" s="204"/>
      <c r="N44" s="204"/>
      <c r="O44" s="205">
        <v>0.0</v>
      </c>
      <c r="P44" s="205">
        <v>1.0</v>
      </c>
      <c r="Q44" s="205">
        <v>1.0</v>
      </c>
      <c r="R44" s="105"/>
      <c r="S44" s="105"/>
      <c r="T44" s="105"/>
      <c r="U44" s="105"/>
      <c r="V44" s="105"/>
    </row>
    <row r="45">
      <c r="A45" s="180"/>
      <c r="B45" s="246"/>
      <c r="C45" s="180"/>
      <c r="D45" s="180"/>
      <c r="E45" s="180"/>
      <c r="F45" s="248"/>
      <c r="G45" s="248"/>
      <c r="H45" s="180"/>
      <c r="I45" s="180"/>
      <c r="J45" s="180"/>
      <c r="K45" s="180"/>
      <c r="L45" s="180"/>
      <c r="M45" s="180"/>
      <c r="N45" s="180"/>
      <c r="O45" s="180"/>
      <c r="P45" s="180"/>
      <c r="Q45" s="180"/>
      <c r="R45" s="180"/>
      <c r="S45" s="180"/>
      <c r="T45" s="180"/>
      <c r="U45" s="180"/>
      <c r="V45" s="180"/>
    </row>
    <row r="46">
      <c r="A46" s="250" t="s">
        <v>148</v>
      </c>
      <c r="B46" s="110"/>
      <c r="C46" s="251"/>
      <c r="D46" s="251"/>
      <c r="E46" s="251"/>
      <c r="F46" s="253"/>
      <c r="G46" s="251"/>
      <c r="H46" s="253"/>
      <c r="I46" s="253"/>
      <c r="J46" s="254"/>
      <c r="K46" s="253"/>
      <c r="L46" s="253"/>
      <c r="M46" s="253"/>
      <c r="N46" s="253"/>
      <c r="O46" s="253"/>
      <c r="P46" s="253"/>
      <c r="Q46" s="253"/>
      <c r="R46" s="253"/>
      <c r="S46" s="253"/>
      <c r="T46" s="253"/>
      <c r="U46" s="253"/>
      <c r="V46" s="253"/>
    </row>
    <row r="47" outlineLevel="1">
      <c r="A47" s="112"/>
      <c r="B47" s="114"/>
      <c r="C47" s="256" t="s">
        <v>48</v>
      </c>
      <c r="D47" s="257" t="s">
        <v>49</v>
      </c>
      <c r="E47" s="256" t="s">
        <v>50</v>
      </c>
      <c r="F47" s="259" t="s">
        <v>51</v>
      </c>
      <c r="G47" s="259" t="s">
        <v>174</v>
      </c>
      <c r="H47" s="260" t="s">
        <v>52</v>
      </c>
      <c r="I47" s="259" t="str">
        <f>'テンプレート'!I56</f>
        <v>Landing Lag</v>
      </c>
      <c r="J47" s="259" t="s">
        <v>176</v>
      </c>
      <c r="K47" s="259" t="str">
        <f>'テンプレート'!K56</f>
        <v>ベクトル</v>
      </c>
      <c r="L47" s="259" t="str">
        <f>'テンプレート'!L56</f>
        <v>KBG (R.E.)</v>
      </c>
      <c r="M47" s="259" t="str">
        <f>'テンプレート'!M56</f>
        <v>BKB (R.A.)</v>
      </c>
      <c r="N47" s="259" t="str">
        <f>'テンプレート'!N56</f>
        <v>FKB (R.F.)</v>
      </c>
      <c r="O47" s="262" t="str">
        <f>'テンプレート'!O56</f>
        <v>盾削り値</v>
      </c>
      <c r="P47" s="259" t="str">
        <f>'テンプレート'!P56</f>
        <v>ﾋｯﾄｽﾄｯﾌﾟ</v>
      </c>
      <c r="Q47" s="262" t="str">
        <f>'テンプレート'!Q56</f>
        <v>ずらし</v>
      </c>
      <c r="R47" s="263" t="str">
        <f>'テンプレート'!R56</f>
        <v>Comment</v>
      </c>
      <c r="S47" s="120"/>
      <c r="T47" s="120"/>
      <c r="U47" s="120"/>
      <c r="V47" s="120"/>
    </row>
    <row r="48" outlineLevel="1">
      <c r="A48" s="299" t="s">
        <v>187</v>
      </c>
      <c r="B48" s="267"/>
      <c r="C48" s="199" t="s">
        <v>303</v>
      </c>
      <c r="D48" s="820" t="s">
        <v>205</v>
      </c>
      <c r="E48" s="271" t="s">
        <v>303</v>
      </c>
      <c r="F48" s="273">
        <v>2.4</v>
      </c>
      <c r="G48" s="273">
        <v>2.04</v>
      </c>
      <c r="H48" s="200" t="s">
        <v>292</v>
      </c>
      <c r="I48" s="581" t="str">
        <f t="array" ref="I48">INDEX('Aerial Attacks'!$O$3:$AA$109, MATCH($A$1,'Aerial Attacks'!$A$3:$A$109,0), MATCH(A48,'Aerial Attacks'!$O$2:$S$2,0))</f>
        <v>10</v>
      </c>
      <c r="J48" s="276" t="s">
        <v>3424</v>
      </c>
      <c r="K48" s="200"/>
      <c r="L48" s="203"/>
      <c r="M48" s="204"/>
      <c r="N48" s="204"/>
      <c r="O48" s="205">
        <v>0.0</v>
      </c>
      <c r="P48" s="205">
        <v>1.0</v>
      </c>
      <c r="Q48" s="205">
        <v>2.0</v>
      </c>
      <c r="R48" s="582"/>
      <c r="S48" s="120"/>
      <c r="T48" s="120"/>
      <c r="U48" s="120"/>
      <c r="V48" s="117"/>
    </row>
    <row r="49" outlineLevel="1">
      <c r="A49" s="299" t="s">
        <v>219</v>
      </c>
      <c r="B49" s="267"/>
      <c r="C49" s="199" t="s">
        <v>540</v>
      </c>
      <c r="D49" s="820">
        <v>36.0</v>
      </c>
      <c r="E49" s="199" t="s">
        <v>3425</v>
      </c>
      <c r="F49" s="200" t="s">
        <v>3426</v>
      </c>
      <c r="G49" s="200" t="s">
        <v>3427</v>
      </c>
      <c r="H49" s="200" t="s">
        <v>864</v>
      </c>
      <c r="I49" s="581" t="str">
        <f t="array" ref="I49">INDEX('Aerial Attacks'!$O$3:$AA$109, MATCH($A$1,'Aerial Attacks'!$A$3:$A$109,0), MATCH(A49,'Aerial Attacks'!$O$2:$S$2,0))</f>
        <v>13</v>
      </c>
      <c r="J49" s="355" t="s">
        <v>3346</v>
      </c>
      <c r="K49" s="200"/>
      <c r="L49" s="203"/>
      <c r="M49" s="204"/>
      <c r="N49" s="204"/>
      <c r="O49" s="205">
        <v>0.0</v>
      </c>
      <c r="P49" s="205">
        <v>1.0</v>
      </c>
      <c r="Q49" s="205">
        <v>1.0</v>
      </c>
      <c r="R49" s="582"/>
      <c r="S49" s="120"/>
      <c r="T49" s="120"/>
      <c r="U49" s="120"/>
      <c r="V49" s="117"/>
    </row>
    <row r="50" outlineLevel="1">
      <c r="A50" s="299" t="s">
        <v>260</v>
      </c>
      <c r="B50" s="267"/>
      <c r="C50" s="199" t="s">
        <v>130</v>
      </c>
      <c r="D50" s="820">
        <v>37.0</v>
      </c>
      <c r="E50" s="199" t="s">
        <v>2055</v>
      </c>
      <c r="F50" s="200" t="s">
        <v>2056</v>
      </c>
      <c r="G50" s="200" t="s">
        <v>3428</v>
      </c>
      <c r="H50" s="200" t="s">
        <v>864</v>
      </c>
      <c r="I50" s="581">
        <f t="array" ref="I50">INDEX('Aerial Attacks'!$O$3:$AA$109, MATCH($A$1,'Aerial Attacks'!$A$3:$A$109,0), MATCH(A50,'Aerial Attacks'!$O$2:$S$2,0))</f>
        <v>16</v>
      </c>
      <c r="J50" s="355" t="s">
        <v>1652</v>
      </c>
      <c r="K50" s="200"/>
      <c r="L50" s="203"/>
      <c r="M50" s="204"/>
      <c r="N50" s="204"/>
      <c r="O50" s="205">
        <v>0.0</v>
      </c>
      <c r="P50" s="205">
        <v>1.0</v>
      </c>
      <c r="Q50" s="205">
        <v>1.0</v>
      </c>
      <c r="R50" s="582"/>
      <c r="S50" s="120"/>
      <c r="T50" s="120"/>
      <c r="U50" s="120"/>
      <c r="V50" s="117"/>
    </row>
    <row r="51" outlineLevel="1">
      <c r="A51" s="299" t="s">
        <v>271</v>
      </c>
      <c r="B51" s="267"/>
      <c r="C51" s="199" t="s">
        <v>690</v>
      </c>
      <c r="D51" s="820" t="s">
        <v>464</v>
      </c>
      <c r="E51" s="199" t="s">
        <v>3425</v>
      </c>
      <c r="F51" s="200" t="s">
        <v>3426</v>
      </c>
      <c r="G51" s="200" t="s">
        <v>3427</v>
      </c>
      <c r="H51" s="200" t="s">
        <v>864</v>
      </c>
      <c r="I51" s="581" t="str">
        <f t="array" ref="I51">INDEX('Aerial Attacks'!$O$3:$AA$109, MATCH($A$1,'Aerial Attacks'!$A$3:$A$109,0), MATCH(A51,'Aerial Attacks'!$O$2:$S$2,0))</f>
        <v>13</v>
      </c>
      <c r="J51" s="355" t="s">
        <v>3039</v>
      </c>
      <c r="K51" s="203"/>
      <c r="L51" s="203"/>
      <c r="M51" s="204"/>
      <c r="N51" s="204"/>
      <c r="O51" s="205">
        <v>0.0</v>
      </c>
      <c r="P51" s="205">
        <v>1.0</v>
      </c>
      <c r="Q51" s="205">
        <v>1.0</v>
      </c>
      <c r="R51" s="582"/>
      <c r="S51" s="120"/>
      <c r="T51" s="120"/>
      <c r="U51" s="120"/>
      <c r="V51" s="117"/>
    </row>
    <row r="52" outlineLevel="1">
      <c r="A52" s="299" t="s">
        <v>283</v>
      </c>
      <c r="B52" s="267"/>
      <c r="C52" s="199" t="s">
        <v>944</v>
      </c>
      <c r="D52" s="820">
        <v>27.0</v>
      </c>
      <c r="E52" s="199" t="s">
        <v>3425</v>
      </c>
      <c r="F52" s="200" t="s">
        <v>3426</v>
      </c>
      <c r="G52" s="200" t="s">
        <v>3427</v>
      </c>
      <c r="H52" s="200" t="s">
        <v>864</v>
      </c>
      <c r="I52" s="581">
        <f t="array" ref="I52">INDEX('Aerial Attacks'!$O$3:$AA$109, MATCH($A$1,'Aerial Attacks'!$A$3:$A$109,0), MATCH(A52,'Aerial Attacks'!$O$2:$S$2,0))</f>
        <v>18</v>
      </c>
      <c r="J52" s="355" t="s">
        <v>914</v>
      </c>
      <c r="K52" s="203"/>
      <c r="L52" s="203"/>
      <c r="M52" s="204"/>
      <c r="N52" s="204"/>
      <c r="O52" s="205">
        <v>0.0</v>
      </c>
      <c r="P52" s="205">
        <v>1.0</v>
      </c>
      <c r="Q52" s="205">
        <v>1.0</v>
      </c>
      <c r="R52" s="228"/>
      <c r="S52" s="120"/>
      <c r="T52" s="120"/>
      <c r="U52" s="120"/>
      <c r="V52" s="117"/>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
        <v>305</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
        <v>3429</v>
      </c>
      <c r="B55" s="117"/>
      <c r="C55" s="327" t="s">
        <v>48</v>
      </c>
      <c r="D55" s="327" t="s">
        <v>49</v>
      </c>
      <c r="E55" s="328" t="s">
        <v>50</v>
      </c>
      <c r="F55" s="329" t="s">
        <v>51</v>
      </c>
      <c r="G55" s="328" t="s">
        <v>52</v>
      </c>
      <c r="H55" s="331" t="s">
        <v>53</v>
      </c>
      <c r="I55" s="120"/>
      <c r="J55" s="117"/>
      <c r="K55" s="333" t="str">
        <f>'テンプレート'!K72</f>
        <v>ベクトル</v>
      </c>
      <c r="L55" s="333" t="str">
        <f>'テンプレート'!L72</f>
        <v>KBG (R.E.)</v>
      </c>
      <c r="M55" s="333" t="str">
        <f>'テンプレート'!M72</f>
        <v>BKB (R.A.)</v>
      </c>
      <c r="N55" s="333" t="str">
        <f>'テンプレート'!N72</f>
        <v>FKB (R.F.)</v>
      </c>
      <c r="O55" s="334" t="str">
        <f>'テンプレート'!O72</f>
        <v>盾削り値</v>
      </c>
      <c r="P55" s="333" t="str">
        <f>'テンプレート'!P72</f>
        <v>ﾋｯﾄｽﾄｯﾌﾟ</v>
      </c>
      <c r="Q55" s="334" t="str">
        <f>'テンプレート'!Q72</f>
        <v>ずらし</v>
      </c>
      <c r="R55" s="333" t="str">
        <f>'テンプレート'!R72</f>
        <v>相殺</v>
      </c>
      <c r="S55" s="334" t="str">
        <f>'テンプレート'!S72</f>
        <v>相殺ﾓｰｼｮﾝ</v>
      </c>
      <c r="T55" s="334" t="str">
        <f>'テンプレート'!T72</f>
        <v>飛び道具</v>
      </c>
      <c r="U55" s="334" t="str">
        <f>'テンプレート'!U72</f>
        <v>慣性反転</v>
      </c>
      <c r="V55" s="334" t="str">
        <f>'テンプレート'!V72</f>
        <v>向き反転</v>
      </c>
    </row>
    <row r="56" outlineLevel="1">
      <c r="A56" s="335" t="s">
        <v>322</v>
      </c>
      <c r="B56" s="343" t="s">
        <v>3430</v>
      </c>
      <c r="C56" s="197" t="s">
        <v>3384</v>
      </c>
      <c r="D56" s="2215" t="s">
        <v>381</v>
      </c>
      <c r="E56" s="199" t="s">
        <v>3431</v>
      </c>
      <c r="F56" s="200" t="s">
        <v>3432</v>
      </c>
      <c r="G56" s="199"/>
      <c r="H56" s="261" t="s">
        <v>3433</v>
      </c>
      <c r="I56" s="221"/>
      <c r="J56" s="110"/>
      <c r="K56" s="203"/>
      <c r="L56" s="203"/>
      <c r="M56" s="204"/>
      <c r="N56" s="204"/>
      <c r="O56" s="200">
        <v>0.0</v>
      </c>
      <c r="P56" s="200">
        <v>1.0</v>
      </c>
      <c r="Q56" s="200">
        <v>1.0</v>
      </c>
      <c r="R56" s="205" t="b">
        <v>1</v>
      </c>
      <c r="S56" s="205" t="b">
        <v>0</v>
      </c>
      <c r="T56" s="205"/>
      <c r="U56" s="344" t="b">
        <v>0</v>
      </c>
      <c r="V56" s="344" t="b">
        <v>1</v>
      </c>
    </row>
    <row r="57" outlineLevel="1">
      <c r="A57" s="222"/>
      <c r="B57" s="343" t="s">
        <v>341</v>
      </c>
      <c r="C57" s="197" t="s">
        <v>3434</v>
      </c>
      <c r="D57" s="222"/>
      <c r="E57" s="199" t="s">
        <v>3435</v>
      </c>
      <c r="F57" s="200" t="s">
        <v>3436</v>
      </c>
      <c r="G57" s="199"/>
      <c r="H57" s="231"/>
      <c r="J57" s="233"/>
      <c r="K57" s="203"/>
      <c r="L57" s="203"/>
      <c r="M57" s="204"/>
      <c r="N57" s="204"/>
      <c r="O57" s="200">
        <v>0.0</v>
      </c>
      <c r="P57" s="200">
        <v>1.0</v>
      </c>
      <c r="Q57" s="200">
        <v>1.0</v>
      </c>
      <c r="R57" s="205" t="b">
        <v>1</v>
      </c>
      <c r="S57" s="205" t="b">
        <v>0</v>
      </c>
      <c r="T57" s="205"/>
      <c r="U57" s="222"/>
      <c r="V57" s="222"/>
    </row>
    <row r="58" outlineLevel="1">
      <c r="A58" s="222"/>
      <c r="B58" s="343" t="s">
        <v>3437</v>
      </c>
      <c r="C58" s="197" t="s">
        <v>3438</v>
      </c>
      <c r="D58" s="207"/>
      <c r="E58" s="199" t="s">
        <v>3439</v>
      </c>
      <c r="F58" s="200" t="s">
        <v>3440</v>
      </c>
      <c r="G58" s="199"/>
      <c r="H58" s="231"/>
      <c r="J58" s="233"/>
      <c r="K58" s="203"/>
      <c r="L58" s="203"/>
      <c r="M58" s="204"/>
      <c r="N58" s="204"/>
      <c r="O58" s="200">
        <v>0.0</v>
      </c>
      <c r="P58" s="200">
        <v>1.0</v>
      </c>
      <c r="Q58" s="200">
        <v>1.0</v>
      </c>
      <c r="R58" s="205" t="b">
        <v>1</v>
      </c>
      <c r="S58" s="205" t="b">
        <v>0</v>
      </c>
      <c r="T58" s="205"/>
      <c r="U58" s="222"/>
      <c r="V58" s="222"/>
    </row>
    <row r="59" outlineLevel="1">
      <c r="A59" s="222"/>
      <c r="B59" s="343" t="s">
        <v>3441</v>
      </c>
      <c r="C59" s="197" t="s">
        <v>1535</v>
      </c>
      <c r="D59" s="2215" t="s">
        <v>2528</v>
      </c>
      <c r="E59" s="199" t="s">
        <v>3442</v>
      </c>
      <c r="F59" s="200" t="s">
        <v>3443</v>
      </c>
      <c r="G59" s="199"/>
      <c r="H59" s="231"/>
      <c r="J59" s="233"/>
      <c r="K59" s="203"/>
      <c r="L59" s="203"/>
      <c r="M59" s="204"/>
      <c r="N59" s="204"/>
      <c r="O59" s="200"/>
      <c r="P59" s="200"/>
      <c r="Q59" s="200"/>
      <c r="R59" s="205" t="b">
        <v>0</v>
      </c>
      <c r="S59" s="205" t="b">
        <v>0</v>
      </c>
      <c r="T59" s="205" t="b">
        <v>0</v>
      </c>
      <c r="U59" s="222"/>
      <c r="V59" s="222"/>
    </row>
    <row r="60" outlineLevel="1">
      <c r="A60" s="222"/>
      <c r="B60" s="343" t="s">
        <v>1092</v>
      </c>
      <c r="C60" s="197" t="s">
        <v>3444</v>
      </c>
      <c r="D60" s="222"/>
      <c r="E60" s="199" t="s">
        <v>3445</v>
      </c>
      <c r="F60" s="200" t="s">
        <v>3446</v>
      </c>
      <c r="G60" s="199"/>
      <c r="H60" s="231"/>
      <c r="J60" s="233"/>
      <c r="K60" s="203"/>
      <c r="L60" s="203"/>
      <c r="M60" s="204"/>
      <c r="N60" s="204"/>
      <c r="O60" s="200"/>
      <c r="P60" s="200"/>
      <c r="Q60" s="200"/>
      <c r="R60" s="205" t="b">
        <v>0</v>
      </c>
      <c r="S60" s="205" t="b">
        <v>0</v>
      </c>
      <c r="T60" s="205" t="b">
        <v>0</v>
      </c>
      <c r="U60" s="222"/>
      <c r="V60" s="222"/>
    </row>
    <row r="61" outlineLevel="1">
      <c r="A61" s="222"/>
      <c r="B61" s="343" t="s">
        <v>3447</v>
      </c>
      <c r="C61" s="197" t="s">
        <v>3448</v>
      </c>
      <c r="D61" s="207"/>
      <c r="E61" s="199" t="s">
        <v>3449</v>
      </c>
      <c r="F61" s="200" t="s">
        <v>3450</v>
      </c>
      <c r="G61" s="199"/>
      <c r="H61" s="231"/>
      <c r="J61" s="233"/>
      <c r="K61" s="203"/>
      <c r="L61" s="203"/>
      <c r="M61" s="204"/>
      <c r="N61" s="204"/>
      <c r="O61" s="200"/>
      <c r="P61" s="200"/>
      <c r="Q61" s="200"/>
      <c r="R61" s="205" t="b">
        <v>0</v>
      </c>
      <c r="S61" s="205" t="b">
        <v>0</v>
      </c>
      <c r="T61" s="205" t="b">
        <v>0</v>
      </c>
      <c r="U61" s="222"/>
      <c r="V61" s="222"/>
    </row>
    <row r="62" outlineLevel="1">
      <c r="A62" s="222"/>
      <c r="B62" s="708" t="s">
        <v>344</v>
      </c>
      <c r="C62" s="199" t="s">
        <v>3451</v>
      </c>
      <c r="D62" s="197" t="s">
        <v>3452</v>
      </c>
      <c r="E62" s="199" t="s">
        <v>213</v>
      </c>
      <c r="F62" s="200">
        <v>36.0</v>
      </c>
      <c r="G62" s="199" t="s">
        <v>675</v>
      </c>
      <c r="H62" s="231"/>
      <c r="J62" s="233"/>
      <c r="K62" s="203"/>
      <c r="L62" s="203"/>
      <c r="M62" s="204"/>
      <c r="N62" s="204"/>
      <c r="O62" s="200">
        <v>0.0</v>
      </c>
      <c r="P62" s="200">
        <v>1.0</v>
      </c>
      <c r="Q62" s="200">
        <v>1.0</v>
      </c>
      <c r="R62" s="205" t="b">
        <v>1</v>
      </c>
      <c r="S62" s="205" t="b">
        <v>0</v>
      </c>
      <c r="T62" s="205"/>
      <c r="U62" s="222"/>
      <c r="V62" s="222"/>
    </row>
    <row r="63" outlineLevel="1">
      <c r="A63" s="207"/>
      <c r="B63" s="708" t="s">
        <v>3453</v>
      </c>
      <c r="C63" s="199" t="s">
        <v>3454</v>
      </c>
      <c r="D63" s="197" t="s">
        <v>3455</v>
      </c>
      <c r="E63" s="199" t="s">
        <v>612</v>
      </c>
      <c r="F63" s="200">
        <v>33.6</v>
      </c>
      <c r="G63" s="199" t="s">
        <v>774</v>
      </c>
      <c r="H63" s="231"/>
      <c r="J63" s="233"/>
      <c r="K63" s="203"/>
      <c r="L63" s="203"/>
      <c r="M63" s="204"/>
      <c r="N63" s="204"/>
      <c r="O63" s="200"/>
      <c r="P63" s="200"/>
      <c r="Q63" s="200"/>
      <c r="R63" s="205" t="b">
        <v>0</v>
      </c>
      <c r="S63" s="205" t="b">
        <v>0</v>
      </c>
      <c r="T63" s="205" t="b">
        <v>0</v>
      </c>
      <c r="U63" s="222"/>
      <c r="V63" s="222"/>
    </row>
    <row r="64" outlineLevel="1">
      <c r="A64" s="335" t="s">
        <v>359</v>
      </c>
      <c r="B64" s="708" t="s">
        <v>341</v>
      </c>
      <c r="C64" s="197" t="s">
        <v>1512</v>
      </c>
      <c r="D64" s="227" t="s">
        <v>2451</v>
      </c>
      <c r="E64" s="199" t="s">
        <v>3456</v>
      </c>
      <c r="F64" s="200" t="s">
        <v>3457</v>
      </c>
      <c r="G64" s="199"/>
      <c r="H64" s="231"/>
      <c r="J64" s="233"/>
      <c r="K64" s="203"/>
      <c r="L64" s="203"/>
      <c r="M64" s="204"/>
      <c r="N64" s="204"/>
      <c r="O64" s="200">
        <v>0.0</v>
      </c>
      <c r="P64" s="200">
        <v>1.0</v>
      </c>
      <c r="Q64" s="200">
        <v>1.0</v>
      </c>
      <c r="R64" s="205" t="b">
        <v>1</v>
      </c>
      <c r="S64" s="205" t="b">
        <v>0</v>
      </c>
      <c r="T64" s="205"/>
      <c r="U64" s="222"/>
      <c r="V64" s="222"/>
    </row>
    <row r="65" outlineLevel="1">
      <c r="A65" s="222"/>
      <c r="B65" s="708" t="s">
        <v>3437</v>
      </c>
      <c r="C65" s="197" t="s">
        <v>3458</v>
      </c>
      <c r="D65" s="207"/>
      <c r="E65" s="199" t="s">
        <v>3459</v>
      </c>
      <c r="F65" s="200" t="s">
        <v>3460</v>
      </c>
      <c r="G65" s="199"/>
      <c r="H65" s="231"/>
      <c r="J65" s="233"/>
      <c r="K65" s="203"/>
      <c r="L65" s="203"/>
      <c r="M65" s="204"/>
      <c r="N65" s="204"/>
      <c r="O65" s="200">
        <v>0.0</v>
      </c>
      <c r="P65" s="200">
        <v>1.0</v>
      </c>
      <c r="Q65" s="200">
        <v>1.0</v>
      </c>
      <c r="R65" s="205" t="b">
        <v>1</v>
      </c>
      <c r="S65" s="205" t="b">
        <v>0</v>
      </c>
      <c r="T65" s="205"/>
      <c r="U65" s="222"/>
      <c r="V65" s="222"/>
    </row>
    <row r="66" outlineLevel="1">
      <c r="A66" s="222"/>
      <c r="B66" s="343" t="s">
        <v>1092</v>
      </c>
      <c r="C66" s="197" t="s">
        <v>1515</v>
      </c>
      <c r="D66" s="227" t="s">
        <v>3461</v>
      </c>
      <c r="E66" s="199" t="s">
        <v>3462</v>
      </c>
      <c r="F66" s="200" t="s">
        <v>3463</v>
      </c>
      <c r="G66" s="199"/>
      <c r="H66" s="231"/>
      <c r="J66" s="233"/>
      <c r="K66" s="203"/>
      <c r="L66" s="203"/>
      <c r="M66" s="204"/>
      <c r="N66" s="204"/>
      <c r="O66" s="200"/>
      <c r="P66" s="200"/>
      <c r="Q66" s="200"/>
      <c r="R66" s="205" t="b">
        <v>0</v>
      </c>
      <c r="S66" s="205" t="b">
        <v>0</v>
      </c>
      <c r="T66" s="205" t="b">
        <v>0</v>
      </c>
      <c r="U66" s="222"/>
      <c r="V66" s="222"/>
    </row>
    <row r="67" outlineLevel="1">
      <c r="A67" s="222"/>
      <c r="B67" s="343" t="s">
        <v>3447</v>
      </c>
      <c r="C67" s="197" t="s">
        <v>3464</v>
      </c>
      <c r="D67" s="207"/>
      <c r="E67" s="199" t="s">
        <v>2489</v>
      </c>
      <c r="F67" s="200" t="s">
        <v>2490</v>
      </c>
      <c r="G67" s="199"/>
      <c r="H67" s="231"/>
      <c r="J67" s="233"/>
      <c r="K67" s="203"/>
      <c r="L67" s="203"/>
      <c r="M67" s="204"/>
      <c r="N67" s="204"/>
      <c r="O67" s="200"/>
      <c r="P67" s="200"/>
      <c r="Q67" s="200"/>
      <c r="R67" s="205" t="b">
        <v>0</v>
      </c>
      <c r="S67" s="205" t="b">
        <v>0</v>
      </c>
      <c r="T67" s="205" t="b">
        <v>0</v>
      </c>
      <c r="U67" s="222"/>
      <c r="V67" s="222"/>
    </row>
    <row r="68" outlineLevel="1">
      <c r="A68" s="222"/>
      <c r="B68" s="708" t="s">
        <v>344</v>
      </c>
      <c r="C68" s="197" t="s">
        <v>3465</v>
      </c>
      <c r="D68" s="197" t="s">
        <v>3452</v>
      </c>
      <c r="E68" s="199" t="s">
        <v>694</v>
      </c>
      <c r="F68" s="200">
        <v>24.0</v>
      </c>
      <c r="G68" s="199" t="s">
        <v>1016</v>
      </c>
      <c r="H68" s="231"/>
      <c r="J68" s="233"/>
      <c r="K68" s="203"/>
      <c r="L68" s="203"/>
      <c r="M68" s="204"/>
      <c r="N68" s="204"/>
      <c r="O68" s="200">
        <v>0.0</v>
      </c>
      <c r="P68" s="200">
        <v>1.0</v>
      </c>
      <c r="Q68" s="200">
        <v>1.0</v>
      </c>
      <c r="R68" s="205" t="b">
        <v>1</v>
      </c>
      <c r="S68" s="205" t="b">
        <v>0</v>
      </c>
      <c r="T68" s="205"/>
      <c r="U68" s="222"/>
      <c r="V68" s="222"/>
    </row>
    <row r="69" outlineLevel="1">
      <c r="A69" s="207"/>
      <c r="B69" s="708" t="s">
        <v>3453</v>
      </c>
      <c r="C69" s="197" t="s">
        <v>3466</v>
      </c>
      <c r="D69" s="197" t="s">
        <v>3455</v>
      </c>
      <c r="E69" s="199" t="s">
        <v>327</v>
      </c>
      <c r="F69" s="200">
        <v>21.599999999999998</v>
      </c>
      <c r="G69" s="199" t="s">
        <v>792</v>
      </c>
      <c r="H69" s="112"/>
      <c r="I69" s="224"/>
      <c r="J69" s="114"/>
      <c r="K69" s="203"/>
      <c r="L69" s="203"/>
      <c r="M69" s="204"/>
      <c r="N69" s="204"/>
      <c r="O69" s="200"/>
      <c r="P69" s="200"/>
      <c r="Q69" s="200"/>
      <c r="R69" s="205" t="b">
        <v>0</v>
      </c>
      <c r="S69" s="205" t="b">
        <v>0</v>
      </c>
      <c r="T69" s="205" t="b">
        <v>0</v>
      </c>
      <c r="U69" s="222"/>
      <c r="V69" s="222"/>
    </row>
    <row r="70" outlineLevel="1">
      <c r="A70" s="335" t="s">
        <v>3467</v>
      </c>
      <c r="B70" s="708" t="s">
        <v>322</v>
      </c>
      <c r="C70" s="199" t="s">
        <v>3468</v>
      </c>
      <c r="D70" s="830" t="s">
        <v>381</v>
      </c>
      <c r="E70" s="199" t="s">
        <v>211</v>
      </c>
      <c r="F70" s="200">
        <v>42.0</v>
      </c>
      <c r="G70" s="414"/>
      <c r="H70" s="228" t="s">
        <v>3469</v>
      </c>
      <c r="I70" s="120"/>
      <c r="J70" s="117"/>
      <c r="K70" s="203"/>
      <c r="L70" s="203"/>
      <c r="M70" s="204"/>
      <c r="N70" s="204"/>
      <c r="O70" s="200">
        <v>0.0</v>
      </c>
      <c r="P70" s="200">
        <v>1.0</v>
      </c>
      <c r="Q70" s="200">
        <v>1.0</v>
      </c>
      <c r="R70" s="205" t="b">
        <v>0</v>
      </c>
      <c r="S70" s="205" t="b">
        <v>0</v>
      </c>
      <c r="T70" s="205"/>
      <c r="U70" s="222"/>
      <c r="V70" s="222"/>
    </row>
    <row r="71" outlineLevel="1">
      <c r="A71" s="207"/>
      <c r="B71" s="708" t="s">
        <v>359</v>
      </c>
      <c r="C71" s="199" t="s">
        <v>794</v>
      </c>
      <c r="D71" s="197" t="s">
        <v>2206</v>
      </c>
      <c r="E71" s="199" t="s">
        <v>206</v>
      </c>
      <c r="F71" s="200">
        <v>15.6</v>
      </c>
      <c r="G71" s="199" t="s">
        <v>207</v>
      </c>
      <c r="H71" s="228" t="s">
        <v>3470</v>
      </c>
      <c r="I71" s="120"/>
      <c r="J71" s="117"/>
      <c r="K71" s="203"/>
      <c r="L71" s="203"/>
      <c r="M71" s="204"/>
      <c r="N71" s="204"/>
      <c r="O71" s="200">
        <v>0.0</v>
      </c>
      <c r="P71" s="200">
        <v>1.0</v>
      </c>
      <c r="Q71" s="200">
        <v>1.0</v>
      </c>
      <c r="R71" s="205" t="b">
        <v>0</v>
      </c>
      <c r="S71" s="205" t="b">
        <v>0</v>
      </c>
      <c r="T71" s="205"/>
      <c r="U71" s="207"/>
      <c r="V71" s="207"/>
    </row>
    <row r="72" outlineLevel="1">
      <c r="A72" s="324" t="s">
        <v>3471</v>
      </c>
      <c r="B72" s="117"/>
      <c r="C72" s="327" t="s">
        <v>48</v>
      </c>
      <c r="D72" s="327" t="s">
        <v>49</v>
      </c>
      <c r="E72" s="328" t="s">
        <v>50</v>
      </c>
      <c r="F72" s="329" t="s">
        <v>51</v>
      </c>
      <c r="G72" s="328" t="s">
        <v>52</v>
      </c>
      <c r="H72" s="331"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34" t="s">
        <v>321</v>
      </c>
    </row>
    <row r="73" ht="18.75" customHeight="1" outlineLevel="1">
      <c r="A73" s="335" t="s">
        <v>322</v>
      </c>
      <c r="B73" s="343" t="s">
        <v>3410</v>
      </c>
      <c r="C73" s="199" t="s">
        <v>795</v>
      </c>
      <c r="D73" s="201" t="s">
        <v>3472</v>
      </c>
      <c r="E73" s="201" t="s">
        <v>451</v>
      </c>
      <c r="F73" s="200">
        <v>0.0</v>
      </c>
      <c r="G73" s="386"/>
      <c r="H73" s="283" t="s">
        <v>3473</v>
      </c>
      <c r="I73" s="221"/>
      <c r="J73" s="110"/>
      <c r="K73" s="203"/>
      <c r="L73" s="203"/>
      <c r="M73" s="204"/>
      <c r="N73" s="204"/>
      <c r="O73" s="200">
        <v>0.0</v>
      </c>
      <c r="P73" s="200">
        <v>1.0</v>
      </c>
      <c r="Q73" s="200">
        <v>1.0</v>
      </c>
      <c r="R73" s="205"/>
      <c r="S73" s="205"/>
      <c r="T73" s="205"/>
      <c r="U73" s="344" t="s">
        <v>340</v>
      </c>
      <c r="V73" s="344" t="b">
        <v>1</v>
      </c>
    </row>
    <row r="74" ht="18.75" customHeight="1" outlineLevel="1">
      <c r="A74" s="207"/>
      <c r="B74" s="343" t="s">
        <v>506</v>
      </c>
      <c r="C74" s="216" t="s">
        <v>918</v>
      </c>
      <c r="D74" s="201" t="s">
        <v>172</v>
      </c>
      <c r="E74" s="216" t="s">
        <v>166</v>
      </c>
      <c r="F74" s="366">
        <v>16.8</v>
      </c>
      <c r="G74" s="607" t="s">
        <v>125</v>
      </c>
      <c r="H74" s="231"/>
      <c r="J74" s="233"/>
      <c r="K74" s="203"/>
      <c r="L74" s="203"/>
      <c r="M74" s="204"/>
      <c r="N74" s="204"/>
      <c r="O74" s="200"/>
      <c r="P74" s="200"/>
      <c r="Q74" s="200"/>
      <c r="R74" s="205" t="b">
        <v>0</v>
      </c>
      <c r="S74" s="205" t="b">
        <v>0</v>
      </c>
      <c r="T74" s="205" t="b">
        <v>0</v>
      </c>
      <c r="U74" s="222"/>
      <c r="V74" s="222"/>
    </row>
    <row r="75" ht="18.75" customHeight="1" outlineLevel="1">
      <c r="A75" s="335" t="s">
        <v>359</v>
      </c>
      <c r="B75" s="343" t="s">
        <v>505</v>
      </c>
      <c r="C75" s="384"/>
      <c r="D75" s="201" t="s">
        <v>3472</v>
      </c>
      <c r="E75" s="386"/>
      <c r="F75" s="386"/>
      <c r="G75" s="386"/>
      <c r="H75" s="231"/>
      <c r="J75" s="233"/>
      <c r="K75" s="203"/>
      <c r="L75" s="203"/>
      <c r="M75" s="204"/>
      <c r="N75" s="204"/>
      <c r="O75" s="200"/>
      <c r="P75" s="200"/>
      <c r="Q75" s="200"/>
      <c r="R75" s="205" t="b">
        <v>0</v>
      </c>
      <c r="S75" s="205" t="b">
        <v>0</v>
      </c>
      <c r="T75" s="205" t="b">
        <v>0</v>
      </c>
      <c r="U75" s="222"/>
      <c r="V75" s="222"/>
    </row>
    <row r="76" ht="18.75" customHeight="1" outlineLevel="1">
      <c r="A76" s="207"/>
      <c r="B76" s="343" t="s">
        <v>506</v>
      </c>
      <c r="C76" s="216" t="s">
        <v>918</v>
      </c>
      <c r="D76" s="201" t="s">
        <v>461</v>
      </c>
      <c r="E76" s="216" t="s">
        <v>166</v>
      </c>
      <c r="F76" s="366">
        <v>16.8</v>
      </c>
      <c r="G76" s="607" t="s">
        <v>125</v>
      </c>
      <c r="H76" s="112"/>
      <c r="I76" s="224"/>
      <c r="J76" s="114"/>
      <c r="K76" s="203"/>
      <c r="L76" s="203"/>
      <c r="M76" s="204"/>
      <c r="N76" s="204"/>
      <c r="O76" s="200"/>
      <c r="P76" s="200"/>
      <c r="Q76" s="200"/>
      <c r="R76" s="205" t="b">
        <v>0</v>
      </c>
      <c r="S76" s="205" t="b">
        <v>0</v>
      </c>
      <c r="T76" s="205" t="b">
        <v>0</v>
      </c>
      <c r="U76" s="207"/>
      <c r="V76" s="207"/>
    </row>
    <row r="77" outlineLevel="1">
      <c r="A77" s="324" t="s">
        <v>3474</v>
      </c>
      <c r="B77" s="117"/>
      <c r="C77" s="327" t="s">
        <v>48</v>
      </c>
      <c r="D77" s="327" t="s">
        <v>49</v>
      </c>
      <c r="E77" s="328" t="s">
        <v>50</v>
      </c>
      <c r="F77" s="329" t="s">
        <v>51</v>
      </c>
      <c r="G77" s="328" t="s">
        <v>52</v>
      </c>
      <c r="H77" s="331" t="s">
        <v>53</v>
      </c>
      <c r="I77" s="120"/>
      <c r="J77" s="117"/>
      <c r="K77" s="333" t="s">
        <v>180</v>
      </c>
      <c r="L77" s="333" t="s">
        <v>181</v>
      </c>
      <c r="M77" s="333" t="s">
        <v>182</v>
      </c>
      <c r="N77" s="333" t="s">
        <v>183</v>
      </c>
      <c r="O77" s="334" t="s">
        <v>184</v>
      </c>
      <c r="P77" s="333" t="s">
        <v>185</v>
      </c>
      <c r="Q77" s="334" t="s">
        <v>186</v>
      </c>
      <c r="R77" s="333" t="s">
        <v>317</v>
      </c>
      <c r="S77" s="334" t="s">
        <v>318</v>
      </c>
      <c r="T77" s="334" t="s">
        <v>319</v>
      </c>
      <c r="U77" s="334" t="s">
        <v>320</v>
      </c>
      <c r="V77" s="334" t="s">
        <v>321</v>
      </c>
    </row>
    <row r="78" outlineLevel="1">
      <c r="A78" s="335" t="s">
        <v>322</v>
      </c>
      <c r="B78" s="388" t="s">
        <v>129</v>
      </c>
      <c r="C78" s="199" t="s">
        <v>194</v>
      </c>
      <c r="D78" s="384"/>
      <c r="E78" s="199" t="s">
        <v>194</v>
      </c>
      <c r="F78" s="200">
        <v>3.5999999999999996</v>
      </c>
      <c r="G78" s="201" t="s">
        <v>193</v>
      </c>
      <c r="H78" s="243" t="s">
        <v>3475</v>
      </c>
      <c r="I78" s="221"/>
      <c r="J78" s="110"/>
      <c r="K78" s="200"/>
      <c r="L78" s="200"/>
      <c r="M78" s="205"/>
      <c r="N78" s="205"/>
      <c r="O78" s="200">
        <v>0.0</v>
      </c>
      <c r="P78" s="200">
        <v>1.0</v>
      </c>
      <c r="Q78" s="200">
        <v>1.0</v>
      </c>
      <c r="R78" s="205" t="b">
        <v>1</v>
      </c>
      <c r="S78" s="205" t="b">
        <v>1</v>
      </c>
      <c r="T78" s="205"/>
      <c r="U78" s="344" t="b">
        <v>0</v>
      </c>
      <c r="V78" s="344" t="b">
        <v>1</v>
      </c>
    </row>
    <row r="79" outlineLevel="1">
      <c r="A79" s="222"/>
      <c r="B79" s="388" t="s">
        <v>402</v>
      </c>
      <c r="C79" s="199" t="s">
        <v>3476</v>
      </c>
      <c r="D79" s="222"/>
      <c r="E79" s="199" t="s">
        <v>429</v>
      </c>
      <c r="F79" s="200">
        <v>1.2</v>
      </c>
      <c r="G79" s="201" t="s">
        <v>292</v>
      </c>
      <c r="H79" s="231"/>
      <c r="J79" s="233"/>
      <c r="K79" s="200"/>
      <c r="L79" s="200"/>
      <c r="M79" s="205"/>
      <c r="N79" s="205"/>
      <c r="O79" s="200">
        <v>0.0</v>
      </c>
      <c r="P79" s="200">
        <v>1.0</v>
      </c>
      <c r="Q79" s="200">
        <v>1.0</v>
      </c>
      <c r="R79" s="205" t="b">
        <v>1</v>
      </c>
      <c r="S79" s="205" t="b">
        <v>0</v>
      </c>
      <c r="T79" s="205"/>
      <c r="U79" s="222"/>
      <c r="V79" s="222"/>
    </row>
    <row r="80" outlineLevel="1">
      <c r="A80" s="222"/>
      <c r="B80" s="388" t="s">
        <v>418</v>
      </c>
      <c r="C80" s="199" t="s">
        <v>154</v>
      </c>
      <c r="D80" s="207"/>
      <c r="E80" s="199" t="s">
        <v>194</v>
      </c>
      <c r="F80" s="200">
        <v>3.5999999999999996</v>
      </c>
      <c r="G80" s="201" t="s">
        <v>193</v>
      </c>
      <c r="H80" s="231"/>
      <c r="J80" s="233"/>
      <c r="K80" s="200"/>
      <c r="L80" s="200"/>
      <c r="M80" s="205"/>
      <c r="N80" s="205"/>
      <c r="O80" s="200">
        <v>0.0</v>
      </c>
      <c r="P80" s="200">
        <v>1.0</v>
      </c>
      <c r="Q80" s="200">
        <v>1.0</v>
      </c>
      <c r="R80" s="205" t="b">
        <v>1</v>
      </c>
      <c r="S80" s="205" t="b">
        <v>0</v>
      </c>
      <c r="T80" s="205"/>
      <c r="U80" s="222"/>
      <c r="V80" s="222"/>
    </row>
    <row r="81" outlineLevel="1">
      <c r="A81" s="335" t="s">
        <v>359</v>
      </c>
      <c r="B81" s="388" t="s">
        <v>129</v>
      </c>
      <c r="C81" s="199" t="s">
        <v>194</v>
      </c>
      <c r="D81" s="384"/>
      <c r="E81" s="199" t="s">
        <v>194</v>
      </c>
      <c r="F81" s="200">
        <v>3.5999999999999996</v>
      </c>
      <c r="G81" s="201" t="s">
        <v>193</v>
      </c>
      <c r="H81" s="231"/>
      <c r="J81" s="233"/>
      <c r="K81" s="200"/>
      <c r="L81" s="200"/>
      <c r="M81" s="205"/>
      <c r="N81" s="205"/>
      <c r="O81" s="200"/>
      <c r="P81" s="200"/>
      <c r="Q81" s="200"/>
      <c r="R81" s="205" t="b">
        <v>0</v>
      </c>
      <c r="S81" s="205" t="b">
        <v>0</v>
      </c>
      <c r="T81" s="205" t="b">
        <v>0</v>
      </c>
      <c r="U81" s="222"/>
      <c r="V81" s="222"/>
    </row>
    <row r="82" outlineLevel="1">
      <c r="A82" s="222"/>
      <c r="B82" s="388" t="s">
        <v>402</v>
      </c>
      <c r="C82" s="199" t="s">
        <v>3477</v>
      </c>
      <c r="D82" s="222"/>
      <c r="E82" s="199" t="s">
        <v>429</v>
      </c>
      <c r="F82" s="200">
        <v>1.2</v>
      </c>
      <c r="G82" s="201" t="s">
        <v>292</v>
      </c>
      <c r="H82" s="231"/>
      <c r="J82" s="233"/>
      <c r="K82" s="200"/>
      <c r="L82" s="200"/>
      <c r="M82" s="205"/>
      <c r="N82" s="205"/>
      <c r="O82" s="200"/>
      <c r="P82" s="200"/>
      <c r="Q82" s="200"/>
      <c r="R82" s="205" t="b">
        <v>0</v>
      </c>
      <c r="S82" s="205" t="b">
        <v>0</v>
      </c>
      <c r="T82" s="205" t="b">
        <v>0</v>
      </c>
      <c r="U82" s="222"/>
      <c r="V82" s="222"/>
    </row>
    <row r="83" outlineLevel="1">
      <c r="A83" s="222"/>
      <c r="B83" s="388" t="s">
        <v>418</v>
      </c>
      <c r="C83" s="199" t="s">
        <v>835</v>
      </c>
      <c r="D83" s="207"/>
      <c r="E83" s="199" t="s">
        <v>194</v>
      </c>
      <c r="F83" s="200">
        <v>3.5999999999999996</v>
      </c>
      <c r="G83" s="201" t="s">
        <v>193</v>
      </c>
      <c r="H83" s="112"/>
      <c r="I83" s="224"/>
      <c r="J83" s="114"/>
      <c r="K83" s="200"/>
      <c r="L83" s="200"/>
      <c r="M83" s="205"/>
      <c r="N83" s="205"/>
      <c r="O83" s="200"/>
      <c r="P83" s="200"/>
      <c r="Q83" s="200"/>
      <c r="R83" s="205" t="b">
        <v>0</v>
      </c>
      <c r="S83" s="205" t="b">
        <v>0</v>
      </c>
      <c r="T83" s="205" t="b">
        <v>0</v>
      </c>
      <c r="U83" s="207"/>
      <c r="V83" s="207"/>
    </row>
    <row r="84" outlineLevel="1">
      <c r="A84" s="324" t="s">
        <v>3478</v>
      </c>
      <c r="B84" s="117"/>
      <c r="C84" s="327" t="s">
        <v>48</v>
      </c>
      <c r="D84" s="327" t="s">
        <v>49</v>
      </c>
      <c r="E84" s="328" t="s">
        <v>50</v>
      </c>
      <c r="F84" s="329" t="s">
        <v>51</v>
      </c>
      <c r="G84" s="328" t="s">
        <v>52</v>
      </c>
      <c r="H84" s="331" t="s">
        <v>53</v>
      </c>
      <c r="I84" s="120"/>
      <c r="J84" s="120"/>
      <c r="K84" s="333" t="s">
        <v>180</v>
      </c>
      <c r="L84" s="333" t="s">
        <v>181</v>
      </c>
      <c r="M84" s="333" t="s">
        <v>182</v>
      </c>
      <c r="N84" s="333" t="s">
        <v>183</v>
      </c>
      <c r="O84" s="334" t="s">
        <v>184</v>
      </c>
      <c r="P84" s="333" t="s">
        <v>185</v>
      </c>
      <c r="Q84" s="334" t="s">
        <v>186</v>
      </c>
      <c r="R84" s="333" t="s">
        <v>317</v>
      </c>
      <c r="S84" s="334" t="s">
        <v>318</v>
      </c>
      <c r="T84" s="334" t="s">
        <v>319</v>
      </c>
      <c r="U84" s="334" t="s">
        <v>320</v>
      </c>
      <c r="V84" s="334" t="s">
        <v>321</v>
      </c>
    </row>
    <row r="85" outlineLevel="1">
      <c r="A85" s="335" t="s">
        <v>324</v>
      </c>
      <c r="B85" s="388" t="s">
        <v>1747</v>
      </c>
      <c r="C85" s="199" t="s">
        <v>3479</v>
      </c>
      <c r="D85" s="345" t="s">
        <v>200</v>
      </c>
      <c r="E85" s="386"/>
      <c r="F85" s="386"/>
      <c r="G85" s="386"/>
      <c r="H85" s="213" t="s">
        <v>3480</v>
      </c>
      <c r="I85" s="120"/>
      <c r="J85" s="117"/>
      <c r="K85" s="414"/>
      <c r="L85" s="414"/>
      <c r="M85" s="414"/>
      <c r="N85" s="414"/>
      <c r="O85" s="414"/>
      <c r="P85" s="414"/>
      <c r="Q85" s="414"/>
      <c r="R85" s="414"/>
      <c r="S85" s="414"/>
      <c r="T85" s="414"/>
      <c r="U85" s="344" t="b">
        <v>1</v>
      </c>
      <c r="V85" s="344" t="b">
        <v>1</v>
      </c>
    </row>
    <row r="86" outlineLevel="1">
      <c r="A86" s="207"/>
      <c r="B86" s="388" t="s">
        <v>1176</v>
      </c>
      <c r="C86" s="199" t="s">
        <v>3131</v>
      </c>
      <c r="D86" s="199" t="s">
        <v>121</v>
      </c>
      <c r="E86" s="199" t="s">
        <v>629</v>
      </c>
      <c r="F86" s="199" t="s">
        <v>630</v>
      </c>
      <c r="G86" s="199" t="s">
        <v>631</v>
      </c>
      <c r="H86" s="213" t="s">
        <v>3481</v>
      </c>
      <c r="I86" s="120"/>
      <c r="J86" s="117"/>
      <c r="K86" s="200"/>
      <c r="L86" s="200"/>
      <c r="M86" s="205"/>
      <c r="N86" s="205"/>
      <c r="O86" s="200">
        <v>0.0</v>
      </c>
      <c r="P86" s="200">
        <v>1.0</v>
      </c>
      <c r="Q86" s="200">
        <v>1.0</v>
      </c>
      <c r="R86" s="205" t="b">
        <v>0</v>
      </c>
      <c r="S86" s="205" t="b">
        <v>0</v>
      </c>
      <c r="T86" s="205"/>
      <c r="U86" s="207"/>
      <c r="V86" s="207"/>
    </row>
    <row r="87">
      <c r="A87" s="312"/>
      <c r="B87" s="315"/>
      <c r="C87" s="317"/>
      <c r="D87" s="317"/>
      <c r="E87" s="318"/>
      <c r="F87" s="318"/>
      <c r="G87" s="318"/>
      <c r="H87" s="319"/>
      <c r="I87" s="319"/>
      <c r="J87" s="320"/>
      <c r="K87" s="320"/>
      <c r="L87" s="320"/>
      <c r="M87" s="320"/>
      <c r="N87" s="320"/>
      <c r="O87" s="320"/>
      <c r="P87" s="320"/>
      <c r="Q87" s="180"/>
      <c r="R87" s="180"/>
      <c r="S87" s="180"/>
      <c r="T87" s="180"/>
      <c r="U87" s="180"/>
      <c r="V87" s="180"/>
    </row>
    <row r="88">
      <c r="A88" s="390" t="s">
        <v>442</v>
      </c>
      <c r="B88" s="110"/>
      <c r="C88" s="319"/>
      <c r="D88" s="319"/>
      <c r="E88" s="320"/>
      <c r="F88" s="392"/>
      <c r="G88" s="392"/>
      <c r="H88" s="320"/>
      <c r="I88" s="320"/>
      <c r="J88" s="320"/>
      <c r="K88" s="320"/>
      <c r="L88" s="320"/>
      <c r="M88" s="320"/>
      <c r="N88" s="180"/>
      <c r="O88" s="180"/>
      <c r="P88" s="180"/>
      <c r="Q88" s="320"/>
      <c r="R88" s="320"/>
      <c r="S88" s="320"/>
      <c r="T88" s="320"/>
      <c r="U88" s="320"/>
      <c r="V88" s="320"/>
    </row>
    <row r="89" outlineLevel="1">
      <c r="A89" s="112"/>
      <c r="B89" s="114"/>
      <c r="C89" s="393" t="s">
        <v>48</v>
      </c>
      <c r="D89" s="393" t="s">
        <v>49</v>
      </c>
      <c r="E89" s="393" t="s">
        <v>50</v>
      </c>
      <c r="F89" s="396" t="s">
        <v>51</v>
      </c>
      <c r="G89" s="319"/>
      <c r="H89" s="319"/>
      <c r="I89" s="319"/>
      <c r="J89" s="320"/>
      <c r="K89" s="320"/>
      <c r="L89" s="320"/>
      <c r="M89" s="320"/>
      <c r="N89" s="320"/>
      <c r="O89" s="320"/>
      <c r="P89" s="320"/>
      <c r="Q89" s="320"/>
      <c r="R89" s="320"/>
      <c r="S89" s="320"/>
      <c r="T89" s="320"/>
      <c r="U89" s="320"/>
      <c r="V89" s="320"/>
    </row>
    <row r="90" outlineLevel="1">
      <c r="A90" s="398" t="s">
        <v>449</v>
      </c>
      <c r="B90" s="399" t="s">
        <v>449</v>
      </c>
      <c r="C90" s="199" t="s">
        <v>429</v>
      </c>
      <c r="D90" s="199" t="s">
        <v>229</v>
      </c>
      <c r="E90" s="199" t="s">
        <v>429</v>
      </c>
      <c r="F90" s="200">
        <v>1.2</v>
      </c>
      <c r="G90" s="319"/>
      <c r="H90" s="319"/>
      <c r="I90" s="319"/>
      <c r="J90" s="320"/>
      <c r="K90" s="320"/>
      <c r="L90" s="320"/>
      <c r="M90" s="320"/>
      <c r="N90" s="320"/>
      <c r="O90" s="320"/>
      <c r="P90" s="320"/>
      <c r="Q90" s="320"/>
      <c r="R90" s="320"/>
      <c r="S90" s="320"/>
      <c r="T90" s="320"/>
      <c r="U90" s="320"/>
      <c r="V90" s="320"/>
    </row>
    <row r="91" outlineLevel="1">
      <c r="A91" s="400" t="s">
        <v>454</v>
      </c>
      <c r="B91" s="399" t="s">
        <v>455</v>
      </c>
      <c r="C91" s="199" t="s">
        <v>457</v>
      </c>
      <c r="D91" s="199" t="s">
        <v>98</v>
      </c>
      <c r="E91" s="401"/>
      <c r="F91" s="402"/>
      <c r="G91" s="402"/>
      <c r="H91" s="319"/>
      <c r="I91" s="319"/>
      <c r="J91" s="320"/>
      <c r="K91" s="320"/>
      <c r="L91" s="320"/>
      <c r="M91" s="320"/>
      <c r="N91" s="320"/>
      <c r="O91" s="320"/>
      <c r="P91" s="320"/>
      <c r="Q91" s="320"/>
      <c r="R91" s="320"/>
      <c r="S91" s="320"/>
      <c r="T91" s="320"/>
      <c r="U91" s="320"/>
      <c r="V91" s="320"/>
    </row>
    <row r="92" outlineLevel="1">
      <c r="A92" s="231"/>
      <c r="B92" s="399" t="s">
        <v>456</v>
      </c>
      <c r="C92" s="199" t="s">
        <v>136</v>
      </c>
      <c r="D92" s="199" t="s">
        <v>461</v>
      </c>
      <c r="E92" s="401"/>
      <c r="F92" s="402"/>
      <c r="G92" s="402"/>
      <c r="H92" s="319"/>
      <c r="I92" s="319"/>
      <c r="J92" s="320"/>
      <c r="K92" s="320"/>
      <c r="L92" s="320"/>
      <c r="M92" s="320"/>
      <c r="N92" s="320"/>
      <c r="O92" s="320"/>
      <c r="P92" s="320"/>
      <c r="Q92" s="320"/>
      <c r="R92" s="320"/>
      <c r="S92" s="320"/>
      <c r="T92" s="320"/>
      <c r="U92" s="320"/>
      <c r="V92" s="320"/>
    </row>
    <row r="93" outlineLevel="1">
      <c r="A93" s="112"/>
      <c r="B93" s="399" t="s">
        <v>459</v>
      </c>
      <c r="C93" s="199" t="s">
        <v>120</v>
      </c>
      <c r="D93" s="199" t="s">
        <v>464</v>
      </c>
      <c r="E93" s="319"/>
      <c r="F93" s="402"/>
      <c r="G93" s="402"/>
      <c r="H93" s="319"/>
      <c r="I93" s="319"/>
      <c r="J93" s="320"/>
      <c r="K93" s="320"/>
      <c r="L93" s="320"/>
      <c r="M93" s="320"/>
      <c r="N93" s="320"/>
      <c r="O93" s="320"/>
      <c r="P93" s="320"/>
      <c r="Q93" s="320"/>
      <c r="R93" s="320"/>
      <c r="S93" s="320"/>
      <c r="T93" s="320"/>
      <c r="U93" s="320"/>
      <c r="V93" s="320"/>
    </row>
    <row r="94" outlineLevel="1">
      <c r="A94" s="403" t="s">
        <v>462</v>
      </c>
      <c r="B94" s="117"/>
      <c r="C94" s="393" t="s">
        <v>465</v>
      </c>
      <c r="D94" s="393" t="s">
        <v>48</v>
      </c>
      <c r="E94" s="393" t="s">
        <v>49</v>
      </c>
      <c r="F94" s="393" t="s">
        <v>50</v>
      </c>
      <c r="G94" s="396" t="s">
        <v>51</v>
      </c>
      <c r="H94" s="1036" t="s">
        <v>53</v>
      </c>
      <c r="I94" s="120"/>
      <c r="J94" s="117"/>
      <c r="K94" s="405" t="str">
        <f>'テンプレート'!K97</f>
        <v>ベクトル</v>
      </c>
      <c r="L94" s="405" t="str">
        <f>'テンプレート'!L97</f>
        <v>KBG (R.E.)</v>
      </c>
      <c r="M94" s="405" t="str">
        <f>'テンプレート'!M97</f>
        <v>BKB (R.A.)</v>
      </c>
      <c r="N94" s="405" t="str">
        <f>'テンプレート'!N97</f>
        <v>FKB (R.F.)</v>
      </c>
      <c r="O94" s="406" t="str">
        <f>'テンプレート'!O97</f>
        <v>盾削り値</v>
      </c>
      <c r="P94" s="405" t="str">
        <f>'テンプレート'!P97</f>
        <v>ﾋｯﾄｽﾄｯﾌﾟ</v>
      </c>
      <c r="Q94" s="406" t="str">
        <f>'テンプレート'!Q97</f>
        <v>ずらし</v>
      </c>
      <c r="R94" s="408"/>
      <c r="S94" s="408"/>
      <c r="T94" s="408"/>
      <c r="U94" s="408"/>
      <c r="V94" s="408"/>
    </row>
    <row r="95" outlineLevel="1">
      <c r="A95" s="411" t="s">
        <v>467</v>
      </c>
      <c r="B95" s="399" t="s">
        <v>469</v>
      </c>
      <c r="C95" s="424" t="b">
        <v>0</v>
      </c>
      <c r="D95" s="127" t="s">
        <v>438</v>
      </c>
      <c r="E95" s="426">
        <v>44.0</v>
      </c>
      <c r="F95" s="199" t="s">
        <v>58</v>
      </c>
      <c r="G95" s="200">
        <v>4.8</v>
      </c>
      <c r="H95" s="1141"/>
      <c r="I95" s="221"/>
      <c r="J95" s="110"/>
      <c r="K95" s="203"/>
      <c r="L95" s="203"/>
      <c r="M95" s="204"/>
      <c r="N95" s="204"/>
      <c r="O95" s="205">
        <v>0.0</v>
      </c>
      <c r="P95" s="205">
        <v>1.0</v>
      </c>
      <c r="Q95" s="205">
        <v>1.0</v>
      </c>
      <c r="R95" s="408"/>
      <c r="S95" s="320"/>
      <c r="T95" s="320"/>
      <c r="U95" s="320"/>
      <c r="V95" s="320"/>
    </row>
    <row r="96" outlineLevel="1">
      <c r="A96" s="207"/>
      <c r="B96" s="399" t="s">
        <v>462</v>
      </c>
      <c r="C96" s="207"/>
      <c r="D96" s="127">
        <v>17.0</v>
      </c>
      <c r="E96" s="207"/>
      <c r="F96" s="199" t="s">
        <v>58</v>
      </c>
      <c r="G96" s="200">
        <v>4.8</v>
      </c>
      <c r="H96" s="112"/>
      <c r="I96" s="224"/>
      <c r="J96" s="114"/>
      <c r="K96" s="203"/>
      <c r="L96" s="203"/>
      <c r="M96" s="204"/>
      <c r="N96" s="204"/>
      <c r="O96" s="407"/>
      <c r="P96" s="407"/>
      <c r="Q96" s="407"/>
      <c r="R96" s="408"/>
      <c r="S96" s="320"/>
      <c r="T96" s="320"/>
      <c r="U96" s="320"/>
      <c r="V96" s="320"/>
    </row>
    <row r="97" outlineLevel="1">
      <c r="A97" s="411" t="s">
        <v>474</v>
      </c>
      <c r="B97" s="399" t="s">
        <v>469</v>
      </c>
      <c r="C97" s="424" t="b">
        <v>0</v>
      </c>
      <c r="D97" s="127" t="s">
        <v>217</v>
      </c>
      <c r="E97" s="426">
        <v>47.0</v>
      </c>
      <c r="F97" s="199" t="s">
        <v>58</v>
      </c>
      <c r="G97" s="200">
        <v>4.8</v>
      </c>
      <c r="H97" s="1141"/>
      <c r="I97" s="221"/>
      <c r="J97" s="110"/>
      <c r="K97" s="203"/>
      <c r="L97" s="203"/>
      <c r="M97" s="204"/>
      <c r="N97" s="204"/>
      <c r="O97" s="205">
        <v>0.0</v>
      </c>
      <c r="P97" s="205">
        <v>1.0</v>
      </c>
      <c r="Q97" s="205">
        <v>1.0</v>
      </c>
      <c r="R97" s="408"/>
      <c r="S97" s="320"/>
      <c r="T97" s="320"/>
      <c r="U97" s="320"/>
      <c r="V97" s="320"/>
    </row>
    <row r="98" outlineLevel="1">
      <c r="A98" s="207"/>
      <c r="B98" s="399" t="s">
        <v>462</v>
      </c>
      <c r="C98" s="207"/>
      <c r="D98" s="127">
        <v>19.0</v>
      </c>
      <c r="E98" s="207"/>
      <c r="F98" s="199" t="s">
        <v>229</v>
      </c>
      <c r="G98" s="200">
        <v>6.0</v>
      </c>
      <c r="H98" s="112"/>
      <c r="I98" s="224"/>
      <c r="J98" s="114"/>
      <c r="K98" s="203"/>
      <c r="L98" s="203"/>
      <c r="M98" s="204"/>
      <c r="N98" s="204"/>
      <c r="O98" s="407"/>
      <c r="P98" s="407"/>
      <c r="Q98" s="407"/>
      <c r="R98" s="408"/>
      <c r="S98" s="320"/>
      <c r="T98" s="320"/>
      <c r="U98" s="320"/>
      <c r="V98" s="320"/>
    </row>
    <row r="99" outlineLevel="1">
      <c r="A99" s="411" t="s">
        <v>477</v>
      </c>
      <c r="B99" s="399" t="s">
        <v>469</v>
      </c>
      <c r="C99" s="424" t="b">
        <v>0</v>
      </c>
      <c r="D99" s="127" t="s">
        <v>212</v>
      </c>
      <c r="E99" s="426">
        <v>40.0</v>
      </c>
      <c r="F99" s="199" t="s">
        <v>58</v>
      </c>
      <c r="G99" s="200">
        <v>4.8</v>
      </c>
      <c r="H99" s="1141"/>
      <c r="I99" s="221"/>
      <c r="J99" s="110"/>
      <c r="K99" s="203"/>
      <c r="L99" s="203"/>
      <c r="M99" s="204"/>
      <c r="N99" s="204"/>
      <c r="O99" s="205">
        <v>0.0</v>
      </c>
      <c r="P99" s="205">
        <v>1.0</v>
      </c>
      <c r="Q99" s="205">
        <v>1.0</v>
      </c>
      <c r="R99" s="408"/>
      <c r="S99" s="320"/>
      <c r="T99" s="320"/>
      <c r="U99" s="320"/>
      <c r="V99" s="320"/>
    </row>
    <row r="100" outlineLevel="1">
      <c r="A100" s="207"/>
      <c r="B100" s="399" t="s">
        <v>462</v>
      </c>
      <c r="C100" s="207"/>
      <c r="D100" s="127">
        <v>12.0</v>
      </c>
      <c r="E100" s="207"/>
      <c r="F100" s="199" t="s">
        <v>194</v>
      </c>
      <c r="G100" s="200">
        <v>3.5999999999999996</v>
      </c>
      <c r="H100" s="112"/>
      <c r="I100" s="224"/>
      <c r="J100" s="114"/>
      <c r="K100" s="203"/>
      <c r="L100" s="203"/>
      <c r="M100" s="204"/>
      <c r="N100" s="204"/>
      <c r="O100" s="407"/>
      <c r="P100" s="407"/>
      <c r="Q100" s="407"/>
      <c r="R100" s="408"/>
      <c r="S100" s="179"/>
      <c r="T100" s="179"/>
      <c r="U100" s="179"/>
      <c r="V100" s="179"/>
    </row>
    <row r="101" outlineLevel="1">
      <c r="A101" s="411" t="s">
        <v>482</v>
      </c>
      <c r="B101" s="399" t="s">
        <v>469</v>
      </c>
      <c r="C101" s="424" t="b">
        <v>0</v>
      </c>
      <c r="D101" s="127" t="s">
        <v>120</v>
      </c>
      <c r="E101" s="426">
        <v>44.0</v>
      </c>
      <c r="F101" s="199" t="s">
        <v>58</v>
      </c>
      <c r="G101" s="200">
        <v>4.8</v>
      </c>
      <c r="H101" s="1141"/>
      <c r="I101" s="221"/>
      <c r="J101" s="110"/>
      <c r="K101" s="203"/>
      <c r="L101" s="203"/>
      <c r="M101" s="204"/>
      <c r="N101" s="204"/>
      <c r="O101" s="205">
        <v>0.0</v>
      </c>
      <c r="P101" s="205">
        <v>1.0</v>
      </c>
      <c r="Q101" s="205">
        <v>1.0</v>
      </c>
      <c r="R101" s="408"/>
      <c r="S101" s="179"/>
      <c r="T101" s="179"/>
      <c r="U101" s="179"/>
      <c r="V101" s="179"/>
    </row>
    <row r="102" outlineLevel="1">
      <c r="A102" s="207"/>
      <c r="B102" s="399" t="s">
        <v>462</v>
      </c>
      <c r="C102" s="207"/>
      <c r="D102" s="127">
        <v>16.0</v>
      </c>
      <c r="E102" s="207"/>
      <c r="F102" s="199" t="s">
        <v>194</v>
      </c>
      <c r="G102" s="200">
        <v>3.5999999999999996</v>
      </c>
      <c r="H102" s="112"/>
      <c r="I102" s="224"/>
      <c r="J102" s="114"/>
      <c r="K102" s="203"/>
      <c r="L102" s="203"/>
      <c r="M102" s="204"/>
      <c r="N102" s="204"/>
      <c r="O102" s="407"/>
      <c r="P102" s="407"/>
      <c r="Q102" s="407"/>
      <c r="R102" s="408"/>
      <c r="S102" s="179"/>
      <c r="T102" s="179"/>
      <c r="U102" s="179"/>
      <c r="V102" s="179"/>
    </row>
    <row r="103">
      <c r="A103" s="312"/>
      <c r="B103" s="315"/>
      <c r="C103" s="317"/>
      <c r="D103" s="317"/>
      <c r="E103" s="319"/>
      <c r="F103" s="248"/>
      <c r="G103" s="248"/>
      <c r="H103" s="319"/>
      <c r="I103" s="319"/>
      <c r="J103" s="320"/>
      <c r="K103" s="320"/>
      <c r="L103" s="121"/>
      <c r="M103" s="121"/>
      <c r="N103" s="121"/>
      <c r="O103" s="179"/>
      <c r="P103" s="179"/>
      <c r="Q103" s="121"/>
      <c r="R103" s="121"/>
      <c r="S103" s="121"/>
      <c r="T103" s="121"/>
      <c r="U103" s="121"/>
      <c r="V103" s="121"/>
    </row>
    <row r="104">
      <c r="A104" s="429" t="s">
        <v>486</v>
      </c>
      <c r="B104" s="110"/>
      <c r="C104" s="392"/>
      <c r="D104" s="121"/>
      <c r="E104" s="121"/>
      <c r="F104" s="121"/>
      <c r="G104" s="121"/>
      <c r="H104" s="121"/>
      <c r="I104" s="121"/>
      <c r="J104" s="180"/>
      <c r="K104" s="121"/>
      <c r="L104" s="121"/>
      <c r="M104" s="121"/>
      <c r="N104" s="121"/>
      <c r="O104" s="121"/>
      <c r="P104" s="121"/>
      <c r="Q104" s="180"/>
      <c r="R104" s="121"/>
      <c r="S104" s="121"/>
      <c r="T104" s="121"/>
      <c r="U104" s="121"/>
      <c r="V104" s="121"/>
    </row>
    <row r="105" outlineLevel="1">
      <c r="A105" s="112"/>
      <c r="B105" s="114"/>
      <c r="C105" s="430" t="s">
        <v>487</v>
      </c>
      <c r="D105" s="430" t="s">
        <v>489</v>
      </c>
      <c r="E105" s="430" t="s">
        <v>49</v>
      </c>
      <c r="F105" s="430" t="s">
        <v>490</v>
      </c>
      <c r="G105" s="431"/>
      <c r="H105" s="319"/>
      <c r="I105" s="319"/>
      <c r="J105" s="320"/>
      <c r="K105" s="320"/>
      <c r="L105" s="121"/>
      <c r="M105" s="121"/>
      <c r="N105" s="121"/>
      <c r="O105" s="121"/>
      <c r="P105" s="121"/>
      <c r="Q105" s="121"/>
      <c r="R105" s="121"/>
      <c r="S105" s="121"/>
      <c r="T105" s="121"/>
      <c r="U105" s="121"/>
      <c r="V105" s="121"/>
    </row>
    <row r="106" outlineLevel="1">
      <c r="A106" s="432" t="s">
        <v>492</v>
      </c>
      <c r="B106" s="433" t="s">
        <v>455</v>
      </c>
      <c r="C106" s="127" t="str">
        <f t="array" ref="C106">INDEX(Dodges!$C$3:$U$84, MATCH($A$1,Dodges!$A$3:$A$85,0), MATCH(C105,Dodges!$C$2:$F$2,0))</f>
        <v>3-14</v>
      </c>
      <c r="D106" s="127" t="str">
        <f t="array" ref="D106">INDEX(Dodges!$C$3:$U$84, MATCH($A$1,Dodges!$A$3:$A$85,0), MATCH(D105,Dodges!$C$2:$F$2,0))</f>
        <v>6-15</v>
      </c>
      <c r="E106" s="127" t="str">
        <f t="array" ref="E106">INDEX(Dodges!$C$3:$U$84, MATCH($A$1,Dodges!$A$3:$A$85,0), MATCH(E105,Dodges!$C$2:$F$2,0))</f>
        <v>23 (18)</v>
      </c>
      <c r="F106" s="127" t="str">
        <f t="array" ref="F106">INDEX(Dodges!$C$3:$U$84, MATCH($A$1,Dodges!$A$3:$A$85,0), MATCH(F105,Dodges!$C$2:$F$2,0))</f>
        <v>31 (24)</v>
      </c>
      <c r="G106" s="402"/>
      <c r="H106" s="319"/>
      <c r="I106" s="319"/>
      <c r="J106" s="320"/>
      <c r="K106" s="320"/>
      <c r="L106" s="320"/>
      <c r="M106" s="121"/>
      <c r="N106" s="121"/>
      <c r="O106" s="121"/>
      <c r="P106" s="121"/>
      <c r="Q106" s="121"/>
      <c r="R106" s="121"/>
      <c r="S106" s="121"/>
      <c r="T106" s="121"/>
      <c r="U106" s="121"/>
      <c r="V106" s="121"/>
    </row>
    <row r="107" outlineLevel="1">
      <c r="A107" s="231"/>
      <c r="B107" s="433" t="s">
        <v>496</v>
      </c>
      <c r="C107" s="127" t="str">
        <f t="array" ref="C107">INDEX(Dodges!$G$3:$U$84, MATCH($A$1,Dodges!$A$3:$A$85,0), MATCH(C105,Dodges!$G$2:$J$2,0))</f>
        <v>4-12</v>
      </c>
      <c r="D107" s="127" t="str">
        <f t="array" ref="D107">INDEX(Dodges!$G$3:$U$84, MATCH($A$1,Dodges!$A$3:$A$85,0), MATCH(D105,Dodges!$G$2:$J$2,0))</f>
        <v>8-12</v>
      </c>
      <c r="E107" s="127" t="str">
        <f t="array" ref="E107">INDEX(Dodges!$G$3:$U$84, MATCH($A$1,Dodges!$A$3:$A$85,0), MATCH(E105,Dodges!$G$2:$J$2,0))</f>
        <v>26</v>
      </c>
      <c r="F107" s="127">
        <f t="array" ref="F107">INDEX(Dodges!$G$3:$U$84, MATCH($A$1,Dodges!$A$3:$A$85,0), MATCH(F105,Dodges!$G$2:$J$2,0))</f>
        <v>35</v>
      </c>
      <c r="G107" s="436"/>
      <c r="H107" s="319"/>
      <c r="I107" s="319"/>
      <c r="J107" s="320"/>
      <c r="K107" s="320"/>
      <c r="L107" s="320"/>
      <c r="M107" s="320"/>
      <c r="N107" s="320"/>
      <c r="O107" s="121"/>
      <c r="P107" s="121"/>
      <c r="Q107" s="121"/>
      <c r="R107" s="121"/>
      <c r="S107" s="121"/>
      <c r="T107" s="121"/>
      <c r="U107" s="121"/>
      <c r="V107" s="121"/>
    </row>
    <row r="108" outlineLevel="1">
      <c r="A108" s="112"/>
      <c r="B108" s="433" t="s">
        <v>497</v>
      </c>
      <c r="C108" s="127" t="str">
        <f t="array" ref="C108">INDEX(Dodges!$K$3:$U$84, MATCH($A$1,Dodges!$A$3:$A$85,0), MATCH(C105,Dodges!$K$2:$N$2,0))</f>
        <v>4-14</v>
      </c>
      <c r="D108" s="127" t="str">
        <f t="array" ref="D108">INDEX(Dodges!$K$3:$U$84, MATCH($A$1,Dodges!$A$3:$A$85,0), MATCH(D105,Dodges!$K$2:$N$2,0))</f>
        <v>8-13</v>
      </c>
      <c r="E108" s="127" t="str">
        <f t="array" ref="E108">INDEX(Dodges!$K$3:$U$84, MATCH($A$1,Dodges!$A$3:$A$85,0), MATCH(E105,Dodges!$K$2:$N$2,0))</f>
        <v>32</v>
      </c>
      <c r="F108" s="127" t="str">
        <f t="array" ref="F108">INDEX(Dodges!$K$3:$U$84, MATCH($A$1,Dodges!$A$3:$A$85,0), MATCH(F105,Dodges!$K$2:$N$2,0))</f>
        <v>48</v>
      </c>
      <c r="G108" s="436"/>
      <c r="H108" s="434"/>
      <c r="I108" s="434"/>
      <c r="J108" s="179"/>
      <c r="K108" s="179"/>
      <c r="L108" s="179"/>
      <c r="M108" s="179"/>
      <c r="N108" s="179"/>
      <c r="O108" s="121"/>
      <c r="P108" s="121"/>
      <c r="Q108" s="121"/>
      <c r="R108" s="121"/>
      <c r="S108" s="121"/>
      <c r="T108" s="121"/>
      <c r="U108" s="121"/>
      <c r="V108" s="121"/>
    </row>
    <row r="109" outlineLevel="1">
      <c r="A109" s="432" t="s">
        <v>498</v>
      </c>
      <c r="B109" s="433" t="s">
        <v>499</v>
      </c>
      <c r="C109" s="127" t="str">
        <f t="array" ref="C109">INDEX(Dodges!$O$3:$U$84, MATCH($A$1,Dodges!$A$3:$A$85,0), MATCH(C105,Dodges!$O$2:$R$2,0))</f>
        <v>2-26</v>
      </c>
      <c r="D109" s="127" t="str">
        <f t="array" ref="D109">INDEX(Dodges!$O$3:$U$84, MATCH($A$1,Dodges!$A$3:$A$85,0), MATCH(D105,Dodges!$O$2:$R$2,0))</f>
        <v>5-24</v>
      </c>
      <c r="E109" s="127" t="str">
        <f t="array" ref="E109">INDEX(Dodges!$O$3:$U$84, MATCH($A$1,Dodges!$A$3:$A$85,0), MATCH(E105,Dodges!$O$2:$R$2,0))</f>
        <v>49</v>
      </c>
      <c r="F109" s="248"/>
      <c r="G109" s="248"/>
      <c r="H109" s="180"/>
      <c r="I109" s="180"/>
      <c r="J109" s="121"/>
      <c r="K109" s="121"/>
      <c r="L109" s="121"/>
      <c r="M109" s="121"/>
      <c r="N109" s="121"/>
      <c r="O109" s="320"/>
      <c r="P109" s="320"/>
      <c r="Q109" s="320"/>
      <c r="R109" s="320"/>
      <c r="S109" s="320"/>
      <c r="T109" s="320"/>
      <c r="U109" s="320"/>
      <c r="V109" s="320"/>
    </row>
    <row r="110" outlineLevel="1">
      <c r="A110" s="112"/>
      <c r="B110" s="433" t="s">
        <v>500</v>
      </c>
      <c r="C110" s="127" t="str">
        <f t="array" ref="C110">INDEX(Dodges!$S$3:$U$84, MATCH($A$1,Dodges!$A$3:$A$85,0), MATCH(C105,Dodges!$S$2:$U$2,0))</f>
        <v>2-18</v>
      </c>
      <c r="D110" s="127" t="str">
        <f t="array" ref="D110">INDEX(Dodges!$S$3:$U$84, MATCH($A$1,Dodges!$A$3:$A$85,0), MATCH(D105,Dodges!$S$2:$U$2,0))</f>
        <v>5-18</v>
      </c>
      <c r="E110" s="127" t="str">
        <f t="array" ref="E110">INDEX(Dodges!$S$3:$U$84, MATCH($A$1,Dodges!$A$3:$A$85,0), MATCH(E105,Dodges!$S$2:$U$2,0))</f>
        <v>真横：72
真上：89
真下：62</v>
      </c>
      <c r="F110" s="436"/>
      <c r="G110" s="436"/>
      <c r="H110" s="180"/>
      <c r="I110" s="180"/>
      <c r="J110" s="179"/>
      <c r="K110" s="179"/>
      <c r="L110" s="179"/>
      <c r="M110" s="179"/>
      <c r="N110" s="121"/>
      <c r="O110" s="180"/>
      <c r="P110" s="180"/>
      <c r="Q110" s="180"/>
      <c r="R110" s="180"/>
      <c r="S110" s="180"/>
      <c r="T110" s="180"/>
      <c r="U110" s="180"/>
      <c r="V110" s="180"/>
    </row>
    <row r="111">
      <c r="A111" s="438"/>
      <c r="B111" s="439"/>
      <c r="C111" s="431"/>
      <c r="D111" s="431"/>
      <c r="E111" s="440"/>
      <c r="F111" s="431"/>
      <c r="G111" s="431"/>
      <c r="H111" s="431"/>
      <c r="I111" s="431"/>
      <c r="J111" s="121"/>
      <c r="K111" s="319"/>
      <c r="L111" s="319"/>
      <c r="M111" s="319"/>
      <c r="N111" s="319"/>
      <c r="O111" s="180"/>
      <c r="P111" s="180"/>
      <c r="Q111" s="180"/>
      <c r="R111" s="180"/>
      <c r="S111" s="180"/>
      <c r="T111" s="180"/>
      <c r="U111" s="180"/>
      <c r="V111" s="180"/>
    </row>
    <row r="112">
      <c r="A112" s="441" t="s">
        <v>501</v>
      </c>
      <c r="B112" s="110"/>
      <c r="C112" s="320"/>
      <c r="D112" s="179"/>
      <c r="E112" s="320"/>
      <c r="F112" s="138"/>
      <c r="G112" s="138"/>
      <c r="H112" s="179"/>
      <c r="I112" s="179"/>
      <c r="J112" s="180"/>
      <c r="K112" s="180"/>
      <c r="L112" s="180"/>
      <c r="M112" s="180"/>
      <c r="N112" s="180"/>
      <c r="O112" s="180"/>
      <c r="P112" s="180"/>
      <c r="Q112" s="180"/>
      <c r="R112" s="180"/>
      <c r="S112" s="180"/>
      <c r="T112" s="180"/>
      <c r="U112" s="180"/>
      <c r="V112" s="180"/>
    </row>
    <row r="113" outlineLevel="1">
      <c r="A113" s="112"/>
      <c r="B113" s="114"/>
      <c r="C113" s="442" t="s">
        <v>487</v>
      </c>
      <c r="D113" s="442" t="s">
        <v>49</v>
      </c>
      <c r="E113" s="442" t="s">
        <v>48</v>
      </c>
      <c r="F113" s="442" t="s">
        <v>50</v>
      </c>
      <c r="G113" s="443" t="s">
        <v>51</v>
      </c>
      <c r="H113" s="320"/>
      <c r="I113" s="320"/>
      <c r="J113" s="179"/>
      <c r="K113" s="444" t="str">
        <f>'テンプレート'!K116</f>
        <v>アイテム取得</v>
      </c>
      <c r="L113" s="117"/>
      <c r="M113" s="445" t="str">
        <f>'テンプレート'!M116</f>
        <v>取得フレーム</v>
      </c>
      <c r="N113" s="445" t="str">
        <f>'テンプレート'!N116</f>
        <v>Duration</v>
      </c>
      <c r="O113" s="180"/>
      <c r="P113" s="180"/>
      <c r="Q113" s="180"/>
      <c r="R113" s="180"/>
      <c r="S113" s="180"/>
      <c r="T113" s="180"/>
      <c r="U113" s="180"/>
      <c r="V113" s="180"/>
    </row>
    <row r="114" outlineLevel="1">
      <c r="A114" s="446" t="s">
        <v>502</v>
      </c>
      <c r="B114" s="447" t="s">
        <v>503</v>
      </c>
      <c r="C114" s="448"/>
      <c r="D114" s="127">
        <f t="array" ref="D114">INDEX('Ledge  Tech'!$C$3:$C113, MATCH($A$1,'Ledge  Tech'!$A$3:$A$109,0), MATCH(D113,'Ledge  Tech'!$C$2,0))</f>
        <v>19</v>
      </c>
      <c r="E114" s="448"/>
      <c r="F114" s="448"/>
      <c r="G114" s="448"/>
      <c r="H114" s="320"/>
      <c r="I114" s="320"/>
      <c r="J114" s="121"/>
      <c r="K114" s="449" t="str">
        <f>'テンプレート'!K117</f>
        <v>小アイテム</v>
      </c>
      <c r="L114" s="450" t="str">
        <f>'テンプレート'!L117</f>
        <v>On-Spot</v>
      </c>
      <c r="M114" s="127" t="s">
        <v>504</v>
      </c>
      <c r="N114" s="127">
        <v>7.0</v>
      </c>
      <c r="O114" s="180"/>
      <c r="P114" s="180"/>
      <c r="Q114" s="180"/>
      <c r="R114" s="180"/>
      <c r="S114" s="180"/>
      <c r="T114" s="180"/>
      <c r="U114" s="180"/>
      <c r="V114" s="180"/>
    </row>
    <row r="115" outlineLevel="1">
      <c r="A115" s="222"/>
      <c r="B115" s="447" t="s">
        <v>455</v>
      </c>
      <c r="C115" s="127" t="str">
        <f t="array" ref="C115">INDEX('Ledge  Tech'!$D$3:$E113, MATCH($A$1,'Ledge  Tech'!$A$3:$A$109,0), MATCH(C113,'Ledge  Tech'!$D$2:$E$2,0))</f>
        <v>1-33</v>
      </c>
      <c r="D115" s="127">
        <f t="array" ref="D115">INDEX('Ledge  Tech'!$D$3:$E113, MATCH($A$1,'Ledge  Tech'!$A$3:$A$109,0), MATCH(D113,'Ledge  Tech'!$D$2:$E$2,0))</f>
        <v>34</v>
      </c>
      <c r="E115" s="448"/>
      <c r="F115" s="448"/>
      <c r="G115" s="448"/>
      <c r="H115" s="320"/>
      <c r="I115" s="320"/>
      <c r="J115" s="179"/>
      <c r="K115" s="207"/>
      <c r="L115" s="450" t="str">
        <f>'テンプレート'!L118</f>
        <v>歩き</v>
      </c>
      <c r="M115" s="127" t="s">
        <v>504</v>
      </c>
      <c r="N115" s="127">
        <v>19.0</v>
      </c>
      <c r="O115" s="180"/>
      <c r="P115" s="180"/>
      <c r="Q115" s="180"/>
      <c r="R115" s="180"/>
      <c r="S115" s="180"/>
      <c r="T115" s="180"/>
      <c r="U115" s="180"/>
      <c r="V115" s="180"/>
    </row>
    <row r="116" outlineLevel="1">
      <c r="A116" s="222"/>
      <c r="B116" s="447" t="s">
        <v>486</v>
      </c>
      <c r="C116" s="127" t="str">
        <f t="array" ref="C116">INDEX('Ledge  Tech'!$F$3:$G$109, MATCH($A$1,'Ledge  Tech'!$A$3:$A$109,0), MATCH(C113,'Ledge  Tech'!$F$2:$G$2,0))</f>
        <v>1-25</v>
      </c>
      <c r="D116" s="127">
        <f t="array" ref="D116">INDEX('Ledge  Tech'!$F$3:$G$109, MATCH($A$1,'Ledge  Tech'!$A$3:$A$109,0), MATCH(D113,'Ledge  Tech'!$F$2:$G$2,0))</f>
        <v>45</v>
      </c>
      <c r="E116" s="448"/>
      <c r="F116" s="448"/>
      <c r="G116" s="448"/>
      <c r="H116" s="320"/>
      <c r="I116" s="320"/>
      <c r="J116" s="121"/>
      <c r="K116" s="451" t="str">
        <f>'テンプレート'!K119</f>
        <v>アイテム投擲</v>
      </c>
      <c r="L116" s="117"/>
      <c r="M116" s="445" t="str">
        <f>'テンプレート'!M119</f>
        <v>投擲フレーム</v>
      </c>
      <c r="N116" s="445" t="str">
        <f>'テンプレート'!N119</f>
        <v>Duration</v>
      </c>
      <c r="O116" s="180"/>
      <c r="P116" s="180"/>
      <c r="Q116" s="180"/>
      <c r="R116" s="180"/>
      <c r="S116" s="180"/>
      <c r="T116" s="180"/>
      <c r="U116" s="180"/>
      <c r="V116" s="180"/>
    </row>
    <row r="117" outlineLevel="1">
      <c r="A117" s="222"/>
      <c r="B117" s="447" t="s">
        <v>505</v>
      </c>
      <c r="C117" s="127" t="str">
        <f t="array" ref="C117">INDEX('Ledge  Tech'!$H$3:$I$109, MATCH($A$1,'Ledge  Tech'!$A$3:$A$109,0), MATCH(C113,'Ledge  Tech'!$H$2:$I$2,0))</f>
        <v>1-12</v>
      </c>
      <c r="D117" s="127">
        <f t="array" ref="D117">INDEX('Ledge  Tech'!$H$3:$I$109, MATCH($A$1,'Ledge  Tech'!$A$3:$A$109,0), MATCH(D113,'Ledge  Tech'!$H$2:$I$2,0))</f>
        <v>14</v>
      </c>
      <c r="E117" s="448"/>
      <c r="F117" s="448"/>
      <c r="G117" s="448"/>
      <c r="H117" s="320"/>
      <c r="I117" s="320"/>
      <c r="J117" s="179"/>
      <c r="K117" s="452" t="str">
        <f>'テンプレート'!K120</f>
        <v>Ground投擲</v>
      </c>
      <c r="L117" s="450" t="str">
        <f>'テンプレート'!L120</f>
        <v>前Throws</v>
      </c>
      <c r="M117" s="127" t="s">
        <v>173</v>
      </c>
      <c r="N117" s="127">
        <v>24.0</v>
      </c>
      <c r="O117" s="121"/>
      <c r="P117" s="121"/>
      <c r="Q117" s="121"/>
      <c r="R117" s="121"/>
      <c r="S117" s="121"/>
      <c r="T117" s="121"/>
      <c r="U117" s="121"/>
      <c r="V117" s="121"/>
    </row>
    <row r="118" outlineLevel="1">
      <c r="A118" s="207"/>
      <c r="B118" s="447" t="s">
        <v>506</v>
      </c>
      <c r="C118" s="127" t="str">
        <f t="array" ref="C118">INDEX('Ledge  Tech'!$J$3:$M$109, MATCH($A$1,'Ledge  Tech'!$A$3:$A$109,0), MATCH(C113,'Ledge  Tech'!$J$2:$M$2,0))</f>
        <v>1-25</v>
      </c>
      <c r="D118" s="127">
        <f t="array" ref="D118">INDEX('Ledge  Tech'!$J$3:$M$109, MATCH($A$1,'Ledge  Tech'!$A$3:$A$109,0), MATCH(D113,'Ledge  Tech'!$J$2:$M$2,0))</f>
        <v>55</v>
      </c>
      <c r="E118" s="127" t="str">
        <f t="array" ref="E118">INDEX('Ledge  Tech'!$J$3:$M$109, MATCH($A$1,'Ledge  Tech'!$A$3:$A$109,0), MATCH(E113,'Ledge  Tech'!$J$2:$M$2,0))</f>
        <v>23-25</v>
      </c>
      <c r="F118" s="127">
        <f t="array" ref="F118">INDEX('Ledge  Tech'!$J$3:$M$109, MATCH($A$1,'Ledge  Tech'!$A$3:$A$109,0), MATCH(F113,'Ledge  Tech'!$J$2:$M$2,0))</f>
        <v>9</v>
      </c>
      <c r="G118" s="127">
        <f>F118*1.2</f>
        <v>10.8</v>
      </c>
      <c r="H118" s="320"/>
      <c r="I118" s="320"/>
      <c r="J118" s="121"/>
      <c r="K118" s="222"/>
      <c r="L118" s="450" t="str">
        <f>'テンプレート'!L121</f>
        <v>後Throws</v>
      </c>
      <c r="M118" s="127" t="s">
        <v>191</v>
      </c>
      <c r="N118" s="127">
        <v>24.0</v>
      </c>
      <c r="O118" s="121"/>
      <c r="P118" s="121"/>
      <c r="Q118" s="121"/>
      <c r="R118" s="121"/>
      <c r="S118" s="121"/>
      <c r="T118" s="121"/>
      <c r="U118" s="121"/>
      <c r="V118" s="121"/>
    </row>
    <row r="119" outlineLevel="1">
      <c r="A119" s="446" t="s">
        <v>507</v>
      </c>
      <c r="B119" s="447" t="s">
        <v>455</v>
      </c>
      <c r="C119" s="127" t="str">
        <f t="array" ref="C119">INDEX('Ledge  Tech'!$N$3:$O$109, MATCH($A$1,'Ledge  Tech'!$A$3:$A$109,0), MATCH(C113,'Ledge  Tech'!$N$2:$O$2,0))</f>
        <v>1-20</v>
      </c>
      <c r="D119" s="127">
        <f t="array" ref="D119">INDEX('Ledge  Tech'!$N$3:$O$109, MATCH($A$1,'Ledge  Tech'!$A$3:$A$109,0), MATCH(D113,'Ledge  Tech'!$N$2:$O$2,0))</f>
        <v>26</v>
      </c>
      <c r="E119" s="448"/>
      <c r="F119" s="448"/>
      <c r="G119" s="448"/>
      <c r="H119" s="320"/>
      <c r="I119" s="320"/>
      <c r="J119" s="179"/>
      <c r="K119" s="222"/>
      <c r="L119" s="450" t="str">
        <f>'テンプレート'!L122</f>
        <v>上Throws</v>
      </c>
      <c r="M119" s="127" t="s">
        <v>173</v>
      </c>
      <c r="N119" s="127">
        <v>23.0</v>
      </c>
      <c r="O119" s="320"/>
      <c r="P119" s="320"/>
      <c r="Q119" s="320"/>
      <c r="R119" s="320"/>
      <c r="S119" s="320"/>
      <c r="T119" s="320"/>
      <c r="U119" s="320"/>
      <c r="V119" s="320"/>
    </row>
    <row r="120" outlineLevel="1">
      <c r="A120" s="222"/>
      <c r="B120" s="447" t="s">
        <v>496</v>
      </c>
      <c r="C120" s="127" t="str">
        <f t="array" ref="C120">INDEX('Ledge  Tech'!$P$3:$Q$109, MATCH($A$1,'Ledge  Tech'!$A$3:$A$109,0), MATCH(C113,'Ledge  Tech'!$P$2:$Q$2,0))</f>
        <v>1-20</v>
      </c>
      <c r="D120" s="127">
        <f t="array" ref="D120">INDEX('Ledge  Tech'!$P$3:$Q$109, MATCH($A$1,'Ledge  Tech'!$A$3:$A$109,0), MATCH(D113,'Ledge  Tech'!$P$2:$Q$2,0))</f>
        <v>40</v>
      </c>
      <c r="E120" s="448"/>
      <c r="F120" s="448"/>
      <c r="G120" s="448"/>
      <c r="H120" s="320"/>
      <c r="I120" s="320"/>
      <c r="J120" s="121"/>
      <c r="K120" s="222"/>
      <c r="L120" s="450" t="str">
        <f>'テンプレート'!L123</f>
        <v>下Throws</v>
      </c>
      <c r="M120" s="127" t="s">
        <v>173</v>
      </c>
      <c r="N120" s="127">
        <v>19.0</v>
      </c>
      <c r="O120" s="180"/>
      <c r="P120" s="180"/>
      <c r="Q120" s="180"/>
      <c r="R120" s="180"/>
      <c r="S120" s="180"/>
      <c r="T120" s="180"/>
      <c r="U120" s="180"/>
      <c r="V120" s="180"/>
    </row>
    <row r="121" outlineLevel="1">
      <c r="A121" s="207"/>
      <c r="B121" s="447" t="s">
        <v>497</v>
      </c>
      <c r="C121" s="127" t="str">
        <f t="array" ref="C121">INDEX('Ledge  Tech'!$R$3:$S$109, MATCH($A$1,'Ledge  Tech'!$A$3:$A$109,0), MATCH(C113,'Ledge  Tech'!$R$2:$S$2,0))</f>
        <v>1-20</v>
      </c>
      <c r="D121" s="127">
        <f t="array" ref="D121">INDEX('Ledge  Tech'!$R$3:$S$109, MATCH($A$1,'Ledge  Tech'!$A$3:$A$109,0), MATCH(D113,'Ledge  Tech'!$R$2:$S$2,0))</f>
        <v>40</v>
      </c>
      <c r="E121" s="448"/>
      <c r="F121" s="448"/>
      <c r="G121" s="448"/>
      <c r="H121" s="320"/>
      <c r="I121" s="320"/>
      <c r="J121" s="179"/>
      <c r="K121" s="222"/>
      <c r="L121" s="453" t="str">
        <f>'テンプレート'!L124</f>
        <v>ダッシュ</v>
      </c>
      <c r="M121" s="127" t="s">
        <v>229</v>
      </c>
      <c r="N121" s="127">
        <v>37.0</v>
      </c>
      <c r="O121" s="180"/>
      <c r="P121" s="180"/>
      <c r="Q121" s="180"/>
      <c r="R121" s="180"/>
      <c r="S121" s="180"/>
      <c r="T121" s="180"/>
      <c r="U121" s="180"/>
      <c r="V121" s="180"/>
    </row>
    <row r="122" outlineLevel="1">
      <c r="A122" s="446" t="s">
        <v>508</v>
      </c>
      <c r="B122" s="447" t="s">
        <v>509</v>
      </c>
      <c r="C122" s="448"/>
      <c r="D122" s="127" t="str">
        <f t="array" ref="D122">INDEX('Get-Ups'!$C$3:$C113, MATCH($A$1,'Get-Ups'!$A$3:$A$109,0), MATCH(D113,'Get-Ups'!$C$2:$AD$2,0))</f>
        <v>25</v>
      </c>
      <c r="E122" s="448"/>
      <c r="F122" s="448"/>
      <c r="G122" s="448"/>
      <c r="H122" s="320"/>
      <c r="I122" s="320"/>
      <c r="J122" s="121"/>
      <c r="K122" s="207"/>
      <c r="L122" s="453" t="str">
        <f>'テンプレート'!L125</f>
        <v>On-Spot捨て</v>
      </c>
      <c r="M122" s="127" t="s">
        <v>66</v>
      </c>
      <c r="N122" s="127">
        <v>23.0</v>
      </c>
      <c r="O122" s="180"/>
      <c r="P122" s="180"/>
      <c r="Q122" s="180"/>
      <c r="R122" s="180"/>
      <c r="S122" s="180"/>
      <c r="T122" s="180"/>
      <c r="U122" s="180"/>
      <c r="V122" s="180"/>
    </row>
    <row r="123" outlineLevel="1">
      <c r="A123" s="222"/>
      <c r="B123" s="447" t="s">
        <v>455</v>
      </c>
      <c r="C123" s="454" t="str">
        <f t="array" ref="C123">INDEX('Get-Ups'!$D$3:$E113, MATCH($A$1,'Get-Ups'!$A$3:$A$109,0), MATCH(C113,'Get-Ups'!$D$2:$AD$2,0))</f>
        <v>1-22</v>
      </c>
      <c r="D123" s="455">
        <f t="array" ref="D123">INDEX('Get-Ups'!$D$3:$E113, MATCH($A$1,'Get-Ups'!$A$3:$A$109,0), MATCH(D113,'Get-Ups'!$D$2:$AD$2,0))</f>
        <v>29</v>
      </c>
      <c r="E123" s="448"/>
      <c r="F123" s="448"/>
      <c r="G123" s="448"/>
      <c r="H123" s="320"/>
      <c r="I123" s="320"/>
      <c r="J123" s="179"/>
      <c r="K123" s="452" t="str">
        <f>'テンプレート'!K126</f>
        <v>Air投擲</v>
      </c>
      <c r="L123" s="450" t="str">
        <f>'テンプレート'!L126</f>
        <v>前Throws</v>
      </c>
      <c r="M123" s="127" t="s">
        <v>173</v>
      </c>
      <c r="N123" s="127">
        <v>24.0</v>
      </c>
      <c r="O123" s="180"/>
      <c r="P123" s="180"/>
      <c r="Q123" s="180"/>
      <c r="R123" s="180"/>
      <c r="S123" s="180"/>
      <c r="T123" s="180"/>
      <c r="U123" s="180"/>
      <c r="V123" s="180"/>
    </row>
    <row r="124" outlineLevel="1">
      <c r="A124" s="222"/>
      <c r="B124" s="447" t="s">
        <v>496</v>
      </c>
      <c r="C124" s="454" t="str">
        <f t="array" ref="C124">INDEX('Get-Ups'!$F$3:$G$109, MATCH($A$1,'Get-Ups'!$A$3:$A$109,0), MATCH(C113,'Get-Ups'!$F$2:$AD$2,0))</f>
        <v>1-23</v>
      </c>
      <c r="D124" s="455">
        <f t="array" ref="D124">INDEX('Get-Ups'!$F$3:$G$109, MATCH($A$1,'Get-Ups'!$A$3:$A$109,0), MATCH(D113,'Get-Ups'!$F$2:$AD$2,0))</f>
        <v>35</v>
      </c>
      <c r="E124" s="448"/>
      <c r="F124" s="448"/>
      <c r="G124" s="448"/>
      <c r="H124" s="320"/>
      <c r="I124" s="320"/>
      <c r="J124" s="121"/>
      <c r="K124" s="222"/>
      <c r="L124" s="450" t="str">
        <f>'テンプレート'!L127</f>
        <v>後Throws</v>
      </c>
      <c r="M124" s="127" t="s">
        <v>191</v>
      </c>
      <c r="N124" s="127">
        <v>24.0</v>
      </c>
      <c r="O124" s="180"/>
      <c r="P124" s="180"/>
      <c r="Q124" s="180"/>
      <c r="R124" s="180"/>
      <c r="S124" s="180"/>
      <c r="T124" s="180"/>
      <c r="U124" s="180"/>
      <c r="V124" s="180"/>
    </row>
    <row r="125" outlineLevel="1">
      <c r="A125" s="222"/>
      <c r="B125" s="447" t="s">
        <v>497</v>
      </c>
      <c r="C125" s="127" t="str">
        <f t="array" ref="C125">INDEX('Get-Ups'!$H$3:$I$109, MATCH($A$1,'Get-Ups'!$A$3:$A$109,0), MATCH(C113,'Get-Ups'!$H$2:$AD$2,0))</f>
        <v>1-19</v>
      </c>
      <c r="D125" s="127">
        <f t="array" ref="D125">INDEX('Get-Ups'!$H$3:$I$109, MATCH($A$1,'Get-Ups'!$A$3:$A$109,0), MATCH(D113,'Get-Ups'!$H$2:$AD$2,0))</f>
        <v>35</v>
      </c>
      <c r="E125" s="448"/>
      <c r="F125" s="448"/>
      <c r="G125" s="448"/>
      <c r="H125" s="320"/>
      <c r="I125" s="320"/>
      <c r="J125" s="179"/>
      <c r="K125" s="222"/>
      <c r="L125" s="450" t="str">
        <f>'テンプレート'!L128</f>
        <v>上Throws</v>
      </c>
      <c r="M125" s="127" t="s">
        <v>173</v>
      </c>
      <c r="N125" s="127">
        <v>23.0</v>
      </c>
      <c r="O125" s="180"/>
      <c r="P125" s="180"/>
      <c r="Q125" s="180"/>
      <c r="R125" s="180"/>
      <c r="S125" s="180"/>
      <c r="T125" s="180"/>
      <c r="U125" s="180"/>
      <c r="V125" s="180"/>
    </row>
    <row r="126" outlineLevel="1">
      <c r="A126" s="222"/>
      <c r="B126" s="447" t="s">
        <v>510</v>
      </c>
      <c r="C126" s="456" t="str">
        <f t="array" ref="C126">INDEX('Get-Ups'!$J$3:$M$109, MATCH($A$1,'Get-Ups'!$A$3:$A$109,0), MATCH(C113,'Get-Ups'!$J$2:$AD$2,0))</f>
        <v>1-24</v>
      </c>
      <c r="D126" s="457">
        <f t="array" ref="D126">INDEX('Get-Ups'!$J$3:$M$109, MATCH($A$1,'Get-Ups'!$A$3:$A$109,0), MATCH(D113,'Get-Ups'!$J$2:$AD$2,0))</f>
        <v>45</v>
      </c>
      <c r="E126" s="454" t="str">
        <f t="array" ref="E126">INDEX('Get-Ups'!$J$3:$M$109, MATCH($A$1,'Get-Ups'!$A$3:$A$109,0), MATCH(E113,'Get-Ups'!$J$2:$AD$2,0))</f>
        <v>14-15</v>
      </c>
      <c r="F126" s="455">
        <f t="array" ref="F126">INDEX('Get-Ups'!$J$3:$M$109, MATCH($A$1,'Get-Ups'!$A$3:$A$109,0), MATCH(F113,'Get-Ups'!$J$2:$AD$2,0))</f>
        <v>7</v>
      </c>
      <c r="G126" s="127">
        <f t="shared" ref="G126:G127" si="1">F126*1.2</f>
        <v>8.4</v>
      </c>
      <c r="H126" s="320"/>
      <c r="I126" s="320"/>
      <c r="J126" s="121"/>
      <c r="K126" s="207"/>
      <c r="L126" s="450" t="str">
        <f>'テンプレート'!L129</f>
        <v>下Throws</v>
      </c>
      <c r="M126" s="127" t="s">
        <v>79</v>
      </c>
      <c r="N126" s="127">
        <v>19.0</v>
      </c>
      <c r="O126" s="121"/>
      <c r="P126" s="121"/>
      <c r="Q126" s="121"/>
      <c r="R126" s="121"/>
      <c r="S126" s="121"/>
      <c r="T126" s="121"/>
      <c r="U126" s="121"/>
      <c r="V126" s="121"/>
    </row>
    <row r="127" outlineLevel="1">
      <c r="A127" s="207"/>
      <c r="B127" s="458" t="s">
        <v>511</v>
      </c>
      <c r="C127" s="207"/>
      <c r="D127" s="207"/>
      <c r="E127" s="454" t="str">
        <f t="array" ref="E127">INDEX('Get-Ups'!$N$3:$O$109, MATCH($A$1,'Get-Ups'!$A$3:$A$109,0), MATCH(E113,'Get-Ups'!$N$2:$AD$2,0))</f>
        <v>23-24</v>
      </c>
      <c r="F127" s="455">
        <f t="array" ref="F127">INDEX('Get-Ups'!$N$3:$O$109, MATCH($A$1,'Get-Ups'!$A$3:$A$109,0), MATCH(F113,'Get-Ups'!$N$2:$AD$2,0))</f>
        <v>7</v>
      </c>
      <c r="G127" s="127">
        <f t="shared" si="1"/>
        <v>8.4</v>
      </c>
      <c r="H127" s="320"/>
      <c r="I127" s="320"/>
      <c r="J127" s="121"/>
      <c r="K127" s="459" t="str">
        <f>'テンプレート'!K130</f>
        <v>踏み台ジャンプ</v>
      </c>
      <c r="L127" s="224"/>
      <c r="M127" s="445" t="str">
        <f>'テンプレート'!M130</f>
        <v>Duration</v>
      </c>
      <c r="N127" s="138"/>
      <c r="O127" s="121"/>
      <c r="P127" s="121"/>
      <c r="Q127" s="121"/>
      <c r="R127" s="121"/>
      <c r="S127" s="121"/>
      <c r="T127" s="121"/>
      <c r="U127" s="121"/>
      <c r="V127" s="121"/>
    </row>
    <row r="128" outlineLevel="1">
      <c r="A128" s="446" t="s">
        <v>512</v>
      </c>
      <c r="B128" s="447" t="s">
        <v>509</v>
      </c>
      <c r="C128" s="448"/>
      <c r="D128" s="454" t="str">
        <f t="array" ref="D128">INDEX('Get-Ups'!$C$3:$C113, MATCH($A$1,'Get-Ups'!$A$3:$A$109,0), MATCH(D113,'Get-Ups'!$C$2,0))</f>
        <v>25</v>
      </c>
      <c r="E128" s="448"/>
      <c r="F128" s="448"/>
      <c r="G128" s="448"/>
      <c r="H128" s="320"/>
      <c r="I128" s="320"/>
      <c r="J128" s="179"/>
      <c r="K128" s="460" t="str">
        <f>'テンプレート'!K131</f>
        <v>踏み</v>
      </c>
      <c r="L128" s="461" t="str">
        <f>'テンプレート'!L131</f>
        <v>踏み</v>
      </c>
      <c r="M128" s="127">
        <v>8.0</v>
      </c>
      <c r="N128" s="462"/>
      <c r="O128" s="121"/>
      <c r="P128" s="121"/>
      <c r="Q128" s="121"/>
      <c r="R128" s="121"/>
      <c r="S128" s="121"/>
      <c r="T128" s="121"/>
      <c r="U128" s="121"/>
      <c r="V128" s="121"/>
    </row>
    <row r="129" outlineLevel="1">
      <c r="A129" s="222"/>
      <c r="B129" s="447" t="s">
        <v>455</v>
      </c>
      <c r="C129" s="454" t="str">
        <f t="array" ref="C129">INDEX('Get-Ups'!$P$3:$Q$109, MATCH($A$1,'Get-Ups'!$A$3:$A$109,0), MATCH(C113,'Get-Ups'!$P$2:$AD$2,0))</f>
        <v>1-22</v>
      </c>
      <c r="D129" s="455">
        <f t="array" ref="D129">INDEX('Get-Ups'!$P$3:$Q$109, MATCH($A$1,'Get-Ups'!$A$3:$A$109,0), MATCH(D113,'Get-Ups'!$P$2:$AD$2,0))</f>
        <v>29</v>
      </c>
      <c r="E129" s="448"/>
      <c r="F129" s="448"/>
      <c r="G129" s="448"/>
      <c r="H129" s="320"/>
      <c r="I129" s="320"/>
      <c r="J129" s="121"/>
      <c r="K129" s="452" t="str">
        <f>'テンプレート'!K132</f>
        <v>踏まれ</v>
      </c>
      <c r="L129" s="461" t="str">
        <f>'テンプレート'!L132</f>
        <v>Ground踏まれ</v>
      </c>
      <c r="M129" s="127" t="s">
        <v>504</v>
      </c>
      <c r="N129" s="462"/>
      <c r="O129" s="320"/>
      <c r="P129" s="320"/>
      <c r="Q129" s="320"/>
      <c r="R129" s="320"/>
      <c r="S129" s="320"/>
      <c r="T129" s="320"/>
      <c r="U129" s="320"/>
      <c r="V129" s="320"/>
    </row>
    <row r="130" outlineLevel="1">
      <c r="A130" s="222"/>
      <c r="B130" s="447" t="s">
        <v>496</v>
      </c>
      <c r="C130" s="454" t="str">
        <f t="array" ref="C130">INDEX('Get-Ups'!$R$3:$S$109, MATCH($A$1,'Get-Ups'!$A$3:$A$109,0), MATCH(C113,'Get-Ups'!$R$2:$AD$2,0))</f>
        <v>1-19</v>
      </c>
      <c r="D130" s="455">
        <f t="array" ref="D130">INDEX('Get-Ups'!$R$3:$S$109, MATCH($A$1,'Get-Ups'!$A$3:$A$109,0), MATCH(D113,'Get-Ups'!$R$2:$AD$2,0))</f>
        <v>35</v>
      </c>
      <c r="E130" s="448"/>
      <c r="F130" s="448"/>
      <c r="G130" s="448"/>
      <c r="H130" s="320"/>
      <c r="I130" s="320"/>
      <c r="J130" s="179"/>
      <c r="K130" s="222"/>
      <c r="L130" s="461" t="str">
        <f>'テンプレート'!L133</f>
        <v>Ground硬直</v>
      </c>
      <c r="M130" s="127">
        <v>27.0</v>
      </c>
      <c r="N130" s="108"/>
      <c r="O130" s="180"/>
      <c r="P130" s="180"/>
      <c r="Q130" s="180"/>
      <c r="R130" s="180"/>
      <c r="S130" s="180"/>
      <c r="T130" s="180"/>
      <c r="U130" s="180"/>
      <c r="V130" s="180"/>
    </row>
    <row r="131" outlineLevel="1">
      <c r="A131" s="222"/>
      <c r="B131" s="447" t="s">
        <v>497</v>
      </c>
      <c r="C131" s="454" t="str">
        <f t="array" ref="C131">INDEX('Get-Ups'!$T$3:$U$109, MATCH($A$1,'Get-Ups'!$A$3:$A$109,0), MATCH(C113,'Get-Ups'!$T$2:$AD$2,0))</f>
        <v>1-25</v>
      </c>
      <c r="D131" s="455">
        <f t="array" ref="D131">INDEX('Get-Ups'!$T$3:$U$109, MATCH($A$1,'Get-Ups'!$A$3:$A$109,0), MATCH(D113,'Get-Ups'!$T$2:$AD$2,0))</f>
        <v>35</v>
      </c>
      <c r="E131" s="448"/>
      <c r="F131" s="448"/>
      <c r="G131" s="448"/>
      <c r="H131" s="320"/>
      <c r="I131" s="320"/>
      <c r="J131" s="121"/>
      <c r="K131" s="222"/>
      <c r="L131" s="461" t="str">
        <f>'テンプレート'!L134</f>
        <v>Air踏まれ</v>
      </c>
      <c r="M131" s="127">
        <v>8.0</v>
      </c>
      <c r="N131" s="108"/>
      <c r="O131" s="180"/>
      <c r="P131" s="180"/>
      <c r="Q131" s="180"/>
      <c r="R131" s="180"/>
      <c r="S131" s="180"/>
      <c r="T131" s="180"/>
      <c r="U131" s="180"/>
      <c r="V131" s="180"/>
    </row>
    <row r="132" outlineLevel="1">
      <c r="A132" s="222"/>
      <c r="B132" s="447" t="s">
        <v>510</v>
      </c>
      <c r="C132" s="456" t="str">
        <f t="array" ref="C132">INDEX('Get-Ups'!$V$3:$Y$109, MATCH($A$1,'Get-Ups'!$A$3:$A$109,0), MATCH(C113,'Get-Ups'!$V$2:$AD$2,0))</f>
        <v>1-20</v>
      </c>
      <c r="D132" s="457">
        <f t="array" ref="D132">INDEX('Get-Ups'!$V$3:$Y$109, MATCH($A$1,'Get-Ups'!$A$3:$A$109,0), MATCH(D113,'Get-Ups'!$V$2:$AD$2,0))</f>
        <v>45</v>
      </c>
      <c r="E132" s="454" t="str">
        <f t="array" ref="E132">INDEX('Get-Ups'!$V$3:$Y$109, MATCH($A$1,'Get-Ups'!$A$3:$A$109,0), MATCH(E113,'Get-Ups'!$V$2:$AD$2,0))</f>
        <v>14-15</v>
      </c>
      <c r="F132" s="455">
        <f t="array" ref="F132">INDEX('Get-Ups'!$V$3:$Y$109, MATCH($A$1,'Get-Ups'!$A$3:$A$109,0), MATCH(F113,'Get-Ups'!$V$2:$AD$2,0))</f>
        <v>7</v>
      </c>
      <c r="G132" s="127">
        <f t="shared" ref="G132:G133" si="2">F132*1.2</f>
        <v>8.4</v>
      </c>
      <c r="H132" s="320"/>
      <c r="I132" s="320"/>
      <c r="J132" s="179"/>
      <c r="K132" s="222"/>
      <c r="L132" s="461" t="str">
        <f>'テンプレート'!L135</f>
        <v>Air落下</v>
      </c>
      <c r="M132" s="127">
        <v>33.0</v>
      </c>
      <c r="N132" s="108"/>
      <c r="O132" s="180"/>
      <c r="P132" s="180"/>
      <c r="Q132" s="180"/>
      <c r="R132" s="180"/>
      <c r="S132" s="180"/>
      <c r="T132" s="180"/>
      <c r="U132" s="180"/>
      <c r="V132" s="180"/>
    </row>
    <row r="133" outlineLevel="1">
      <c r="A133" s="207"/>
      <c r="B133" s="458" t="s">
        <v>511</v>
      </c>
      <c r="C133" s="207"/>
      <c r="D133" s="207"/>
      <c r="E133" s="454" t="str">
        <f t="array" ref="E133">INDEX('Get-Ups'!$Z$3:$AA$109, MATCH($A$1,'Get-Ups'!$A$3:$A$109,0), MATCH(E113,'Get-Ups'!$Z$2:$AD$2,0))</f>
        <v>19-20</v>
      </c>
      <c r="F133" s="455">
        <f t="array" ref="F133">INDEX('Get-Ups'!$Z$3:$AA$109, MATCH($A$1,'Get-Ups'!$A$3:$A$109,0), MATCH(F113,'Get-Ups'!$Z$2:$AD$2,0))</f>
        <v>7</v>
      </c>
      <c r="G133" s="127">
        <f t="shared" si="2"/>
        <v>8.4</v>
      </c>
      <c r="H133" s="320"/>
      <c r="I133" s="320"/>
      <c r="J133" s="179"/>
      <c r="K133" s="451" t="str">
        <f>'テンプレート'!K136</f>
        <v>倒れダメージ</v>
      </c>
      <c r="L133" s="120"/>
      <c r="M133" s="445" t="str">
        <f>'テンプレート'!M136</f>
        <v>Duration</v>
      </c>
      <c r="N133" s="108"/>
      <c r="O133" s="180"/>
      <c r="P133" s="180"/>
      <c r="Q133" s="180"/>
      <c r="R133" s="180"/>
      <c r="S133" s="180"/>
      <c r="T133" s="180"/>
      <c r="U133" s="180"/>
      <c r="V133" s="180"/>
    </row>
    <row r="134" outlineLevel="1">
      <c r="A134" s="446" t="s">
        <v>513</v>
      </c>
      <c r="B134" s="447" t="s">
        <v>514</v>
      </c>
      <c r="C134" s="454" t="str">
        <f t="array" ref="C134">INDEX(Tripping!$C$3:$D113, MATCH($A$1,Tripping!$A$3:$A$109,0), MATCH(C113,Tripping!$C$2:$AC$2,0))</f>
        <v>1-5</v>
      </c>
      <c r="D134" s="455">
        <f t="array" ref="D134">INDEX(Tripping!$C$3:$D113, MATCH($A$1,Tripping!$A$3:$A$109,0), MATCH(D113,Tripping!$C$2:$AC$2,0))</f>
        <v>29</v>
      </c>
      <c r="E134" s="448"/>
      <c r="F134" s="448"/>
      <c r="G134" s="448"/>
      <c r="H134" s="320"/>
      <c r="I134" s="320"/>
      <c r="J134" s="121"/>
      <c r="K134" s="460" t="str">
        <f>'テンプレート'!K137</f>
        <v>あお向け倒れ</v>
      </c>
      <c r="L134" s="453" t="str">
        <f>'テンプレート'!L137</f>
        <v>モーション大</v>
      </c>
      <c r="M134" s="127">
        <v>39.0</v>
      </c>
      <c r="N134" s="462"/>
      <c r="O134" s="180"/>
      <c r="P134" s="180"/>
      <c r="Q134" s="180"/>
      <c r="R134" s="180"/>
      <c r="S134" s="180"/>
      <c r="T134" s="180"/>
      <c r="U134" s="180"/>
      <c r="V134" s="180"/>
    </row>
    <row r="135" outlineLevel="1">
      <c r="A135" s="222"/>
      <c r="B135" s="447" t="s">
        <v>515</v>
      </c>
      <c r="C135" s="454" t="str">
        <f t="array" ref="C135">INDEX(Tripping!$E$3:$F113, MATCH($A$1,Tripping!$A$3:$A$109,0), MATCH(C113,Tripping!$E$2:$AC$2,0))</f>
        <v>1-5</v>
      </c>
      <c r="D135" s="455">
        <f t="array" ref="D135">INDEX(Tripping!$E$3:$F113, MATCH($A$1,Tripping!$A$3:$A$109,0), MATCH(D113,Tripping!$E$2:$AC$2,0))</f>
        <v>39</v>
      </c>
      <c r="E135" s="448"/>
      <c r="F135" s="448"/>
      <c r="G135" s="448"/>
      <c r="H135" s="320"/>
      <c r="I135" s="320"/>
      <c r="J135" s="179"/>
      <c r="K135" s="460" t="str">
        <f>'テンプレート'!K138</f>
        <v>うつ伏せ倒れ</v>
      </c>
      <c r="L135" s="453" t="str">
        <f>'テンプレート'!L138</f>
        <v>モーション大</v>
      </c>
      <c r="M135" s="127" t="s">
        <v>165</v>
      </c>
      <c r="N135" s="462"/>
      <c r="O135" s="180"/>
      <c r="P135" s="180"/>
      <c r="Q135" s="180"/>
      <c r="R135" s="180"/>
      <c r="S135" s="180"/>
      <c r="T135" s="180"/>
      <c r="U135" s="180"/>
      <c r="V135" s="180"/>
    </row>
    <row r="136" outlineLevel="1">
      <c r="A136" s="222"/>
      <c r="B136" s="447" t="s">
        <v>455</v>
      </c>
      <c r="C136" s="454" t="str">
        <f t="array" ref="C136">INDEX(Tripping!$G$3:$H$109, MATCH($A$1,Tripping!$A$3:$A$109,0), MATCH(C113,Tripping!$G$2:$AC$2,0))</f>
        <v>1-16</v>
      </c>
      <c r="D136" s="455">
        <f t="array" ref="D136">INDEX(Tripping!$G$3:$H$109, MATCH($A$1,Tripping!$A$3:$A$109,0), MATCH(D113,Tripping!$G$2:$AC$2,0))</f>
        <v>21</v>
      </c>
      <c r="E136" s="448"/>
      <c r="F136" s="448"/>
      <c r="G136" s="448"/>
      <c r="H136" s="320"/>
      <c r="I136" s="320"/>
      <c r="J136" s="121"/>
      <c r="K136" s="451" t="str">
        <f>'テンプレート'!K139</f>
        <v/>
      </c>
      <c r="L136" s="120"/>
      <c r="M136" s="445" t="str">
        <f>'テンプレート'!M139</f>
        <v/>
      </c>
      <c r="N136" s="108"/>
      <c r="O136" s="180"/>
      <c r="P136" s="180"/>
      <c r="Q136" s="180"/>
      <c r="R136" s="180"/>
      <c r="S136" s="180"/>
      <c r="T136" s="180"/>
      <c r="U136" s="180"/>
      <c r="V136" s="180"/>
    </row>
    <row r="137" outlineLevel="1">
      <c r="A137" s="222"/>
      <c r="B137" s="447" t="s">
        <v>496</v>
      </c>
      <c r="C137" s="454" t="str">
        <f t="array" ref="C137">INDEX(Tripping!$I$3:$J$109, MATCH($A$1,Tripping!$A$3:$A$109,0), MATCH(C113,Tripping!$I$2:$AC$2,0))</f>
        <v>1-9</v>
      </c>
      <c r="D137" s="455">
        <f t="array" ref="D137">INDEX(Tripping!$I$3:$J$109, MATCH($A$1,Tripping!$A$3:$A$109,0), MATCH(D113,Tripping!$I$2:$AC$2,0))</f>
        <v>28</v>
      </c>
      <c r="E137" s="448"/>
      <c r="F137" s="448"/>
      <c r="G137" s="448"/>
      <c r="H137" s="320"/>
      <c r="I137" s="320"/>
      <c r="J137" s="320"/>
      <c r="K137" s="463"/>
      <c r="L137" s="464" t="str">
        <f>'テンプレート'!L140</f>
        <v/>
      </c>
      <c r="M137" s="127" t="s">
        <v>504</v>
      </c>
      <c r="N137" s="108"/>
      <c r="O137" s="180"/>
      <c r="P137" s="180"/>
      <c r="Q137" s="180"/>
      <c r="R137" s="180"/>
      <c r="S137" s="180"/>
      <c r="T137" s="180"/>
      <c r="U137" s="180"/>
      <c r="V137" s="180"/>
    </row>
    <row r="138" outlineLevel="1">
      <c r="A138" s="222"/>
      <c r="B138" s="447" t="s">
        <v>497</v>
      </c>
      <c r="C138" s="454" t="str">
        <f t="array" ref="C138">INDEX(Tripping!$K$3:$L$109, MATCH($A$1,Tripping!$A$3:$A$109,0), MATCH(C113,Tripping!$K$2:$AC$2,0))</f>
        <v>1-9</v>
      </c>
      <c r="D138" s="455">
        <f t="array" ref="D138">INDEX(Tripping!$K$3:$L$109, MATCH($A$1,Tripping!$A$3:$A$109,0), MATCH(D113,Tripping!$K$2:$AC$2,0))</f>
        <v>28</v>
      </c>
      <c r="E138" s="448"/>
      <c r="F138" s="448"/>
      <c r="G138" s="448"/>
      <c r="H138" s="320"/>
      <c r="I138" s="320"/>
      <c r="J138" s="320"/>
      <c r="K138" s="465"/>
      <c r="L138" s="180"/>
      <c r="M138" s="180"/>
      <c r="N138" s="108"/>
      <c r="O138" s="180"/>
      <c r="P138" s="180"/>
      <c r="Q138" s="180"/>
      <c r="R138" s="180"/>
      <c r="S138" s="180"/>
      <c r="T138" s="180"/>
      <c r="U138" s="180"/>
      <c r="V138" s="180"/>
    </row>
    <row r="139" outlineLevel="1">
      <c r="A139" s="222"/>
      <c r="B139" s="447" t="s">
        <v>510</v>
      </c>
      <c r="C139" s="456" t="str">
        <f t="array" ref="C139">INDEX(Tripping!$M$3:$P$109, MATCH($A$1,Tripping!$A$3:$A$109,0), MATCH(C113,Tripping!$M$2:$AC$2,0))</f>
        <v>1-7</v>
      </c>
      <c r="D139" s="457">
        <f t="array" ref="D139">INDEX(Tripping!$M$3:$P$109, MATCH($A$1,Tripping!$A$3:$A$109,0), MATCH(D113,Tripping!$M$2:$AC$2,0))</f>
        <v>49</v>
      </c>
      <c r="E139" s="454" t="str">
        <f t="array" ref="E139">INDEX(Tripping!$M$3:$P$109, MATCH($A$1,Tripping!$A$3:$A$109,0), MATCH(E113,Tripping!$M$2:$AC$2,0))</f>
        <v>18-19</v>
      </c>
      <c r="F139" s="455">
        <f t="array" ref="F139">INDEX(Tripping!$M$3:$P$109, MATCH($A$1,Tripping!$A$3:$A$109,0), MATCH(F113,Tripping!$M$2:$AC$2,0))</f>
        <v>5</v>
      </c>
      <c r="G139" s="127">
        <f t="shared" ref="G139:G140" si="3">F139*1.2</f>
        <v>6</v>
      </c>
      <c r="H139" s="320"/>
      <c r="I139" s="320"/>
      <c r="J139" s="320"/>
      <c r="K139" s="180"/>
      <c r="L139" s="180"/>
      <c r="M139" s="180"/>
      <c r="N139" s="108"/>
      <c r="O139" s="108"/>
      <c r="P139" s="108"/>
      <c r="Q139" s="108"/>
      <c r="R139" s="180"/>
      <c r="S139" s="180"/>
      <c r="T139" s="180"/>
      <c r="U139" s="180"/>
      <c r="V139" s="180"/>
    </row>
    <row r="140" outlineLevel="1">
      <c r="A140" s="207"/>
      <c r="B140" s="458" t="s">
        <v>511</v>
      </c>
      <c r="C140" s="207"/>
      <c r="D140" s="207"/>
      <c r="E140" s="454" t="str">
        <f t="array" ref="E140">INDEX(Tripping!$Q$3:$R$109, MATCH($A$1,Tripping!$A$3:$A$109,0), MATCH(E113,Tripping!$Q$2:$AC$2,0))</f>
        <v>22-23</v>
      </c>
      <c r="F140" s="455">
        <f t="array" ref="F140">INDEX(Tripping!$Q$3:$R$109, MATCH($A$1,Tripping!$A$3:$A$109,0), MATCH(F113,Tripping!$Q$2:$AC$2,0))</f>
        <v>5</v>
      </c>
      <c r="G140" s="127">
        <f t="shared" si="3"/>
        <v>6</v>
      </c>
      <c r="H140" s="320"/>
      <c r="I140" s="320"/>
      <c r="J140" s="320"/>
      <c r="K140" s="180"/>
      <c r="L140" s="180"/>
      <c r="M140" s="180"/>
      <c r="N140" s="108"/>
      <c r="O140" s="108"/>
      <c r="P140" s="108"/>
      <c r="Q140" s="108"/>
      <c r="R140" s="180"/>
      <c r="S140" s="180"/>
      <c r="T140" s="180"/>
      <c r="U140" s="180"/>
      <c r="V140" s="180"/>
    </row>
  </sheetData>
  <mergeCells count="131">
    <mergeCell ref="H56:J69"/>
    <mergeCell ref="H70:J70"/>
    <mergeCell ref="H71:J71"/>
    <mergeCell ref="H55:J55"/>
    <mergeCell ref="H72:J72"/>
    <mergeCell ref="H85:J85"/>
    <mergeCell ref="H86:J86"/>
    <mergeCell ref="H32:J33"/>
    <mergeCell ref="H34:J35"/>
    <mergeCell ref="H43:J44"/>
    <mergeCell ref="H41:J42"/>
    <mergeCell ref="H37:J37"/>
    <mergeCell ref="H36:J36"/>
    <mergeCell ref="H38:J40"/>
    <mergeCell ref="V78:V83"/>
    <mergeCell ref="V85:V86"/>
    <mergeCell ref="U85:U86"/>
    <mergeCell ref="U78:U83"/>
    <mergeCell ref="R49:V49"/>
    <mergeCell ref="R47:V47"/>
    <mergeCell ref="R48:V48"/>
    <mergeCell ref="V73:V76"/>
    <mergeCell ref="V56:V71"/>
    <mergeCell ref="R51:V51"/>
    <mergeCell ref="R52:V52"/>
    <mergeCell ref="R50:V50"/>
    <mergeCell ref="U73:U76"/>
    <mergeCell ref="U56:U71"/>
    <mergeCell ref="H30:J30"/>
    <mergeCell ref="H27:J27"/>
    <mergeCell ref="H28:J28"/>
    <mergeCell ref="H29:J29"/>
    <mergeCell ref="H25:J25"/>
    <mergeCell ref="H26:J26"/>
    <mergeCell ref="H31:J31"/>
    <mergeCell ref="I6:I7"/>
    <mergeCell ref="H6:H7"/>
    <mergeCell ref="I4:I5"/>
    <mergeCell ref="H4:H5"/>
    <mergeCell ref="K16:N16"/>
    <mergeCell ref="H8:J9"/>
    <mergeCell ref="D78:D80"/>
    <mergeCell ref="D81:D83"/>
    <mergeCell ref="C97:C98"/>
    <mergeCell ref="C95:C96"/>
    <mergeCell ref="A75:A76"/>
    <mergeCell ref="A81:A83"/>
    <mergeCell ref="A85:A86"/>
    <mergeCell ref="A78:A80"/>
    <mergeCell ref="A84:B84"/>
    <mergeCell ref="A77:B77"/>
    <mergeCell ref="A46:B47"/>
    <mergeCell ref="A54:B54"/>
    <mergeCell ref="A73:A74"/>
    <mergeCell ref="A70:A71"/>
    <mergeCell ref="A72:B72"/>
    <mergeCell ref="A56:A63"/>
    <mergeCell ref="A64:A69"/>
    <mergeCell ref="D38:D40"/>
    <mergeCell ref="D34:D35"/>
    <mergeCell ref="D41:D42"/>
    <mergeCell ref="D43:D44"/>
    <mergeCell ref="D64:D65"/>
    <mergeCell ref="D66:D67"/>
    <mergeCell ref="D59:D61"/>
    <mergeCell ref="D56:D58"/>
    <mergeCell ref="A34:A35"/>
    <mergeCell ref="A38:A40"/>
    <mergeCell ref="A55:B55"/>
    <mergeCell ref="K127:L127"/>
    <mergeCell ref="K116:L116"/>
    <mergeCell ref="K117:K122"/>
    <mergeCell ref="K123:K126"/>
    <mergeCell ref="H94:J94"/>
    <mergeCell ref="H78:J83"/>
    <mergeCell ref="H73:J76"/>
    <mergeCell ref="H77:J77"/>
    <mergeCell ref="H84:J84"/>
    <mergeCell ref="K136:L136"/>
    <mergeCell ref="K113:L113"/>
    <mergeCell ref="K114:K115"/>
    <mergeCell ref="E95:E96"/>
    <mergeCell ref="E97:E98"/>
    <mergeCell ref="H95:J96"/>
    <mergeCell ref="H97:J98"/>
    <mergeCell ref="A91:A93"/>
    <mergeCell ref="A94:B94"/>
    <mergeCell ref="A97:A98"/>
    <mergeCell ref="A95:A96"/>
    <mergeCell ref="A88:B89"/>
    <mergeCell ref="G16:H16"/>
    <mergeCell ref="E16:F16"/>
    <mergeCell ref="A15:B16"/>
    <mergeCell ref="C16:D16"/>
    <mergeCell ref="A11:B12"/>
    <mergeCell ref="K1:M2"/>
    <mergeCell ref="H1:J2"/>
    <mergeCell ref="H10:H11"/>
    <mergeCell ref="I10:I11"/>
    <mergeCell ref="C1:G12"/>
    <mergeCell ref="A41:A42"/>
    <mergeCell ref="A43:A44"/>
    <mergeCell ref="A32:A33"/>
    <mergeCell ref="A26:A31"/>
    <mergeCell ref="D32:D33"/>
    <mergeCell ref="A24:B25"/>
    <mergeCell ref="A101:A102"/>
    <mergeCell ref="A112:B113"/>
    <mergeCell ref="A109:A110"/>
    <mergeCell ref="A119:A121"/>
    <mergeCell ref="A114:A118"/>
    <mergeCell ref="A104:B105"/>
    <mergeCell ref="A106:A108"/>
    <mergeCell ref="A122:A127"/>
    <mergeCell ref="H101:J102"/>
    <mergeCell ref="H99:J100"/>
    <mergeCell ref="C99:C100"/>
    <mergeCell ref="C101:C102"/>
    <mergeCell ref="E101:E102"/>
    <mergeCell ref="E99:E100"/>
    <mergeCell ref="A99:A100"/>
    <mergeCell ref="C139:C140"/>
    <mergeCell ref="A134:A140"/>
    <mergeCell ref="A128:A133"/>
    <mergeCell ref="K133:L133"/>
    <mergeCell ref="K129:K132"/>
    <mergeCell ref="D126:D127"/>
    <mergeCell ref="C126:C127"/>
    <mergeCell ref="D132:D133"/>
    <mergeCell ref="C132:C133"/>
    <mergeCell ref="D139:D140"/>
  </mergeCells>
  <conditionalFormatting sqref="K1:K15 K17:K84 K86:K137">
    <cfRule type="containsText" dxfId="0" priority="1" operator="containsText" text="361">
      <formula>NOT(ISERROR(SEARCH(("361"),(K1))))</formula>
    </cfRule>
  </conditionalFormatting>
  <conditionalFormatting sqref="K1:K15 K17:K84 K86:K137">
    <cfRule type="containsText" dxfId="1" priority="2" operator="containsText" text="363">
      <formula>NOT(ISERROR(SEARCH(("363"),(K1))))</formula>
    </cfRule>
  </conditionalFormatting>
  <conditionalFormatting sqref="K1:K15 K17:K84 K86:K137">
    <cfRule type="containsText" dxfId="1" priority="3" operator="containsText" text="365">
      <formula>NOT(ISERROR(SEARCH(("365"),(K1))))</formula>
    </cfRule>
  </conditionalFormatting>
  <conditionalFormatting sqref="K1:K15 K17:K84 K86:K137">
    <cfRule type="containsText" dxfId="1" priority="4" operator="containsText" text="366">
      <formula>NOT(ISERROR(SEARCH(("366"),(K1))))</formula>
    </cfRule>
  </conditionalFormatting>
  <conditionalFormatting sqref="K1:K15 K17:K84 K86:K137">
    <cfRule type="containsText" dxfId="1" priority="5" operator="containsText" text="367">
      <formula>NOT(ISERROR(SEARCH(("367"),(K1))))</formula>
    </cfRule>
  </conditionalFormatting>
  <conditionalFormatting sqref="P95:P102">
    <cfRule type="cellIs" dxfId="2" priority="6" operator="equal">
      <formula>"敵のみ"</formula>
    </cfRule>
  </conditionalFormatting>
  <conditionalFormatting sqref="D95:D102">
    <cfRule type="cellIs" dxfId="3" priority="7" operator="equal">
      <formula>"-"</formula>
    </cfRule>
  </conditionalFormatting>
  <conditionalFormatting sqref="O1:O84 O86:O140">
    <cfRule type="cellIs" dxfId="4" priority="8" operator="greaterThan">
      <formula>0</formula>
    </cfRule>
  </conditionalFormatting>
  <conditionalFormatting sqref="P1:Q84 P86:Q140">
    <cfRule type="cellIs" dxfId="5" priority="9" operator="lessThan">
      <formula>1</formula>
    </cfRule>
  </conditionalFormatting>
  <conditionalFormatting sqref="P1:Q84 P86:Q140">
    <cfRule type="cellIs" dxfId="4" priority="10" operator="greaterThan">
      <formula>1</formula>
    </cfRule>
  </conditionalFormatting>
  <conditionalFormatting sqref="N25:N84 N86:N102">
    <cfRule type="cellIs" dxfId="6" priority="11" operator="greaterThan">
      <formula>0</formula>
    </cfRule>
  </conditionalFormatting>
  <conditionalFormatting sqref="N1:N15 N17:N84 N86:N140">
    <cfRule type="containsText" dxfId="6" priority="12" operator="containsText" text="/">
      <formula>NOT(ISERROR(SEARCH(("/"),(N1))))</formula>
    </cfRule>
  </conditionalFormatting>
  <drawing r:id="rId2"/>
  <legacyDrawing r:id="rId3"/>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A1E5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216">
        <v>50.0</v>
      </c>
      <c r="B1" s="2217"/>
      <c r="C1" s="2218" t="str">
        <f>IMAGE(VLOOKUP($A$1,Fighters!A2:AI107,12,FALSE),1)</f>
        <v/>
      </c>
      <c r="D1" s="2219"/>
      <c r="E1" s="2219"/>
      <c r="F1" s="2219"/>
      <c r="G1" s="2220"/>
      <c r="H1" s="2221"/>
      <c r="I1" s="2219"/>
      <c r="J1" s="2220"/>
      <c r="K1" s="2222"/>
      <c r="L1" s="2219"/>
      <c r="M1" s="2220"/>
      <c r="N1" s="2223"/>
      <c r="O1" s="2223"/>
      <c r="P1" s="2223"/>
      <c r="Q1" s="2223"/>
      <c r="R1" s="2224"/>
      <c r="S1" s="2224"/>
      <c r="T1" s="2224"/>
      <c r="U1" s="2224"/>
      <c r="V1" s="2224"/>
    </row>
    <row r="2">
      <c r="A2" s="2225" t="str">
        <f>VLOOKUP($A$1,Fighters!$A$2:$AI$81,6,FALSE)</f>
        <v>#1a1e54</v>
      </c>
      <c r="B2" s="2217"/>
      <c r="C2" s="2226"/>
      <c r="G2" s="2227"/>
      <c r="H2" s="2228"/>
      <c r="I2" s="2229"/>
      <c r="J2" s="2230"/>
      <c r="K2" s="2228"/>
      <c r="L2" s="2229"/>
      <c r="M2" s="2230"/>
      <c r="N2" s="2223"/>
      <c r="O2" s="2223"/>
      <c r="P2" s="2223"/>
      <c r="Q2" s="2223"/>
      <c r="R2" s="2224"/>
      <c r="S2" s="2224"/>
      <c r="T2" s="2224"/>
      <c r="U2" s="2224"/>
      <c r="V2" s="2224"/>
    </row>
    <row r="3">
      <c r="A3" s="2225" t="str">
        <f>VLOOKUP($A$1,Fighters!$A$2:$AI$81,14,FALSE)</f>
        <v>50. ゲッコウガ</v>
      </c>
      <c r="B3" s="2217"/>
      <c r="C3" s="2226"/>
      <c r="G3" s="2227"/>
      <c r="H3" s="2231"/>
      <c r="I3" s="2231"/>
      <c r="J3" s="2231"/>
      <c r="K3" s="2232"/>
      <c r="L3" s="2232"/>
      <c r="M3" s="2232"/>
      <c r="N3" s="2223"/>
      <c r="O3" s="2223"/>
      <c r="P3" s="2223"/>
      <c r="Q3" s="2223"/>
      <c r="R3" s="2233"/>
      <c r="S3" s="2224"/>
      <c r="T3" s="2224"/>
      <c r="U3" s="2224"/>
      <c r="V3" s="2224"/>
    </row>
    <row r="4">
      <c r="A4" s="2225" t="str">
        <f>VLOOKUP($A$1,Fighters!$A$2:$AI$81,13,FALSE)</f>
        <v>1</v>
      </c>
      <c r="B4" s="2217"/>
      <c r="C4" s="2226"/>
      <c r="G4" s="2227"/>
      <c r="H4" s="2234"/>
      <c r="I4" s="2234"/>
      <c r="J4" s="2231"/>
      <c r="K4" s="2232"/>
      <c r="L4" s="2232"/>
      <c r="M4" s="2232"/>
      <c r="N4" s="2223"/>
      <c r="O4" s="2223"/>
      <c r="P4" s="2223"/>
      <c r="Q4" s="2223"/>
      <c r="R4" s="2233"/>
      <c r="S4" s="2224"/>
      <c r="T4" s="2224"/>
      <c r="U4" s="2224"/>
      <c r="V4" s="2224"/>
    </row>
    <row r="5" ht="16.5" customHeight="1">
      <c r="A5" s="2216"/>
      <c r="B5" s="2217"/>
      <c r="C5" s="2226"/>
      <c r="G5" s="2227"/>
      <c r="H5" s="2235"/>
      <c r="I5" s="2235"/>
      <c r="J5" s="2236"/>
      <c r="K5" s="2237"/>
      <c r="L5" s="2238"/>
      <c r="M5" s="2238"/>
      <c r="N5" s="2223"/>
      <c r="O5" s="2223"/>
      <c r="P5" s="2223"/>
      <c r="Q5" s="2223"/>
      <c r="R5" s="2233"/>
      <c r="S5" s="2224"/>
      <c r="T5" s="2224"/>
      <c r="U5" s="2224"/>
      <c r="V5" s="2224"/>
    </row>
    <row r="6">
      <c r="A6" s="2217"/>
      <c r="B6" s="2217"/>
      <c r="C6" s="2226"/>
      <c r="G6" s="2227"/>
      <c r="H6" s="2234"/>
      <c r="I6" s="2239" t="s">
        <v>6</v>
      </c>
      <c r="J6" s="2237"/>
      <c r="K6" s="2240"/>
      <c r="L6" s="2238"/>
      <c r="M6" s="2238"/>
      <c r="N6" s="2223"/>
      <c r="O6" s="2223"/>
      <c r="P6" s="2223"/>
      <c r="Q6" s="2223"/>
      <c r="R6" s="2233"/>
      <c r="S6" s="2224"/>
      <c r="T6" s="2224"/>
      <c r="U6" s="2224"/>
      <c r="V6" s="2224"/>
    </row>
    <row r="7">
      <c r="A7" s="2217"/>
      <c r="B7" s="2217"/>
      <c r="C7" s="2226"/>
      <c r="G7" s="2227"/>
      <c r="H7" s="2235"/>
      <c r="I7" s="2235"/>
      <c r="J7" s="2237"/>
      <c r="K7" s="2240"/>
      <c r="L7" s="2238"/>
      <c r="M7" s="2238"/>
      <c r="N7" s="2223"/>
      <c r="O7" s="2223"/>
      <c r="P7" s="2223"/>
      <c r="Q7" s="2223"/>
      <c r="R7" s="2233"/>
      <c r="S7" s="2224"/>
      <c r="T7" s="2224"/>
      <c r="U7" s="2224"/>
      <c r="V7" s="2224"/>
    </row>
    <row r="8">
      <c r="A8" s="2217"/>
      <c r="B8" s="2217"/>
      <c r="C8" s="2226"/>
      <c r="G8" s="2227"/>
      <c r="H8" s="2241">
        <v>43631.95143184028</v>
      </c>
      <c r="I8" s="2219"/>
      <c r="J8" s="2220"/>
      <c r="K8" s="2237"/>
      <c r="L8" s="2238"/>
      <c r="M8" s="2238"/>
      <c r="N8" s="2223"/>
      <c r="O8" s="2223"/>
      <c r="P8" s="2223"/>
      <c r="Q8" s="2223"/>
      <c r="R8" s="2233"/>
      <c r="S8" s="2224"/>
      <c r="T8" s="2224"/>
      <c r="U8" s="2224"/>
      <c r="V8" s="2224"/>
    </row>
    <row r="9">
      <c r="A9" s="2217"/>
      <c r="B9" s="2217"/>
      <c r="C9" s="2226"/>
      <c r="G9" s="2227"/>
      <c r="H9" s="2228"/>
      <c r="I9" s="2229"/>
      <c r="J9" s="2230"/>
      <c r="K9" s="2224"/>
      <c r="L9" s="2223"/>
      <c r="M9" s="2223"/>
      <c r="N9" s="2223"/>
      <c r="O9" s="2223"/>
      <c r="P9" s="2223"/>
      <c r="Q9" s="2223"/>
      <c r="R9" s="2233"/>
      <c r="S9" s="2224"/>
      <c r="T9" s="2224"/>
      <c r="U9" s="2224"/>
      <c r="V9" s="2224"/>
    </row>
    <row r="10">
      <c r="A10" s="2217"/>
      <c r="B10" s="2217"/>
      <c r="C10" s="2226"/>
      <c r="G10" s="2227"/>
      <c r="H10" s="2242"/>
      <c r="I10" s="2242"/>
      <c r="J10" s="2224"/>
      <c r="K10" s="2224"/>
      <c r="L10" s="2223"/>
      <c r="M10" s="2223"/>
      <c r="N10" s="2223"/>
      <c r="O10" s="2223"/>
      <c r="P10" s="2223"/>
      <c r="Q10" s="2223"/>
      <c r="R10" s="2233"/>
      <c r="S10" s="2224"/>
      <c r="T10" s="2224"/>
      <c r="U10" s="2224"/>
      <c r="V10" s="2224"/>
    </row>
    <row r="11">
      <c r="A11" s="2243" t="s">
        <v>11</v>
      </c>
      <c r="B11" s="2220"/>
      <c r="C11" s="2226"/>
      <c r="G11" s="2227"/>
      <c r="H11" s="2235"/>
      <c r="I11" s="2235"/>
      <c r="J11" s="2224"/>
      <c r="K11" s="2224"/>
      <c r="L11" s="2223"/>
      <c r="M11" s="2223"/>
      <c r="N11" s="2223"/>
      <c r="O11" s="2223"/>
      <c r="P11" s="2223"/>
      <c r="Q11" s="2223"/>
      <c r="R11" s="2233"/>
      <c r="S11" s="2224"/>
      <c r="T11" s="2224"/>
      <c r="U11" s="2224"/>
      <c r="V11" s="2224"/>
    </row>
    <row r="12">
      <c r="A12" s="2228"/>
      <c r="B12" s="2230"/>
      <c r="C12" s="2228"/>
      <c r="D12" s="2229"/>
      <c r="E12" s="2229"/>
      <c r="F12" s="2229"/>
      <c r="G12" s="2230"/>
      <c r="H12" s="2244"/>
      <c r="I12" s="2244"/>
      <c r="J12" s="2217"/>
      <c r="K12" s="2217"/>
      <c r="L12" s="2223"/>
      <c r="M12" s="2223"/>
      <c r="N12" s="2223"/>
      <c r="O12" s="2223"/>
      <c r="P12" s="2223"/>
      <c r="Q12" s="2223"/>
      <c r="R12" s="2233"/>
      <c r="S12" s="2224"/>
      <c r="T12" s="2224"/>
      <c r="U12" s="2224"/>
      <c r="V12" s="222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88 [58th]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2.178 [13th]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25.3 [2nd]</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1.502 [4th]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49F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0.187 [6th]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46 [2nd]</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2.288 [7th]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0.087 [68th]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22.11 [1st]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1.239 [10th]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46 [4th]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23F [76th]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1.85 [7th]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2.96 [7th]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0.18 [2nd]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194</v>
      </c>
      <c r="D26" s="201" t="s">
        <v>81</v>
      </c>
      <c r="E26" s="201" t="s">
        <v>303</v>
      </c>
      <c r="F26" s="200">
        <v>2.4</v>
      </c>
      <c r="G26" s="201" t="s">
        <v>70</v>
      </c>
      <c r="H26" s="213" t="s">
        <v>921</v>
      </c>
      <c r="I26" s="120"/>
      <c r="J26" s="117"/>
      <c r="K26" s="200"/>
      <c r="L26" s="203"/>
      <c r="M26" s="204"/>
      <c r="N26" s="204"/>
      <c r="O26" s="205">
        <v>0.0</v>
      </c>
      <c r="P26" s="205">
        <v>1.0</v>
      </c>
      <c r="Q26" s="205">
        <v>1.0</v>
      </c>
      <c r="R26" s="105"/>
      <c r="S26" s="105"/>
      <c r="T26" s="105"/>
      <c r="U26" s="105"/>
      <c r="V26" s="105"/>
    </row>
    <row r="27" outlineLevel="1">
      <c r="A27" s="222"/>
      <c r="B27" s="208" t="s">
        <v>63</v>
      </c>
      <c r="C27" s="210" t="s">
        <v>95</v>
      </c>
      <c r="D27" s="210" t="s">
        <v>81</v>
      </c>
      <c r="E27" s="210" t="s">
        <v>303</v>
      </c>
      <c r="F27" s="200">
        <v>2.4</v>
      </c>
      <c r="G27" s="201" t="s">
        <v>70</v>
      </c>
      <c r="H27" s="213" t="s">
        <v>3405</v>
      </c>
      <c r="I27" s="120"/>
      <c r="J27" s="117"/>
      <c r="K27" s="203"/>
      <c r="L27" s="203"/>
      <c r="M27" s="204"/>
      <c r="N27" s="204"/>
      <c r="O27" s="205">
        <v>0.0</v>
      </c>
      <c r="P27" s="205">
        <v>1.0</v>
      </c>
      <c r="Q27" s="205">
        <v>1.0</v>
      </c>
      <c r="R27" s="105"/>
      <c r="S27" s="105"/>
      <c r="T27" s="105"/>
      <c r="U27" s="105"/>
      <c r="V27" s="105"/>
    </row>
    <row r="28" outlineLevel="1">
      <c r="A28" s="222"/>
      <c r="B28" s="208" t="s">
        <v>94</v>
      </c>
      <c r="C28" s="210" t="s">
        <v>56</v>
      </c>
      <c r="D28" s="355" t="s">
        <v>211</v>
      </c>
      <c r="E28" s="210" t="s">
        <v>194</v>
      </c>
      <c r="F28" s="200">
        <v>3.5999999999999996</v>
      </c>
      <c r="G28" s="201" t="s">
        <v>193</v>
      </c>
      <c r="H28" s="240"/>
      <c r="I28" s="120"/>
      <c r="J28" s="117"/>
      <c r="K28" s="203"/>
      <c r="L28" s="203"/>
      <c r="M28" s="204"/>
      <c r="N28" s="204"/>
      <c r="O28" s="205">
        <v>0.0</v>
      </c>
      <c r="P28" s="205">
        <v>1.0</v>
      </c>
      <c r="Q28" s="205">
        <v>1.0</v>
      </c>
      <c r="R28" s="105"/>
      <c r="S28" s="105"/>
      <c r="T28" s="105"/>
      <c r="U28" s="105"/>
      <c r="V28" s="105"/>
    </row>
    <row r="29" outlineLevel="1">
      <c r="A29" s="222"/>
      <c r="B29" s="208" t="s">
        <v>680</v>
      </c>
      <c r="C29" s="702"/>
      <c r="D29" s="210" t="s">
        <v>194</v>
      </c>
      <c r="E29" s="2288"/>
      <c r="F29" s="703"/>
      <c r="G29" s="704"/>
      <c r="H29" s="240"/>
      <c r="I29" s="120"/>
      <c r="J29" s="117"/>
      <c r="K29" s="407"/>
      <c r="L29" s="407"/>
      <c r="M29" s="407"/>
      <c r="N29" s="407"/>
      <c r="O29" s="407"/>
      <c r="P29" s="407"/>
      <c r="Q29" s="407"/>
      <c r="R29" s="105"/>
      <c r="S29" s="105"/>
      <c r="T29" s="105"/>
      <c r="U29" s="105"/>
      <c r="V29" s="105"/>
    </row>
    <row r="30" outlineLevel="1">
      <c r="A30" s="222"/>
      <c r="B30" s="208" t="s">
        <v>681</v>
      </c>
      <c r="C30" s="210" t="s">
        <v>3482</v>
      </c>
      <c r="D30" s="210" t="s">
        <v>327</v>
      </c>
      <c r="E30" s="210" t="s">
        <v>1054</v>
      </c>
      <c r="F30" s="200">
        <v>0.6</v>
      </c>
      <c r="G30" s="276" t="s">
        <v>70</v>
      </c>
      <c r="H30" s="213" t="s">
        <v>3483</v>
      </c>
      <c r="I30" s="120"/>
      <c r="J30" s="117"/>
      <c r="K30" s="203"/>
      <c r="L30" s="203"/>
      <c r="M30" s="204"/>
      <c r="N30" s="204"/>
      <c r="O30" s="205">
        <v>0.0</v>
      </c>
      <c r="P30" s="205">
        <v>1.0</v>
      </c>
      <c r="Q30" s="205">
        <v>1.1</v>
      </c>
      <c r="R30" s="105"/>
      <c r="S30" s="105"/>
      <c r="T30" s="105"/>
      <c r="U30" s="105"/>
      <c r="V30" s="105"/>
    </row>
    <row r="31" outlineLevel="1">
      <c r="A31" s="207"/>
      <c r="B31" s="208" t="s">
        <v>685</v>
      </c>
      <c r="C31" s="210" t="s">
        <v>64</v>
      </c>
      <c r="D31" s="210" t="s">
        <v>159</v>
      </c>
      <c r="E31" s="210" t="s">
        <v>303</v>
      </c>
      <c r="F31" s="200">
        <v>2.4</v>
      </c>
      <c r="G31" s="210" t="s">
        <v>70</v>
      </c>
      <c r="H31" s="213" t="s">
        <v>214</v>
      </c>
      <c r="I31" s="120"/>
      <c r="J31" s="117"/>
      <c r="K31" s="203"/>
      <c r="L31" s="203"/>
      <c r="M31" s="204"/>
      <c r="N31" s="204"/>
      <c r="O31" s="205">
        <v>0.0</v>
      </c>
      <c r="P31" s="205">
        <v>1.0</v>
      </c>
      <c r="Q31" s="205">
        <v>1.0</v>
      </c>
      <c r="R31" s="105"/>
      <c r="S31" s="105"/>
      <c r="T31" s="105"/>
      <c r="U31" s="105"/>
      <c r="V31" s="105"/>
    </row>
    <row r="32" outlineLevel="1">
      <c r="A32" s="236" t="s">
        <v>72</v>
      </c>
      <c r="B32" s="214"/>
      <c r="C32" s="210" t="s">
        <v>1382</v>
      </c>
      <c r="D32" s="210" t="s">
        <v>612</v>
      </c>
      <c r="E32" s="210" t="s">
        <v>90</v>
      </c>
      <c r="F32" s="200">
        <v>9.6</v>
      </c>
      <c r="G32" s="201" t="s">
        <v>91</v>
      </c>
      <c r="H32" s="240"/>
      <c r="I32" s="120"/>
      <c r="J32" s="117"/>
      <c r="K32" s="200"/>
      <c r="L32" s="203"/>
      <c r="M32" s="204"/>
      <c r="N32" s="204"/>
      <c r="O32" s="205">
        <v>1.0</v>
      </c>
      <c r="P32" s="205">
        <v>1.0</v>
      </c>
      <c r="Q32" s="205">
        <v>1.0</v>
      </c>
      <c r="R32" s="105"/>
      <c r="S32" s="105"/>
      <c r="T32" s="105"/>
      <c r="U32" s="105"/>
      <c r="V32" s="105"/>
    </row>
    <row r="33" outlineLevel="1">
      <c r="A33" s="195" t="s">
        <v>82</v>
      </c>
      <c r="B33" s="208" t="s">
        <v>83</v>
      </c>
      <c r="C33" s="275" t="s">
        <v>540</v>
      </c>
      <c r="D33" s="275" t="s">
        <v>924</v>
      </c>
      <c r="E33" s="210" t="s">
        <v>2337</v>
      </c>
      <c r="F33" s="200">
        <v>9.96</v>
      </c>
      <c r="G33" s="201" t="s">
        <v>91</v>
      </c>
      <c r="H33" s="316"/>
      <c r="I33" s="221"/>
      <c r="J33" s="110"/>
      <c r="K33" s="200"/>
      <c r="L33" s="203"/>
      <c r="M33" s="204"/>
      <c r="N33" s="204"/>
      <c r="O33" s="205">
        <v>0.0</v>
      </c>
      <c r="P33" s="205">
        <v>1.0</v>
      </c>
      <c r="Q33" s="205">
        <v>1.0</v>
      </c>
      <c r="R33" s="105"/>
      <c r="S33" s="105"/>
      <c r="T33" s="105"/>
      <c r="U33" s="105"/>
      <c r="V33" s="105"/>
    </row>
    <row r="34" outlineLevel="1">
      <c r="A34" s="222"/>
      <c r="B34" s="208" t="s">
        <v>89</v>
      </c>
      <c r="C34" s="233"/>
      <c r="D34" s="233"/>
      <c r="E34" s="210" t="s">
        <v>3484</v>
      </c>
      <c r="F34" s="200">
        <v>8.76</v>
      </c>
      <c r="G34" s="201" t="s">
        <v>147</v>
      </c>
      <c r="H34" s="231"/>
      <c r="J34" s="233"/>
      <c r="K34" s="203"/>
      <c r="L34" s="203"/>
      <c r="M34" s="204"/>
      <c r="N34" s="204"/>
      <c r="O34" s="205"/>
      <c r="P34" s="205"/>
      <c r="Q34" s="205"/>
      <c r="R34" s="105"/>
      <c r="S34" s="105"/>
      <c r="T34" s="105"/>
      <c r="U34" s="105"/>
      <c r="V34" s="105"/>
    </row>
    <row r="35" outlineLevel="1">
      <c r="A35" s="207"/>
      <c r="B35" s="208" t="s">
        <v>92</v>
      </c>
      <c r="C35" s="114"/>
      <c r="D35" s="114"/>
      <c r="E35" s="210" t="s">
        <v>2337</v>
      </c>
      <c r="F35" s="200">
        <v>9.96</v>
      </c>
      <c r="G35" s="201" t="s">
        <v>91</v>
      </c>
      <c r="H35" s="112"/>
      <c r="I35" s="224"/>
      <c r="J35" s="114"/>
      <c r="K35" s="203"/>
      <c r="L35" s="203"/>
      <c r="M35" s="204"/>
      <c r="N35" s="204"/>
      <c r="O35" s="205"/>
      <c r="P35" s="205"/>
      <c r="Q35" s="205"/>
      <c r="R35" s="105"/>
      <c r="S35" s="105"/>
      <c r="T35" s="105"/>
      <c r="U35" s="105"/>
      <c r="V35" s="105"/>
    </row>
    <row r="36" outlineLevel="1">
      <c r="A36" s="236" t="s">
        <v>93</v>
      </c>
      <c r="B36" s="214"/>
      <c r="C36" s="210" t="s">
        <v>73</v>
      </c>
      <c r="D36" s="210" t="s">
        <v>924</v>
      </c>
      <c r="E36" s="210" t="s">
        <v>1294</v>
      </c>
      <c r="F36" s="200">
        <v>5.3999999999999995</v>
      </c>
      <c r="G36" s="201" t="s">
        <v>59</v>
      </c>
      <c r="H36" s="240"/>
      <c r="I36" s="120"/>
      <c r="J36" s="117"/>
      <c r="K36" s="203"/>
      <c r="L36" s="203"/>
      <c r="M36" s="204"/>
      <c r="N36" s="204"/>
      <c r="O36" s="205">
        <v>0.0</v>
      </c>
      <c r="P36" s="205">
        <v>1.0</v>
      </c>
      <c r="Q36" s="205">
        <v>1.0</v>
      </c>
      <c r="R36" s="105"/>
      <c r="S36" s="105"/>
      <c r="T36" s="105"/>
      <c r="U36" s="105"/>
      <c r="V36" s="105"/>
    </row>
    <row r="37" outlineLevel="1">
      <c r="A37" s="236" t="s">
        <v>104</v>
      </c>
      <c r="B37" s="214"/>
      <c r="C37" s="210" t="s">
        <v>56</v>
      </c>
      <c r="D37" s="210" t="s">
        <v>1066</v>
      </c>
      <c r="E37" s="210" t="s">
        <v>58</v>
      </c>
      <c r="F37" s="200">
        <v>4.8</v>
      </c>
      <c r="G37" s="201" t="s">
        <v>59</v>
      </c>
      <c r="H37" s="240"/>
      <c r="I37" s="120"/>
      <c r="J37" s="117"/>
      <c r="K37" s="205"/>
      <c r="L37" s="204"/>
      <c r="M37" s="204"/>
      <c r="N37" s="204"/>
      <c r="O37" s="205">
        <v>0.0</v>
      </c>
      <c r="P37" s="205">
        <v>1.0</v>
      </c>
      <c r="Q37" s="205">
        <v>1.0</v>
      </c>
      <c r="R37" s="105"/>
      <c r="S37" s="105"/>
      <c r="T37" s="105"/>
      <c r="U37" s="105"/>
      <c r="V37" s="105"/>
    </row>
    <row r="38" outlineLevel="1">
      <c r="A38" s="236" t="s">
        <v>110</v>
      </c>
      <c r="B38" s="208"/>
      <c r="C38" s="210" t="s">
        <v>696</v>
      </c>
      <c r="D38" s="210" t="s">
        <v>121</v>
      </c>
      <c r="E38" s="210" t="s">
        <v>166</v>
      </c>
      <c r="F38" s="200">
        <v>16.8</v>
      </c>
      <c r="G38" s="201" t="s">
        <v>168</v>
      </c>
      <c r="H38" s="228" t="s">
        <v>1325</v>
      </c>
      <c r="I38" s="120"/>
      <c r="J38" s="117"/>
      <c r="K38" s="203"/>
      <c r="L38" s="203"/>
      <c r="M38" s="204"/>
      <c r="N38" s="204"/>
      <c r="O38" s="205">
        <v>0.0</v>
      </c>
      <c r="P38" s="205">
        <v>1.0</v>
      </c>
      <c r="Q38" s="205">
        <v>1.0</v>
      </c>
      <c r="R38" s="105"/>
      <c r="S38" s="105"/>
      <c r="T38" s="105"/>
      <c r="U38" s="105"/>
      <c r="V38" s="105"/>
    </row>
    <row r="39" outlineLevel="1">
      <c r="A39" s="195" t="s">
        <v>119</v>
      </c>
      <c r="B39" s="208" t="s">
        <v>170</v>
      </c>
      <c r="C39" s="210" t="s">
        <v>1319</v>
      </c>
      <c r="D39" s="275" t="s">
        <v>309</v>
      </c>
      <c r="E39" s="210" t="s">
        <v>229</v>
      </c>
      <c r="F39" s="200">
        <v>6.0</v>
      </c>
      <c r="G39" s="201" t="s">
        <v>193</v>
      </c>
      <c r="H39" s="243" t="s">
        <v>3485</v>
      </c>
      <c r="I39" s="221"/>
      <c r="J39" s="110"/>
      <c r="K39" s="204"/>
      <c r="L39" s="204"/>
      <c r="M39" s="204"/>
      <c r="N39" s="204"/>
      <c r="O39" s="205">
        <v>0.0</v>
      </c>
      <c r="P39" s="205">
        <v>1.0</v>
      </c>
      <c r="Q39" s="205">
        <v>1.0</v>
      </c>
      <c r="R39" s="105"/>
      <c r="S39" s="105"/>
      <c r="T39" s="105"/>
      <c r="U39" s="105"/>
      <c r="V39" s="105"/>
    </row>
    <row r="40" outlineLevel="1">
      <c r="A40" s="222"/>
      <c r="B40" s="208" t="s">
        <v>177</v>
      </c>
      <c r="C40" s="210" t="s">
        <v>327</v>
      </c>
      <c r="D40" s="233"/>
      <c r="E40" s="210" t="s">
        <v>2590</v>
      </c>
      <c r="F40" s="200" t="s">
        <v>2591</v>
      </c>
      <c r="G40" s="201" t="s">
        <v>929</v>
      </c>
      <c r="H40" s="231"/>
      <c r="J40" s="233"/>
      <c r="K40" s="204"/>
      <c r="L40" s="204"/>
      <c r="M40" s="204"/>
      <c r="N40" s="204"/>
      <c r="O40" s="205">
        <v>0.0</v>
      </c>
      <c r="P40" s="205">
        <v>1.0</v>
      </c>
      <c r="Q40" s="205">
        <v>1.0</v>
      </c>
      <c r="R40" s="105"/>
      <c r="S40" s="105"/>
      <c r="T40" s="105"/>
      <c r="U40" s="105"/>
      <c r="V40" s="105"/>
    </row>
    <row r="41" outlineLevel="1">
      <c r="A41" s="222"/>
      <c r="B41" s="208" t="s">
        <v>1168</v>
      </c>
      <c r="C41" s="210" t="s">
        <v>333</v>
      </c>
      <c r="D41" s="233"/>
      <c r="E41" s="210" t="s">
        <v>191</v>
      </c>
      <c r="F41" s="200">
        <v>13.2</v>
      </c>
      <c r="G41" s="201" t="s">
        <v>91</v>
      </c>
      <c r="H41" s="231"/>
      <c r="J41" s="233"/>
      <c r="K41" s="204"/>
      <c r="L41" s="204"/>
      <c r="M41" s="204"/>
      <c r="N41" s="204"/>
      <c r="O41" s="205">
        <v>0.0</v>
      </c>
      <c r="P41" s="205">
        <v>1.0</v>
      </c>
      <c r="Q41" s="205">
        <v>1.0</v>
      </c>
      <c r="R41" s="105"/>
      <c r="S41" s="105"/>
      <c r="T41" s="105"/>
      <c r="U41" s="105"/>
      <c r="V41" s="105"/>
    </row>
    <row r="42" outlineLevel="1">
      <c r="A42" s="207"/>
      <c r="B42" s="208" t="s">
        <v>1167</v>
      </c>
      <c r="C42" s="210" t="s">
        <v>81</v>
      </c>
      <c r="D42" s="114"/>
      <c r="E42" s="210" t="s">
        <v>173</v>
      </c>
      <c r="F42" s="200">
        <v>12.0</v>
      </c>
      <c r="G42" s="201" t="s">
        <v>147</v>
      </c>
      <c r="H42" s="112"/>
      <c r="I42" s="224"/>
      <c r="J42" s="114"/>
      <c r="K42" s="204"/>
      <c r="L42" s="204"/>
      <c r="M42" s="204"/>
      <c r="N42" s="204"/>
      <c r="O42" s="205">
        <v>0.0</v>
      </c>
      <c r="P42" s="205">
        <v>1.0</v>
      </c>
      <c r="Q42" s="205">
        <v>1.0</v>
      </c>
      <c r="R42" s="105"/>
      <c r="S42" s="105"/>
      <c r="T42" s="105"/>
      <c r="U42" s="105"/>
      <c r="V42" s="105"/>
    </row>
    <row r="43" outlineLevel="1">
      <c r="A43" s="195" t="s">
        <v>128</v>
      </c>
      <c r="B43" s="208"/>
      <c r="C43" s="210" t="s">
        <v>130</v>
      </c>
      <c r="D43" s="275" t="s">
        <v>121</v>
      </c>
      <c r="E43" s="210" t="s">
        <v>3486</v>
      </c>
      <c r="F43" s="200" t="s">
        <v>3487</v>
      </c>
      <c r="G43" s="201" t="s">
        <v>237</v>
      </c>
      <c r="H43" s="243" t="s">
        <v>259</v>
      </c>
      <c r="I43" s="221"/>
      <c r="J43" s="110"/>
      <c r="K43" s="203"/>
      <c r="L43" s="203"/>
      <c r="M43" s="204"/>
      <c r="N43" s="204"/>
      <c r="O43" s="205">
        <v>0.0</v>
      </c>
      <c r="P43" s="205">
        <v>1.0</v>
      </c>
      <c r="Q43" s="205">
        <v>1.0</v>
      </c>
      <c r="R43" s="105"/>
      <c r="S43" s="105"/>
      <c r="T43" s="105"/>
      <c r="U43" s="105"/>
      <c r="V43" s="105"/>
    </row>
    <row r="44" outlineLevel="1">
      <c r="A44" s="222"/>
      <c r="B44" s="208" t="s">
        <v>76</v>
      </c>
      <c r="C44" s="210" t="s">
        <v>206</v>
      </c>
      <c r="D44" s="233"/>
      <c r="E44" s="210" t="s">
        <v>191</v>
      </c>
      <c r="F44" s="200">
        <v>13.2</v>
      </c>
      <c r="G44" s="201" t="s">
        <v>91</v>
      </c>
      <c r="H44" s="112"/>
      <c r="I44" s="224"/>
      <c r="J44" s="114"/>
      <c r="K44" s="203"/>
      <c r="L44" s="203"/>
      <c r="M44" s="204"/>
      <c r="N44" s="204"/>
      <c r="O44" s="205"/>
      <c r="P44" s="205"/>
      <c r="Q44" s="205"/>
      <c r="R44" s="105"/>
      <c r="S44" s="105"/>
      <c r="T44" s="105"/>
      <c r="U44" s="105"/>
      <c r="V44" s="105"/>
    </row>
    <row r="45" outlineLevel="1">
      <c r="A45" s="236" t="s">
        <v>931</v>
      </c>
      <c r="B45" s="196"/>
      <c r="C45" s="211" t="s">
        <v>3488</v>
      </c>
      <c r="D45" s="211" t="s">
        <v>3489</v>
      </c>
      <c r="E45" s="211" t="s">
        <v>1054</v>
      </c>
      <c r="F45" s="200">
        <v>0.6</v>
      </c>
      <c r="G45" s="201" t="s">
        <v>292</v>
      </c>
      <c r="H45" s="1230" t="s">
        <v>3490</v>
      </c>
      <c r="I45" s="120"/>
      <c r="J45" s="117"/>
      <c r="K45" s="203"/>
      <c r="L45" s="203"/>
      <c r="M45" s="204"/>
      <c r="N45" s="204"/>
      <c r="O45" s="205">
        <v>0.0</v>
      </c>
      <c r="P45" s="205">
        <v>0.0</v>
      </c>
      <c r="Q45" s="205">
        <v>0.0</v>
      </c>
      <c r="R45" s="105"/>
      <c r="S45" s="105"/>
      <c r="T45" s="105"/>
      <c r="U45" s="105"/>
      <c r="V45" s="105"/>
    </row>
    <row r="46">
      <c r="A46" s="180"/>
      <c r="B46" s="246"/>
      <c r="C46" s="180"/>
      <c r="D46" s="180"/>
      <c r="E46" s="180"/>
      <c r="F46" s="248"/>
      <c r="G46" s="248"/>
      <c r="H46" s="180"/>
      <c r="I46" s="180"/>
      <c r="J46" s="180"/>
      <c r="K46" s="180"/>
      <c r="L46" s="180"/>
      <c r="M46" s="180"/>
      <c r="N46" s="180"/>
      <c r="O46" s="180"/>
      <c r="P46" s="180"/>
      <c r="Q46" s="180"/>
      <c r="R46" s="180"/>
      <c r="S46" s="180"/>
      <c r="T46" s="180"/>
      <c r="U46" s="180"/>
      <c r="V46" s="180"/>
    </row>
    <row r="47">
      <c r="A47" s="250" t="s">
        <v>148</v>
      </c>
      <c r="B47" s="110"/>
      <c r="C47" s="251"/>
      <c r="D47" s="251"/>
      <c r="E47" s="251"/>
      <c r="F47" s="253"/>
      <c r="G47" s="251"/>
      <c r="H47" s="253"/>
      <c r="I47" s="253"/>
      <c r="J47" s="254"/>
      <c r="K47" s="253"/>
      <c r="L47" s="253"/>
      <c r="M47" s="253"/>
      <c r="N47" s="253"/>
      <c r="O47" s="253"/>
      <c r="P47" s="253"/>
      <c r="Q47" s="253"/>
      <c r="R47" s="253"/>
      <c r="S47" s="253"/>
      <c r="T47" s="253"/>
      <c r="U47" s="253"/>
      <c r="V47" s="253"/>
    </row>
    <row r="48" outlineLevel="1">
      <c r="A48" s="112"/>
      <c r="B48" s="114"/>
      <c r="C48" s="256" t="s">
        <v>48</v>
      </c>
      <c r="D48" s="257" t="s">
        <v>49</v>
      </c>
      <c r="E48" s="256" t="s">
        <v>50</v>
      </c>
      <c r="F48" s="259" t="s">
        <v>51</v>
      </c>
      <c r="G48" s="259" t="s">
        <v>174</v>
      </c>
      <c r="H48" s="260" t="s">
        <v>52</v>
      </c>
      <c r="I48" s="259" t="str">
        <f>'テンプレート'!I56</f>
        <v>Landing Lag</v>
      </c>
      <c r="J48" s="259" t="s">
        <v>176</v>
      </c>
      <c r="K48" s="259" t="str">
        <f>'テンプレート'!K56</f>
        <v>ベクトル</v>
      </c>
      <c r="L48" s="259" t="str">
        <f>'テンプレート'!L56</f>
        <v>KBG (R.E.)</v>
      </c>
      <c r="M48" s="259" t="str">
        <f>'テンプレート'!M56</f>
        <v>BKB (R.A.)</v>
      </c>
      <c r="N48" s="259" t="str">
        <f>'テンプレート'!N56</f>
        <v>FKB (R.F.)</v>
      </c>
      <c r="O48" s="262" t="str">
        <f>'テンプレート'!O56</f>
        <v>盾削り値</v>
      </c>
      <c r="P48" s="259" t="str">
        <f>'テンプレート'!P56</f>
        <v>ﾋｯﾄｽﾄｯﾌﾟ</v>
      </c>
      <c r="Q48" s="262" t="str">
        <f>'テンプレート'!Q56</f>
        <v>ずらし</v>
      </c>
      <c r="R48" s="263" t="str">
        <f>'テンプレート'!R56</f>
        <v>Comment</v>
      </c>
      <c r="S48" s="120"/>
      <c r="T48" s="120"/>
      <c r="U48" s="120"/>
      <c r="V48" s="120"/>
    </row>
    <row r="49" outlineLevel="1">
      <c r="A49" s="265" t="s">
        <v>187</v>
      </c>
      <c r="B49" s="267"/>
      <c r="C49" s="199" t="s">
        <v>255</v>
      </c>
      <c r="D49" s="275" t="s">
        <v>548</v>
      </c>
      <c r="E49" s="271" t="s">
        <v>191</v>
      </c>
      <c r="F49" s="273">
        <v>13.2</v>
      </c>
      <c r="G49" s="273">
        <v>11.22</v>
      </c>
      <c r="H49" s="200" t="s">
        <v>193</v>
      </c>
      <c r="I49" s="311" t="str">
        <f t="array" ref="I49">INDEX('Aerial Attacks'!$O$3:$AA$109, MATCH($A$1,'Aerial Attacks'!$A$3:$A$109,0), MATCH(A49,'Aerial Attacks'!$O$2:$S$2,0))</f>
        <v>7</v>
      </c>
      <c r="J49" s="314" t="s">
        <v>3491</v>
      </c>
      <c r="K49" s="278"/>
      <c r="L49" s="284"/>
      <c r="M49" s="825"/>
      <c r="N49" s="825"/>
      <c r="O49" s="282">
        <v>0.0</v>
      </c>
      <c r="P49" s="282">
        <v>1.0</v>
      </c>
      <c r="Q49" s="282">
        <v>1.0</v>
      </c>
      <c r="R49" s="1128"/>
      <c r="S49" s="221"/>
      <c r="T49" s="221"/>
      <c r="U49" s="221"/>
      <c r="V49" s="110"/>
    </row>
    <row r="50" outlineLevel="1">
      <c r="A50" s="207"/>
      <c r="B50" s="267" t="s">
        <v>76</v>
      </c>
      <c r="C50" s="199" t="s">
        <v>326</v>
      </c>
      <c r="D50" s="114"/>
      <c r="E50" s="199" t="s">
        <v>66</v>
      </c>
      <c r="F50" s="200">
        <v>7.199999999999999</v>
      </c>
      <c r="G50" s="200">
        <v>6.12</v>
      </c>
      <c r="H50" s="200" t="s">
        <v>70</v>
      </c>
      <c r="I50" s="207"/>
      <c r="J50" s="114"/>
      <c r="K50" s="278"/>
      <c r="L50" s="284"/>
      <c r="M50" s="825"/>
      <c r="N50" s="825"/>
      <c r="O50" s="282">
        <v>0.0</v>
      </c>
      <c r="P50" s="282">
        <v>1.0</v>
      </c>
      <c r="Q50" s="282">
        <v>1.0</v>
      </c>
      <c r="R50" s="112"/>
      <c r="S50" s="224"/>
      <c r="T50" s="224"/>
      <c r="U50" s="224"/>
      <c r="V50" s="114"/>
    </row>
    <row r="51" outlineLevel="1">
      <c r="A51" s="299" t="s">
        <v>219</v>
      </c>
      <c r="B51" s="267"/>
      <c r="C51" s="199" t="s">
        <v>308</v>
      </c>
      <c r="D51" s="301">
        <v>54.0</v>
      </c>
      <c r="E51" s="199" t="s">
        <v>166</v>
      </c>
      <c r="F51" s="200">
        <v>16.8</v>
      </c>
      <c r="G51" s="200">
        <v>14.280000000000001</v>
      </c>
      <c r="H51" s="200" t="s">
        <v>59</v>
      </c>
      <c r="I51" s="581" t="str">
        <f t="array" ref="I51">INDEX('Aerial Attacks'!$O$3:$AA$109, MATCH($A$1,'Aerial Attacks'!$A$3:$A$109,0), MATCH(A51,'Aerial Attacks'!$O$2:$S$2,0))</f>
        <v>11</v>
      </c>
      <c r="J51" s="355" t="s">
        <v>491</v>
      </c>
      <c r="K51" s="278"/>
      <c r="L51" s="284"/>
      <c r="M51" s="825"/>
      <c r="N51" s="825"/>
      <c r="O51" s="282">
        <v>0.0</v>
      </c>
      <c r="P51" s="282">
        <v>1.0</v>
      </c>
      <c r="Q51" s="282">
        <v>1.0</v>
      </c>
      <c r="R51" s="1130"/>
      <c r="S51" s="120"/>
      <c r="T51" s="120"/>
      <c r="U51" s="120"/>
      <c r="V51" s="117"/>
    </row>
    <row r="52" outlineLevel="1">
      <c r="A52" s="265" t="s">
        <v>260</v>
      </c>
      <c r="B52" s="267" t="s">
        <v>170</v>
      </c>
      <c r="C52" s="199" t="s">
        <v>229</v>
      </c>
      <c r="D52" s="275" t="s">
        <v>541</v>
      </c>
      <c r="E52" s="199" t="s">
        <v>194</v>
      </c>
      <c r="F52" s="200">
        <v>3.5999999999999996</v>
      </c>
      <c r="G52" s="200">
        <v>3.06</v>
      </c>
      <c r="H52" s="200" t="s">
        <v>292</v>
      </c>
      <c r="I52" s="311">
        <f t="array" ref="I52">INDEX('Aerial Attacks'!$O$3:$AA$109, MATCH($A$1,'Aerial Attacks'!$A$3:$A$109,0), MATCH(A52,'Aerial Attacks'!$O$2:$S$2,0))</f>
        <v>10</v>
      </c>
      <c r="J52" s="314" t="s">
        <v>1129</v>
      </c>
      <c r="K52" s="278"/>
      <c r="L52" s="284"/>
      <c r="M52" s="825"/>
      <c r="N52" s="825"/>
      <c r="O52" s="282">
        <v>0.0</v>
      </c>
      <c r="P52" s="282">
        <v>1.0</v>
      </c>
      <c r="Q52" s="282">
        <v>1.0</v>
      </c>
      <c r="R52" s="1128"/>
      <c r="S52" s="221"/>
      <c r="T52" s="221"/>
      <c r="U52" s="221"/>
      <c r="V52" s="110"/>
    </row>
    <row r="53" outlineLevel="1">
      <c r="A53" s="222"/>
      <c r="B53" s="267" t="s">
        <v>177</v>
      </c>
      <c r="C53" s="199" t="s">
        <v>145</v>
      </c>
      <c r="D53" s="233"/>
      <c r="E53" s="199" t="s">
        <v>473</v>
      </c>
      <c r="F53" s="200">
        <v>3.0</v>
      </c>
      <c r="G53" s="200">
        <v>2.55</v>
      </c>
      <c r="H53" s="200" t="s">
        <v>292</v>
      </c>
      <c r="I53" s="222"/>
      <c r="J53" s="233"/>
      <c r="K53" s="278"/>
      <c r="L53" s="284"/>
      <c r="M53" s="825"/>
      <c r="N53" s="825"/>
      <c r="O53" s="282">
        <v>0.0</v>
      </c>
      <c r="P53" s="282">
        <v>1.0</v>
      </c>
      <c r="Q53" s="282">
        <v>1.0</v>
      </c>
      <c r="R53" s="231"/>
      <c r="V53" s="233"/>
    </row>
    <row r="54" outlineLevel="1">
      <c r="A54" s="207"/>
      <c r="B54" s="267" t="s">
        <v>245</v>
      </c>
      <c r="C54" s="199" t="s">
        <v>575</v>
      </c>
      <c r="D54" s="114"/>
      <c r="E54" s="199" t="s">
        <v>66</v>
      </c>
      <c r="F54" s="200">
        <v>7.199999999999999</v>
      </c>
      <c r="G54" s="200">
        <v>6.12</v>
      </c>
      <c r="H54" s="200" t="s">
        <v>70</v>
      </c>
      <c r="I54" s="207"/>
      <c r="J54" s="114"/>
      <c r="K54" s="278"/>
      <c r="L54" s="284"/>
      <c r="M54" s="825"/>
      <c r="N54" s="825"/>
      <c r="O54" s="282">
        <v>0.0</v>
      </c>
      <c r="P54" s="282">
        <v>1.0</v>
      </c>
      <c r="Q54" s="282">
        <v>1.0</v>
      </c>
      <c r="R54" s="112"/>
      <c r="S54" s="224"/>
      <c r="T54" s="224"/>
      <c r="U54" s="224"/>
      <c r="V54" s="114"/>
    </row>
    <row r="55" outlineLevel="1">
      <c r="A55" s="265" t="s">
        <v>271</v>
      </c>
      <c r="B55" s="267" t="s">
        <v>922</v>
      </c>
      <c r="C55" s="199" t="s">
        <v>3492</v>
      </c>
      <c r="D55" s="269" t="s">
        <v>464</v>
      </c>
      <c r="E55" s="199" t="s">
        <v>452</v>
      </c>
      <c r="F55" s="200">
        <v>1.56</v>
      </c>
      <c r="G55" s="200">
        <v>1.326</v>
      </c>
      <c r="H55" s="200" t="s">
        <v>292</v>
      </c>
      <c r="I55" s="311" t="str">
        <f t="array" ref="I55">INDEX('Aerial Attacks'!$O$3:$AA$109, MATCH($A$1,'Aerial Attacks'!$A$3:$A$109,0), MATCH(A55,'Aerial Attacks'!$O$2:$S$2,0))</f>
        <v>14</v>
      </c>
      <c r="J55" s="314" t="s">
        <v>1550</v>
      </c>
      <c r="K55" s="284"/>
      <c r="L55" s="284"/>
      <c r="M55" s="825"/>
      <c r="N55" s="825"/>
      <c r="O55" s="282">
        <v>0.0</v>
      </c>
      <c r="P55" s="282">
        <v>1.0</v>
      </c>
      <c r="Q55" s="282">
        <v>1.0</v>
      </c>
      <c r="R55" s="1128"/>
      <c r="S55" s="221"/>
      <c r="T55" s="221"/>
      <c r="U55" s="221"/>
      <c r="V55" s="110"/>
    </row>
    <row r="56" outlineLevel="1">
      <c r="A56" s="222"/>
      <c r="B56" s="267" t="s">
        <v>417</v>
      </c>
      <c r="C56" s="199" t="s">
        <v>333</v>
      </c>
      <c r="D56" s="233"/>
      <c r="E56" s="199" t="s">
        <v>452</v>
      </c>
      <c r="F56" s="200">
        <v>1.56</v>
      </c>
      <c r="G56" s="200">
        <v>1.326</v>
      </c>
      <c r="H56" s="200" t="s">
        <v>292</v>
      </c>
      <c r="I56" s="222"/>
      <c r="J56" s="233"/>
      <c r="K56" s="284"/>
      <c r="L56" s="284"/>
      <c r="M56" s="825"/>
      <c r="N56" s="825"/>
      <c r="O56" s="282">
        <v>0.0</v>
      </c>
      <c r="P56" s="282">
        <v>1.0</v>
      </c>
      <c r="Q56" s="282">
        <v>1.0</v>
      </c>
      <c r="R56" s="231"/>
      <c r="V56" s="233"/>
    </row>
    <row r="57" outlineLevel="1">
      <c r="A57" s="207"/>
      <c r="B57" s="267" t="s">
        <v>298</v>
      </c>
      <c r="C57" s="199" t="s">
        <v>1066</v>
      </c>
      <c r="D57" s="114"/>
      <c r="E57" s="199" t="s">
        <v>194</v>
      </c>
      <c r="F57" s="200">
        <v>3.5999999999999996</v>
      </c>
      <c r="G57" s="200">
        <v>3.06</v>
      </c>
      <c r="H57" s="200" t="s">
        <v>292</v>
      </c>
      <c r="I57" s="207"/>
      <c r="J57" s="114"/>
      <c r="K57" s="284"/>
      <c r="L57" s="284"/>
      <c r="M57" s="825"/>
      <c r="N57" s="825"/>
      <c r="O57" s="282">
        <v>0.0</v>
      </c>
      <c r="P57" s="282">
        <v>1.0</v>
      </c>
      <c r="Q57" s="282">
        <v>1.0</v>
      </c>
      <c r="R57" s="112"/>
      <c r="S57" s="224"/>
      <c r="T57" s="224"/>
      <c r="U57" s="224"/>
      <c r="V57" s="114"/>
    </row>
    <row r="58" outlineLevel="1">
      <c r="A58" s="265" t="s">
        <v>283</v>
      </c>
      <c r="B58" s="267"/>
      <c r="C58" s="199" t="s">
        <v>840</v>
      </c>
      <c r="D58" s="216" t="s">
        <v>309</v>
      </c>
      <c r="E58" s="199" t="s">
        <v>90</v>
      </c>
      <c r="F58" s="200">
        <v>9.6</v>
      </c>
      <c r="G58" s="200">
        <v>8.16</v>
      </c>
      <c r="H58" s="200" t="s">
        <v>193</v>
      </c>
      <c r="I58" s="311">
        <f t="array" ref="I58">INDEX('Aerial Attacks'!$O$3:$AA$109, MATCH($A$1,'Aerial Attacks'!$A$3:$A$109,0), MATCH(A58,'Aerial Attacks'!$O$2:$S$2,0))</f>
        <v>30</v>
      </c>
      <c r="J58" s="314" t="s">
        <v>1359</v>
      </c>
      <c r="K58" s="284"/>
      <c r="L58" s="284"/>
      <c r="M58" s="825"/>
      <c r="N58" s="825"/>
      <c r="O58" s="282">
        <v>0.0</v>
      </c>
      <c r="P58" s="282">
        <v>1.0</v>
      </c>
      <c r="Q58" s="282">
        <v>1.0</v>
      </c>
      <c r="R58" s="316"/>
      <c r="S58" s="221"/>
      <c r="T58" s="221"/>
      <c r="U58" s="221"/>
      <c r="V58" s="110"/>
    </row>
    <row r="59" outlineLevel="1">
      <c r="A59" s="222"/>
      <c r="B59" s="267" t="s">
        <v>76</v>
      </c>
      <c r="C59" s="199" t="s">
        <v>3493</v>
      </c>
      <c r="D59" s="207"/>
      <c r="E59" s="199" t="s">
        <v>90</v>
      </c>
      <c r="F59" s="200">
        <v>9.6</v>
      </c>
      <c r="G59" s="200">
        <v>8.16</v>
      </c>
      <c r="H59" s="200" t="s">
        <v>193</v>
      </c>
      <c r="I59" s="222"/>
      <c r="J59" s="233"/>
      <c r="K59" s="284"/>
      <c r="L59" s="284"/>
      <c r="M59" s="825"/>
      <c r="N59" s="825"/>
      <c r="O59" s="282">
        <v>0.0</v>
      </c>
      <c r="P59" s="282">
        <v>1.0</v>
      </c>
      <c r="Q59" s="282">
        <v>1.0</v>
      </c>
      <c r="R59" s="231"/>
      <c r="V59" s="233"/>
    </row>
    <row r="60" outlineLevel="1">
      <c r="A60" s="207"/>
      <c r="B60" s="267" t="s">
        <v>332</v>
      </c>
      <c r="C60" s="386"/>
      <c r="D60" s="127" t="s">
        <v>694</v>
      </c>
      <c r="E60" s="386"/>
      <c r="F60" s="386"/>
      <c r="G60" s="386"/>
      <c r="H60" s="386"/>
      <c r="I60" s="207"/>
      <c r="J60" s="114"/>
      <c r="K60" s="284"/>
      <c r="L60" s="284"/>
      <c r="M60" s="825"/>
      <c r="N60" s="825"/>
      <c r="O60" s="282">
        <v>0.0</v>
      </c>
      <c r="P60" s="282">
        <v>1.0</v>
      </c>
      <c r="Q60" s="282">
        <v>1.0</v>
      </c>
      <c r="R60" s="112"/>
      <c r="S60" s="224"/>
      <c r="T60" s="224"/>
      <c r="U60" s="224"/>
      <c r="V60" s="114"/>
    </row>
    <row r="61">
      <c r="A61" s="312"/>
      <c r="B61" s="315"/>
      <c r="C61" s="317"/>
      <c r="D61" s="317"/>
      <c r="E61" s="318"/>
      <c r="F61" s="318"/>
      <c r="G61" s="318"/>
      <c r="H61" s="319"/>
      <c r="I61" s="319"/>
      <c r="J61" s="320"/>
      <c r="K61" s="320"/>
      <c r="L61" s="320"/>
      <c r="M61" s="320"/>
      <c r="N61" s="320"/>
      <c r="O61" s="320"/>
      <c r="P61" s="320"/>
      <c r="Q61" s="180"/>
      <c r="R61" s="180"/>
      <c r="S61" s="180"/>
      <c r="T61" s="180"/>
      <c r="U61" s="180"/>
      <c r="V61" s="180"/>
    </row>
    <row r="62">
      <c r="A62" s="322" t="s">
        <v>305</v>
      </c>
      <c r="B62" s="117"/>
      <c r="C62" s="317"/>
      <c r="D62" s="317"/>
      <c r="E62" s="318"/>
      <c r="F62" s="318"/>
      <c r="G62" s="318"/>
      <c r="H62" s="319"/>
      <c r="I62" s="319"/>
      <c r="J62" s="320"/>
      <c r="K62" s="320"/>
      <c r="L62" s="320"/>
      <c r="M62" s="320"/>
      <c r="N62" s="320"/>
      <c r="O62" s="320"/>
      <c r="P62" s="320"/>
      <c r="Q62" s="180"/>
      <c r="R62" s="180"/>
      <c r="S62" s="180"/>
      <c r="T62" s="180"/>
      <c r="U62" s="180"/>
      <c r="V62" s="180"/>
    </row>
    <row r="63" outlineLevel="1">
      <c r="A63" s="324" t="s">
        <v>3494</v>
      </c>
      <c r="B63" s="117"/>
      <c r="C63" s="327" t="s">
        <v>48</v>
      </c>
      <c r="D63" s="327" t="s">
        <v>49</v>
      </c>
      <c r="E63" s="328" t="s">
        <v>50</v>
      </c>
      <c r="F63" s="329" t="s">
        <v>51</v>
      </c>
      <c r="G63" s="328" t="s">
        <v>52</v>
      </c>
      <c r="H63" s="331" t="s">
        <v>53</v>
      </c>
      <c r="I63" s="120"/>
      <c r="J63" s="117"/>
      <c r="K63" s="333" t="str">
        <f>'テンプレート'!K72</f>
        <v>ベクトル</v>
      </c>
      <c r="L63" s="333" t="str">
        <f>'テンプレート'!L72</f>
        <v>KBG (R.E.)</v>
      </c>
      <c r="M63" s="333" t="str">
        <f>'テンプレート'!M72</f>
        <v>BKB (R.A.)</v>
      </c>
      <c r="N63" s="333" t="str">
        <f>'テンプレート'!N72</f>
        <v>FKB (R.F.)</v>
      </c>
      <c r="O63" s="334" t="str">
        <f>'テンプレート'!O72</f>
        <v>盾削り値</v>
      </c>
      <c r="P63" s="333" t="str">
        <f>'テンプレート'!P72</f>
        <v>ﾋｯﾄｽﾄｯﾌﾟ</v>
      </c>
      <c r="Q63" s="334" t="str">
        <f>'テンプレート'!Q72</f>
        <v>ずらし</v>
      </c>
      <c r="R63" s="333" t="str">
        <f>'テンプレート'!R72</f>
        <v>相殺</v>
      </c>
      <c r="S63" s="334" t="str">
        <f>'テンプレート'!S72</f>
        <v>相殺ﾓｰｼｮﾝ</v>
      </c>
      <c r="T63" s="334" t="str">
        <f>'テンプレート'!T72</f>
        <v>飛び道具</v>
      </c>
      <c r="U63" s="334" t="str">
        <f>'テンプレート'!U72</f>
        <v>慣性反転</v>
      </c>
      <c r="V63" s="334" t="str">
        <f>'テンプレート'!V72</f>
        <v>向き反転</v>
      </c>
    </row>
    <row r="64" outlineLevel="1">
      <c r="A64" s="335" t="s">
        <v>322</v>
      </c>
      <c r="B64" s="343" t="s">
        <v>341</v>
      </c>
      <c r="C64" s="199" t="s">
        <v>3495</v>
      </c>
      <c r="D64" s="199" t="s">
        <v>190</v>
      </c>
      <c r="E64" s="199" t="s">
        <v>3496</v>
      </c>
      <c r="F64" s="200" t="s">
        <v>3497</v>
      </c>
      <c r="G64" s="199" t="s">
        <v>348</v>
      </c>
      <c r="H64" s="243" t="s">
        <v>3498</v>
      </c>
      <c r="I64" s="221"/>
      <c r="J64" s="110"/>
      <c r="K64" s="200">
        <v>50.0</v>
      </c>
      <c r="L64" s="200">
        <v>85.0</v>
      </c>
      <c r="M64" s="205">
        <v>10.0</v>
      </c>
      <c r="N64" s="205">
        <v>0.0</v>
      </c>
      <c r="O64" s="200">
        <v>0.0</v>
      </c>
      <c r="P64" s="200">
        <v>1.0</v>
      </c>
      <c r="Q64" s="200">
        <v>1.0</v>
      </c>
      <c r="R64" s="205" t="b">
        <v>1</v>
      </c>
      <c r="S64" s="205" t="b">
        <v>0</v>
      </c>
      <c r="T64" s="205" t="b">
        <v>1</v>
      </c>
      <c r="U64" s="344" t="s">
        <v>340</v>
      </c>
      <c r="V64" s="344" t="b">
        <v>1</v>
      </c>
    </row>
    <row r="65" outlineLevel="1">
      <c r="A65" s="222"/>
      <c r="B65" s="708" t="s">
        <v>3499</v>
      </c>
      <c r="C65" s="199" t="s">
        <v>3500</v>
      </c>
      <c r="D65" s="216" t="s">
        <v>1333</v>
      </c>
      <c r="E65" s="199" t="s">
        <v>429</v>
      </c>
      <c r="F65" s="200">
        <v>1.2</v>
      </c>
      <c r="G65" s="201" t="s">
        <v>292</v>
      </c>
      <c r="H65" s="231"/>
      <c r="J65" s="233"/>
      <c r="K65" s="203"/>
      <c r="L65" s="203"/>
      <c r="M65" s="204"/>
      <c r="N65" s="204"/>
      <c r="O65" s="200">
        <v>0.0</v>
      </c>
      <c r="P65" s="200">
        <v>1.0</v>
      </c>
      <c r="Q65" s="200">
        <v>1.0</v>
      </c>
      <c r="R65" s="205" t="b">
        <v>1</v>
      </c>
      <c r="S65" s="205" t="b">
        <v>0</v>
      </c>
      <c r="T65" s="205" t="b">
        <v>1</v>
      </c>
      <c r="U65" s="222"/>
      <c r="V65" s="222"/>
    </row>
    <row r="66" outlineLevel="1">
      <c r="A66" s="222"/>
      <c r="B66" s="708" t="s">
        <v>3501</v>
      </c>
      <c r="C66" s="199" t="s">
        <v>3502</v>
      </c>
      <c r="D66" s="207"/>
      <c r="E66" s="199" t="s">
        <v>79</v>
      </c>
      <c r="F66" s="200">
        <v>10.799999999999999</v>
      </c>
      <c r="G66" s="201" t="s">
        <v>193</v>
      </c>
      <c r="H66" s="231"/>
      <c r="J66" s="233"/>
      <c r="K66" s="203"/>
      <c r="L66" s="203"/>
      <c r="M66" s="204"/>
      <c r="N66" s="204"/>
      <c r="O66" s="200">
        <v>0.0</v>
      </c>
      <c r="P66" s="200">
        <v>1.0</v>
      </c>
      <c r="Q66" s="200">
        <v>1.0</v>
      </c>
      <c r="R66" s="205" t="b">
        <v>1</v>
      </c>
      <c r="S66" s="205" t="b">
        <v>0</v>
      </c>
      <c r="T66" s="205" t="b">
        <v>1</v>
      </c>
      <c r="U66" s="222"/>
      <c r="V66" s="222"/>
    </row>
    <row r="67" outlineLevel="1">
      <c r="A67" s="335" t="s">
        <v>359</v>
      </c>
      <c r="B67" s="343" t="s">
        <v>341</v>
      </c>
      <c r="C67" s="199" t="s">
        <v>3495</v>
      </c>
      <c r="D67" s="199" t="s">
        <v>98</v>
      </c>
      <c r="E67" s="199" t="s">
        <v>3496</v>
      </c>
      <c r="F67" s="200" t="s">
        <v>3497</v>
      </c>
      <c r="G67" s="199" t="s">
        <v>348</v>
      </c>
      <c r="H67" s="231"/>
      <c r="J67" s="233"/>
      <c r="K67" s="203"/>
      <c r="L67" s="203"/>
      <c r="M67" s="204"/>
      <c r="N67" s="204"/>
      <c r="O67" s="200">
        <v>0.0</v>
      </c>
      <c r="P67" s="200">
        <v>1.0</v>
      </c>
      <c r="Q67" s="200">
        <v>1.0</v>
      </c>
      <c r="R67" s="205" t="b">
        <v>1</v>
      </c>
      <c r="S67" s="205" t="b">
        <v>0</v>
      </c>
      <c r="T67" s="205" t="b">
        <v>1</v>
      </c>
      <c r="U67" s="222"/>
      <c r="V67" s="222"/>
    </row>
    <row r="68" outlineLevel="1">
      <c r="A68" s="222"/>
      <c r="B68" s="708" t="s">
        <v>3499</v>
      </c>
      <c r="C68" s="199" t="s">
        <v>3500</v>
      </c>
      <c r="D68" s="216" t="s">
        <v>2464</v>
      </c>
      <c r="E68" s="199" t="s">
        <v>429</v>
      </c>
      <c r="F68" s="200">
        <v>1.2</v>
      </c>
      <c r="G68" s="201" t="s">
        <v>292</v>
      </c>
      <c r="H68" s="231"/>
      <c r="J68" s="233"/>
      <c r="K68" s="203"/>
      <c r="L68" s="203"/>
      <c r="M68" s="204"/>
      <c r="N68" s="204"/>
      <c r="O68" s="200">
        <v>0.0</v>
      </c>
      <c r="P68" s="200">
        <v>1.0</v>
      </c>
      <c r="Q68" s="200">
        <v>1.0</v>
      </c>
      <c r="R68" s="205" t="b">
        <v>1</v>
      </c>
      <c r="S68" s="205" t="b">
        <v>0</v>
      </c>
      <c r="T68" s="205" t="b">
        <v>1</v>
      </c>
      <c r="U68" s="222"/>
      <c r="V68" s="222"/>
    </row>
    <row r="69" outlineLevel="1">
      <c r="A69" s="222"/>
      <c r="B69" s="708" t="s">
        <v>3501</v>
      </c>
      <c r="C69" s="199" t="s">
        <v>3502</v>
      </c>
      <c r="D69" s="207"/>
      <c r="E69" s="199" t="s">
        <v>79</v>
      </c>
      <c r="F69" s="200">
        <v>10.799999999999999</v>
      </c>
      <c r="G69" s="201" t="s">
        <v>193</v>
      </c>
      <c r="H69" s="112"/>
      <c r="I69" s="224"/>
      <c r="J69" s="114"/>
      <c r="K69" s="203"/>
      <c r="L69" s="203"/>
      <c r="M69" s="204"/>
      <c r="N69" s="204"/>
      <c r="O69" s="200">
        <v>0.0</v>
      </c>
      <c r="P69" s="200">
        <v>1.0</v>
      </c>
      <c r="Q69" s="200">
        <v>1.0</v>
      </c>
      <c r="R69" s="205" t="b">
        <v>1</v>
      </c>
      <c r="S69" s="205" t="b">
        <v>0</v>
      </c>
      <c r="T69" s="205" t="b">
        <v>1</v>
      </c>
      <c r="U69" s="207"/>
      <c r="V69" s="207"/>
    </row>
    <row r="70" outlineLevel="1">
      <c r="A70" s="324" t="s">
        <v>3503</v>
      </c>
      <c r="B70" s="117"/>
      <c r="C70" s="327" t="s">
        <v>48</v>
      </c>
      <c r="D70" s="327" t="s">
        <v>49</v>
      </c>
      <c r="E70" s="328" t="s">
        <v>50</v>
      </c>
      <c r="F70" s="329" t="s">
        <v>51</v>
      </c>
      <c r="G70" s="328" t="s">
        <v>52</v>
      </c>
      <c r="H70" s="331" t="s">
        <v>53</v>
      </c>
      <c r="I70" s="120"/>
      <c r="J70" s="117"/>
      <c r="K70" s="333" t="str">
        <f>'テンプレート'!K75</f>
        <v>ベクトル</v>
      </c>
      <c r="L70" s="333" t="str">
        <f>'テンプレート'!L75</f>
        <v>KBG (R.E.)</v>
      </c>
      <c r="M70" s="333" t="str">
        <f>'テンプレート'!M75</f>
        <v>BKB (R.A.)</v>
      </c>
      <c r="N70" s="333" t="str">
        <f>'テンプレート'!N75</f>
        <v>FKB (R.F.)</v>
      </c>
      <c r="O70" s="334" t="str">
        <f>'テンプレート'!O75</f>
        <v>盾削り値</v>
      </c>
      <c r="P70" s="333" t="str">
        <f>'テンプレート'!P75</f>
        <v>ﾋｯﾄｽﾄｯﾌﾟ</v>
      </c>
      <c r="Q70" s="334" t="str">
        <f>'テンプレート'!Q75</f>
        <v>ずらし</v>
      </c>
      <c r="R70" s="333" t="str">
        <f>'テンプレート'!R75</f>
        <v>相殺</v>
      </c>
      <c r="S70" s="334" t="str">
        <f>'テンプレート'!S75</f>
        <v>相殺ﾓｰｼｮﾝ</v>
      </c>
      <c r="T70" s="334" t="str">
        <f>'テンプレート'!T75</f>
        <v>飛び道具</v>
      </c>
      <c r="U70" s="334" t="str">
        <f>'テンプレート'!U75</f>
        <v>慣性反転</v>
      </c>
      <c r="V70" s="334" t="str">
        <f>'テンプレート'!V75</f>
        <v>向き反転</v>
      </c>
    </row>
    <row r="71" outlineLevel="1">
      <c r="A71" s="335" t="s">
        <v>324</v>
      </c>
      <c r="B71" s="343"/>
      <c r="C71" s="386"/>
      <c r="D71" s="386"/>
      <c r="E71" s="386"/>
      <c r="F71" s="386"/>
      <c r="G71" s="386"/>
      <c r="H71" s="283" t="s">
        <v>3504</v>
      </c>
      <c r="I71" s="221"/>
      <c r="J71" s="110"/>
      <c r="K71" s="414"/>
      <c r="L71" s="414"/>
      <c r="M71" s="414"/>
      <c r="N71" s="414"/>
      <c r="O71" s="414"/>
      <c r="P71" s="414"/>
      <c r="Q71" s="414"/>
      <c r="R71" s="414"/>
      <c r="S71" s="414"/>
      <c r="T71" s="414"/>
      <c r="U71" s="344" t="b">
        <v>0</v>
      </c>
      <c r="V71" s="344" t="b">
        <v>1</v>
      </c>
    </row>
    <row r="72" outlineLevel="1">
      <c r="A72" s="222"/>
      <c r="B72" s="343" t="s">
        <v>2195</v>
      </c>
      <c r="C72" s="199" t="s">
        <v>262</v>
      </c>
      <c r="D72" s="199" t="s">
        <v>1385</v>
      </c>
      <c r="E72" s="199" t="s">
        <v>173</v>
      </c>
      <c r="F72" s="200">
        <v>12.0</v>
      </c>
      <c r="G72" s="201" t="s">
        <v>168</v>
      </c>
      <c r="H72" s="231"/>
      <c r="J72" s="233"/>
      <c r="K72" s="200"/>
      <c r="L72" s="200"/>
      <c r="M72" s="205"/>
      <c r="N72" s="205"/>
      <c r="O72" s="200">
        <v>0.0</v>
      </c>
      <c r="P72" s="200">
        <v>1.0</v>
      </c>
      <c r="Q72" s="200">
        <v>1.0</v>
      </c>
      <c r="R72" s="205" t="b">
        <v>0</v>
      </c>
      <c r="S72" s="205" t="b">
        <v>0</v>
      </c>
      <c r="T72" s="205"/>
      <c r="U72" s="222"/>
      <c r="V72" s="222"/>
    </row>
    <row r="73" outlineLevel="1">
      <c r="A73" s="222"/>
      <c r="B73" s="343" t="s">
        <v>2196</v>
      </c>
      <c r="C73" s="199" t="s">
        <v>262</v>
      </c>
      <c r="D73" s="199" t="s">
        <v>1385</v>
      </c>
      <c r="E73" s="199" t="s">
        <v>74</v>
      </c>
      <c r="F73" s="200">
        <v>14.399999999999999</v>
      </c>
      <c r="G73" s="201" t="s">
        <v>75</v>
      </c>
      <c r="H73" s="112"/>
      <c r="I73" s="224"/>
      <c r="J73" s="114"/>
      <c r="K73" s="200"/>
      <c r="L73" s="200"/>
      <c r="M73" s="205"/>
      <c r="N73" s="205"/>
      <c r="O73" s="200">
        <v>0.0</v>
      </c>
      <c r="P73" s="200">
        <v>1.0</v>
      </c>
      <c r="Q73" s="200">
        <v>1.0</v>
      </c>
      <c r="R73" s="205" t="b">
        <v>0</v>
      </c>
      <c r="S73" s="205" t="b">
        <v>0</v>
      </c>
      <c r="T73" s="205"/>
      <c r="U73" s="207"/>
      <c r="V73" s="207"/>
    </row>
    <row r="74" outlineLevel="1">
      <c r="A74" s="324" t="s">
        <v>3505</v>
      </c>
      <c r="B74" s="117"/>
      <c r="C74" s="327" t="s">
        <v>48</v>
      </c>
      <c r="D74" s="327" t="s">
        <v>49</v>
      </c>
      <c r="E74" s="328" t="s">
        <v>50</v>
      </c>
      <c r="F74" s="329" t="s">
        <v>51</v>
      </c>
      <c r="G74" s="328" t="s">
        <v>52</v>
      </c>
      <c r="H74" s="331" t="s">
        <v>53</v>
      </c>
      <c r="I74" s="120"/>
      <c r="J74" s="117"/>
      <c r="K74" s="333" t="str">
        <f>'テンプレート'!K80</f>
        <v>ベクトル</v>
      </c>
      <c r="L74" s="333" t="str">
        <f>'テンプレート'!L80</f>
        <v>KBG (R.E.)</v>
      </c>
      <c r="M74" s="333" t="str">
        <f>'テンプレート'!M80</f>
        <v>BKB (R.A.)</v>
      </c>
      <c r="N74" s="333" t="str">
        <f>'テンプレート'!N80</f>
        <v>FKB (R.F.)</v>
      </c>
      <c r="O74" s="334" t="str">
        <f>'テンプレート'!O80</f>
        <v>盾削り値</v>
      </c>
      <c r="P74" s="333" t="str">
        <f>'テンプレート'!P80</f>
        <v>ﾋｯﾄｽﾄｯﾌﾟ</v>
      </c>
      <c r="Q74" s="334" t="str">
        <f>'テンプレート'!Q80</f>
        <v>ずらし</v>
      </c>
      <c r="R74" s="333" t="str">
        <f>'テンプレート'!R80</f>
        <v>相殺</v>
      </c>
      <c r="S74" s="334" t="str">
        <f>'テンプレート'!S80</f>
        <v>相殺ﾓｰｼｮﾝ</v>
      </c>
      <c r="T74" s="334" t="str">
        <f>'テンプレート'!T80</f>
        <v>飛び道具</v>
      </c>
      <c r="U74" s="334" t="str">
        <f>'テンプレート'!U80</f>
        <v>慣性反転</v>
      </c>
      <c r="V74" s="334" t="str">
        <f>'テンプレート'!V80</f>
        <v>向き反転</v>
      </c>
    </row>
    <row r="75" outlineLevel="1">
      <c r="A75" s="335" t="s">
        <v>324</v>
      </c>
      <c r="B75" s="388" t="s">
        <v>3506</v>
      </c>
      <c r="C75" s="199" t="s">
        <v>3507</v>
      </c>
      <c r="D75" s="384"/>
      <c r="E75" s="199" t="s">
        <v>303</v>
      </c>
      <c r="F75" s="200">
        <v>2.4</v>
      </c>
      <c r="G75" s="201" t="s">
        <v>292</v>
      </c>
      <c r="H75" s="243" t="s">
        <v>3508</v>
      </c>
      <c r="I75" s="221"/>
      <c r="J75" s="110"/>
      <c r="K75" s="200"/>
      <c r="L75" s="200"/>
      <c r="M75" s="205"/>
      <c r="N75" s="205"/>
      <c r="O75" s="200">
        <v>0.0</v>
      </c>
      <c r="P75" s="200">
        <v>1.0</v>
      </c>
      <c r="Q75" s="200">
        <v>1.0</v>
      </c>
      <c r="R75" s="205" t="b">
        <v>0</v>
      </c>
      <c r="S75" s="205" t="b">
        <v>0</v>
      </c>
      <c r="T75" s="205" t="b">
        <v>1</v>
      </c>
      <c r="U75" s="344" t="b">
        <v>0</v>
      </c>
      <c r="V75" s="344" t="b">
        <v>0</v>
      </c>
    </row>
    <row r="76" outlineLevel="1">
      <c r="A76" s="222"/>
      <c r="B76" s="388" t="s">
        <v>3509</v>
      </c>
      <c r="C76" s="199" t="s">
        <v>404</v>
      </c>
      <c r="D76" s="222"/>
      <c r="E76" s="199" t="s">
        <v>303</v>
      </c>
      <c r="F76" s="200">
        <v>2.4</v>
      </c>
      <c r="G76" s="201" t="s">
        <v>292</v>
      </c>
      <c r="H76" s="231"/>
      <c r="J76" s="233"/>
      <c r="K76" s="200"/>
      <c r="L76" s="200"/>
      <c r="M76" s="205"/>
      <c r="N76" s="205"/>
      <c r="O76" s="200">
        <v>0.0</v>
      </c>
      <c r="P76" s="200">
        <v>1.0</v>
      </c>
      <c r="Q76" s="200">
        <v>1.0</v>
      </c>
      <c r="R76" s="205" t="b">
        <v>0</v>
      </c>
      <c r="S76" s="205" t="b">
        <v>0</v>
      </c>
      <c r="T76" s="205" t="b">
        <v>1</v>
      </c>
      <c r="U76" s="222"/>
      <c r="V76" s="222"/>
    </row>
    <row r="77" outlineLevel="1">
      <c r="A77" s="222"/>
      <c r="B77" s="388" t="s">
        <v>3510</v>
      </c>
      <c r="C77" s="199" t="s">
        <v>3511</v>
      </c>
      <c r="D77" s="222"/>
      <c r="E77" s="199" t="s">
        <v>303</v>
      </c>
      <c r="F77" s="200">
        <v>2.4</v>
      </c>
      <c r="G77" s="201" t="s">
        <v>292</v>
      </c>
      <c r="H77" s="231"/>
      <c r="J77" s="233"/>
      <c r="K77" s="200"/>
      <c r="L77" s="200"/>
      <c r="M77" s="205"/>
      <c r="N77" s="205"/>
      <c r="O77" s="200">
        <v>0.0</v>
      </c>
      <c r="P77" s="200">
        <v>1.0</v>
      </c>
      <c r="Q77" s="200">
        <v>1.0</v>
      </c>
      <c r="R77" s="205" t="b">
        <v>0</v>
      </c>
      <c r="S77" s="205" t="b">
        <v>0</v>
      </c>
      <c r="T77" s="205" t="b">
        <v>1</v>
      </c>
      <c r="U77" s="222"/>
      <c r="V77" s="222"/>
    </row>
    <row r="78" outlineLevel="1">
      <c r="A78" s="222"/>
      <c r="B78" s="388" t="s">
        <v>3512</v>
      </c>
      <c r="C78" s="199" t="s">
        <v>3513</v>
      </c>
      <c r="D78" s="207"/>
      <c r="E78" s="199" t="s">
        <v>303</v>
      </c>
      <c r="F78" s="200">
        <v>2.4</v>
      </c>
      <c r="G78" s="201" t="s">
        <v>292</v>
      </c>
      <c r="H78" s="112"/>
      <c r="I78" s="224"/>
      <c r="J78" s="114"/>
      <c r="K78" s="200"/>
      <c r="L78" s="200"/>
      <c r="M78" s="205"/>
      <c r="N78" s="205"/>
      <c r="O78" s="200">
        <v>0.0</v>
      </c>
      <c r="P78" s="200">
        <v>1.0</v>
      </c>
      <c r="Q78" s="200">
        <v>1.0</v>
      </c>
      <c r="R78" s="205" t="b">
        <v>0</v>
      </c>
      <c r="S78" s="205" t="b">
        <v>0</v>
      </c>
      <c r="T78" s="205" t="b">
        <v>1</v>
      </c>
      <c r="U78" s="207"/>
      <c r="V78" s="207"/>
    </row>
    <row r="79" outlineLevel="1">
      <c r="A79" s="324" t="s">
        <v>3514</v>
      </c>
      <c r="B79" s="117"/>
      <c r="C79" s="327" t="s">
        <v>48</v>
      </c>
      <c r="D79" s="327" t="s">
        <v>49</v>
      </c>
      <c r="E79" s="328" t="s">
        <v>50</v>
      </c>
      <c r="F79" s="329" t="s">
        <v>51</v>
      </c>
      <c r="G79" s="328" t="s">
        <v>52</v>
      </c>
      <c r="H79" s="331" t="s">
        <v>53</v>
      </c>
      <c r="I79" s="120"/>
      <c r="J79" s="117"/>
      <c r="K79" s="333" t="str">
        <f>'テンプレート'!K85</f>
        <v>ベクトル</v>
      </c>
      <c r="L79" s="333" t="str">
        <f>'テンプレート'!L85</f>
        <v>KBG (R.E.)</v>
      </c>
      <c r="M79" s="333" t="str">
        <f>'テンプレート'!M85</f>
        <v>BKB (R.A.)</v>
      </c>
      <c r="N79" s="333" t="str">
        <f>'テンプレート'!N85</f>
        <v>FKB (R.F.)</v>
      </c>
      <c r="O79" s="334" t="str">
        <f>'テンプレート'!O85</f>
        <v>盾削り値</v>
      </c>
      <c r="P79" s="333" t="str">
        <f>'テンプレート'!P85</f>
        <v>ﾋｯﾄｽﾄｯﾌﾟ</v>
      </c>
      <c r="Q79" s="334" t="str">
        <f>'テンプレート'!Q85</f>
        <v>ずらし</v>
      </c>
      <c r="R79" s="333" t="str">
        <f>'テンプレート'!R85</f>
        <v>相殺</v>
      </c>
      <c r="S79" s="334" t="str">
        <f>'テンプレート'!S85</f>
        <v>相殺ﾓｰｼｮﾝ</v>
      </c>
      <c r="T79" s="334" t="str">
        <f>'テンプレート'!T85</f>
        <v>飛び道具</v>
      </c>
      <c r="U79" s="334" t="str">
        <f>'テンプレート'!U85</f>
        <v>慣性反転</v>
      </c>
      <c r="V79" s="334" t="str">
        <f>'テンプレート'!V85</f>
        <v>向き反転</v>
      </c>
    </row>
    <row r="80" outlineLevel="1">
      <c r="A80" s="335" t="s">
        <v>324</v>
      </c>
      <c r="B80" s="597" t="s">
        <v>1747</v>
      </c>
      <c r="C80" s="199" t="s">
        <v>3515</v>
      </c>
      <c r="D80" s="199" t="s">
        <v>761</v>
      </c>
      <c r="E80" s="386"/>
      <c r="F80" s="386"/>
      <c r="G80" s="386"/>
      <c r="H80" s="213" t="s">
        <v>3516</v>
      </c>
      <c r="I80" s="120"/>
      <c r="J80" s="117"/>
      <c r="K80" s="414"/>
      <c r="L80" s="414"/>
      <c r="M80" s="414"/>
      <c r="N80" s="414"/>
      <c r="O80" s="414"/>
      <c r="P80" s="414"/>
      <c r="Q80" s="414"/>
      <c r="R80" s="414"/>
      <c r="S80" s="414"/>
      <c r="T80" s="414"/>
      <c r="U80" s="344" t="b">
        <v>0</v>
      </c>
      <c r="V80" s="344" t="b">
        <v>0</v>
      </c>
    </row>
    <row r="81" outlineLevel="1">
      <c r="A81" s="222"/>
      <c r="B81" s="597" t="s">
        <v>3517</v>
      </c>
      <c r="C81" s="199" t="s">
        <v>3518</v>
      </c>
      <c r="D81" s="199" t="s">
        <v>903</v>
      </c>
      <c r="E81" s="199" t="s">
        <v>191</v>
      </c>
      <c r="F81" s="200">
        <v>13.2</v>
      </c>
      <c r="G81" s="201" t="s">
        <v>168</v>
      </c>
      <c r="H81" s="283" t="s">
        <v>3519</v>
      </c>
      <c r="I81" s="221"/>
      <c r="J81" s="110"/>
      <c r="K81" s="200">
        <v>361.0</v>
      </c>
      <c r="L81" s="200"/>
      <c r="M81" s="205"/>
      <c r="N81" s="205"/>
      <c r="O81" s="200">
        <v>5.0</v>
      </c>
      <c r="P81" s="200">
        <v>1.0</v>
      </c>
      <c r="Q81" s="200">
        <v>1.0</v>
      </c>
      <c r="R81" s="205"/>
      <c r="S81" s="205"/>
      <c r="T81" s="205"/>
      <c r="U81" s="222"/>
      <c r="V81" s="222"/>
    </row>
    <row r="82" outlineLevel="1">
      <c r="A82" s="222"/>
      <c r="B82" s="597" t="s">
        <v>3520</v>
      </c>
      <c r="C82" s="199" t="s">
        <v>3518</v>
      </c>
      <c r="D82" s="199" t="s">
        <v>903</v>
      </c>
      <c r="E82" s="199" t="s">
        <v>206</v>
      </c>
      <c r="F82" s="200">
        <v>15.6</v>
      </c>
      <c r="G82" s="201" t="s">
        <v>207</v>
      </c>
      <c r="H82" s="231"/>
      <c r="J82" s="233"/>
      <c r="K82" s="200">
        <v>90.0</v>
      </c>
      <c r="L82" s="200"/>
      <c r="M82" s="205"/>
      <c r="N82" s="205"/>
      <c r="O82" s="200">
        <v>5.0</v>
      </c>
      <c r="P82" s="200">
        <v>1.0</v>
      </c>
      <c r="Q82" s="200">
        <v>1.0</v>
      </c>
      <c r="R82" s="205"/>
      <c r="S82" s="205"/>
      <c r="T82" s="205"/>
      <c r="U82" s="222"/>
      <c r="V82" s="222"/>
    </row>
    <row r="83" outlineLevel="1">
      <c r="A83" s="222"/>
      <c r="B83" s="597" t="s">
        <v>3521</v>
      </c>
      <c r="C83" s="199" t="s">
        <v>3522</v>
      </c>
      <c r="D83" s="199" t="s">
        <v>903</v>
      </c>
      <c r="E83" s="199" t="s">
        <v>206</v>
      </c>
      <c r="F83" s="200">
        <v>15.6</v>
      </c>
      <c r="G83" s="201" t="s">
        <v>207</v>
      </c>
      <c r="H83" s="231"/>
      <c r="J83" s="233"/>
      <c r="K83" s="200" t="s">
        <v>3523</v>
      </c>
      <c r="L83" s="200"/>
      <c r="M83" s="205"/>
      <c r="N83" s="205"/>
      <c r="O83" s="200">
        <v>5.0</v>
      </c>
      <c r="P83" s="200">
        <v>1.0</v>
      </c>
      <c r="Q83" s="200">
        <v>1.0</v>
      </c>
      <c r="R83" s="205"/>
      <c r="S83" s="205"/>
      <c r="T83" s="205"/>
      <c r="U83" s="222"/>
      <c r="V83" s="222"/>
    </row>
    <row r="84" outlineLevel="1">
      <c r="A84" s="222"/>
      <c r="B84" s="597" t="s">
        <v>3524</v>
      </c>
      <c r="C84" s="199" t="s">
        <v>3518</v>
      </c>
      <c r="D84" s="199" t="s">
        <v>903</v>
      </c>
      <c r="E84" s="199" t="s">
        <v>74</v>
      </c>
      <c r="F84" s="200">
        <v>14.399999999999999</v>
      </c>
      <c r="G84" s="201" t="s">
        <v>75</v>
      </c>
      <c r="H84" s="231"/>
      <c r="J84" s="233"/>
      <c r="K84" s="200">
        <v>60.0</v>
      </c>
      <c r="L84" s="200"/>
      <c r="M84" s="205"/>
      <c r="N84" s="205"/>
      <c r="O84" s="200">
        <v>5.0</v>
      </c>
      <c r="P84" s="200">
        <v>1.0</v>
      </c>
      <c r="Q84" s="200">
        <v>1.0</v>
      </c>
      <c r="R84" s="205"/>
      <c r="S84" s="205"/>
      <c r="T84" s="205"/>
      <c r="U84" s="222"/>
      <c r="V84" s="222"/>
    </row>
    <row r="85" outlineLevel="1">
      <c r="A85" s="222"/>
      <c r="B85" s="597" t="s">
        <v>3525</v>
      </c>
      <c r="C85" s="199" t="s">
        <v>3522</v>
      </c>
      <c r="D85" s="199" t="s">
        <v>903</v>
      </c>
      <c r="E85" s="199" t="s">
        <v>74</v>
      </c>
      <c r="F85" s="200">
        <v>14.399999999999999</v>
      </c>
      <c r="G85" s="201" t="s">
        <v>75</v>
      </c>
      <c r="H85" s="231"/>
      <c r="J85" s="233"/>
      <c r="K85" s="200">
        <v>25.0</v>
      </c>
      <c r="L85" s="200"/>
      <c r="M85" s="205"/>
      <c r="N85" s="205"/>
      <c r="O85" s="200">
        <v>5.0</v>
      </c>
      <c r="P85" s="200">
        <v>1.0</v>
      </c>
      <c r="Q85" s="200">
        <v>1.0</v>
      </c>
      <c r="R85" s="205"/>
      <c r="S85" s="205"/>
      <c r="T85" s="205"/>
      <c r="U85" s="222"/>
      <c r="V85" s="222"/>
    </row>
    <row r="86" outlineLevel="1">
      <c r="A86" s="222"/>
      <c r="B86" s="597" t="s">
        <v>332</v>
      </c>
      <c r="C86" s="386"/>
      <c r="D86" s="199" t="s">
        <v>150</v>
      </c>
      <c r="E86" s="386"/>
      <c r="F86" s="386"/>
      <c r="G86" s="386"/>
      <c r="H86" s="231"/>
      <c r="J86" s="233"/>
      <c r="K86" s="414"/>
      <c r="L86" s="414"/>
      <c r="M86" s="414"/>
      <c r="N86" s="414"/>
      <c r="O86" s="414"/>
      <c r="P86" s="414"/>
      <c r="Q86" s="414"/>
      <c r="R86" s="414"/>
      <c r="S86" s="414"/>
      <c r="T86" s="414"/>
      <c r="U86" s="222"/>
      <c r="V86" s="222"/>
    </row>
    <row r="87" outlineLevel="1">
      <c r="A87" s="207"/>
      <c r="B87" s="597" t="s">
        <v>301</v>
      </c>
      <c r="C87" s="386"/>
      <c r="D87" s="199" t="s">
        <v>458</v>
      </c>
      <c r="E87" s="386"/>
      <c r="F87" s="386"/>
      <c r="G87" s="386"/>
      <c r="H87" s="112"/>
      <c r="I87" s="224"/>
      <c r="J87" s="114"/>
      <c r="K87" s="414"/>
      <c r="L87" s="414"/>
      <c r="M87" s="414"/>
      <c r="N87" s="414"/>
      <c r="O87" s="414"/>
      <c r="P87" s="414"/>
      <c r="Q87" s="414"/>
      <c r="R87" s="414"/>
      <c r="S87" s="414"/>
      <c r="T87" s="414"/>
      <c r="U87" s="207"/>
      <c r="V87" s="207"/>
    </row>
    <row r="88">
      <c r="A88" s="312"/>
      <c r="B88" s="315"/>
      <c r="C88" s="317"/>
      <c r="D88" s="317"/>
      <c r="E88" s="318"/>
      <c r="F88" s="318"/>
      <c r="G88" s="318"/>
      <c r="H88" s="319"/>
      <c r="I88" s="319"/>
      <c r="J88" s="320"/>
      <c r="K88" s="320"/>
      <c r="L88" s="320"/>
      <c r="M88" s="320"/>
      <c r="N88" s="320"/>
      <c r="O88" s="320"/>
      <c r="P88" s="320"/>
      <c r="Q88" s="180"/>
      <c r="R88" s="180"/>
      <c r="S88" s="180"/>
      <c r="T88" s="180"/>
      <c r="U88" s="180"/>
      <c r="V88" s="180"/>
    </row>
    <row r="89">
      <c r="A89" s="390" t="s">
        <v>442</v>
      </c>
      <c r="B89" s="110"/>
      <c r="C89" s="319"/>
      <c r="D89" s="319"/>
      <c r="E89" s="320"/>
      <c r="F89" s="392"/>
      <c r="G89" s="392"/>
      <c r="H89" s="320"/>
      <c r="I89" s="320"/>
      <c r="J89" s="320"/>
      <c r="K89" s="320"/>
      <c r="L89" s="320"/>
      <c r="M89" s="320"/>
      <c r="N89" s="180"/>
      <c r="O89" s="180"/>
      <c r="P89" s="180"/>
      <c r="Q89" s="320"/>
      <c r="R89" s="320"/>
      <c r="S89" s="320"/>
      <c r="T89" s="320"/>
      <c r="U89" s="320"/>
      <c r="V89" s="320"/>
    </row>
    <row r="90" outlineLevel="1">
      <c r="A90" s="112"/>
      <c r="B90" s="114"/>
      <c r="C90" s="393" t="s">
        <v>48</v>
      </c>
      <c r="D90" s="393" t="s">
        <v>49</v>
      </c>
      <c r="E90" s="393" t="s">
        <v>50</v>
      </c>
      <c r="F90" s="396" t="s">
        <v>51</v>
      </c>
      <c r="G90" s="319"/>
      <c r="H90" s="319"/>
      <c r="I90" s="319"/>
      <c r="J90" s="320"/>
      <c r="K90" s="320"/>
      <c r="L90" s="320"/>
      <c r="M90" s="320"/>
      <c r="N90" s="320"/>
      <c r="O90" s="320"/>
      <c r="P90" s="320"/>
      <c r="Q90" s="320"/>
      <c r="R90" s="320"/>
      <c r="S90" s="320"/>
      <c r="T90" s="320"/>
      <c r="U90" s="320"/>
      <c r="V90" s="320"/>
    </row>
    <row r="91" outlineLevel="1">
      <c r="A91" s="398" t="s">
        <v>449</v>
      </c>
      <c r="B91" s="399" t="s">
        <v>449</v>
      </c>
      <c r="C91" s="199" t="s">
        <v>303</v>
      </c>
      <c r="D91" s="199" t="s">
        <v>66</v>
      </c>
      <c r="E91" s="199" t="s">
        <v>429</v>
      </c>
      <c r="F91" s="200">
        <v>1.2</v>
      </c>
      <c r="G91" s="319"/>
      <c r="H91" s="319"/>
      <c r="I91" s="319"/>
      <c r="J91" s="320"/>
      <c r="K91" s="320"/>
      <c r="L91" s="320"/>
      <c r="M91" s="320"/>
      <c r="N91" s="320"/>
      <c r="O91" s="320"/>
      <c r="P91" s="320"/>
      <c r="Q91" s="320"/>
      <c r="R91" s="320"/>
      <c r="S91" s="320"/>
      <c r="T91" s="320"/>
      <c r="U91" s="320"/>
      <c r="V91" s="320"/>
    </row>
    <row r="92" outlineLevel="1">
      <c r="A92" s="400" t="s">
        <v>454</v>
      </c>
      <c r="B92" s="399" t="s">
        <v>455</v>
      </c>
      <c r="C92" s="199" t="s">
        <v>212</v>
      </c>
      <c r="D92" s="199" t="s">
        <v>98</v>
      </c>
      <c r="E92" s="401"/>
      <c r="F92" s="402"/>
      <c r="G92" s="402"/>
      <c r="H92" s="319"/>
      <c r="I92" s="319"/>
      <c r="J92" s="320"/>
      <c r="K92" s="320"/>
      <c r="L92" s="320"/>
      <c r="M92" s="320"/>
      <c r="N92" s="320"/>
      <c r="O92" s="320"/>
      <c r="P92" s="320"/>
      <c r="Q92" s="320"/>
      <c r="R92" s="320"/>
      <c r="S92" s="320"/>
      <c r="T92" s="320"/>
      <c r="U92" s="320"/>
      <c r="V92" s="320"/>
    </row>
    <row r="93" outlineLevel="1">
      <c r="A93" s="231"/>
      <c r="B93" s="399" t="s">
        <v>456</v>
      </c>
      <c r="C93" s="199" t="s">
        <v>136</v>
      </c>
      <c r="D93" s="199" t="s">
        <v>461</v>
      </c>
      <c r="E93" s="401"/>
      <c r="F93" s="402"/>
      <c r="G93" s="402"/>
      <c r="H93" s="319"/>
      <c r="I93" s="319"/>
      <c r="J93" s="320"/>
      <c r="K93" s="320"/>
      <c r="L93" s="320"/>
      <c r="M93" s="320"/>
      <c r="N93" s="320"/>
      <c r="O93" s="320"/>
      <c r="P93" s="320"/>
      <c r="Q93" s="320"/>
      <c r="R93" s="320"/>
      <c r="S93" s="320"/>
      <c r="T93" s="320"/>
      <c r="U93" s="320"/>
      <c r="V93" s="320"/>
    </row>
    <row r="94" outlineLevel="1">
      <c r="A94" s="112"/>
      <c r="B94" s="399" t="s">
        <v>459</v>
      </c>
      <c r="C94" s="199" t="s">
        <v>120</v>
      </c>
      <c r="D94" s="199" t="s">
        <v>464</v>
      </c>
      <c r="E94" s="319"/>
      <c r="F94" s="402"/>
      <c r="G94" s="402"/>
      <c r="H94" s="319"/>
      <c r="I94" s="319"/>
      <c r="J94" s="320"/>
      <c r="K94" s="320"/>
      <c r="L94" s="320"/>
      <c r="M94" s="320"/>
      <c r="N94" s="320"/>
      <c r="O94" s="320"/>
      <c r="P94" s="320"/>
      <c r="Q94" s="320"/>
      <c r="R94" s="320"/>
      <c r="S94" s="320"/>
      <c r="T94" s="320"/>
      <c r="U94" s="320"/>
      <c r="V94" s="320"/>
    </row>
    <row r="95" outlineLevel="1">
      <c r="A95" s="403" t="s">
        <v>462</v>
      </c>
      <c r="B95" s="117"/>
      <c r="C95" s="393" t="s">
        <v>465</v>
      </c>
      <c r="D95" s="393" t="s">
        <v>48</v>
      </c>
      <c r="E95" s="393" t="s">
        <v>49</v>
      </c>
      <c r="F95" s="393" t="s">
        <v>50</v>
      </c>
      <c r="G95" s="396" t="s">
        <v>51</v>
      </c>
      <c r="H95" s="1036" t="s">
        <v>53</v>
      </c>
      <c r="I95" s="120"/>
      <c r="J95" s="117"/>
      <c r="K95" s="405" t="str">
        <f>'テンプレート'!K97</f>
        <v>ベクトル</v>
      </c>
      <c r="L95" s="405" t="str">
        <f>'テンプレート'!L97</f>
        <v>KBG (R.E.)</v>
      </c>
      <c r="M95" s="405" t="str">
        <f>'テンプレート'!M97</f>
        <v>BKB (R.A.)</v>
      </c>
      <c r="N95" s="405" t="str">
        <f>'テンプレート'!N97</f>
        <v>FKB (R.F.)</v>
      </c>
      <c r="O95" s="406" t="str">
        <f>'テンプレート'!O97</f>
        <v>盾削り値</v>
      </c>
      <c r="P95" s="405" t="str">
        <f>'テンプレート'!P97</f>
        <v>ﾋｯﾄｽﾄｯﾌﾟ</v>
      </c>
      <c r="Q95" s="406" t="str">
        <f>'テンプレート'!Q97</f>
        <v>ずらし</v>
      </c>
      <c r="R95" s="408"/>
      <c r="S95" s="408"/>
      <c r="T95" s="408"/>
      <c r="U95" s="408"/>
      <c r="V95" s="408"/>
    </row>
    <row r="96" outlineLevel="1">
      <c r="A96" s="411" t="s">
        <v>467</v>
      </c>
      <c r="B96" s="399" t="s">
        <v>469</v>
      </c>
      <c r="C96" s="424" t="b">
        <v>0</v>
      </c>
      <c r="D96" s="436" t="s">
        <v>205</v>
      </c>
      <c r="E96" s="426">
        <v>31.0</v>
      </c>
      <c r="F96" s="436" t="s">
        <v>587</v>
      </c>
      <c r="G96" s="200">
        <v>4.2</v>
      </c>
      <c r="H96" s="1141"/>
      <c r="I96" s="221"/>
      <c r="J96" s="110"/>
      <c r="K96" s="203"/>
      <c r="L96" s="203"/>
      <c r="M96" s="204"/>
      <c r="N96" s="204"/>
      <c r="O96" s="203"/>
      <c r="P96" s="204"/>
      <c r="Q96" s="204"/>
      <c r="R96" s="408"/>
      <c r="S96" s="320"/>
      <c r="T96" s="320"/>
      <c r="U96" s="320"/>
      <c r="V96" s="320"/>
    </row>
    <row r="97" outlineLevel="1">
      <c r="A97" s="207"/>
      <c r="B97" s="399" t="s">
        <v>462</v>
      </c>
      <c r="C97" s="207"/>
      <c r="D97" s="127">
        <v>16.0</v>
      </c>
      <c r="E97" s="207"/>
      <c r="F97" s="199" t="s">
        <v>1294</v>
      </c>
      <c r="G97" s="200">
        <v>5.3999999999999995</v>
      </c>
      <c r="H97" s="112"/>
      <c r="I97" s="224"/>
      <c r="J97" s="114"/>
      <c r="K97" s="203"/>
      <c r="L97" s="203"/>
      <c r="M97" s="204"/>
      <c r="N97" s="204"/>
      <c r="O97" s="407"/>
      <c r="P97" s="407"/>
      <c r="Q97" s="407"/>
      <c r="R97" s="408"/>
      <c r="S97" s="320"/>
      <c r="T97" s="320"/>
      <c r="U97" s="320"/>
      <c r="V97" s="320"/>
    </row>
    <row r="98" outlineLevel="1">
      <c r="A98" s="411" t="s">
        <v>474</v>
      </c>
      <c r="B98" s="399" t="s">
        <v>469</v>
      </c>
      <c r="C98" s="424" t="b">
        <v>0</v>
      </c>
      <c r="D98" s="407"/>
      <c r="E98" s="426">
        <v>44.0</v>
      </c>
      <c r="F98" s="407"/>
      <c r="G98" s="407"/>
      <c r="H98" s="1141"/>
      <c r="I98" s="221"/>
      <c r="J98" s="110"/>
      <c r="K98" s="407"/>
      <c r="L98" s="407"/>
      <c r="M98" s="407"/>
      <c r="N98" s="407"/>
      <c r="O98" s="407"/>
      <c r="P98" s="407"/>
      <c r="Q98" s="407"/>
      <c r="R98" s="408"/>
      <c r="S98" s="320"/>
      <c r="T98" s="320"/>
      <c r="U98" s="320"/>
      <c r="V98" s="320"/>
    </row>
    <row r="99" outlineLevel="1">
      <c r="A99" s="207"/>
      <c r="B99" s="399" t="s">
        <v>462</v>
      </c>
      <c r="C99" s="207"/>
      <c r="D99" s="127">
        <v>18.0</v>
      </c>
      <c r="E99" s="207"/>
      <c r="F99" s="199" t="s">
        <v>79</v>
      </c>
      <c r="G99" s="200">
        <v>10.799999999999999</v>
      </c>
      <c r="H99" s="112"/>
      <c r="I99" s="224"/>
      <c r="J99" s="114"/>
      <c r="K99" s="203"/>
      <c r="L99" s="203"/>
      <c r="M99" s="204"/>
      <c r="N99" s="204"/>
      <c r="O99" s="407"/>
      <c r="P99" s="407"/>
      <c r="Q99" s="407"/>
      <c r="R99" s="408"/>
      <c r="S99" s="320"/>
      <c r="T99" s="320"/>
      <c r="U99" s="320"/>
      <c r="V99" s="320"/>
    </row>
    <row r="100" outlineLevel="1">
      <c r="A100" s="411" t="s">
        <v>477</v>
      </c>
      <c r="B100" s="399" t="s">
        <v>469</v>
      </c>
      <c r="C100" s="424" t="b">
        <v>0</v>
      </c>
      <c r="D100" s="407"/>
      <c r="E100" s="216" t="s">
        <v>458</v>
      </c>
      <c r="F100" s="407"/>
      <c r="G100" s="407"/>
      <c r="H100" s="1141"/>
      <c r="I100" s="221"/>
      <c r="J100" s="110"/>
      <c r="K100" s="407"/>
      <c r="L100" s="407"/>
      <c r="M100" s="407"/>
      <c r="N100" s="407"/>
      <c r="O100" s="407"/>
      <c r="P100" s="407"/>
      <c r="Q100" s="407"/>
      <c r="R100" s="408"/>
      <c r="S100" s="320"/>
      <c r="T100" s="320"/>
      <c r="U100" s="320"/>
      <c r="V100" s="320"/>
    </row>
    <row r="101" outlineLevel="1">
      <c r="A101" s="207"/>
      <c r="B101" s="399" t="s">
        <v>462</v>
      </c>
      <c r="C101" s="207"/>
      <c r="D101" s="127">
        <v>16.0</v>
      </c>
      <c r="E101" s="207"/>
      <c r="F101" s="199" t="s">
        <v>229</v>
      </c>
      <c r="G101" s="200">
        <v>6.0</v>
      </c>
      <c r="H101" s="112"/>
      <c r="I101" s="224"/>
      <c r="J101" s="114"/>
      <c r="K101" s="203"/>
      <c r="L101" s="203"/>
      <c r="M101" s="204"/>
      <c r="N101" s="204"/>
      <c r="O101" s="407"/>
      <c r="P101" s="407"/>
      <c r="Q101" s="407"/>
      <c r="R101" s="408"/>
      <c r="S101" s="179"/>
      <c r="T101" s="179"/>
      <c r="U101" s="179"/>
      <c r="V101" s="179"/>
    </row>
    <row r="102" outlineLevel="1">
      <c r="A102" s="411" t="s">
        <v>482</v>
      </c>
      <c r="B102" s="399" t="s">
        <v>469</v>
      </c>
      <c r="C102" s="415" t="b">
        <v>0</v>
      </c>
      <c r="D102" s="407"/>
      <c r="E102" s="216" t="s">
        <v>118</v>
      </c>
      <c r="F102" s="407"/>
      <c r="G102" s="407"/>
      <c r="H102" s="283" t="s">
        <v>3526</v>
      </c>
      <c r="I102" s="221"/>
      <c r="J102" s="110"/>
      <c r="K102" s="407"/>
      <c r="L102" s="407"/>
      <c r="M102" s="407"/>
      <c r="N102" s="407"/>
      <c r="O102" s="407"/>
      <c r="P102" s="407"/>
      <c r="Q102" s="407"/>
      <c r="R102" s="408"/>
      <c r="S102" s="179"/>
      <c r="T102" s="179"/>
      <c r="U102" s="179"/>
      <c r="V102" s="179"/>
    </row>
    <row r="103" outlineLevel="1">
      <c r="A103" s="207"/>
      <c r="B103" s="399" t="s">
        <v>462</v>
      </c>
      <c r="C103" s="207"/>
      <c r="D103" s="127">
        <v>16.0</v>
      </c>
      <c r="E103" s="207"/>
      <c r="F103" s="199" t="s">
        <v>229</v>
      </c>
      <c r="G103" s="200">
        <v>6.0</v>
      </c>
      <c r="H103" s="112"/>
      <c r="I103" s="224"/>
      <c r="J103" s="114"/>
      <c r="K103" s="203"/>
      <c r="L103" s="203"/>
      <c r="M103" s="204"/>
      <c r="N103" s="204"/>
      <c r="O103" s="407"/>
      <c r="P103" s="407"/>
      <c r="Q103" s="407"/>
      <c r="R103" s="408"/>
      <c r="S103" s="179"/>
      <c r="T103" s="179"/>
      <c r="U103" s="179"/>
      <c r="V103" s="179"/>
    </row>
    <row r="104">
      <c r="A104" s="312"/>
      <c r="B104" s="315"/>
      <c r="C104" s="317"/>
      <c r="D104" s="317"/>
      <c r="E104" s="319"/>
      <c r="F104" s="248"/>
      <c r="G104" s="248"/>
      <c r="H104" s="319"/>
      <c r="I104" s="319"/>
      <c r="J104" s="320"/>
      <c r="K104" s="320"/>
      <c r="L104" s="121"/>
      <c r="M104" s="121"/>
      <c r="N104" s="121"/>
      <c r="O104" s="179"/>
      <c r="P104" s="179"/>
      <c r="Q104" s="121"/>
      <c r="R104" s="121"/>
      <c r="S104" s="121"/>
      <c r="T104" s="121"/>
      <c r="U104" s="121"/>
      <c r="V104" s="121"/>
    </row>
    <row r="105">
      <c r="A105" s="429" t="s">
        <v>486</v>
      </c>
      <c r="B105" s="110"/>
      <c r="C105" s="392"/>
      <c r="D105" s="121"/>
      <c r="E105" s="121"/>
      <c r="F105" s="121"/>
      <c r="G105" s="121"/>
      <c r="H105" s="121"/>
      <c r="I105" s="121"/>
      <c r="J105" s="180"/>
      <c r="K105" s="121"/>
      <c r="L105" s="121"/>
      <c r="M105" s="121"/>
      <c r="N105" s="121"/>
      <c r="O105" s="121"/>
      <c r="P105" s="121"/>
      <c r="Q105" s="180"/>
      <c r="R105" s="121"/>
      <c r="S105" s="121"/>
      <c r="T105" s="121"/>
      <c r="U105" s="121"/>
      <c r="V105" s="121"/>
    </row>
    <row r="106" outlineLevel="1">
      <c r="A106" s="112"/>
      <c r="B106" s="114"/>
      <c r="C106" s="430" t="s">
        <v>487</v>
      </c>
      <c r="D106" s="430" t="s">
        <v>489</v>
      </c>
      <c r="E106" s="430" t="s">
        <v>49</v>
      </c>
      <c r="F106" s="430" t="s">
        <v>490</v>
      </c>
      <c r="G106" s="431"/>
      <c r="H106" s="319"/>
      <c r="I106" s="319"/>
      <c r="J106" s="320"/>
      <c r="K106" s="320"/>
      <c r="L106" s="121"/>
      <c r="M106" s="121"/>
      <c r="N106" s="121"/>
      <c r="O106" s="121"/>
      <c r="P106" s="121"/>
      <c r="Q106" s="121"/>
      <c r="R106" s="121"/>
      <c r="S106" s="121"/>
      <c r="T106" s="121"/>
      <c r="U106" s="121"/>
      <c r="V106" s="121"/>
    </row>
    <row r="107" outlineLevel="1">
      <c r="A107" s="432" t="s">
        <v>492</v>
      </c>
      <c r="B107" s="433" t="s">
        <v>455</v>
      </c>
      <c r="C107" s="127" t="str">
        <f t="array" ref="C107">INDEX(Dodges!$C$3:$U$84, MATCH($A$1,Dodges!$A$3:$A$85,0), MATCH(C106,Dodges!$C$2:$F$2,0))</f>
        <v>3-16</v>
      </c>
      <c r="D107" s="127" t="str">
        <f t="array" ref="D107">INDEX(Dodges!$C$3:$U$84, MATCH($A$1,Dodges!$A$3:$A$85,0), MATCH(D106,Dodges!$C$2:$F$2,0))</f>
        <v>6-16</v>
      </c>
      <c r="E107" s="127" t="str">
        <f t="array" ref="E107">INDEX(Dodges!$C$3:$U$84, MATCH($A$1,Dodges!$A$3:$A$85,0), MATCH(E106,Dodges!$C$2:$F$2,0))</f>
        <v>24 (19)</v>
      </c>
      <c r="F107" s="127" t="str">
        <f t="array" ref="F107">INDEX(Dodges!$C$3:$U$84, MATCH($A$1,Dodges!$A$3:$A$85,0), MATCH(F106,Dodges!$C$2:$F$2,0))</f>
        <v>32 (25)</v>
      </c>
      <c r="G107" s="402"/>
      <c r="H107" s="319"/>
      <c r="I107" s="319"/>
      <c r="J107" s="320"/>
      <c r="K107" s="320"/>
      <c r="L107" s="320"/>
      <c r="M107" s="121"/>
      <c r="N107" s="121"/>
      <c r="O107" s="121"/>
      <c r="P107" s="121"/>
      <c r="Q107" s="121"/>
      <c r="R107" s="121"/>
      <c r="S107" s="121"/>
      <c r="T107" s="121"/>
      <c r="U107" s="121"/>
      <c r="V107" s="121"/>
    </row>
    <row r="108" outlineLevel="1">
      <c r="A108" s="231"/>
      <c r="B108" s="433" t="s">
        <v>496</v>
      </c>
      <c r="C108" s="127" t="str">
        <f t="array" ref="C108">INDEX(Dodges!$G$3:$U$84, MATCH($A$1,Dodges!$A$3:$A$85,0), MATCH(C106,Dodges!$G$2:$J$2,0))</f>
        <v>4-14</v>
      </c>
      <c r="D108" s="127" t="str">
        <f t="array" ref="D108">INDEX(Dodges!$G$3:$U$84, MATCH($A$1,Dodges!$A$3:$A$85,0), MATCH(D106,Dodges!$G$2:$J$2,0))</f>
        <v>8-14</v>
      </c>
      <c r="E108" s="127" t="str">
        <f t="array" ref="E108">INDEX(Dodges!$G$3:$U$84, MATCH($A$1,Dodges!$A$3:$A$85,0), MATCH(E106,Dodges!$G$2:$J$2,0))</f>
        <v>28</v>
      </c>
      <c r="F108" s="127">
        <f t="array" ref="F108">INDEX(Dodges!$G$3:$U$84, MATCH($A$1,Dodges!$A$3:$A$85,0), MATCH(F106,Dodges!$G$2:$J$2,0))</f>
        <v>37</v>
      </c>
      <c r="G108" s="436"/>
      <c r="H108" s="319"/>
      <c r="I108" s="319"/>
      <c r="J108" s="320"/>
      <c r="K108" s="320"/>
      <c r="L108" s="320"/>
      <c r="M108" s="320"/>
      <c r="N108" s="320"/>
      <c r="O108" s="121"/>
      <c r="P108" s="121"/>
      <c r="Q108" s="121"/>
      <c r="R108" s="121"/>
      <c r="S108" s="121"/>
      <c r="T108" s="121"/>
      <c r="U108" s="121"/>
      <c r="V108" s="121"/>
    </row>
    <row r="109" outlineLevel="1">
      <c r="A109" s="112"/>
      <c r="B109" s="433" t="s">
        <v>497</v>
      </c>
      <c r="C109" s="127" t="str">
        <f t="array" ref="C109">INDEX(Dodges!$K$3:$U$84, MATCH($A$1,Dodges!$A$3:$A$85,0), MATCH(C106,Dodges!$K$2:$N$2,0))</f>
        <v>4-15</v>
      </c>
      <c r="D109" s="127" t="str">
        <f t="array" ref="D109">INDEX(Dodges!$K$3:$U$84, MATCH($A$1,Dodges!$A$3:$A$85,0), MATCH(D106,Dodges!$K$2:$N$2,0))</f>
        <v>8-13</v>
      </c>
      <c r="E109" s="127" t="str">
        <f t="array" ref="E109">INDEX(Dodges!$K$3:$U$84, MATCH($A$1,Dodges!$A$3:$A$85,0), MATCH(E106,Dodges!$K$2:$N$2,0))</f>
        <v>33</v>
      </c>
      <c r="F109" s="127" t="str">
        <f t="array" ref="F109">INDEX(Dodges!$K$3:$U$84, MATCH($A$1,Dodges!$A$3:$A$85,0), MATCH(F106,Dodges!$K$2:$N$2,0))</f>
        <v>50</v>
      </c>
      <c r="G109" s="436"/>
      <c r="H109" s="434"/>
      <c r="I109" s="434"/>
      <c r="J109" s="179"/>
      <c r="K109" s="179"/>
      <c r="L109" s="179"/>
      <c r="M109" s="179"/>
      <c r="N109" s="179"/>
      <c r="O109" s="121"/>
      <c r="P109" s="121"/>
      <c r="Q109" s="121"/>
      <c r="R109" s="121"/>
      <c r="S109" s="121"/>
      <c r="T109" s="121"/>
      <c r="U109" s="121"/>
      <c r="V109" s="121"/>
    </row>
    <row r="110" outlineLevel="1">
      <c r="A110" s="432" t="s">
        <v>498</v>
      </c>
      <c r="B110" s="433" t="s">
        <v>499</v>
      </c>
      <c r="C110" s="127" t="str">
        <f t="array" ref="C110">INDEX(Dodges!$O$3:$U$84, MATCH($A$1,Dodges!$A$3:$A$85,0), MATCH(C106,Dodges!$O$2:$R$2,0))</f>
        <v>2-27</v>
      </c>
      <c r="D110" s="127" t="str">
        <f t="array" ref="D110">INDEX(Dodges!$O$3:$U$84, MATCH($A$1,Dodges!$A$3:$A$85,0), MATCH(D106,Dodges!$O$2:$R$2,0))</f>
        <v>5-25</v>
      </c>
      <c r="E110" s="127" t="str">
        <f t="array" ref="E110">INDEX(Dodges!$O$3:$U$84, MATCH($A$1,Dodges!$A$3:$A$85,0), MATCH(E106,Dodges!$O$2:$R$2,0))</f>
        <v>41</v>
      </c>
      <c r="F110" s="248"/>
      <c r="G110" s="248"/>
      <c r="H110" s="180"/>
      <c r="I110" s="180"/>
      <c r="J110" s="121"/>
      <c r="K110" s="121"/>
      <c r="L110" s="121"/>
      <c r="M110" s="121"/>
      <c r="N110" s="121"/>
      <c r="O110" s="320"/>
      <c r="P110" s="320"/>
      <c r="Q110" s="320"/>
      <c r="R110" s="320"/>
      <c r="S110" s="320"/>
      <c r="T110" s="320"/>
      <c r="U110" s="320"/>
      <c r="V110" s="320"/>
    </row>
    <row r="111" outlineLevel="1">
      <c r="A111" s="112"/>
      <c r="B111" s="433" t="s">
        <v>500</v>
      </c>
      <c r="C111" s="127" t="str">
        <f t="array" ref="C111">INDEX(Dodges!$S$3:$U$84, MATCH($A$1,Dodges!$A$3:$A$85,0), MATCH(C106,Dodges!$S$2:$U$2,0))</f>
        <v>2-19</v>
      </c>
      <c r="D111" s="127" t="str">
        <f t="array" ref="D111">INDEX(Dodges!$S$3:$U$84, MATCH($A$1,Dodges!$A$3:$A$85,0), MATCH(D106,Dodges!$S$2:$U$2,0))</f>
        <v>5-18</v>
      </c>
      <c r="E111" s="127" t="str">
        <f t="array" ref="E111">INDEX(Dodges!$S$3:$U$84, MATCH($A$1,Dodges!$A$3:$A$85,0), MATCH(E106,Dodges!$S$2:$U$2,0))</f>
        <v>真横：71
真上：85
真下：60</v>
      </c>
      <c r="F111" s="436"/>
      <c r="G111" s="436"/>
      <c r="H111" s="180"/>
      <c r="I111" s="180"/>
      <c r="J111" s="179"/>
      <c r="K111" s="179"/>
      <c r="L111" s="179"/>
      <c r="M111" s="179"/>
      <c r="N111" s="121"/>
      <c r="O111" s="180"/>
      <c r="P111" s="180"/>
      <c r="Q111" s="180"/>
      <c r="R111" s="180"/>
      <c r="S111" s="180"/>
      <c r="T111" s="180"/>
      <c r="U111" s="180"/>
      <c r="V111" s="180"/>
    </row>
    <row r="112">
      <c r="A112" s="438"/>
      <c r="B112" s="439"/>
      <c r="C112" s="431"/>
      <c r="D112" s="431"/>
      <c r="E112" s="440"/>
      <c r="F112" s="431"/>
      <c r="G112" s="431"/>
      <c r="H112" s="431"/>
      <c r="I112" s="431"/>
      <c r="J112" s="121"/>
      <c r="K112" s="319"/>
      <c r="L112" s="319"/>
      <c r="M112" s="319"/>
      <c r="N112" s="319"/>
      <c r="O112" s="180"/>
      <c r="P112" s="180"/>
      <c r="Q112" s="180"/>
      <c r="R112" s="180"/>
      <c r="S112" s="180"/>
      <c r="T112" s="180"/>
      <c r="U112" s="180"/>
      <c r="V112" s="180"/>
    </row>
    <row r="113">
      <c r="A113" s="441" t="s">
        <v>501</v>
      </c>
      <c r="B113" s="110"/>
      <c r="C113" s="320"/>
      <c r="D113" s="179"/>
      <c r="E113" s="320"/>
      <c r="F113" s="138"/>
      <c r="G113" s="138"/>
      <c r="H113" s="179"/>
      <c r="I113" s="179"/>
      <c r="J113" s="180"/>
      <c r="K113" s="180"/>
      <c r="L113" s="180"/>
      <c r="M113" s="180"/>
      <c r="N113" s="180"/>
      <c r="O113" s="180"/>
      <c r="P113" s="180"/>
      <c r="Q113" s="180"/>
      <c r="R113" s="180"/>
      <c r="S113" s="180"/>
      <c r="T113" s="180"/>
      <c r="U113" s="180"/>
      <c r="V113" s="180"/>
    </row>
    <row r="114" outlineLevel="1">
      <c r="A114" s="112"/>
      <c r="B114" s="114"/>
      <c r="C114" s="442" t="s">
        <v>487</v>
      </c>
      <c r="D114" s="442" t="s">
        <v>49</v>
      </c>
      <c r="E114" s="442" t="s">
        <v>48</v>
      </c>
      <c r="F114" s="442" t="s">
        <v>50</v>
      </c>
      <c r="G114" s="443" t="s">
        <v>51</v>
      </c>
      <c r="H114" s="320"/>
      <c r="I114" s="320"/>
      <c r="J114" s="179"/>
      <c r="K114" s="444" t="str">
        <f>'テンプレート'!K116</f>
        <v>アイテム取得</v>
      </c>
      <c r="L114" s="117"/>
      <c r="M114" s="445" t="str">
        <f>'テンプレート'!M116</f>
        <v>取得フレーム</v>
      </c>
      <c r="N114" s="445" t="str">
        <f>'テンプレート'!N116</f>
        <v>Duration</v>
      </c>
      <c r="O114" s="180"/>
      <c r="P114" s="180"/>
      <c r="Q114" s="180"/>
      <c r="R114" s="180"/>
      <c r="S114" s="180"/>
      <c r="T114" s="180"/>
      <c r="U114" s="180"/>
      <c r="V114" s="180"/>
    </row>
    <row r="115" outlineLevel="1">
      <c r="A115" s="446" t="s">
        <v>502</v>
      </c>
      <c r="B115" s="447" t="s">
        <v>503</v>
      </c>
      <c r="C115" s="448"/>
      <c r="D115" s="127">
        <f t="array" ref="D115">INDEX('Ledge  Tech'!$C$3:$C114, MATCH($A$1,'Ledge  Tech'!$A$3:$A$109,0), MATCH(D114,'Ledge  Tech'!$C$2,0))</f>
        <v>19</v>
      </c>
      <c r="E115" s="448"/>
      <c r="F115" s="448"/>
      <c r="G115" s="448"/>
      <c r="H115" s="320"/>
      <c r="I115" s="320"/>
      <c r="J115" s="121"/>
      <c r="K115" s="449" t="str">
        <f>'テンプレート'!K117</f>
        <v>小アイテム</v>
      </c>
      <c r="L115" s="450" t="str">
        <f>'テンプレート'!L117</f>
        <v>On-Spot</v>
      </c>
      <c r="M115" s="127" t="s">
        <v>504</v>
      </c>
      <c r="N115" s="127">
        <v>7.0</v>
      </c>
      <c r="O115" s="180"/>
      <c r="P115" s="180"/>
      <c r="Q115" s="180"/>
      <c r="R115" s="180"/>
      <c r="S115" s="180"/>
      <c r="T115" s="180"/>
      <c r="U115" s="180"/>
      <c r="V115" s="180"/>
    </row>
    <row r="116" outlineLevel="1">
      <c r="A116" s="222"/>
      <c r="B116" s="447" t="s">
        <v>455</v>
      </c>
      <c r="C116" s="127" t="str">
        <f t="array" ref="C116">INDEX('Ledge  Tech'!$D$3:$E114, MATCH($A$1,'Ledge  Tech'!$A$3:$A$109,0), MATCH(C114,'Ledge  Tech'!$D$2:$E$2,0))</f>
        <v>1-33</v>
      </c>
      <c r="D116" s="127">
        <f t="array" ref="D116">INDEX('Ledge  Tech'!$D$3:$E114, MATCH($A$1,'Ledge  Tech'!$A$3:$A$109,0), MATCH(D114,'Ledge  Tech'!$D$2:$E$2,0))</f>
        <v>34</v>
      </c>
      <c r="E116" s="448"/>
      <c r="F116" s="448"/>
      <c r="G116" s="448"/>
      <c r="H116" s="320"/>
      <c r="I116" s="320"/>
      <c r="J116" s="179"/>
      <c r="K116" s="207"/>
      <c r="L116" s="450" t="str">
        <f>'テンプレート'!L118</f>
        <v>歩き</v>
      </c>
      <c r="M116" s="127" t="s">
        <v>504</v>
      </c>
      <c r="N116" s="127">
        <v>19.0</v>
      </c>
      <c r="O116" s="180"/>
      <c r="P116" s="180"/>
      <c r="Q116" s="180"/>
      <c r="R116" s="180"/>
      <c r="S116" s="180"/>
      <c r="T116" s="180"/>
      <c r="U116" s="180"/>
      <c r="V116" s="180"/>
    </row>
    <row r="117" outlineLevel="1">
      <c r="A117" s="222"/>
      <c r="B117" s="447" t="s">
        <v>486</v>
      </c>
      <c r="C117" s="127" t="str">
        <f t="array" ref="C117">INDEX('Ledge  Tech'!$F$3:$G$109, MATCH($A$1,'Ledge  Tech'!$A$3:$A$109,0), MATCH(C114,'Ledge  Tech'!$F$2:$G$2,0))</f>
        <v>1-25</v>
      </c>
      <c r="D117" s="127">
        <f t="array" ref="D117">INDEX('Ledge  Tech'!$F$3:$G$109, MATCH($A$1,'Ledge  Tech'!$A$3:$A$109,0), MATCH(D114,'Ledge  Tech'!$F$2:$G$2,0))</f>
        <v>45</v>
      </c>
      <c r="E117" s="448"/>
      <c r="F117" s="448"/>
      <c r="G117" s="448"/>
      <c r="H117" s="320"/>
      <c r="I117" s="320"/>
      <c r="J117" s="121"/>
      <c r="K117" s="451" t="str">
        <f>'テンプレート'!K119</f>
        <v>アイテム投擲</v>
      </c>
      <c r="L117" s="117"/>
      <c r="M117" s="445" t="str">
        <f>'テンプレート'!M119</f>
        <v>投擲フレーム</v>
      </c>
      <c r="N117" s="445" t="str">
        <f>'テンプレート'!N119</f>
        <v>Duration</v>
      </c>
      <c r="O117" s="180"/>
      <c r="P117" s="180"/>
      <c r="Q117" s="180"/>
      <c r="R117" s="180"/>
      <c r="S117" s="180"/>
      <c r="T117" s="180"/>
      <c r="U117" s="180"/>
      <c r="V117" s="180"/>
    </row>
    <row r="118" outlineLevel="1">
      <c r="A118" s="222"/>
      <c r="B118" s="447" t="s">
        <v>505</v>
      </c>
      <c r="C118" s="127" t="str">
        <f t="array" ref="C118">INDEX('Ledge  Tech'!$H$3:$I$109, MATCH($A$1,'Ledge  Tech'!$A$3:$A$109,0), MATCH(C114,'Ledge  Tech'!$H$2:$I$2,0))</f>
        <v>1-12</v>
      </c>
      <c r="D118" s="127">
        <f t="array" ref="D118">INDEX('Ledge  Tech'!$H$3:$I$109, MATCH($A$1,'Ledge  Tech'!$A$3:$A$109,0), MATCH(D114,'Ledge  Tech'!$H$2:$I$2,0))</f>
        <v>14</v>
      </c>
      <c r="E118" s="448"/>
      <c r="F118" s="448"/>
      <c r="G118" s="448"/>
      <c r="H118" s="320"/>
      <c r="I118" s="320"/>
      <c r="J118" s="179"/>
      <c r="K118" s="452" t="str">
        <f>'テンプレート'!K120</f>
        <v>Ground投擲</v>
      </c>
      <c r="L118" s="450" t="str">
        <f>'テンプレート'!L120</f>
        <v>前Throws</v>
      </c>
      <c r="M118" s="127" t="s">
        <v>173</v>
      </c>
      <c r="N118" s="127">
        <v>29.0</v>
      </c>
      <c r="O118" s="121"/>
      <c r="P118" s="121"/>
      <c r="Q118" s="121"/>
      <c r="R118" s="121"/>
      <c r="S118" s="121"/>
      <c r="T118" s="121"/>
      <c r="U118" s="121"/>
      <c r="V118" s="121"/>
    </row>
    <row r="119" outlineLevel="1">
      <c r="A119" s="207"/>
      <c r="B119" s="447" t="s">
        <v>506</v>
      </c>
      <c r="C119" s="127" t="str">
        <f t="array" ref="C119">INDEX('Ledge  Tech'!$J$3:$M$109, MATCH($A$1,'Ledge  Tech'!$A$3:$A$109,0), MATCH(C114,'Ledge  Tech'!$J$2:$M$2,0))</f>
        <v>1-24</v>
      </c>
      <c r="D119" s="127">
        <f t="array" ref="D119">INDEX('Ledge  Tech'!$J$3:$M$109, MATCH($A$1,'Ledge  Tech'!$A$3:$A$109,0), MATCH(D114,'Ledge  Tech'!$J$2:$M$2,0))</f>
        <v>55</v>
      </c>
      <c r="E119" s="127" t="str">
        <f t="array" ref="E119">INDEX('Ledge  Tech'!$J$3:$M$109, MATCH($A$1,'Ledge  Tech'!$A$3:$A$109,0), MATCH(E114,'Ledge  Tech'!$J$2:$M$2,0))</f>
        <v>22-24</v>
      </c>
      <c r="F119" s="127">
        <f t="array" ref="F119">INDEX('Ledge  Tech'!$J$3:$M$109, MATCH($A$1,'Ledge  Tech'!$A$3:$A$109,0), MATCH(F114,'Ledge  Tech'!$J$2:$M$2,0))</f>
        <v>9</v>
      </c>
      <c r="G119" s="127">
        <f>F119*1.2</f>
        <v>10.8</v>
      </c>
      <c r="H119" s="320"/>
      <c r="I119" s="320"/>
      <c r="J119" s="121"/>
      <c r="K119" s="222"/>
      <c r="L119" s="450" t="str">
        <f>'テンプレート'!L121</f>
        <v>後Throws</v>
      </c>
      <c r="M119" s="127" t="s">
        <v>166</v>
      </c>
      <c r="N119" s="127">
        <v>29.0</v>
      </c>
      <c r="O119" s="121"/>
      <c r="P119" s="121"/>
      <c r="Q119" s="121"/>
      <c r="R119" s="121"/>
      <c r="S119" s="121"/>
      <c r="T119" s="121"/>
      <c r="U119" s="121"/>
      <c r="V119" s="121"/>
    </row>
    <row r="120" outlineLevel="1">
      <c r="A120" s="446" t="s">
        <v>507</v>
      </c>
      <c r="B120" s="447" t="s">
        <v>455</v>
      </c>
      <c r="C120" s="127" t="str">
        <f t="array" ref="C120">INDEX('Ledge  Tech'!$N$3:$O$109, MATCH($A$1,'Ledge  Tech'!$A$3:$A$109,0), MATCH(C114,'Ledge  Tech'!$N$2:$O$2,0))</f>
        <v>1-20</v>
      </c>
      <c r="D120" s="127">
        <f t="array" ref="D120">INDEX('Ledge  Tech'!$N$3:$O$109, MATCH($A$1,'Ledge  Tech'!$A$3:$A$109,0), MATCH(D114,'Ledge  Tech'!$N$2:$O$2,0))</f>
        <v>26</v>
      </c>
      <c r="E120" s="448"/>
      <c r="F120" s="448"/>
      <c r="G120" s="448"/>
      <c r="H120" s="320"/>
      <c r="I120" s="320"/>
      <c r="J120" s="179"/>
      <c r="K120" s="222"/>
      <c r="L120" s="450" t="str">
        <f>'テンプレート'!L122</f>
        <v>上Throws</v>
      </c>
      <c r="M120" s="127" t="s">
        <v>205</v>
      </c>
      <c r="N120" s="127">
        <v>29.0</v>
      </c>
      <c r="O120" s="320"/>
      <c r="P120" s="320"/>
      <c r="Q120" s="320"/>
      <c r="R120" s="320"/>
      <c r="S120" s="320"/>
      <c r="T120" s="320"/>
      <c r="U120" s="320"/>
      <c r="V120" s="320"/>
    </row>
    <row r="121" outlineLevel="1">
      <c r="A121" s="222"/>
      <c r="B121" s="447" t="s">
        <v>496</v>
      </c>
      <c r="C121" s="127" t="str">
        <f t="array" ref="C121">INDEX('Ledge  Tech'!$P$3:$Q$109, MATCH($A$1,'Ledge  Tech'!$A$3:$A$109,0), MATCH(C114,'Ledge  Tech'!$P$2:$Q$2,0))</f>
        <v>1-20</v>
      </c>
      <c r="D121" s="127">
        <f t="array" ref="D121">INDEX('Ledge  Tech'!$P$3:$Q$109, MATCH($A$1,'Ledge  Tech'!$A$3:$A$109,0), MATCH(D114,'Ledge  Tech'!$P$2:$Q$2,0))</f>
        <v>40</v>
      </c>
      <c r="E121" s="448"/>
      <c r="F121" s="448"/>
      <c r="G121" s="448"/>
      <c r="H121" s="320"/>
      <c r="I121" s="320"/>
      <c r="J121" s="121"/>
      <c r="K121" s="222"/>
      <c r="L121" s="450" t="str">
        <f>'テンプレート'!L123</f>
        <v>下Throws</v>
      </c>
      <c r="M121" s="127" t="s">
        <v>90</v>
      </c>
      <c r="N121" s="127">
        <v>21.0</v>
      </c>
      <c r="O121" s="180"/>
      <c r="P121" s="180"/>
      <c r="Q121" s="180"/>
      <c r="R121" s="180"/>
      <c r="S121" s="180"/>
      <c r="T121" s="180"/>
      <c r="U121" s="180"/>
      <c r="V121" s="180"/>
    </row>
    <row r="122" outlineLevel="1">
      <c r="A122" s="207"/>
      <c r="B122" s="447" t="s">
        <v>497</v>
      </c>
      <c r="C122" s="127" t="str">
        <f t="array" ref="C122">INDEX('Ledge  Tech'!$R$3:$S$109, MATCH($A$1,'Ledge  Tech'!$A$3:$A$109,0), MATCH(C114,'Ledge  Tech'!$R$2:$S$2,0))</f>
        <v>1-20</v>
      </c>
      <c r="D122" s="127">
        <f t="array" ref="D122">INDEX('Ledge  Tech'!$R$3:$S$109, MATCH($A$1,'Ledge  Tech'!$A$3:$A$109,0), MATCH(D114,'Ledge  Tech'!$R$2:$S$2,0))</f>
        <v>40</v>
      </c>
      <c r="E122" s="448"/>
      <c r="F122" s="448"/>
      <c r="G122" s="448"/>
      <c r="H122" s="320"/>
      <c r="I122" s="320"/>
      <c r="J122" s="179"/>
      <c r="K122" s="222"/>
      <c r="L122" s="453" t="str">
        <f>'テンプレート'!L124</f>
        <v>ダッシュ</v>
      </c>
      <c r="M122" s="127" t="s">
        <v>66</v>
      </c>
      <c r="N122" s="127">
        <v>39.0</v>
      </c>
      <c r="O122" s="180"/>
      <c r="P122" s="180"/>
      <c r="Q122" s="180"/>
      <c r="R122" s="180"/>
      <c r="S122" s="180"/>
      <c r="T122" s="180"/>
      <c r="U122" s="180"/>
      <c r="V122" s="180"/>
    </row>
    <row r="123" outlineLevel="1">
      <c r="A123" s="446" t="s">
        <v>508</v>
      </c>
      <c r="B123" s="447" t="s">
        <v>509</v>
      </c>
      <c r="C123" s="448"/>
      <c r="D123" s="127" t="str">
        <f t="array" ref="D123">INDEX('Get-Ups'!$C$3:$C114, MATCH($A$1,'Get-Ups'!$A$3:$A$109,0), MATCH(D114,'Get-Ups'!$C$2:$AD$2,0))</f>
        <v>25</v>
      </c>
      <c r="E123" s="448"/>
      <c r="F123" s="448"/>
      <c r="G123" s="448"/>
      <c r="H123" s="320"/>
      <c r="I123" s="320"/>
      <c r="J123" s="121"/>
      <c r="K123" s="207"/>
      <c r="L123" s="453" t="str">
        <f>'テンプレート'!L125</f>
        <v>On-Spot捨て</v>
      </c>
      <c r="M123" s="127" t="s">
        <v>145</v>
      </c>
      <c r="N123" s="127">
        <v>23.0</v>
      </c>
      <c r="O123" s="180"/>
      <c r="P123" s="180"/>
      <c r="Q123" s="180"/>
      <c r="R123" s="180"/>
      <c r="S123" s="180"/>
      <c r="T123" s="180"/>
      <c r="U123" s="180"/>
      <c r="V123" s="180"/>
    </row>
    <row r="124" outlineLevel="1">
      <c r="A124" s="222"/>
      <c r="B124" s="447" t="s">
        <v>455</v>
      </c>
      <c r="C124" s="454" t="str">
        <f t="array" ref="C124">INDEX('Get-Ups'!$D$3:$E114, MATCH($A$1,'Get-Ups'!$A$3:$A$109,0), MATCH(C114,'Get-Ups'!$D$2:$AD$2,0))</f>
        <v>1-22</v>
      </c>
      <c r="D124" s="455">
        <f t="array" ref="D124">INDEX('Get-Ups'!$D$3:$E114, MATCH($A$1,'Get-Ups'!$A$3:$A$109,0), MATCH(D114,'Get-Ups'!$D$2:$AD$2,0))</f>
        <v>29</v>
      </c>
      <c r="E124" s="448"/>
      <c r="F124" s="448"/>
      <c r="G124" s="448"/>
      <c r="H124" s="320"/>
      <c r="I124" s="320"/>
      <c r="J124" s="179"/>
      <c r="K124" s="452" t="str">
        <f>'テンプレート'!K126</f>
        <v>Air投擲</v>
      </c>
      <c r="L124" s="450" t="str">
        <f>'テンプレート'!L126</f>
        <v>前Throws</v>
      </c>
      <c r="M124" s="127" t="s">
        <v>173</v>
      </c>
      <c r="N124" s="127">
        <v>29.0</v>
      </c>
      <c r="O124" s="180"/>
      <c r="P124" s="180"/>
      <c r="Q124" s="180"/>
      <c r="R124" s="180"/>
      <c r="S124" s="180"/>
      <c r="T124" s="180"/>
      <c r="U124" s="180"/>
      <c r="V124" s="180"/>
    </row>
    <row r="125" outlineLevel="1">
      <c r="A125" s="222"/>
      <c r="B125" s="447" t="s">
        <v>496</v>
      </c>
      <c r="C125" s="454" t="str">
        <f t="array" ref="C125">INDEX('Get-Ups'!$F$3:$G$109, MATCH($A$1,'Get-Ups'!$A$3:$A$109,0), MATCH(C114,'Get-Ups'!$F$2:$AD$2,0))</f>
        <v>1-19</v>
      </c>
      <c r="D125" s="455">
        <f t="array" ref="D125">INDEX('Get-Ups'!$F$3:$G$109, MATCH($A$1,'Get-Ups'!$A$3:$A$109,0), MATCH(D114,'Get-Ups'!$F$2:$AD$2,0))</f>
        <v>35</v>
      </c>
      <c r="E125" s="448"/>
      <c r="F125" s="448"/>
      <c r="G125" s="448"/>
      <c r="H125" s="320"/>
      <c r="I125" s="320"/>
      <c r="J125" s="121"/>
      <c r="K125" s="222"/>
      <c r="L125" s="450" t="str">
        <f>'テンプレート'!L127</f>
        <v>後Throws</v>
      </c>
      <c r="M125" s="127" t="s">
        <v>166</v>
      </c>
      <c r="N125" s="127">
        <v>29.0</v>
      </c>
      <c r="O125" s="180"/>
      <c r="P125" s="180"/>
      <c r="Q125" s="180"/>
      <c r="R125" s="180"/>
      <c r="S125" s="180"/>
      <c r="T125" s="180"/>
      <c r="U125" s="180"/>
      <c r="V125" s="180"/>
    </row>
    <row r="126" outlineLevel="1">
      <c r="A126" s="222"/>
      <c r="B126" s="447" t="s">
        <v>497</v>
      </c>
      <c r="C126" s="127" t="str">
        <f t="array" ref="C126">INDEX('Get-Ups'!$H$3:$I$109, MATCH($A$1,'Get-Ups'!$A$3:$A$109,0), MATCH(C114,'Get-Ups'!$H$2:$AD$2,0))</f>
        <v>1-19</v>
      </c>
      <c r="D126" s="127">
        <f t="array" ref="D126">INDEX('Get-Ups'!$H$3:$I$109, MATCH($A$1,'Get-Ups'!$A$3:$A$109,0), MATCH(D114,'Get-Ups'!$H$2:$AD$2,0))</f>
        <v>35</v>
      </c>
      <c r="E126" s="448"/>
      <c r="F126" s="448"/>
      <c r="G126" s="448"/>
      <c r="H126" s="320"/>
      <c r="I126" s="320"/>
      <c r="J126" s="179"/>
      <c r="K126" s="222"/>
      <c r="L126" s="450" t="str">
        <f>'テンプレート'!L128</f>
        <v>上Throws</v>
      </c>
      <c r="M126" s="127" t="s">
        <v>205</v>
      </c>
      <c r="N126" s="127">
        <v>29.0</v>
      </c>
      <c r="O126" s="180"/>
      <c r="P126" s="180"/>
      <c r="Q126" s="180"/>
      <c r="R126" s="180"/>
      <c r="S126" s="180"/>
      <c r="T126" s="180"/>
      <c r="U126" s="180"/>
      <c r="V126" s="180"/>
    </row>
    <row r="127" outlineLevel="1">
      <c r="A127" s="222"/>
      <c r="B127" s="447" t="s">
        <v>510</v>
      </c>
      <c r="C127" s="456" t="str">
        <f t="array" ref="C127">INDEX('Get-Ups'!$J$3:$M$109, MATCH($A$1,'Get-Ups'!$A$3:$A$109,0), MATCH(C114,'Get-Ups'!$J$2:$AD$2,0))</f>
        <v>1-22</v>
      </c>
      <c r="D127" s="457">
        <f t="array" ref="D127">INDEX('Get-Ups'!$J$3:$M$109, MATCH($A$1,'Get-Ups'!$A$3:$A$109,0), MATCH(D114,'Get-Ups'!$J$2:$AD$2,0))</f>
        <v>45</v>
      </c>
      <c r="E127" s="454" t="str">
        <f t="array" ref="E127">INDEX('Get-Ups'!$J$3:$M$109, MATCH($A$1,'Get-Ups'!$A$3:$A$109,0), MATCH(E114,'Get-Ups'!$J$2:$AD$2,0))</f>
        <v>17-18</v>
      </c>
      <c r="F127" s="455">
        <f t="array" ref="F127">INDEX('Get-Ups'!$J$3:$M$109, MATCH($A$1,'Get-Ups'!$A$3:$A$109,0), MATCH(F114,'Get-Ups'!$J$2:$AD$2,0))</f>
        <v>7</v>
      </c>
      <c r="G127" s="127">
        <f t="shared" ref="G127:G128" si="1">F127*1.2</f>
        <v>8.4</v>
      </c>
      <c r="H127" s="320"/>
      <c r="I127" s="320"/>
      <c r="J127" s="121"/>
      <c r="K127" s="207"/>
      <c r="L127" s="450" t="str">
        <f>'テンプレート'!L129</f>
        <v>下Throws</v>
      </c>
      <c r="M127" s="127" t="s">
        <v>90</v>
      </c>
      <c r="N127" s="127">
        <v>21.0</v>
      </c>
      <c r="O127" s="121"/>
      <c r="P127" s="121"/>
      <c r="Q127" s="121"/>
      <c r="R127" s="121"/>
      <c r="S127" s="121"/>
      <c r="T127" s="121"/>
      <c r="U127" s="121"/>
      <c r="V127" s="121"/>
    </row>
    <row r="128" outlineLevel="1">
      <c r="A128" s="207"/>
      <c r="B128" s="458" t="s">
        <v>511</v>
      </c>
      <c r="C128" s="207"/>
      <c r="D128" s="207"/>
      <c r="E128" s="454" t="str">
        <f t="array" ref="E128">INDEX('Get-Ups'!$N$3:$O$109, MATCH($A$1,'Get-Ups'!$A$3:$A$109,0), MATCH(E114,'Get-Ups'!$N$2:$AD$2,0))</f>
        <v>21-22</v>
      </c>
      <c r="F128" s="455">
        <f t="array" ref="F128">INDEX('Get-Ups'!$N$3:$O$109, MATCH($A$1,'Get-Ups'!$A$3:$A$109,0), MATCH(F114,'Get-Ups'!$N$2:$AD$2,0))</f>
        <v>7</v>
      </c>
      <c r="G128" s="127">
        <f t="shared" si="1"/>
        <v>8.4</v>
      </c>
      <c r="H128" s="320"/>
      <c r="I128" s="320"/>
      <c r="J128" s="121"/>
      <c r="K128" s="459" t="str">
        <f>'テンプレート'!K130</f>
        <v>踏み台ジャンプ</v>
      </c>
      <c r="L128" s="224"/>
      <c r="M128" s="445" t="str">
        <f>'テンプレート'!M130</f>
        <v>Duration</v>
      </c>
      <c r="N128" s="138"/>
      <c r="O128" s="121"/>
      <c r="P128" s="121"/>
      <c r="Q128" s="121"/>
      <c r="R128" s="121"/>
      <c r="S128" s="121"/>
      <c r="T128" s="121"/>
      <c r="U128" s="121"/>
      <c r="V128" s="121"/>
    </row>
    <row r="129" outlineLevel="1">
      <c r="A129" s="446" t="s">
        <v>512</v>
      </c>
      <c r="B129" s="447" t="s">
        <v>509</v>
      </c>
      <c r="C129" s="448"/>
      <c r="D129" s="454" t="str">
        <f t="array" ref="D129">INDEX('Get-Ups'!$C$3:$C114, MATCH($A$1,'Get-Ups'!$A$3:$A$109,0), MATCH(D114,'Get-Ups'!$C$2,0))</f>
        <v>25</v>
      </c>
      <c r="E129" s="448"/>
      <c r="F129" s="448"/>
      <c r="G129" s="448"/>
      <c r="H129" s="320"/>
      <c r="I129" s="320"/>
      <c r="J129" s="179"/>
      <c r="K129" s="460" t="str">
        <f>'テンプレート'!K131</f>
        <v>踏み</v>
      </c>
      <c r="L129" s="461" t="str">
        <f>'テンプレート'!L131</f>
        <v>踏み</v>
      </c>
      <c r="M129" s="127">
        <v>7.0</v>
      </c>
      <c r="N129" s="462"/>
      <c r="O129" s="121"/>
      <c r="P129" s="121"/>
      <c r="Q129" s="121"/>
      <c r="R129" s="121"/>
      <c r="S129" s="121"/>
      <c r="T129" s="121"/>
      <c r="U129" s="121"/>
      <c r="V129" s="121"/>
    </row>
    <row r="130" outlineLevel="1">
      <c r="A130" s="222"/>
      <c r="B130" s="447" t="s">
        <v>455</v>
      </c>
      <c r="C130" s="454" t="str">
        <f t="array" ref="C130">INDEX('Get-Ups'!$P$3:$Q$109, MATCH($A$1,'Get-Ups'!$A$3:$A$109,0), MATCH(C114,'Get-Ups'!$P$2:$AD$2,0))</f>
        <v>1-22</v>
      </c>
      <c r="D130" s="455">
        <f t="array" ref="D130">INDEX('Get-Ups'!$P$3:$Q$109, MATCH($A$1,'Get-Ups'!$A$3:$A$109,0), MATCH(D114,'Get-Ups'!$P$2:$AD$2,0))</f>
        <v>29</v>
      </c>
      <c r="E130" s="448"/>
      <c r="F130" s="448"/>
      <c r="G130" s="448"/>
      <c r="H130" s="320"/>
      <c r="I130" s="320"/>
      <c r="J130" s="121"/>
      <c r="K130" s="452" t="str">
        <f>'テンプレート'!K132</f>
        <v>踏まれ</v>
      </c>
      <c r="L130" s="461" t="str">
        <f>'テンプレート'!L132</f>
        <v>Ground踏まれ</v>
      </c>
      <c r="M130" s="127" t="s">
        <v>504</v>
      </c>
      <c r="N130" s="462"/>
      <c r="O130" s="320"/>
      <c r="P130" s="320"/>
      <c r="Q130" s="320"/>
      <c r="R130" s="320"/>
      <c r="S130" s="320"/>
      <c r="T130" s="320"/>
      <c r="U130" s="320"/>
      <c r="V130" s="320"/>
    </row>
    <row r="131" outlineLevel="1">
      <c r="A131" s="222"/>
      <c r="B131" s="447" t="s">
        <v>496</v>
      </c>
      <c r="C131" s="454" t="str">
        <f t="array" ref="C131">INDEX('Get-Ups'!$R$3:$S$109, MATCH($A$1,'Get-Ups'!$A$3:$A$109,0), MATCH(C114,'Get-Ups'!$R$2:$AD$2,0))</f>
        <v>1-19</v>
      </c>
      <c r="D131" s="455">
        <f t="array" ref="D131">INDEX('Get-Ups'!$R$3:$S$109, MATCH($A$1,'Get-Ups'!$A$3:$A$109,0), MATCH(D114,'Get-Ups'!$R$2:$AD$2,0))</f>
        <v>35</v>
      </c>
      <c r="E131" s="448"/>
      <c r="F131" s="448"/>
      <c r="G131" s="448"/>
      <c r="H131" s="320"/>
      <c r="I131" s="320"/>
      <c r="J131" s="179"/>
      <c r="K131" s="222"/>
      <c r="L131" s="461" t="str">
        <f>'テンプレート'!L133</f>
        <v>Ground硬直</v>
      </c>
      <c r="M131" s="127">
        <v>27.0</v>
      </c>
      <c r="N131" s="108"/>
      <c r="O131" s="180"/>
      <c r="P131" s="180"/>
      <c r="Q131" s="180"/>
      <c r="R131" s="180"/>
      <c r="S131" s="180"/>
      <c r="T131" s="180"/>
      <c r="U131" s="180"/>
      <c r="V131" s="180"/>
    </row>
    <row r="132" outlineLevel="1">
      <c r="A132" s="222"/>
      <c r="B132" s="447" t="s">
        <v>497</v>
      </c>
      <c r="C132" s="454" t="str">
        <f t="array" ref="C132">INDEX('Get-Ups'!$T$3:$U$109, MATCH($A$1,'Get-Ups'!$A$3:$A$109,0), MATCH(C114,'Get-Ups'!$T$2:$AD$2,0))</f>
        <v>1-19</v>
      </c>
      <c r="D132" s="455">
        <f t="array" ref="D132">INDEX('Get-Ups'!$T$3:$U$109, MATCH($A$1,'Get-Ups'!$A$3:$A$109,0), MATCH(D114,'Get-Ups'!$T$2:$AD$2,0))</f>
        <v>35</v>
      </c>
      <c r="E132" s="448"/>
      <c r="F132" s="448"/>
      <c r="G132" s="448"/>
      <c r="H132" s="320"/>
      <c r="I132" s="320"/>
      <c r="J132" s="121"/>
      <c r="K132" s="222"/>
      <c r="L132" s="461" t="str">
        <f>'テンプレート'!L134</f>
        <v>Air踏まれ</v>
      </c>
      <c r="M132" s="127">
        <v>8.0</v>
      </c>
      <c r="N132" s="108"/>
      <c r="O132" s="180"/>
      <c r="P132" s="180"/>
      <c r="Q132" s="180"/>
      <c r="R132" s="180"/>
      <c r="S132" s="180"/>
      <c r="T132" s="180"/>
      <c r="U132" s="180"/>
      <c r="V132" s="180"/>
    </row>
    <row r="133" outlineLevel="1">
      <c r="A133" s="222"/>
      <c r="B133" s="447" t="s">
        <v>510</v>
      </c>
      <c r="C133" s="456" t="str">
        <f t="array" ref="C133">INDEX('Get-Ups'!$V$3:$Y$109, MATCH($A$1,'Get-Ups'!$A$3:$A$109,0), MATCH(C114,'Get-Ups'!$V$2:$AD$2,0))</f>
        <v>1-22</v>
      </c>
      <c r="D133" s="457">
        <f t="array" ref="D133">INDEX('Get-Ups'!$V$3:$Y$109, MATCH($A$1,'Get-Ups'!$A$3:$A$109,0), MATCH(D114,'Get-Ups'!$V$2:$AD$2,0))</f>
        <v>45</v>
      </c>
      <c r="E133" s="454" t="str">
        <f t="array" ref="E133">INDEX('Get-Ups'!$V$3:$Y$109, MATCH($A$1,'Get-Ups'!$A$3:$A$109,0), MATCH(E114,'Get-Ups'!$V$2:$AD$2,0))</f>
        <v>17-18</v>
      </c>
      <c r="F133" s="455">
        <f t="array" ref="F133">INDEX('Get-Ups'!$V$3:$Y$109, MATCH($A$1,'Get-Ups'!$A$3:$A$109,0), MATCH(F114,'Get-Ups'!$V$2:$AD$2,0))</f>
        <v>7</v>
      </c>
      <c r="G133" s="127">
        <f t="shared" ref="G133:G134" si="2">F133*1.2</f>
        <v>8.4</v>
      </c>
      <c r="H133" s="320"/>
      <c r="I133" s="320"/>
      <c r="J133" s="179"/>
      <c r="K133" s="222"/>
      <c r="L133" s="461" t="str">
        <f>'テンプレート'!L135</f>
        <v>Air落下</v>
      </c>
      <c r="M133" s="127">
        <v>32.0</v>
      </c>
      <c r="N133" s="108"/>
      <c r="O133" s="180"/>
      <c r="P133" s="180"/>
      <c r="Q133" s="180"/>
      <c r="R133" s="180"/>
      <c r="S133" s="180"/>
      <c r="T133" s="180"/>
      <c r="U133" s="180"/>
      <c r="V133" s="180"/>
    </row>
    <row r="134" outlineLevel="1">
      <c r="A134" s="207"/>
      <c r="B134" s="458" t="s">
        <v>511</v>
      </c>
      <c r="C134" s="207"/>
      <c r="D134" s="207"/>
      <c r="E134" s="454" t="str">
        <f t="array" ref="E134">INDEX('Get-Ups'!$Z$3:$AA$109, MATCH($A$1,'Get-Ups'!$A$3:$A$109,0), MATCH(E114,'Get-Ups'!$Z$2:$AD$2,0))</f>
        <v>21-22</v>
      </c>
      <c r="F134" s="455">
        <f t="array" ref="F134">INDEX('Get-Ups'!$Z$3:$AA$109, MATCH($A$1,'Get-Ups'!$A$3:$A$109,0), MATCH(F114,'Get-Ups'!$Z$2:$AD$2,0))</f>
        <v>7</v>
      </c>
      <c r="G134" s="127">
        <f t="shared" si="2"/>
        <v>8.4</v>
      </c>
      <c r="H134" s="320"/>
      <c r="I134" s="320"/>
      <c r="J134" s="179"/>
      <c r="K134" s="451" t="str">
        <f>'テンプレート'!K136</f>
        <v>倒れダメージ</v>
      </c>
      <c r="L134" s="120"/>
      <c r="M134" s="445" t="str">
        <f>'テンプレート'!M136</f>
        <v>Duration</v>
      </c>
      <c r="N134" s="108"/>
      <c r="O134" s="180"/>
      <c r="P134" s="180"/>
      <c r="Q134" s="180"/>
      <c r="R134" s="180"/>
      <c r="S134" s="180"/>
      <c r="T134" s="180"/>
      <c r="U134" s="180"/>
      <c r="V134" s="180"/>
    </row>
    <row r="135" outlineLevel="1">
      <c r="A135" s="446" t="s">
        <v>513</v>
      </c>
      <c r="B135" s="447" t="s">
        <v>514</v>
      </c>
      <c r="C135" s="454" t="str">
        <f t="array" ref="C135">INDEX(Tripping!$C$3:$D114, MATCH($A$1,Tripping!$A$3:$A$109,0), MATCH(C114,Tripping!$C$2:$AC$2,0))</f>
        <v>1-5</v>
      </c>
      <c r="D135" s="455">
        <f t="array" ref="D135">INDEX(Tripping!$C$3:$D114, MATCH($A$1,Tripping!$A$3:$A$109,0), MATCH(D114,Tripping!$C$2:$AC$2,0))</f>
        <v>29</v>
      </c>
      <c r="E135" s="448"/>
      <c r="F135" s="448"/>
      <c r="G135" s="448"/>
      <c r="H135" s="320"/>
      <c r="I135" s="320"/>
      <c r="J135" s="121"/>
      <c r="K135" s="460" t="str">
        <f>'テンプレート'!K137</f>
        <v>あお向け倒れ</v>
      </c>
      <c r="L135" s="453" t="str">
        <f>'テンプレート'!L137</f>
        <v>モーション大</v>
      </c>
      <c r="M135" s="127">
        <v>39.0</v>
      </c>
      <c r="N135" s="462"/>
      <c r="O135" s="180"/>
      <c r="P135" s="180"/>
      <c r="Q135" s="180"/>
      <c r="R135" s="180"/>
      <c r="S135" s="180"/>
      <c r="T135" s="180"/>
      <c r="U135" s="180"/>
      <c r="V135" s="180"/>
    </row>
    <row r="136" outlineLevel="1">
      <c r="A136" s="222"/>
      <c r="B136" s="447" t="s">
        <v>515</v>
      </c>
      <c r="C136" s="454" t="str">
        <f t="array" ref="C136">INDEX(Tripping!$E$3:$F114, MATCH($A$1,Tripping!$A$3:$A$109,0), MATCH(C114,Tripping!$E$2:$AC$2,0))</f>
        <v>1-5</v>
      </c>
      <c r="D136" s="455">
        <f t="array" ref="D136">INDEX(Tripping!$E$3:$F114, MATCH($A$1,Tripping!$A$3:$A$109,0), MATCH(D114,Tripping!$E$2:$AC$2,0))</f>
        <v>39</v>
      </c>
      <c r="E136" s="448"/>
      <c r="F136" s="448"/>
      <c r="G136" s="448"/>
      <c r="H136" s="320"/>
      <c r="I136" s="320"/>
      <c r="J136" s="179"/>
      <c r="K136" s="460" t="str">
        <f>'テンプレート'!K138</f>
        <v>うつ伏せ倒れ</v>
      </c>
      <c r="L136" s="453" t="str">
        <f>'テンプレート'!L138</f>
        <v>モーション大</v>
      </c>
      <c r="M136" s="127" t="s">
        <v>165</v>
      </c>
      <c r="N136" s="462"/>
      <c r="O136" s="180"/>
      <c r="P136" s="180"/>
      <c r="Q136" s="180"/>
      <c r="R136" s="180"/>
      <c r="S136" s="180"/>
      <c r="T136" s="180"/>
      <c r="U136" s="180"/>
      <c r="V136" s="180"/>
    </row>
    <row r="137" outlineLevel="1">
      <c r="A137" s="222"/>
      <c r="B137" s="447" t="s">
        <v>455</v>
      </c>
      <c r="C137" s="454" t="str">
        <f t="array" ref="C137">INDEX(Tripping!$G$3:$H$109, MATCH($A$1,Tripping!$A$3:$A$109,0), MATCH(C114,Tripping!$G$2:$AC$2,0))</f>
        <v>1-16</v>
      </c>
      <c r="D137" s="455">
        <f t="array" ref="D137">INDEX(Tripping!$G$3:$H$109, MATCH($A$1,Tripping!$A$3:$A$109,0), MATCH(D114,Tripping!$G$2:$AC$2,0))</f>
        <v>21</v>
      </c>
      <c r="E137" s="448"/>
      <c r="F137" s="448"/>
      <c r="G137" s="448"/>
      <c r="H137" s="320"/>
      <c r="I137" s="320"/>
      <c r="J137" s="121"/>
      <c r="K137" s="451" t="str">
        <f>'テンプレート'!K139</f>
        <v/>
      </c>
      <c r="L137" s="120"/>
      <c r="M137" s="445" t="str">
        <f>'テンプレート'!M139</f>
        <v/>
      </c>
      <c r="N137" s="108"/>
      <c r="O137" s="180"/>
      <c r="P137" s="180"/>
      <c r="Q137" s="180"/>
      <c r="R137" s="180"/>
      <c r="S137" s="180"/>
      <c r="T137" s="180"/>
      <c r="U137" s="180"/>
      <c r="V137" s="180"/>
    </row>
    <row r="138" outlineLevel="1">
      <c r="A138" s="222"/>
      <c r="B138" s="447" t="s">
        <v>496</v>
      </c>
      <c r="C138" s="454" t="str">
        <f t="array" ref="C138">INDEX(Tripping!$I$3:$J$109, MATCH($A$1,Tripping!$A$3:$A$109,0), MATCH(C114,Tripping!$I$2:$AC$2,0))</f>
        <v>1-9</v>
      </c>
      <c r="D138" s="455">
        <f t="array" ref="D138">INDEX(Tripping!$I$3:$J$109, MATCH($A$1,Tripping!$A$3:$A$109,0), MATCH(D114,Tripping!$I$2:$AC$2,0))</f>
        <v>28</v>
      </c>
      <c r="E138" s="448"/>
      <c r="F138" s="448"/>
      <c r="G138" s="448"/>
      <c r="H138" s="320"/>
      <c r="I138" s="320"/>
      <c r="J138" s="320"/>
      <c r="K138" s="463"/>
      <c r="L138" s="464" t="str">
        <f>'テンプレート'!L140</f>
        <v/>
      </c>
      <c r="M138" s="127" t="s">
        <v>504</v>
      </c>
      <c r="N138" s="108"/>
      <c r="O138" s="180"/>
      <c r="P138" s="180"/>
      <c r="Q138" s="180"/>
      <c r="R138" s="180"/>
      <c r="S138" s="180"/>
      <c r="T138" s="180"/>
      <c r="U138" s="180"/>
      <c r="V138" s="180"/>
    </row>
    <row r="139" outlineLevel="1">
      <c r="A139" s="222"/>
      <c r="B139" s="447" t="s">
        <v>497</v>
      </c>
      <c r="C139" s="454" t="str">
        <f t="array" ref="C139">INDEX(Tripping!$K$3:$L$109, MATCH($A$1,Tripping!$A$3:$A$109,0), MATCH(C114,Tripping!$K$2:$AC$2,0))</f>
        <v>1-9</v>
      </c>
      <c r="D139" s="455">
        <f t="array" ref="D139">INDEX(Tripping!$K$3:$L$109, MATCH($A$1,Tripping!$A$3:$A$109,0), MATCH(D114,Tripping!$K$2:$AC$2,0))</f>
        <v>28</v>
      </c>
      <c r="E139" s="448"/>
      <c r="F139" s="448"/>
      <c r="G139" s="448"/>
      <c r="H139" s="320"/>
      <c r="I139" s="320"/>
      <c r="J139" s="320"/>
      <c r="K139" s="465"/>
      <c r="L139" s="180"/>
      <c r="M139" s="180"/>
      <c r="N139" s="108"/>
      <c r="O139" s="180"/>
      <c r="P139" s="180"/>
      <c r="Q139" s="180"/>
      <c r="R139" s="180"/>
      <c r="S139" s="180"/>
      <c r="T139" s="180"/>
      <c r="U139" s="180"/>
      <c r="V139" s="180"/>
    </row>
    <row r="140" outlineLevel="1">
      <c r="A140" s="222"/>
      <c r="B140" s="447" t="s">
        <v>510</v>
      </c>
      <c r="C140" s="456" t="str">
        <f t="array" ref="C140">INDEX(Tripping!$M$3:$P$109, MATCH($A$1,Tripping!$A$3:$A$109,0), MATCH(C114,Tripping!$M$2:$AC$2,0))</f>
        <v>1-7</v>
      </c>
      <c r="D140" s="457">
        <f t="array" ref="D140">INDEX(Tripping!$M$3:$P$109, MATCH($A$1,Tripping!$A$3:$A$109,0), MATCH(D114,Tripping!$M$2:$AC$2,0))</f>
        <v>49</v>
      </c>
      <c r="E140" s="454" t="str">
        <f t="array" ref="E140">INDEX(Tripping!$M$3:$P$109, MATCH($A$1,Tripping!$A$3:$A$109,0), MATCH(E114,Tripping!$M$2:$AC$2,0))</f>
        <v>17-18</v>
      </c>
      <c r="F140" s="455">
        <f t="array" ref="F140">INDEX(Tripping!$M$3:$P$109, MATCH($A$1,Tripping!$A$3:$A$109,0), MATCH(F114,Tripping!$M$2:$AC$2,0))</f>
        <v>5</v>
      </c>
      <c r="G140" s="127">
        <f t="shared" ref="G140:G141" si="3">F140*1.2</f>
        <v>6</v>
      </c>
      <c r="H140" s="320"/>
      <c r="I140" s="320"/>
      <c r="J140" s="320"/>
      <c r="K140" s="180"/>
      <c r="L140" s="180"/>
      <c r="M140" s="180"/>
      <c r="N140" s="108"/>
      <c r="O140" s="108"/>
      <c r="P140" s="108"/>
      <c r="Q140" s="108"/>
      <c r="R140" s="180"/>
      <c r="S140" s="180"/>
      <c r="T140" s="180"/>
      <c r="U140" s="180"/>
      <c r="V140" s="180"/>
    </row>
    <row r="141" outlineLevel="1">
      <c r="A141" s="207"/>
      <c r="B141" s="458" t="s">
        <v>511</v>
      </c>
      <c r="C141" s="207"/>
      <c r="D141" s="207"/>
      <c r="E141" s="454" t="str">
        <f t="array" ref="E141">INDEX(Tripping!$Q$3:$R$109, MATCH($A$1,Tripping!$A$3:$A$109,0), MATCH(E114,Tripping!$Q$2:$AC$2,0))</f>
        <v>21-22</v>
      </c>
      <c r="F141" s="455">
        <f t="array" ref="F141">INDEX(Tripping!$Q$3:$R$109, MATCH($A$1,Tripping!$A$3:$A$109,0), MATCH(F114,Tripping!$Q$2:$AC$2,0))</f>
        <v>5</v>
      </c>
      <c r="G141" s="127">
        <f t="shared" si="3"/>
        <v>6</v>
      </c>
      <c r="H141" s="320"/>
      <c r="I141" s="320"/>
      <c r="J141" s="320"/>
      <c r="K141" s="180"/>
      <c r="L141" s="180"/>
      <c r="M141" s="180"/>
      <c r="N141" s="108"/>
      <c r="O141" s="108"/>
      <c r="P141" s="108"/>
      <c r="Q141" s="108"/>
      <c r="R141" s="180"/>
      <c r="S141" s="180"/>
      <c r="T141" s="180"/>
      <c r="U141" s="180"/>
      <c r="V141" s="180"/>
    </row>
  </sheetData>
  <mergeCells count="137">
    <mergeCell ref="A64:A66"/>
    <mergeCell ref="A63:B63"/>
    <mergeCell ref="A58:A60"/>
    <mergeCell ref="A55:A57"/>
    <mergeCell ref="A67:A69"/>
    <mergeCell ref="A70:B70"/>
    <mergeCell ref="D55:D57"/>
    <mergeCell ref="D58:D59"/>
    <mergeCell ref="D52:D54"/>
    <mergeCell ref="A52:A54"/>
    <mergeCell ref="A80:A87"/>
    <mergeCell ref="A75:A78"/>
    <mergeCell ref="D75:D78"/>
    <mergeCell ref="D68:D69"/>
    <mergeCell ref="D65:D66"/>
    <mergeCell ref="A71:A73"/>
    <mergeCell ref="A62:B62"/>
    <mergeCell ref="D43:D44"/>
    <mergeCell ref="D39:D42"/>
    <mergeCell ref="A26:A31"/>
    <mergeCell ref="A33:A35"/>
    <mergeCell ref="D49:D50"/>
    <mergeCell ref="A49:A50"/>
    <mergeCell ref="A47:B48"/>
    <mergeCell ref="A39:A42"/>
    <mergeCell ref="A43:A44"/>
    <mergeCell ref="K114:L114"/>
    <mergeCell ref="K117:L117"/>
    <mergeCell ref="K115:K116"/>
    <mergeCell ref="K124:K127"/>
    <mergeCell ref="K130:K133"/>
    <mergeCell ref="K128:L128"/>
    <mergeCell ref="K137:L137"/>
    <mergeCell ref="K134:L134"/>
    <mergeCell ref="C127:C128"/>
    <mergeCell ref="D127:D128"/>
    <mergeCell ref="C133:C134"/>
    <mergeCell ref="D133:D134"/>
    <mergeCell ref="D140:D141"/>
    <mergeCell ref="C140:C141"/>
    <mergeCell ref="K118:K123"/>
    <mergeCell ref="U64:U69"/>
    <mergeCell ref="V64:V69"/>
    <mergeCell ref="U71:U73"/>
    <mergeCell ref="V71:V73"/>
    <mergeCell ref="U80:U87"/>
    <mergeCell ref="V80:V87"/>
    <mergeCell ref="V75:V78"/>
    <mergeCell ref="R55:V57"/>
    <mergeCell ref="R52:V54"/>
    <mergeCell ref="H75:J78"/>
    <mergeCell ref="H81:J87"/>
    <mergeCell ref="H45:J45"/>
    <mergeCell ref="H43:J44"/>
    <mergeCell ref="R51:V51"/>
    <mergeCell ref="R49:V50"/>
    <mergeCell ref="R48:V48"/>
    <mergeCell ref="U75:U78"/>
    <mergeCell ref="R58:V60"/>
    <mergeCell ref="H28:J28"/>
    <mergeCell ref="H27:J27"/>
    <mergeCell ref="C16:D16"/>
    <mergeCell ref="G16:H16"/>
    <mergeCell ref="E16:F16"/>
    <mergeCell ref="C1:G12"/>
    <mergeCell ref="H6:H7"/>
    <mergeCell ref="H10:H11"/>
    <mergeCell ref="I6:I7"/>
    <mergeCell ref="H8:J9"/>
    <mergeCell ref="K1:M2"/>
    <mergeCell ref="H1:J2"/>
    <mergeCell ref="K16:N16"/>
    <mergeCell ref="H37:J37"/>
    <mergeCell ref="H38:J38"/>
    <mergeCell ref="H36:J36"/>
    <mergeCell ref="H39:J42"/>
    <mergeCell ref="H29:J29"/>
    <mergeCell ref="H25:J25"/>
    <mergeCell ref="H26:J26"/>
    <mergeCell ref="I49:I50"/>
    <mergeCell ref="H4:H5"/>
    <mergeCell ref="I4:I5"/>
    <mergeCell ref="I10:I11"/>
    <mergeCell ref="I55:I57"/>
    <mergeCell ref="I58:I60"/>
    <mergeCell ref="J55:J57"/>
    <mergeCell ref="J58:J60"/>
    <mergeCell ref="H33:J35"/>
    <mergeCell ref="H32:J32"/>
    <mergeCell ref="H64:J69"/>
    <mergeCell ref="I52:I54"/>
    <mergeCell ref="J52:J54"/>
    <mergeCell ref="J49:J50"/>
    <mergeCell ref="H63:J63"/>
    <mergeCell ref="H31:J31"/>
    <mergeCell ref="H30:J30"/>
    <mergeCell ref="D33:D35"/>
    <mergeCell ref="C33:C35"/>
    <mergeCell ref="A15:B16"/>
    <mergeCell ref="A11:B12"/>
    <mergeCell ref="A24:B25"/>
    <mergeCell ref="A102:A103"/>
    <mergeCell ref="A100:A101"/>
    <mergeCell ref="A113:B114"/>
    <mergeCell ref="A105:B106"/>
    <mergeCell ref="A110:A111"/>
    <mergeCell ref="A107:A109"/>
    <mergeCell ref="A115:A119"/>
    <mergeCell ref="A123:A128"/>
    <mergeCell ref="A120:A122"/>
    <mergeCell ref="A129:A134"/>
    <mergeCell ref="A135:A141"/>
    <mergeCell ref="A98:A99"/>
    <mergeCell ref="A96:A97"/>
    <mergeCell ref="A92:A94"/>
    <mergeCell ref="A89:B90"/>
    <mergeCell ref="A95:B95"/>
    <mergeCell ref="A79:B79"/>
    <mergeCell ref="A74:B74"/>
    <mergeCell ref="H70:J70"/>
    <mergeCell ref="H71:J73"/>
    <mergeCell ref="H74:J74"/>
    <mergeCell ref="H80:J80"/>
    <mergeCell ref="H79:J79"/>
    <mergeCell ref="E100:E101"/>
    <mergeCell ref="H100:J101"/>
    <mergeCell ref="H98:J99"/>
    <mergeCell ref="H102:J103"/>
    <mergeCell ref="H96:J97"/>
    <mergeCell ref="H95:J95"/>
    <mergeCell ref="C98:C99"/>
    <mergeCell ref="C96:C97"/>
    <mergeCell ref="E96:E97"/>
    <mergeCell ref="E98:E99"/>
    <mergeCell ref="E102:E103"/>
    <mergeCell ref="C102:C103"/>
    <mergeCell ref="C100:C101"/>
  </mergeCells>
  <conditionalFormatting sqref="K1:K15 K17:K70 K72:K79 K81:K85 K88:K138">
    <cfRule type="containsText" dxfId="0" priority="1" operator="containsText" text="361">
      <formula>NOT(ISERROR(SEARCH(("361"),(K1))))</formula>
    </cfRule>
  </conditionalFormatting>
  <conditionalFormatting sqref="K1:K15 K17:K70 K72:K79 K81:K85 K88:K138">
    <cfRule type="containsText" dxfId="1" priority="2" operator="containsText" text="363">
      <formula>NOT(ISERROR(SEARCH(("363"),(K1))))</formula>
    </cfRule>
  </conditionalFormatting>
  <conditionalFormatting sqref="K1:K15 K17:K70 K72:K79 K81:K85 K88:K138">
    <cfRule type="containsText" dxfId="1" priority="3" operator="containsText" text="365">
      <formula>NOT(ISERROR(SEARCH(("365"),(K1))))</formula>
    </cfRule>
  </conditionalFormatting>
  <conditionalFormatting sqref="K1:K15 K17:K70 K72:K79 K81:K85 K88:K138">
    <cfRule type="containsText" dxfId="1" priority="4" operator="containsText" text="366">
      <formula>NOT(ISERROR(SEARCH(("366"),(K1))))</formula>
    </cfRule>
  </conditionalFormatting>
  <conditionalFormatting sqref="K1:K15 K17:K70 K72:K79 K81:K85 K88:K138">
    <cfRule type="containsText" dxfId="1" priority="5" operator="containsText" text="367">
      <formula>NOT(ISERROR(SEARCH(("367"),(K1))))</formula>
    </cfRule>
  </conditionalFormatting>
  <conditionalFormatting sqref="P96:P103 D98 F98:G98 D100 F100:G100 D102 F102:G102">
    <cfRule type="cellIs" dxfId="2" priority="6" operator="equal">
      <formula>"敵のみ"</formula>
    </cfRule>
  </conditionalFormatting>
  <conditionalFormatting sqref="D97:D103">
    <cfRule type="cellIs" dxfId="3" priority="7" operator="equal">
      <formula>"-"</formula>
    </cfRule>
  </conditionalFormatting>
  <conditionalFormatting sqref="O1:O70 O72:O79 O81:O85 O88:O141 K96:N96 P96:Q96 D98 F98:G98 K98:N98 P98:Q98 D100 F100:G100 K100:N100 P100:Q100 D102 F102:G102 K102:N102 P102:P103 Q102">
    <cfRule type="cellIs" dxfId="4" priority="8" operator="greaterThan">
      <formula>0</formula>
    </cfRule>
  </conditionalFormatting>
  <conditionalFormatting sqref="P1:Q70 P72:Q79 P81:Q85 P88:Q141 D98 F98:G98 D100 F100:G100 D102 F102:G102">
    <cfRule type="cellIs" dxfId="5" priority="9" operator="lessThan">
      <formula>1</formula>
    </cfRule>
  </conditionalFormatting>
  <conditionalFormatting sqref="P1:Q70 P72:Q79 P81:Q85 P88:Q141 D98 F98:G98 D100 F100:G100 D102 F102:G102">
    <cfRule type="cellIs" dxfId="4" priority="10" operator="greaterThan">
      <formula>1</formula>
    </cfRule>
  </conditionalFormatting>
  <conditionalFormatting sqref="N25:N70 N72:N79 N81:N85 N88:N103 Q96">
    <cfRule type="cellIs" dxfId="6" priority="11" operator="greaterThan">
      <formula>0</formula>
    </cfRule>
  </conditionalFormatting>
  <conditionalFormatting sqref="N1:N15 N17:N70 N72:N79 N81:N85 N88:N141 Q96">
    <cfRule type="containsText" dxfId="6" priority="12" operator="containsText" text="/">
      <formula>NOT(ISERROR(SEARCH(("/"),(N1))))</formula>
    </cfRule>
  </conditionalFormatting>
  <drawing r:id="rId2"/>
  <legacyDrawing r:id="rId3"/>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242"/>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245">
        <v>51.0</v>
      </c>
      <c r="B1" s="2246"/>
      <c r="C1" s="2247" t="str">
        <f>IMAGE(VLOOKUP($A$1,Fighters!A2:AI107,12,FALSE),1)</f>
        <v/>
      </c>
      <c r="D1" s="2248"/>
      <c r="E1" s="2248"/>
      <c r="F1" s="2248"/>
      <c r="G1" s="2249"/>
      <c r="H1" s="2250"/>
      <c r="I1" s="2248"/>
      <c r="J1" s="2249"/>
      <c r="K1" s="2251"/>
      <c r="L1" s="2248"/>
      <c r="M1" s="2249"/>
      <c r="N1" s="2252"/>
      <c r="O1" s="2252"/>
      <c r="P1" s="2252"/>
      <c r="Q1" s="2252"/>
      <c r="R1" s="2253"/>
      <c r="S1" s="2253"/>
      <c r="T1" s="2253"/>
      <c r="U1" s="2253"/>
      <c r="V1" s="2253"/>
    </row>
    <row r="2">
      <c r="A2" s="2254" t="str">
        <f>VLOOKUP($A$1,Fighters!$A$2:$AI$81,6,FALSE)</f>
        <v>#cc4242</v>
      </c>
      <c r="B2" s="2246"/>
      <c r="C2" s="2255"/>
      <c r="G2" s="2256"/>
      <c r="H2" s="2257"/>
      <c r="I2" s="2258"/>
      <c r="J2" s="2259"/>
      <c r="K2" s="2257"/>
      <c r="L2" s="2258"/>
      <c r="M2" s="2259"/>
      <c r="N2" s="2252"/>
      <c r="O2" s="2252"/>
      <c r="P2" s="2252"/>
      <c r="Q2" s="2252"/>
      <c r="R2" s="2253"/>
      <c r="S2" s="2253"/>
      <c r="T2" s="2253"/>
      <c r="U2" s="2253"/>
      <c r="V2" s="2253"/>
    </row>
    <row r="3">
      <c r="A3" s="2254" t="str">
        <f>VLOOKUP($A$1,Fighters!$A$2:$AI$81,14,FALSE)</f>
        <v>51. 格闘Mii</v>
      </c>
      <c r="B3" s="2246"/>
      <c r="C3" s="2255"/>
      <c r="G3" s="2256"/>
      <c r="H3" s="2260"/>
      <c r="I3" s="2260"/>
      <c r="J3" s="2260"/>
      <c r="K3" s="2261"/>
      <c r="L3" s="2261"/>
      <c r="M3" s="2261"/>
      <c r="N3" s="2252"/>
      <c r="O3" s="2252"/>
      <c r="P3" s="2252"/>
      <c r="Q3" s="2252"/>
      <c r="R3" s="2262"/>
      <c r="S3" s="2253"/>
      <c r="T3" s="2253"/>
      <c r="U3" s="2253"/>
      <c r="V3" s="2253"/>
    </row>
    <row r="4">
      <c r="A4" s="2254" t="str">
        <f>VLOOKUP($A$1,Fighters!$A$2:$AI$81,13,FALSE)</f>
        <v>1</v>
      </c>
      <c r="B4" s="2246"/>
      <c r="C4" s="2255"/>
      <c r="G4" s="2256"/>
      <c r="H4" s="2263"/>
      <c r="I4" s="2263"/>
      <c r="J4" s="2260"/>
      <c r="K4" s="2261"/>
      <c r="L4" s="2261"/>
      <c r="M4" s="2261"/>
      <c r="N4" s="2252"/>
      <c r="O4" s="2252"/>
      <c r="P4" s="2252"/>
      <c r="Q4" s="2252"/>
      <c r="R4" s="2262"/>
      <c r="S4" s="2253"/>
      <c r="T4" s="2253"/>
      <c r="U4" s="2253"/>
      <c r="V4" s="2253"/>
    </row>
    <row r="5" ht="16.5" customHeight="1">
      <c r="A5" s="2245"/>
      <c r="B5" s="2246"/>
      <c r="C5" s="2255"/>
      <c r="G5" s="2256"/>
      <c r="H5" s="2264"/>
      <c r="I5" s="2264"/>
      <c r="J5" s="2265"/>
      <c r="K5" s="2266"/>
      <c r="L5" s="2267"/>
      <c r="M5" s="2267"/>
      <c r="N5" s="2252"/>
      <c r="O5" s="2252"/>
      <c r="P5" s="2252"/>
      <c r="Q5" s="2252"/>
      <c r="R5" s="2262"/>
      <c r="S5" s="2253"/>
      <c r="T5" s="2253"/>
      <c r="U5" s="2253"/>
      <c r="V5" s="2253"/>
    </row>
    <row r="6">
      <c r="A6" s="2246"/>
      <c r="B6" s="2246"/>
      <c r="C6" s="2255"/>
      <c r="G6" s="2256"/>
      <c r="H6" s="2263"/>
      <c r="I6" s="2268" t="s">
        <v>6</v>
      </c>
      <c r="J6" s="2266"/>
      <c r="K6" s="2269"/>
      <c r="L6" s="2267"/>
      <c r="M6" s="2267"/>
      <c r="N6" s="2252"/>
      <c r="O6" s="2252"/>
      <c r="P6" s="2252"/>
      <c r="Q6" s="2252"/>
      <c r="R6" s="2262"/>
      <c r="S6" s="2253"/>
      <c r="T6" s="2253"/>
      <c r="U6" s="2253"/>
      <c r="V6" s="2253"/>
    </row>
    <row r="7">
      <c r="A7" s="2246"/>
      <c r="B7" s="2246"/>
      <c r="C7" s="2255"/>
      <c r="G7" s="2256"/>
      <c r="H7" s="2264"/>
      <c r="I7" s="2264"/>
      <c r="J7" s="2266"/>
      <c r="K7" s="2269"/>
      <c r="L7" s="2267"/>
      <c r="M7" s="2267"/>
      <c r="N7" s="2252"/>
      <c r="O7" s="2252"/>
      <c r="P7" s="2252"/>
      <c r="Q7" s="2252"/>
      <c r="R7" s="2262"/>
      <c r="S7" s="2253"/>
      <c r="T7" s="2253"/>
      <c r="U7" s="2253"/>
      <c r="V7" s="2253"/>
    </row>
    <row r="8">
      <c r="A8" s="2246"/>
      <c r="B8" s="2246"/>
      <c r="C8" s="2255"/>
      <c r="G8" s="2256"/>
      <c r="H8" s="2270">
        <v>43620.07966299768</v>
      </c>
      <c r="I8" s="2248"/>
      <c r="J8" s="2249"/>
      <c r="K8" s="2266"/>
      <c r="L8" s="2267"/>
      <c r="M8" s="2267"/>
      <c r="N8" s="2252"/>
      <c r="O8" s="2252"/>
      <c r="P8" s="2252"/>
      <c r="Q8" s="2252"/>
      <c r="R8" s="2262"/>
      <c r="S8" s="2253"/>
      <c r="T8" s="2253"/>
      <c r="U8" s="2253"/>
      <c r="V8" s="2253"/>
    </row>
    <row r="9">
      <c r="A9" s="2246"/>
      <c r="B9" s="2246"/>
      <c r="C9" s="2255"/>
      <c r="G9" s="2256"/>
      <c r="H9" s="2257"/>
      <c r="I9" s="2258"/>
      <c r="J9" s="2259"/>
      <c r="K9" s="2253"/>
      <c r="L9" s="2252"/>
      <c r="M9" s="2252"/>
      <c r="N9" s="2252"/>
      <c r="O9" s="2252"/>
      <c r="P9" s="2252"/>
      <c r="Q9" s="2252"/>
      <c r="R9" s="2262"/>
      <c r="S9" s="2253"/>
      <c r="T9" s="2253"/>
      <c r="U9" s="2253"/>
      <c r="V9" s="2253"/>
    </row>
    <row r="10">
      <c r="A10" s="2246"/>
      <c r="B10" s="2246"/>
      <c r="C10" s="2255"/>
      <c r="G10" s="2256"/>
      <c r="H10" s="2271"/>
      <c r="I10" s="2271"/>
      <c r="J10" s="2253"/>
      <c r="K10" s="2253"/>
      <c r="L10" s="2252"/>
      <c r="M10" s="2252"/>
      <c r="N10" s="2252"/>
      <c r="O10" s="2252"/>
      <c r="P10" s="2252"/>
      <c r="Q10" s="2252"/>
      <c r="R10" s="2262"/>
      <c r="S10" s="2253"/>
      <c r="T10" s="2253"/>
      <c r="U10" s="2253"/>
      <c r="V10" s="2253"/>
    </row>
    <row r="11">
      <c r="A11" s="2272" t="s">
        <v>11</v>
      </c>
      <c r="B11" s="2249"/>
      <c r="C11" s="2255"/>
      <c r="G11" s="2256"/>
      <c r="H11" s="2264"/>
      <c r="I11" s="2264"/>
      <c r="J11" s="2253"/>
      <c r="K11" s="2253"/>
      <c r="L11" s="2252"/>
      <c r="M11" s="2252"/>
      <c r="N11" s="2252"/>
      <c r="O11" s="2252"/>
      <c r="P11" s="2252"/>
      <c r="Q11" s="2252"/>
      <c r="R11" s="2262"/>
      <c r="S11" s="2253"/>
      <c r="T11" s="2253"/>
      <c r="U11" s="2253"/>
      <c r="V11" s="2253"/>
    </row>
    <row r="12">
      <c r="A12" s="2257"/>
      <c r="B12" s="2259"/>
      <c r="C12" s="2257"/>
      <c r="D12" s="2258"/>
      <c r="E12" s="2258"/>
      <c r="F12" s="2258"/>
      <c r="G12" s="2259"/>
      <c r="H12" s="2273"/>
      <c r="I12" s="2273"/>
      <c r="J12" s="2246"/>
      <c r="K12" s="2246"/>
      <c r="L12" s="2252"/>
      <c r="M12" s="2252"/>
      <c r="N12" s="2252"/>
      <c r="O12" s="2252"/>
      <c r="P12" s="2252"/>
      <c r="Q12" s="2252"/>
      <c r="R12" s="2262"/>
      <c r="S12" s="2253"/>
      <c r="T12" s="2253"/>
      <c r="U12" s="2253"/>
      <c r="V12" s="2253"/>
    </row>
    <row r="13">
      <c r="A13" s="89"/>
      <c r="B13" s="90"/>
      <c r="C13" s="90"/>
      <c r="D13" s="93"/>
      <c r="E13" s="93"/>
      <c r="F13" s="93"/>
      <c r="G13" s="2274"/>
      <c r="H13" s="2274"/>
      <c r="I13" s="96"/>
      <c r="J13" s="89"/>
      <c r="K13" s="93"/>
      <c r="L13" s="2275"/>
      <c r="M13" s="2275"/>
      <c r="N13" s="2275"/>
      <c r="O13" s="2275"/>
      <c r="P13" s="2275"/>
      <c r="Q13" s="2275"/>
      <c r="R13" s="2274"/>
      <c r="S13" s="89"/>
      <c r="T13" s="89"/>
      <c r="U13" s="89"/>
      <c r="V13" s="89"/>
    </row>
    <row r="14">
      <c r="A14" s="98"/>
      <c r="B14" s="99"/>
      <c r="C14" s="99"/>
      <c r="D14" s="100"/>
      <c r="E14" s="100"/>
      <c r="F14" s="100"/>
      <c r="G14" s="2276"/>
      <c r="H14" s="2277"/>
      <c r="I14" s="104"/>
      <c r="J14" s="105"/>
      <c r="K14" s="107"/>
      <c r="L14" s="2278"/>
      <c r="M14" s="2278"/>
      <c r="N14" s="2278"/>
      <c r="O14" s="2278"/>
      <c r="P14" s="2278"/>
      <c r="Q14" s="2278"/>
      <c r="R14" s="2277"/>
      <c r="S14" s="105"/>
      <c r="T14" s="105"/>
      <c r="U14" s="105"/>
      <c r="V14" s="105"/>
    </row>
    <row r="15">
      <c r="A15" s="109" t="str">
        <f>'テンプレート'!A15</f>
        <v>Actions Attributes</v>
      </c>
      <c r="B15" s="110"/>
      <c r="C15" s="107"/>
      <c r="D15" s="107"/>
      <c r="E15" s="107"/>
      <c r="F15" s="107"/>
      <c r="G15" s="2277"/>
      <c r="H15" s="2277"/>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94 [42nd]</v>
      </c>
      <c r="G17" s="123" t="str">
        <f>'テンプレート'!G17</f>
        <v>SH AirTime</v>
      </c>
      <c r="H17" s="345" t="str">
        <f t="array" ref="H17">IF(INDEX('Actions  Attributes'!$C$2:$AD$109, MATCH($A$1,'Actions  Attributes'!$A$2:$A$109,0), MATCH(G17,'Actions  Attributes'!$C$1:$AD$1,0))="-", "-", INDEX('Actions  Attributes'!$C$2:$AD$109, MATCH($A$1,'Actions  Attributes'!$A$2:$A$109,0), MATCH(G17,'Actions  Attributes'!$C$1:$AD$1,0))&amp;"F")</f>
        <v>28F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1.87 [48th]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19.25 [22nd]</v>
      </c>
      <c r="O17" s="104"/>
      <c r="P17" s="104"/>
      <c r="Q17" s="104"/>
      <c r="R17" s="104"/>
      <c r="S17" s="121"/>
      <c r="T17" s="121"/>
      <c r="U17" s="121"/>
      <c r="V17" s="121"/>
    </row>
    <row r="18" outlineLevel="1">
      <c r="A18" s="123" t="str">
        <f>'テンプレート'!A18</f>
        <v>Crawl</v>
      </c>
      <c r="B18" s="2289"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1.26 [17th]</v>
      </c>
      <c r="G18" s="123" t="str">
        <f>'テンプレート'!G18</f>
        <v>FH AirTime</v>
      </c>
      <c r="H18" s="345" t="str">
        <f t="array" ref="H18">IF(INDEX('Actions  Attributes'!$C$2:$AD$109, MATCH($A$1,'Actions  Attributes'!$A$2:$A$109,0), MATCH(G18,'Actions  Attributes'!$C$1:$AD$1,0))="-", "-", INDEX('Actions  Attributes'!$C$2:$AD$109, MATCH($A$1,'Actions  Attributes'!$A$2:$A$109,0), MATCH(G18,'Actions  Attributes'!$C$1:$AD$1,0))&amp;"F")</f>
        <v>41F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 [22nd]</v>
      </c>
      <c r="O18" s="104"/>
      <c r="P18" s="104"/>
      <c r="Q18" s="104"/>
      <c r="R18" s="104"/>
      <c r="S18" s="121"/>
      <c r="T18" s="121"/>
      <c r="U18" s="121"/>
      <c r="V18" s="121"/>
    </row>
    <row r="19" outlineLevel="1">
      <c r="A19" s="123" t="str">
        <f>'テンプレート'!A19</f>
        <v>Wall Jump</v>
      </c>
      <c r="B19" s="2289"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1.92 [24th]</v>
      </c>
      <c r="G19" s="123" t="str">
        <f>'テンプレート'!G19</f>
        <v>SHFF AirTime</v>
      </c>
      <c r="H19" s="345" t="str">
        <f t="array" ref="H19">IF(INDEX('Actions  Attributes'!$C$2:$AD$109, MATCH($A$1,'Actions  Attributes'!$A$2:$A$109,0), MATCH(G19,'Actions  Attributes'!$C$1:$AD$1,0))="-", "-", INDEX('Actions  Attributes'!$C$2:$AD$109, MATCH($A$1,'Actions  Attributes'!$A$2:$A$109,0), MATCH(G19,'Actions  Attributes'!$C$1:$AD$1,0))&amp;"F")</f>
        <v>20F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 [16th]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 [26th]</v>
      </c>
      <c r="O19" s="104"/>
      <c r="P19" s="104"/>
      <c r="Q19" s="104"/>
      <c r="R19" s="104"/>
      <c r="S19" s="121"/>
      <c r="T19" s="121"/>
      <c r="U19" s="121"/>
      <c r="V19" s="121"/>
    </row>
    <row r="20" outlineLevel="1">
      <c r="A20" s="123" t="str">
        <f>'テンプレート'!A20</f>
        <v>Wall Cling</v>
      </c>
      <c r="B20" s="2289"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 [25th]</v>
      </c>
      <c r="G20" s="123" t="str">
        <f>'テンプレート'!G20</f>
        <v>FHFF AirTime</v>
      </c>
      <c r="H20" s="345" t="str">
        <f t="array" ref="H20">IF(INDEX('Actions  Attributes'!$C$2:$AD$109, MATCH($A$1,'Actions  Attributes'!$A$2:$A$109,0), MATCH(G20,'Actions  Attributes'!$C$1:$AD$1,0))="-", "-", INDEX('Actions  Attributes'!$C$2:$AD$109, MATCH($A$1,'Actions  Attributes'!$A$2:$A$109,0), MATCH(G20,'Actions  Attributes'!$C$1:$AD$1,0))&amp;"F")</f>
        <v>30F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0.068 [50th]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35.5 [25th]</v>
      </c>
      <c r="O20" s="104"/>
      <c r="P20" s="104"/>
      <c r="Q20" s="104"/>
      <c r="R20" s="104"/>
      <c r="S20" s="105"/>
      <c r="T20" s="105"/>
      <c r="U20" s="105"/>
      <c r="V20" s="105"/>
    </row>
    <row r="21" outlineLevel="1">
      <c r="A21" s="123" t="str">
        <f>'テンプレート'!A21</f>
        <v>Zair</v>
      </c>
      <c r="B21" s="2289"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345"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1.92 [th]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345"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3.072 [th]</v>
      </c>
      <c r="G22" s="2277"/>
      <c r="H22" s="2277"/>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0.169 [3rd]</v>
      </c>
      <c r="M22" s="105"/>
      <c r="N22" s="179"/>
      <c r="O22" s="104"/>
      <c r="P22" s="104"/>
      <c r="Q22" s="104"/>
      <c r="R22" s="104"/>
      <c r="S22" s="105"/>
      <c r="T22" s="105"/>
      <c r="U22" s="105"/>
      <c r="V22" s="105"/>
    </row>
    <row r="23">
      <c r="A23" s="107"/>
      <c r="B23" s="107"/>
      <c r="C23" s="107"/>
      <c r="D23" s="107"/>
      <c r="E23" s="107"/>
      <c r="F23" s="107"/>
      <c r="G23" s="2277"/>
      <c r="H23" s="2310"/>
      <c r="I23" s="138"/>
      <c r="J23" s="107"/>
      <c r="K23" s="180"/>
      <c r="L23" s="138"/>
      <c r="M23" s="105"/>
      <c r="N23" s="179"/>
      <c r="O23" s="104"/>
      <c r="P23" s="104"/>
      <c r="Q23" s="104"/>
      <c r="R23" s="104"/>
      <c r="S23" s="105"/>
      <c r="T23" s="105"/>
      <c r="U23" s="105"/>
      <c r="V23" s="105"/>
    </row>
    <row r="24">
      <c r="A24" s="2311" t="s">
        <v>47</v>
      </c>
      <c r="B24" s="110"/>
      <c r="C24" s="2312"/>
      <c r="D24" s="2313"/>
      <c r="E24" s="2313"/>
      <c r="F24" s="2314"/>
      <c r="G24" s="2315"/>
      <c r="H24" s="2313"/>
      <c r="I24" s="2313"/>
      <c r="J24" s="2313"/>
      <c r="K24" s="183"/>
      <c r="L24" s="186"/>
      <c r="M24" s="186"/>
      <c r="N24" s="187"/>
      <c r="O24" s="187"/>
      <c r="P24" s="187"/>
      <c r="Q24" s="188"/>
      <c r="R24" s="186"/>
      <c r="S24" s="186"/>
      <c r="T24" s="186"/>
      <c r="U24" s="186"/>
      <c r="V24" s="186"/>
    </row>
    <row r="25" outlineLevel="1">
      <c r="A25" s="112"/>
      <c r="B25" s="114"/>
      <c r="C25" s="2316" t="s">
        <v>48</v>
      </c>
      <c r="D25" s="2317" t="s">
        <v>49</v>
      </c>
      <c r="E25" s="2317" t="s">
        <v>50</v>
      </c>
      <c r="F25" s="2318" t="s">
        <v>51</v>
      </c>
      <c r="G25" s="2317" t="s">
        <v>52</v>
      </c>
      <c r="H25" s="192"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19" t="s">
        <v>54</v>
      </c>
      <c r="B26" s="2320" t="s">
        <v>55</v>
      </c>
      <c r="C26" s="2321" t="s">
        <v>77</v>
      </c>
      <c r="D26" s="2321" t="s">
        <v>2358</v>
      </c>
      <c r="E26" s="2321" t="s">
        <v>593</v>
      </c>
      <c r="F26" s="2322">
        <v>2.16</v>
      </c>
      <c r="G26" s="2321" t="s">
        <v>70</v>
      </c>
      <c r="H26" s="213" t="s">
        <v>1047</v>
      </c>
      <c r="I26" s="120"/>
      <c r="J26" s="117"/>
      <c r="K26" s="200"/>
      <c r="L26" s="203"/>
      <c r="M26" s="204"/>
      <c r="N26" s="204"/>
      <c r="O26" s="205">
        <v>0.0</v>
      </c>
      <c r="P26" s="205">
        <v>1.0</v>
      </c>
      <c r="Q26" s="205">
        <v>1.0</v>
      </c>
      <c r="R26" s="105"/>
      <c r="S26" s="105"/>
      <c r="T26" s="105"/>
      <c r="U26" s="105"/>
      <c r="V26" s="105"/>
    </row>
    <row r="27" outlineLevel="1">
      <c r="A27" s="222"/>
      <c r="B27" s="2323" t="s">
        <v>63</v>
      </c>
      <c r="C27" s="2324" t="s">
        <v>77</v>
      </c>
      <c r="D27" s="2324" t="s">
        <v>327</v>
      </c>
      <c r="E27" s="2324" t="s">
        <v>429</v>
      </c>
      <c r="F27" s="2322">
        <v>1.2</v>
      </c>
      <c r="G27" s="2321" t="s">
        <v>292</v>
      </c>
      <c r="H27" s="213" t="s">
        <v>3527</v>
      </c>
      <c r="I27" s="120"/>
      <c r="J27" s="117"/>
      <c r="K27" s="203"/>
      <c r="L27" s="203"/>
      <c r="M27" s="204"/>
      <c r="N27" s="204"/>
      <c r="O27" s="205">
        <v>0.0</v>
      </c>
      <c r="P27" s="205">
        <v>1.0</v>
      </c>
      <c r="Q27" s="205">
        <v>1.0</v>
      </c>
      <c r="R27" s="105"/>
      <c r="S27" s="105"/>
      <c r="T27" s="105"/>
      <c r="U27" s="105"/>
      <c r="V27" s="105"/>
    </row>
    <row r="28" outlineLevel="1">
      <c r="A28" s="222"/>
      <c r="B28" s="2323" t="s">
        <v>680</v>
      </c>
      <c r="C28" s="2325"/>
      <c r="D28" s="2324" t="s">
        <v>303</v>
      </c>
      <c r="E28" s="2326"/>
      <c r="F28" s="2327"/>
      <c r="G28" s="2326"/>
      <c r="H28" s="240"/>
      <c r="I28" s="120"/>
      <c r="J28" s="117"/>
      <c r="K28" s="407"/>
      <c r="L28" s="407"/>
      <c r="M28" s="407"/>
      <c r="N28" s="407"/>
      <c r="O28" s="407"/>
      <c r="P28" s="407"/>
      <c r="Q28" s="407"/>
      <c r="R28" s="105"/>
      <c r="S28" s="105"/>
      <c r="T28" s="105"/>
      <c r="U28" s="105"/>
      <c r="V28" s="105"/>
    </row>
    <row r="29" outlineLevel="1">
      <c r="A29" s="222"/>
      <c r="B29" s="2323" t="s">
        <v>681</v>
      </c>
      <c r="C29" s="2328" t="s">
        <v>3528</v>
      </c>
      <c r="D29" s="2328" t="s">
        <v>122</v>
      </c>
      <c r="E29" s="2324" t="s">
        <v>1054</v>
      </c>
      <c r="F29" s="2322">
        <v>0.6</v>
      </c>
      <c r="G29" s="2324" t="s">
        <v>292</v>
      </c>
      <c r="H29" s="213" t="s">
        <v>3529</v>
      </c>
      <c r="I29" s="120"/>
      <c r="J29" s="117"/>
      <c r="K29" s="203"/>
      <c r="L29" s="203"/>
      <c r="M29" s="204"/>
      <c r="N29" s="204"/>
      <c r="O29" s="205">
        <v>0.0</v>
      </c>
      <c r="P29" s="205">
        <v>0.5</v>
      </c>
      <c r="Q29" s="205">
        <v>0.8</v>
      </c>
      <c r="R29" s="105"/>
      <c r="S29" s="105"/>
      <c r="T29" s="105"/>
      <c r="U29" s="105"/>
      <c r="V29" s="105"/>
    </row>
    <row r="30" outlineLevel="1">
      <c r="A30" s="207"/>
      <c r="B30" s="2323" t="s">
        <v>685</v>
      </c>
      <c r="C30" s="2324" t="s">
        <v>64</v>
      </c>
      <c r="D30" s="2324" t="s">
        <v>541</v>
      </c>
      <c r="E30" s="2324" t="s">
        <v>303</v>
      </c>
      <c r="F30" s="2322">
        <v>2.4</v>
      </c>
      <c r="G30" s="2324" t="s">
        <v>70</v>
      </c>
      <c r="H30" s="213" t="s">
        <v>214</v>
      </c>
      <c r="I30" s="120"/>
      <c r="J30" s="117"/>
      <c r="K30" s="203"/>
      <c r="L30" s="203"/>
      <c r="M30" s="204"/>
      <c r="N30" s="204"/>
      <c r="O30" s="205">
        <v>0.0</v>
      </c>
      <c r="P30" s="205">
        <v>1.0</v>
      </c>
      <c r="Q30" s="205">
        <v>1.0</v>
      </c>
      <c r="R30" s="105"/>
      <c r="S30" s="105"/>
      <c r="T30" s="105"/>
      <c r="U30" s="105"/>
      <c r="V30" s="105"/>
    </row>
    <row r="31" outlineLevel="1">
      <c r="A31" s="2319" t="s">
        <v>72</v>
      </c>
      <c r="B31" s="2329"/>
      <c r="C31" s="2324" t="s">
        <v>518</v>
      </c>
      <c r="D31" s="2330" t="s">
        <v>211</v>
      </c>
      <c r="E31" s="2324" t="s">
        <v>191</v>
      </c>
      <c r="F31" s="2322">
        <v>13.2</v>
      </c>
      <c r="G31" s="2321" t="s">
        <v>168</v>
      </c>
      <c r="H31" s="316"/>
      <c r="I31" s="221"/>
      <c r="J31" s="110"/>
      <c r="K31" s="200"/>
      <c r="L31" s="203"/>
      <c r="M31" s="204"/>
      <c r="N31" s="204"/>
      <c r="O31" s="205">
        <v>1.0</v>
      </c>
      <c r="P31" s="205">
        <v>1.0</v>
      </c>
      <c r="Q31" s="205">
        <v>1.0</v>
      </c>
      <c r="R31" s="105"/>
      <c r="S31" s="105"/>
      <c r="T31" s="105"/>
      <c r="U31" s="105"/>
      <c r="V31" s="105"/>
    </row>
    <row r="32" outlineLevel="1">
      <c r="A32" s="207"/>
      <c r="B32" s="2323" t="s">
        <v>76</v>
      </c>
      <c r="C32" s="2324" t="s">
        <v>3530</v>
      </c>
      <c r="D32" s="114"/>
      <c r="E32" s="2324" t="s">
        <v>66</v>
      </c>
      <c r="F32" s="2322">
        <v>7.199999999999999</v>
      </c>
      <c r="G32" s="2321" t="s">
        <v>67</v>
      </c>
      <c r="H32" s="112"/>
      <c r="I32" s="224"/>
      <c r="J32" s="114"/>
      <c r="K32" s="203"/>
      <c r="L32" s="203"/>
      <c r="M32" s="204"/>
      <c r="N32" s="204"/>
      <c r="O32" s="205">
        <v>1.0</v>
      </c>
      <c r="P32" s="205">
        <v>1.0</v>
      </c>
      <c r="Q32" s="205">
        <v>1.0</v>
      </c>
      <c r="R32" s="105"/>
      <c r="S32" s="105"/>
      <c r="T32" s="105"/>
      <c r="U32" s="105"/>
      <c r="V32" s="105"/>
    </row>
    <row r="33" outlineLevel="1">
      <c r="A33" s="2319" t="s">
        <v>82</v>
      </c>
      <c r="B33" s="2323" t="s">
        <v>83</v>
      </c>
      <c r="C33" s="2330" t="s">
        <v>524</v>
      </c>
      <c r="D33" s="2330" t="s">
        <v>154</v>
      </c>
      <c r="E33" s="2324" t="s">
        <v>1513</v>
      </c>
      <c r="F33" s="2322">
        <v>10.2</v>
      </c>
      <c r="G33" s="2321" t="s">
        <v>91</v>
      </c>
      <c r="H33" s="316"/>
      <c r="I33" s="221"/>
      <c r="J33" s="110"/>
      <c r="K33" s="200"/>
      <c r="L33" s="203"/>
      <c r="M33" s="204"/>
      <c r="N33" s="204"/>
      <c r="O33" s="205">
        <v>0.0</v>
      </c>
      <c r="P33" s="205">
        <v>1.0</v>
      </c>
      <c r="Q33" s="205">
        <v>1.0</v>
      </c>
      <c r="R33" s="105"/>
      <c r="S33" s="105"/>
      <c r="T33" s="105"/>
      <c r="U33" s="105"/>
      <c r="V33" s="105"/>
    </row>
    <row r="34" outlineLevel="1">
      <c r="A34" s="222"/>
      <c r="B34" s="2323" t="s">
        <v>89</v>
      </c>
      <c r="C34" s="233"/>
      <c r="D34" s="233"/>
      <c r="E34" s="2324" t="s">
        <v>90</v>
      </c>
      <c r="F34" s="2322">
        <v>9.6</v>
      </c>
      <c r="G34" s="2321" t="s">
        <v>91</v>
      </c>
      <c r="H34" s="231"/>
      <c r="J34" s="233"/>
      <c r="K34" s="200"/>
      <c r="L34" s="203"/>
      <c r="M34" s="204"/>
      <c r="N34" s="204"/>
      <c r="O34" s="205">
        <v>0.0</v>
      </c>
      <c r="P34" s="205">
        <v>1.0</v>
      </c>
      <c r="Q34" s="205">
        <v>1.0</v>
      </c>
      <c r="R34" s="105"/>
      <c r="S34" s="105"/>
      <c r="T34" s="105"/>
      <c r="U34" s="105"/>
      <c r="V34" s="105"/>
    </row>
    <row r="35" outlineLevel="1">
      <c r="A35" s="207"/>
      <c r="B35" s="2323" t="s">
        <v>92</v>
      </c>
      <c r="C35" s="114"/>
      <c r="D35" s="114"/>
      <c r="E35" s="2324" t="s">
        <v>2337</v>
      </c>
      <c r="F35" s="2322">
        <v>9.96</v>
      </c>
      <c r="G35" s="2321" t="s">
        <v>91</v>
      </c>
      <c r="H35" s="112"/>
      <c r="I35" s="224"/>
      <c r="J35" s="114"/>
      <c r="K35" s="203"/>
      <c r="L35" s="203"/>
      <c r="M35" s="204"/>
      <c r="N35" s="204"/>
      <c r="O35" s="205">
        <v>0.0</v>
      </c>
      <c r="P35" s="205">
        <v>1.0</v>
      </c>
      <c r="Q35" s="205">
        <v>1.0</v>
      </c>
      <c r="R35" s="105"/>
      <c r="S35" s="105"/>
      <c r="T35" s="105"/>
      <c r="U35" s="105"/>
      <c r="V35" s="105"/>
    </row>
    <row r="36" outlineLevel="1">
      <c r="A36" s="2331" t="s">
        <v>93</v>
      </c>
      <c r="B36" s="2329"/>
      <c r="C36" s="2324" t="s">
        <v>977</v>
      </c>
      <c r="D36" s="2324" t="s">
        <v>150</v>
      </c>
      <c r="E36" s="2324" t="s">
        <v>66</v>
      </c>
      <c r="F36" s="2322">
        <v>7.199999999999999</v>
      </c>
      <c r="G36" s="2321" t="s">
        <v>67</v>
      </c>
      <c r="H36" s="240"/>
      <c r="I36" s="120"/>
      <c r="J36" s="117"/>
      <c r="K36" s="203"/>
      <c r="L36" s="203"/>
      <c r="M36" s="204"/>
      <c r="N36" s="204"/>
      <c r="O36" s="205">
        <v>0.0</v>
      </c>
      <c r="P36" s="205">
        <v>1.0</v>
      </c>
      <c r="Q36" s="205">
        <v>1.0</v>
      </c>
      <c r="R36" s="105"/>
      <c r="S36" s="105"/>
      <c r="T36" s="105"/>
      <c r="U36" s="105"/>
      <c r="V36" s="105"/>
    </row>
    <row r="37" outlineLevel="1">
      <c r="A37" s="2331" t="s">
        <v>104</v>
      </c>
      <c r="B37" s="2329"/>
      <c r="C37" s="2324" t="s">
        <v>261</v>
      </c>
      <c r="D37" s="2324" t="s">
        <v>154</v>
      </c>
      <c r="E37" s="2324" t="s">
        <v>90</v>
      </c>
      <c r="F37" s="2322">
        <v>9.6</v>
      </c>
      <c r="G37" s="2321" t="s">
        <v>91</v>
      </c>
      <c r="H37" s="240"/>
      <c r="I37" s="120"/>
      <c r="J37" s="117"/>
      <c r="K37" s="205"/>
      <c r="L37" s="204"/>
      <c r="M37" s="204"/>
      <c r="N37" s="204"/>
      <c r="O37" s="205">
        <v>0.0</v>
      </c>
      <c r="P37" s="205">
        <v>1.0</v>
      </c>
      <c r="Q37" s="205">
        <v>1.0</v>
      </c>
      <c r="R37" s="105"/>
      <c r="S37" s="105"/>
      <c r="T37" s="105"/>
      <c r="U37" s="105"/>
      <c r="V37" s="105"/>
    </row>
    <row r="38" outlineLevel="1">
      <c r="A38" s="2331" t="s">
        <v>110</v>
      </c>
      <c r="B38" s="2323" t="s">
        <v>142</v>
      </c>
      <c r="C38" s="2324" t="s">
        <v>217</v>
      </c>
      <c r="D38" s="2324" t="s">
        <v>450</v>
      </c>
      <c r="E38" s="2324" t="s">
        <v>327</v>
      </c>
      <c r="F38" s="2322">
        <v>21.599999999999998</v>
      </c>
      <c r="G38" s="2321" t="s">
        <v>207</v>
      </c>
      <c r="H38" s="228" t="s">
        <v>1141</v>
      </c>
      <c r="I38" s="120"/>
      <c r="J38" s="117"/>
      <c r="K38" s="203"/>
      <c r="L38" s="203"/>
      <c r="M38" s="204"/>
      <c r="N38" s="204"/>
      <c r="O38" s="205">
        <v>0.0</v>
      </c>
      <c r="P38" s="205">
        <v>1.0</v>
      </c>
      <c r="Q38" s="205">
        <v>1.0</v>
      </c>
      <c r="R38" s="105"/>
      <c r="S38" s="105"/>
      <c r="T38" s="105"/>
      <c r="U38" s="105"/>
      <c r="V38" s="105"/>
    </row>
    <row r="39" outlineLevel="1">
      <c r="A39" s="2319" t="s">
        <v>119</v>
      </c>
      <c r="B39" s="2329"/>
      <c r="C39" s="2332" t="s">
        <v>210</v>
      </c>
      <c r="D39" s="2333" t="s">
        <v>159</v>
      </c>
      <c r="E39" s="2334" t="s">
        <v>166</v>
      </c>
      <c r="F39" s="2322">
        <v>16.8</v>
      </c>
      <c r="G39" s="2321" t="s">
        <v>168</v>
      </c>
      <c r="H39" s="844" t="s">
        <v>3531</v>
      </c>
      <c r="I39" s="221"/>
      <c r="J39" s="110"/>
      <c r="K39" s="204"/>
      <c r="L39" s="204"/>
      <c r="M39" s="204"/>
      <c r="N39" s="204"/>
      <c r="O39" s="205">
        <v>0.0</v>
      </c>
      <c r="P39" s="205">
        <v>1.0</v>
      </c>
      <c r="Q39" s="205">
        <v>1.0</v>
      </c>
      <c r="R39" s="105"/>
      <c r="S39" s="105"/>
      <c r="T39" s="105"/>
      <c r="U39" s="105"/>
      <c r="V39" s="105"/>
    </row>
    <row r="40" outlineLevel="1">
      <c r="A40" s="207"/>
      <c r="B40" s="2323" t="s">
        <v>76</v>
      </c>
      <c r="C40" s="2332" t="s">
        <v>136</v>
      </c>
      <c r="D40" s="114"/>
      <c r="E40" s="2334" t="s">
        <v>173</v>
      </c>
      <c r="F40" s="2322">
        <v>12.0</v>
      </c>
      <c r="G40" s="2321" t="s">
        <v>147</v>
      </c>
      <c r="H40" s="112"/>
      <c r="I40" s="224"/>
      <c r="J40" s="114"/>
      <c r="K40" s="204"/>
      <c r="L40" s="204"/>
      <c r="M40" s="204"/>
      <c r="N40" s="204"/>
      <c r="O40" s="205">
        <v>0.0</v>
      </c>
      <c r="P40" s="205">
        <v>1.0</v>
      </c>
      <c r="Q40" s="205">
        <v>1.0</v>
      </c>
      <c r="R40" s="105"/>
      <c r="S40" s="105"/>
      <c r="T40" s="105"/>
      <c r="U40" s="105"/>
      <c r="V40" s="105"/>
    </row>
    <row r="41" outlineLevel="1">
      <c r="A41" s="2331" t="s">
        <v>128</v>
      </c>
      <c r="B41" s="2323"/>
      <c r="C41" s="2324" t="s">
        <v>457</v>
      </c>
      <c r="D41" s="2334" t="s">
        <v>172</v>
      </c>
      <c r="E41" s="2334" t="s">
        <v>206</v>
      </c>
      <c r="F41" s="2322">
        <v>15.6</v>
      </c>
      <c r="G41" s="2321" t="s">
        <v>80</v>
      </c>
      <c r="H41" s="228" t="s">
        <v>175</v>
      </c>
      <c r="I41" s="120"/>
      <c r="J41" s="117"/>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3" t="str">
        <f>'テンプレート'!R56</f>
        <v>Comment</v>
      </c>
      <c r="S44" s="120"/>
      <c r="T44" s="120"/>
      <c r="U44" s="120"/>
      <c r="V44" s="120"/>
    </row>
    <row r="45" outlineLevel="1">
      <c r="A45" s="265" t="s">
        <v>187</v>
      </c>
      <c r="B45" s="267"/>
      <c r="C45" s="199" t="s">
        <v>737</v>
      </c>
      <c r="D45" s="275" t="s">
        <v>190</v>
      </c>
      <c r="E45" s="271" t="s">
        <v>173</v>
      </c>
      <c r="F45" s="273">
        <v>12.0</v>
      </c>
      <c r="G45" s="273">
        <v>10.2</v>
      </c>
      <c r="H45" s="200" t="s">
        <v>193</v>
      </c>
      <c r="I45" s="1525" t="str">
        <f t="array" ref="I45">INDEX('Aerial Attacks'!$O$3:$AA$109, MATCH($A$1,'Aerial Attacks'!$A$3:$A$109,0), MATCH(A45,'Aerial Attacks'!$O$2:$S$2,0))</f>
        <v>6</v>
      </c>
      <c r="J45" s="275" t="s">
        <v>3535</v>
      </c>
      <c r="K45" s="278"/>
      <c r="L45" s="284"/>
      <c r="M45" s="825"/>
      <c r="N45" s="825"/>
      <c r="O45" s="282">
        <v>0.0</v>
      </c>
      <c r="P45" s="282">
        <v>1.0</v>
      </c>
      <c r="Q45" s="282">
        <v>1.0</v>
      </c>
      <c r="R45" s="286"/>
      <c r="S45" s="221"/>
      <c r="T45" s="221"/>
      <c r="U45" s="221"/>
      <c r="V45" s="110"/>
    </row>
    <row r="46" outlineLevel="1">
      <c r="A46" s="207"/>
      <c r="B46" s="267" t="s">
        <v>76</v>
      </c>
      <c r="C46" s="199" t="s">
        <v>1373</v>
      </c>
      <c r="D46" s="114"/>
      <c r="E46" s="199" t="s">
        <v>229</v>
      </c>
      <c r="F46" s="200">
        <v>6.0</v>
      </c>
      <c r="G46" s="200">
        <v>5.1</v>
      </c>
      <c r="H46" s="200" t="s">
        <v>70</v>
      </c>
      <c r="I46" s="207"/>
      <c r="J46" s="114"/>
      <c r="K46" s="278"/>
      <c r="L46" s="284"/>
      <c r="M46" s="825"/>
      <c r="N46" s="825"/>
      <c r="O46" s="282">
        <v>0.0</v>
      </c>
      <c r="P46" s="282">
        <v>1.0</v>
      </c>
      <c r="Q46" s="282">
        <v>1.0</v>
      </c>
      <c r="R46" s="112"/>
      <c r="S46" s="224"/>
      <c r="T46" s="224"/>
      <c r="U46" s="224"/>
      <c r="V46" s="114"/>
    </row>
    <row r="47" outlineLevel="1">
      <c r="A47" s="265" t="s">
        <v>219</v>
      </c>
      <c r="B47" s="267" t="s">
        <v>170</v>
      </c>
      <c r="C47" s="199" t="s">
        <v>192</v>
      </c>
      <c r="D47" s="269">
        <v>44.0</v>
      </c>
      <c r="E47" s="199" t="s">
        <v>229</v>
      </c>
      <c r="F47" s="200">
        <v>6.0</v>
      </c>
      <c r="G47" s="200">
        <v>5.1</v>
      </c>
      <c r="H47" s="200" t="s">
        <v>70</v>
      </c>
      <c r="I47" s="274" t="str">
        <f t="array" ref="I47">INDEX('Aerial Attacks'!$O$3:$AA$109, MATCH($A$1,'Aerial Attacks'!$A$3:$A$109,0), MATCH(A47,'Aerial Attacks'!$O$2:$S$2,0))</f>
        <v>11</v>
      </c>
      <c r="J47" s="275" t="s">
        <v>3169</v>
      </c>
      <c r="K47" s="278"/>
      <c r="L47" s="284"/>
      <c r="M47" s="825"/>
      <c r="N47" s="825"/>
      <c r="O47" s="282">
        <v>0.0</v>
      </c>
      <c r="P47" s="282">
        <v>1.0</v>
      </c>
      <c r="Q47" s="282">
        <v>1.0</v>
      </c>
      <c r="R47" s="286"/>
      <c r="S47" s="221"/>
      <c r="T47" s="221"/>
      <c r="U47" s="221"/>
      <c r="V47" s="110"/>
    </row>
    <row r="48" outlineLevel="1">
      <c r="A48" s="207"/>
      <c r="B48" s="267" t="s">
        <v>177</v>
      </c>
      <c r="C48" s="199" t="s">
        <v>314</v>
      </c>
      <c r="D48" s="114"/>
      <c r="E48" s="199" t="s">
        <v>66</v>
      </c>
      <c r="F48" s="200">
        <v>7.199999999999999</v>
      </c>
      <c r="G48" s="200">
        <v>6.12</v>
      </c>
      <c r="H48" s="200" t="s">
        <v>70</v>
      </c>
      <c r="I48" s="207"/>
      <c r="J48" s="114"/>
      <c r="K48" s="278"/>
      <c r="L48" s="284"/>
      <c r="M48" s="825"/>
      <c r="N48" s="825"/>
      <c r="O48" s="282">
        <v>0.0</v>
      </c>
      <c r="P48" s="282">
        <v>1.0</v>
      </c>
      <c r="Q48" s="282">
        <v>1.0</v>
      </c>
      <c r="R48" s="112"/>
      <c r="S48" s="224"/>
      <c r="T48" s="224"/>
      <c r="U48" s="224"/>
      <c r="V48" s="114"/>
    </row>
    <row r="49" outlineLevel="1">
      <c r="A49" s="299" t="s">
        <v>260</v>
      </c>
      <c r="B49" s="267"/>
      <c r="C49" s="199" t="s">
        <v>85</v>
      </c>
      <c r="D49" s="301">
        <v>39.0</v>
      </c>
      <c r="E49" s="199" t="s">
        <v>74</v>
      </c>
      <c r="F49" s="200">
        <v>14.399999999999999</v>
      </c>
      <c r="G49" s="200">
        <v>12.24</v>
      </c>
      <c r="H49" s="200" t="s">
        <v>59</v>
      </c>
      <c r="I49" s="1795">
        <f t="array" ref="I49">INDEX('Aerial Attacks'!$O$3:$AA$109, MATCH($A$1,'Aerial Attacks'!$A$3:$A$109,0), MATCH(A49,'Aerial Attacks'!$O$2:$S$2,0))</f>
        <v>11</v>
      </c>
      <c r="J49" s="210" t="s">
        <v>2989</v>
      </c>
      <c r="K49" s="278"/>
      <c r="L49" s="284"/>
      <c r="M49" s="825"/>
      <c r="N49" s="825"/>
      <c r="O49" s="282">
        <v>0.0</v>
      </c>
      <c r="P49" s="282">
        <v>1.0</v>
      </c>
      <c r="Q49" s="282">
        <v>1.0</v>
      </c>
      <c r="R49" s="306"/>
      <c r="S49" s="120"/>
      <c r="T49" s="120"/>
      <c r="U49" s="120"/>
      <c r="V49" s="117"/>
    </row>
    <row r="50" outlineLevel="1">
      <c r="A50" s="299" t="s">
        <v>271</v>
      </c>
      <c r="B50" s="267"/>
      <c r="C50" s="199" t="s">
        <v>272</v>
      </c>
      <c r="D50" s="301" t="s">
        <v>211</v>
      </c>
      <c r="E50" s="345" t="s">
        <v>79</v>
      </c>
      <c r="F50" s="200">
        <v>10.799999999999999</v>
      </c>
      <c r="G50" s="200">
        <v>9.18</v>
      </c>
      <c r="H50" s="200" t="s">
        <v>193</v>
      </c>
      <c r="I50" s="302" t="str">
        <f t="array" ref="I50">INDEX('Aerial Attacks'!$O$3:$AA$109, MATCH($A$1,'Aerial Attacks'!$A$3:$A$109,0), MATCH(A50,'Aerial Attacks'!$O$2:$S$2,0))</f>
        <v>10</v>
      </c>
      <c r="J50" s="210" t="s">
        <v>3542</v>
      </c>
      <c r="K50" s="284"/>
      <c r="L50" s="284"/>
      <c r="M50" s="825"/>
      <c r="N50" s="825"/>
      <c r="O50" s="282">
        <v>0.0</v>
      </c>
      <c r="P50" s="282">
        <v>1.0</v>
      </c>
      <c r="Q50" s="282">
        <v>1.0</v>
      </c>
      <c r="R50" s="306"/>
      <c r="S50" s="120"/>
      <c r="T50" s="120"/>
      <c r="U50" s="120"/>
      <c r="V50" s="117"/>
    </row>
    <row r="51" outlineLevel="1">
      <c r="A51" s="265" t="s">
        <v>283</v>
      </c>
      <c r="B51" s="267"/>
      <c r="C51" s="199" t="s">
        <v>308</v>
      </c>
      <c r="D51" s="269">
        <v>49.0</v>
      </c>
      <c r="E51" s="199" t="s">
        <v>206</v>
      </c>
      <c r="F51" s="200">
        <v>15.6</v>
      </c>
      <c r="G51" s="200">
        <v>13.26</v>
      </c>
      <c r="H51" s="200" t="s">
        <v>59</v>
      </c>
      <c r="I51" s="274">
        <f t="array" ref="I51">INDEX('Aerial Attacks'!$O$3:$AA$109, MATCH($A$1,'Aerial Attacks'!$A$3:$A$109,0), MATCH(A51,'Aerial Attacks'!$O$2:$S$2,0))</f>
        <v>18</v>
      </c>
      <c r="J51" s="275" t="s">
        <v>2215</v>
      </c>
      <c r="K51" s="284"/>
      <c r="L51" s="284"/>
      <c r="M51" s="825"/>
      <c r="N51" s="825"/>
      <c r="O51" s="282">
        <v>0.0</v>
      </c>
      <c r="P51" s="282">
        <v>1.0</v>
      </c>
      <c r="Q51" s="282">
        <v>1.0</v>
      </c>
      <c r="R51" s="310"/>
      <c r="S51" s="221"/>
      <c r="T51" s="221"/>
      <c r="U51" s="221"/>
      <c r="V51" s="110"/>
    </row>
    <row r="52" outlineLevel="1">
      <c r="A52" s="207"/>
      <c r="B52" s="267" t="s">
        <v>76</v>
      </c>
      <c r="C52" s="199" t="s">
        <v>327</v>
      </c>
      <c r="D52" s="114"/>
      <c r="E52" s="199" t="s">
        <v>74</v>
      </c>
      <c r="F52" s="200">
        <v>14.399999999999999</v>
      </c>
      <c r="G52" s="200">
        <v>12.24</v>
      </c>
      <c r="H52" s="200" t="s">
        <v>59</v>
      </c>
      <c r="I52" s="207"/>
      <c r="J52" s="114"/>
      <c r="K52" s="284"/>
      <c r="L52" s="284"/>
      <c r="M52" s="825"/>
      <c r="N52" s="825"/>
      <c r="O52" s="282">
        <v>0.0</v>
      </c>
      <c r="P52" s="282">
        <v>1.0</v>
      </c>
      <c r="Q52" s="282">
        <v>1.0</v>
      </c>
      <c r="R52" s="112"/>
      <c r="S52" s="224"/>
      <c r="T52" s="224"/>
      <c r="U52" s="224"/>
      <c r="V52" s="114"/>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
        <v>305</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
        <v>3543</v>
      </c>
      <c r="B55" s="117"/>
      <c r="C55" s="327" t="s">
        <v>48</v>
      </c>
      <c r="D55" s="327" t="s">
        <v>49</v>
      </c>
      <c r="E55" s="327" t="s">
        <v>50</v>
      </c>
      <c r="F55" s="333" t="s">
        <v>51</v>
      </c>
      <c r="G55" s="327" t="s">
        <v>52</v>
      </c>
      <c r="H55" s="331" t="s">
        <v>53</v>
      </c>
      <c r="I55" s="120"/>
      <c r="J55" s="117"/>
      <c r="K55" s="333" t="str">
        <f>'テンプレート'!K72</f>
        <v>ベクトル</v>
      </c>
      <c r="L55" s="333" t="str">
        <f>'テンプレート'!L72</f>
        <v>KBG (R.E.)</v>
      </c>
      <c r="M55" s="333" t="str">
        <f>'テンプレート'!M72</f>
        <v>BKB (R.A.)</v>
      </c>
      <c r="N55" s="333" t="str">
        <f>'テンプレート'!N72</f>
        <v>FKB (R.F.)</v>
      </c>
      <c r="O55" s="334" t="str">
        <f>'テンプレート'!O72</f>
        <v>盾削り値</v>
      </c>
      <c r="P55" s="333" t="str">
        <f>'テンプレート'!P72</f>
        <v>ﾋｯﾄｽﾄｯﾌﾟ</v>
      </c>
      <c r="Q55" s="334" t="str">
        <f>'テンプレート'!Q72</f>
        <v>ずらし</v>
      </c>
      <c r="R55" s="333" t="str">
        <f>'テンプレート'!R72</f>
        <v>相殺</v>
      </c>
      <c r="S55" s="334" t="str">
        <f>'テンプレート'!S72</f>
        <v>相殺ﾓｰｼｮﾝ</v>
      </c>
      <c r="T55" s="334" t="str">
        <f>'テンプレート'!T72</f>
        <v>飛び道具</v>
      </c>
      <c r="U55" s="334" t="str">
        <f>'テンプレート'!U72</f>
        <v>慣性反転</v>
      </c>
      <c r="V55" s="334" t="str">
        <f>'テンプレート'!V72</f>
        <v>向き反転</v>
      </c>
    </row>
    <row r="56" outlineLevel="1">
      <c r="A56" s="394" t="s">
        <v>322</v>
      </c>
      <c r="B56" s="343"/>
      <c r="C56" s="227" t="s">
        <v>3544</v>
      </c>
      <c r="D56" s="199" t="s">
        <v>450</v>
      </c>
      <c r="E56" s="216" t="s">
        <v>205</v>
      </c>
      <c r="F56" s="366">
        <v>18.0</v>
      </c>
      <c r="G56" s="216" t="s">
        <v>59</v>
      </c>
      <c r="H56" s="243" t="s">
        <v>3545</v>
      </c>
      <c r="I56" s="221"/>
      <c r="J56" s="110"/>
      <c r="K56" s="284"/>
      <c r="L56" s="284"/>
      <c r="M56" s="825"/>
      <c r="N56" s="825"/>
      <c r="O56" s="200">
        <v>0.0</v>
      </c>
      <c r="P56" s="200">
        <v>1.0</v>
      </c>
      <c r="Q56" s="200">
        <v>1.0</v>
      </c>
      <c r="R56" s="282" t="b">
        <v>1</v>
      </c>
      <c r="S56" s="282" t="b">
        <v>0</v>
      </c>
      <c r="T56" s="282" t="b">
        <v>1</v>
      </c>
      <c r="U56" s="2335" t="s">
        <v>340</v>
      </c>
      <c r="V56" s="2336" t="b">
        <v>1</v>
      </c>
    </row>
    <row r="57" outlineLevel="1">
      <c r="A57" s="394" t="s">
        <v>359</v>
      </c>
      <c r="B57" s="343"/>
      <c r="C57" s="207"/>
      <c r="D57" s="199" t="s">
        <v>833</v>
      </c>
      <c r="E57" s="207"/>
      <c r="F57" s="207"/>
      <c r="G57" s="207"/>
      <c r="H57" s="112"/>
      <c r="I57" s="224"/>
      <c r="J57" s="114"/>
      <c r="K57" s="284"/>
      <c r="L57" s="284"/>
      <c r="M57" s="825"/>
      <c r="N57" s="825"/>
      <c r="O57" s="200">
        <v>0.0</v>
      </c>
      <c r="P57" s="200">
        <v>1.0</v>
      </c>
      <c r="Q57" s="200">
        <v>1.0</v>
      </c>
      <c r="R57" s="282" t="b">
        <v>1</v>
      </c>
      <c r="S57" s="282" t="b">
        <v>0</v>
      </c>
      <c r="T57" s="282" t="b">
        <v>1</v>
      </c>
      <c r="U57" s="207"/>
      <c r="V57" s="207"/>
    </row>
    <row r="58" outlineLevel="1">
      <c r="A58" s="324" t="s">
        <v>3546</v>
      </c>
      <c r="B58" s="117"/>
      <c r="C58" s="327" t="s">
        <v>48</v>
      </c>
      <c r="D58" s="327" t="s">
        <v>49</v>
      </c>
      <c r="E58" s="327" t="s">
        <v>50</v>
      </c>
      <c r="F58" s="333" t="s">
        <v>2244</v>
      </c>
      <c r="G58" s="327" t="s">
        <v>52</v>
      </c>
      <c r="H58" s="331" t="s">
        <v>53</v>
      </c>
      <c r="I58" s="120"/>
      <c r="J58" s="117"/>
      <c r="K58" s="333" t="s">
        <v>180</v>
      </c>
      <c r="L58" s="333" t="s">
        <v>181</v>
      </c>
      <c r="M58" s="333" t="s">
        <v>182</v>
      </c>
      <c r="N58" s="333" t="s">
        <v>183</v>
      </c>
      <c r="O58" s="334" t="s">
        <v>184</v>
      </c>
      <c r="P58" s="333" t="s">
        <v>185</v>
      </c>
      <c r="Q58" s="334" t="s">
        <v>186</v>
      </c>
      <c r="R58" s="333" t="s">
        <v>317</v>
      </c>
      <c r="S58" s="334" t="s">
        <v>318</v>
      </c>
      <c r="T58" s="334" t="s">
        <v>319</v>
      </c>
      <c r="U58" s="334" t="s">
        <v>320</v>
      </c>
      <c r="V58" s="334" t="s">
        <v>321</v>
      </c>
    </row>
    <row r="59" outlineLevel="1">
      <c r="A59" s="335" t="s">
        <v>3548</v>
      </c>
      <c r="B59" s="2337" t="s">
        <v>3549</v>
      </c>
      <c r="C59" s="216" t="s">
        <v>3550</v>
      </c>
      <c r="D59" s="216" t="s">
        <v>316</v>
      </c>
      <c r="E59" s="345" t="s">
        <v>3552</v>
      </c>
      <c r="F59" s="200" t="s">
        <v>3553</v>
      </c>
      <c r="G59" s="199" t="s">
        <v>3554</v>
      </c>
      <c r="H59" s="243" t="s">
        <v>3555</v>
      </c>
      <c r="I59" s="221"/>
      <c r="J59" s="110"/>
      <c r="K59" s="203"/>
      <c r="L59" s="203"/>
      <c r="M59" s="204"/>
      <c r="N59" s="204"/>
      <c r="O59" s="200">
        <v>0.0</v>
      </c>
      <c r="P59" s="200">
        <v>1.0</v>
      </c>
      <c r="Q59" s="200">
        <v>1.0</v>
      </c>
      <c r="R59" s="205"/>
      <c r="S59" s="205"/>
      <c r="T59" s="205"/>
      <c r="U59" s="2336" t="b">
        <v>0</v>
      </c>
      <c r="V59" s="2336" t="b">
        <v>1</v>
      </c>
    </row>
    <row r="60" outlineLevel="1">
      <c r="A60" s="222"/>
      <c r="B60" s="2337" t="s">
        <v>3558</v>
      </c>
      <c r="C60" s="207"/>
      <c r="D60" s="222"/>
      <c r="E60" s="345" t="s">
        <v>3559</v>
      </c>
      <c r="F60" s="200">
        <v>0.48</v>
      </c>
      <c r="G60" s="386"/>
      <c r="H60" s="231"/>
      <c r="J60" s="233"/>
      <c r="K60" s="203"/>
      <c r="L60" s="203"/>
      <c r="M60" s="204"/>
      <c r="N60" s="204"/>
      <c r="O60" s="200"/>
      <c r="P60" s="200"/>
      <c r="Q60" s="200"/>
      <c r="R60" s="205" t="b">
        <v>0</v>
      </c>
      <c r="S60" s="205" t="b">
        <v>0</v>
      </c>
      <c r="T60" s="205" t="b">
        <v>0</v>
      </c>
      <c r="U60" s="222"/>
      <c r="V60" s="222"/>
    </row>
    <row r="61" outlineLevel="1">
      <c r="A61" s="222"/>
      <c r="B61" s="347" t="s">
        <v>417</v>
      </c>
      <c r="C61" s="199" t="s">
        <v>612</v>
      </c>
      <c r="D61" s="207"/>
      <c r="E61" s="345" t="s">
        <v>3552</v>
      </c>
      <c r="F61" s="200" t="s">
        <v>3553</v>
      </c>
      <c r="G61" s="199" t="s">
        <v>3554</v>
      </c>
      <c r="H61" s="231"/>
      <c r="J61" s="233"/>
      <c r="K61" s="203"/>
      <c r="L61" s="203"/>
      <c r="M61" s="204"/>
      <c r="N61" s="204"/>
      <c r="O61" s="200"/>
      <c r="P61" s="200"/>
      <c r="Q61" s="200"/>
      <c r="R61" s="205" t="b">
        <v>0</v>
      </c>
      <c r="S61" s="205" t="b">
        <v>0</v>
      </c>
      <c r="T61" s="205" t="b">
        <v>0</v>
      </c>
      <c r="U61" s="222"/>
      <c r="V61" s="222"/>
    </row>
    <row r="62" outlineLevel="1">
      <c r="A62" s="207"/>
      <c r="B62" s="347" t="s">
        <v>3561</v>
      </c>
      <c r="C62" s="199" t="s">
        <v>3562</v>
      </c>
      <c r="D62" s="199" t="s">
        <v>3563</v>
      </c>
      <c r="E62" s="345" t="s">
        <v>3559</v>
      </c>
      <c r="F62" s="200">
        <v>0.48</v>
      </c>
      <c r="G62" s="199" t="s">
        <v>292</v>
      </c>
      <c r="H62" s="231"/>
      <c r="J62" s="233"/>
      <c r="K62" s="203"/>
      <c r="L62" s="203"/>
      <c r="M62" s="204"/>
      <c r="N62" s="204"/>
      <c r="O62" s="200">
        <v>0.0</v>
      </c>
      <c r="P62" s="200">
        <v>1.0</v>
      </c>
      <c r="Q62" s="200">
        <v>1.0</v>
      </c>
      <c r="R62" s="205"/>
      <c r="S62" s="205"/>
      <c r="T62" s="205"/>
      <c r="U62" s="222"/>
      <c r="V62" s="222"/>
    </row>
    <row r="63" outlineLevel="1">
      <c r="A63" s="394" t="s">
        <v>322</v>
      </c>
      <c r="B63" s="347" t="s">
        <v>3564</v>
      </c>
      <c r="C63" s="216" t="s">
        <v>3565</v>
      </c>
      <c r="D63" s="199" t="s">
        <v>3566</v>
      </c>
      <c r="E63" s="216" t="s">
        <v>1784</v>
      </c>
      <c r="F63" s="366">
        <v>11.4</v>
      </c>
      <c r="G63" s="216" t="s">
        <v>80</v>
      </c>
      <c r="H63" s="231"/>
      <c r="J63" s="233"/>
      <c r="K63" s="203"/>
      <c r="L63" s="203"/>
      <c r="M63" s="204"/>
      <c r="N63" s="204"/>
      <c r="O63" s="200">
        <v>0.0</v>
      </c>
      <c r="P63" s="200">
        <v>1.0</v>
      </c>
      <c r="Q63" s="200">
        <v>1.0</v>
      </c>
      <c r="R63" s="205"/>
      <c r="S63" s="205"/>
      <c r="T63" s="205"/>
      <c r="U63" s="222"/>
      <c r="V63" s="222"/>
    </row>
    <row r="64" outlineLevel="1">
      <c r="A64" s="394" t="s">
        <v>359</v>
      </c>
      <c r="B64" s="347" t="s">
        <v>3564</v>
      </c>
      <c r="C64" s="207"/>
      <c r="D64" s="199" t="s">
        <v>3567</v>
      </c>
      <c r="E64" s="207"/>
      <c r="F64" s="207"/>
      <c r="G64" s="207"/>
      <c r="H64" s="112"/>
      <c r="I64" s="224"/>
      <c r="J64" s="114"/>
      <c r="K64" s="203"/>
      <c r="L64" s="203"/>
      <c r="M64" s="204"/>
      <c r="N64" s="204"/>
      <c r="O64" s="200">
        <v>0.0</v>
      </c>
      <c r="P64" s="200">
        <v>1.0</v>
      </c>
      <c r="Q64" s="200">
        <v>1.0</v>
      </c>
      <c r="R64" s="205"/>
      <c r="S64" s="205"/>
      <c r="T64" s="205"/>
      <c r="U64" s="207"/>
      <c r="V64" s="207"/>
    </row>
    <row r="65" outlineLevel="1">
      <c r="A65" s="324" t="s">
        <v>3569</v>
      </c>
      <c r="B65" s="117"/>
      <c r="C65" s="327" t="s">
        <v>48</v>
      </c>
      <c r="D65" s="327" t="s">
        <v>49</v>
      </c>
      <c r="E65" s="327" t="s">
        <v>50</v>
      </c>
      <c r="F65" s="333" t="s">
        <v>2244</v>
      </c>
      <c r="G65" s="327"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outlineLevel="1">
      <c r="A66" s="336" t="s">
        <v>322</v>
      </c>
      <c r="B66" s="2338"/>
      <c r="C66" s="309" t="s">
        <v>3572</v>
      </c>
      <c r="D66" s="603" t="s">
        <v>986</v>
      </c>
      <c r="E66" s="309" t="s">
        <v>3573</v>
      </c>
      <c r="F66" s="1899" t="s">
        <v>3574</v>
      </c>
      <c r="G66" s="199" t="s">
        <v>3576</v>
      </c>
      <c r="H66" s="261" t="s">
        <v>3577</v>
      </c>
      <c r="I66" s="221"/>
      <c r="J66" s="110"/>
      <c r="K66" s="2339"/>
      <c r="L66" s="2339"/>
      <c r="M66" s="2340"/>
      <c r="N66" s="2340"/>
      <c r="O66" s="200">
        <v>0.0</v>
      </c>
      <c r="P66" s="200">
        <v>1.0</v>
      </c>
      <c r="Q66" s="200">
        <v>1.0</v>
      </c>
      <c r="R66" s="2340" t="b">
        <v>1</v>
      </c>
      <c r="S66" s="2340" t="b">
        <v>1</v>
      </c>
      <c r="T66" s="2340"/>
      <c r="U66" s="2341" t="b">
        <v>0</v>
      </c>
      <c r="V66" s="2342" t="b">
        <v>1</v>
      </c>
    </row>
    <row r="67" outlineLevel="1">
      <c r="A67" s="207"/>
      <c r="B67" s="2338" t="s">
        <v>1092</v>
      </c>
      <c r="C67" s="309" t="s">
        <v>3581</v>
      </c>
      <c r="D67" s="603" t="s">
        <v>1333</v>
      </c>
      <c r="E67" s="309" t="s">
        <v>3582</v>
      </c>
      <c r="F67" s="1899" t="s">
        <v>3583</v>
      </c>
      <c r="G67" s="199" t="s">
        <v>3584</v>
      </c>
      <c r="H67" s="231"/>
      <c r="J67" s="233"/>
      <c r="K67" s="2339"/>
      <c r="L67" s="2339"/>
      <c r="M67" s="2340"/>
      <c r="N67" s="2340"/>
      <c r="O67" s="200">
        <v>0.0</v>
      </c>
      <c r="P67" s="200">
        <v>1.0</v>
      </c>
      <c r="Q67" s="200">
        <v>1.0</v>
      </c>
      <c r="R67" s="2340" t="b">
        <v>1</v>
      </c>
      <c r="S67" s="2340" t="b">
        <v>1</v>
      </c>
      <c r="T67" s="2340"/>
      <c r="U67" s="222"/>
      <c r="V67" s="222"/>
    </row>
    <row r="68" outlineLevel="1">
      <c r="A68" s="336" t="s">
        <v>359</v>
      </c>
      <c r="B68" s="2338"/>
      <c r="C68" s="309" t="s">
        <v>3572</v>
      </c>
      <c r="D68" s="603" t="s">
        <v>986</v>
      </c>
      <c r="E68" s="309" t="s">
        <v>3587</v>
      </c>
      <c r="F68" s="1899" t="s">
        <v>3588</v>
      </c>
      <c r="G68" s="199" t="s">
        <v>3589</v>
      </c>
      <c r="H68" s="231"/>
      <c r="J68" s="233"/>
      <c r="K68" s="2339"/>
      <c r="L68" s="2339"/>
      <c r="M68" s="2340"/>
      <c r="N68" s="2340"/>
      <c r="O68" s="200">
        <v>0.0</v>
      </c>
      <c r="P68" s="200">
        <v>1.0</v>
      </c>
      <c r="Q68" s="200">
        <v>1.0</v>
      </c>
      <c r="R68" s="2340" t="b">
        <v>1</v>
      </c>
      <c r="S68" s="2340" t="b">
        <v>0</v>
      </c>
      <c r="T68" s="2340"/>
      <c r="U68" s="222"/>
      <c r="V68" s="222"/>
    </row>
    <row r="69" outlineLevel="1">
      <c r="A69" s="207"/>
      <c r="B69" s="2338" t="s">
        <v>1092</v>
      </c>
      <c r="C69" s="309" t="s">
        <v>3581</v>
      </c>
      <c r="D69" s="603" t="s">
        <v>1333</v>
      </c>
      <c r="E69" s="309" t="s">
        <v>3590</v>
      </c>
      <c r="F69" s="1899" t="s">
        <v>3591</v>
      </c>
      <c r="G69" s="199" t="s">
        <v>3592</v>
      </c>
      <c r="H69" s="112"/>
      <c r="I69" s="224"/>
      <c r="J69" s="114"/>
      <c r="K69" s="2339"/>
      <c r="L69" s="2339"/>
      <c r="M69" s="2340"/>
      <c r="N69" s="2340"/>
      <c r="O69" s="200">
        <v>0.0</v>
      </c>
      <c r="P69" s="200">
        <v>1.0</v>
      </c>
      <c r="Q69" s="200">
        <v>1.0</v>
      </c>
      <c r="R69" s="2340" t="b">
        <v>1</v>
      </c>
      <c r="S69" s="2340" t="b">
        <v>0</v>
      </c>
      <c r="T69" s="2340"/>
      <c r="U69" s="207"/>
      <c r="V69" s="207"/>
    </row>
    <row r="70" outlineLevel="1">
      <c r="A70" s="324" t="s">
        <v>3593</v>
      </c>
      <c r="B70" s="117"/>
      <c r="C70" s="327" t="s">
        <v>48</v>
      </c>
      <c r="D70" s="327" t="s">
        <v>49</v>
      </c>
      <c r="E70" s="327" t="s">
        <v>50</v>
      </c>
      <c r="F70" s="333" t="s">
        <v>51</v>
      </c>
      <c r="G70" s="327" t="s">
        <v>52</v>
      </c>
      <c r="H70" s="331" t="s">
        <v>53</v>
      </c>
      <c r="I70" s="120"/>
      <c r="J70" s="117"/>
      <c r="K70" s="333" t="str">
        <f>'テンプレート'!K75</f>
        <v>ベクトル</v>
      </c>
      <c r="L70" s="333" t="str">
        <f>'テンプレート'!L75</f>
        <v>KBG (R.E.)</v>
      </c>
      <c r="M70" s="333" t="str">
        <f>'テンプレート'!M75</f>
        <v>BKB (R.A.)</v>
      </c>
      <c r="N70" s="333" t="str">
        <f>'テンプレート'!N75</f>
        <v>FKB (R.F.)</v>
      </c>
      <c r="O70" s="334" t="str">
        <f>'テンプレート'!O75</f>
        <v>盾削り値</v>
      </c>
      <c r="P70" s="333" t="str">
        <f>'テンプレート'!P75</f>
        <v>ﾋｯﾄｽﾄｯﾌﾟ</v>
      </c>
      <c r="Q70" s="334" t="str">
        <f>'テンプレート'!Q75</f>
        <v>ずらし</v>
      </c>
      <c r="R70" s="333" t="str">
        <f>'テンプレート'!R75</f>
        <v>相殺</v>
      </c>
      <c r="S70" s="334" t="str">
        <f>'テンプレート'!S75</f>
        <v>相殺ﾓｰｼｮﾝ</v>
      </c>
      <c r="T70" s="334" t="str">
        <f>'テンプレート'!T75</f>
        <v>飛び道具</v>
      </c>
      <c r="U70" s="334" t="str">
        <f>'テンプレート'!U75</f>
        <v>慣性反転</v>
      </c>
      <c r="V70" s="334" t="str">
        <f>'テンプレート'!V75</f>
        <v>向き反転</v>
      </c>
    </row>
    <row r="71" ht="30.75" customHeight="1" outlineLevel="1">
      <c r="A71" s="335" t="s">
        <v>324</v>
      </c>
      <c r="B71" s="343" t="s">
        <v>3596</v>
      </c>
      <c r="C71" s="199" t="s">
        <v>1891</v>
      </c>
      <c r="D71" s="199" t="s">
        <v>1881</v>
      </c>
      <c r="E71" s="199" t="s">
        <v>303</v>
      </c>
      <c r="F71" s="200">
        <v>2.4</v>
      </c>
      <c r="G71" s="199" t="s">
        <v>70</v>
      </c>
      <c r="H71" s="261" t="s">
        <v>3597</v>
      </c>
      <c r="I71" s="221"/>
      <c r="J71" s="110"/>
      <c r="K71" s="203"/>
      <c r="L71" s="203"/>
      <c r="M71" s="204"/>
      <c r="N71" s="204"/>
      <c r="O71" s="200">
        <v>0.0</v>
      </c>
      <c r="P71" s="200">
        <v>1.0</v>
      </c>
      <c r="Q71" s="200">
        <v>1.0</v>
      </c>
      <c r="R71" s="205" t="b">
        <v>1</v>
      </c>
      <c r="S71" s="205" t="b">
        <v>1</v>
      </c>
      <c r="T71" s="205"/>
      <c r="U71" s="344" t="s">
        <v>340</v>
      </c>
      <c r="V71" s="344" t="b">
        <v>1</v>
      </c>
    </row>
    <row r="72" ht="30.75" customHeight="1" outlineLevel="1">
      <c r="A72" s="222"/>
      <c r="B72" s="343" t="s">
        <v>411</v>
      </c>
      <c r="C72" s="197" t="s">
        <v>3599</v>
      </c>
      <c r="D72" s="216" t="s">
        <v>1108</v>
      </c>
      <c r="E72" s="199" t="s">
        <v>592</v>
      </c>
      <c r="F72" s="200">
        <v>1.7999999999999998</v>
      </c>
      <c r="G72" s="199" t="s">
        <v>70</v>
      </c>
      <c r="H72" s="231"/>
      <c r="J72" s="233"/>
      <c r="K72" s="200"/>
      <c r="L72" s="200"/>
      <c r="M72" s="205"/>
      <c r="N72" s="205"/>
      <c r="O72" s="200">
        <v>0.0</v>
      </c>
      <c r="P72" s="200">
        <v>1.0</v>
      </c>
      <c r="Q72" s="200">
        <v>1.0</v>
      </c>
      <c r="R72" s="205"/>
      <c r="S72" s="205"/>
      <c r="T72" s="205"/>
      <c r="U72" s="222"/>
      <c r="V72" s="222"/>
    </row>
    <row r="73" ht="30.75" customHeight="1" outlineLevel="1">
      <c r="A73" s="222"/>
      <c r="B73" s="343" t="s">
        <v>3600</v>
      </c>
      <c r="C73" s="199" t="s">
        <v>768</v>
      </c>
      <c r="D73" s="222"/>
      <c r="E73" s="199" t="s">
        <v>229</v>
      </c>
      <c r="F73" s="200">
        <v>6.0</v>
      </c>
      <c r="G73" s="199" t="s">
        <v>67</v>
      </c>
      <c r="H73" s="231"/>
      <c r="J73" s="233"/>
      <c r="K73" s="200"/>
      <c r="L73" s="200"/>
      <c r="M73" s="205"/>
      <c r="N73" s="205"/>
      <c r="O73" s="200"/>
      <c r="P73" s="200"/>
      <c r="Q73" s="200"/>
      <c r="R73" s="205" t="b">
        <v>0</v>
      </c>
      <c r="S73" s="205" t="b">
        <v>0</v>
      </c>
      <c r="T73" s="205" t="b">
        <v>0</v>
      </c>
      <c r="U73" s="222"/>
      <c r="V73" s="222"/>
    </row>
    <row r="74" ht="30.75" customHeight="1" outlineLevel="1">
      <c r="A74" s="207"/>
      <c r="B74" s="343" t="s">
        <v>3604</v>
      </c>
      <c r="C74" s="199" t="s">
        <v>448</v>
      </c>
      <c r="D74" s="207"/>
      <c r="E74" s="199" t="s">
        <v>229</v>
      </c>
      <c r="F74" s="200">
        <v>6.0</v>
      </c>
      <c r="G74" s="199" t="s">
        <v>67</v>
      </c>
      <c r="H74" s="112"/>
      <c r="I74" s="224"/>
      <c r="J74" s="114"/>
      <c r="K74" s="200"/>
      <c r="L74" s="200"/>
      <c r="M74" s="205"/>
      <c r="N74" s="205"/>
      <c r="O74" s="200">
        <v>0.0</v>
      </c>
      <c r="P74" s="200">
        <v>1.0</v>
      </c>
      <c r="Q74" s="200">
        <v>1.0</v>
      </c>
      <c r="R74" s="205"/>
      <c r="S74" s="205"/>
      <c r="T74" s="205"/>
      <c r="U74" s="207"/>
      <c r="V74" s="207"/>
    </row>
    <row r="75" outlineLevel="1">
      <c r="A75" s="324" t="s">
        <v>3605</v>
      </c>
      <c r="B75" s="117"/>
      <c r="C75" s="327" t="s">
        <v>48</v>
      </c>
      <c r="D75" s="327" t="s">
        <v>49</v>
      </c>
      <c r="E75" s="327" t="s">
        <v>50</v>
      </c>
      <c r="F75" s="333" t="s">
        <v>2244</v>
      </c>
      <c r="G75" s="327" t="s">
        <v>52</v>
      </c>
      <c r="H75" s="331" t="s">
        <v>53</v>
      </c>
      <c r="I75" s="120"/>
      <c r="J75" s="117"/>
      <c r="K75" s="333" t="s">
        <v>180</v>
      </c>
      <c r="L75" s="333" t="s">
        <v>181</v>
      </c>
      <c r="M75" s="333" t="s">
        <v>182</v>
      </c>
      <c r="N75" s="333" t="s">
        <v>183</v>
      </c>
      <c r="O75" s="334" t="s">
        <v>184</v>
      </c>
      <c r="P75" s="333" t="s">
        <v>185</v>
      </c>
      <c r="Q75" s="334" t="s">
        <v>186</v>
      </c>
      <c r="R75" s="333" t="s">
        <v>317</v>
      </c>
      <c r="S75" s="334" t="s">
        <v>318</v>
      </c>
      <c r="T75" s="334" t="s">
        <v>319</v>
      </c>
      <c r="U75" s="334" t="s">
        <v>320</v>
      </c>
      <c r="V75" s="334" t="s">
        <v>321</v>
      </c>
    </row>
    <row r="76" outlineLevel="1">
      <c r="A76" s="335" t="s">
        <v>324</v>
      </c>
      <c r="B76" s="343" t="s">
        <v>1096</v>
      </c>
      <c r="C76" s="199" t="s">
        <v>1270</v>
      </c>
      <c r="D76" s="199" t="s">
        <v>1932</v>
      </c>
      <c r="E76" s="199" t="s">
        <v>451</v>
      </c>
      <c r="F76" s="200">
        <v>0.0</v>
      </c>
      <c r="G76" s="386"/>
      <c r="H76" s="243" t="s">
        <v>3608</v>
      </c>
      <c r="I76" s="221"/>
      <c r="J76" s="110"/>
      <c r="K76" s="200"/>
      <c r="L76" s="200"/>
      <c r="M76" s="205"/>
      <c r="N76" s="205"/>
      <c r="O76" s="200">
        <v>0.0</v>
      </c>
      <c r="P76" s="200">
        <v>1.0</v>
      </c>
      <c r="Q76" s="200">
        <v>1.0</v>
      </c>
      <c r="R76" s="205"/>
      <c r="S76" s="205"/>
      <c r="T76" s="205"/>
      <c r="U76" s="344" t="s">
        <v>340</v>
      </c>
      <c r="V76" s="344" t="b">
        <v>1</v>
      </c>
    </row>
    <row r="77" outlineLevel="1">
      <c r="A77" s="222"/>
      <c r="B77" s="343" t="s">
        <v>1191</v>
      </c>
      <c r="C77" s="199" t="s">
        <v>429</v>
      </c>
      <c r="D77" s="199" t="s">
        <v>211</v>
      </c>
      <c r="E77" s="199" t="s">
        <v>206</v>
      </c>
      <c r="F77" s="200">
        <v>15.6</v>
      </c>
      <c r="G77" s="199" t="s">
        <v>207</v>
      </c>
      <c r="H77" s="231"/>
      <c r="J77" s="233"/>
      <c r="K77" s="200"/>
      <c r="L77" s="200"/>
      <c r="M77" s="205"/>
      <c r="N77" s="205"/>
      <c r="O77" s="200">
        <v>0.0</v>
      </c>
      <c r="P77" s="200">
        <v>1.0</v>
      </c>
      <c r="Q77" s="200">
        <v>1.0</v>
      </c>
      <c r="R77" s="205"/>
      <c r="S77" s="205"/>
      <c r="T77" s="205"/>
      <c r="U77" s="222"/>
      <c r="V77" s="222"/>
    </row>
    <row r="78" outlineLevel="1">
      <c r="A78" s="207"/>
      <c r="B78" s="343" t="s">
        <v>3609</v>
      </c>
      <c r="C78" s="386"/>
      <c r="D78" s="199" t="s">
        <v>495</v>
      </c>
      <c r="E78" s="386"/>
      <c r="F78" s="386"/>
      <c r="G78" s="386"/>
      <c r="H78" s="112"/>
      <c r="I78" s="224"/>
      <c r="J78" s="114"/>
      <c r="K78" s="200"/>
      <c r="L78" s="200"/>
      <c r="M78" s="205"/>
      <c r="N78" s="205"/>
      <c r="O78" s="200"/>
      <c r="P78" s="200"/>
      <c r="Q78" s="200"/>
      <c r="R78" s="205" t="b">
        <v>0</v>
      </c>
      <c r="S78" s="205" t="b">
        <v>0</v>
      </c>
      <c r="T78" s="205" t="b">
        <v>0</v>
      </c>
      <c r="U78" s="207"/>
      <c r="V78" s="207"/>
    </row>
    <row r="79" outlineLevel="1">
      <c r="A79" s="324" t="s">
        <v>3610</v>
      </c>
      <c r="B79" s="117"/>
      <c r="C79" s="327" t="s">
        <v>48</v>
      </c>
      <c r="D79" s="327" t="s">
        <v>49</v>
      </c>
      <c r="E79" s="327" t="s">
        <v>50</v>
      </c>
      <c r="F79" s="333" t="s">
        <v>2244</v>
      </c>
      <c r="G79" s="327" t="s">
        <v>52</v>
      </c>
      <c r="H79" s="331" t="s">
        <v>53</v>
      </c>
      <c r="I79" s="120"/>
      <c r="J79" s="117"/>
      <c r="K79" s="333" t="s">
        <v>180</v>
      </c>
      <c r="L79" s="333" t="s">
        <v>181</v>
      </c>
      <c r="M79" s="333" t="s">
        <v>182</v>
      </c>
      <c r="N79" s="333" t="s">
        <v>183</v>
      </c>
      <c r="O79" s="334" t="s">
        <v>184</v>
      </c>
      <c r="P79" s="333" t="s">
        <v>185</v>
      </c>
      <c r="Q79" s="334" t="s">
        <v>186</v>
      </c>
      <c r="R79" s="333" t="s">
        <v>317</v>
      </c>
      <c r="S79" s="334" t="s">
        <v>318</v>
      </c>
      <c r="T79" s="334" t="s">
        <v>319</v>
      </c>
      <c r="U79" s="334" t="s">
        <v>320</v>
      </c>
      <c r="V79" s="334" t="s">
        <v>321</v>
      </c>
    </row>
    <row r="80" outlineLevel="1">
      <c r="A80" s="335" t="s">
        <v>324</v>
      </c>
      <c r="B80" s="2349" t="s">
        <v>1820</v>
      </c>
      <c r="C80" s="211" t="s">
        <v>73</v>
      </c>
      <c r="D80" s="216" t="s">
        <v>309</v>
      </c>
      <c r="E80" s="211" t="s">
        <v>451</v>
      </c>
      <c r="F80" s="200">
        <v>0.0</v>
      </c>
      <c r="G80" s="386"/>
      <c r="H80" s="243" t="s">
        <v>3614</v>
      </c>
      <c r="I80" s="221"/>
      <c r="J80" s="110"/>
      <c r="K80" s="2339"/>
      <c r="L80" s="2339"/>
      <c r="M80" s="2340"/>
      <c r="N80" s="2340"/>
      <c r="O80" s="200">
        <v>0.0</v>
      </c>
      <c r="P80" s="200">
        <v>1.0</v>
      </c>
      <c r="Q80" s="200">
        <v>1.0</v>
      </c>
      <c r="R80" s="2340" t="b">
        <v>1</v>
      </c>
      <c r="S80" s="2340" t="b">
        <v>1</v>
      </c>
      <c r="T80" s="2340"/>
      <c r="U80" s="2352" t="s">
        <v>340</v>
      </c>
      <c r="V80" s="2341" t="b">
        <v>1</v>
      </c>
    </row>
    <row r="81" outlineLevel="1">
      <c r="A81" s="222"/>
      <c r="B81" s="2349" t="s">
        <v>454</v>
      </c>
      <c r="C81" s="211" t="s">
        <v>2704</v>
      </c>
      <c r="D81" s="207"/>
      <c r="E81" s="386"/>
      <c r="F81" s="386"/>
      <c r="G81" s="386"/>
      <c r="H81" s="231"/>
      <c r="J81" s="233"/>
      <c r="K81" s="2339"/>
      <c r="L81" s="2339"/>
      <c r="M81" s="2340"/>
      <c r="N81" s="2340"/>
      <c r="O81" s="200"/>
      <c r="P81" s="200"/>
      <c r="Q81" s="200"/>
      <c r="R81" s="2340" t="b">
        <v>0</v>
      </c>
      <c r="S81" s="2340" t="b">
        <v>0</v>
      </c>
      <c r="T81" s="2340" t="b">
        <v>0</v>
      </c>
      <c r="U81" s="222"/>
      <c r="V81" s="222"/>
    </row>
    <row r="82" outlineLevel="1">
      <c r="A82" s="222"/>
      <c r="B82" s="343" t="s">
        <v>3618</v>
      </c>
      <c r="C82" s="211" t="s">
        <v>2230</v>
      </c>
      <c r="D82" s="384"/>
      <c r="E82" s="211" t="s">
        <v>194</v>
      </c>
      <c r="F82" s="200">
        <v>3.5999999999999996</v>
      </c>
      <c r="G82" s="199" t="s">
        <v>193</v>
      </c>
      <c r="H82" s="231"/>
      <c r="J82" s="233"/>
      <c r="K82" s="2339"/>
      <c r="L82" s="2339"/>
      <c r="M82" s="2340"/>
      <c r="N82" s="2340"/>
      <c r="O82" s="200">
        <v>0.0</v>
      </c>
      <c r="P82" s="200">
        <v>1.0</v>
      </c>
      <c r="Q82" s="200">
        <v>1.0</v>
      </c>
      <c r="R82" s="2340" t="b">
        <v>1</v>
      </c>
      <c r="S82" s="2340" t="b">
        <v>1</v>
      </c>
      <c r="T82" s="2340"/>
      <c r="U82" s="222"/>
      <c r="V82" s="222"/>
    </row>
    <row r="83" outlineLevel="1">
      <c r="A83" s="222"/>
      <c r="B83" s="343" t="s">
        <v>3620</v>
      </c>
      <c r="C83" s="211" t="s">
        <v>3082</v>
      </c>
      <c r="D83" s="222"/>
      <c r="E83" s="211" t="s">
        <v>194</v>
      </c>
      <c r="F83" s="200">
        <v>3.5999999999999996</v>
      </c>
      <c r="G83" s="199" t="s">
        <v>193</v>
      </c>
      <c r="H83" s="231"/>
      <c r="J83" s="233"/>
      <c r="K83" s="2339"/>
      <c r="L83" s="2339"/>
      <c r="M83" s="2340"/>
      <c r="N83" s="2340"/>
      <c r="O83" s="200">
        <v>0.0</v>
      </c>
      <c r="P83" s="200">
        <v>1.0</v>
      </c>
      <c r="Q83" s="200">
        <v>1.0</v>
      </c>
      <c r="R83" s="2340" t="b">
        <v>1</v>
      </c>
      <c r="S83" s="2340" t="b">
        <v>1</v>
      </c>
      <c r="T83" s="2340"/>
      <c r="U83" s="222"/>
      <c r="V83" s="222"/>
    </row>
    <row r="84" outlineLevel="1">
      <c r="A84" s="222"/>
      <c r="B84" s="343" t="s">
        <v>3621</v>
      </c>
      <c r="C84" s="211" t="s">
        <v>3622</v>
      </c>
      <c r="D84" s="207"/>
      <c r="E84" s="211" t="s">
        <v>1294</v>
      </c>
      <c r="F84" s="200">
        <v>5.3999999999999995</v>
      </c>
      <c r="G84" s="199" t="s">
        <v>59</v>
      </c>
      <c r="H84" s="231"/>
      <c r="J84" s="233"/>
      <c r="K84" s="2339"/>
      <c r="L84" s="2339"/>
      <c r="M84" s="2340"/>
      <c r="N84" s="2340"/>
      <c r="O84" s="200">
        <v>0.0</v>
      </c>
      <c r="P84" s="200">
        <v>1.0</v>
      </c>
      <c r="Q84" s="200">
        <v>1.0</v>
      </c>
      <c r="R84" s="2340" t="b">
        <v>1</v>
      </c>
      <c r="S84" s="2340" t="b">
        <v>1</v>
      </c>
      <c r="T84" s="2340"/>
      <c r="U84" s="222"/>
      <c r="V84" s="222"/>
    </row>
    <row r="85" outlineLevel="1">
      <c r="A85" s="207"/>
      <c r="B85" s="343" t="s">
        <v>1321</v>
      </c>
      <c r="C85" s="211" t="s">
        <v>229</v>
      </c>
      <c r="D85" s="199" t="s">
        <v>213</v>
      </c>
      <c r="E85" s="211" t="s">
        <v>205</v>
      </c>
      <c r="F85" s="200">
        <v>18.0</v>
      </c>
      <c r="G85" s="199" t="s">
        <v>124</v>
      </c>
      <c r="H85" s="112"/>
      <c r="I85" s="224"/>
      <c r="J85" s="114"/>
      <c r="K85" s="2339"/>
      <c r="L85" s="2339"/>
      <c r="M85" s="2340"/>
      <c r="N85" s="2340"/>
      <c r="O85" s="200">
        <v>0.0</v>
      </c>
      <c r="P85" s="200">
        <v>1.0</v>
      </c>
      <c r="Q85" s="200">
        <v>1.0</v>
      </c>
      <c r="R85" s="2340" t="b">
        <v>1</v>
      </c>
      <c r="S85" s="2340" t="b">
        <v>1</v>
      </c>
      <c r="T85" s="2340"/>
      <c r="U85" s="207"/>
      <c r="V85" s="207"/>
    </row>
    <row r="86" outlineLevel="1">
      <c r="A86" s="324" t="s">
        <v>3624</v>
      </c>
      <c r="B86" s="117"/>
      <c r="C86" s="327" t="s">
        <v>48</v>
      </c>
      <c r="D86" s="327" t="s">
        <v>49</v>
      </c>
      <c r="E86" s="327" t="s">
        <v>50</v>
      </c>
      <c r="F86" s="333" t="s">
        <v>51</v>
      </c>
      <c r="G86" s="327" t="s">
        <v>52</v>
      </c>
      <c r="H86" s="331" t="s">
        <v>53</v>
      </c>
      <c r="I86" s="120"/>
      <c r="J86" s="117"/>
      <c r="K86" s="333" t="str">
        <f>'テンプレート'!K80</f>
        <v>ベクトル</v>
      </c>
      <c r="L86" s="333" t="str">
        <f>'テンプレート'!L80</f>
        <v>KBG (R.E.)</v>
      </c>
      <c r="M86" s="333" t="str">
        <f>'テンプレート'!M80</f>
        <v>BKB (R.A.)</v>
      </c>
      <c r="N86" s="333" t="str">
        <f>'テンプレート'!N80</f>
        <v>FKB (R.F.)</v>
      </c>
      <c r="O86" s="334" t="str">
        <f>'テンプレート'!O80</f>
        <v>盾削り値</v>
      </c>
      <c r="P86" s="333" t="str">
        <f>'テンプレート'!P80</f>
        <v>ﾋｯﾄｽﾄｯﾌﾟ</v>
      </c>
      <c r="Q86" s="334" t="str">
        <f>'テンプレート'!Q80</f>
        <v>ずらし</v>
      </c>
      <c r="R86" s="333" t="str">
        <f>'テンプレート'!R80</f>
        <v>相殺</v>
      </c>
      <c r="S86" s="334" t="str">
        <f>'テンプレート'!S80</f>
        <v>相殺ﾓｰｼｮﾝ</v>
      </c>
      <c r="T86" s="334" t="str">
        <f>'テンプレート'!T80</f>
        <v>飛び道具</v>
      </c>
      <c r="U86" s="334" t="str">
        <f>'テンプレート'!U80</f>
        <v>慣性反転</v>
      </c>
      <c r="V86" s="334" t="str">
        <f>'テンプレート'!V80</f>
        <v>向き反転</v>
      </c>
    </row>
    <row r="87" ht="18.75" customHeight="1" outlineLevel="1">
      <c r="A87" s="335" t="s">
        <v>324</v>
      </c>
      <c r="B87" s="597" t="s">
        <v>3630</v>
      </c>
      <c r="C87" s="199" t="s">
        <v>719</v>
      </c>
      <c r="D87" s="386"/>
      <c r="E87" s="199" t="s">
        <v>58</v>
      </c>
      <c r="F87" s="200">
        <v>4.8</v>
      </c>
      <c r="G87" s="199" t="s">
        <v>59</v>
      </c>
      <c r="H87" s="243" t="s">
        <v>3631</v>
      </c>
      <c r="I87" s="221"/>
      <c r="J87" s="110"/>
      <c r="K87" s="200"/>
      <c r="L87" s="200"/>
      <c r="M87" s="205"/>
      <c r="N87" s="205"/>
      <c r="O87" s="200">
        <v>0.0</v>
      </c>
      <c r="P87" s="200">
        <v>1.0</v>
      </c>
      <c r="Q87" s="200">
        <v>1.0</v>
      </c>
      <c r="R87" s="205" t="b">
        <v>1</v>
      </c>
      <c r="S87" s="205" t="b">
        <v>1</v>
      </c>
      <c r="T87" s="205"/>
      <c r="U87" s="344" t="s">
        <v>340</v>
      </c>
      <c r="V87" s="344" t="b">
        <v>1</v>
      </c>
    </row>
    <row r="88" ht="18.75" customHeight="1" outlineLevel="1">
      <c r="A88" s="222"/>
      <c r="B88" s="597" t="s">
        <v>2497</v>
      </c>
      <c r="C88" s="216" t="s">
        <v>3632</v>
      </c>
      <c r="D88" s="386"/>
      <c r="E88" s="199" t="s">
        <v>66</v>
      </c>
      <c r="F88" s="200">
        <v>7.2</v>
      </c>
      <c r="G88" s="199" t="s">
        <v>67</v>
      </c>
      <c r="H88" s="231"/>
      <c r="J88" s="233"/>
      <c r="K88" s="200"/>
      <c r="L88" s="200"/>
      <c r="M88" s="205"/>
      <c r="N88" s="205"/>
      <c r="O88" s="200">
        <v>0.0</v>
      </c>
      <c r="P88" s="200">
        <v>1.0</v>
      </c>
      <c r="Q88" s="200">
        <v>1.0</v>
      </c>
      <c r="R88" s="205" t="b">
        <v>1</v>
      </c>
      <c r="S88" s="205" t="b">
        <v>1</v>
      </c>
      <c r="T88" s="205"/>
      <c r="U88" s="222"/>
      <c r="V88" s="222"/>
    </row>
    <row r="89" ht="18.75" customHeight="1" outlineLevel="1">
      <c r="A89" s="222"/>
      <c r="B89" s="597" t="s">
        <v>2499</v>
      </c>
      <c r="C89" s="207"/>
      <c r="D89" s="386"/>
      <c r="E89" s="199" t="s">
        <v>194</v>
      </c>
      <c r="F89" s="200">
        <v>3.5999999999999996</v>
      </c>
      <c r="G89" s="386"/>
      <c r="H89" s="231"/>
      <c r="J89" s="233"/>
      <c r="K89" s="200"/>
      <c r="L89" s="200"/>
      <c r="M89" s="205"/>
      <c r="N89" s="205"/>
      <c r="O89" s="200">
        <v>0.0</v>
      </c>
      <c r="P89" s="200">
        <v>1.0</v>
      </c>
      <c r="Q89" s="200">
        <v>1.0</v>
      </c>
      <c r="R89" s="205" t="b">
        <v>1</v>
      </c>
      <c r="S89" s="205" t="b">
        <v>1</v>
      </c>
      <c r="T89" s="205"/>
      <c r="U89" s="222"/>
      <c r="V89" s="222"/>
    </row>
    <row r="90" ht="18.75" customHeight="1" outlineLevel="1">
      <c r="A90" s="207"/>
      <c r="B90" s="597" t="s">
        <v>301</v>
      </c>
      <c r="C90" s="199" t="s">
        <v>302</v>
      </c>
      <c r="D90" s="199" t="s">
        <v>150</v>
      </c>
      <c r="E90" s="199" t="s">
        <v>58</v>
      </c>
      <c r="F90" s="200">
        <v>4.8</v>
      </c>
      <c r="G90" s="199" t="s">
        <v>59</v>
      </c>
      <c r="H90" s="112"/>
      <c r="I90" s="224"/>
      <c r="J90" s="114"/>
      <c r="K90" s="200"/>
      <c r="L90" s="200"/>
      <c r="M90" s="205"/>
      <c r="N90" s="205"/>
      <c r="O90" s="200">
        <v>0.0</v>
      </c>
      <c r="P90" s="200">
        <v>1.0</v>
      </c>
      <c r="Q90" s="200">
        <v>1.0</v>
      </c>
      <c r="R90" s="205" t="b">
        <v>1</v>
      </c>
      <c r="S90" s="205" t="b">
        <v>1</v>
      </c>
      <c r="T90" s="205"/>
      <c r="U90" s="207"/>
      <c r="V90" s="207"/>
    </row>
    <row r="91" outlineLevel="1">
      <c r="A91" s="324" t="s">
        <v>3633</v>
      </c>
      <c r="B91" s="117"/>
      <c r="C91" s="327" t="s">
        <v>48</v>
      </c>
      <c r="D91" s="327" t="s">
        <v>49</v>
      </c>
      <c r="E91" s="327" t="s">
        <v>50</v>
      </c>
      <c r="F91" s="333" t="s">
        <v>2244</v>
      </c>
      <c r="G91" s="327" t="s">
        <v>52</v>
      </c>
      <c r="H91" s="331" t="s">
        <v>53</v>
      </c>
      <c r="I91" s="120"/>
      <c r="J91" s="117"/>
      <c r="K91" s="333" t="s">
        <v>180</v>
      </c>
      <c r="L91" s="333" t="s">
        <v>181</v>
      </c>
      <c r="M91" s="333" t="s">
        <v>182</v>
      </c>
      <c r="N91" s="333" t="s">
        <v>183</v>
      </c>
      <c r="O91" s="334" t="s">
        <v>184</v>
      </c>
      <c r="P91" s="333" t="s">
        <v>185</v>
      </c>
      <c r="Q91" s="334" t="s">
        <v>186</v>
      </c>
      <c r="R91" s="333" t="s">
        <v>317</v>
      </c>
      <c r="S91" s="334" t="s">
        <v>318</v>
      </c>
      <c r="T91" s="334" t="s">
        <v>319</v>
      </c>
      <c r="U91" s="334" t="s">
        <v>320</v>
      </c>
      <c r="V91" s="334" t="s">
        <v>321</v>
      </c>
    </row>
    <row r="92" outlineLevel="1">
      <c r="A92" s="335" t="s">
        <v>324</v>
      </c>
      <c r="B92" s="597" t="s">
        <v>3635</v>
      </c>
      <c r="C92" s="199" t="s">
        <v>192</v>
      </c>
      <c r="D92" s="384"/>
      <c r="E92" s="199" t="s">
        <v>194</v>
      </c>
      <c r="F92" s="200">
        <v>3.5999999999999996</v>
      </c>
      <c r="G92" s="199" t="s">
        <v>193</v>
      </c>
      <c r="H92" s="283" t="s">
        <v>3638</v>
      </c>
      <c r="I92" s="221"/>
      <c r="J92" s="110"/>
      <c r="K92" s="200"/>
      <c r="L92" s="200"/>
      <c r="M92" s="205"/>
      <c r="N92" s="205"/>
      <c r="O92" s="200">
        <v>0.0</v>
      </c>
      <c r="P92" s="200">
        <v>1.0</v>
      </c>
      <c r="Q92" s="200">
        <v>1.0</v>
      </c>
      <c r="R92" s="205"/>
      <c r="S92" s="205"/>
      <c r="T92" s="205"/>
      <c r="U92" s="344" t="s">
        <v>340</v>
      </c>
      <c r="V92" s="344" t="b">
        <v>1</v>
      </c>
    </row>
    <row r="93" outlineLevel="1">
      <c r="A93" s="222"/>
      <c r="B93" s="597" t="s">
        <v>3640</v>
      </c>
      <c r="C93" s="199" t="s">
        <v>90</v>
      </c>
      <c r="D93" s="222"/>
      <c r="E93" s="199" t="s">
        <v>592</v>
      </c>
      <c r="F93" s="200">
        <v>1.7999999999999998</v>
      </c>
      <c r="G93" s="199" t="s">
        <v>70</v>
      </c>
      <c r="H93" s="231"/>
      <c r="J93" s="233"/>
      <c r="K93" s="200"/>
      <c r="L93" s="200"/>
      <c r="M93" s="205"/>
      <c r="N93" s="205"/>
      <c r="O93" s="200">
        <v>0.0</v>
      </c>
      <c r="P93" s="200">
        <v>1.0</v>
      </c>
      <c r="Q93" s="200">
        <v>1.0</v>
      </c>
      <c r="R93" s="205"/>
      <c r="S93" s="205"/>
      <c r="T93" s="205"/>
      <c r="U93" s="222"/>
      <c r="V93" s="222"/>
    </row>
    <row r="94" outlineLevel="1">
      <c r="A94" s="222"/>
      <c r="B94" s="597" t="s">
        <v>177</v>
      </c>
      <c r="C94" s="199" t="s">
        <v>205</v>
      </c>
      <c r="D94" s="222"/>
      <c r="E94" s="199" t="s">
        <v>592</v>
      </c>
      <c r="F94" s="200">
        <v>1.7999999999999998</v>
      </c>
      <c r="G94" s="199" t="s">
        <v>70</v>
      </c>
      <c r="H94" s="231"/>
      <c r="J94" s="233"/>
      <c r="K94" s="200"/>
      <c r="L94" s="200"/>
      <c r="M94" s="205"/>
      <c r="N94" s="205"/>
      <c r="O94" s="200">
        <v>0.0</v>
      </c>
      <c r="P94" s="200">
        <v>1.0</v>
      </c>
      <c r="Q94" s="200">
        <v>1.0</v>
      </c>
      <c r="R94" s="205"/>
      <c r="S94" s="205"/>
      <c r="T94" s="205"/>
      <c r="U94" s="222"/>
      <c r="V94" s="222"/>
    </row>
    <row r="95" outlineLevel="1">
      <c r="A95" s="222"/>
      <c r="B95" s="597" t="s">
        <v>245</v>
      </c>
      <c r="C95" s="199" t="s">
        <v>694</v>
      </c>
      <c r="D95" s="222"/>
      <c r="E95" s="199" t="s">
        <v>592</v>
      </c>
      <c r="F95" s="200">
        <v>1.7999999999999998</v>
      </c>
      <c r="G95" s="199" t="s">
        <v>70</v>
      </c>
      <c r="H95" s="231"/>
      <c r="J95" s="233"/>
      <c r="K95" s="200"/>
      <c r="L95" s="200"/>
      <c r="M95" s="205"/>
      <c r="N95" s="205"/>
      <c r="O95" s="200">
        <v>0.0</v>
      </c>
      <c r="P95" s="200">
        <v>1.0</v>
      </c>
      <c r="Q95" s="200">
        <v>1.0</v>
      </c>
      <c r="R95" s="205"/>
      <c r="S95" s="205"/>
      <c r="T95" s="205"/>
      <c r="U95" s="222"/>
      <c r="V95" s="222"/>
    </row>
    <row r="96" outlineLevel="1">
      <c r="A96" s="222"/>
      <c r="B96" s="597" t="s">
        <v>416</v>
      </c>
      <c r="C96" s="199" t="s">
        <v>835</v>
      </c>
      <c r="D96" s="222"/>
      <c r="E96" s="199" t="s">
        <v>592</v>
      </c>
      <c r="F96" s="200">
        <v>1.7999999999999998</v>
      </c>
      <c r="G96" s="199" t="s">
        <v>70</v>
      </c>
      <c r="H96" s="231"/>
      <c r="J96" s="233"/>
      <c r="K96" s="200"/>
      <c r="L96" s="200"/>
      <c r="M96" s="205"/>
      <c r="N96" s="205"/>
      <c r="O96" s="200">
        <v>0.0</v>
      </c>
      <c r="P96" s="200">
        <v>1.0</v>
      </c>
      <c r="Q96" s="200">
        <v>1.0</v>
      </c>
      <c r="R96" s="205"/>
      <c r="S96" s="205"/>
      <c r="T96" s="205"/>
      <c r="U96" s="222"/>
      <c r="V96" s="222"/>
    </row>
    <row r="97" outlineLevel="1">
      <c r="A97" s="222"/>
      <c r="B97" s="597" t="s">
        <v>417</v>
      </c>
      <c r="C97" s="199" t="s">
        <v>544</v>
      </c>
      <c r="D97" s="222"/>
      <c r="E97" s="199" t="s">
        <v>592</v>
      </c>
      <c r="F97" s="200">
        <v>1.7999999999999998</v>
      </c>
      <c r="G97" s="199" t="s">
        <v>70</v>
      </c>
      <c r="H97" s="231"/>
      <c r="J97" s="233"/>
      <c r="K97" s="200"/>
      <c r="L97" s="200"/>
      <c r="M97" s="205"/>
      <c r="N97" s="205"/>
      <c r="O97" s="200">
        <v>0.0</v>
      </c>
      <c r="P97" s="200">
        <v>1.0</v>
      </c>
      <c r="Q97" s="200">
        <v>1.0</v>
      </c>
      <c r="R97" s="205"/>
      <c r="S97" s="205"/>
      <c r="T97" s="205"/>
      <c r="U97" s="222"/>
      <c r="V97" s="222"/>
    </row>
    <row r="98" outlineLevel="1">
      <c r="A98" s="207"/>
      <c r="B98" s="597" t="s">
        <v>298</v>
      </c>
      <c r="C98" s="199" t="s">
        <v>3384</v>
      </c>
      <c r="D98" s="207"/>
      <c r="E98" s="199" t="s">
        <v>66</v>
      </c>
      <c r="F98" s="200">
        <v>7.199999999999999</v>
      </c>
      <c r="G98" s="199" t="s">
        <v>67</v>
      </c>
      <c r="H98" s="112"/>
      <c r="I98" s="224"/>
      <c r="J98" s="114"/>
      <c r="K98" s="200"/>
      <c r="L98" s="200"/>
      <c r="M98" s="205"/>
      <c r="N98" s="205"/>
      <c r="O98" s="200">
        <v>0.0</v>
      </c>
      <c r="P98" s="200">
        <v>1.0</v>
      </c>
      <c r="Q98" s="200">
        <v>1.0</v>
      </c>
      <c r="R98" s="205"/>
      <c r="S98" s="205"/>
      <c r="T98" s="205"/>
      <c r="U98" s="207"/>
      <c r="V98" s="207"/>
    </row>
    <row r="99" outlineLevel="1">
      <c r="A99" s="324" t="s">
        <v>3641</v>
      </c>
      <c r="B99" s="117"/>
      <c r="C99" s="327" t="s">
        <v>48</v>
      </c>
      <c r="D99" s="327" t="s">
        <v>49</v>
      </c>
      <c r="E99" s="327" t="s">
        <v>50</v>
      </c>
      <c r="F99" s="333" t="s">
        <v>2244</v>
      </c>
      <c r="G99" s="327" t="s">
        <v>52</v>
      </c>
      <c r="H99" s="331" t="s">
        <v>53</v>
      </c>
      <c r="I99" s="120"/>
      <c r="J99" s="117"/>
      <c r="K99" s="333" t="s">
        <v>180</v>
      </c>
      <c r="L99" s="333" t="s">
        <v>181</v>
      </c>
      <c r="M99" s="333" t="s">
        <v>182</v>
      </c>
      <c r="N99" s="333" t="s">
        <v>183</v>
      </c>
      <c r="O99" s="334" t="s">
        <v>184</v>
      </c>
      <c r="P99" s="333" t="s">
        <v>185</v>
      </c>
      <c r="Q99" s="334" t="s">
        <v>186</v>
      </c>
      <c r="R99" s="333" t="s">
        <v>317</v>
      </c>
      <c r="S99" s="334" t="s">
        <v>318</v>
      </c>
      <c r="T99" s="334" t="s">
        <v>319</v>
      </c>
      <c r="U99" s="334" t="s">
        <v>320</v>
      </c>
      <c r="V99" s="334" t="s">
        <v>321</v>
      </c>
    </row>
    <row r="100" ht="37.5" customHeight="1" outlineLevel="1">
      <c r="A100" s="336" t="s">
        <v>324</v>
      </c>
      <c r="B100" s="597" t="s">
        <v>284</v>
      </c>
      <c r="C100" s="199" t="s">
        <v>3643</v>
      </c>
      <c r="D100" s="384"/>
      <c r="E100" s="199" t="s">
        <v>1309</v>
      </c>
      <c r="F100" s="200">
        <v>0.96</v>
      </c>
      <c r="G100" s="199" t="s">
        <v>292</v>
      </c>
      <c r="H100" s="283" t="s">
        <v>3644</v>
      </c>
      <c r="I100" s="221"/>
      <c r="J100" s="110"/>
      <c r="K100" s="200"/>
      <c r="L100" s="200"/>
      <c r="M100" s="205"/>
      <c r="N100" s="205"/>
      <c r="O100" s="200">
        <v>0.0</v>
      </c>
      <c r="P100" s="200">
        <v>1.0</v>
      </c>
      <c r="Q100" s="200">
        <v>1.0</v>
      </c>
      <c r="R100" s="205"/>
      <c r="S100" s="205"/>
      <c r="T100" s="205"/>
      <c r="U100" s="344" t="s">
        <v>995</v>
      </c>
      <c r="V100" s="344" t="b">
        <v>0</v>
      </c>
    </row>
    <row r="101" ht="23.25" customHeight="1" outlineLevel="1">
      <c r="A101" s="207"/>
      <c r="B101" s="597" t="s">
        <v>298</v>
      </c>
      <c r="C101" s="199" t="s">
        <v>379</v>
      </c>
      <c r="D101" s="207"/>
      <c r="E101" s="199" t="s">
        <v>79</v>
      </c>
      <c r="F101" s="200">
        <v>10.799999999999999</v>
      </c>
      <c r="G101" s="199" t="s">
        <v>80</v>
      </c>
      <c r="H101" s="112"/>
      <c r="I101" s="224"/>
      <c r="J101" s="114"/>
      <c r="K101" s="200"/>
      <c r="L101" s="200"/>
      <c r="M101" s="205"/>
      <c r="N101" s="205"/>
      <c r="O101" s="200">
        <v>0.0</v>
      </c>
      <c r="P101" s="200">
        <v>1.0</v>
      </c>
      <c r="Q101" s="200">
        <v>1.0</v>
      </c>
      <c r="R101" s="205"/>
      <c r="S101" s="205"/>
      <c r="T101" s="205"/>
      <c r="U101" s="207"/>
      <c r="V101" s="207"/>
    </row>
    <row r="102" outlineLevel="1">
      <c r="A102" s="324" t="s">
        <v>3646</v>
      </c>
      <c r="B102" s="117"/>
      <c r="C102" s="327" t="s">
        <v>48</v>
      </c>
      <c r="D102" s="327" t="s">
        <v>49</v>
      </c>
      <c r="E102" s="327" t="s">
        <v>50</v>
      </c>
      <c r="F102" s="333" t="s">
        <v>51</v>
      </c>
      <c r="G102" s="327" t="s">
        <v>52</v>
      </c>
      <c r="H102" s="331" t="s">
        <v>53</v>
      </c>
      <c r="I102" s="120"/>
      <c r="J102" s="117"/>
      <c r="K102" s="333" t="str">
        <f>'テンプレート'!K85</f>
        <v>ベクトル</v>
      </c>
      <c r="L102" s="333" t="str">
        <f>'テンプレート'!L85</f>
        <v>KBG (R.E.)</v>
      </c>
      <c r="M102" s="333" t="str">
        <f>'テンプレート'!M85</f>
        <v>BKB (R.A.)</v>
      </c>
      <c r="N102" s="333" t="str">
        <f>'テンプレート'!N85</f>
        <v>FKB (R.F.)</v>
      </c>
      <c r="O102" s="334" t="str">
        <f>'テンプレート'!O85</f>
        <v>盾削り値</v>
      </c>
      <c r="P102" s="333" t="str">
        <f>'テンプレート'!P85</f>
        <v>ﾋｯﾄｽﾄｯﾌﾟ</v>
      </c>
      <c r="Q102" s="334" t="str">
        <f>'テンプレート'!Q85</f>
        <v>ずらし</v>
      </c>
      <c r="R102" s="333" t="str">
        <f>'テンプレート'!R85</f>
        <v>相殺</v>
      </c>
      <c r="S102" s="334" t="str">
        <f>'テンプレート'!S85</f>
        <v>相殺ﾓｰｼｮﾝ</v>
      </c>
      <c r="T102" s="334" t="str">
        <f>'テンプレート'!T85</f>
        <v>飛び道具</v>
      </c>
      <c r="U102" s="334" t="str">
        <f>'テンプレート'!U85</f>
        <v>慣性反転</v>
      </c>
      <c r="V102" s="334" t="str">
        <f>'テンプレート'!V85</f>
        <v>向き反転</v>
      </c>
    </row>
    <row r="103" outlineLevel="1">
      <c r="A103" s="336" t="s">
        <v>322</v>
      </c>
      <c r="B103" s="359" t="s">
        <v>129</v>
      </c>
      <c r="C103" s="211" t="s">
        <v>90</v>
      </c>
      <c r="D103" s="2040" t="s">
        <v>3648</v>
      </c>
      <c r="E103" s="211" t="s">
        <v>66</v>
      </c>
      <c r="F103" s="367">
        <v>7.199999999999999</v>
      </c>
      <c r="G103" s="199" t="s">
        <v>67</v>
      </c>
      <c r="H103" s="2380" t="s">
        <v>3649</v>
      </c>
      <c r="I103" s="221"/>
      <c r="J103" s="110"/>
      <c r="K103" s="200"/>
      <c r="L103" s="200"/>
      <c r="M103" s="205"/>
      <c r="N103" s="205"/>
      <c r="O103" s="200">
        <v>0.0</v>
      </c>
      <c r="P103" s="200">
        <v>1.0</v>
      </c>
      <c r="Q103" s="200">
        <v>1.0</v>
      </c>
      <c r="R103" s="205" t="b">
        <v>1</v>
      </c>
      <c r="S103" s="205" t="b">
        <v>1</v>
      </c>
      <c r="T103" s="205"/>
      <c r="U103" s="344" t="b">
        <v>0</v>
      </c>
      <c r="V103" s="344" t="b">
        <v>0</v>
      </c>
    </row>
    <row r="104" outlineLevel="1">
      <c r="A104" s="222"/>
      <c r="B104" s="359" t="s">
        <v>3650</v>
      </c>
      <c r="C104" s="211" t="s">
        <v>794</v>
      </c>
      <c r="D104" s="222"/>
      <c r="E104" s="211" t="s">
        <v>66</v>
      </c>
      <c r="F104" s="367">
        <v>7.199999999999999</v>
      </c>
      <c r="G104" s="199" t="s">
        <v>67</v>
      </c>
      <c r="H104" s="231"/>
      <c r="J104" s="233"/>
      <c r="K104" s="200"/>
      <c r="L104" s="200"/>
      <c r="M104" s="205"/>
      <c r="N104" s="205"/>
      <c r="O104" s="200"/>
      <c r="P104" s="200"/>
      <c r="Q104" s="200"/>
      <c r="R104" s="205" t="b">
        <v>0</v>
      </c>
      <c r="S104" s="205" t="b">
        <v>0</v>
      </c>
      <c r="T104" s="205" t="b">
        <v>0</v>
      </c>
      <c r="U104" s="222"/>
      <c r="V104" s="222"/>
    </row>
    <row r="105" outlineLevel="1">
      <c r="A105" s="222"/>
      <c r="B105" s="359" t="s">
        <v>3651</v>
      </c>
      <c r="C105" s="211" t="s">
        <v>714</v>
      </c>
      <c r="D105" s="222"/>
      <c r="E105" s="211" t="s">
        <v>66</v>
      </c>
      <c r="F105" s="367">
        <v>7.199999999999999</v>
      </c>
      <c r="G105" s="199" t="s">
        <v>67</v>
      </c>
      <c r="H105" s="231"/>
      <c r="J105" s="233"/>
      <c r="K105" s="200"/>
      <c r="L105" s="200"/>
      <c r="M105" s="205"/>
      <c r="N105" s="205"/>
      <c r="O105" s="200"/>
      <c r="P105" s="200"/>
      <c r="Q105" s="200"/>
      <c r="R105" s="205" t="b">
        <v>0</v>
      </c>
      <c r="S105" s="205" t="b">
        <v>0</v>
      </c>
      <c r="T105" s="205" t="b">
        <v>0</v>
      </c>
      <c r="U105" s="222"/>
      <c r="V105" s="222"/>
    </row>
    <row r="106" outlineLevel="1">
      <c r="A106" s="222"/>
      <c r="B106" s="359" t="s">
        <v>3654</v>
      </c>
      <c r="C106" s="211" t="s">
        <v>628</v>
      </c>
      <c r="D106" s="222"/>
      <c r="E106" s="211" t="s">
        <v>225</v>
      </c>
      <c r="F106" s="367">
        <v>19.2</v>
      </c>
      <c r="G106" s="199" t="s">
        <v>124</v>
      </c>
      <c r="H106" s="231"/>
      <c r="J106" s="233"/>
      <c r="K106" s="200"/>
      <c r="L106" s="200"/>
      <c r="M106" s="205"/>
      <c r="N106" s="205"/>
      <c r="O106" s="200">
        <v>0.0</v>
      </c>
      <c r="P106" s="200">
        <v>1.0</v>
      </c>
      <c r="Q106" s="200">
        <v>1.0</v>
      </c>
      <c r="R106" s="205" t="b">
        <v>1</v>
      </c>
      <c r="S106" s="205" t="b">
        <v>1</v>
      </c>
      <c r="T106" s="205"/>
      <c r="U106" s="222"/>
      <c r="V106" s="222"/>
    </row>
    <row r="107" outlineLevel="1">
      <c r="A107" s="222"/>
      <c r="B107" s="359" t="s">
        <v>3655</v>
      </c>
      <c r="C107" s="211" t="s">
        <v>3656</v>
      </c>
      <c r="D107" s="222"/>
      <c r="E107" s="211" t="s">
        <v>429</v>
      </c>
      <c r="F107" s="367">
        <v>1.2</v>
      </c>
      <c r="G107" s="2385"/>
      <c r="H107" s="231"/>
      <c r="J107" s="233"/>
      <c r="K107" s="200"/>
      <c r="L107" s="200"/>
      <c r="M107" s="205"/>
      <c r="N107" s="205"/>
      <c r="O107" s="200"/>
      <c r="P107" s="200"/>
      <c r="Q107" s="200"/>
      <c r="R107" s="205" t="b">
        <v>0</v>
      </c>
      <c r="S107" s="205" t="b">
        <v>0</v>
      </c>
      <c r="T107" s="205" t="b">
        <v>0</v>
      </c>
      <c r="U107" s="222"/>
      <c r="V107" s="222"/>
    </row>
    <row r="108" outlineLevel="1">
      <c r="A108" s="207"/>
      <c r="B108" s="359" t="s">
        <v>3659</v>
      </c>
      <c r="C108" s="211" t="s">
        <v>3660</v>
      </c>
      <c r="D108" s="207"/>
      <c r="E108" s="211" t="s">
        <v>429</v>
      </c>
      <c r="F108" s="367">
        <v>1.2</v>
      </c>
      <c r="G108" s="2385"/>
      <c r="H108" s="231"/>
      <c r="J108" s="233"/>
      <c r="K108" s="200"/>
      <c r="L108" s="200"/>
      <c r="M108" s="205"/>
      <c r="N108" s="205"/>
      <c r="O108" s="200">
        <v>0.0</v>
      </c>
      <c r="P108" s="200">
        <v>1.0</v>
      </c>
      <c r="Q108" s="200">
        <v>1.0</v>
      </c>
      <c r="R108" s="205" t="b">
        <v>1</v>
      </c>
      <c r="S108" s="205" t="b">
        <v>1</v>
      </c>
      <c r="T108" s="205"/>
      <c r="U108" s="222"/>
      <c r="V108" s="222"/>
    </row>
    <row r="109" outlineLevel="1">
      <c r="A109" s="336" t="s">
        <v>359</v>
      </c>
      <c r="B109" s="359" t="s">
        <v>3654</v>
      </c>
      <c r="C109" s="211" t="s">
        <v>3661</v>
      </c>
      <c r="D109" s="2388"/>
      <c r="E109" s="211" t="s">
        <v>225</v>
      </c>
      <c r="F109" s="367">
        <v>19.2</v>
      </c>
      <c r="G109" s="199" t="s">
        <v>124</v>
      </c>
      <c r="H109" s="231"/>
      <c r="J109" s="233"/>
      <c r="K109" s="200"/>
      <c r="L109" s="200"/>
      <c r="M109" s="205"/>
      <c r="N109" s="205"/>
      <c r="O109" s="200">
        <v>0.0</v>
      </c>
      <c r="P109" s="200">
        <v>1.0</v>
      </c>
      <c r="Q109" s="200">
        <v>1.0</v>
      </c>
      <c r="R109" s="205" t="b">
        <v>1</v>
      </c>
      <c r="S109" s="205" t="b">
        <v>1</v>
      </c>
      <c r="T109" s="205"/>
      <c r="U109" s="222"/>
      <c r="V109" s="222"/>
    </row>
    <row r="110" outlineLevel="1">
      <c r="A110" s="207"/>
      <c r="B110" s="359" t="s">
        <v>3664</v>
      </c>
      <c r="C110" s="211" t="s">
        <v>3665</v>
      </c>
      <c r="D110" s="2388"/>
      <c r="E110" s="211" t="s">
        <v>429</v>
      </c>
      <c r="F110" s="367">
        <v>1.2</v>
      </c>
      <c r="G110" s="199" t="s">
        <v>292</v>
      </c>
      <c r="H110" s="231"/>
      <c r="J110" s="233"/>
      <c r="K110" s="200"/>
      <c r="L110" s="200"/>
      <c r="M110" s="205"/>
      <c r="N110" s="205"/>
      <c r="O110" s="200">
        <v>0.0</v>
      </c>
      <c r="P110" s="200">
        <v>1.0</v>
      </c>
      <c r="Q110" s="200">
        <v>1.0</v>
      </c>
      <c r="R110" s="205" t="b">
        <v>1</v>
      </c>
      <c r="S110" s="205" t="b">
        <v>1</v>
      </c>
      <c r="T110" s="205"/>
      <c r="U110" s="222"/>
      <c r="V110" s="222"/>
    </row>
    <row r="111" outlineLevel="1">
      <c r="A111" s="1797" t="s">
        <v>324</v>
      </c>
      <c r="B111" s="359" t="s">
        <v>301</v>
      </c>
      <c r="C111" s="211" t="s">
        <v>916</v>
      </c>
      <c r="D111" s="211" t="s">
        <v>833</v>
      </c>
      <c r="E111" s="211" t="s">
        <v>166</v>
      </c>
      <c r="F111" s="367">
        <v>16.8</v>
      </c>
      <c r="G111" s="199" t="s">
        <v>125</v>
      </c>
      <c r="H111" s="112"/>
      <c r="I111" s="224"/>
      <c r="J111" s="114"/>
      <c r="K111" s="200"/>
      <c r="L111" s="200"/>
      <c r="M111" s="205"/>
      <c r="N111" s="205"/>
      <c r="O111" s="200">
        <v>0.0</v>
      </c>
      <c r="P111" s="200">
        <v>1.0</v>
      </c>
      <c r="Q111" s="200">
        <v>1.0</v>
      </c>
      <c r="R111" s="205" t="b">
        <v>1</v>
      </c>
      <c r="S111" s="205" t="b">
        <v>1</v>
      </c>
      <c r="T111" s="205"/>
      <c r="U111" s="207"/>
      <c r="V111" s="207"/>
    </row>
    <row r="112" outlineLevel="1">
      <c r="A112" s="324" t="s">
        <v>3667</v>
      </c>
      <c r="B112" s="117"/>
      <c r="C112" s="327" t="s">
        <v>48</v>
      </c>
      <c r="D112" s="327" t="s">
        <v>49</v>
      </c>
      <c r="E112" s="327" t="s">
        <v>50</v>
      </c>
      <c r="F112" s="333" t="s">
        <v>2244</v>
      </c>
      <c r="G112" s="327" t="s">
        <v>52</v>
      </c>
      <c r="H112" s="331" t="s">
        <v>53</v>
      </c>
      <c r="I112" s="120"/>
      <c r="J112" s="117"/>
      <c r="K112" s="333" t="s">
        <v>180</v>
      </c>
      <c r="L112" s="333" t="s">
        <v>181</v>
      </c>
      <c r="M112" s="333" t="s">
        <v>182</v>
      </c>
      <c r="N112" s="333" t="s">
        <v>183</v>
      </c>
      <c r="O112" s="334" t="s">
        <v>184</v>
      </c>
      <c r="P112" s="333" t="s">
        <v>185</v>
      </c>
      <c r="Q112" s="334" t="s">
        <v>186</v>
      </c>
      <c r="R112" s="333" t="s">
        <v>317</v>
      </c>
      <c r="S112" s="334" t="s">
        <v>318</v>
      </c>
      <c r="T112" s="334" t="s">
        <v>319</v>
      </c>
      <c r="U112" s="334" t="s">
        <v>320</v>
      </c>
      <c r="V112" s="334" t="s">
        <v>321</v>
      </c>
    </row>
    <row r="113" ht="20.25" customHeight="1" outlineLevel="1">
      <c r="A113" s="336" t="s">
        <v>324</v>
      </c>
      <c r="B113" s="359" t="s">
        <v>500</v>
      </c>
      <c r="C113" s="2388"/>
      <c r="D113" s="211" t="s">
        <v>200</v>
      </c>
      <c r="E113" s="2388"/>
      <c r="F113" s="2385"/>
      <c r="G113" s="2385"/>
      <c r="H113" s="2392" t="s">
        <v>3673</v>
      </c>
      <c r="I113" s="221"/>
      <c r="J113" s="110"/>
      <c r="K113" s="2388"/>
      <c r="L113" s="2388"/>
      <c r="M113" s="2388"/>
      <c r="N113" s="2388"/>
      <c r="O113" s="2388"/>
      <c r="P113" s="2388"/>
      <c r="Q113" s="2388"/>
      <c r="R113" s="2388"/>
      <c r="S113" s="2388"/>
      <c r="T113" s="2388"/>
      <c r="U113" s="344" t="s">
        <v>340</v>
      </c>
      <c r="V113" s="344" t="b">
        <v>1</v>
      </c>
    </row>
    <row r="114" ht="20.25" customHeight="1" outlineLevel="1">
      <c r="A114" s="222"/>
      <c r="B114" s="391" t="s">
        <v>2294</v>
      </c>
      <c r="C114" s="2040" t="s">
        <v>3177</v>
      </c>
      <c r="D114" s="2040" t="s">
        <v>548</v>
      </c>
      <c r="E114" s="2040" t="s">
        <v>173</v>
      </c>
      <c r="F114" s="2395">
        <v>12.0</v>
      </c>
      <c r="G114" s="216" t="s">
        <v>168</v>
      </c>
      <c r="H114" s="231"/>
      <c r="J114" s="233"/>
      <c r="K114" s="200"/>
      <c r="L114" s="200"/>
      <c r="M114" s="205"/>
      <c r="N114" s="205"/>
      <c r="O114" s="200">
        <v>0.0</v>
      </c>
      <c r="P114" s="200">
        <v>1.0</v>
      </c>
      <c r="Q114" s="200">
        <v>1.0</v>
      </c>
      <c r="R114" s="205"/>
      <c r="S114" s="205"/>
      <c r="T114" s="205"/>
      <c r="U114" s="222"/>
      <c r="V114" s="222"/>
    </row>
    <row r="115" ht="20.25" customHeight="1" outlineLevel="1">
      <c r="A115" s="222"/>
      <c r="B115" s="391" t="s">
        <v>2298</v>
      </c>
      <c r="C115" s="207"/>
      <c r="D115" s="207"/>
      <c r="E115" s="207"/>
      <c r="F115" s="207"/>
      <c r="G115" s="207"/>
      <c r="H115" s="231"/>
      <c r="J115" s="233"/>
      <c r="K115" s="200"/>
      <c r="L115" s="200"/>
      <c r="M115" s="205"/>
      <c r="N115" s="205"/>
      <c r="O115" s="200">
        <v>0.0</v>
      </c>
      <c r="P115" s="200">
        <v>1.0</v>
      </c>
      <c r="Q115" s="200">
        <v>1.0</v>
      </c>
      <c r="R115" s="205"/>
      <c r="S115" s="205"/>
      <c r="T115" s="205"/>
      <c r="U115" s="222"/>
      <c r="V115" s="222"/>
    </row>
    <row r="116" ht="20.25" customHeight="1" outlineLevel="1">
      <c r="A116" s="222"/>
      <c r="B116" s="359" t="s">
        <v>3675</v>
      </c>
      <c r="C116" s="2040" t="s">
        <v>3676</v>
      </c>
      <c r="D116" s="2040" t="s">
        <v>835</v>
      </c>
      <c r="E116" s="2040" t="s">
        <v>145</v>
      </c>
      <c r="F116" s="2395">
        <v>8.4</v>
      </c>
      <c r="G116" s="216" t="s">
        <v>147</v>
      </c>
      <c r="H116" s="231"/>
      <c r="J116" s="233"/>
      <c r="K116" s="200"/>
      <c r="L116" s="200"/>
      <c r="M116" s="205"/>
      <c r="N116" s="205"/>
      <c r="O116" s="200">
        <v>0.0</v>
      </c>
      <c r="P116" s="200">
        <v>1.0</v>
      </c>
      <c r="Q116" s="200">
        <v>1.0</v>
      </c>
      <c r="R116" s="205"/>
      <c r="S116" s="205"/>
      <c r="T116" s="205"/>
      <c r="U116" s="222"/>
      <c r="V116" s="222"/>
    </row>
    <row r="117" ht="20.25" customHeight="1" outlineLevel="1">
      <c r="A117" s="207"/>
      <c r="B117" s="359" t="s">
        <v>3677</v>
      </c>
      <c r="C117" s="207"/>
      <c r="D117" s="207"/>
      <c r="E117" s="207"/>
      <c r="F117" s="207"/>
      <c r="G117" s="207"/>
      <c r="H117" s="112"/>
      <c r="I117" s="224"/>
      <c r="J117" s="114"/>
      <c r="K117" s="200"/>
      <c r="L117" s="200"/>
      <c r="M117" s="205"/>
      <c r="N117" s="205"/>
      <c r="O117" s="200">
        <v>0.0</v>
      </c>
      <c r="P117" s="200">
        <v>1.0</v>
      </c>
      <c r="Q117" s="200">
        <v>1.0</v>
      </c>
      <c r="R117" s="205"/>
      <c r="S117" s="205"/>
      <c r="T117" s="205"/>
      <c r="U117" s="207"/>
      <c r="V117" s="207"/>
    </row>
    <row r="118" outlineLevel="1">
      <c r="A118" s="324" t="s">
        <v>3678</v>
      </c>
      <c r="B118" s="117"/>
      <c r="C118" s="327" t="s">
        <v>48</v>
      </c>
      <c r="D118" s="327" t="s">
        <v>49</v>
      </c>
      <c r="E118" s="327" t="s">
        <v>50</v>
      </c>
      <c r="F118" s="333" t="s">
        <v>2244</v>
      </c>
      <c r="G118" s="327" t="s">
        <v>52</v>
      </c>
      <c r="H118" s="331" t="s">
        <v>53</v>
      </c>
      <c r="I118" s="120"/>
      <c r="J118" s="117"/>
      <c r="K118" s="333" t="s">
        <v>180</v>
      </c>
      <c r="L118" s="333" t="s">
        <v>181</v>
      </c>
      <c r="M118" s="333" t="s">
        <v>182</v>
      </c>
      <c r="N118" s="333" t="s">
        <v>183</v>
      </c>
      <c r="O118" s="334" t="s">
        <v>184</v>
      </c>
      <c r="P118" s="333" t="s">
        <v>185</v>
      </c>
      <c r="Q118" s="334" t="s">
        <v>186</v>
      </c>
      <c r="R118" s="333" t="s">
        <v>317</v>
      </c>
      <c r="S118" s="334" t="s">
        <v>318</v>
      </c>
      <c r="T118" s="334" t="s">
        <v>319</v>
      </c>
      <c r="U118" s="334" t="s">
        <v>320</v>
      </c>
      <c r="V118" s="334" t="s">
        <v>321</v>
      </c>
    </row>
    <row r="119" outlineLevel="1">
      <c r="A119" s="335" t="s">
        <v>324</v>
      </c>
      <c r="B119" s="359" t="s">
        <v>1747</v>
      </c>
      <c r="C119" s="199" t="s">
        <v>3680</v>
      </c>
      <c r="D119" s="127" t="s">
        <v>98</v>
      </c>
      <c r="E119" s="2388"/>
      <c r="F119" s="2388"/>
      <c r="G119" s="2388"/>
      <c r="H119" s="228" t="s">
        <v>3682</v>
      </c>
      <c r="I119" s="120"/>
      <c r="J119" s="117"/>
      <c r="K119" s="2388"/>
      <c r="L119" s="2388"/>
      <c r="M119" s="2388"/>
      <c r="N119" s="2388"/>
      <c r="O119" s="2388"/>
      <c r="P119" s="2388"/>
      <c r="Q119" s="2388"/>
      <c r="R119" s="2388"/>
      <c r="S119" s="2388"/>
      <c r="T119" s="2388"/>
      <c r="U119" s="344" t="b">
        <v>0</v>
      </c>
      <c r="V119" s="344" t="b">
        <v>0</v>
      </c>
    </row>
    <row r="120" outlineLevel="1">
      <c r="A120" s="222"/>
      <c r="B120" s="375" t="s">
        <v>454</v>
      </c>
      <c r="C120" s="199" t="s">
        <v>64</v>
      </c>
      <c r="D120" s="127" t="s">
        <v>165</v>
      </c>
      <c r="E120" s="2388"/>
      <c r="F120" s="2388"/>
      <c r="G120" s="2388"/>
      <c r="H120" s="228" t="s">
        <v>3683</v>
      </c>
      <c r="I120" s="120"/>
      <c r="J120" s="117"/>
      <c r="K120" s="2388"/>
      <c r="L120" s="2388"/>
      <c r="M120" s="2388"/>
      <c r="N120" s="2388"/>
      <c r="O120" s="2388"/>
      <c r="P120" s="2388"/>
      <c r="Q120" s="2388"/>
      <c r="R120" s="2388"/>
      <c r="S120" s="2388"/>
      <c r="T120" s="2388"/>
      <c r="U120" s="222"/>
      <c r="V120" s="222"/>
    </row>
    <row r="121" ht="37.5" customHeight="1" outlineLevel="1">
      <c r="A121" s="222"/>
      <c r="B121" s="2397" t="s">
        <v>3684</v>
      </c>
      <c r="C121" s="199" t="s">
        <v>285</v>
      </c>
      <c r="D121" s="426" t="s">
        <v>218</v>
      </c>
      <c r="E121" s="199" t="s">
        <v>79</v>
      </c>
      <c r="F121" s="2398">
        <v>10.8</v>
      </c>
      <c r="G121" s="199" t="s">
        <v>80</v>
      </c>
      <c r="H121" s="243" t="s">
        <v>3685</v>
      </c>
      <c r="I121" s="221"/>
      <c r="J121" s="110"/>
      <c r="K121" s="200"/>
      <c r="L121" s="200"/>
      <c r="M121" s="205"/>
      <c r="N121" s="205"/>
      <c r="O121" s="200">
        <v>0.0</v>
      </c>
      <c r="P121" s="200">
        <v>1.0</v>
      </c>
      <c r="Q121" s="200">
        <v>1.0</v>
      </c>
      <c r="R121" s="205"/>
      <c r="S121" s="205"/>
      <c r="T121" s="205"/>
      <c r="U121" s="222"/>
      <c r="V121" s="222"/>
    </row>
    <row r="122" ht="37.5" customHeight="1" outlineLevel="1">
      <c r="A122" s="207"/>
      <c r="B122" s="359" t="s">
        <v>462</v>
      </c>
      <c r="C122" s="199" t="s">
        <v>327</v>
      </c>
      <c r="D122" s="207"/>
      <c r="E122" s="199" t="s">
        <v>3688</v>
      </c>
      <c r="F122" s="2398" t="s">
        <v>3689</v>
      </c>
      <c r="G122" s="2388"/>
      <c r="H122" s="112"/>
      <c r="I122" s="224"/>
      <c r="J122" s="114"/>
      <c r="K122" s="200"/>
      <c r="L122" s="200"/>
      <c r="M122" s="205"/>
      <c r="N122" s="205"/>
      <c r="O122" s="200"/>
      <c r="P122" s="200"/>
      <c r="Q122" s="200"/>
      <c r="R122" s="205" t="b">
        <v>0</v>
      </c>
      <c r="S122" s="205" t="b">
        <v>0</v>
      </c>
      <c r="T122" s="205" t="b">
        <v>0</v>
      </c>
      <c r="U122" s="207"/>
      <c r="V122" s="207"/>
    </row>
    <row r="123">
      <c r="A123" s="312"/>
      <c r="B123" s="315"/>
      <c r="C123" s="317"/>
      <c r="D123" s="317"/>
      <c r="E123" s="318"/>
      <c r="F123" s="318"/>
      <c r="G123" s="318"/>
      <c r="H123" s="319"/>
      <c r="I123" s="319"/>
      <c r="J123" s="320"/>
      <c r="K123" s="320"/>
      <c r="L123" s="320"/>
      <c r="M123" s="320"/>
      <c r="N123" s="320"/>
      <c r="O123" s="320"/>
      <c r="P123" s="320"/>
      <c r="Q123" s="180"/>
      <c r="R123" s="180"/>
      <c r="S123" s="180"/>
      <c r="T123" s="180"/>
      <c r="U123" s="180"/>
      <c r="V123" s="180"/>
    </row>
    <row r="124">
      <c r="A124" s="390" t="s">
        <v>442</v>
      </c>
      <c r="B124" s="110"/>
      <c r="C124" s="319"/>
      <c r="D124" s="319"/>
      <c r="E124" s="320"/>
      <c r="F124" s="392"/>
      <c r="G124" s="392"/>
      <c r="H124" s="320"/>
      <c r="I124" s="320"/>
      <c r="J124" s="320"/>
      <c r="K124" s="320"/>
      <c r="L124" s="320"/>
      <c r="M124" s="320"/>
      <c r="N124" s="180"/>
      <c r="O124" s="180"/>
      <c r="P124" s="180"/>
      <c r="Q124" s="320"/>
      <c r="R124" s="320"/>
      <c r="S124" s="320"/>
      <c r="T124" s="320"/>
      <c r="U124" s="320"/>
      <c r="V124" s="320"/>
    </row>
    <row r="125" outlineLevel="1">
      <c r="A125" s="112"/>
      <c r="B125" s="114"/>
      <c r="C125" s="393" t="s">
        <v>48</v>
      </c>
      <c r="D125" s="393" t="s">
        <v>49</v>
      </c>
      <c r="E125" s="393" t="s">
        <v>50</v>
      </c>
      <c r="F125" s="396" t="s">
        <v>51</v>
      </c>
      <c r="G125" s="319"/>
      <c r="H125" s="319"/>
      <c r="I125" s="319"/>
      <c r="J125" s="320"/>
      <c r="K125" s="320"/>
      <c r="L125" s="320"/>
      <c r="M125" s="320"/>
      <c r="N125" s="320"/>
      <c r="O125" s="320"/>
      <c r="P125" s="320"/>
      <c r="Q125" s="320"/>
      <c r="R125" s="320"/>
      <c r="S125" s="320"/>
      <c r="T125" s="320"/>
      <c r="U125" s="320"/>
      <c r="V125" s="320"/>
    </row>
    <row r="126" outlineLevel="1">
      <c r="A126" s="398" t="s">
        <v>449</v>
      </c>
      <c r="B126" s="399" t="s">
        <v>449</v>
      </c>
      <c r="C126" s="199" t="s">
        <v>429</v>
      </c>
      <c r="D126" s="199" t="s">
        <v>66</v>
      </c>
      <c r="E126" s="199" t="s">
        <v>452</v>
      </c>
      <c r="F126" s="200">
        <v>1.56</v>
      </c>
      <c r="G126" s="319"/>
      <c r="H126" s="319"/>
      <c r="I126" s="319"/>
      <c r="J126" s="320"/>
      <c r="K126" s="320"/>
      <c r="L126" s="320"/>
      <c r="M126" s="320"/>
      <c r="N126" s="320"/>
      <c r="O126" s="320"/>
      <c r="P126" s="320"/>
      <c r="Q126" s="320"/>
      <c r="R126" s="320"/>
      <c r="S126" s="320"/>
      <c r="T126" s="320"/>
      <c r="U126" s="320"/>
      <c r="V126" s="320"/>
    </row>
    <row r="127" outlineLevel="1">
      <c r="A127" s="400" t="s">
        <v>454</v>
      </c>
      <c r="B127" s="399" t="s">
        <v>455</v>
      </c>
      <c r="C127" s="199" t="s">
        <v>105</v>
      </c>
      <c r="D127" s="199" t="s">
        <v>65</v>
      </c>
      <c r="E127" s="401"/>
      <c r="F127" s="402"/>
      <c r="G127" s="402"/>
      <c r="H127" s="319"/>
      <c r="I127" s="319"/>
      <c r="J127" s="320"/>
      <c r="K127" s="320"/>
      <c r="L127" s="320"/>
      <c r="M127" s="320"/>
      <c r="N127" s="320"/>
      <c r="O127" s="320"/>
      <c r="P127" s="320"/>
      <c r="Q127" s="320"/>
      <c r="R127" s="320"/>
      <c r="S127" s="320"/>
      <c r="T127" s="320"/>
      <c r="U127" s="320"/>
      <c r="V127" s="320"/>
    </row>
    <row r="128" outlineLevel="1">
      <c r="A128" s="231"/>
      <c r="B128" s="399" t="s">
        <v>456</v>
      </c>
      <c r="C128" s="199" t="s">
        <v>457</v>
      </c>
      <c r="D128" s="199" t="s">
        <v>458</v>
      </c>
      <c r="E128" s="401"/>
      <c r="F128" s="402"/>
      <c r="G128" s="402"/>
      <c r="H128" s="319"/>
      <c r="I128" s="319"/>
      <c r="J128" s="320"/>
      <c r="K128" s="320"/>
      <c r="L128" s="320"/>
      <c r="M128" s="320"/>
      <c r="N128" s="320"/>
      <c r="O128" s="320"/>
      <c r="P128" s="320"/>
      <c r="Q128" s="320"/>
      <c r="R128" s="320"/>
      <c r="S128" s="320"/>
      <c r="T128" s="320"/>
      <c r="U128" s="320"/>
      <c r="V128" s="320"/>
    </row>
    <row r="129" outlineLevel="1">
      <c r="A129" s="112"/>
      <c r="B129" s="399" t="s">
        <v>459</v>
      </c>
      <c r="C129" s="199" t="s">
        <v>212</v>
      </c>
      <c r="D129" s="199" t="s">
        <v>118</v>
      </c>
      <c r="E129" s="319"/>
      <c r="F129" s="402"/>
      <c r="G129" s="402"/>
      <c r="H129" s="319"/>
      <c r="I129" s="319"/>
      <c r="J129" s="320"/>
      <c r="K129" s="320"/>
      <c r="L129" s="320"/>
      <c r="M129" s="320"/>
      <c r="N129" s="320"/>
      <c r="O129" s="320"/>
      <c r="P129" s="320"/>
      <c r="Q129" s="320"/>
      <c r="R129" s="320"/>
      <c r="S129" s="320"/>
      <c r="T129" s="320"/>
      <c r="U129" s="320"/>
      <c r="V129" s="320"/>
    </row>
    <row r="130" outlineLevel="1">
      <c r="A130" s="403" t="s">
        <v>462</v>
      </c>
      <c r="B130" s="117"/>
      <c r="C130" s="393" t="s">
        <v>465</v>
      </c>
      <c r="D130" s="393" t="s">
        <v>48</v>
      </c>
      <c r="E130" s="393" t="s">
        <v>49</v>
      </c>
      <c r="F130" s="393" t="s">
        <v>50</v>
      </c>
      <c r="G130" s="396" t="s">
        <v>51</v>
      </c>
      <c r="H130" s="404" t="s">
        <v>53</v>
      </c>
      <c r="I130" s="120"/>
      <c r="J130" s="117"/>
      <c r="K130" s="405" t="str">
        <f>'テンプレート'!K97</f>
        <v>ベクトル</v>
      </c>
      <c r="L130" s="405" t="str">
        <f>'テンプレート'!L97</f>
        <v>KBG (R.E.)</v>
      </c>
      <c r="M130" s="405" t="str">
        <f>'テンプレート'!M97</f>
        <v>BKB (R.A.)</v>
      </c>
      <c r="N130" s="405" t="str">
        <f>'テンプレート'!N97</f>
        <v>FKB (R.F.)</v>
      </c>
      <c r="O130" s="406" t="str">
        <f>'テンプレート'!O97</f>
        <v>盾削り値</v>
      </c>
      <c r="P130" s="405" t="str">
        <f>'テンプレート'!P97</f>
        <v>ﾋｯﾄｽﾄｯﾌﾟ</v>
      </c>
      <c r="Q130" s="406" t="str">
        <f>'テンプレート'!Q97</f>
        <v>ずらし</v>
      </c>
      <c r="R130" s="408"/>
      <c r="S130" s="408"/>
      <c r="T130" s="408"/>
      <c r="U130" s="408"/>
      <c r="V130" s="408"/>
    </row>
    <row r="131" outlineLevel="1">
      <c r="A131" s="411" t="s">
        <v>467</v>
      </c>
      <c r="B131" s="399" t="s">
        <v>469</v>
      </c>
      <c r="C131" s="2401" t="b">
        <v>0</v>
      </c>
      <c r="D131" s="407"/>
      <c r="E131" s="426">
        <v>37.0</v>
      </c>
      <c r="F131" s="610"/>
      <c r="G131" s="610"/>
      <c r="H131" s="421" t="s">
        <v>3699</v>
      </c>
      <c r="I131" s="221"/>
      <c r="J131" s="110"/>
      <c r="K131" s="407"/>
      <c r="L131" s="407"/>
      <c r="M131" s="407"/>
      <c r="N131" s="407"/>
      <c r="O131" s="407"/>
      <c r="P131" s="407"/>
      <c r="Q131" s="407"/>
      <c r="R131" s="408"/>
      <c r="S131" s="320"/>
      <c r="T131" s="320"/>
      <c r="U131" s="320"/>
      <c r="V131" s="320"/>
    </row>
    <row r="132" outlineLevel="1">
      <c r="A132" s="207"/>
      <c r="B132" s="399" t="s">
        <v>462</v>
      </c>
      <c r="C132" s="207"/>
      <c r="D132" s="199" t="s">
        <v>166</v>
      </c>
      <c r="E132" s="207"/>
      <c r="F132" s="199" t="s">
        <v>79</v>
      </c>
      <c r="G132" s="200">
        <v>10.799999999999999</v>
      </c>
      <c r="H132" s="112"/>
      <c r="I132" s="224"/>
      <c r="J132" s="114"/>
      <c r="K132" s="203"/>
      <c r="L132" s="203"/>
      <c r="M132" s="204"/>
      <c r="N132" s="204"/>
      <c r="O132" s="407"/>
      <c r="P132" s="407"/>
      <c r="Q132" s="407"/>
      <c r="R132" s="408"/>
      <c r="S132" s="320"/>
      <c r="T132" s="320"/>
      <c r="U132" s="320"/>
      <c r="V132" s="320"/>
    </row>
    <row r="133" outlineLevel="1">
      <c r="A133" s="411" t="s">
        <v>474</v>
      </c>
      <c r="B133" s="399" t="s">
        <v>469</v>
      </c>
      <c r="C133" s="2401" t="b">
        <v>0</v>
      </c>
      <c r="D133" s="127" t="s">
        <v>457</v>
      </c>
      <c r="E133" s="426">
        <v>42.0</v>
      </c>
      <c r="F133" s="199" t="s">
        <v>58</v>
      </c>
      <c r="G133" s="200">
        <v>4.8</v>
      </c>
      <c r="H133" s="417"/>
      <c r="I133" s="221"/>
      <c r="J133" s="110"/>
      <c r="K133" s="203"/>
      <c r="L133" s="203"/>
      <c r="M133" s="204"/>
      <c r="N133" s="204"/>
      <c r="O133" s="205">
        <v>0.0</v>
      </c>
      <c r="P133" s="205">
        <v>1.0</v>
      </c>
      <c r="Q133" s="205">
        <v>1.0</v>
      </c>
      <c r="R133" s="408"/>
      <c r="S133" s="320"/>
      <c r="T133" s="320"/>
      <c r="U133" s="320"/>
      <c r="V133" s="320"/>
    </row>
    <row r="134" outlineLevel="1">
      <c r="A134" s="207"/>
      <c r="B134" s="399" t="s">
        <v>462</v>
      </c>
      <c r="C134" s="207"/>
      <c r="D134" s="127">
        <v>11.0</v>
      </c>
      <c r="E134" s="207"/>
      <c r="F134" s="199" t="s">
        <v>229</v>
      </c>
      <c r="G134" s="200">
        <v>6.0</v>
      </c>
      <c r="H134" s="112"/>
      <c r="I134" s="224"/>
      <c r="J134" s="114"/>
      <c r="K134" s="203"/>
      <c r="L134" s="203"/>
      <c r="M134" s="204"/>
      <c r="N134" s="204"/>
      <c r="O134" s="407"/>
      <c r="P134" s="407"/>
      <c r="Q134" s="407"/>
      <c r="R134" s="408"/>
      <c r="S134" s="320"/>
      <c r="T134" s="320"/>
      <c r="U134" s="320"/>
      <c r="V134" s="320"/>
    </row>
    <row r="135" outlineLevel="1">
      <c r="A135" s="411" t="s">
        <v>477</v>
      </c>
      <c r="B135" s="399" t="s">
        <v>469</v>
      </c>
      <c r="C135" s="2401" t="b">
        <v>0</v>
      </c>
      <c r="D135" s="407"/>
      <c r="E135" s="426">
        <v>39.0</v>
      </c>
      <c r="F135" s="407"/>
      <c r="G135" s="407"/>
      <c r="H135" s="421" t="s">
        <v>3706</v>
      </c>
      <c r="I135" s="221"/>
      <c r="J135" s="110"/>
      <c r="K135" s="407"/>
      <c r="L135" s="407"/>
      <c r="M135" s="407"/>
      <c r="N135" s="407"/>
      <c r="O135" s="407"/>
      <c r="P135" s="407"/>
      <c r="Q135" s="407"/>
      <c r="R135" s="408"/>
      <c r="S135" s="320"/>
      <c r="T135" s="320"/>
      <c r="U135" s="320"/>
      <c r="V135" s="320"/>
    </row>
    <row r="136" outlineLevel="1">
      <c r="A136" s="207"/>
      <c r="B136" s="399" t="s">
        <v>462</v>
      </c>
      <c r="C136" s="207"/>
      <c r="D136" s="199" t="s">
        <v>225</v>
      </c>
      <c r="E136" s="207"/>
      <c r="F136" s="199" t="s">
        <v>191</v>
      </c>
      <c r="G136" s="200">
        <v>13.2</v>
      </c>
      <c r="H136" s="112"/>
      <c r="I136" s="224"/>
      <c r="J136" s="114"/>
      <c r="K136" s="203"/>
      <c r="L136" s="203"/>
      <c r="M136" s="204"/>
      <c r="N136" s="204"/>
      <c r="O136" s="407"/>
      <c r="P136" s="407"/>
      <c r="Q136" s="407"/>
      <c r="R136" s="408"/>
      <c r="S136" s="179"/>
      <c r="T136" s="179"/>
      <c r="U136" s="179"/>
      <c r="V136" s="179"/>
    </row>
    <row r="137" outlineLevel="1">
      <c r="A137" s="411" t="s">
        <v>482</v>
      </c>
      <c r="B137" s="399" t="s">
        <v>469</v>
      </c>
      <c r="C137" s="2401" t="b">
        <v>0</v>
      </c>
      <c r="D137" s="127" t="s">
        <v>594</v>
      </c>
      <c r="E137" s="426">
        <v>35.0</v>
      </c>
      <c r="F137" s="199" t="s">
        <v>303</v>
      </c>
      <c r="G137" s="200">
        <v>2.4</v>
      </c>
      <c r="H137" s="417"/>
      <c r="I137" s="221"/>
      <c r="J137" s="110"/>
      <c r="K137" s="203"/>
      <c r="L137" s="203"/>
      <c r="M137" s="204"/>
      <c r="N137" s="204"/>
      <c r="O137" s="205">
        <v>0.0</v>
      </c>
      <c r="P137" s="205">
        <v>1.0</v>
      </c>
      <c r="Q137" s="205">
        <v>1.0</v>
      </c>
      <c r="R137" s="408"/>
      <c r="S137" s="179"/>
      <c r="T137" s="179"/>
      <c r="U137" s="179"/>
      <c r="V137" s="179"/>
    </row>
    <row r="138" outlineLevel="1">
      <c r="A138" s="207"/>
      <c r="B138" s="399" t="s">
        <v>462</v>
      </c>
      <c r="C138" s="207"/>
      <c r="D138" s="127">
        <v>20.0</v>
      </c>
      <c r="E138" s="207"/>
      <c r="F138" s="199" t="s">
        <v>58</v>
      </c>
      <c r="G138" s="200">
        <v>4.8</v>
      </c>
      <c r="H138" s="112"/>
      <c r="I138" s="224"/>
      <c r="J138" s="114"/>
      <c r="K138" s="203"/>
      <c r="L138" s="203"/>
      <c r="M138" s="204"/>
      <c r="N138" s="204"/>
      <c r="O138" s="407"/>
      <c r="P138" s="407"/>
      <c r="Q138" s="407"/>
      <c r="R138" s="408"/>
      <c r="S138" s="179"/>
      <c r="T138" s="179"/>
      <c r="U138" s="179"/>
      <c r="V138" s="179"/>
    </row>
    <row r="139">
      <c r="A139" s="312"/>
      <c r="B139" s="315"/>
      <c r="C139" s="317"/>
      <c r="D139" s="317"/>
      <c r="E139" s="319"/>
      <c r="F139" s="248"/>
      <c r="G139" s="248"/>
      <c r="H139" s="319"/>
      <c r="I139" s="319"/>
      <c r="J139" s="320"/>
      <c r="K139" s="320"/>
      <c r="L139" s="121"/>
      <c r="M139" s="121"/>
      <c r="N139" s="121"/>
      <c r="O139" s="179"/>
      <c r="P139" s="179"/>
      <c r="Q139" s="121"/>
      <c r="R139" s="121"/>
      <c r="S139" s="121"/>
      <c r="T139" s="121"/>
      <c r="U139" s="121"/>
      <c r="V139" s="121"/>
    </row>
    <row r="140">
      <c r="A140" s="429" t="s">
        <v>486</v>
      </c>
      <c r="B140" s="110"/>
      <c r="C140" s="392"/>
      <c r="D140" s="121"/>
      <c r="E140" s="121"/>
      <c r="F140" s="121"/>
      <c r="G140" s="121"/>
      <c r="H140" s="121"/>
      <c r="I140" s="121"/>
      <c r="J140" s="180"/>
      <c r="K140" s="121"/>
      <c r="L140" s="121"/>
      <c r="M140" s="121"/>
      <c r="N140" s="121"/>
      <c r="O140" s="121"/>
      <c r="P140" s="121"/>
      <c r="Q140" s="180"/>
      <c r="R140" s="121"/>
      <c r="S140" s="121"/>
      <c r="T140" s="121"/>
      <c r="U140" s="121"/>
      <c r="V140" s="121"/>
    </row>
    <row r="141" outlineLevel="1">
      <c r="A141" s="112"/>
      <c r="B141" s="114"/>
      <c r="C141" s="430" t="s">
        <v>487</v>
      </c>
      <c r="D141" s="430" t="s">
        <v>489</v>
      </c>
      <c r="E141" s="430" t="s">
        <v>49</v>
      </c>
      <c r="F141" s="430" t="s">
        <v>490</v>
      </c>
      <c r="G141" s="431"/>
      <c r="H141" s="319"/>
      <c r="I141" s="319"/>
      <c r="J141" s="320"/>
      <c r="K141" s="320"/>
      <c r="L141" s="121"/>
      <c r="M141" s="121"/>
      <c r="N141" s="121"/>
      <c r="O141" s="121"/>
      <c r="P141" s="121"/>
      <c r="Q141" s="121"/>
      <c r="R141" s="121"/>
      <c r="S141" s="121"/>
      <c r="T141" s="121"/>
      <c r="U141" s="121"/>
      <c r="V141" s="121"/>
    </row>
    <row r="142" outlineLevel="1">
      <c r="A142" s="432" t="s">
        <v>492</v>
      </c>
      <c r="B142" s="433" t="s">
        <v>455</v>
      </c>
      <c r="C142" s="127" t="str">
        <f t="array" ref="C142">INDEX(Dodges!$C$3:$U$84, MATCH($A$1,Dodges!$A$3:$A$85,0), MATCH(C141,Dodges!$C$2:$F$2,0))</f>
        <v>3-17</v>
      </c>
      <c r="D142" s="127" t="str">
        <f t="array" ref="D142">INDEX(Dodges!$C$3:$U$84, MATCH($A$1,Dodges!$A$3:$A$85,0), MATCH(D141,Dodges!$C$2:$F$2,0))</f>
        <v>6-17</v>
      </c>
      <c r="E142" s="127" t="str">
        <f t="array" ref="E142">INDEX(Dodges!$C$3:$U$84, MATCH($A$1,Dodges!$A$3:$A$85,0), MATCH(E141,Dodges!$C$2:$F$2,0))</f>
        <v>25 (20)</v>
      </c>
      <c r="F142" s="127" t="str">
        <f t="array" ref="F142">INDEX(Dodges!$C$3:$U$84, MATCH($A$1,Dodges!$A$3:$A$85,0), MATCH(F141,Dodges!$C$2:$F$2,0))</f>
        <v>33 (27)</v>
      </c>
      <c r="G142" s="402"/>
      <c r="H142" s="319"/>
      <c r="I142" s="319"/>
      <c r="J142" s="320"/>
      <c r="K142" s="320"/>
      <c r="L142" s="320"/>
      <c r="M142" s="121"/>
      <c r="N142" s="121"/>
      <c r="O142" s="121"/>
      <c r="P142" s="121"/>
      <c r="Q142" s="121"/>
      <c r="R142" s="121"/>
      <c r="S142" s="121"/>
      <c r="T142" s="121"/>
      <c r="U142" s="121"/>
      <c r="V142" s="121"/>
    </row>
    <row r="143" outlineLevel="1">
      <c r="A143" s="231"/>
      <c r="B143" s="433" t="s">
        <v>496</v>
      </c>
      <c r="C143" s="127" t="str">
        <f t="array" ref="C143">INDEX(Dodges!$G$3:$U$84, MATCH($A$1,Dodges!$A$3:$A$85,0), MATCH(C141,Dodges!$G$2:$J$2,0))</f>
        <v>4-15</v>
      </c>
      <c r="D143" s="127" t="str">
        <f t="array" ref="D143">INDEX(Dodges!$G$3:$U$84, MATCH($A$1,Dodges!$A$3:$A$85,0), MATCH(D141,Dodges!$G$2:$J$2,0))</f>
        <v>8-14</v>
      </c>
      <c r="E143" s="127" t="str">
        <f t="array" ref="E143">INDEX(Dodges!$G$3:$U$84, MATCH($A$1,Dodges!$A$3:$A$85,0), MATCH(E141,Dodges!$G$2:$J$2,0))</f>
        <v>29</v>
      </c>
      <c r="F143" s="127">
        <f t="array" ref="F143">INDEX(Dodges!$G$3:$U$84, MATCH($A$1,Dodges!$A$3:$A$85,0), MATCH(F141,Dodges!$G$2:$J$2,0))</f>
        <v>38</v>
      </c>
      <c r="G143" s="436"/>
      <c r="H143" s="319"/>
      <c r="I143" s="319"/>
      <c r="J143" s="320"/>
      <c r="K143" s="320"/>
      <c r="L143" s="320"/>
      <c r="M143" s="320"/>
      <c r="N143" s="320"/>
      <c r="O143" s="121"/>
      <c r="P143" s="121"/>
      <c r="Q143" s="121"/>
      <c r="R143" s="121"/>
      <c r="S143" s="121"/>
      <c r="T143" s="121"/>
      <c r="U143" s="121"/>
      <c r="V143" s="121"/>
    </row>
    <row r="144" outlineLevel="1">
      <c r="A144" s="112"/>
      <c r="B144" s="433" t="s">
        <v>497</v>
      </c>
      <c r="C144" s="127" t="str">
        <f t="array" ref="C144">INDEX(Dodges!$K$3:$U$84, MATCH($A$1,Dodges!$A$3:$A$85,0), MATCH(C141,Dodges!$K$2:$N$2,0))</f>
        <v>5-16</v>
      </c>
      <c r="D144" s="127" t="str">
        <f t="array" ref="D144">INDEX(Dodges!$K$3:$U$84, MATCH($A$1,Dodges!$A$3:$A$85,0), MATCH(D141,Dodges!$K$2:$N$2,0))</f>
        <v>9-14</v>
      </c>
      <c r="E144" s="127" t="str">
        <f t="array" ref="E144">INDEX(Dodges!$K$3:$U$84, MATCH($A$1,Dodges!$A$3:$A$85,0), MATCH(E141,Dodges!$K$2:$N$2,0))</f>
        <v>34</v>
      </c>
      <c r="F144" s="127" t="str">
        <f t="array" ref="F144">INDEX(Dodges!$K$3:$U$84, MATCH($A$1,Dodges!$A$3:$A$85,0), MATCH(F141,Dodges!$K$2:$N$2,0))</f>
        <v>51</v>
      </c>
      <c r="G144" s="436"/>
      <c r="H144" s="434"/>
      <c r="I144" s="434"/>
      <c r="J144" s="179"/>
      <c r="K144" s="179"/>
      <c r="L144" s="179"/>
      <c r="M144" s="179"/>
      <c r="N144" s="179"/>
      <c r="O144" s="121"/>
      <c r="P144" s="121"/>
      <c r="Q144" s="121"/>
      <c r="R144" s="121"/>
      <c r="S144" s="121"/>
      <c r="T144" s="121"/>
      <c r="U144" s="121"/>
      <c r="V144" s="121"/>
    </row>
    <row r="145" outlineLevel="1">
      <c r="A145" s="432" t="s">
        <v>498</v>
      </c>
      <c r="B145" s="433" t="s">
        <v>499</v>
      </c>
      <c r="C145" s="127" t="str">
        <f t="array" ref="C145">INDEX(Dodges!$O$3:$U$84, MATCH($A$1,Dodges!$A$3:$A$85,0), MATCH(C141,Dodges!$O$2:$R$2,0))</f>
        <v>3-29</v>
      </c>
      <c r="D145" s="127" t="str">
        <f t="array" ref="D145">INDEX(Dodges!$O$3:$U$84, MATCH($A$1,Dodges!$A$3:$A$85,0), MATCH(D141,Dodges!$O$2:$R$2,0))</f>
        <v>6-27</v>
      </c>
      <c r="E145" s="127" t="str">
        <f t="array" ref="E145">INDEX(Dodges!$O$3:$U$84, MATCH($A$1,Dodges!$A$3:$A$85,0), MATCH(E141,Dodges!$O$2:$R$2,0))</f>
        <v>44</v>
      </c>
      <c r="F145" s="248"/>
      <c r="G145" s="248"/>
      <c r="H145" s="180"/>
      <c r="I145" s="180"/>
      <c r="J145" s="121"/>
      <c r="K145" s="121"/>
      <c r="L145" s="121"/>
      <c r="M145" s="121"/>
      <c r="N145" s="121"/>
      <c r="O145" s="320"/>
      <c r="P145" s="320"/>
      <c r="Q145" s="320"/>
      <c r="R145" s="320"/>
      <c r="S145" s="320"/>
      <c r="T145" s="320"/>
      <c r="U145" s="320"/>
      <c r="V145" s="320"/>
    </row>
    <row r="146" outlineLevel="1">
      <c r="A146" s="112"/>
      <c r="B146" s="433" t="s">
        <v>500</v>
      </c>
      <c r="C146" s="127" t="str">
        <f t="array" ref="C146">INDEX(Dodges!$S$3:$U$84, MATCH($A$1,Dodges!$A$3:$A$85,0), MATCH(C141,Dodges!$S$2:$U$2,0))</f>
        <v>3-21</v>
      </c>
      <c r="D146" s="127" t="str">
        <f t="array" ref="D146">INDEX(Dodges!$S$3:$U$84, MATCH($A$1,Dodges!$A$3:$A$85,0), MATCH(D141,Dodges!$S$2:$U$2,0))</f>
        <v>6-20</v>
      </c>
      <c r="E146" s="127" t="str">
        <f t="array" ref="E146">INDEX(Dodges!$S$3:$U$84, MATCH($A$1,Dodges!$A$3:$A$85,0), MATCH(E141,Dodges!$S$2:$U$2,0))</f>
        <v>真横：75
真上：91
真下：64</v>
      </c>
      <c r="F146" s="436"/>
      <c r="G146" s="436"/>
      <c r="H146" s="180"/>
      <c r="I146" s="180"/>
      <c r="J146" s="179"/>
      <c r="K146" s="179"/>
      <c r="L146" s="179"/>
      <c r="M146" s="179"/>
      <c r="N146" s="121"/>
      <c r="O146" s="180"/>
      <c r="P146" s="180"/>
      <c r="Q146" s="180"/>
      <c r="R146" s="180"/>
      <c r="S146" s="180"/>
      <c r="T146" s="180"/>
      <c r="U146" s="180"/>
      <c r="V146" s="180"/>
    </row>
    <row r="147">
      <c r="A147" s="438"/>
      <c r="B147" s="439"/>
      <c r="C147" s="431"/>
      <c r="D147" s="431"/>
      <c r="E147" s="440"/>
      <c r="F147" s="431"/>
      <c r="G147" s="431"/>
      <c r="H147" s="431"/>
      <c r="I147" s="431"/>
      <c r="J147" s="121"/>
      <c r="K147" s="319"/>
      <c r="L147" s="319"/>
      <c r="M147" s="319"/>
      <c r="N147" s="319"/>
      <c r="O147" s="180"/>
      <c r="P147" s="180"/>
      <c r="Q147" s="180"/>
      <c r="R147" s="180"/>
      <c r="S147" s="180"/>
      <c r="T147" s="180"/>
      <c r="U147" s="180"/>
      <c r="V147" s="180"/>
    </row>
    <row r="148">
      <c r="A148" s="441" t="s">
        <v>501</v>
      </c>
      <c r="B148" s="110"/>
      <c r="C148" s="320"/>
      <c r="D148" s="179"/>
      <c r="E148" s="320"/>
      <c r="F148" s="138"/>
      <c r="G148" s="138"/>
      <c r="H148" s="179"/>
      <c r="I148" s="179"/>
      <c r="J148" s="180"/>
      <c r="K148" s="180"/>
      <c r="L148" s="180"/>
      <c r="M148" s="180"/>
      <c r="N148" s="180"/>
      <c r="O148" s="180"/>
      <c r="P148" s="180"/>
      <c r="Q148" s="180"/>
      <c r="R148" s="180"/>
      <c r="S148" s="180"/>
      <c r="T148" s="180"/>
      <c r="U148" s="180"/>
      <c r="V148" s="180"/>
    </row>
    <row r="149" outlineLevel="1">
      <c r="A149" s="112"/>
      <c r="B149" s="114"/>
      <c r="C149" s="442" t="s">
        <v>487</v>
      </c>
      <c r="D149" s="442" t="s">
        <v>49</v>
      </c>
      <c r="E149" s="442" t="s">
        <v>48</v>
      </c>
      <c r="F149" s="442" t="s">
        <v>50</v>
      </c>
      <c r="G149" s="443" t="s">
        <v>51</v>
      </c>
      <c r="H149" s="320"/>
      <c r="I149" s="320"/>
      <c r="J149" s="179"/>
      <c r="K149" s="444" t="str">
        <f>'テンプレート'!K116</f>
        <v>アイテム取得</v>
      </c>
      <c r="L149" s="117"/>
      <c r="M149" s="445" t="str">
        <f>'テンプレート'!M116</f>
        <v>取得フレーム</v>
      </c>
      <c r="N149" s="445" t="str">
        <f>'テンプレート'!N116</f>
        <v>Duration</v>
      </c>
      <c r="O149" s="180"/>
      <c r="P149" s="180"/>
      <c r="Q149" s="180"/>
      <c r="R149" s="180"/>
      <c r="S149" s="180"/>
      <c r="T149" s="180"/>
      <c r="U149" s="180"/>
      <c r="V149" s="180"/>
    </row>
    <row r="150" outlineLevel="1">
      <c r="A150" s="446" t="s">
        <v>502</v>
      </c>
      <c r="B150" s="447" t="s">
        <v>503</v>
      </c>
      <c r="C150" s="448"/>
      <c r="D150" s="127">
        <f t="array" ref="D150">INDEX('Ledge  Tech'!$C$3:$C143, MATCH($A$1,'Ledge  Tech'!$A$3:$A$109,0), MATCH(D149,'Ledge  Tech'!$C$2,0))</f>
        <v>19</v>
      </c>
      <c r="E150" s="448"/>
      <c r="F150" s="448"/>
      <c r="G150" s="448"/>
      <c r="H150" s="320"/>
      <c r="I150" s="320"/>
      <c r="J150" s="121"/>
      <c r="K150" s="449" t="str">
        <f>'テンプレート'!K117</f>
        <v>小アイテム</v>
      </c>
      <c r="L150" s="450" t="str">
        <f>'テンプレート'!L117</f>
        <v>On-Spot</v>
      </c>
      <c r="M150" s="127" t="s">
        <v>504</v>
      </c>
      <c r="N150" s="127">
        <v>7.0</v>
      </c>
      <c r="O150" s="180"/>
      <c r="P150" s="180"/>
      <c r="Q150" s="180"/>
      <c r="R150" s="180"/>
      <c r="S150" s="180"/>
      <c r="T150" s="180"/>
      <c r="U150" s="180"/>
      <c r="V150" s="180"/>
    </row>
    <row r="151" outlineLevel="1">
      <c r="A151" s="222"/>
      <c r="B151" s="447" t="s">
        <v>455</v>
      </c>
      <c r="C151" s="127" t="str">
        <f t="array" ref="C151">INDEX('Ledge  Tech'!$D$3:$E143, MATCH($A$1,'Ledge  Tech'!$A$3:$A$109,0), MATCH(C149,'Ledge  Tech'!$D$2:$E$2,0))</f>
        <v>1-33</v>
      </c>
      <c r="D151" s="127">
        <f t="array" ref="D151">INDEX('Ledge  Tech'!$D$3:$E143, MATCH($A$1,'Ledge  Tech'!$A$3:$A$109,0), MATCH(D149,'Ledge  Tech'!$D$2:$E$2,0))</f>
        <v>34</v>
      </c>
      <c r="E151" s="448"/>
      <c r="F151" s="448"/>
      <c r="G151" s="448"/>
      <c r="H151" s="320"/>
      <c r="I151" s="320"/>
      <c r="J151" s="179"/>
      <c r="K151" s="207"/>
      <c r="L151" s="450" t="str">
        <f>'テンプレート'!L118</f>
        <v>歩き</v>
      </c>
      <c r="M151" s="127" t="s">
        <v>504</v>
      </c>
      <c r="N151" s="127">
        <v>19.0</v>
      </c>
      <c r="O151" s="180"/>
      <c r="P151" s="180"/>
      <c r="Q151" s="180"/>
      <c r="R151" s="180"/>
      <c r="S151" s="180"/>
      <c r="T151" s="180"/>
      <c r="U151" s="180"/>
      <c r="V151" s="180"/>
    </row>
    <row r="152" outlineLevel="1">
      <c r="A152" s="222"/>
      <c r="B152" s="447" t="s">
        <v>486</v>
      </c>
      <c r="C152" s="127" t="str">
        <f t="array" ref="C152">INDEX('Ledge  Tech'!$F$3:$G$109, MATCH($A$1,'Ledge  Tech'!$A$3:$A$109,0), MATCH(C149,'Ledge  Tech'!$F$2:$G$2,0))</f>
        <v>1-25</v>
      </c>
      <c r="D152" s="127">
        <f t="array" ref="D152">INDEX('Ledge  Tech'!$F$3:$G$109, MATCH($A$1,'Ledge  Tech'!$A$3:$A$109,0), MATCH(D149,'Ledge  Tech'!$F$2:$G$2,0))</f>
        <v>45</v>
      </c>
      <c r="E152" s="448"/>
      <c r="F152" s="448"/>
      <c r="G152" s="448"/>
      <c r="H152" s="320"/>
      <c r="I152" s="320"/>
      <c r="J152" s="121"/>
      <c r="K152" s="451" t="str">
        <f>'テンプレート'!K119</f>
        <v>アイテム投擲</v>
      </c>
      <c r="L152" s="117"/>
      <c r="M152" s="445" t="str">
        <f>'テンプレート'!M119</f>
        <v>投擲フレーム</v>
      </c>
      <c r="N152" s="445" t="str">
        <f>'テンプレート'!N119</f>
        <v>Duration</v>
      </c>
      <c r="O152" s="180"/>
      <c r="P152" s="180"/>
      <c r="Q152" s="180"/>
      <c r="R152" s="180"/>
      <c r="S152" s="180"/>
      <c r="T152" s="180"/>
      <c r="U152" s="180"/>
      <c r="V152" s="180"/>
    </row>
    <row r="153" outlineLevel="1">
      <c r="A153" s="222"/>
      <c r="B153" s="447" t="s">
        <v>505</v>
      </c>
      <c r="C153" s="127" t="str">
        <f t="array" ref="C153">INDEX('Ledge  Tech'!$H$3:$I$109, MATCH($A$1,'Ledge  Tech'!$A$3:$A$109,0), MATCH(C149,'Ledge  Tech'!$H$2:$I$2,0))</f>
        <v>1-12</v>
      </c>
      <c r="D153" s="127">
        <f t="array" ref="D153">INDEX('Ledge  Tech'!$H$3:$I$109, MATCH($A$1,'Ledge  Tech'!$A$3:$A$109,0), MATCH(D149,'Ledge  Tech'!$H$2:$I$2,0))</f>
        <v>14</v>
      </c>
      <c r="E153" s="448"/>
      <c r="F153" s="448"/>
      <c r="G153" s="448"/>
      <c r="H153" s="320"/>
      <c r="I153" s="320"/>
      <c r="J153" s="179"/>
      <c r="K153" s="452" t="str">
        <f>'テンプレート'!K120</f>
        <v>Ground投擲</v>
      </c>
      <c r="L153" s="450" t="str">
        <f>'テンプレート'!L120</f>
        <v>前Throws</v>
      </c>
      <c r="M153" s="127" t="s">
        <v>90</v>
      </c>
      <c r="N153" s="127">
        <v>24.0</v>
      </c>
      <c r="O153" s="121"/>
      <c r="P153" s="121"/>
      <c r="Q153" s="121"/>
      <c r="R153" s="121"/>
      <c r="S153" s="121"/>
      <c r="T153" s="121"/>
      <c r="U153" s="121"/>
      <c r="V153" s="121"/>
    </row>
    <row r="154" outlineLevel="1">
      <c r="A154" s="207"/>
      <c r="B154" s="447" t="s">
        <v>506</v>
      </c>
      <c r="C154" s="127" t="str">
        <f t="array" ref="C154">INDEX('Ledge  Tech'!$J$3:$M$109, MATCH($A$1,'Ledge  Tech'!$A$3:$A$109,0), MATCH(C149,'Ledge  Tech'!$J$2:$M$2,0))</f>
        <v>1-25</v>
      </c>
      <c r="D154" s="127">
        <f t="array" ref="D154">INDEX('Ledge  Tech'!$J$3:$M$109, MATCH($A$1,'Ledge  Tech'!$A$3:$A$109,0), MATCH(D149,'Ledge  Tech'!$J$2:$M$2,0))</f>
        <v>55</v>
      </c>
      <c r="E154" s="127" t="str">
        <f t="array" ref="E154">INDEX('Ledge  Tech'!$J$3:$M$109, MATCH($A$1,'Ledge  Tech'!$A$3:$A$109,0), MATCH(E149,'Ledge  Tech'!$J$2:$M$2,0))</f>
        <v>23-25</v>
      </c>
      <c r="F154" s="127">
        <f t="array" ref="F154">INDEX('Ledge  Tech'!$J$3:$M$109, MATCH($A$1,'Ledge  Tech'!$A$3:$A$109,0), MATCH(F149,'Ledge  Tech'!$J$2:$M$2,0))</f>
        <v>9</v>
      </c>
      <c r="G154" s="127">
        <f>F154*1.2</f>
        <v>10.8</v>
      </c>
      <c r="H154" s="320"/>
      <c r="I154" s="320"/>
      <c r="J154" s="121"/>
      <c r="K154" s="222"/>
      <c r="L154" s="450" t="str">
        <f>'テンプレート'!L121</f>
        <v>後Throws</v>
      </c>
      <c r="M154" s="127" t="s">
        <v>191</v>
      </c>
      <c r="N154" s="127">
        <v>24.0</v>
      </c>
      <c r="O154" s="121"/>
      <c r="P154" s="121"/>
      <c r="Q154" s="121"/>
      <c r="R154" s="121"/>
      <c r="S154" s="121"/>
      <c r="T154" s="121"/>
      <c r="U154" s="121"/>
      <c r="V154" s="121"/>
    </row>
    <row r="155" outlineLevel="1">
      <c r="A155" s="446" t="s">
        <v>507</v>
      </c>
      <c r="B155" s="447" t="s">
        <v>455</v>
      </c>
      <c r="C155" s="127" t="str">
        <f t="array" ref="C155">INDEX('Ledge  Tech'!$N$3:$O$109, MATCH($A$1,'Ledge  Tech'!$A$3:$A$109,0), MATCH(C149,'Ledge  Tech'!$N$2:$O$2,0))</f>
        <v>1-20</v>
      </c>
      <c r="D155" s="127">
        <f t="array" ref="D155">INDEX('Ledge  Tech'!$N$3:$O$109, MATCH($A$1,'Ledge  Tech'!$A$3:$A$109,0), MATCH(D149,'Ledge  Tech'!$N$2:$O$2,0))</f>
        <v>26</v>
      </c>
      <c r="E155" s="448"/>
      <c r="F155" s="448"/>
      <c r="G155" s="448"/>
      <c r="H155" s="320"/>
      <c r="I155" s="320"/>
      <c r="J155" s="179"/>
      <c r="K155" s="222"/>
      <c r="L155" s="450" t="str">
        <f>'テンプレート'!L122</f>
        <v>上Throws</v>
      </c>
      <c r="M155" s="127" t="s">
        <v>74</v>
      </c>
      <c r="N155" s="127">
        <v>23.0</v>
      </c>
      <c r="O155" s="320"/>
      <c r="P155" s="320"/>
      <c r="Q155" s="320"/>
      <c r="R155" s="320"/>
      <c r="S155" s="320"/>
      <c r="T155" s="320"/>
      <c r="U155" s="320"/>
      <c r="V155" s="320"/>
    </row>
    <row r="156" outlineLevel="1">
      <c r="A156" s="222"/>
      <c r="B156" s="447" t="s">
        <v>496</v>
      </c>
      <c r="C156" s="127" t="str">
        <f t="array" ref="C156">INDEX('Ledge  Tech'!$P$3:$Q$109, MATCH($A$1,'Ledge  Tech'!$A$3:$A$109,0), MATCH(C149,'Ledge  Tech'!$P$2:$Q$2,0))</f>
        <v>1-20</v>
      </c>
      <c r="D156" s="127">
        <f t="array" ref="D156">INDEX('Ledge  Tech'!$P$3:$Q$109, MATCH($A$1,'Ledge  Tech'!$A$3:$A$109,0), MATCH(D149,'Ledge  Tech'!$P$2:$Q$2,0))</f>
        <v>40</v>
      </c>
      <c r="E156" s="448"/>
      <c r="F156" s="448"/>
      <c r="G156" s="448"/>
      <c r="H156" s="320"/>
      <c r="I156" s="320"/>
      <c r="J156" s="121"/>
      <c r="K156" s="222"/>
      <c r="L156" s="450" t="str">
        <f>'テンプレート'!L123</f>
        <v>下Throws</v>
      </c>
      <c r="M156" s="127" t="s">
        <v>145</v>
      </c>
      <c r="N156" s="127">
        <v>19.0</v>
      </c>
      <c r="O156" s="180"/>
      <c r="P156" s="180"/>
      <c r="Q156" s="180"/>
      <c r="R156" s="180"/>
      <c r="S156" s="180"/>
      <c r="T156" s="180"/>
      <c r="U156" s="180"/>
      <c r="V156" s="180"/>
    </row>
    <row r="157" outlineLevel="1">
      <c r="A157" s="207"/>
      <c r="B157" s="447" t="s">
        <v>497</v>
      </c>
      <c r="C157" s="127" t="str">
        <f t="array" ref="C157">INDEX('Ledge  Tech'!$R$3:$S$109, MATCH($A$1,'Ledge  Tech'!$A$3:$A$109,0), MATCH(C149,'Ledge  Tech'!$R$2:$S$2,0))</f>
        <v>1-20</v>
      </c>
      <c r="D157" s="127">
        <f t="array" ref="D157">INDEX('Ledge  Tech'!$R$3:$S$109, MATCH($A$1,'Ledge  Tech'!$A$3:$A$109,0), MATCH(D149,'Ledge  Tech'!$R$2:$S$2,0))</f>
        <v>40</v>
      </c>
      <c r="E157" s="448"/>
      <c r="F157" s="448"/>
      <c r="G157" s="448"/>
      <c r="H157" s="320"/>
      <c r="I157" s="320"/>
      <c r="J157" s="179"/>
      <c r="K157" s="222"/>
      <c r="L157" s="453" t="str">
        <f>'テンプレート'!L124</f>
        <v>ダッシュ</v>
      </c>
      <c r="M157" s="127" t="s">
        <v>229</v>
      </c>
      <c r="N157" s="127">
        <v>37.0</v>
      </c>
      <c r="O157" s="180"/>
      <c r="P157" s="180"/>
      <c r="Q157" s="180"/>
      <c r="R157" s="180"/>
      <c r="S157" s="180"/>
      <c r="T157" s="180"/>
      <c r="U157" s="180"/>
      <c r="V157" s="180"/>
    </row>
    <row r="158" outlineLevel="1">
      <c r="A158" s="446" t="s">
        <v>508</v>
      </c>
      <c r="B158" s="447" t="s">
        <v>509</v>
      </c>
      <c r="C158" s="448"/>
      <c r="D158" s="127" t="str">
        <f t="array" ref="D158">INDEX('Get-Ups'!$C$3:$C143, MATCH($A$1,'Get-Ups'!$A$3:$A$109,0), MATCH(D149,'Get-Ups'!$C$2:$AD$2,0))</f>
        <v>25</v>
      </c>
      <c r="E158" s="448"/>
      <c r="F158" s="448"/>
      <c r="G158" s="448"/>
      <c r="H158" s="320"/>
      <c r="I158" s="320"/>
      <c r="J158" s="121"/>
      <c r="K158" s="207"/>
      <c r="L158" s="453" t="str">
        <f>'テンプレート'!L125</f>
        <v>On-Spot捨て</v>
      </c>
      <c r="M158" s="127" t="s">
        <v>66</v>
      </c>
      <c r="N158" s="127">
        <v>23.0</v>
      </c>
      <c r="O158" s="180"/>
      <c r="P158" s="180"/>
      <c r="Q158" s="180"/>
      <c r="R158" s="180"/>
      <c r="S158" s="180"/>
      <c r="T158" s="180"/>
      <c r="U158" s="180"/>
      <c r="V158" s="180"/>
    </row>
    <row r="159" outlineLevel="1">
      <c r="A159" s="222"/>
      <c r="B159" s="447" t="s">
        <v>455</v>
      </c>
      <c r="C159" s="454" t="str">
        <f t="array" ref="C159">INDEX('Get-Ups'!$D$3:$E143, MATCH($A$1,'Get-Ups'!$A$3:$A$109,0), MATCH(C149,'Get-Ups'!$D$2:$AD$2,0))</f>
        <v>1-22</v>
      </c>
      <c r="D159" s="455">
        <f t="array" ref="D159">INDEX('Get-Ups'!$D$3:$E143, MATCH($A$1,'Get-Ups'!$A$3:$A$109,0), MATCH(D149,'Get-Ups'!$D$2:$AD$2,0))</f>
        <v>29</v>
      </c>
      <c r="E159" s="448"/>
      <c r="F159" s="448"/>
      <c r="G159" s="448"/>
      <c r="H159" s="320"/>
      <c r="I159" s="320"/>
      <c r="J159" s="179"/>
      <c r="K159" s="452" t="str">
        <f>'テンプレート'!K126</f>
        <v>Air投擲</v>
      </c>
      <c r="L159" s="450" t="str">
        <f>'テンプレート'!L126</f>
        <v>前Throws</v>
      </c>
      <c r="M159" s="127" t="s">
        <v>90</v>
      </c>
      <c r="N159" s="127">
        <v>24.0</v>
      </c>
      <c r="O159" s="180"/>
      <c r="P159" s="180"/>
      <c r="Q159" s="180"/>
      <c r="R159" s="180"/>
      <c r="S159" s="180"/>
      <c r="T159" s="180"/>
      <c r="U159" s="180"/>
      <c r="V159" s="180"/>
    </row>
    <row r="160" outlineLevel="1">
      <c r="A160" s="222"/>
      <c r="B160" s="447" t="s">
        <v>496</v>
      </c>
      <c r="C160" s="454" t="str">
        <f t="array" ref="C160">INDEX('Get-Ups'!$F$3:$G$109, MATCH($A$1,'Get-Ups'!$A$3:$A$109,0), MATCH(C149,'Get-Ups'!$F$2:$AD$2,0))</f>
        <v>1-21</v>
      </c>
      <c r="D160" s="455">
        <f t="array" ref="D160">INDEX('Get-Ups'!$F$3:$G$109, MATCH($A$1,'Get-Ups'!$A$3:$A$109,0), MATCH(D149,'Get-Ups'!$F$2:$AD$2,0))</f>
        <v>35</v>
      </c>
      <c r="E160" s="448"/>
      <c r="F160" s="448"/>
      <c r="G160" s="448"/>
      <c r="H160" s="320"/>
      <c r="I160" s="320"/>
      <c r="J160" s="121"/>
      <c r="K160" s="222"/>
      <c r="L160" s="450" t="str">
        <f>'テンプレート'!L127</f>
        <v>後Throws</v>
      </c>
      <c r="M160" s="127" t="s">
        <v>191</v>
      </c>
      <c r="N160" s="127">
        <v>24.0</v>
      </c>
      <c r="O160" s="180"/>
      <c r="P160" s="180"/>
      <c r="Q160" s="180"/>
      <c r="R160" s="180"/>
      <c r="S160" s="180"/>
      <c r="T160" s="180"/>
      <c r="U160" s="180"/>
      <c r="V160" s="180"/>
    </row>
    <row r="161" outlineLevel="1">
      <c r="A161" s="222"/>
      <c r="B161" s="447" t="s">
        <v>497</v>
      </c>
      <c r="C161" s="127" t="str">
        <f t="array" ref="C161">INDEX('Get-Ups'!$H$3:$I$109, MATCH($A$1,'Get-Ups'!$A$3:$A$109,0), MATCH(C149,'Get-Ups'!$H$2:$AD$2,0))</f>
        <v>1-22</v>
      </c>
      <c r="D161" s="127">
        <f t="array" ref="D161">INDEX('Get-Ups'!$H$3:$I$109, MATCH($A$1,'Get-Ups'!$A$3:$A$109,0), MATCH(D149,'Get-Ups'!$H$2:$AD$2,0))</f>
        <v>35</v>
      </c>
      <c r="E161" s="448"/>
      <c r="F161" s="448"/>
      <c r="G161" s="448"/>
      <c r="H161" s="320"/>
      <c r="I161" s="320"/>
      <c r="J161" s="179"/>
      <c r="K161" s="222"/>
      <c r="L161" s="450" t="str">
        <f>'テンプレート'!L128</f>
        <v>上Throws</v>
      </c>
      <c r="M161" s="127" t="s">
        <v>74</v>
      </c>
      <c r="N161" s="127">
        <v>23.0</v>
      </c>
      <c r="O161" s="180"/>
      <c r="P161" s="180"/>
      <c r="Q161" s="180"/>
      <c r="R161" s="180"/>
      <c r="S161" s="180"/>
      <c r="T161" s="180"/>
      <c r="U161" s="180"/>
      <c r="V161" s="180"/>
    </row>
    <row r="162" outlineLevel="1">
      <c r="A162" s="222"/>
      <c r="B162" s="447" t="s">
        <v>510</v>
      </c>
      <c r="C162" s="456" t="str">
        <f t="array" ref="C162">INDEX('Get-Ups'!$J$3:$M$109, MATCH($A$1,'Get-Ups'!$A$3:$A$109,0), MATCH(C149,'Get-Ups'!$J$2:$AD$2,0))</f>
        <v>1-21</v>
      </c>
      <c r="D162" s="457">
        <f t="array" ref="D162">INDEX('Get-Ups'!$J$3:$M$109, MATCH($A$1,'Get-Ups'!$A$3:$A$109,0), MATCH(D149,'Get-Ups'!$J$2:$AD$2,0))</f>
        <v>45</v>
      </c>
      <c r="E162" s="454" t="str">
        <f t="array" ref="E162">INDEX('Get-Ups'!$J$3:$M$109, MATCH($A$1,'Get-Ups'!$A$3:$A$109,0), MATCH(E149,'Get-Ups'!$J$2:$AD$2,0))</f>
        <v>16-17</v>
      </c>
      <c r="F162" s="455">
        <f t="array" ref="F162">INDEX('Get-Ups'!$J$3:$M$109, MATCH($A$1,'Get-Ups'!$A$3:$A$109,0), MATCH(F149,'Get-Ups'!$J$2:$AD$2,0))</f>
        <v>7</v>
      </c>
      <c r="G162" s="127">
        <f t="shared" ref="G162:G163" si="1">F162*1.2</f>
        <v>8.4</v>
      </c>
      <c r="H162" s="320"/>
      <c r="I162" s="320"/>
      <c r="J162" s="121"/>
      <c r="K162" s="207"/>
      <c r="L162" s="450" t="str">
        <f>'テンプレート'!L129</f>
        <v>下Throws</v>
      </c>
      <c r="M162" s="127" t="s">
        <v>145</v>
      </c>
      <c r="N162" s="127">
        <v>19.0</v>
      </c>
      <c r="O162" s="121"/>
      <c r="P162" s="121"/>
      <c r="Q162" s="121"/>
      <c r="R162" s="121"/>
      <c r="S162" s="121"/>
      <c r="T162" s="121"/>
      <c r="U162" s="121"/>
      <c r="V162" s="121"/>
    </row>
    <row r="163" outlineLevel="1">
      <c r="A163" s="207"/>
      <c r="B163" s="458" t="s">
        <v>511</v>
      </c>
      <c r="C163" s="207"/>
      <c r="D163" s="207"/>
      <c r="E163" s="454" t="str">
        <f t="array" ref="E163">INDEX('Get-Ups'!$N$3:$O$109, MATCH($A$1,'Get-Ups'!$A$3:$A$109,0), MATCH(E149,'Get-Ups'!$N$2:$AD$2,0))</f>
        <v>20-21</v>
      </c>
      <c r="F163" s="455">
        <f t="array" ref="F163">INDEX('Get-Ups'!$N$3:$O$109, MATCH($A$1,'Get-Ups'!$A$3:$A$109,0), MATCH(F149,'Get-Ups'!$N$2:$AD$2,0))</f>
        <v>7</v>
      </c>
      <c r="G163" s="127">
        <f t="shared" si="1"/>
        <v>8.4</v>
      </c>
      <c r="H163" s="320"/>
      <c r="I163" s="320"/>
      <c r="J163" s="121"/>
      <c r="K163" s="459" t="str">
        <f>'テンプレート'!K130</f>
        <v>踏み台ジャンプ</v>
      </c>
      <c r="L163" s="224"/>
      <c r="M163" s="445" t="str">
        <f>'テンプレート'!M130</f>
        <v>Duration</v>
      </c>
      <c r="N163" s="138"/>
      <c r="O163" s="121"/>
      <c r="P163" s="121"/>
      <c r="Q163" s="121"/>
      <c r="R163" s="121"/>
      <c r="S163" s="121"/>
      <c r="T163" s="121"/>
      <c r="U163" s="121"/>
      <c r="V163" s="121"/>
    </row>
    <row r="164" outlineLevel="1">
      <c r="A164" s="446" t="s">
        <v>512</v>
      </c>
      <c r="B164" s="447" t="s">
        <v>509</v>
      </c>
      <c r="C164" s="448"/>
      <c r="D164" s="454" t="str">
        <f t="array" ref="D164">INDEX('Get-Ups'!$C$3:$C143, MATCH($A$1,'Get-Ups'!$A$3:$A$109,0), MATCH(D149,'Get-Ups'!$C$2,0))</f>
        <v>25</v>
      </c>
      <c r="E164" s="448"/>
      <c r="F164" s="448"/>
      <c r="G164" s="448"/>
      <c r="H164" s="320"/>
      <c r="I164" s="320"/>
      <c r="J164" s="179"/>
      <c r="K164" s="460" t="str">
        <f>'テンプレート'!K131</f>
        <v>踏み</v>
      </c>
      <c r="L164" s="461" t="str">
        <f>'テンプレート'!L131</f>
        <v>踏み</v>
      </c>
      <c r="M164" s="127">
        <v>8.0</v>
      </c>
      <c r="N164" s="2403"/>
      <c r="O164" s="121"/>
      <c r="P164" s="121"/>
      <c r="Q164" s="121"/>
      <c r="R164" s="121"/>
      <c r="S164" s="121"/>
      <c r="T164" s="121"/>
      <c r="U164" s="121"/>
      <c r="V164" s="121"/>
    </row>
    <row r="165" outlineLevel="1">
      <c r="A165" s="222"/>
      <c r="B165" s="447" t="s">
        <v>455</v>
      </c>
      <c r="C165" s="454" t="str">
        <f t="array" ref="C165">INDEX('Get-Ups'!$P$3:$Q$109, MATCH($A$1,'Get-Ups'!$A$3:$A$109,0), MATCH(C149,'Get-Ups'!$P$2:$AD$2,0))</f>
        <v>1-22</v>
      </c>
      <c r="D165" s="455">
        <f t="array" ref="D165">INDEX('Get-Ups'!$P$3:$Q$109, MATCH($A$1,'Get-Ups'!$A$3:$A$109,0), MATCH(D149,'Get-Ups'!$P$2:$AD$2,0))</f>
        <v>29</v>
      </c>
      <c r="E165" s="448"/>
      <c r="F165" s="448"/>
      <c r="G165" s="448"/>
      <c r="H165" s="320"/>
      <c r="I165" s="320"/>
      <c r="J165" s="121"/>
      <c r="K165" s="452" t="str">
        <f>'テンプレート'!K132</f>
        <v>踏まれ</v>
      </c>
      <c r="L165" s="461" t="str">
        <f>'テンプレート'!L132</f>
        <v>Ground踏まれ</v>
      </c>
      <c r="M165" s="127" t="s">
        <v>504</v>
      </c>
      <c r="N165" s="2403"/>
      <c r="O165" s="320"/>
      <c r="P165" s="320"/>
      <c r="Q165" s="320"/>
      <c r="R165" s="320"/>
      <c r="S165" s="320"/>
      <c r="T165" s="320"/>
      <c r="U165" s="320"/>
      <c r="V165" s="320"/>
    </row>
    <row r="166" outlineLevel="1">
      <c r="A166" s="222"/>
      <c r="B166" s="447" t="s">
        <v>496</v>
      </c>
      <c r="C166" s="454" t="str">
        <f t="array" ref="C166">INDEX('Get-Ups'!$R$3:$S$109, MATCH($A$1,'Get-Ups'!$A$3:$A$109,0), MATCH(C149,'Get-Ups'!$R$2:$AD$2,0))</f>
        <v>1-19</v>
      </c>
      <c r="D166" s="455">
        <f t="array" ref="D166">INDEX('Get-Ups'!$R$3:$S$109, MATCH($A$1,'Get-Ups'!$A$3:$A$109,0), MATCH(D149,'Get-Ups'!$R$2:$AD$2,0))</f>
        <v>35</v>
      </c>
      <c r="E166" s="448"/>
      <c r="F166" s="448"/>
      <c r="G166" s="448"/>
      <c r="H166" s="320"/>
      <c r="I166" s="320"/>
      <c r="J166" s="179"/>
      <c r="K166" s="222"/>
      <c r="L166" s="461" t="str">
        <f>'テンプレート'!L133</f>
        <v>Ground硬直</v>
      </c>
      <c r="M166" s="127">
        <v>28.0</v>
      </c>
      <c r="N166" s="2278"/>
      <c r="O166" s="180"/>
      <c r="P166" s="180"/>
      <c r="Q166" s="180"/>
      <c r="R166" s="180"/>
      <c r="S166" s="180"/>
      <c r="T166" s="180"/>
      <c r="U166" s="180"/>
      <c r="V166" s="180"/>
    </row>
    <row r="167" outlineLevel="1">
      <c r="A167" s="222"/>
      <c r="B167" s="447" t="s">
        <v>497</v>
      </c>
      <c r="C167" s="454" t="str">
        <f t="array" ref="C167">INDEX('Get-Ups'!$T$3:$U$109, MATCH($A$1,'Get-Ups'!$A$3:$A$109,0), MATCH(C149,'Get-Ups'!$T$2:$AD$2,0))</f>
        <v>1-24</v>
      </c>
      <c r="D167" s="455">
        <f t="array" ref="D167">INDEX('Get-Ups'!$T$3:$U$109, MATCH($A$1,'Get-Ups'!$A$3:$A$109,0), MATCH(D149,'Get-Ups'!$T$2:$AD$2,0))</f>
        <v>35</v>
      </c>
      <c r="E167" s="448"/>
      <c r="F167" s="448"/>
      <c r="G167" s="448"/>
      <c r="H167" s="320"/>
      <c r="I167" s="320"/>
      <c r="J167" s="121"/>
      <c r="K167" s="222"/>
      <c r="L167" s="461" t="str">
        <f>'テンプレート'!L134</f>
        <v>Air踏まれ</v>
      </c>
      <c r="M167" s="127">
        <v>8.0</v>
      </c>
      <c r="N167" s="2278"/>
      <c r="O167" s="180"/>
      <c r="P167" s="180"/>
      <c r="Q167" s="180"/>
      <c r="R167" s="180"/>
      <c r="S167" s="180"/>
      <c r="T167" s="180"/>
      <c r="U167" s="180"/>
      <c r="V167" s="180"/>
    </row>
    <row r="168" outlineLevel="1">
      <c r="A168" s="222"/>
      <c r="B168" s="447" t="s">
        <v>510</v>
      </c>
      <c r="C168" s="456" t="str">
        <f t="array" ref="C168">INDEX('Get-Ups'!$V$3:$Y$109, MATCH($A$1,'Get-Ups'!$A$3:$A$109,0), MATCH(C149,'Get-Ups'!$V$2:$AD$2,0))</f>
        <v>1-21</v>
      </c>
      <c r="D168" s="457">
        <f t="array" ref="D168">INDEX('Get-Ups'!$V$3:$Y$109, MATCH($A$1,'Get-Ups'!$A$3:$A$109,0), MATCH(D149,'Get-Ups'!$V$2:$AD$2,0))</f>
        <v>45</v>
      </c>
      <c r="E168" s="454" t="str">
        <f t="array" ref="E168">INDEX('Get-Ups'!$V$3:$Y$109, MATCH($A$1,'Get-Ups'!$A$3:$A$109,0), MATCH(E149,'Get-Ups'!$V$2:$AD$2,0))</f>
        <v>16-17</v>
      </c>
      <c r="F168" s="455">
        <f t="array" ref="F168">INDEX('Get-Ups'!$V$3:$Y$109, MATCH($A$1,'Get-Ups'!$A$3:$A$109,0), MATCH(F149,'Get-Ups'!$V$2:$AD$2,0))</f>
        <v>7</v>
      </c>
      <c r="G168" s="127">
        <f t="shared" ref="G168:G169" si="2">F168*1.2</f>
        <v>8.4</v>
      </c>
      <c r="H168" s="320"/>
      <c r="I168" s="320"/>
      <c r="J168" s="179"/>
      <c r="K168" s="222"/>
      <c r="L168" s="461" t="str">
        <f>'テンプレート'!L135</f>
        <v>Air落下</v>
      </c>
      <c r="M168" s="127">
        <v>34.0</v>
      </c>
      <c r="N168" s="2278"/>
      <c r="O168" s="180"/>
      <c r="P168" s="180"/>
      <c r="Q168" s="180"/>
      <c r="R168" s="180"/>
      <c r="S168" s="180"/>
      <c r="T168" s="180"/>
      <c r="U168" s="180"/>
      <c r="V168" s="180"/>
    </row>
    <row r="169" outlineLevel="1">
      <c r="A169" s="207"/>
      <c r="B169" s="458" t="s">
        <v>511</v>
      </c>
      <c r="C169" s="207"/>
      <c r="D169" s="207"/>
      <c r="E169" s="454" t="str">
        <f t="array" ref="E169">INDEX('Get-Ups'!$Z$3:$AA$109, MATCH($A$1,'Get-Ups'!$A$3:$A$109,0), MATCH(E149,'Get-Ups'!$Z$2:$AD$2,0))</f>
        <v>20-21</v>
      </c>
      <c r="F169" s="455">
        <f t="array" ref="F169">INDEX('Get-Ups'!$Z$3:$AA$109, MATCH($A$1,'Get-Ups'!$A$3:$A$109,0), MATCH(F149,'Get-Ups'!$Z$2:$AD$2,0))</f>
        <v>7</v>
      </c>
      <c r="G169" s="127">
        <f t="shared" si="2"/>
        <v>8.4</v>
      </c>
      <c r="H169" s="320"/>
      <c r="I169" s="320"/>
      <c r="J169" s="179"/>
      <c r="K169" s="451" t="str">
        <f>'テンプレート'!K136</f>
        <v>倒れダメージ</v>
      </c>
      <c r="L169" s="120"/>
      <c r="M169" s="445" t="str">
        <f>'テンプレート'!M136</f>
        <v>Duration</v>
      </c>
      <c r="N169" s="2278"/>
      <c r="O169" s="180"/>
      <c r="P169" s="180"/>
      <c r="Q169" s="180"/>
      <c r="R169" s="180"/>
      <c r="S169" s="180"/>
      <c r="T169" s="180"/>
      <c r="U169" s="180"/>
      <c r="V169" s="180"/>
    </row>
    <row r="170" outlineLevel="1">
      <c r="A170" s="446" t="s">
        <v>513</v>
      </c>
      <c r="B170" s="447" t="s">
        <v>514</v>
      </c>
      <c r="C170" s="454" t="str">
        <f t="array" ref="C170">INDEX(Tripping!$C$3:$D143, MATCH($A$1,Tripping!$A$3:$A$109,0), MATCH(C149,Tripping!$C$2:$AC$2,0))</f>
        <v>1-5</v>
      </c>
      <c r="D170" s="455">
        <f t="array" ref="D170">INDEX(Tripping!$C$3:$D143, MATCH($A$1,Tripping!$A$3:$A$109,0), MATCH(D149,Tripping!$C$2:$AC$2,0))</f>
        <v>29</v>
      </c>
      <c r="E170" s="448"/>
      <c r="F170" s="448"/>
      <c r="G170" s="448"/>
      <c r="H170" s="320"/>
      <c r="I170" s="320"/>
      <c r="J170" s="121"/>
      <c r="K170" s="460" t="str">
        <f>'テンプレート'!K137</f>
        <v>あお向け倒れ</v>
      </c>
      <c r="L170" s="453" t="str">
        <f>'テンプレート'!L137</f>
        <v>モーション大</v>
      </c>
      <c r="M170" s="127">
        <v>39.0</v>
      </c>
      <c r="N170" s="2403"/>
      <c r="O170" s="180"/>
      <c r="P170" s="180"/>
      <c r="Q170" s="180"/>
      <c r="R170" s="180"/>
      <c r="S170" s="180"/>
      <c r="T170" s="180"/>
      <c r="U170" s="180"/>
      <c r="V170" s="180"/>
    </row>
    <row r="171" outlineLevel="1">
      <c r="A171" s="222"/>
      <c r="B171" s="447" t="s">
        <v>515</v>
      </c>
      <c r="C171" s="454" t="str">
        <f t="array" ref="C171">INDEX(Tripping!$E$3:$F143, MATCH($A$1,Tripping!$A$3:$A$109,0), MATCH(C149,Tripping!$E$2:$AC$2,0))</f>
        <v>1-5</v>
      </c>
      <c r="D171" s="455">
        <f t="array" ref="D171">INDEX(Tripping!$E$3:$F143, MATCH($A$1,Tripping!$A$3:$A$109,0), MATCH(D149,Tripping!$E$2:$AC$2,0))</f>
        <v>39</v>
      </c>
      <c r="E171" s="448"/>
      <c r="F171" s="448"/>
      <c r="G171" s="448"/>
      <c r="H171" s="320"/>
      <c r="I171" s="320"/>
      <c r="J171" s="179"/>
      <c r="K171" s="460" t="str">
        <f>'テンプレート'!K138</f>
        <v>うつ伏せ倒れ</v>
      </c>
      <c r="L171" s="453" t="str">
        <f>'テンプレート'!L138</f>
        <v>モーション大</v>
      </c>
      <c r="M171" s="127" t="s">
        <v>165</v>
      </c>
      <c r="N171" s="2403"/>
      <c r="O171" s="180"/>
      <c r="P171" s="180"/>
      <c r="Q171" s="180"/>
      <c r="R171" s="180"/>
      <c r="S171" s="180"/>
      <c r="T171" s="180"/>
      <c r="U171" s="180"/>
      <c r="V171" s="180"/>
    </row>
    <row r="172" outlineLevel="1">
      <c r="A172" s="222"/>
      <c r="B172" s="447" t="s">
        <v>455</v>
      </c>
      <c r="C172" s="454" t="str">
        <f t="array" ref="C172">INDEX(Tripping!$G$3:$H$109, MATCH($A$1,Tripping!$A$3:$A$109,0), MATCH(C149,Tripping!$G$2:$AC$2,0))</f>
        <v>1-16</v>
      </c>
      <c r="D172" s="455">
        <f t="array" ref="D172">INDEX(Tripping!$G$3:$H$109, MATCH($A$1,Tripping!$A$3:$A$109,0), MATCH(D149,Tripping!$G$2:$AC$2,0))</f>
        <v>21</v>
      </c>
      <c r="E172" s="448"/>
      <c r="F172" s="448"/>
      <c r="G172" s="448"/>
      <c r="H172" s="320"/>
      <c r="I172" s="320"/>
      <c r="J172" s="121"/>
      <c r="K172" s="451" t="str">
        <f>'テンプレート'!K139</f>
        <v/>
      </c>
      <c r="L172" s="120"/>
      <c r="M172" s="445" t="str">
        <f>'テンプレート'!M139</f>
        <v/>
      </c>
      <c r="N172" s="2278"/>
      <c r="O172" s="180"/>
      <c r="P172" s="180"/>
      <c r="Q172" s="180"/>
      <c r="R172" s="180"/>
      <c r="S172" s="180"/>
      <c r="T172" s="180"/>
      <c r="U172" s="180"/>
      <c r="V172" s="180"/>
    </row>
    <row r="173" outlineLevel="1">
      <c r="A173" s="222"/>
      <c r="B173" s="447" t="s">
        <v>496</v>
      </c>
      <c r="C173" s="454" t="str">
        <f t="array" ref="C173">INDEX(Tripping!$I$3:$J$109, MATCH($A$1,Tripping!$A$3:$A$109,0), MATCH(C149,Tripping!$I$2:$AC$2,0))</f>
        <v>1-9</v>
      </c>
      <c r="D173" s="455">
        <f t="array" ref="D173">INDEX(Tripping!$I$3:$J$109, MATCH($A$1,Tripping!$A$3:$A$109,0), MATCH(D149,Tripping!$I$2:$AC$2,0))</f>
        <v>28</v>
      </c>
      <c r="E173" s="448"/>
      <c r="F173" s="448"/>
      <c r="G173" s="448"/>
      <c r="H173" s="320"/>
      <c r="I173" s="320"/>
      <c r="J173" s="320"/>
      <c r="K173" s="463"/>
      <c r="L173" s="464" t="str">
        <f>'テンプレート'!L140</f>
        <v/>
      </c>
      <c r="M173" s="127" t="s">
        <v>504</v>
      </c>
      <c r="N173" s="2278"/>
      <c r="O173" s="180"/>
      <c r="P173" s="180"/>
      <c r="Q173" s="180"/>
      <c r="R173" s="180"/>
      <c r="S173" s="180"/>
      <c r="T173" s="180"/>
      <c r="U173" s="180"/>
      <c r="V173" s="180"/>
    </row>
    <row r="174" outlineLevel="1">
      <c r="A174" s="222"/>
      <c r="B174" s="447" t="s">
        <v>497</v>
      </c>
      <c r="C174" s="454" t="str">
        <f t="array" ref="C174">INDEX(Tripping!$K$3:$L$109, MATCH($A$1,Tripping!$A$3:$A$109,0), MATCH(C149,Tripping!$K$2:$AC$2,0))</f>
        <v>1-9</v>
      </c>
      <c r="D174" s="455">
        <f t="array" ref="D174">INDEX(Tripping!$K$3:$L$109, MATCH($A$1,Tripping!$A$3:$A$109,0), MATCH(D149,Tripping!$K$2:$AC$2,0))</f>
        <v>28</v>
      </c>
      <c r="E174" s="448"/>
      <c r="F174" s="448"/>
      <c r="G174" s="448"/>
      <c r="H174" s="320"/>
      <c r="I174" s="320"/>
      <c r="J174" s="320"/>
      <c r="K174" s="2405"/>
      <c r="L174" s="180"/>
      <c r="M174" s="180"/>
      <c r="N174" s="2278"/>
      <c r="O174" s="180"/>
      <c r="P174" s="180"/>
      <c r="Q174" s="180"/>
      <c r="R174" s="180"/>
      <c r="S174" s="180"/>
      <c r="T174" s="180"/>
      <c r="U174" s="180"/>
      <c r="V174" s="180"/>
    </row>
    <row r="175" outlineLevel="1">
      <c r="A175" s="222"/>
      <c r="B175" s="447" t="s">
        <v>510</v>
      </c>
      <c r="C175" s="456" t="str">
        <f t="array" ref="C175">INDEX(Tripping!$M$3:$P$109, MATCH($A$1,Tripping!$A$3:$A$109,0), MATCH(C149,Tripping!$M$2:$AC$2,0))</f>
        <v>1-7</v>
      </c>
      <c r="D175" s="457">
        <f t="array" ref="D175">INDEX(Tripping!$M$3:$P$109, MATCH($A$1,Tripping!$A$3:$A$109,0), MATCH(D149,Tripping!$M$2:$AC$2,0))</f>
        <v>49</v>
      </c>
      <c r="E175" s="454" t="str">
        <f t="array" ref="E175">INDEX(Tripping!$M$3:$P$109, MATCH($A$1,Tripping!$A$3:$A$109,0), MATCH(E149,Tripping!$M$2:$AC$2,0))</f>
        <v>19-20</v>
      </c>
      <c r="F175" s="455">
        <f t="array" ref="F175">INDEX(Tripping!$M$3:$P$109, MATCH($A$1,Tripping!$A$3:$A$109,0), MATCH(F149,Tripping!$M$2:$AC$2,0))</f>
        <v>5</v>
      </c>
      <c r="G175" s="127">
        <f t="shared" ref="G175:G176" si="3">F175*1.2</f>
        <v>6</v>
      </c>
      <c r="H175" s="320"/>
      <c r="I175" s="320"/>
      <c r="J175" s="320"/>
      <c r="K175" s="180"/>
      <c r="L175" s="180"/>
      <c r="M175" s="180"/>
      <c r="N175" s="2278"/>
      <c r="O175" s="2278"/>
      <c r="P175" s="2278"/>
      <c r="Q175" s="2278"/>
      <c r="R175" s="180"/>
      <c r="S175" s="180"/>
      <c r="T175" s="180"/>
      <c r="U175" s="180"/>
      <c r="V175" s="180"/>
    </row>
    <row r="176" outlineLevel="1">
      <c r="A176" s="207"/>
      <c r="B176" s="458" t="s">
        <v>511</v>
      </c>
      <c r="C176" s="207"/>
      <c r="D176" s="207"/>
      <c r="E176" s="454" t="str">
        <f t="array" ref="E176">INDEX(Tripping!$Q$3:$R$109, MATCH($A$1,Tripping!$A$3:$A$109,0), MATCH(E149,Tripping!$Q$2:$AC$2,0))</f>
        <v>31-32</v>
      </c>
      <c r="F176" s="455">
        <f t="array" ref="F176">INDEX(Tripping!$Q$3:$R$109, MATCH($A$1,Tripping!$A$3:$A$109,0), MATCH(F149,Tripping!$Q$2:$AC$2,0))</f>
        <v>5</v>
      </c>
      <c r="G176" s="127">
        <f t="shared" si="3"/>
        <v>6</v>
      </c>
      <c r="H176" s="320"/>
      <c r="I176" s="320"/>
      <c r="J176" s="320"/>
      <c r="K176" s="180"/>
      <c r="L176" s="180"/>
      <c r="M176" s="180"/>
      <c r="N176" s="2278"/>
      <c r="O176" s="2278"/>
      <c r="P176" s="2278"/>
      <c r="Q176" s="2278"/>
      <c r="R176" s="180"/>
      <c r="S176" s="180"/>
      <c r="T176" s="180"/>
      <c r="U176" s="180"/>
      <c r="V176" s="180"/>
    </row>
  </sheetData>
  <mergeCells count="205">
    <mergeCell ref="C137:C138"/>
    <mergeCell ref="D162:D163"/>
    <mergeCell ref="D168:D169"/>
    <mergeCell ref="C168:C169"/>
    <mergeCell ref="C175:C176"/>
    <mergeCell ref="D175:D176"/>
    <mergeCell ref="C162:C163"/>
    <mergeCell ref="A15:B16"/>
    <mergeCell ref="C16:D16"/>
    <mergeCell ref="A137:A138"/>
    <mergeCell ref="A142:A144"/>
    <mergeCell ref="A148:B149"/>
    <mergeCell ref="A140:B141"/>
    <mergeCell ref="A133:A134"/>
    <mergeCell ref="A135:A136"/>
    <mergeCell ref="A170:A176"/>
    <mergeCell ref="A150:A154"/>
    <mergeCell ref="A164:A169"/>
    <mergeCell ref="A155:A157"/>
    <mergeCell ref="A158:A163"/>
    <mergeCell ref="A145:A146"/>
    <mergeCell ref="C135:C136"/>
    <mergeCell ref="C133:C134"/>
    <mergeCell ref="E133:E134"/>
    <mergeCell ref="E137:E138"/>
    <mergeCell ref="E135:E136"/>
    <mergeCell ref="E131:E132"/>
    <mergeCell ref="C131:C132"/>
    <mergeCell ref="A99:B99"/>
    <mergeCell ref="A100:A101"/>
    <mergeCell ref="D59:D61"/>
    <mergeCell ref="C59:C60"/>
    <mergeCell ref="A65:B65"/>
    <mergeCell ref="A58:B58"/>
    <mergeCell ref="D33:D35"/>
    <mergeCell ref="D51:D52"/>
    <mergeCell ref="D47:D48"/>
    <mergeCell ref="D39:D40"/>
    <mergeCell ref="D45:D46"/>
    <mergeCell ref="E56:E57"/>
    <mergeCell ref="C63:C64"/>
    <mergeCell ref="E63:E64"/>
    <mergeCell ref="H30:J30"/>
    <mergeCell ref="H27:J27"/>
    <mergeCell ref="H28:J28"/>
    <mergeCell ref="H29:J29"/>
    <mergeCell ref="A26:A30"/>
    <mergeCell ref="A31:A32"/>
    <mergeCell ref="H31:J32"/>
    <mergeCell ref="H37:J37"/>
    <mergeCell ref="H39:J40"/>
    <mergeCell ref="H38:J38"/>
    <mergeCell ref="H41:J41"/>
    <mergeCell ref="H26:J26"/>
    <mergeCell ref="C33:C35"/>
    <mergeCell ref="A45:A46"/>
    <mergeCell ref="A33:A35"/>
    <mergeCell ref="A39:A40"/>
    <mergeCell ref="A43:B44"/>
    <mergeCell ref="A11:B12"/>
    <mergeCell ref="K159:K162"/>
    <mergeCell ref="K153:K158"/>
    <mergeCell ref="K150:K151"/>
    <mergeCell ref="K172:L172"/>
    <mergeCell ref="K169:L169"/>
    <mergeCell ref="K165:K168"/>
    <mergeCell ref="K163:L163"/>
    <mergeCell ref="K152:L152"/>
    <mergeCell ref="K149:L149"/>
    <mergeCell ref="H56:J57"/>
    <mergeCell ref="H55:J55"/>
    <mergeCell ref="H59:J64"/>
    <mergeCell ref="I51:I52"/>
    <mergeCell ref="J51:J52"/>
    <mergeCell ref="I47:I48"/>
    <mergeCell ref="H58:J58"/>
    <mergeCell ref="H79:J79"/>
    <mergeCell ref="H86:J86"/>
    <mergeCell ref="H87:J90"/>
    <mergeCell ref="H71:J74"/>
    <mergeCell ref="H75:J75"/>
    <mergeCell ref="H6:H7"/>
    <mergeCell ref="C1:G12"/>
    <mergeCell ref="G16:H16"/>
    <mergeCell ref="E16:F16"/>
    <mergeCell ref="H10:H11"/>
    <mergeCell ref="I6:I7"/>
    <mergeCell ref="I10:I11"/>
    <mergeCell ref="H33:J35"/>
    <mergeCell ref="H36:J36"/>
    <mergeCell ref="I4:I5"/>
    <mergeCell ref="H4:H5"/>
    <mergeCell ref="H1:J2"/>
    <mergeCell ref="K1:M2"/>
    <mergeCell ref="H8:J9"/>
    <mergeCell ref="H25:J25"/>
    <mergeCell ref="V113:V117"/>
    <mergeCell ref="V119:V122"/>
    <mergeCell ref="U119:U122"/>
    <mergeCell ref="A118:B118"/>
    <mergeCell ref="A113:A117"/>
    <mergeCell ref="A119:A122"/>
    <mergeCell ref="D121:D122"/>
    <mergeCell ref="H118:J118"/>
    <mergeCell ref="H119:J119"/>
    <mergeCell ref="H121:J122"/>
    <mergeCell ref="H120:J120"/>
    <mergeCell ref="G116:G117"/>
    <mergeCell ref="F116:F117"/>
    <mergeCell ref="A112:B112"/>
    <mergeCell ref="H137:J138"/>
    <mergeCell ref="H135:J136"/>
    <mergeCell ref="H133:J134"/>
    <mergeCell ref="H131:J132"/>
    <mergeCell ref="H130:J130"/>
    <mergeCell ref="C116:C117"/>
    <mergeCell ref="A76:A78"/>
    <mergeCell ref="A80:A85"/>
    <mergeCell ref="A47:A48"/>
    <mergeCell ref="A68:A69"/>
    <mergeCell ref="A75:B75"/>
    <mergeCell ref="A66:A67"/>
    <mergeCell ref="A55:B55"/>
    <mergeCell ref="A59:A62"/>
    <mergeCell ref="A71:A74"/>
    <mergeCell ref="A79:B79"/>
    <mergeCell ref="A127:A129"/>
    <mergeCell ref="A87:A90"/>
    <mergeCell ref="A109:A110"/>
    <mergeCell ref="A92:A98"/>
    <mergeCell ref="A131:A132"/>
    <mergeCell ref="A130:B130"/>
    <mergeCell ref="A24:B25"/>
    <mergeCell ref="D31:D32"/>
    <mergeCell ref="A124:B125"/>
    <mergeCell ref="C56:C57"/>
    <mergeCell ref="D103:D108"/>
    <mergeCell ref="A102:B102"/>
    <mergeCell ref="A103:A108"/>
    <mergeCell ref="E116:E117"/>
    <mergeCell ref="E114:E115"/>
    <mergeCell ref="D114:D115"/>
    <mergeCell ref="C114:C115"/>
    <mergeCell ref="C88:C89"/>
    <mergeCell ref="A91:B91"/>
    <mergeCell ref="A86:B86"/>
    <mergeCell ref="H100:J101"/>
    <mergeCell ref="H112:J112"/>
    <mergeCell ref="D92:D98"/>
    <mergeCell ref="D100:D101"/>
    <mergeCell ref="U100:U101"/>
    <mergeCell ref="V100:V101"/>
    <mergeCell ref="U103:U111"/>
    <mergeCell ref="V103:V111"/>
    <mergeCell ref="U113:U117"/>
    <mergeCell ref="A54:B54"/>
    <mergeCell ref="A51:A52"/>
    <mergeCell ref="F56:F57"/>
    <mergeCell ref="G56:G57"/>
    <mergeCell ref="J47:J48"/>
    <mergeCell ref="I45:I46"/>
    <mergeCell ref="J45:J46"/>
    <mergeCell ref="K16:N16"/>
    <mergeCell ref="A70:B70"/>
    <mergeCell ref="D72:D74"/>
    <mergeCell ref="H66:J69"/>
    <mergeCell ref="H70:J70"/>
    <mergeCell ref="F63:F64"/>
    <mergeCell ref="G63:G64"/>
    <mergeCell ref="H65:J65"/>
    <mergeCell ref="U56:U57"/>
    <mergeCell ref="V56:V57"/>
    <mergeCell ref="V76:V78"/>
    <mergeCell ref="V80:V85"/>
    <mergeCell ref="U71:U74"/>
    <mergeCell ref="V71:V74"/>
    <mergeCell ref="U66:U69"/>
    <mergeCell ref="V66:V69"/>
    <mergeCell ref="V59:V64"/>
    <mergeCell ref="U59:U64"/>
    <mergeCell ref="H103:J111"/>
    <mergeCell ref="H102:J102"/>
    <mergeCell ref="G114:G115"/>
    <mergeCell ref="F114:F115"/>
    <mergeCell ref="V92:V98"/>
    <mergeCell ref="U92:U98"/>
    <mergeCell ref="H92:J98"/>
    <mergeCell ref="H99:J99"/>
    <mergeCell ref="H91:J91"/>
    <mergeCell ref="D82:D84"/>
    <mergeCell ref="D80:D81"/>
    <mergeCell ref="V87:V90"/>
    <mergeCell ref="U76:U78"/>
    <mergeCell ref="U87:U90"/>
    <mergeCell ref="H76:J78"/>
    <mergeCell ref="H80:J85"/>
    <mergeCell ref="U80:U85"/>
    <mergeCell ref="D116:D117"/>
    <mergeCell ref="H113:J117"/>
    <mergeCell ref="R45:V46"/>
    <mergeCell ref="R44:V44"/>
    <mergeCell ref="R47:V48"/>
    <mergeCell ref="R49:V49"/>
    <mergeCell ref="R50:V50"/>
    <mergeCell ref="R51:V52"/>
  </mergeCells>
  <conditionalFormatting sqref="K1:K15 K17:K112 K114:K118 K121:K173 P138">
    <cfRule type="containsText" dxfId="0" priority="1" operator="containsText" text="361">
      <formula>NOT(ISERROR(SEARCH(("361"),(K1))))</formula>
    </cfRule>
  </conditionalFormatting>
  <conditionalFormatting sqref="K1:K15 K17:K112 K114:K118 K121:K173 P138">
    <cfRule type="containsText" dxfId="1" priority="2" operator="containsText" text="363">
      <formula>NOT(ISERROR(SEARCH(("363"),(K1))))</formula>
    </cfRule>
  </conditionalFormatting>
  <conditionalFormatting sqref="K1:K15 K17:K112 K114:K118 K121:K173 P138">
    <cfRule type="containsText" dxfId="1" priority="3" operator="containsText" text="365">
      <formula>NOT(ISERROR(SEARCH(("365"),(K1))))</formula>
    </cfRule>
  </conditionalFormatting>
  <conditionalFormatting sqref="K1:K15 K17:K112 K114:K118 K121:K173 P138">
    <cfRule type="containsText" dxfId="1" priority="4" operator="containsText" text="366">
      <formula>NOT(ISERROR(SEARCH(("366"),(K1))))</formula>
    </cfRule>
  </conditionalFormatting>
  <conditionalFormatting sqref="K1:K15 K17:K112 K114:K118 K121:K173 P138">
    <cfRule type="containsText" dxfId="1" priority="5" operator="containsText" text="367">
      <formula>NOT(ISERROR(SEARCH(("367"),(K1))))</formula>
    </cfRule>
  </conditionalFormatting>
  <conditionalFormatting sqref="P131:P138">
    <cfRule type="cellIs" dxfId="2" priority="6" operator="equal">
      <formula>"敵のみ"</formula>
    </cfRule>
  </conditionalFormatting>
  <conditionalFormatting sqref="D131:D138">
    <cfRule type="cellIs" dxfId="3" priority="7" operator="equal">
      <formula>"-"</formula>
    </cfRule>
  </conditionalFormatting>
  <conditionalFormatting sqref="O1:O112 O114:O118 O121:O176 D131 F131:G131 K131:N131 P131:Q131 D135 F135:G135 K135:N135 P135:Q135 P138">
    <cfRule type="cellIs" dxfId="4" priority="8" operator="greaterThan">
      <formula>0</formula>
    </cfRule>
  </conditionalFormatting>
  <conditionalFormatting sqref="P1:Q112 P114:Q118 P121:Q176">
    <cfRule type="cellIs" dxfId="5" priority="9" operator="lessThan">
      <formula>1</formula>
    </cfRule>
  </conditionalFormatting>
  <conditionalFormatting sqref="P1:Q112 P114:Q118 P121:Q176">
    <cfRule type="cellIs" dxfId="4" priority="10" operator="greaterThan">
      <formula>1</formula>
    </cfRule>
  </conditionalFormatting>
  <conditionalFormatting sqref="N25:N112 N114:N118 N121:N138">
    <cfRule type="cellIs" dxfId="6" priority="11" operator="greaterThan">
      <formula>0</formula>
    </cfRule>
  </conditionalFormatting>
  <conditionalFormatting sqref="N1:N15 N17:N112 N114:N118 N121:N176">
    <cfRule type="containsText" dxfId="6" priority="12" operator="containsText" text="/">
      <formula>NOT(ISERROR(SEARCH(("/"),(N1))))</formula>
    </cfRule>
  </conditionalFormatting>
  <drawing r:id="rId2"/>
  <legacyDrawing r:id="rId3"/>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D6FC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279">
        <v>52.0</v>
      </c>
      <c r="B1" s="2280"/>
      <c r="C1" s="2281" t="str">
        <f>IMAGE(VLOOKUP($A$1,Fighters!A2:AI107,12,FALSE),1)</f>
        <v/>
      </c>
      <c r="D1" s="2282"/>
      <c r="E1" s="2282"/>
      <c r="F1" s="2282"/>
      <c r="G1" s="2283"/>
      <c r="H1" s="2284"/>
      <c r="I1" s="2282"/>
      <c r="J1" s="2283"/>
      <c r="K1" s="2285"/>
      <c r="L1" s="2282"/>
      <c r="M1" s="2283"/>
      <c r="N1" s="2286"/>
      <c r="O1" s="2286"/>
      <c r="P1" s="2286"/>
      <c r="Q1" s="2286"/>
      <c r="R1" s="2287"/>
      <c r="S1" s="2287"/>
      <c r="T1" s="2287"/>
      <c r="U1" s="2287"/>
      <c r="V1" s="2287"/>
    </row>
    <row r="2">
      <c r="A2" s="2290" t="str">
        <f>VLOOKUP($A$1,Fighters!$A$2:$AI$81,6,FALSE)</f>
        <v>#5d6fc4</v>
      </c>
      <c r="B2" s="2280"/>
      <c r="C2" s="2291"/>
      <c r="G2" s="2292"/>
      <c r="H2" s="2293"/>
      <c r="I2" s="2294"/>
      <c r="J2" s="2295"/>
      <c r="K2" s="2293"/>
      <c r="L2" s="2294"/>
      <c r="M2" s="2295"/>
      <c r="N2" s="2286"/>
      <c r="O2" s="2286"/>
      <c r="P2" s="2286"/>
      <c r="Q2" s="2286"/>
      <c r="R2" s="2287"/>
      <c r="S2" s="2287"/>
      <c r="T2" s="2287"/>
      <c r="U2" s="2287"/>
      <c r="V2" s="2287"/>
    </row>
    <row r="3">
      <c r="A3" s="2290" t="str">
        <f>VLOOKUP($A$1,Fighters!$A$2:$AI$81,14,FALSE)</f>
        <v>52. 剣術Mii</v>
      </c>
      <c r="B3" s="2280"/>
      <c r="C3" s="2291"/>
      <c r="G3" s="2292"/>
      <c r="H3" s="2296"/>
      <c r="I3" s="2296"/>
      <c r="J3" s="2296"/>
      <c r="K3" s="2297"/>
      <c r="L3" s="2297"/>
      <c r="M3" s="2297"/>
      <c r="N3" s="2286"/>
      <c r="O3" s="2286"/>
      <c r="P3" s="2286"/>
      <c r="Q3" s="2286"/>
      <c r="R3" s="2298"/>
      <c r="S3" s="2287"/>
      <c r="T3" s="2287"/>
      <c r="U3" s="2287"/>
      <c r="V3" s="2287"/>
    </row>
    <row r="4">
      <c r="A4" s="2290" t="str">
        <f>VLOOKUP($A$1,Fighters!$A$2:$AI$81,13,FALSE)</f>
        <v>1</v>
      </c>
      <c r="B4" s="2280"/>
      <c r="C4" s="2291"/>
      <c r="G4" s="2292"/>
      <c r="H4" s="2299"/>
      <c r="I4" s="2299"/>
      <c r="J4" s="2296"/>
      <c r="K4" s="2297"/>
      <c r="L4" s="2297"/>
      <c r="M4" s="2297"/>
      <c r="N4" s="2286"/>
      <c r="O4" s="2286"/>
      <c r="P4" s="2286"/>
      <c r="Q4" s="2286"/>
      <c r="R4" s="2298"/>
      <c r="S4" s="2287"/>
      <c r="T4" s="2287"/>
      <c r="U4" s="2287"/>
      <c r="V4" s="2287"/>
    </row>
    <row r="5" ht="16.5" customHeight="1">
      <c r="A5" s="2279"/>
      <c r="B5" s="2280"/>
      <c r="C5" s="2291"/>
      <c r="G5" s="2292"/>
      <c r="H5" s="2300"/>
      <c r="I5" s="2300"/>
      <c r="J5" s="2301"/>
      <c r="K5" s="2302"/>
      <c r="L5" s="2303"/>
      <c r="M5" s="2303"/>
      <c r="N5" s="2286"/>
      <c r="O5" s="2286"/>
      <c r="P5" s="2286"/>
      <c r="Q5" s="2286"/>
      <c r="R5" s="2298"/>
      <c r="S5" s="2287"/>
      <c r="T5" s="2287"/>
      <c r="U5" s="2287"/>
      <c r="V5" s="2287"/>
    </row>
    <row r="6">
      <c r="A6" s="2280"/>
      <c r="B6" s="2280"/>
      <c r="C6" s="2291"/>
      <c r="G6" s="2292"/>
      <c r="H6" s="2299"/>
      <c r="I6" s="2304" t="s">
        <v>6</v>
      </c>
      <c r="J6" s="2302"/>
      <c r="K6" s="2305"/>
      <c r="L6" s="2303"/>
      <c r="M6" s="2303"/>
      <c r="N6" s="2286"/>
      <c r="O6" s="2286"/>
      <c r="P6" s="2286"/>
      <c r="Q6" s="2286"/>
      <c r="R6" s="2298"/>
      <c r="S6" s="2287"/>
      <c r="T6" s="2287"/>
      <c r="U6" s="2287"/>
      <c r="V6" s="2287"/>
    </row>
    <row r="7">
      <c r="A7" s="2280"/>
      <c r="B7" s="2280"/>
      <c r="C7" s="2291"/>
      <c r="G7" s="2292"/>
      <c r="H7" s="2300"/>
      <c r="I7" s="2300"/>
      <c r="J7" s="2302"/>
      <c r="K7" s="2305"/>
      <c r="L7" s="2303"/>
      <c r="M7" s="2303"/>
      <c r="N7" s="2286"/>
      <c r="O7" s="2286"/>
      <c r="P7" s="2286"/>
      <c r="Q7" s="2286"/>
      <c r="R7" s="2298"/>
      <c r="S7" s="2287"/>
      <c r="T7" s="2287"/>
      <c r="U7" s="2287"/>
      <c r="V7" s="2287"/>
    </row>
    <row r="8">
      <c r="A8" s="2280"/>
      <c r="B8" s="2280"/>
      <c r="C8" s="2291"/>
      <c r="G8" s="2292"/>
      <c r="H8" s="2306">
        <v>43653.15065303241</v>
      </c>
      <c r="I8" s="2282"/>
      <c r="J8" s="2283"/>
      <c r="K8" s="2302"/>
      <c r="L8" s="2303"/>
      <c r="M8" s="2303"/>
      <c r="N8" s="2286"/>
      <c r="O8" s="2286"/>
      <c r="P8" s="2286"/>
      <c r="Q8" s="2286"/>
      <c r="R8" s="2298"/>
      <c r="S8" s="2287"/>
      <c r="T8" s="2287"/>
      <c r="U8" s="2287"/>
      <c r="V8" s="2287"/>
    </row>
    <row r="9">
      <c r="A9" s="2280"/>
      <c r="B9" s="2280"/>
      <c r="C9" s="2291"/>
      <c r="G9" s="2292"/>
      <c r="H9" s="2293"/>
      <c r="I9" s="2294"/>
      <c r="J9" s="2295"/>
      <c r="K9" s="2287"/>
      <c r="L9" s="2286"/>
      <c r="M9" s="2286"/>
      <c r="N9" s="2286"/>
      <c r="O9" s="2286"/>
      <c r="P9" s="2286"/>
      <c r="Q9" s="2286"/>
      <c r="R9" s="2298"/>
      <c r="S9" s="2287"/>
      <c r="T9" s="2287"/>
      <c r="U9" s="2287"/>
      <c r="V9" s="2287"/>
    </row>
    <row r="10">
      <c r="A10" s="2280"/>
      <c r="B10" s="2280"/>
      <c r="C10" s="2291"/>
      <c r="G10" s="2292"/>
      <c r="H10" s="2307"/>
      <c r="I10" s="2307"/>
      <c r="J10" s="2287"/>
      <c r="K10" s="2287"/>
      <c r="L10" s="2286"/>
      <c r="M10" s="2286"/>
      <c r="N10" s="2286"/>
      <c r="O10" s="2286"/>
      <c r="P10" s="2286"/>
      <c r="Q10" s="2286"/>
      <c r="R10" s="2298"/>
      <c r="S10" s="2287"/>
      <c r="T10" s="2287"/>
      <c r="U10" s="2287"/>
      <c r="V10" s="2287"/>
    </row>
    <row r="11">
      <c r="A11" s="2308" t="s">
        <v>11</v>
      </c>
      <c r="B11" s="2283"/>
      <c r="C11" s="2291"/>
      <c r="G11" s="2292"/>
      <c r="H11" s="2300"/>
      <c r="I11" s="2300"/>
      <c r="J11" s="2287"/>
      <c r="K11" s="2287"/>
      <c r="L11" s="2286"/>
      <c r="M11" s="2286"/>
      <c r="N11" s="2286"/>
      <c r="O11" s="2286"/>
      <c r="P11" s="2286"/>
      <c r="Q11" s="2286"/>
      <c r="R11" s="2298"/>
      <c r="S11" s="2287"/>
      <c r="T11" s="2287"/>
      <c r="U11" s="2287"/>
      <c r="V11" s="2287"/>
    </row>
    <row r="12">
      <c r="A12" s="2293"/>
      <c r="B12" s="2295"/>
      <c r="C12" s="2293"/>
      <c r="D12" s="2294"/>
      <c r="E12" s="2294"/>
      <c r="F12" s="2294"/>
      <c r="G12" s="2295"/>
      <c r="H12" s="2309"/>
      <c r="I12" s="2309"/>
      <c r="J12" s="2280"/>
      <c r="K12" s="2280"/>
      <c r="L12" s="2286"/>
      <c r="M12" s="2286"/>
      <c r="N12" s="2286"/>
      <c r="O12" s="2286"/>
      <c r="P12" s="2286"/>
      <c r="Q12" s="2286"/>
      <c r="R12" s="2298"/>
      <c r="S12" s="2287"/>
      <c r="T12" s="2287"/>
      <c r="U12" s="2287"/>
      <c r="V12" s="2287"/>
    </row>
    <row r="13">
      <c r="A13" s="89"/>
      <c r="B13" s="90"/>
      <c r="C13" s="90"/>
      <c r="D13" s="93"/>
      <c r="E13" s="93"/>
      <c r="F13" s="93"/>
      <c r="G13" s="2274"/>
      <c r="H13" s="2274"/>
      <c r="I13" s="96"/>
      <c r="J13" s="89"/>
      <c r="K13" s="93"/>
      <c r="L13" s="2275"/>
      <c r="M13" s="2275"/>
      <c r="N13" s="2275"/>
      <c r="O13" s="2275"/>
      <c r="P13" s="2275"/>
      <c r="Q13" s="2275"/>
      <c r="R13" s="2274"/>
      <c r="S13" s="89"/>
      <c r="T13" s="89"/>
      <c r="U13" s="89"/>
      <c r="V13" s="89"/>
    </row>
    <row r="14">
      <c r="A14" s="98"/>
      <c r="B14" s="99"/>
      <c r="C14" s="99"/>
      <c r="D14" s="100"/>
      <c r="E14" s="100"/>
      <c r="F14" s="100"/>
      <c r="G14" s="2276"/>
      <c r="H14" s="2277"/>
      <c r="I14" s="104"/>
      <c r="J14" s="105"/>
      <c r="K14" s="107"/>
      <c r="L14" s="2278"/>
      <c r="M14" s="2278"/>
      <c r="N14" s="2278"/>
      <c r="O14" s="2278"/>
      <c r="P14" s="2278"/>
      <c r="Q14" s="2278"/>
      <c r="R14" s="2277"/>
      <c r="S14" s="105"/>
      <c r="T14" s="105"/>
      <c r="U14" s="105"/>
      <c r="V14" s="105"/>
    </row>
    <row r="15">
      <c r="A15" s="109" t="str">
        <f>'テンプレート'!A15</f>
        <v>Actions Attributes</v>
      </c>
      <c r="B15" s="110"/>
      <c r="C15" s="107"/>
      <c r="D15" s="107"/>
      <c r="E15" s="107"/>
      <c r="F15" s="107"/>
      <c r="G15" s="2277"/>
      <c r="H15" s="2277"/>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100 [27th]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1.74 [72nd]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15.565 [67th]</v>
      </c>
      <c r="O17" s="104"/>
      <c r="P17" s="104"/>
      <c r="Q17" s="104"/>
      <c r="R17" s="104"/>
      <c r="S17" s="121"/>
      <c r="T17" s="121"/>
      <c r="U17" s="121"/>
      <c r="V17" s="121"/>
    </row>
    <row r="18" outlineLevel="1">
      <c r="A18" s="123" t="str">
        <f>'テンプレート'!A18</f>
        <v>Crawl</v>
      </c>
      <c r="B18" s="2289"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1.07 [50th]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0.17567 [11th]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28.3 [70th]</v>
      </c>
      <c r="O18" s="104"/>
      <c r="P18" s="104"/>
      <c r="Q18" s="104"/>
      <c r="R18" s="104"/>
      <c r="S18" s="121"/>
      <c r="T18" s="121"/>
      <c r="U18" s="121"/>
      <c r="V18" s="121"/>
    </row>
    <row r="19" outlineLevel="1">
      <c r="A19" s="123" t="str">
        <f>'テンプレート'!A19</f>
        <v>Wall Jump</v>
      </c>
      <c r="B19" s="2289"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5F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1.58 [61st]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20F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12.3 [75th]</v>
      </c>
      <c r="O19" s="104"/>
      <c r="P19" s="104"/>
      <c r="Q19" s="104"/>
      <c r="R19" s="104"/>
      <c r="S19" s="121"/>
      <c r="T19" s="121"/>
      <c r="U19" s="121"/>
      <c r="V19" s="121"/>
    </row>
    <row r="20" outlineLevel="1">
      <c r="A20" s="123" t="str">
        <f>'テンプレート'!A20</f>
        <v>Wall Cling</v>
      </c>
      <c r="B20" s="2289"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1.17 [18th]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32F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28.3 [67th]</v>
      </c>
      <c r="O20" s="104"/>
      <c r="P20" s="104"/>
      <c r="Q20" s="104"/>
      <c r="R20" s="104"/>
      <c r="S20" s="105"/>
      <c r="T20" s="105"/>
      <c r="U20" s="105"/>
      <c r="V20" s="105"/>
    </row>
    <row r="21" outlineLevel="1">
      <c r="A21" s="123" t="str">
        <f>'テンプレート'!A21</f>
        <v>Zair</v>
      </c>
      <c r="B21" s="2289"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1.55 [46th]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0.0038 [75th]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2.48 [44th]</v>
      </c>
      <c r="G22" s="2277"/>
      <c r="H22" s="2277"/>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0.106 [27th]</v>
      </c>
      <c r="M22" s="105"/>
      <c r="N22" s="179"/>
      <c r="O22" s="104"/>
      <c r="P22" s="104"/>
      <c r="Q22" s="104"/>
      <c r="R22" s="104"/>
      <c r="S22" s="105"/>
      <c r="T22" s="105"/>
      <c r="U22" s="105"/>
      <c r="V22" s="105"/>
    </row>
    <row r="23">
      <c r="A23" s="107"/>
      <c r="B23" s="107"/>
      <c r="C23" s="107"/>
      <c r="D23" s="107"/>
      <c r="E23" s="107"/>
      <c r="F23" s="107"/>
      <c r="G23" s="2277"/>
      <c r="H23" s="2277"/>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105</v>
      </c>
      <c r="D26" s="201" t="s">
        <v>122</v>
      </c>
      <c r="E26" s="201" t="s">
        <v>194</v>
      </c>
      <c r="F26" s="200">
        <v>3.5999999999999996</v>
      </c>
      <c r="G26" s="201" t="s">
        <v>193</v>
      </c>
      <c r="H26" s="354" t="s">
        <v>3532</v>
      </c>
      <c r="I26" s="120"/>
      <c r="J26" s="117"/>
      <c r="K26" s="200"/>
      <c r="L26" s="203"/>
      <c r="M26" s="204"/>
      <c r="N26" s="204"/>
      <c r="O26" s="205">
        <v>0.0</v>
      </c>
      <c r="P26" s="205">
        <v>1.0</v>
      </c>
      <c r="Q26" s="205">
        <v>1.0</v>
      </c>
      <c r="R26" s="105"/>
      <c r="S26" s="105"/>
      <c r="T26" s="105"/>
      <c r="U26" s="105"/>
      <c r="V26" s="105"/>
    </row>
    <row r="27" outlineLevel="1">
      <c r="A27" s="222"/>
      <c r="B27" s="208" t="s">
        <v>63</v>
      </c>
      <c r="C27" s="210" t="s">
        <v>105</v>
      </c>
      <c r="D27" s="210" t="s">
        <v>1066</v>
      </c>
      <c r="E27" s="210" t="s">
        <v>194</v>
      </c>
      <c r="F27" s="200">
        <v>3.5999999999999996</v>
      </c>
      <c r="G27" s="201" t="s">
        <v>193</v>
      </c>
      <c r="H27" s="354" t="s">
        <v>3533</v>
      </c>
      <c r="I27" s="120"/>
      <c r="J27" s="117"/>
      <c r="K27" s="203"/>
      <c r="L27" s="203"/>
      <c r="M27" s="204"/>
      <c r="N27" s="204"/>
      <c r="O27" s="205">
        <v>0.0</v>
      </c>
      <c r="P27" s="205">
        <v>1.0</v>
      </c>
      <c r="Q27" s="205">
        <v>1.0</v>
      </c>
      <c r="R27" s="105"/>
      <c r="S27" s="105"/>
      <c r="T27" s="105"/>
      <c r="U27" s="105"/>
      <c r="V27" s="105"/>
    </row>
    <row r="28" outlineLevel="1">
      <c r="A28" s="207"/>
      <c r="B28" s="208" t="s">
        <v>94</v>
      </c>
      <c r="C28" s="210" t="s">
        <v>524</v>
      </c>
      <c r="D28" s="210" t="s">
        <v>98</v>
      </c>
      <c r="E28" s="210" t="s">
        <v>229</v>
      </c>
      <c r="F28" s="200">
        <v>6.0</v>
      </c>
      <c r="G28" s="201" t="s">
        <v>67</v>
      </c>
      <c r="H28" s="1231"/>
      <c r="I28" s="120"/>
      <c r="J28" s="117"/>
      <c r="K28" s="203"/>
      <c r="L28" s="203"/>
      <c r="M28" s="204"/>
      <c r="N28" s="204"/>
      <c r="O28" s="205">
        <v>0.0</v>
      </c>
      <c r="P28" s="205">
        <v>1.0</v>
      </c>
      <c r="Q28" s="205">
        <v>1.0</v>
      </c>
      <c r="R28" s="105"/>
      <c r="S28" s="105"/>
      <c r="T28" s="105"/>
      <c r="U28" s="105"/>
      <c r="V28" s="105"/>
    </row>
    <row r="29" outlineLevel="1">
      <c r="A29" s="236" t="s">
        <v>72</v>
      </c>
      <c r="B29" s="214"/>
      <c r="C29" s="210" t="s">
        <v>457</v>
      </c>
      <c r="D29" s="210" t="s">
        <v>464</v>
      </c>
      <c r="E29" s="210" t="s">
        <v>173</v>
      </c>
      <c r="F29" s="200">
        <v>12.0</v>
      </c>
      <c r="G29" s="242" t="s">
        <v>124</v>
      </c>
      <c r="H29" s="354" t="s">
        <v>3534</v>
      </c>
      <c r="I29" s="120"/>
      <c r="J29" s="117"/>
      <c r="K29" s="200"/>
      <c r="L29" s="203"/>
      <c r="M29" s="204"/>
      <c r="N29" s="204"/>
      <c r="O29" s="205">
        <v>0.0</v>
      </c>
      <c r="P29" s="205">
        <v>1.0</v>
      </c>
      <c r="Q29" s="205">
        <v>1.0</v>
      </c>
      <c r="R29" s="105"/>
      <c r="S29" s="105"/>
      <c r="T29" s="105"/>
      <c r="U29" s="105"/>
      <c r="V29" s="105"/>
    </row>
    <row r="30" outlineLevel="1">
      <c r="A30" s="236" t="s">
        <v>82</v>
      </c>
      <c r="B30" s="208"/>
      <c r="C30" s="210" t="s">
        <v>212</v>
      </c>
      <c r="D30" s="210" t="s">
        <v>65</v>
      </c>
      <c r="E30" s="210" t="s">
        <v>74</v>
      </c>
      <c r="F30" s="200">
        <v>14.399999999999999</v>
      </c>
      <c r="G30" s="242" t="s">
        <v>91</v>
      </c>
      <c r="H30" s="1232" t="s">
        <v>3536</v>
      </c>
      <c r="I30" s="120"/>
      <c r="J30" s="117"/>
      <c r="K30" s="200"/>
      <c r="L30" s="203"/>
      <c r="M30" s="204"/>
      <c r="N30" s="204"/>
      <c r="O30" s="205">
        <v>0.0</v>
      </c>
      <c r="P30" s="205">
        <v>1.0</v>
      </c>
      <c r="Q30" s="205">
        <v>1.0</v>
      </c>
      <c r="R30" s="105"/>
      <c r="S30" s="105"/>
      <c r="T30" s="105"/>
      <c r="U30" s="105"/>
      <c r="V30" s="105"/>
    </row>
    <row r="31" outlineLevel="1">
      <c r="A31" s="236" t="s">
        <v>93</v>
      </c>
      <c r="B31" s="214"/>
      <c r="C31" s="355" t="s">
        <v>210</v>
      </c>
      <c r="D31" s="355" t="s">
        <v>924</v>
      </c>
      <c r="E31" s="355" t="s">
        <v>145</v>
      </c>
      <c r="F31" s="200">
        <v>8.4</v>
      </c>
      <c r="G31" s="201" t="s">
        <v>147</v>
      </c>
      <c r="H31" s="1232" t="s">
        <v>208</v>
      </c>
      <c r="I31" s="120"/>
      <c r="J31" s="117"/>
      <c r="K31" s="203"/>
      <c r="L31" s="203"/>
      <c r="M31" s="204"/>
      <c r="N31" s="204"/>
      <c r="O31" s="205">
        <v>0.0</v>
      </c>
      <c r="P31" s="205">
        <v>1.0</v>
      </c>
      <c r="Q31" s="205">
        <v>1.0</v>
      </c>
      <c r="R31" s="105"/>
      <c r="S31" s="105"/>
      <c r="T31" s="105"/>
      <c r="U31" s="105"/>
      <c r="V31" s="105"/>
    </row>
    <row r="32" outlineLevel="1">
      <c r="A32" s="236" t="s">
        <v>104</v>
      </c>
      <c r="B32" s="214"/>
      <c r="C32" s="355" t="s">
        <v>56</v>
      </c>
      <c r="D32" s="355" t="s">
        <v>122</v>
      </c>
      <c r="E32" s="355" t="s">
        <v>90</v>
      </c>
      <c r="F32" s="200">
        <v>9.6</v>
      </c>
      <c r="G32" s="201" t="s">
        <v>91</v>
      </c>
      <c r="H32" s="1232" t="s">
        <v>208</v>
      </c>
      <c r="I32" s="120"/>
      <c r="J32" s="117"/>
      <c r="K32" s="205"/>
      <c r="L32" s="204"/>
      <c r="M32" s="204"/>
      <c r="N32" s="204"/>
      <c r="O32" s="205">
        <v>0.0</v>
      </c>
      <c r="P32" s="205">
        <v>1.0</v>
      </c>
      <c r="Q32" s="205">
        <v>1.0</v>
      </c>
      <c r="R32" s="105"/>
      <c r="S32" s="105"/>
      <c r="T32" s="105"/>
      <c r="U32" s="105"/>
      <c r="V32" s="105"/>
    </row>
    <row r="33" outlineLevel="1">
      <c r="A33" s="236" t="s">
        <v>110</v>
      </c>
      <c r="B33" s="208"/>
      <c r="C33" s="210" t="s">
        <v>314</v>
      </c>
      <c r="D33" s="210" t="s">
        <v>316</v>
      </c>
      <c r="E33" s="210" t="s">
        <v>3537</v>
      </c>
      <c r="F33" s="200" t="s">
        <v>3538</v>
      </c>
      <c r="G33" s="201" t="s">
        <v>3539</v>
      </c>
      <c r="H33" s="1230" t="s">
        <v>3540</v>
      </c>
      <c r="I33" s="120"/>
      <c r="J33" s="117"/>
      <c r="K33" s="203"/>
      <c r="L33" s="203"/>
      <c r="M33" s="204"/>
      <c r="N33" s="204"/>
      <c r="O33" s="205">
        <v>0.0</v>
      </c>
      <c r="P33" s="205">
        <v>1.0</v>
      </c>
      <c r="Q33" s="205">
        <v>1.0</v>
      </c>
      <c r="R33" s="105"/>
      <c r="S33" s="105"/>
      <c r="T33" s="105"/>
      <c r="U33" s="105"/>
      <c r="V33" s="105"/>
    </row>
    <row r="34" outlineLevel="1">
      <c r="A34" s="195" t="s">
        <v>119</v>
      </c>
      <c r="B34" s="208" t="s">
        <v>170</v>
      </c>
      <c r="C34" s="210" t="s">
        <v>130</v>
      </c>
      <c r="D34" s="275" t="s">
        <v>316</v>
      </c>
      <c r="E34" s="210" t="s">
        <v>58</v>
      </c>
      <c r="F34" s="200">
        <v>4.8</v>
      </c>
      <c r="G34" s="201" t="s">
        <v>193</v>
      </c>
      <c r="H34" s="421" t="s">
        <v>3541</v>
      </c>
      <c r="I34" s="221"/>
      <c r="J34" s="110"/>
      <c r="K34" s="204"/>
      <c r="L34" s="204"/>
      <c r="M34" s="204"/>
      <c r="N34" s="204"/>
      <c r="O34" s="205">
        <v>0.0</v>
      </c>
      <c r="P34" s="205">
        <v>1.0</v>
      </c>
      <c r="Q34" s="205">
        <v>1.0</v>
      </c>
      <c r="R34" s="105"/>
      <c r="S34" s="105"/>
      <c r="T34" s="105"/>
      <c r="U34" s="105"/>
      <c r="V34" s="105"/>
    </row>
    <row r="35" outlineLevel="1">
      <c r="A35" s="222"/>
      <c r="B35" s="208" t="s">
        <v>177</v>
      </c>
      <c r="C35" s="210" t="s">
        <v>120</v>
      </c>
      <c r="D35" s="233"/>
      <c r="E35" s="210" t="s">
        <v>194</v>
      </c>
      <c r="F35" s="200">
        <v>3.5999999999999996</v>
      </c>
      <c r="G35" s="201" t="s">
        <v>70</v>
      </c>
      <c r="H35" s="231"/>
      <c r="J35" s="233"/>
      <c r="K35" s="204"/>
      <c r="L35" s="204"/>
      <c r="M35" s="204"/>
      <c r="N35" s="204"/>
      <c r="O35" s="205">
        <v>0.0</v>
      </c>
      <c r="P35" s="205">
        <v>1.0</v>
      </c>
      <c r="Q35" s="205">
        <v>1.0</v>
      </c>
      <c r="R35" s="105"/>
      <c r="S35" s="105"/>
      <c r="T35" s="105"/>
      <c r="U35" s="105"/>
      <c r="V35" s="105"/>
    </row>
    <row r="36" outlineLevel="1">
      <c r="A36" s="207"/>
      <c r="B36" s="208" t="s">
        <v>245</v>
      </c>
      <c r="C36" s="210" t="s">
        <v>788</v>
      </c>
      <c r="D36" s="114"/>
      <c r="E36" s="210" t="s">
        <v>145</v>
      </c>
      <c r="F36" s="200">
        <v>8.4</v>
      </c>
      <c r="G36" s="201" t="s">
        <v>67</v>
      </c>
      <c r="H36" s="112"/>
      <c r="I36" s="224"/>
      <c r="J36" s="114"/>
      <c r="K36" s="204"/>
      <c r="L36" s="204"/>
      <c r="M36" s="204"/>
      <c r="N36" s="204"/>
      <c r="O36" s="205">
        <v>0.0</v>
      </c>
      <c r="P36" s="205">
        <v>1.0</v>
      </c>
      <c r="Q36" s="205">
        <v>1.0</v>
      </c>
      <c r="R36" s="105"/>
      <c r="S36" s="105"/>
      <c r="T36" s="105"/>
      <c r="U36" s="105"/>
      <c r="V36" s="105"/>
    </row>
    <row r="37" outlineLevel="1">
      <c r="A37" s="195" t="s">
        <v>128</v>
      </c>
      <c r="B37" s="208" t="s">
        <v>170</v>
      </c>
      <c r="C37" s="210" t="s">
        <v>261</v>
      </c>
      <c r="D37" s="275" t="s">
        <v>710</v>
      </c>
      <c r="E37" s="210" t="s">
        <v>74</v>
      </c>
      <c r="F37" s="200">
        <v>14.399999999999999</v>
      </c>
      <c r="G37" s="201" t="s">
        <v>91</v>
      </c>
      <c r="H37" s="421" t="s">
        <v>528</v>
      </c>
      <c r="I37" s="221"/>
      <c r="J37" s="110"/>
      <c r="K37" s="203"/>
      <c r="L37" s="203"/>
      <c r="M37" s="204"/>
      <c r="N37" s="204"/>
      <c r="O37" s="205">
        <v>0.0</v>
      </c>
      <c r="P37" s="205">
        <v>1.0</v>
      </c>
      <c r="Q37" s="205">
        <v>1.0</v>
      </c>
      <c r="R37" s="105"/>
      <c r="S37" s="105"/>
      <c r="T37" s="105"/>
      <c r="U37" s="105"/>
      <c r="V37" s="105"/>
    </row>
    <row r="38" outlineLevel="1">
      <c r="A38" s="207"/>
      <c r="B38" s="208" t="s">
        <v>177</v>
      </c>
      <c r="C38" s="210" t="s">
        <v>438</v>
      </c>
      <c r="D38" s="114"/>
      <c r="E38" s="210" t="s">
        <v>205</v>
      </c>
      <c r="F38" s="200">
        <v>18.0</v>
      </c>
      <c r="G38" s="201" t="s">
        <v>168</v>
      </c>
      <c r="H38" s="112"/>
      <c r="I38" s="224"/>
      <c r="J38" s="114"/>
      <c r="K38" s="203"/>
      <c r="L38" s="203"/>
      <c r="M38" s="204"/>
      <c r="N38" s="204"/>
      <c r="O38" s="205">
        <v>0.0</v>
      </c>
      <c r="P38" s="205">
        <v>1.0</v>
      </c>
      <c r="Q38" s="205">
        <v>1.0</v>
      </c>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
        <v>52</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3" t="str">
        <f>'テンプレート'!R56</f>
        <v>Comment</v>
      </c>
      <c r="S41" s="120"/>
      <c r="T41" s="120"/>
      <c r="U41" s="120"/>
      <c r="V41" s="120"/>
    </row>
    <row r="42" outlineLevel="1">
      <c r="A42" s="299" t="s">
        <v>187</v>
      </c>
      <c r="B42" s="267"/>
      <c r="C42" s="197" t="s">
        <v>3399</v>
      </c>
      <c r="D42" s="301" t="s">
        <v>485</v>
      </c>
      <c r="E42" s="271" t="s">
        <v>90</v>
      </c>
      <c r="F42" s="273">
        <v>9.6</v>
      </c>
      <c r="G42" s="273">
        <v>8.16</v>
      </c>
      <c r="H42" s="200" t="s">
        <v>193</v>
      </c>
      <c r="I42" s="302" t="str">
        <f t="array" ref="I42">INDEX('Aerial Attacks'!$O$3:$AA$109, MATCH($A$1,'Aerial Attacks'!$A$3:$A$109,0), MATCH(A42,'Aerial Attacks'!$O$2:$S$2,0))</f>
        <v>9</v>
      </c>
      <c r="J42" s="210" t="s">
        <v>943</v>
      </c>
      <c r="K42" s="278"/>
      <c r="L42" s="284"/>
      <c r="M42" s="825"/>
      <c r="N42" s="825"/>
      <c r="O42" s="282">
        <v>0.0</v>
      </c>
      <c r="P42" s="282">
        <v>1.0</v>
      </c>
      <c r="Q42" s="282">
        <v>1.0</v>
      </c>
      <c r="R42" s="1231"/>
      <c r="S42" s="120"/>
      <c r="T42" s="120"/>
      <c r="U42" s="120"/>
      <c r="V42" s="117"/>
    </row>
    <row r="43" outlineLevel="1">
      <c r="A43" s="265" t="s">
        <v>219</v>
      </c>
      <c r="B43" s="267" t="s">
        <v>170</v>
      </c>
      <c r="C43" s="199" t="s">
        <v>255</v>
      </c>
      <c r="D43" s="269">
        <v>46.0</v>
      </c>
      <c r="E43" s="199" t="s">
        <v>194</v>
      </c>
      <c r="F43" s="200">
        <v>3.5999999999999996</v>
      </c>
      <c r="G43" s="200">
        <v>3.06</v>
      </c>
      <c r="H43" s="200" t="s">
        <v>292</v>
      </c>
      <c r="I43" s="274" t="str">
        <f t="array" ref="I43">INDEX('Aerial Attacks'!$O$3:$AA$109, MATCH($A$1,'Aerial Attacks'!$A$3:$A$109,0), MATCH(A43,'Aerial Attacks'!$O$2:$S$2,0))</f>
        <v>12</v>
      </c>
      <c r="J43" s="275" t="s">
        <v>2753</v>
      </c>
      <c r="K43" s="278"/>
      <c r="L43" s="284"/>
      <c r="M43" s="825"/>
      <c r="N43" s="825"/>
      <c r="O43" s="282">
        <v>0.0</v>
      </c>
      <c r="P43" s="282">
        <v>1.0</v>
      </c>
      <c r="Q43" s="282">
        <v>1.0</v>
      </c>
      <c r="R43" s="340" t="s">
        <v>208</v>
      </c>
      <c r="S43" s="221"/>
      <c r="T43" s="221"/>
      <c r="U43" s="221"/>
      <c r="V43" s="110"/>
    </row>
    <row r="44" outlineLevel="1">
      <c r="A44" s="222"/>
      <c r="B44" s="267" t="s">
        <v>177</v>
      </c>
      <c r="C44" s="199" t="s">
        <v>308</v>
      </c>
      <c r="D44" s="233"/>
      <c r="E44" s="199" t="s">
        <v>194</v>
      </c>
      <c r="F44" s="200">
        <v>3.5999999999999996</v>
      </c>
      <c r="G44" s="200">
        <v>3.06</v>
      </c>
      <c r="H44" s="200" t="s">
        <v>292</v>
      </c>
      <c r="I44" s="222"/>
      <c r="J44" s="233"/>
      <c r="K44" s="278"/>
      <c r="L44" s="284"/>
      <c r="M44" s="825"/>
      <c r="N44" s="825"/>
      <c r="O44" s="282"/>
      <c r="P44" s="282"/>
      <c r="Q44" s="282"/>
      <c r="R44" s="231"/>
      <c r="V44" s="233"/>
    </row>
    <row r="45" outlineLevel="1">
      <c r="A45" s="207"/>
      <c r="B45" s="267" t="s">
        <v>245</v>
      </c>
      <c r="C45" s="199" t="s">
        <v>788</v>
      </c>
      <c r="D45" s="114"/>
      <c r="E45" s="199" t="s">
        <v>229</v>
      </c>
      <c r="F45" s="200">
        <v>6.0</v>
      </c>
      <c r="G45" s="200">
        <v>5.1</v>
      </c>
      <c r="H45" s="200" t="s">
        <v>70</v>
      </c>
      <c r="I45" s="207"/>
      <c r="J45" s="114"/>
      <c r="K45" s="278"/>
      <c r="L45" s="284"/>
      <c r="M45" s="825"/>
      <c r="N45" s="825"/>
      <c r="O45" s="282">
        <v>0.0</v>
      </c>
      <c r="P45" s="282">
        <v>1.0</v>
      </c>
      <c r="Q45" s="282">
        <v>1.0</v>
      </c>
      <c r="R45" s="112"/>
      <c r="S45" s="224"/>
      <c r="T45" s="224"/>
      <c r="U45" s="224"/>
      <c r="V45" s="114"/>
    </row>
    <row r="46" outlineLevel="1">
      <c r="A46" s="299" t="s">
        <v>260</v>
      </c>
      <c r="B46" s="267"/>
      <c r="C46" s="199" t="s">
        <v>212</v>
      </c>
      <c r="D46" s="301">
        <v>37.0</v>
      </c>
      <c r="E46" s="199" t="s">
        <v>166</v>
      </c>
      <c r="F46" s="200">
        <v>16.8</v>
      </c>
      <c r="G46" s="200">
        <v>14.280000000000001</v>
      </c>
      <c r="H46" s="200" t="s">
        <v>59</v>
      </c>
      <c r="I46" s="302">
        <f t="array" ref="I46">INDEX('Aerial Attacks'!$O$3:$AA$109, MATCH($A$1,'Aerial Attacks'!$A$3:$A$109,0), MATCH(A46,'Aerial Attacks'!$O$2:$S$2,0))</f>
        <v>9</v>
      </c>
      <c r="J46" s="210" t="s">
        <v>313</v>
      </c>
      <c r="K46" s="278"/>
      <c r="L46" s="284"/>
      <c r="M46" s="825"/>
      <c r="N46" s="825"/>
      <c r="O46" s="282">
        <v>0.0</v>
      </c>
      <c r="P46" s="282">
        <v>1.0</v>
      </c>
      <c r="Q46" s="282">
        <v>1.0</v>
      </c>
      <c r="R46" s="1231"/>
      <c r="S46" s="120"/>
      <c r="T46" s="120"/>
      <c r="U46" s="120"/>
      <c r="V46" s="117"/>
    </row>
    <row r="47" outlineLevel="1">
      <c r="A47" s="265" t="s">
        <v>271</v>
      </c>
      <c r="B47" s="267"/>
      <c r="C47" s="199" t="s">
        <v>460</v>
      </c>
      <c r="D47" s="269" t="s">
        <v>345</v>
      </c>
      <c r="E47" s="199" t="s">
        <v>225</v>
      </c>
      <c r="F47" s="200">
        <v>19.2</v>
      </c>
      <c r="G47" s="200">
        <v>16.32</v>
      </c>
      <c r="H47" s="200" t="s">
        <v>67</v>
      </c>
      <c r="I47" s="274" t="str">
        <f t="array" ref="I47">INDEX('Aerial Attacks'!$O$3:$AA$109, MATCH($A$1,'Aerial Attacks'!$A$3:$A$109,0), MATCH(A47,'Aerial Attacks'!$O$2:$S$2,0))</f>
        <v>10</v>
      </c>
      <c r="J47" s="275" t="s">
        <v>3547</v>
      </c>
      <c r="K47" s="284"/>
      <c r="L47" s="284"/>
      <c r="M47" s="825"/>
      <c r="N47" s="825"/>
      <c r="O47" s="282">
        <v>0.0</v>
      </c>
      <c r="P47" s="282">
        <v>1.0</v>
      </c>
      <c r="Q47" s="282">
        <v>1.0</v>
      </c>
      <c r="R47" s="310"/>
      <c r="S47" s="221"/>
      <c r="T47" s="221"/>
      <c r="U47" s="221"/>
      <c r="V47" s="110"/>
    </row>
    <row r="48" outlineLevel="1">
      <c r="A48" s="207"/>
      <c r="B48" s="267" t="s">
        <v>76</v>
      </c>
      <c r="C48" s="199" t="s">
        <v>398</v>
      </c>
      <c r="D48" s="114"/>
      <c r="E48" s="199" t="s">
        <v>173</v>
      </c>
      <c r="F48" s="200">
        <v>12.0</v>
      </c>
      <c r="G48" s="200">
        <v>10.2</v>
      </c>
      <c r="H48" s="200" t="s">
        <v>193</v>
      </c>
      <c r="I48" s="207"/>
      <c r="J48" s="114"/>
      <c r="K48" s="284"/>
      <c r="L48" s="284"/>
      <c r="M48" s="825"/>
      <c r="N48" s="825"/>
      <c r="O48" s="282">
        <v>0.0</v>
      </c>
      <c r="P48" s="282">
        <v>1.0</v>
      </c>
      <c r="Q48" s="282">
        <v>1.0</v>
      </c>
      <c r="R48" s="112"/>
      <c r="S48" s="224"/>
      <c r="T48" s="224"/>
      <c r="U48" s="224"/>
      <c r="V48" s="114"/>
    </row>
    <row r="49" outlineLevel="1">
      <c r="A49" s="265" t="s">
        <v>283</v>
      </c>
      <c r="B49" s="267"/>
      <c r="C49" s="199" t="s">
        <v>3551</v>
      </c>
      <c r="D49" s="269">
        <v>58.0</v>
      </c>
      <c r="E49" s="199" t="s">
        <v>592</v>
      </c>
      <c r="F49" s="200">
        <v>1.7999999999999998</v>
      </c>
      <c r="G49" s="200">
        <v>1.53</v>
      </c>
      <c r="H49" s="200" t="s">
        <v>292</v>
      </c>
      <c r="I49" s="274">
        <f t="array" ref="I49">INDEX('Aerial Attacks'!$O$3:$AA$109, MATCH($A$1,'Aerial Attacks'!$A$3:$A$109,0), MATCH(A49,'Aerial Attacks'!$O$2:$S$2,0))</f>
        <v>18</v>
      </c>
      <c r="J49" s="275" t="s">
        <v>3556</v>
      </c>
      <c r="K49" s="284"/>
      <c r="L49" s="284"/>
      <c r="M49" s="825"/>
      <c r="N49" s="825"/>
      <c r="O49" s="282">
        <v>0.0</v>
      </c>
      <c r="P49" s="282">
        <v>1.0</v>
      </c>
      <c r="Q49" s="282">
        <v>1.0</v>
      </c>
      <c r="R49" s="340" t="s">
        <v>3557</v>
      </c>
      <c r="S49" s="221"/>
      <c r="T49" s="221"/>
      <c r="U49" s="221"/>
      <c r="V49" s="110"/>
    </row>
    <row r="50" outlineLevel="1">
      <c r="A50" s="207"/>
      <c r="B50" s="267" t="s">
        <v>301</v>
      </c>
      <c r="C50" s="199" t="s">
        <v>639</v>
      </c>
      <c r="D50" s="114"/>
      <c r="E50" s="199" t="s">
        <v>229</v>
      </c>
      <c r="F50" s="200">
        <v>6.0</v>
      </c>
      <c r="G50" s="200">
        <v>6.0</v>
      </c>
      <c r="H50" s="200" t="s">
        <v>67</v>
      </c>
      <c r="I50" s="207"/>
      <c r="J50" s="114"/>
      <c r="K50" s="284"/>
      <c r="L50" s="284"/>
      <c r="M50" s="825"/>
      <c r="N50" s="825"/>
      <c r="O50" s="282">
        <v>0.0</v>
      </c>
      <c r="P50" s="282">
        <v>1.0</v>
      </c>
      <c r="Q50" s="282">
        <v>1.0</v>
      </c>
      <c r="R50" s="112"/>
      <c r="S50" s="224"/>
      <c r="T50" s="224"/>
      <c r="U50" s="224"/>
      <c r="V50" s="114"/>
    </row>
    <row r="51">
      <c r="A51" s="312"/>
      <c r="B51" s="315"/>
      <c r="C51" s="317"/>
      <c r="D51" s="317"/>
      <c r="E51" s="318"/>
      <c r="F51" s="318"/>
      <c r="G51" s="318"/>
      <c r="H51" s="319"/>
      <c r="I51" s="319"/>
      <c r="J51" s="320"/>
      <c r="K51" s="320"/>
      <c r="L51" s="320"/>
      <c r="M51" s="320"/>
      <c r="N51" s="320"/>
      <c r="O51" s="320"/>
      <c r="P51" s="320"/>
      <c r="Q51" s="180"/>
      <c r="R51" s="180"/>
      <c r="S51" s="180"/>
      <c r="T51" s="180"/>
      <c r="U51" s="180"/>
      <c r="V51" s="180"/>
    </row>
    <row r="52">
      <c r="A52" s="322" t="s">
        <v>305</v>
      </c>
      <c r="B52" s="117"/>
      <c r="C52" s="317"/>
      <c r="D52" s="317"/>
      <c r="E52" s="318"/>
      <c r="F52" s="318"/>
      <c r="G52" s="318"/>
      <c r="H52" s="319"/>
      <c r="I52" s="319"/>
      <c r="J52" s="320"/>
      <c r="K52" s="320"/>
      <c r="L52" s="320"/>
      <c r="M52" s="320"/>
      <c r="N52" s="320"/>
      <c r="O52" s="320"/>
      <c r="P52" s="320"/>
      <c r="Q52" s="180"/>
      <c r="R52" s="180"/>
      <c r="S52" s="180"/>
      <c r="T52" s="180"/>
      <c r="U52" s="180"/>
      <c r="V52" s="180"/>
    </row>
    <row r="53" outlineLevel="1">
      <c r="A53" s="324" t="s">
        <v>3560</v>
      </c>
      <c r="B53" s="117"/>
      <c r="C53" s="327" t="s">
        <v>48</v>
      </c>
      <c r="D53" s="327" t="s">
        <v>49</v>
      </c>
      <c r="E53" s="327" t="s">
        <v>50</v>
      </c>
      <c r="F53" s="333" t="s">
        <v>2244</v>
      </c>
      <c r="G53" s="327" t="s">
        <v>52</v>
      </c>
      <c r="H53" s="331" t="s">
        <v>53</v>
      </c>
      <c r="I53" s="120"/>
      <c r="J53" s="117"/>
      <c r="K53" s="333" t="s">
        <v>180</v>
      </c>
      <c r="L53" s="333" t="s">
        <v>181</v>
      </c>
      <c r="M53" s="333" t="s">
        <v>182</v>
      </c>
      <c r="N53" s="333" t="s">
        <v>183</v>
      </c>
      <c r="O53" s="334" t="s">
        <v>184</v>
      </c>
      <c r="P53" s="333" t="s">
        <v>185</v>
      </c>
      <c r="Q53" s="334" t="s">
        <v>186</v>
      </c>
      <c r="R53" s="333" t="s">
        <v>317</v>
      </c>
      <c r="S53" s="334" t="s">
        <v>318</v>
      </c>
      <c r="T53" s="334" t="s">
        <v>319</v>
      </c>
      <c r="U53" s="334" t="s">
        <v>320</v>
      </c>
      <c r="V53" s="334" t="s">
        <v>321</v>
      </c>
    </row>
    <row r="54" outlineLevel="1">
      <c r="A54" s="335" t="s">
        <v>324</v>
      </c>
      <c r="B54" s="343"/>
      <c r="C54" s="197" t="s">
        <v>3568</v>
      </c>
      <c r="D54" s="275" t="s">
        <v>450</v>
      </c>
      <c r="E54" s="199" t="s">
        <v>206</v>
      </c>
      <c r="F54" s="200">
        <v>15.6</v>
      </c>
      <c r="G54" s="199" t="s">
        <v>59</v>
      </c>
      <c r="H54" s="243" t="s">
        <v>214</v>
      </c>
      <c r="I54" s="221"/>
      <c r="J54" s="110"/>
      <c r="K54" s="203"/>
      <c r="L54" s="203"/>
      <c r="M54" s="204"/>
      <c r="N54" s="204"/>
      <c r="O54" s="200">
        <v>0.0</v>
      </c>
      <c r="P54" s="200">
        <v>1.0</v>
      </c>
      <c r="Q54" s="200">
        <v>1.0</v>
      </c>
      <c r="R54" s="205" t="b">
        <v>1</v>
      </c>
      <c r="S54" s="205" t="b">
        <v>0</v>
      </c>
      <c r="T54" s="205" t="b">
        <v>1</v>
      </c>
      <c r="U54" s="344" t="s">
        <v>340</v>
      </c>
      <c r="V54" s="344" t="b">
        <v>1</v>
      </c>
    </row>
    <row r="55" outlineLevel="1">
      <c r="A55" s="222"/>
      <c r="B55" s="708" t="s">
        <v>343</v>
      </c>
      <c r="C55" s="197" t="s">
        <v>3570</v>
      </c>
      <c r="D55" s="233"/>
      <c r="E55" s="199" t="s">
        <v>191</v>
      </c>
      <c r="F55" s="200">
        <v>13.2</v>
      </c>
      <c r="G55" s="199" t="s">
        <v>193</v>
      </c>
      <c r="H55" s="231"/>
      <c r="J55" s="233"/>
      <c r="K55" s="203"/>
      <c r="L55" s="203"/>
      <c r="M55" s="204"/>
      <c r="N55" s="204"/>
      <c r="O55" s="200">
        <v>0.0</v>
      </c>
      <c r="P55" s="200">
        <v>1.0</v>
      </c>
      <c r="Q55" s="200">
        <v>1.0</v>
      </c>
      <c r="R55" s="205" t="b">
        <v>1</v>
      </c>
      <c r="S55" s="205" t="b">
        <v>0</v>
      </c>
      <c r="T55" s="205" t="b">
        <v>1</v>
      </c>
      <c r="U55" s="222"/>
      <c r="V55" s="222"/>
    </row>
    <row r="56" outlineLevel="1">
      <c r="A56" s="222"/>
      <c r="B56" s="708" t="s">
        <v>352</v>
      </c>
      <c r="C56" s="197" t="s">
        <v>3571</v>
      </c>
      <c r="D56" s="114"/>
      <c r="E56" s="199" t="s">
        <v>173</v>
      </c>
      <c r="F56" s="200">
        <v>12.0</v>
      </c>
      <c r="G56" s="199" t="s">
        <v>193</v>
      </c>
      <c r="H56" s="112"/>
      <c r="I56" s="224"/>
      <c r="J56" s="114"/>
      <c r="K56" s="203"/>
      <c r="L56" s="203"/>
      <c r="M56" s="204"/>
      <c r="N56" s="204"/>
      <c r="O56" s="200">
        <v>0.0</v>
      </c>
      <c r="P56" s="200">
        <v>1.0</v>
      </c>
      <c r="Q56" s="200">
        <v>1.0</v>
      </c>
      <c r="R56" s="205" t="b">
        <v>1</v>
      </c>
      <c r="S56" s="205" t="b">
        <v>0</v>
      </c>
      <c r="T56" s="205" t="b">
        <v>1</v>
      </c>
      <c r="U56" s="207"/>
      <c r="V56" s="207"/>
    </row>
    <row r="57" outlineLevel="1">
      <c r="A57" s="324" t="s">
        <v>3575</v>
      </c>
      <c r="B57" s="117"/>
      <c r="C57" s="327" t="s">
        <v>48</v>
      </c>
      <c r="D57" s="327" t="s">
        <v>49</v>
      </c>
      <c r="E57" s="327" t="s">
        <v>50</v>
      </c>
      <c r="F57" s="333" t="s">
        <v>2244</v>
      </c>
      <c r="G57" s="327" t="s">
        <v>52</v>
      </c>
      <c r="H57" s="331" t="s">
        <v>53</v>
      </c>
      <c r="I57" s="120"/>
      <c r="J57" s="117"/>
      <c r="K57" s="333" t="s">
        <v>180</v>
      </c>
      <c r="L57" s="333" t="s">
        <v>181</v>
      </c>
      <c r="M57" s="333" t="s">
        <v>182</v>
      </c>
      <c r="N57" s="333" t="s">
        <v>183</v>
      </c>
      <c r="O57" s="334" t="s">
        <v>184</v>
      </c>
      <c r="P57" s="333" t="s">
        <v>185</v>
      </c>
      <c r="Q57" s="334" t="s">
        <v>186</v>
      </c>
      <c r="R57" s="333" t="s">
        <v>317</v>
      </c>
      <c r="S57" s="334" t="s">
        <v>318</v>
      </c>
      <c r="T57" s="334" t="s">
        <v>319</v>
      </c>
      <c r="U57" s="334" t="s">
        <v>320</v>
      </c>
      <c r="V57" s="334" t="s">
        <v>321</v>
      </c>
    </row>
    <row r="58" outlineLevel="1">
      <c r="A58" s="335" t="s">
        <v>324</v>
      </c>
      <c r="B58" s="343"/>
      <c r="C58" s="199" t="s">
        <v>542</v>
      </c>
      <c r="D58" s="275" t="s">
        <v>118</v>
      </c>
      <c r="E58" s="199" t="s">
        <v>303</v>
      </c>
      <c r="F58" s="200">
        <v>2.4</v>
      </c>
      <c r="G58" s="199" t="s">
        <v>292</v>
      </c>
      <c r="H58" s="283" t="s">
        <v>3578</v>
      </c>
      <c r="I58" s="221"/>
      <c r="J58" s="110"/>
      <c r="K58" s="200"/>
      <c r="L58" s="200"/>
      <c r="M58" s="200"/>
      <c r="N58" s="200"/>
      <c r="O58" s="200">
        <v>0.0</v>
      </c>
      <c r="P58" s="200">
        <v>1.0</v>
      </c>
      <c r="Q58" s="200">
        <v>1.0</v>
      </c>
      <c r="R58" s="205" t="b">
        <v>1</v>
      </c>
      <c r="S58" s="205" t="b">
        <v>0</v>
      </c>
      <c r="T58" s="205" t="b">
        <v>1</v>
      </c>
      <c r="U58" s="344" t="s">
        <v>340</v>
      </c>
      <c r="V58" s="344" t="b">
        <v>1</v>
      </c>
    </row>
    <row r="59" outlineLevel="1">
      <c r="A59" s="222"/>
      <c r="B59" s="708" t="s">
        <v>343</v>
      </c>
      <c r="C59" s="197" t="s">
        <v>3579</v>
      </c>
      <c r="D59" s="233"/>
      <c r="E59" s="199" t="s">
        <v>587</v>
      </c>
      <c r="F59" s="200">
        <v>4.2</v>
      </c>
      <c r="G59" s="199" t="s">
        <v>292</v>
      </c>
      <c r="H59" s="231"/>
      <c r="J59" s="233"/>
      <c r="K59" s="200"/>
      <c r="L59" s="200"/>
      <c r="M59" s="200"/>
      <c r="N59" s="200"/>
      <c r="O59" s="200">
        <v>0.0</v>
      </c>
      <c r="P59" s="200">
        <v>1.0</v>
      </c>
      <c r="Q59" s="200">
        <v>1.0</v>
      </c>
      <c r="R59" s="205" t="b">
        <v>1</v>
      </c>
      <c r="S59" s="205" t="b">
        <v>0</v>
      </c>
      <c r="T59" s="205" t="b">
        <v>1</v>
      </c>
      <c r="U59" s="222"/>
      <c r="V59" s="222"/>
    </row>
    <row r="60" outlineLevel="1">
      <c r="A60" s="222"/>
      <c r="B60" s="708" t="s">
        <v>352</v>
      </c>
      <c r="C60" s="197" t="s">
        <v>3580</v>
      </c>
      <c r="D60" s="233"/>
      <c r="E60" s="199" t="s">
        <v>229</v>
      </c>
      <c r="F60" s="200">
        <v>6.0</v>
      </c>
      <c r="G60" s="199" t="s">
        <v>70</v>
      </c>
      <c r="H60" s="231"/>
      <c r="J60" s="233"/>
      <c r="K60" s="200"/>
      <c r="L60" s="200"/>
      <c r="M60" s="200"/>
      <c r="N60" s="200"/>
      <c r="O60" s="200">
        <v>0.0</v>
      </c>
      <c r="P60" s="200">
        <v>1.0</v>
      </c>
      <c r="Q60" s="200">
        <v>1.0</v>
      </c>
      <c r="R60" s="205" t="b">
        <v>1</v>
      </c>
      <c r="S60" s="205" t="b">
        <v>0</v>
      </c>
      <c r="T60" s="205" t="b">
        <v>1</v>
      </c>
      <c r="U60" s="222"/>
      <c r="V60" s="222"/>
    </row>
    <row r="61" outlineLevel="1">
      <c r="A61" s="222"/>
      <c r="B61" s="708" t="s">
        <v>403</v>
      </c>
      <c r="C61" s="197" t="s">
        <v>3585</v>
      </c>
      <c r="D61" s="114"/>
      <c r="E61" s="199" t="s">
        <v>2068</v>
      </c>
      <c r="F61" s="200">
        <v>7.8</v>
      </c>
      <c r="G61" s="199" t="s">
        <v>70</v>
      </c>
      <c r="H61" s="112"/>
      <c r="I61" s="224"/>
      <c r="J61" s="114"/>
      <c r="K61" s="200"/>
      <c r="L61" s="200"/>
      <c r="M61" s="200"/>
      <c r="N61" s="200"/>
      <c r="O61" s="200">
        <v>0.0</v>
      </c>
      <c r="P61" s="200">
        <v>1.0</v>
      </c>
      <c r="Q61" s="200">
        <v>1.0</v>
      </c>
      <c r="R61" s="205" t="b">
        <v>1</v>
      </c>
      <c r="S61" s="205" t="b">
        <v>0</v>
      </c>
      <c r="T61" s="205" t="b">
        <v>1</v>
      </c>
      <c r="U61" s="207"/>
      <c r="V61" s="207"/>
    </row>
    <row r="62" outlineLevel="1">
      <c r="A62" s="324" t="s">
        <v>3586</v>
      </c>
      <c r="B62" s="117"/>
      <c r="C62" s="327" t="s">
        <v>48</v>
      </c>
      <c r="D62" s="327" t="s">
        <v>49</v>
      </c>
      <c r="E62" s="327" t="s">
        <v>50</v>
      </c>
      <c r="F62" s="333" t="s">
        <v>2244</v>
      </c>
      <c r="G62" s="327" t="s">
        <v>52</v>
      </c>
      <c r="H62" s="331" t="s">
        <v>53</v>
      </c>
      <c r="I62" s="120"/>
      <c r="J62" s="117"/>
      <c r="K62" s="333" t="s">
        <v>180</v>
      </c>
      <c r="L62" s="333" t="s">
        <v>181</v>
      </c>
      <c r="M62" s="333" t="s">
        <v>182</v>
      </c>
      <c r="N62" s="333" t="s">
        <v>183</v>
      </c>
      <c r="O62" s="334" t="s">
        <v>184</v>
      </c>
      <c r="P62" s="333" t="s">
        <v>185</v>
      </c>
      <c r="Q62" s="334" t="s">
        <v>186</v>
      </c>
      <c r="R62" s="333" t="s">
        <v>317</v>
      </c>
      <c r="S62" s="334" t="s">
        <v>318</v>
      </c>
      <c r="T62" s="334" t="s">
        <v>319</v>
      </c>
      <c r="U62" s="334" t="s">
        <v>320</v>
      </c>
      <c r="V62" s="334" t="s">
        <v>321</v>
      </c>
    </row>
    <row r="63" outlineLevel="1">
      <c r="A63" s="336" t="s">
        <v>324</v>
      </c>
      <c r="B63" s="338" t="s">
        <v>3594</v>
      </c>
      <c r="C63" s="826" t="s">
        <v>3164</v>
      </c>
      <c r="D63" s="364" t="s">
        <v>1432</v>
      </c>
      <c r="E63" s="209" t="s">
        <v>1309</v>
      </c>
      <c r="F63" s="369">
        <v>0.96</v>
      </c>
      <c r="G63" s="199" t="s">
        <v>292</v>
      </c>
      <c r="H63" s="2343" t="s">
        <v>3595</v>
      </c>
      <c r="I63" s="221"/>
      <c r="J63" s="110"/>
      <c r="K63" s="2344"/>
      <c r="L63" s="2344"/>
      <c r="M63" s="2345"/>
      <c r="N63" s="2345"/>
      <c r="O63" s="200">
        <v>0.0</v>
      </c>
      <c r="P63" s="200">
        <v>1.0</v>
      </c>
      <c r="Q63" s="200">
        <v>1.0</v>
      </c>
      <c r="R63" s="205" t="b">
        <v>1</v>
      </c>
      <c r="S63" s="205" t="b">
        <v>1</v>
      </c>
      <c r="T63" s="205" t="b">
        <v>0</v>
      </c>
      <c r="U63" s="344" t="b">
        <v>0</v>
      </c>
      <c r="V63" s="1630" t="b">
        <v>1</v>
      </c>
    </row>
    <row r="64" ht="17.25" customHeight="1" outlineLevel="1">
      <c r="A64" s="222"/>
      <c r="B64" s="338" t="s">
        <v>3598</v>
      </c>
      <c r="C64" s="379" t="s">
        <v>2751</v>
      </c>
      <c r="D64" s="233"/>
      <c r="E64" s="225" t="s">
        <v>1309</v>
      </c>
      <c r="F64" s="369">
        <v>0.96</v>
      </c>
      <c r="G64" s="199" t="s">
        <v>292</v>
      </c>
      <c r="J64" s="233"/>
      <c r="K64" s="2346"/>
      <c r="L64" s="2346"/>
      <c r="M64" s="2347"/>
      <c r="N64" s="2347"/>
      <c r="O64" s="200">
        <v>0.0</v>
      </c>
      <c r="P64" s="200">
        <v>1.0</v>
      </c>
      <c r="Q64" s="200">
        <v>1.0</v>
      </c>
      <c r="R64" s="205" t="b">
        <v>1</v>
      </c>
      <c r="S64" s="205" t="b">
        <v>1</v>
      </c>
      <c r="T64" s="205" t="b">
        <v>0</v>
      </c>
      <c r="U64" s="222"/>
      <c r="V64" s="222"/>
    </row>
    <row r="65" ht="17.25" customHeight="1" outlineLevel="1">
      <c r="A65" s="207"/>
      <c r="B65" s="338" t="s">
        <v>3601</v>
      </c>
      <c r="C65" s="379" t="s">
        <v>3602</v>
      </c>
      <c r="D65" s="114"/>
      <c r="E65" s="225" t="s">
        <v>90</v>
      </c>
      <c r="F65" s="369">
        <v>9.6</v>
      </c>
      <c r="G65" s="199" t="s">
        <v>91</v>
      </c>
      <c r="H65" s="224"/>
      <c r="I65" s="224"/>
      <c r="J65" s="114"/>
      <c r="K65" s="2346"/>
      <c r="L65" s="2346"/>
      <c r="M65" s="2347"/>
      <c r="N65" s="2347"/>
      <c r="O65" s="200">
        <v>0.0</v>
      </c>
      <c r="P65" s="200">
        <v>1.0</v>
      </c>
      <c r="Q65" s="200">
        <v>1.0</v>
      </c>
      <c r="R65" s="205" t="b">
        <v>1</v>
      </c>
      <c r="S65" s="205" t="b">
        <v>1</v>
      </c>
      <c r="T65" s="205" t="b">
        <v>0</v>
      </c>
      <c r="U65" s="207"/>
      <c r="V65" s="222"/>
    </row>
    <row r="66" outlineLevel="1">
      <c r="A66" s="324" t="s">
        <v>3603</v>
      </c>
      <c r="B66" s="117"/>
      <c r="C66" s="327" t="s">
        <v>48</v>
      </c>
      <c r="D66" s="327" t="s">
        <v>49</v>
      </c>
      <c r="E66" s="327" t="s">
        <v>50</v>
      </c>
      <c r="F66" s="333" t="s">
        <v>2244</v>
      </c>
      <c r="G66" s="327" t="s">
        <v>52</v>
      </c>
      <c r="H66" s="331"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outlineLevel="1">
      <c r="A67" s="335" t="s">
        <v>322</v>
      </c>
      <c r="B67" s="343" t="s">
        <v>1096</v>
      </c>
      <c r="C67" s="199" t="s">
        <v>3606</v>
      </c>
      <c r="D67" s="199" t="s">
        <v>407</v>
      </c>
      <c r="E67" s="199" t="s">
        <v>451</v>
      </c>
      <c r="F67" s="200">
        <v>0.0</v>
      </c>
      <c r="G67" s="414"/>
      <c r="H67" s="283" t="s">
        <v>3607</v>
      </c>
      <c r="I67" s="221"/>
      <c r="J67" s="110"/>
      <c r="K67" s="203"/>
      <c r="L67" s="203"/>
      <c r="M67" s="204"/>
      <c r="N67" s="204"/>
      <c r="O67" s="200">
        <v>0.0</v>
      </c>
      <c r="P67" s="200">
        <v>1.0</v>
      </c>
      <c r="Q67" s="200">
        <v>1.0</v>
      </c>
      <c r="R67" s="205" t="b">
        <v>1</v>
      </c>
      <c r="S67" s="205" t="b">
        <v>1</v>
      </c>
      <c r="T67" s="205"/>
      <c r="U67" s="344" t="s">
        <v>340</v>
      </c>
      <c r="V67" s="344" t="b">
        <v>1</v>
      </c>
    </row>
    <row r="68" outlineLevel="1">
      <c r="A68" s="222"/>
      <c r="B68" s="343" t="s">
        <v>506</v>
      </c>
      <c r="C68" s="197" t="s">
        <v>2230</v>
      </c>
      <c r="D68" s="199" t="s">
        <v>218</v>
      </c>
      <c r="E68" s="199" t="s">
        <v>74</v>
      </c>
      <c r="F68" s="200">
        <v>14.399999999999999</v>
      </c>
      <c r="G68" s="199" t="s">
        <v>75</v>
      </c>
      <c r="H68" s="231"/>
      <c r="J68" s="233"/>
      <c r="K68" s="200"/>
      <c r="L68" s="200"/>
      <c r="M68" s="205"/>
      <c r="N68" s="205"/>
      <c r="O68" s="200"/>
      <c r="P68" s="200"/>
      <c r="Q68" s="200"/>
      <c r="R68" s="205" t="b">
        <v>0</v>
      </c>
      <c r="S68" s="205" t="b">
        <v>0</v>
      </c>
      <c r="T68" s="205" t="b">
        <v>0</v>
      </c>
      <c r="U68" s="222"/>
      <c r="V68" s="222"/>
    </row>
    <row r="69" outlineLevel="1">
      <c r="A69" s="335" t="s">
        <v>359</v>
      </c>
      <c r="B69" s="343" t="s">
        <v>1096</v>
      </c>
      <c r="C69" s="199" t="s">
        <v>3611</v>
      </c>
      <c r="D69" s="199" t="s">
        <v>3489</v>
      </c>
      <c r="E69" s="199" t="s">
        <v>451</v>
      </c>
      <c r="F69" s="200">
        <v>0.0</v>
      </c>
      <c r="G69" s="414"/>
      <c r="H69" s="231"/>
      <c r="J69" s="233"/>
      <c r="K69" s="200"/>
      <c r="L69" s="200"/>
      <c r="M69" s="205"/>
      <c r="N69" s="205"/>
      <c r="O69" s="200"/>
      <c r="P69" s="200"/>
      <c r="Q69" s="200"/>
      <c r="R69" s="205" t="b">
        <v>0</v>
      </c>
      <c r="S69" s="205" t="b">
        <v>0</v>
      </c>
      <c r="T69" s="205" t="b">
        <v>0</v>
      </c>
      <c r="U69" s="222"/>
      <c r="V69" s="222"/>
    </row>
    <row r="70" outlineLevel="1">
      <c r="A70" s="222"/>
      <c r="B70" s="343" t="s">
        <v>506</v>
      </c>
      <c r="C70" s="197" t="s">
        <v>2230</v>
      </c>
      <c r="D70" s="199" t="s">
        <v>218</v>
      </c>
      <c r="E70" s="199" t="s">
        <v>74</v>
      </c>
      <c r="F70" s="200">
        <v>14.399999999999999</v>
      </c>
      <c r="G70" s="199" t="s">
        <v>75</v>
      </c>
      <c r="H70" s="112"/>
      <c r="I70" s="224"/>
      <c r="J70" s="114"/>
      <c r="K70" s="200"/>
      <c r="L70" s="200"/>
      <c r="M70" s="205"/>
      <c r="N70" s="205"/>
      <c r="O70" s="200">
        <v>0.0</v>
      </c>
      <c r="P70" s="200">
        <v>1.0</v>
      </c>
      <c r="Q70" s="200">
        <v>1.0</v>
      </c>
      <c r="R70" s="205" t="b">
        <v>1</v>
      </c>
      <c r="S70" s="205" t="b">
        <v>1</v>
      </c>
      <c r="T70" s="205"/>
      <c r="U70" s="207"/>
      <c r="V70" s="207"/>
    </row>
    <row r="71" outlineLevel="1">
      <c r="A71" s="324" t="s">
        <v>3612</v>
      </c>
      <c r="B71" s="117"/>
      <c r="C71" s="327" t="s">
        <v>48</v>
      </c>
      <c r="D71" s="327" t="s">
        <v>49</v>
      </c>
      <c r="E71" s="327" t="s">
        <v>50</v>
      </c>
      <c r="F71" s="333" t="s">
        <v>2244</v>
      </c>
      <c r="G71" s="327" t="s">
        <v>52</v>
      </c>
      <c r="H71" s="331" t="s">
        <v>53</v>
      </c>
      <c r="I71" s="120"/>
      <c r="J71" s="117"/>
      <c r="K71" s="333" t="s">
        <v>180</v>
      </c>
      <c r="L71" s="333" t="s">
        <v>181</v>
      </c>
      <c r="M71" s="333" t="s">
        <v>182</v>
      </c>
      <c r="N71" s="333" t="s">
        <v>183</v>
      </c>
      <c r="O71" s="334" t="s">
        <v>184</v>
      </c>
      <c r="P71" s="333" t="s">
        <v>185</v>
      </c>
      <c r="Q71" s="334" t="s">
        <v>186</v>
      </c>
      <c r="R71" s="333" t="s">
        <v>317</v>
      </c>
      <c r="S71" s="334" t="s">
        <v>318</v>
      </c>
      <c r="T71" s="334" t="s">
        <v>319</v>
      </c>
      <c r="U71" s="334" t="s">
        <v>320</v>
      </c>
      <c r="V71" s="334" t="s">
        <v>321</v>
      </c>
    </row>
    <row r="72" ht="27.75" customHeight="1" outlineLevel="1">
      <c r="A72" s="336" t="s">
        <v>322</v>
      </c>
      <c r="B72" s="594" t="s">
        <v>1096</v>
      </c>
      <c r="C72" s="209" t="s">
        <v>3177</v>
      </c>
      <c r="D72" s="209" t="s">
        <v>131</v>
      </c>
      <c r="E72" s="199" t="s">
        <v>451</v>
      </c>
      <c r="F72" s="200">
        <v>0.0</v>
      </c>
      <c r="G72" s="414"/>
      <c r="H72" s="2351" t="s">
        <v>3613</v>
      </c>
      <c r="I72" s="221"/>
      <c r="J72" s="110"/>
      <c r="K72" s="200"/>
      <c r="L72" s="200"/>
      <c r="M72" s="200"/>
      <c r="N72" s="200"/>
      <c r="O72" s="200">
        <v>0.0</v>
      </c>
      <c r="P72" s="200">
        <v>1.0</v>
      </c>
      <c r="Q72" s="200">
        <v>1.0</v>
      </c>
      <c r="R72" s="205" t="b">
        <v>1</v>
      </c>
      <c r="S72" s="205" t="b">
        <v>1</v>
      </c>
      <c r="T72" s="205" t="b">
        <v>0</v>
      </c>
      <c r="U72" s="344" t="s">
        <v>340</v>
      </c>
      <c r="V72" s="344" t="b">
        <v>1</v>
      </c>
    </row>
    <row r="73" ht="27.75" customHeight="1" outlineLevel="1">
      <c r="A73" s="207"/>
      <c r="B73" s="594" t="s">
        <v>506</v>
      </c>
      <c r="C73" s="209" t="s">
        <v>2230</v>
      </c>
      <c r="D73" s="2353" t="s">
        <v>65</v>
      </c>
      <c r="E73" s="200" t="s">
        <v>3615</v>
      </c>
      <c r="F73" s="200" t="s">
        <v>3616</v>
      </c>
      <c r="G73" s="199" t="s">
        <v>3617</v>
      </c>
      <c r="J73" s="233"/>
      <c r="K73" s="200"/>
      <c r="L73" s="200"/>
      <c r="M73" s="200"/>
      <c r="N73" s="200"/>
      <c r="O73" s="200">
        <v>0.0</v>
      </c>
      <c r="P73" s="200">
        <v>1.0</v>
      </c>
      <c r="Q73" s="200">
        <v>1.0</v>
      </c>
      <c r="R73" s="205" t="b">
        <v>1</v>
      </c>
      <c r="S73" s="205" t="b">
        <v>1</v>
      </c>
      <c r="T73" s="205" t="b">
        <v>0</v>
      </c>
      <c r="U73" s="222"/>
      <c r="V73" s="222"/>
    </row>
    <row r="74" ht="27.75" customHeight="1" outlineLevel="1">
      <c r="A74" s="336" t="s">
        <v>359</v>
      </c>
      <c r="B74" s="594" t="s">
        <v>1096</v>
      </c>
      <c r="C74" s="209" t="s">
        <v>3619</v>
      </c>
      <c r="D74" s="209" t="s">
        <v>833</v>
      </c>
      <c r="E74" s="199" t="s">
        <v>451</v>
      </c>
      <c r="F74" s="200">
        <v>0.0</v>
      </c>
      <c r="G74" s="414"/>
      <c r="J74" s="233"/>
      <c r="K74" s="200"/>
      <c r="L74" s="200"/>
      <c r="M74" s="200"/>
      <c r="N74" s="200"/>
      <c r="O74" s="200">
        <v>0.0</v>
      </c>
      <c r="P74" s="200">
        <v>1.0</v>
      </c>
      <c r="Q74" s="200">
        <v>1.0</v>
      </c>
      <c r="R74" s="205" t="b">
        <v>1</v>
      </c>
      <c r="S74" s="205" t="b">
        <v>1</v>
      </c>
      <c r="T74" s="205" t="b">
        <v>0</v>
      </c>
      <c r="U74" s="222"/>
      <c r="V74" s="222"/>
    </row>
    <row r="75" ht="27.75" customHeight="1" outlineLevel="1">
      <c r="A75" s="207"/>
      <c r="B75" s="594" t="s">
        <v>506</v>
      </c>
      <c r="C75" s="209" t="s">
        <v>2230</v>
      </c>
      <c r="D75" s="2356"/>
      <c r="E75" s="200" t="s">
        <v>3615</v>
      </c>
      <c r="F75" s="200" t="s">
        <v>3616</v>
      </c>
      <c r="G75" s="199" t="s">
        <v>3617</v>
      </c>
      <c r="H75" s="224"/>
      <c r="I75" s="224"/>
      <c r="J75" s="114"/>
      <c r="K75" s="200"/>
      <c r="L75" s="200"/>
      <c r="M75" s="200"/>
      <c r="N75" s="200"/>
      <c r="O75" s="200">
        <v>0.0</v>
      </c>
      <c r="P75" s="200">
        <v>1.0</v>
      </c>
      <c r="Q75" s="200">
        <v>1.0</v>
      </c>
      <c r="R75" s="205" t="b">
        <v>1</v>
      </c>
      <c r="S75" s="205" t="b">
        <v>1</v>
      </c>
      <c r="T75" s="205" t="b">
        <v>0</v>
      </c>
      <c r="U75" s="207"/>
      <c r="V75" s="207"/>
    </row>
    <row r="76" outlineLevel="1">
      <c r="A76" s="324" t="s">
        <v>3623</v>
      </c>
      <c r="B76" s="117"/>
      <c r="C76" s="327" t="s">
        <v>48</v>
      </c>
      <c r="D76" s="327" t="s">
        <v>49</v>
      </c>
      <c r="E76" s="327" t="s">
        <v>50</v>
      </c>
      <c r="F76" s="333" t="s">
        <v>2244</v>
      </c>
      <c r="G76" s="327"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outlineLevel="1">
      <c r="A77" s="336" t="s">
        <v>324</v>
      </c>
      <c r="B77" s="338" t="s">
        <v>499</v>
      </c>
      <c r="C77" s="826" t="s">
        <v>3625</v>
      </c>
      <c r="D77" s="364" t="s">
        <v>548</v>
      </c>
      <c r="E77" s="209" t="s">
        <v>2064</v>
      </c>
      <c r="F77" s="369">
        <v>1.32</v>
      </c>
      <c r="G77" s="199" t="s">
        <v>292</v>
      </c>
      <c r="H77" s="2359" t="s">
        <v>3626</v>
      </c>
      <c r="I77" s="221"/>
      <c r="J77" s="110"/>
      <c r="K77" s="2344"/>
      <c r="L77" s="2344"/>
      <c r="M77" s="2345"/>
      <c r="N77" s="2345"/>
      <c r="O77" s="200">
        <v>0.0</v>
      </c>
      <c r="P77" s="200">
        <v>1.0</v>
      </c>
      <c r="Q77" s="200">
        <v>1.0</v>
      </c>
      <c r="R77" s="205" t="b">
        <v>1</v>
      </c>
      <c r="S77" s="205" t="b">
        <v>0</v>
      </c>
      <c r="T77" s="205" t="b">
        <v>1</v>
      </c>
      <c r="U77" s="344" t="s">
        <v>340</v>
      </c>
      <c r="V77" s="344" t="b">
        <v>1</v>
      </c>
    </row>
    <row r="78" outlineLevel="1">
      <c r="A78" s="207"/>
      <c r="B78" s="356" t="s">
        <v>3627</v>
      </c>
      <c r="C78" s="379" t="s">
        <v>3628</v>
      </c>
      <c r="D78" s="114"/>
      <c r="E78" s="209" t="s">
        <v>90</v>
      </c>
      <c r="F78" s="377">
        <v>9.6</v>
      </c>
      <c r="G78" s="199" t="s">
        <v>70</v>
      </c>
      <c r="H78" s="224"/>
      <c r="I78" s="224"/>
      <c r="J78" s="114"/>
      <c r="K78" s="2346"/>
      <c r="L78" s="2346"/>
      <c r="M78" s="2347"/>
      <c r="N78" s="2347"/>
      <c r="O78" s="200">
        <v>0.0</v>
      </c>
      <c r="P78" s="200">
        <v>1.0</v>
      </c>
      <c r="Q78" s="200">
        <v>1.0</v>
      </c>
      <c r="R78" s="205" t="b">
        <v>1</v>
      </c>
      <c r="S78" s="205" t="b">
        <v>0</v>
      </c>
      <c r="T78" s="205" t="b">
        <v>1</v>
      </c>
      <c r="U78" s="207"/>
      <c r="V78" s="207"/>
    </row>
    <row r="79" outlineLevel="1">
      <c r="A79" s="324" t="s">
        <v>3629</v>
      </c>
      <c r="B79" s="117"/>
      <c r="C79" s="327" t="s">
        <v>48</v>
      </c>
      <c r="D79" s="327" t="s">
        <v>49</v>
      </c>
      <c r="E79" s="328" t="s">
        <v>50</v>
      </c>
      <c r="F79" s="329" t="s">
        <v>51</v>
      </c>
      <c r="G79" s="328" t="s">
        <v>52</v>
      </c>
      <c r="H79" s="331" t="str">
        <f>'テンプレート'!H80</f>
        <v>Comment</v>
      </c>
      <c r="I79" s="120"/>
      <c r="J79" s="117"/>
      <c r="K79" s="333" t="str">
        <f>'テンプレート'!K80</f>
        <v>ベクトル</v>
      </c>
      <c r="L79" s="333" t="str">
        <f>'テンプレート'!L80</f>
        <v>KBG (R.E.)</v>
      </c>
      <c r="M79" s="333" t="str">
        <f>'テンプレート'!M80</f>
        <v>BKB (R.A.)</v>
      </c>
      <c r="N79" s="333" t="str">
        <f>'テンプレート'!N80</f>
        <v>FKB (R.F.)</v>
      </c>
      <c r="O79" s="334" t="str">
        <f>'テンプレート'!O80</f>
        <v>盾削り値</v>
      </c>
      <c r="P79" s="333" t="str">
        <f>'テンプレート'!P80</f>
        <v>ﾋｯﾄｽﾄｯﾌﾟ</v>
      </c>
      <c r="Q79" s="334" t="str">
        <f>'テンプレート'!Q80</f>
        <v>ずらし</v>
      </c>
      <c r="R79" s="333" t="str">
        <f>'テンプレート'!R80</f>
        <v>相殺</v>
      </c>
      <c r="S79" s="334" t="str">
        <f>'テンプレート'!S80</f>
        <v>相殺ﾓｰｼｮﾝ</v>
      </c>
      <c r="T79" s="334" t="str">
        <f>'テンプレート'!T80</f>
        <v>飛び道具</v>
      </c>
      <c r="U79" s="334" t="str">
        <f>'テンプレート'!U80</f>
        <v>慣性反転</v>
      </c>
      <c r="V79" s="334" t="str">
        <f>'テンプレート'!V80</f>
        <v>向き反転</v>
      </c>
    </row>
    <row r="80" ht="21.75" customHeight="1" outlineLevel="1">
      <c r="A80" s="335" t="s">
        <v>324</v>
      </c>
      <c r="B80" s="388" t="s">
        <v>3630</v>
      </c>
      <c r="C80" s="199" t="s">
        <v>1616</v>
      </c>
      <c r="D80" s="384"/>
      <c r="E80" s="199" t="s">
        <v>58</v>
      </c>
      <c r="F80" s="200">
        <v>4.8</v>
      </c>
      <c r="G80" s="199" t="s">
        <v>59</v>
      </c>
      <c r="H80" s="243" t="s">
        <v>3634</v>
      </c>
      <c r="I80" s="221"/>
      <c r="J80" s="110"/>
      <c r="K80" s="200"/>
      <c r="L80" s="200"/>
      <c r="M80" s="205"/>
      <c r="N80" s="205"/>
      <c r="O80" s="200">
        <v>0.0</v>
      </c>
      <c r="P80" s="200">
        <v>1.0</v>
      </c>
      <c r="Q80" s="200">
        <v>1.0</v>
      </c>
      <c r="R80" s="205" t="b">
        <v>1</v>
      </c>
      <c r="S80" s="205" t="b">
        <v>1</v>
      </c>
      <c r="T80" s="205" t="b">
        <v>0</v>
      </c>
      <c r="U80" s="344" t="s">
        <v>340</v>
      </c>
      <c r="V80" s="344" t="b">
        <v>1</v>
      </c>
    </row>
    <row r="81" ht="21.75" customHeight="1" outlineLevel="1">
      <c r="A81" s="222"/>
      <c r="B81" s="388" t="s">
        <v>3636</v>
      </c>
      <c r="C81" s="197" t="s">
        <v>3637</v>
      </c>
      <c r="D81" s="222"/>
      <c r="E81" s="199" t="s">
        <v>194</v>
      </c>
      <c r="F81" s="200">
        <v>3.5999999999999996</v>
      </c>
      <c r="G81" s="199" t="s">
        <v>193</v>
      </c>
      <c r="H81" s="231"/>
      <c r="J81" s="233"/>
      <c r="K81" s="200"/>
      <c r="L81" s="200"/>
      <c r="M81" s="205"/>
      <c r="N81" s="205"/>
      <c r="O81" s="200">
        <v>0.0</v>
      </c>
      <c r="P81" s="200">
        <v>1.0</v>
      </c>
      <c r="Q81" s="200">
        <v>1.0</v>
      </c>
      <c r="R81" s="205" t="b">
        <v>1</v>
      </c>
      <c r="S81" s="205" t="b">
        <v>1</v>
      </c>
      <c r="T81" s="205" t="b">
        <v>0</v>
      </c>
      <c r="U81" s="222"/>
      <c r="V81" s="222"/>
    </row>
    <row r="82" ht="21.75" customHeight="1" outlineLevel="1">
      <c r="A82" s="222"/>
      <c r="B82" s="388" t="s">
        <v>301</v>
      </c>
      <c r="C82" s="197" t="s">
        <v>639</v>
      </c>
      <c r="D82" s="199" t="s">
        <v>345</v>
      </c>
      <c r="E82" s="199" t="s">
        <v>229</v>
      </c>
      <c r="F82" s="200">
        <v>6.0</v>
      </c>
      <c r="G82" s="199" t="s">
        <v>67</v>
      </c>
      <c r="H82" s="112"/>
      <c r="I82" s="224"/>
      <c r="J82" s="114"/>
      <c r="K82" s="200"/>
      <c r="L82" s="200"/>
      <c r="M82" s="205"/>
      <c r="N82" s="205"/>
      <c r="O82" s="200">
        <v>0.0</v>
      </c>
      <c r="P82" s="200">
        <v>1.0</v>
      </c>
      <c r="Q82" s="200">
        <v>1.0</v>
      </c>
      <c r="R82" s="205" t="b">
        <v>1</v>
      </c>
      <c r="S82" s="205" t="b">
        <v>1</v>
      </c>
      <c r="T82" s="205" t="b">
        <v>0</v>
      </c>
      <c r="U82" s="207"/>
      <c r="V82" s="207"/>
    </row>
    <row r="83" outlineLevel="1">
      <c r="A83" s="324" t="s">
        <v>3639</v>
      </c>
      <c r="B83" s="117"/>
      <c r="C83" s="327" t="s">
        <v>48</v>
      </c>
      <c r="D83" s="327" t="s">
        <v>49</v>
      </c>
      <c r="E83" s="328" t="s">
        <v>50</v>
      </c>
      <c r="F83" s="329" t="s">
        <v>51</v>
      </c>
      <c r="G83" s="328" t="s">
        <v>52</v>
      </c>
      <c r="H83" s="331" t="str">
        <f>'テンプレート'!H85</f>
        <v>Comment</v>
      </c>
      <c r="I83" s="120"/>
      <c r="J83" s="117"/>
      <c r="K83" s="333" t="str">
        <f>'テンプレート'!K85</f>
        <v>ベクトル</v>
      </c>
      <c r="L83" s="333" t="str">
        <f>'テンプレート'!L85</f>
        <v>KBG (R.E.)</v>
      </c>
      <c r="M83" s="333" t="str">
        <f>'テンプレート'!M85</f>
        <v>BKB (R.A.)</v>
      </c>
      <c r="N83" s="333" t="str">
        <f>'テンプレート'!N85</f>
        <v>FKB (R.F.)</v>
      </c>
      <c r="O83" s="334" t="str">
        <f>'テンプレート'!O85</f>
        <v>盾削り値</v>
      </c>
      <c r="P83" s="333" t="str">
        <f>'テンプレート'!P85</f>
        <v>ﾋｯﾄｽﾄｯﾌﾟ</v>
      </c>
      <c r="Q83" s="334" t="str">
        <f>'テンプレート'!Q85</f>
        <v>ずらし</v>
      </c>
      <c r="R83" s="333" t="str">
        <f>'テンプレート'!R85</f>
        <v>相殺</v>
      </c>
      <c r="S83" s="334" t="str">
        <f>'テンプレート'!S85</f>
        <v>相殺ﾓｰｼｮﾝ</v>
      </c>
      <c r="T83" s="334" t="str">
        <f>'テンプレート'!T85</f>
        <v>飛び道具</v>
      </c>
      <c r="U83" s="334" t="str">
        <f>'テンプレート'!U85</f>
        <v>慣性反転</v>
      </c>
      <c r="V83" s="334" t="str">
        <f>'テンプレート'!V85</f>
        <v>向き反転</v>
      </c>
    </row>
    <row r="84" outlineLevel="1">
      <c r="A84" s="336" t="s">
        <v>324</v>
      </c>
      <c r="B84" s="338" t="s">
        <v>170</v>
      </c>
      <c r="C84" s="209" t="s">
        <v>205</v>
      </c>
      <c r="D84" s="2373"/>
      <c r="E84" s="209" t="s">
        <v>68</v>
      </c>
      <c r="F84" s="369">
        <v>2.64</v>
      </c>
      <c r="G84" s="199" t="s">
        <v>70</v>
      </c>
      <c r="H84" s="2359" t="s">
        <v>3642</v>
      </c>
      <c r="I84" s="221"/>
      <c r="J84" s="110"/>
      <c r="K84" s="2344"/>
      <c r="L84" s="2344"/>
      <c r="M84" s="2345"/>
      <c r="N84" s="2345"/>
      <c r="O84" s="200">
        <v>0.0</v>
      </c>
      <c r="P84" s="200">
        <v>1.0</v>
      </c>
      <c r="Q84" s="200">
        <v>1.0</v>
      </c>
      <c r="R84" s="205" t="b">
        <v>1</v>
      </c>
      <c r="S84" s="205" t="b">
        <v>1</v>
      </c>
      <c r="T84" s="205" t="b">
        <v>0</v>
      </c>
      <c r="U84" s="344" t="s">
        <v>340</v>
      </c>
      <c r="V84" s="344" t="b">
        <v>1</v>
      </c>
    </row>
    <row r="85" outlineLevel="1">
      <c r="A85" s="222"/>
      <c r="B85" s="594" t="s">
        <v>411</v>
      </c>
      <c r="C85" s="379" t="s">
        <v>3645</v>
      </c>
      <c r="D85" s="233"/>
      <c r="E85" s="225" t="s">
        <v>194</v>
      </c>
      <c r="F85" s="377">
        <v>3.5999999999999996</v>
      </c>
      <c r="G85" s="199" t="s">
        <v>193</v>
      </c>
      <c r="J85" s="233"/>
      <c r="K85" s="2346"/>
      <c r="L85" s="2346"/>
      <c r="M85" s="2347"/>
      <c r="N85" s="2347"/>
      <c r="O85" s="200">
        <v>0.0</v>
      </c>
      <c r="P85" s="200">
        <v>1.0</v>
      </c>
      <c r="Q85" s="200">
        <v>1.0</v>
      </c>
      <c r="R85" s="205" t="b">
        <v>1</v>
      </c>
      <c r="S85" s="205" t="b">
        <v>1</v>
      </c>
      <c r="T85" s="205" t="b">
        <v>0</v>
      </c>
      <c r="U85" s="222"/>
      <c r="V85" s="222"/>
    </row>
    <row r="86" outlineLevel="1">
      <c r="A86" s="207"/>
      <c r="B86" s="594" t="s">
        <v>414</v>
      </c>
      <c r="C86" s="379" t="s">
        <v>1230</v>
      </c>
      <c r="D86" s="114"/>
      <c r="E86" s="225" t="s">
        <v>58</v>
      </c>
      <c r="F86" s="377">
        <v>4.8</v>
      </c>
      <c r="G86" s="199" t="s">
        <v>59</v>
      </c>
      <c r="H86" s="224"/>
      <c r="I86" s="224"/>
      <c r="J86" s="114"/>
      <c r="K86" s="2346"/>
      <c r="L86" s="2346"/>
      <c r="M86" s="2347"/>
      <c r="N86" s="2347"/>
      <c r="O86" s="200">
        <v>0.0</v>
      </c>
      <c r="P86" s="200">
        <v>1.0</v>
      </c>
      <c r="Q86" s="200">
        <v>1.0</v>
      </c>
      <c r="R86" s="205" t="b">
        <v>1</v>
      </c>
      <c r="S86" s="205" t="b">
        <v>1</v>
      </c>
      <c r="T86" s="205" t="b">
        <v>0</v>
      </c>
      <c r="U86" s="207"/>
      <c r="V86" s="207"/>
    </row>
    <row r="87" outlineLevel="1">
      <c r="A87" s="324" t="s">
        <v>3647</v>
      </c>
      <c r="B87" s="117"/>
      <c r="C87" s="327" t="s">
        <v>48</v>
      </c>
      <c r="D87" s="327" t="s">
        <v>49</v>
      </c>
      <c r="E87" s="327" t="s">
        <v>50</v>
      </c>
      <c r="F87" s="333" t="s">
        <v>2244</v>
      </c>
      <c r="G87" s="327" t="s">
        <v>52</v>
      </c>
      <c r="H87" s="331" t="s">
        <v>53</v>
      </c>
      <c r="I87" s="120"/>
      <c r="J87" s="117"/>
      <c r="K87" s="333" t="s">
        <v>180</v>
      </c>
      <c r="L87" s="333" t="s">
        <v>181</v>
      </c>
      <c r="M87" s="333" t="s">
        <v>182</v>
      </c>
      <c r="N87" s="333" t="s">
        <v>183</v>
      </c>
      <c r="O87" s="334" t="s">
        <v>184</v>
      </c>
      <c r="P87" s="333" t="s">
        <v>185</v>
      </c>
      <c r="Q87" s="334" t="s">
        <v>186</v>
      </c>
      <c r="R87" s="333" t="s">
        <v>317</v>
      </c>
      <c r="S87" s="334" t="s">
        <v>318</v>
      </c>
      <c r="T87" s="334" t="s">
        <v>319</v>
      </c>
      <c r="U87" s="334" t="s">
        <v>320</v>
      </c>
      <c r="V87" s="334" t="s">
        <v>321</v>
      </c>
    </row>
    <row r="88" outlineLevel="1">
      <c r="A88" s="336" t="s">
        <v>322</v>
      </c>
      <c r="B88" s="2382"/>
      <c r="C88" s="826" t="s">
        <v>192</v>
      </c>
      <c r="D88" s="362" t="s">
        <v>2464</v>
      </c>
      <c r="E88" s="826" t="s">
        <v>3652</v>
      </c>
      <c r="F88" s="2384" t="s">
        <v>3653</v>
      </c>
      <c r="G88" s="199" t="s">
        <v>3657</v>
      </c>
      <c r="H88" s="2343" t="s">
        <v>3658</v>
      </c>
      <c r="I88" s="221"/>
      <c r="J88" s="110"/>
      <c r="K88" s="369"/>
      <c r="L88" s="369"/>
      <c r="M88" s="2386"/>
      <c r="N88" s="2386"/>
      <c r="O88" s="200">
        <v>0.0</v>
      </c>
      <c r="P88" s="200">
        <v>1.0</v>
      </c>
      <c r="Q88" s="200">
        <v>1.0</v>
      </c>
      <c r="R88" s="205" t="b">
        <v>1</v>
      </c>
      <c r="S88" s="205" t="b">
        <v>1</v>
      </c>
      <c r="T88" s="205" t="b">
        <v>0</v>
      </c>
      <c r="U88" s="344" t="s">
        <v>340</v>
      </c>
      <c r="V88" s="344" t="b">
        <v>1</v>
      </c>
    </row>
    <row r="89" outlineLevel="1">
      <c r="A89" s="222"/>
      <c r="B89" s="594" t="s">
        <v>343</v>
      </c>
      <c r="C89" s="382" t="s">
        <v>709</v>
      </c>
      <c r="D89" s="233"/>
      <c r="E89" s="379" t="s">
        <v>3662</v>
      </c>
      <c r="F89" s="2390" t="s">
        <v>3663</v>
      </c>
      <c r="G89" s="199" t="s">
        <v>3666</v>
      </c>
      <c r="J89" s="233"/>
      <c r="K89" s="377"/>
      <c r="L89" s="377"/>
      <c r="M89" s="2391"/>
      <c r="N89" s="2391"/>
      <c r="O89" s="200">
        <v>0.0</v>
      </c>
      <c r="P89" s="200">
        <v>1.0</v>
      </c>
      <c r="Q89" s="200">
        <v>1.0</v>
      </c>
      <c r="R89" s="205" t="b">
        <v>1</v>
      </c>
      <c r="S89" s="205" t="b">
        <v>1</v>
      </c>
      <c r="T89" s="205" t="b">
        <v>0</v>
      </c>
      <c r="U89" s="222"/>
      <c r="V89" s="222"/>
    </row>
    <row r="90" outlineLevel="1">
      <c r="A90" s="222"/>
      <c r="B90" s="594" t="s">
        <v>352</v>
      </c>
      <c r="C90" s="382" t="s">
        <v>1474</v>
      </c>
      <c r="D90" s="233"/>
      <c r="E90" s="379" t="s">
        <v>3668</v>
      </c>
      <c r="F90" s="2390" t="s">
        <v>3669</v>
      </c>
      <c r="G90" s="199" t="s">
        <v>401</v>
      </c>
      <c r="J90" s="233"/>
      <c r="K90" s="377"/>
      <c r="L90" s="377"/>
      <c r="M90" s="2391"/>
      <c r="N90" s="2391"/>
      <c r="O90" s="200">
        <v>0.0</v>
      </c>
      <c r="P90" s="200">
        <v>1.0</v>
      </c>
      <c r="Q90" s="200">
        <v>1.0</v>
      </c>
      <c r="R90" s="205" t="b">
        <v>1</v>
      </c>
      <c r="S90" s="205" t="b">
        <v>1</v>
      </c>
      <c r="T90" s="205" t="b">
        <v>0</v>
      </c>
      <c r="U90" s="222"/>
      <c r="V90" s="222"/>
    </row>
    <row r="91" outlineLevel="1">
      <c r="A91" s="207"/>
      <c r="B91" s="594" t="s">
        <v>403</v>
      </c>
      <c r="C91" s="382" t="s">
        <v>3670</v>
      </c>
      <c r="D91" s="114"/>
      <c r="E91" s="379" t="s">
        <v>3671</v>
      </c>
      <c r="F91" s="2390" t="s">
        <v>3672</v>
      </c>
      <c r="G91" s="199" t="s">
        <v>108</v>
      </c>
      <c r="H91" s="224"/>
      <c r="I91" s="224"/>
      <c r="J91" s="114"/>
      <c r="K91" s="377"/>
      <c r="L91" s="377"/>
      <c r="M91" s="2391"/>
      <c r="N91" s="2391"/>
      <c r="O91" s="200">
        <v>0.0</v>
      </c>
      <c r="P91" s="200">
        <v>1.0</v>
      </c>
      <c r="Q91" s="200">
        <v>1.0</v>
      </c>
      <c r="R91" s="205" t="b">
        <v>1</v>
      </c>
      <c r="S91" s="205" t="b">
        <v>1</v>
      </c>
      <c r="T91" s="205" t="b">
        <v>0</v>
      </c>
      <c r="U91" s="207"/>
      <c r="V91" s="207"/>
    </row>
    <row r="92" outlineLevel="1">
      <c r="A92" s="351" t="s">
        <v>359</v>
      </c>
      <c r="B92" s="2393" t="s">
        <v>170</v>
      </c>
      <c r="C92" s="382" t="s">
        <v>90</v>
      </c>
      <c r="D92" s="2394"/>
      <c r="E92" s="225" t="s">
        <v>194</v>
      </c>
      <c r="F92" s="377">
        <v>3.5999999999999996</v>
      </c>
      <c r="G92" s="199" t="s">
        <v>193</v>
      </c>
      <c r="H92" s="2396" t="s">
        <v>3674</v>
      </c>
      <c r="J92" s="233"/>
      <c r="K92" s="377"/>
      <c r="L92" s="377"/>
      <c r="M92" s="2391"/>
      <c r="N92" s="2391"/>
      <c r="O92" s="200">
        <v>0.0</v>
      </c>
      <c r="P92" s="200">
        <v>1.0</v>
      </c>
      <c r="Q92" s="200">
        <v>1.0</v>
      </c>
      <c r="R92" s="205" t="b">
        <v>1</v>
      </c>
      <c r="S92" s="205" t="b">
        <v>1</v>
      </c>
      <c r="T92" s="205" t="b">
        <v>0</v>
      </c>
      <c r="U92" s="344" t="s">
        <v>340</v>
      </c>
      <c r="V92" s="344" t="b">
        <v>1</v>
      </c>
    </row>
    <row r="93" outlineLevel="1">
      <c r="A93" s="222"/>
      <c r="B93" s="2393" t="s">
        <v>177</v>
      </c>
      <c r="C93" s="379" t="s">
        <v>191</v>
      </c>
      <c r="D93" s="233"/>
      <c r="E93" s="237" t="s">
        <v>303</v>
      </c>
      <c r="F93" s="377">
        <v>2.4</v>
      </c>
      <c r="G93" s="199" t="s">
        <v>70</v>
      </c>
      <c r="J93" s="233"/>
      <c r="K93" s="377"/>
      <c r="L93" s="377"/>
      <c r="M93" s="2391"/>
      <c r="N93" s="2391"/>
      <c r="O93" s="200">
        <v>0.0</v>
      </c>
      <c r="P93" s="200">
        <v>1.0</v>
      </c>
      <c r="Q93" s="200">
        <v>1.0</v>
      </c>
      <c r="R93" s="205" t="b">
        <v>1</v>
      </c>
      <c r="S93" s="205" t="b">
        <v>1</v>
      </c>
      <c r="T93" s="205" t="b">
        <v>0</v>
      </c>
      <c r="U93" s="222"/>
      <c r="V93" s="222"/>
    </row>
    <row r="94" outlineLevel="1">
      <c r="A94" s="222"/>
      <c r="B94" s="2393" t="s">
        <v>245</v>
      </c>
      <c r="C94" s="379" t="s">
        <v>225</v>
      </c>
      <c r="D94" s="233"/>
      <c r="E94" s="237" t="s">
        <v>303</v>
      </c>
      <c r="F94" s="377">
        <v>2.4</v>
      </c>
      <c r="G94" s="199" t="s">
        <v>70</v>
      </c>
      <c r="J94" s="233"/>
      <c r="K94" s="377"/>
      <c r="L94" s="377"/>
      <c r="M94" s="2391"/>
      <c r="N94" s="2391"/>
      <c r="O94" s="200"/>
      <c r="P94" s="200"/>
      <c r="Q94" s="200"/>
      <c r="R94" s="205" t="b">
        <v>0</v>
      </c>
      <c r="S94" s="205" t="b">
        <v>0</v>
      </c>
      <c r="T94" s="205" t="b">
        <v>0</v>
      </c>
      <c r="U94" s="222"/>
      <c r="V94" s="222"/>
    </row>
    <row r="95" outlineLevel="1">
      <c r="A95" s="222"/>
      <c r="B95" s="2393" t="s">
        <v>416</v>
      </c>
      <c r="C95" s="379" t="s">
        <v>122</v>
      </c>
      <c r="D95" s="233"/>
      <c r="E95" s="237" t="s">
        <v>303</v>
      </c>
      <c r="F95" s="377">
        <v>2.4</v>
      </c>
      <c r="G95" s="199" t="s">
        <v>70</v>
      </c>
      <c r="J95" s="233"/>
      <c r="K95" s="377"/>
      <c r="L95" s="377"/>
      <c r="M95" s="2391"/>
      <c r="N95" s="2391"/>
      <c r="O95" s="200">
        <v>0.0</v>
      </c>
      <c r="P95" s="200">
        <v>1.0</v>
      </c>
      <c r="Q95" s="200">
        <v>1.0</v>
      </c>
      <c r="R95" s="205" t="b">
        <v>1</v>
      </c>
      <c r="S95" s="205" t="b">
        <v>1</v>
      </c>
      <c r="T95" s="205" t="b">
        <v>0</v>
      </c>
      <c r="U95" s="222"/>
      <c r="V95" s="222"/>
    </row>
    <row r="96" outlineLevel="1">
      <c r="A96" s="222"/>
      <c r="B96" s="2393" t="s">
        <v>417</v>
      </c>
      <c r="C96" s="379" t="s">
        <v>1066</v>
      </c>
      <c r="D96" s="233"/>
      <c r="E96" s="237" t="s">
        <v>303</v>
      </c>
      <c r="F96" s="377">
        <v>2.4</v>
      </c>
      <c r="G96" s="199" t="s">
        <v>70</v>
      </c>
      <c r="J96" s="233"/>
      <c r="K96" s="377"/>
      <c r="L96" s="377"/>
      <c r="M96" s="2391"/>
      <c r="N96" s="2391"/>
      <c r="O96" s="200"/>
      <c r="P96" s="200"/>
      <c r="Q96" s="200"/>
      <c r="R96" s="205" t="b">
        <v>0</v>
      </c>
      <c r="S96" s="205" t="b">
        <v>0</v>
      </c>
      <c r="T96" s="205" t="b">
        <v>0</v>
      </c>
      <c r="U96" s="222"/>
      <c r="V96" s="222"/>
    </row>
    <row r="97" outlineLevel="1">
      <c r="A97" s="222"/>
      <c r="B97" s="2393" t="s">
        <v>298</v>
      </c>
      <c r="C97" s="379" t="s">
        <v>835</v>
      </c>
      <c r="D97" s="233"/>
      <c r="E97" s="237" t="s">
        <v>303</v>
      </c>
      <c r="F97" s="377">
        <v>2.4</v>
      </c>
      <c r="G97" s="199" t="s">
        <v>70</v>
      </c>
      <c r="J97" s="233"/>
      <c r="K97" s="377"/>
      <c r="L97" s="377"/>
      <c r="M97" s="2391"/>
      <c r="N97" s="2391"/>
      <c r="O97" s="200">
        <v>0.0</v>
      </c>
      <c r="P97" s="200">
        <v>1.0</v>
      </c>
      <c r="Q97" s="200">
        <v>1.0</v>
      </c>
      <c r="R97" s="205" t="b">
        <v>1</v>
      </c>
      <c r="S97" s="205" t="b">
        <v>1</v>
      </c>
      <c r="T97" s="205" t="b">
        <v>0</v>
      </c>
      <c r="U97" s="222"/>
      <c r="V97" s="222"/>
    </row>
    <row r="98" outlineLevel="1">
      <c r="A98" s="222"/>
      <c r="B98" s="2393" t="s">
        <v>414</v>
      </c>
      <c r="C98" s="379" t="s">
        <v>544</v>
      </c>
      <c r="D98" s="233"/>
      <c r="E98" s="237" t="s">
        <v>303</v>
      </c>
      <c r="F98" s="377">
        <v>2.4</v>
      </c>
      <c r="G98" s="199" t="s">
        <v>70</v>
      </c>
      <c r="J98" s="233"/>
      <c r="K98" s="377"/>
      <c r="L98" s="377"/>
      <c r="M98" s="2391"/>
      <c r="N98" s="2391"/>
      <c r="O98" s="200"/>
      <c r="P98" s="200"/>
      <c r="Q98" s="200"/>
      <c r="R98" s="205" t="b">
        <v>0</v>
      </c>
      <c r="S98" s="205" t="b">
        <v>0</v>
      </c>
      <c r="T98" s="205" t="b">
        <v>0</v>
      </c>
      <c r="U98" s="222"/>
      <c r="V98" s="222"/>
    </row>
    <row r="99" outlineLevel="1">
      <c r="A99" s="222"/>
      <c r="B99" s="2393" t="s">
        <v>421</v>
      </c>
      <c r="C99" s="379" t="s">
        <v>98</v>
      </c>
      <c r="D99" s="233"/>
      <c r="E99" s="237" t="s">
        <v>303</v>
      </c>
      <c r="F99" s="377">
        <v>2.4</v>
      </c>
      <c r="G99" s="199" t="s">
        <v>70</v>
      </c>
      <c r="J99" s="233"/>
      <c r="K99" s="377"/>
      <c r="L99" s="377"/>
      <c r="M99" s="2391"/>
      <c r="N99" s="2391"/>
      <c r="O99" s="200">
        <v>0.0</v>
      </c>
      <c r="P99" s="200">
        <v>1.0</v>
      </c>
      <c r="Q99" s="200">
        <v>1.0</v>
      </c>
      <c r="R99" s="205" t="b">
        <v>1</v>
      </c>
      <c r="S99" s="205" t="b">
        <v>1</v>
      </c>
      <c r="T99" s="205" t="b">
        <v>0</v>
      </c>
      <c r="U99" s="222"/>
      <c r="V99" s="222"/>
    </row>
    <row r="100" outlineLevel="1">
      <c r="A100" s="207"/>
      <c r="B100" s="2393" t="s">
        <v>423</v>
      </c>
      <c r="C100" s="382" t="s">
        <v>3679</v>
      </c>
      <c r="D100" s="114"/>
      <c r="E100" s="225" t="s">
        <v>229</v>
      </c>
      <c r="F100" s="377">
        <v>6.0</v>
      </c>
      <c r="G100" s="199" t="s">
        <v>67</v>
      </c>
      <c r="H100" s="224"/>
      <c r="I100" s="224"/>
      <c r="J100" s="114"/>
      <c r="K100" s="377"/>
      <c r="L100" s="377"/>
      <c r="M100" s="2391"/>
      <c r="N100" s="2391"/>
      <c r="O100" s="200">
        <v>0.0</v>
      </c>
      <c r="P100" s="200">
        <v>1.0</v>
      </c>
      <c r="Q100" s="200">
        <v>1.0</v>
      </c>
      <c r="R100" s="205" t="b">
        <v>1</v>
      </c>
      <c r="S100" s="205" t="b">
        <v>1</v>
      </c>
      <c r="T100" s="205" t="b">
        <v>0</v>
      </c>
      <c r="U100" s="207"/>
      <c r="V100" s="207"/>
    </row>
    <row r="101" outlineLevel="1">
      <c r="A101" s="324" t="s">
        <v>3681</v>
      </c>
      <c r="B101" s="117"/>
      <c r="C101" s="327" t="s">
        <v>48</v>
      </c>
      <c r="D101" s="327" t="s">
        <v>49</v>
      </c>
      <c r="E101" s="328" t="s">
        <v>50</v>
      </c>
      <c r="F101" s="329" t="s">
        <v>51</v>
      </c>
      <c r="G101" s="328" t="s">
        <v>52</v>
      </c>
      <c r="H101" s="331" t="str">
        <f>'テンプレート'!H85</f>
        <v>Comment</v>
      </c>
      <c r="I101" s="120"/>
      <c r="J101" s="117"/>
      <c r="K101" s="333" t="str">
        <f>'テンプレート'!K85</f>
        <v>ベクトル</v>
      </c>
      <c r="L101" s="333" t="str">
        <f>'テンプレート'!L85</f>
        <v>KBG (R.E.)</v>
      </c>
      <c r="M101" s="333" t="str">
        <f>'テンプレート'!M85</f>
        <v>BKB (R.A.)</v>
      </c>
      <c r="N101" s="333" t="str">
        <f>'テンプレート'!N85</f>
        <v>FKB (R.F.)</v>
      </c>
      <c r="O101" s="334" t="str">
        <f>'テンプレート'!O85</f>
        <v>盾削り値</v>
      </c>
      <c r="P101" s="333" t="str">
        <f>'テンプレート'!P85</f>
        <v>ﾋｯﾄｽﾄｯﾌﾟ</v>
      </c>
      <c r="Q101" s="334" t="str">
        <f>'テンプレート'!Q85</f>
        <v>ずらし</v>
      </c>
      <c r="R101" s="333" t="str">
        <f>'テンプレート'!R85</f>
        <v>相殺</v>
      </c>
      <c r="S101" s="334" t="str">
        <f>'テンプレート'!S85</f>
        <v>相殺ﾓｰｼｮﾝ</v>
      </c>
      <c r="T101" s="334" t="str">
        <f>'テンプレート'!T85</f>
        <v>飛び道具</v>
      </c>
      <c r="U101" s="334" t="str">
        <f>'テンプレート'!U85</f>
        <v>慣性反転</v>
      </c>
      <c r="V101" s="334" t="str">
        <f>'テンプレート'!V85</f>
        <v>向き反転</v>
      </c>
    </row>
    <row r="102" outlineLevel="1">
      <c r="A102" s="335" t="s">
        <v>324</v>
      </c>
      <c r="B102" s="388" t="s">
        <v>3686</v>
      </c>
      <c r="C102" s="216" t="s">
        <v>3687</v>
      </c>
      <c r="D102" s="199" t="s">
        <v>316</v>
      </c>
      <c r="E102" s="363"/>
      <c r="F102" s="363"/>
      <c r="G102" s="363"/>
      <c r="H102" s="2392" t="s">
        <v>3690</v>
      </c>
      <c r="I102" s="221"/>
      <c r="J102" s="110"/>
      <c r="K102" s="414"/>
      <c r="L102" s="414"/>
      <c r="M102" s="414"/>
      <c r="N102" s="414"/>
      <c r="O102" s="414"/>
      <c r="P102" s="414"/>
      <c r="Q102" s="414"/>
      <c r="R102" s="414"/>
      <c r="S102" s="414"/>
      <c r="T102" s="414"/>
      <c r="U102" s="344" t="b">
        <v>0</v>
      </c>
      <c r="V102" s="344" t="b">
        <v>0</v>
      </c>
    </row>
    <row r="103" outlineLevel="1">
      <c r="A103" s="222"/>
      <c r="B103" s="388" t="s">
        <v>3691</v>
      </c>
      <c r="C103" s="207"/>
      <c r="D103" s="199" t="s">
        <v>1749</v>
      </c>
      <c r="E103" s="207"/>
      <c r="F103" s="207"/>
      <c r="G103" s="207"/>
      <c r="H103" s="112"/>
      <c r="I103" s="224"/>
      <c r="J103" s="114"/>
      <c r="K103" s="200"/>
      <c r="L103" s="200"/>
      <c r="M103" s="205"/>
      <c r="N103" s="205"/>
      <c r="O103" s="200"/>
      <c r="P103" s="200"/>
      <c r="Q103" s="200"/>
      <c r="R103" s="205" t="b">
        <v>0</v>
      </c>
      <c r="S103" s="205" t="b">
        <v>0</v>
      </c>
      <c r="T103" s="205" t="b">
        <v>0</v>
      </c>
      <c r="U103" s="222"/>
      <c r="V103" s="222"/>
    </row>
    <row r="104" ht="38.25" customHeight="1" outlineLevel="1">
      <c r="A104" s="222"/>
      <c r="B104" s="388" t="s">
        <v>3692</v>
      </c>
      <c r="C104" s="216" t="s">
        <v>788</v>
      </c>
      <c r="D104" s="199" t="s">
        <v>541</v>
      </c>
      <c r="E104" s="216" t="s">
        <v>1751</v>
      </c>
      <c r="F104" s="366" t="s">
        <v>1752</v>
      </c>
      <c r="G104" s="216" t="s">
        <v>2033</v>
      </c>
      <c r="H104" s="2399" t="s">
        <v>3693</v>
      </c>
      <c r="J104" s="233"/>
      <c r="K104" s="200"/>
      <c r="L104" s="200"/>
      <c r="M104" s="205"/>
      <c r="N104" s="205"/>
      <c r="O104" s="200"/>
      <c r="P104" s="200"/>
      <c r="Q104" s="200"/>
      <c r="R104" s="205" t="b">
        <v>0</v>
      </c>
      <c r="S104" s="205" t="b">
        <v>0</v>
      </c>
      <c r="T104" s="205" t="b">
        <v>0</v>
      </c>
      <c r="U104" s="222"/>
      <c r="V104" s="222"/>
    </row>
    <row r="105" ht="38.25" customHeight="1" outlineLevel="1">
      <c r="A105" s="222"/>
      <c r="B105" s="388" t="s">
        <v>3694</v>
      </c>
      <c r="C105" s="207"/>
      <c r="D105" s="199" t="s">
        <v>172</v>
      </c>
      <c r="E105" s="207"/>
      <c r="F105" s="207"/>
      <c r="G105" s="207"/>
      <c r="H105" s="112"/>
      <c r="I105" s="224"/>
      <c r="J105" s="114"/>
      <c r="K105" s="200"/>
      <c r="L105" s="200"/>
      <c r="M105" s="205"/>
      <c r="N105" s="205"/>
      <c r="O105" s="200">
        <v>0.0</v>
      </c>
      <c r="P105" s="200">
        <v>1.0</v>
      </c>
      <c r="Q105" s="200">
        <v>1.0</v>
      </c>
      <c r="R105" s="205" t="b">
        <v>0</v>
      </c>
      <c r="S105" s="205" t="b">
        <v>0</v>
      </c>
      <c r="T105" s="205"/>
      <c r="U105" s="222"/>
      <c r="V105" s="222"/>
    </row>
    <row r="106" outlineLevel="1">
      <c r="A106" s="324" t="s">
        <v>3695</v>
      </c>
      <c r="B106" s="117"/>
      <c r="C106" s="327" t="s">
        <v>48</v>
      </c>
      <c r="D106" s="327" t="s">
        <v>49</v>
      </c>
      <c r="E106" s="327" t="s">
        <v>50</v>
      </c>
      <c r="F106" s="333" t="s">
        <v>2244</v>
      </c>
      <c r="G106" s="327" t="s">
        <v>52</v>
      </c>
      <c r="H106" s="331" t="s">
        <v>53</v>
      </c>
      <c r="I106" s="120"/>
      <c r="J106" s="117"/>
      <c r="K106" s="333" t="s">
        <v>180</v>
      </c>
      <c r="L106" s="333" t="s">
        <v>181</v>
      </c>
      <c r="M106" s="333" t="s">
        <v>182</v>
      </c>
      <c r="N106" s="333" t="s">
        <v>183</v>
      </c>
      <c r="O106" s="334" t="s">
        <v>184</v>
      </c>
      <c r="P106" s="333" t="s">
        <v>185</v>
      </c>
      <c r="Q106" s="334" t="s">
        <v>186</v>
      </c>
      <c r="R106" s="333" t="s">
        <v>317</v>
      </c>
      <c r="S106" s="334" t="s">
        <v>318</v>
      </c>
      <c r="T106" s="334" t="s">
        <v>319</v>
      </c>
      <c r="U106" s="334" t="s">
        <v>320</v>
      </c>
      <c r="V106" s="334" t="s">
        <v>321</v>
      </c>
    </row>
    <row r="107" outlineLevel="1">
      <c r="A107" s="1237" t="s">
        <v>324</v>
      </c>
      <c r="B107" s="848"/>
      <c r="C107" s="199" t="s">
        <v>3696</v>
      </c>
      <c r="D107" s="210" t="s">
        <v>476</v>
      </c>
      <c r="E107" s="199" t="s">
        <v>66</v>
      </c>
      <c r="F107" s="200">
        <v>7.199999999999999</v>
      </c>
      <c r="G107" s="199" t="s">
        <v>67</v>
      </c>
      <c r="H107" s="2400" t="s">
        <v>3697</v>
      </c>
      <c r="J107" s="233"/>
      <c r="K107" s="200"/>
      <c r="L107" s="200"/>
      <c r="M107" s="205"/>
      <c r="N107" s="205"/>
      <c r="O107" s="200">
        <v>0.0</v>
      </c>
      <c r="P107" s="200">
        <v>1.0</v>
      </c>
      <c r="Q107" s="200">
        <v>1.0</v>
      </c>
      <c r="R107" s="205" t="b">
        <v>0</v>
      </c>
      <c r="S107" s="205" t="b">
        <v>0</v>
      </c>
      <c r="T107" s="205" t="b">
        <v>0</v>
      </c>
      <c r="U107" s="1630" t="s">
        <v>1190</v>
      </c>
      <c r="V107" s="1630" t="b">
        <v>1</v>
      </c>
    </row>
    <row r="108" outlineLevel="1">
      <c r="A108" s="324" t="s">
        <v>3698</v>
      </c>
      <c r="B108" s="117"/>
      <c r="C108" s="327" t="s">
        <v>48</v>
      </c>
      <c r="D108" s="327" t="s">
        <v>49</v>
      </c>
      <c r="E108" s="327" t="s">
        <v>50</v>
      </c>
      <c r="F108" s="333" t="s">
        <v>2244</v>
      </c>
      <c r="G108" s="327" t="s">
        <v>52</v>
      </c>
      <c r="H108" s="331" t="s">
        <v>53</v>
      </c>
      <c r="I108" s="120"/>
      <c r="J108" s="117"/>
      <c r="K108" s="333" t="s">
        <v>180</v>
      </c>
      <c r="L108" s="333" t="s">
        <v>181</v>
      </c>
      <c r="M108" s="333" t="s">
        <v>182</v>
      </c>
      <c r="N108" s="333" t="s">
        <v>183</v>
      </c>
      <c r="O108" s="334" t="s">
        <v>184</v>
      </c>
      <c r="P108" s="333" t="s">
        <v>185</v>
      </c>
      <c r="Q108" s="334" t="s">
        <v>186</v>
      </c>
      <c r="R108" s="333" t="s">
        <v>317</v>
      </c>
      <c r="S108" s="334" t="s">
        <v>318</v>
      </c>
      <c r="T108" s="334" t="s">
        <v>319</v>
      </c>
      <c r="U108" s="334" t="s">
        <v>320</v>
      </c>
      <c r="V108" s="334" t="s">
        <v>321</v>
      </c>
    </row>
    <row r="109" outlineLevel="1">
      <c r="A109" s="358" t="s">
        <v>322</v>
      </c>
      <c r="B109" s="848"/>
      <c r="C109" s="197" t="s">
        <v>285</v>
      </c>
      <c r="D109" s="270" t="s">
        <v>625</v>
      </c>
      <c r="E109" s="199" t="s">
        <v>3700</v>
      </c>
      <c r="F109" s="200" t="s">
        <v>3701</v>
      </c>
      <c r="G109" s="199" t="s">
        <v>1914</v>
      </c>
      <c r="H109" s="316"/>
      <c r="I109" s="221"/>
      <c r="J109" s="110"/>
      <c r="K109" s="200"/>
      <c r="L109" s="200"/>
      <c r="M109" s="205"/>
      <c r="N109" s="205"/>
      <c r="O109" s="200">
        <v>0.0</v>
      </c>
      <c r="P109" s="200">
        <v>1.0</v>
      </c>
      <c r="Q109" s="200">
        <v>1.0</v>
      </c>
      <c r="R109" s="205" t="b">
        <v>1</v>
      </c>
      <c r="S109" s="205" t="b">
        <v>1</v>
      </c>
      <c r="T109" s="205" t="b">
        <v>0</v>
      </c>
      <c r="U109" s="344"/>
      <c r="V109" s="344"/>
    </row>
    <row r="110" outlineLevel="1">
      <c r="A110" s="222"/>
      <c r="B110" s="388" t="s">
        <v>343</v>
      </c>
      <c r="C110" s="197" t="s">
        <v>2801</v>
      </c>
      <c r="D110" s="233"/>
      <c r="E110" s="199" t="s">
        <v>3702</v>
      </c>
      <c r="F110" s="200" t="s">
        <v>3703</v>
      </c>
      <c r="G110" s="199" t="s">
        <v>162</v>
      </c>
      <c r="H110" s="231"/>
      <c r="J110" s="233"/>
      <c r="K110" s="200"/>
      <c r="L110" s="200"/>
      <c r="M110" s="205"/>
      <c r="N110" s="205"/>
      <c r="O110" s="200">
        <v>0.0</v>
      </c>
      <c r="P110" s="200">
        <v>1.0</v>
      </c>
      <c r="Q110" s="200">
        <v>1.0</v>
      </c>
      <c r="R110" s="205" t="b">
        <v>1</v>
      </c>
      <c r="S110" s="205" t="b">
        <v>1</v>
      </c>
      <c r="T110" s="205" t="b">
        <v>0</v>
      </c>
      <c r="U110" s="222"/>
      <c r="V110" s="222"/>
    </row>
    <row r="111" outlineLevel="1">
      <c r="A111" s="207"/>
      <c r="B111" s="388" t="s">
        <v>352</v>
      </c>
      <c r="C111" s="197" t="s">
        <v>3704</v>
      </c>
      <c r="D111" s="114"/>
      <c r="E111" s="199" t="s">
        <v>3705</v>
      </c>
      <c r="F111" s="2402">
        <v>43720.0</v>
      </c>
      <c r="G111" s="199" t="s">
        <v>1137</v>
      </c>
      <c r="H111" s="231"/>
      <c r="J111" s="233"/>
      <c r="K111" s="200"/>
      <c r="L111" s="200"/>
      <c r="M111" s="205"/>
      <c r="N111" s="205"/>
      <c r="O111" s="200">
        <v>0.0</v>
      </c>
      <c r="P111" s="200">
        <v>1.0</v>
      </c>
      <c r="Q111" s="200">
        <v>1.0</v>
      </c>
      <c r="R111" s="205" t="b">
        <v>1</v>
      </c>
      <c r="S111" s="205" t="b">
        <v>1</v>
      </c>
      <c r="T111" s="205" t="b">
        <v>0</v>
      </c>
      <c r="U111" s="222"/>
      <c r="V111" s="222"/>
    </row>
    <row r="112" outlineLevel="1">
      <c r="A112" s="358" t="s">
        <v>359</v>
      </c>
      <c r="B112" s="848"/>
      <c r="C112" s="197" t="s">
        <v>1087</v>
      </c>
      <c r="D112" s="275" t="s">
        <v>234</v>
      </c>
      <c r="E112" s="199" t="s">
        <v>3702</v>
      </c>
      <c r="F112" s="200" t="s">
        <v>3703</v>
      </c>
      <c r="G112" s="199" t="s">
        <v>162</v>
      </c>
      <c r="H112" s="231"/>
      <c r="J112" s="233"/>
      <c r="K112" s="200"/>
      <c r="L112" s="200"/>
      <c r="M112" s="205"/>
      <c r="N112" s="205"/>
      <c r="O112" s="200">
        <v>0.0</v>
      </c>
      <c r="P112" s="200">
        <v>1.0</v>
      </c>
      <c r="Q112" s="200">
        <v>1.0</v>
      </c>
      <c r="R112" s="205" t="b">
        <v>1</v>
      </c>
      <c r="S112" s="205" t="b">
        <v>1</v>
      </c>
      <c r="T112" s="205" t="b">
        <v>0</v>
      </c>
      <c r="U112" s="222"/>
      <c r="V112" s="222"/>
    </row>
    <row r="113" outlineLevel="1">
      <c r="A113" s="222"/>
      <c r="B113" s="388" t="s">
        <v>343</v>
      </c>
      <c r="C113" s="197" t="s">
        <v>1852</v>
      </c>
      <c r="D113" s="233"/>
      <c r="E113" s="199" t="s">
        <v>3046</v>
      </c>
      <c r="F113" s="200" t="s">
        <v>3047</v>
      </c>
      <c r="G113" s="199" t="s">
        <v>1137</v>
      </c>
      <c r="H113" s="231"/>
      <c r="J113" s="233"/>
      <c r="K113" s="200"/>
      <c r="L113" s="200"/>
      <c r="M113" s="205"/>
      <c r="N113" s="205"/>
      <c r="O113" s="200">
        <v>0.0</v>
      </c>
      <c r="P113" s="200">
        <v>1.0</v>
      </c>
      <c r="Q113" s="200">
        <v>1.0</v>
      </c>
      <c r="R113" s="205" t="b">
        <v>1</v>
      </c>
      <c r="S113" s="205" t="b">
        <v>1</v>
      </c>
      <c r="T113" s="205" t="b">
        <v>0</v>
      </c>
      <c r="U113" s="222"/>
      <c r="V113" s="222"/>
    </row>
    <row r="114" outlineLevel="1">
      <c r="A114" s="207"/>
      <c r="B114" s="388" t="s">
        <v>352</v>
      </c>
      <c r="C114" s="197" t="s">
        <v>3707</v>
      </c>
      <c r="D114" s="114"/>
      <c r="E114" s="199" t="s">
        <v>3708</v>
      </c>
      <c r="F114" s="200" t="s">
        <v>3709</v>
      </c>
      <c r="G114" s="199" t="s">
        <v>1069</v>
      </c>
      <c r="H114" s="231"/>
      <c r="J114" s="233"/>
      <c r="K114" s="200"/>
      <c r="L114" s="200"/>
      <c r="M114" s="205"/>
      <c r="N114" s="205"/>
      <c r="O114" s="200">
        <v>0.0</v>
      </c>
      <c r="P114" s="200">
        <v>1.0</v>
      </c>
      <c r="Q114" s="200">
        <v>1.0</v>
      </c>
      <c r="R114" s="205" t="b">
        <v>1</v>
      </c>
      <c r="S114" s="205" t="b">
        <v>1</v>
      </c>
      <c r="T114" s="205" t="b">
        <v>0</v>
      </c>
      <c r="U114" s="222"/>
      <c r="V114" s="222"/>
    </row>
    <row r="115" outlineLevel="1">
      <c r="A115" s="1237" t="s">
        <v>301</v>
      </c>
      <c r="B115" s="388" t="s">
        <v>301</v>
      </c>
      <c r="C115" s="197" t="s">
        <v>302</v>
      </c>
      <c r="D115" s="210" t="s">
        <v>165</v>
      </c>
      <c r="E115" s="199" t="s">
        <v>145</v>
      </c>
      <c r="F115" s="200">
        <v>8.4</v>
      </c>
      <c r="G115" s="199" t="s">
        <v>147</v>
      </c>
      <c r="H115" s="112"/>
      <c r="I115" s="224"/>
      <c r="J115" s="114"/>
      <c r="K115" s="200"/>
      <c r="L115" s="200"/>
      <c r="M115" s="205"/>
      <c r="N115" s="205"/>
      <c r="O115" s="200">
        <v>0.0</v>
      </c>
      <c r="P115" s="200">
        <v>1.0</v>
      </c>
      <c r="Q115" s="200">
        <v>1.0</v>
      </c>
      <c r="R115" s="205" t="b">
        <v>1</v>
      </c>
      <c r="S115" s="205" t="b">
        <v>1</v>
      </c>
      <c r="T115" s="205"/>
      <c r="U115" s="207"/>
      <c r="V115" s="207"/>
    </row>
    <row r="116">
      <c r="A116" s="312"/>
      <c r="B116" s="315"/>
      <c r="C116" s="317"/>
      <c r="D116" s="317"/>
      <c r="E116" s="318"/>
      <c r="F116" s="318"/>
      <c r="G116" s="318"/>
      <c r="H116" s="319"/>
      <c r="I116" s="319"/>
      <c r="J116" s="320"/>
      <c r="K116" s="320"/>
      <c r="L116" s="320"/>
      <c r="M116" s="320"/>
      <c r="N116" s="320"/>
      <c r="O116" s="320"/>
      <c r="P116" s="320"/>
      <c r="Q116" s="180"/>
      <c r="R116" s="180"/>
      <c r="S116" s="180"/>
      <c r="T116" s="180"/>
      <c r="U116" s="180"/>
      <c r="V116" s="180"/>
    </row>
    <row r="117">
      <c r="A117" s="390" t="s">
        <v>442</v>
      </c>
      <c r="B117" s="110"/>
      <c r="C117" s="319"/>
      <c r="D117" s="319"/>
      <c r="E117" s="320"/>
      <c r="F117" s="392"/>
      <c r="G117" s="392"/>
      <c r="H117" s="320"/>
      <c r="I117" s="320"/>
      <c r="J117" s="320"/>
      <c r="K117" s="320"/>
      <c r="L117" s="320"/>
      <c r="M117" s="320"/>
      <c r="N117" s="180"/>
      <c r="O117" s="180"/>
      <c r="P117" s="180"/>
      <c r="Q117" s="320"/>
      <c r="R117" s="320"/>
      <c r="S117" s="320"/>
      <c r="T117" s="320"/>
      <c r="U117" s="320"/>
      <c r="V117" s="320"/>
    </row>
    <row r="118" outlineLevel="1">
      <c r="A118" s="112"/>
      <c r="B118" s="114"/>
      <c r="C118" s="393" t="s">
        <v>48</v>
      </c>
      <c r="D118" s="393" t="s">
        <v>49</v>
      </c>
      <c r="E118" s="393" t="s">
        <v>50</v>
      </c>
      <c r="F118" s="396" t="s">
        <v>51</v>
      </c>
      <c r="G118" s="319"/>
      <c r="H118" s="319"/>
      <c r="I118" s="319"/>
      <c r="J118" s="320"/>
      <c r="K118" s="320"/>
      <c r="L118" s="320"/>
      <c r="M118" s="320"/>
      <c r="N118" s="320"/>
      <c r="O118" s="320"/>
      <c r="P118" s="320"/>
      <c r="Q118" s="320"/>
      <c r="R118" s="320"/>
      <c r="S118" s="320"/>
      <c r="T118" s="320"/>
      <c r="U118" s="320"/>
      <c r="V118" s="320"/>
    </row>
    <row r="119" outlineLevel="1">
      <c r="A119" s="398" t="s">
        <v>449</v>
      </c>
      <c r="B119" s="399" t="s">
        <v>449</v>
      </c>
      <c r="C119" s="199" t="s">
        <v>429</v>
      </c>
      <c r="D119" s="199" t="s">
        <v>66</v>
      </c>
      <c r="E119" s="199" t="s">
        <v>452</v>
      </c>
      <c r="F119" s="200">
        <v>1.56</v>
      </c>
      <c r="G119" s="319"/>
      <c r="H119" s="319"/>
      <c r="I119" s="319"/>
      <c r="J119" s="320"/>
      <c r="K119" s="320"/>
      <c r="L119" s="320"/>
      <c r="M119" s="320"/>
      <c r="N119" s="320"/>
      <c r="O119" s="320"/>
      <c r="P119" s="320"/>
      <c r="Q119" s="320"/>
      <c r="R119" s="320"/>
      <c r="S119" s="320"/>
      <c r="T119" s="320"/>
      <c r="U119" s="320"/>
      <c r="V119" s="320"/>
    </row>
    <row r="120" outlineLevel="1">
      <c r="A120" s="400" t="s">
        <v>454</v>
      </c>
      <c r="B120" s="399" t="s">
        <v>455</v>
      </c>
      <c r="C120" s="199" t="s">
        <v>105</v>
      </c>
      <c r="D120" s="199" t="s">
        <v>65</v>
      </c>
      <c r="E120" s="401"/>
      <c r="F120" s="402"/>
      <c r="G120" s="402"/>
      <c r="H120" s="319"/>
      <c r="I120" s="319"/>
      <c r="J120" s="320"/>
      <c r="K120" s="320"/>
      <c r="L120" s="320"/>
      <c r="M120" s="320"/>
      <c r="N120" s="320"/>
      <c r="O120" s="320"/>
      <c r="P120" s="320"/>
      <c r="Q120" s="320"/>
      <c r="R120" s="320"/>
      <c r="S120" s="320"/>
      <c r="T120" s="320"/>
      <c r="U120" s="320"/>
      <c r="V120" s="320"/>
    </row>
    <row r="121" outlineLevel="1">
      <c r="A121" s="231"/>
      <c r="B121" s="399" t="s">
        <v>456</v>
      </c>
      <c r="C121" s="199" t="s">
        <v>457</v>
      </c>
      <c r="D121" s="199" t="s">
        <v>458</v>
      </c>
      <c r="E121" s="401"/>
      <c r="F121" s="402"/>
      <c r="G121" s="402"/>
      <c r="H121" s="319"/>
      <c r="I121" s="319"/>
      <c r="J121" s="320"/>
      <c r="K121" s="320"/>
      <c r="L121" s="320"/>
      <c r="M121" s="320"/>
      <c r="N121" s="320"/>
      <c r="O121" s="320"/>
      <c r="P121" s="320"/>
      <c r="Q121" s="320"/>
      <c r="R121" s="320"/>
      <c r="S121" s="320"/>
      <c r="T121" s="320"/>
      <c r="U121" s="320"/>
      <c r="V121" s="320"/>
    </row>
    <row r="122" outlineLevel="1">
      <c r="A122" s="112"/>
      <c r="B122" s="399" t="s">
        <v>459</v>
      </c>
      <c r="C122" s="199" t="s">
        <v>212</v>
      </c>
      <c r="D122" s="199" t="s">
        <v>118</v>
      </c>
      <c r="E122" s="319"/>
      <c r="F122" s="402"/>
      <c r="G122" s="402"/>
      <c r="H122" s="319"/>
      <c r="I122" s="319"/>
      <c r="J122" s="320"/>
      <c r="K122" s="320"/>
      <c r="L122" s="320"/>
      <c r="M122" s="320"/>
      <c r="N122" s="320"/>
      <c r="O122" s="320"/>
      <c r="P122" s="320"/>
      <c r="Q122" s="320"/>
      <c r="R122" s="320"/>
      <c r="S122" s="320"/>
      <c r="T122" s="320"/>
      <c r="U122" s="320"/>
      <c r="V122" s="320"/>
    </row>
    <row r="123" outlineLevel="1">
      <c r="A123" s="403" t="s">
        <v>462</v>
      </c>
      <c r="B123" s="117"/>
      <c r="C123" s="393" t="s">
        <v>465</v>
      </c>
      <c r="D123" s="393" t="s">
        <v>48</v>
      </c>
      <c r="E123" s="393" t="s">
        <v>49</v>
      </c>
      <c r="F123" s="393" t="s">
        <v>50</v>
      </c>
      <c r="G123" s="396" t="s">
        <v>51</v>
      </c>
      <c r="H123" s="404" t="s">
        <v>53</v>
      </c>
      <c r="I123" s="120"/>
      <c r="J123" s="117"/>
      <c r="K123" s="405" t="str">
        <f>'テンプレート'!K97</f>
        <v>ベクトル</v>
      </c>
      <c r="L123" s="405" t="str">
        <f>'テンプレート'!L97</f>
        <v>KBG (R.E.)</v>
      </c>
      <c r="M123" s="405" t="str">
        <f>'テンプレート'!M97</f>
        <v>BKB (R.A.)</v>
      </c>
      <c r="N123" s="405" t="str">
        <f>'テンプレート'!N97</f>
        <v>FKB (R.F.)</v>
      </c>
      <c r="O123" s="406" t="str">
        <f>'テンプレート'!O97</f>
        <v>盾削り値</v>
      </c>
      <c r="P123" s="405" t="str">
        <f>'テンプレート'!P97</f>
        <v>ﾋｯﾄｽﾄｯﾌﾟ</v>
      </c>
      <c r="Q123" s="406" t="str">
        <f>'テンプレート'!Q97</f>
        <v>ずらし</v>
      </c>
      <c r="R123" s="408"/>
      <c r="S123" s="408"/>
      <c r="T123" s="408"/>
      <c r="U123" s="408"/>
      <c r="V123" s="408"/>
    </row>
    <row r="124" outlineLevel="1">
      <c r="A124" s="411" t="s">
        <v>467</v>
      </c>
      <c r="B124" s="399" t="s">
        <v>469</v>
      </c>
      <c r="C124" s="2401" t="b">
        <v>0</v>
      </c>
      <c r="D124" s="199" t="s">
        <v>130</v>
      </c>
      <c r="E124" s="216">
        <v>40.0</v>
      </c>
      <c r="F124" s="199" t="s">
        <v>194</v>
      </c>
      <c r="G124" s="200">
        <v>3.5999999999999996</v>
      </c>
      <c r="H124" s="417"/>
      <c r="I124" s="221"/>
      <c r="J124" s="110"/>
      <c r="K124" s="203"/>
      <c r="L124" s="203"/>
      <c r="M124" s="204"/>
      <c r="N124" s="204"/>
      <c r="O124" s="205">
        <v>0.0</v>
      </c>
      <c r="P124" s="205">
        <v>1.0</v>
      </c>
      <c r="Q124" s="205">
        <v>1.0</v>
      </c>
      <c r="R124" s="408"/>
      <c r="S124" s="320"/>
      <c r="T124" s="320"/>
      <c r="U124" s="320"/>
      <c r="V124" s="320"/>
    </row>
    <row r="125" outlineLevel="1">
      <c r="A125" s="207"/>
      <c r="B125" s="399" t="s">
        <v>462</v>
      </c>
      <c r="C125" s="207"/>
      <c r="D125" s="199">
        <v>13.0</v>
      </c>
      <c r="E125" s="207"/>
      <c r="F125" s="199" t="s">
        <v>194</v>
      </c>
      <c r="G125" s="200">
        <v>3.5999999999999996</v>
      </c>
      <c r="H125" s="112"/>
      <c r="I125" s="224"/>
      <c r="J125" s="114"/>
      <c r="K125" s="203"/>
      <c r="L125" s="203"/>
      <c r="M125" s="204"/>
      <c r="N125" s="204"/>
      <c r="O125" s="407"/>
      <c r="P125" s="407"/>
      <c r="Q125" s="407"/>
      <c r="R125" s="408"/>
      <c r="S125" s="320"/>
      <c r="T125" s="320"/>
      <c r="U125" s="320"/>
      <c r="V125" s="320"/>
    </row>
    <row r="126" outlineLevel="1">
      <c r="A126" s="411" t="s">
        <v>474</v>
      </c>
      <c r="B126" s="399" t="s">
        <v>469</v>
      </c>
      <c r="C126" s="2401" t="b">
        <v>0</v>
      </c>
      <c r="D126" s="199" t="s">
        <v>438</v>
      </c>
      <c r="E126" s="216">
        <v>45.0</v>
      </c>
      <c r="F126" s="199" t="s">
        <v>194</v>
      </c>
      <c r="G126" s="200">
        <v>3.5999999999999996</v>
      </c>
      <c r="H126" s="417"/>
      <c r="I126" s="221"/>
      <c r="J126" s="110"/>
      <c r="K126" s="203"/>
      <c r="L126" s="203"/>
      <c r="M126" s="204"/>
      <c r="N126" s="204"/>
      <c r="O126" s="205">
        <v>0.0</v>
      </c>
      <c r="P126" s="205">
        <v>1.0</v>
      </c>
      <c r="Q126" s="205">
        <v>1.0</v>
      </c>
      <c r="R126" s="408"/>
      <c r="S126" s="320"/>
      <c r="T126" s="320"/>
      <c r="U126" s="320"/>
      <c r="V126" s="320"/>
    </row>
    <row r="127" outlineLevel="1">
      <c r="A127" s="207"/>
      <c r="B127" s="399" t="s">
        <v>462</v>
      </c>
      <c r="C127" s="207"/>
      <c r="D127" s="199">
        <v>16.0</v>
      </c>
      <c r="E127" s="207"/>
      <c r="F127" s="199" t="s">
        <v>194</v>
      </c>
      <c r="G127" s="200">
        <v>3.5999999999999996</v>
      </c>
      <c r="H127" s="112"/>
      <c r="I127" s="224"/>
      <c r="J127" s="114"/>
      <c r="K127" s="203"/>
      <c r="L127" s="203"/>
      <c r="M127" s="204"/>
      <c r="N127" s="204"/>
      <c r="O127" s="407"/>
      <c r="P127" s="407"/>
      <c r="Q127" s="407"/>
      <c r="R127" s="408"/>
      <c r="S127" s="320"/>
      <c r="T127" s="320"/>
      <c r="U127" s="320"/>
      <c r="V127" s="320"/>
    </row>
    <row r="128" outlineLevel="1">
      <c r="A128" s="411" t="s">
        <v>477</v>
      </c>
      <c r="B128" s="399" t="s">
        <v>469</v>
      </c>
      <c r="C128" s="2401" t="b">
        <v>0</v>
      </c>
      <c r="D128" s="199" t="s">
        <v>788</v>
      </c>
      <c r="E128" s="216">
        <v>49.0</v>
      </c>
      <c r="F128" s="199" t="s">
        <v>303</v>
      </c>
      <c r="G128" s="200">
        <v>2.4</v>
      </c>
      <c r="H128" s="417"/>
      <c r="I128" s="221"/>
      <c r="J128" s="110"/>
      <c r="K128" s="203"/>
      <c r="L128" s="203"/>
      <c r="M128" s="204"/>
      <c r="N128" s="204"/>
      <c r="O128" s="205">
        <v>0.0</v>
      </c>
      <c r="P128" s="205">
        <v>1.0</v>
      </c>
      <c r="Q128" s="205">
        <v>1.0</v>
      </c>
      <c r="R128" s="408"/>
      <c r="S128" s="320"/>
      <c r="T128" s="320"/>
      <c r="U128" s="320"/>
      <c r="V128" s="320"/>
    </row>
    <row r="129" outlineLevel="1">
      <c r="A129" s="207"/>
      <c r="B129" s="399" t="s">
        <v>462</v>
      </c>
      <c r="C129" s="207"/>
      <c r="D129" s="199">
        <v>23.0</v>
      </c>
      <c r="E129" s="207"/>
      <c r="F129" s="199" t="s">
        <v>194</v>
      </c>
      <c r="G129" s="200">
        <v>3.5999999999999996</v>
      </c>
      <c r="H129" s="112"/>
      <c r="I129" s="224"/>
      <c r="J129" s="114"/>
      <c r="K129" s="203"/>
      <c r="L129" s="203"/>
      <c r="M129" s="204"/>
      <c r="N129" s="204"/>
      <c r="O129" s="407"/>
      <c r="P129" s="407"/>
      <c r="Q129" s="407"/>
      <c r="R129" s="408"/>
      <c r="S129" s="179"/>
      <c r="T129" s="179"/>
      <c r="U129" s="179"/>
      <c r="V129" s="179"/>
    </row>
    <row r="130" outlineLevel="1">
      <c r="A130" s="411" t="s">
        <v>482</v>
      </c>
      <c r="B130" s="399" t="s">
        <v>469</v>
      </c>
      <c r="C130" s="2401" t="b">
        <v>0</v>
      </c>
      <c r="D130" s="199" t="s">
        <v>205</v>
      </c>
      <c r="E130" s="216" t="s">
        <v>96</v>
      </c>
      <c r="F130" s="199" t="s">
        <v>303</v>
      </c>
      <c r="G130" s="200">
        <v>2.4</v>
      </c>
      <c r="H130" s="417"/>
      <c r="I130" s="221"/>
      <c r="J130" s="110"/>
      <c r="K130" s="203"/>
      <c r="L130" s="203"/>
      <c r="M130" s="204"/>
      <c r="N130" s="204"/>
      <c r="O130" s="205">
        <v>0.0</v>
      </c>
      <c r="P130" s="205">
        <v>1.0</v>
      </c>
      <c r="Q130" s="205">
        <v>1.0</v>
      </c>
      <c r="R130" s="408"/>
      <c r="S130" s="179"/>
      <c r="T130" s="179"/>
      <c r="U130" s="179"/>
      <c r="V130" s="179"/>
    </row>
    <row r="131" outlineLevel="1">
      <c r="A131" s="207"/>
      <c r="B131" s="399" t="s">
        <v>462</v>
      </c>
      <c r="C131" s="207"/>
      <c r="D131" s="199" t="s">
        <v>225</v>
      </c>
      <c r="E131" s="207"/>
      <c r="F131" s="199" t="s">
        <v>303</v>
      </c>
      <c r="G131" s="200">
        <v>2.4</v>
      </c>
      <c r="H131" s="112"/>
      <c r="I131" s="224"/>
      <c r="J131" s="114"/>
      <c r="K131" s="203"/>
      <c r="L131" s="203"/>
      <c r="M131" s="204"/>
      <c r="N131" s="204"/>
      <c r="O131" s="407"/>
      <c r="P131" s="1614" t="s">
        <v>2313</v>
      </c>
      <c r="Q131" s="407"/>
      <c r="R131" s="408"/>
      <c r="S131" s="179"/>
      <c r="T131" s="179"/>
      <c r="U131" s="179"/>
      <c r="V131" s="179"/>
    </row>
    <row r="132">
      <c r="A132" s="312"/>
      <c r="B132" s="315"/>
      <c r="C132" s="317"/>
      <c r="D132" s="317"/>
      <c r="E132" s="319"/>
      <c r="F132" s="248"/>
      <c r="G132" s="248"/>
      <c r="H132" s="319"/>
      <c r="I132" s="319"/>
      <c r="J132" s="320"/>
      <c r="K132" s="320"/>
      <c r="L132" s="121"/>
      <c r="M132" s="121"/>
      <c r="N132" s="121"/>
      <c r="O132" s="179"/>
      <c r="P132" s="179"/>
      <c r="Q132" s="121"/>
      <c r="R132" s="121"/>
      <c r="S132" s="121"/>
      <c r="T132" s="121"/>
      <c r="U132" s="121"/>
      <c r="V132" s="121"/>
    </row>
    <row r="133">
      <c r="A133" s="429" t="s">
        <v>486</v>
      </c>
      <c r="B133" s="110"/>
      <c r="C133" s="392"/>
      <c r="D133" s="121"/>
      <c r="E133" s="121"/>
      <c r="F133" s="121"/>
      <c r="G133" s="121"/>
      <c r="H133" s="121"/>
      <c r="I133" s="121"/>
      <c r="J133" s="180"/>
      <c r="K133" s="121"/>
      <c r="L133" s="121"/>
      <c r="M133" s="121"/>
      <c r="N133" s="121"/>
      <c r="O133" s="121"/>
      <c r="P133" s="121"/>
      <c r="Q133" s="180"/>
      <c r="R133" s="121"/>
      <c r="S133" s="121"/>
      <c r="T133" s="121"/>
      <c r="U133" s="121"/>
      <c r="V133" s="121"/>
    </row>
    <row r="134" outlineLevel="1">
      <c r="A134" s="112"/>
      <c r="B134" s="114"/>
      <c r="C134" s="430" t="s">
        <v>487</v>
      </c>
      <c r="D134" s="430" t="s">
        <v>489</v>
      </c>
      <c r="E134" s="430" t="s">
        <v>49</v>
      </c>
      <c r="F134" s="430" t="s">
        <v>490</v>
      </c>
      <c r="G134" s="431"/>
      <c r="H134" s="319"/>
      <c r="I134" s="319"/>
      <c r="J134" s="320"/>
      <c r="K134" s="320"/>
      <c r="L134" s="121"/>
      <c r="M134" s="121"/>
      <c r="N134" s="121"/>
      <c r="O134" s="121"/>
      <c r="P134" s="121"/>
      <c r="Q134" s="121"/>
      <c r="R134" s="121"/>
      <c r="S134" s="121"/>
      <c r="T134" s="121"/>
      <c r="U134" s="121"/>
      <c r="V134" s="121"/>
    </row>
    <row r="135" outlineLevel="1">
      <c r="A135" s="432" t="s">
        <v>492</v>
      </c>
      <c r="B135" s="433" t="s">
        <v>455</v>
      </c>
      <c r="C135" s="127" t="str">
        <f t="array" ref="C135">INDEX(Dodges!$C$3:$U$84, MATCH($A$1,Dodges!$A$3:$A$85,0), MATCH(C134,Dodges!$C$2:$F$2,0))</f>
        <v>3-17</v>
      </c>
      <c r="D135" s="127" t="str">
        <f t="array" ref="D135">INDEX(Dodges!$C$3:$U$84, MATCH($A$1,Dodges!$A$3:$A$85,0), MATCH(D134,Dodges!$C$2:$F$2,0))</f>
        <v>6-17</v>
      </c>
      <c r="E135" s="127" t="str">
        <f t="array" ref="E135">INDEX(Dodges!$C$3:$U$84, MATCH($A$1,Dodges!$A$3:$A$85,0), MATCH(E134,Dodges!$C$2:$F$2,0))</f>
        <v>25 (20)</v>
      </c>
      <c r="F135" s="127" t="str">
        <f t="array" ref="F135">INDEX(Dodges!$C$3:$U$84, MATCH($A$1,Dodges!$A$3:$A$85,0), MATCH(F134,Dodges!$C$2:$F$2,0))</f>
        <v>33 (27)</v>
      </c>
      <c r="G135" s="402"/>
      <c r="H135" s="319"/>
      <c r="I135" s="319"/>
      <c r="J135" s="320"/>
      <c r="K135" s="320"/>
      <c r="L135" s="320"/>
      <c r="M135" s="121"/>
      <c r="N135" s="121"/>
      <c r="O135" s="121"/>
      <c r="P135" s="121"/>
      <c r="Q135" s="121"/>
      <c r="R135" s="121"/>
      <c r="S135" s="121"/>
      <c r="T135" s="121"/>
      <c r="U135" s="121"/>
      <c r="V135" s="121"/>
    </row>
    <row r="136" outlineLevel="1">
      <c r="A136" s="231"/>
      <c r="B136" s="433" t="s">
        <v>496</v>
      </c>
      <c r="C136" s="127" t="str">
        <f t="array" ref="C136">INDEX(Dodges!$G$3:$U$84, MATCH($A$1,Dodges!$A$3:$A$85,0), MATCH(C134,Dodges!$G$2:$J$2,0))</f>
        <v>4-15</v>
      </c>
      <c r="D136" s="127" t="str">
        <f t="array" ref="D136">INDEX(Dodges!$G$3:$U$84, MATCH($A$1,Dodges!$A$3:$A$85,0), MATCH(D134,Dodges!$G$2:$J$2,0))</f>
        <v>8-14</v>
      </c>
      <c r="E136" s="127" t="str">
        <f t="array" ref="E136">INDEX(Dodges!$G$3:$U$84, MATCH($A$1,Dodges!$A$3:$A$85,0), MATCH(E134,Dodges!$G$2:$J$2,0))</f>
        <v>29</v>
      </c>
      <c r="F136" s="127">
        <f t="array" ref="F136">INDEX(Dodges!$G$3:$U$84, MATCH($A$1,Dodges!$A$3:$A$85,0), MATCH(F134,Dodges!$G$2:$J$2,0))</f>
        <v>38</v>
      </c>
      <c r="G136" s="436"/>
      <c r="H136" s="319"/>
      <c r="I136" s="319"/>
      <c r="J136" s="320"/>
      <c r="K136" s="320"/>
      <c r="L136" s="320"/>
      <c r="M136" s="320"/>
      <c r="N136" s="320"/>
      <c r="O136" s="121"/>
      <c r="P136" s="121"/>
      <c r="Q136" s="121"/>
      <c r="R136" s="121"/>
      <c r="S136" s="121"/>
      <c r="T136" s="121"/>
      <c r="U136" s="121"/>
      <c r="V136" s="121"/>
    </row>
    <row r="137" outlineLevel="1">
      <c r="A137" s="112"/>
      <c r="B137" s="433" t="s">
        <v>497</v>
      </c>
      <c r="C137" s="127" t="str">
        <f t="array" ref="C137">INDEX(Dodges!$K$3:$U$84, MATCH($A$1,Dodges!$A$3:$A$85,0), MATCH(C134,Dodges!$K$2:$N$2,0))</f>
        <v>5-16</v>
      </c>
      <c r="D137" s="127" t="str">
        <f t="array" ref="D137">INDEX(Dodges!$K$3:$U$84, MATCH($A$1,Dodges!$A$3:$A$85,0), MATCH(D134,Dodges!$K$2:$N$2,0))</f>
        <v>9-14</v>
      </c>
      <c r="E137" s="127" t="str">
        <f t="array" ref="E137">INDEX(Dodges!$K$3:$U$84, MATCH($A$1,Dodges!$A$3:$A$85,0), MATCH(E134,Dodges!$K$2:$N$2,0))</f>
        <v>34</v>
      </c>
      <c r="F137" s="127" t="str">
        <f t="array" ref="F137">INDEX(Dodges!$K$3:$U$84, MATCH($A$1,Dodges!$A$3:$A$85,0), MATCH(F134,Dodges!$K$2:$N$2,0))</f>
        <v>51</v>
      </c>
      <c r="G137" s="436"/>
      <c r="H137" s="434"/>
      <c r="I137" s="434"/>
      <c r="J137" s="179"/>
      <c r="K137" s="179"/>
      <c r="L137" s="179"/>
      <c r="M137" s="179"/>
      <c r="N137" s="179"/>
      <c r="O137" s="121"/>
      <c r="P137" s="121"/>
      <c r="Q137" s="121"/>
      <c r="R137" s="121"/>
      <c r="S137" s="121"/>
      <c r="T137" s="121"/>
      <c r="U137" s="121"/>
      <c r="V137" s="121"/>
    </row>
    <row r="138" outlineLevel="1">
      <c r="A138" s="432" t="s">
        <v>498</v>
      </c>
      <c r="B138" s="433" t="s">
        <v>499</v>
      </c>
      <c r="C138" s="127" t="str">
        <f t="array" ref="C138">INDEX(Dodges!$O$3:$U$84, MATCH($A$1,Dodges!$A$3:$A$85,0), MATCH(C134,Dodges!$O$2:$R$2,0))</f>
        <v>3-30</v>
      </c>
      <c r="D138" s="127" t="str">
        <f t="array" ref="D138">INDEX(Dodges!$O$3:$U$84, MATCH($A$1,Dodges!$A$3:$A$85,0), MATCH(D134,Dodges!$O$2:$R$2,0))</f>
        <v>6-27</v>
      </c>
      <c r="E138" s="127" t="str">
        <f t="array" ref="E138">INDEX(Dodges!$O$3:$U$84, MATCH($A$1,Dodges!$A$3:$A$85,0), MATCH(E134,Dodges!$O$2:$R$2,0))</f>
        <v>50</v>
      </c>
      <c r="F138" s="248"/>
      <c r="G138" s="248"/>
      <c r="H138" s="180"/>
      <c r="I138" s="180"/>
      <c r="J138" s="121"/>
      <c r="K138" s="121"/>
      <c r="L138" s="121"/>
      <c r="M138" s="121"/>
      <c r="N138" s="121"/>
      <c r="O138" s="320"/>
      <c r="P138" s="320"/>
      <c r="Q138" s="320"/>
      <c r="R138" s="320"/>
      <c r="S138" s="320"/>
      <c r="T138" s="320"/>
      <c r="U138" s="320"/>
      <c r="V138" s="320"/>
    </row>
    <row r="139" outlineLevel="1">
      <c r="A139" s="112"/>
      <c r="B139" s="433" t="s">
        <v>500</v>
      </c>
      <c r="C139" s="127" t="str">
        <f t="array" ref="C139">INDEX(Dodges!$S$3:$U$84, MATCH($A$1,Dodges!$A$3:$A$85,0), MATCH(C134,Dodges!$S$2:$U$2,0))</f>
        <v>3-21</v>
      </c>
      <c r="D139" s="127" t="str">
        <f t="array" ref="D139">INDEX(Dodges!$S$3:$U$84, MATCH($A$1,Dodges!$A$3:$A$85,0), MATCH(D134,Dodges!$S$2:$U$2,0))</f>
        <v>6-20</v>
      </c>
      <c r="E139" s="127" t="str">
        <f t="array" ref="E139">INDEX(Dodges!$S$3:$U$84, MATCH($A$1,Dodges!$A$3:$A$85,0), MATCH(E134,Dodges!$S$2:$U$2,0))</f>
        <v>真横：84
真上：107
真下：69</v>
      </c>
      <c r="F139" s="436"/>
      <c r="G139" s="436"/>
      <c r="H139" s="180"/>
      <c r="I139" s="180"/>
      <c r="J139" s="179"/>
      <c r="K139" s="179"/>
      <c r="L139" s="179"/>
      <c r="M139" s="179"/>
      <c r="N139" s="121"/>
      <c r="O139" s="180"/>
      <c r="P139" s="180"/>
      <c r="Q139" s="180"/>
      <c r="R139" s="180"/>
      <c r="S139" s="180"/>
      <c r="T139" s="180"/>
      <c r="U139" s="180"/>
      <c r="V139" s="180"/>
    </row>
    <row r="140">
      <c r="A140" s="438"/>
      <c r="B140" s="439"/>
      <c r="C140" s="431"/>
      <c r="D140" s="431"/>
      <c r="E140" s="440"/>
      <c r="F140" s="431"/>
      <c r="G140" s="431"/>
      <c r="H140" s="431"/>
      <c r="I140" s="431"/>
      <c r="J140" s="121"/>
      <c r="K140" s="319"/>
      <c r="L140" s="319"/>
      <c r="M140" s="319"/>
      <c r="N140" s="319"/>
      <c r="O140" s="180"/>
      <c r="P140" s="180"/>
      <c r="Q140" s="180"/>
      <c r="R140" s="180"/>
      <c r="S140" s="180"/>
      <c r="T140" s="180"/>
      <c r="U140" s="180"/>
      <c r="V140" s="180"/>
    </row>
    <row r="141">
      <c r="A141" s="441" t="s">
        <v>501</v>
      </c>
      <c r="B141" s="110"/>
      <c r="C141" s="320"/>
      <c r="D141" s="179"/>
      <c r="E141" s="320"/>
      <c r="F141" s="138"/>
      <c r="G141" s="138"/>
      <c r="H141" s="179"/>
      <c r="I141" s="179"/>
      <c r="J141" s="180"/>
      <c r="K141" s="180"/>
      <c r="L141" s="180"/>
      <c r="M141" s="180"/>
      <c r="N141" s="180"/>
      <c r="O141" s="180"/>
      <c r="P141" s="180"/>
      <c r="Q141" s="180"/>
      <c r="R141" s="180"/>
      <c r="S141" s="180"/>
      <c r="T141" s="180"/>
      <c r="U141" s="180"/>
      <c r="V141" s="180"/>
    </row>
    <row r="142" outlineLevel="1">
      <c r="A142" s="112"/>
      <c r="B142" s="114"/>
      <c r="C142" s="442" t="s">
        <v>487</v>
      </c>
      <c r="D142" s="442" t="s">
        <v>49</v>
      </c>
      <c r="E142" s="442" t="s">
        <v>48</v>
      </c>
      <c r="F142" s="442" t="s">
        <v>50</v>
      </c>
      <c r="G142" s="443" t="s">
        <v>51</v>
      </c>
      <c r="H142" s="320"/>
      <c r="I142" s="320"/>
      <c r="J142" s="179"/>
      <c r="K142" s="444" t="str">
        <f>'テンプレート'!K116</f>
        <v>アイテム取得</v>
      </c>
      <c r="L142" s="117"/>
      <c r="M142" s="445" t="str">
        <f>'テンプレート'!M116</f>
        <v>取得フレーム</v>
      </c>
      <c r="N142" s="445" t="str">
        <f>'テンプレート'!N116</f>
        <v>Duration</v>
      </c>
      <c r="O142" s="180"/>
      <c r="P142" s="180"/>
      <c r="Q142" s="180"/>
      <c r="R142" s="180"/>
      <c r="S142" s="180"/>
      <c r="T142" s="180"/>
      <c r="U142" s="180"/>
      <c r="V142" s="180"/>
    </row>
    <row r="143" outlineLevel="1">
      <c r="A143" s="446" t="s">
        <v>502</v>
      </c>
      <c r="B143" s="447" t="s">
        <v>503</v>
      </c>
      <c r="C143" s="448"/>
      <c r="D143" s="127">
        <f t="array" ref="D143">INDEX('Ledge  Tech'!$C$3:$C137, MATCH($A$1,'Ledge  Tech'!$A$3:$A$109,0), MATCH(D142,'Ledge  Tech'!$C$2,0))</f>
        <v>19</v>
      </c>
      <c r="E143" s="448"/>
      <c r="F143" s="448"/>
      <c r="G143" s="448"/>
      <c r="H143" s="320"/>
      <c r="I143" s="320"/>
      <c r="J143" s="121"/>
      <c r="K143" s="449" t="str">
        <f>'テンプレート'!K117</f>
        <v>小アイテム</v>
      </c>
      <c r="L143" s="450" t="str">
        <f>'テンプレート'!L117</f>
        <v>On-Spot</v>
      </c>
      <c r="M143" s="127" t="s">
        <v>504</v>
      </c>
      <c r="N143" s="127">
        <v>7.0</v>
      </c>
      <c r="O143" s="180"/>
      <c r="P143" s="180"/>
      <c r="Q143" s="180"/>
      <c r="R143" s="180"/>
      <c r="S143" s="180"/>
      <c r="T143" s="180"/>
      <c r="U143" s="180"/>
      <c r="V143" s="180"/>
    </row>
    <row r="144" outlineLevel="1">
      <c r="A144" s="222"/>
      <c r="B144" s="447" t="s">
        <v>455</v>
      </c>
      <c r="C144" s="127" t="str">
        <f t="array" ref="C144">INDEX('Ledge  Tech'!$D$3:$E137, MATCH($A$1,'Ledge  Tech'!$A$3:$A$109,0), MATCH(C142,'Ledge  Tech'!$D$2:$E$2,0))</f>
        <v>1-33</v>
      </c>
      <c r="D144" s="127">
        <f t="array" ref="D144">INDEX('Ledge  Tech'!$D$3:$E137, MATCH($A$1,'Ledge  Tech'!$A$3:$A$109,0), MATCH(D142,'Ledge  Tech'!$D$2:$E$2,0))</f>
        <v>34</v>
      </c>
      <c r="E144" s="448"/>
      <c r="F144" s="448"/>
      <c r="G144" s="448"/>
      <c r="H144" s="320"/>
      <c r="I144" s="320"/>
      <c r="J144" s="179"/>
      <c r="K144" s="207"/>
      <c r="L144" s="450" t="str">
        <f>'テンプレート'!L118</f>
        <v>歩き</v>
      </c>
      <c r="M144" s="127" t="s">
        <v>504</v>
      </c>
      <c r="N144" s="127">
        <v>19.0</v>
      </c>
      <c r="O144" s="180"/>
      <c r="P144" s="180"/>
      <c r="Q144" s="180"/>
      <c r="R144" s="180"/>
      <c r="S144" s="180"/>
      <c r="T144" s="180"/>
      <c r="U144" s="180"/>
      <c r="V144" s="180"/>
    </row>
    <row r="145" outlineLevel="1">
      <c r="A145" s="222"/>
      <c r="B145" s="447" t="s">
        <v>486</v>
      </c>
      <c r="C145" s="127" t="str">
        <f t="array" ref="C145">INDEX('Ledge  Tech'!$F$3:$G$109, MATCH($A$1,'Ledge  Tech'!$A$3:$A$109,0), MATCH(C142,'Ledge  Tech'!$F$2:$G$2,0))</f>
        <v>1-25</v>
      </c>
      <c r="D145" s="127">
        <f t="array" ref="D145">INDEX('Ledge  Tech'!$F$3:$G$109, MATCH($A$1,'Ledge  Tech'!$A$3:$A$109,0), MATCH(D142,'Ledge  Tech'!$F$2:$G$2,0))</f>
        <v>45</v>
      </c>
      <c r="E145" s="448"/>
      <c r="F145" s="448"/>
      <c r="G145" s="448"/>
      <c r="H145" s="320"/>
      <c r="I145" s="320"/>
      <c r="J145" s="121"/>
      <c r="K145" s="451" t="str">
        <f>'テンプレート'!K119</f>
        <v>アイテム投擲</v>
      </c>
      <c r="L145" s="117"/>
      <c r="M145" s="445" t="str">
        <f>'テンプレート'!M119</f>
        <v>投擲フレーム</v>
      </c>
      <c r="N145" s="445" t="str">
        <f>'テンプレート'!N119</f>
        <v>Duration</v>
      </c>
      <c r="O145" s="180"/>
      <c r="P145" s="180"/>
      <c r="Q145" s="180"/>
      <c r="R145" s="180"/>
      <c r="S145" s="180"/>
      <c r="T145" s="180"/>
      <c r="U145" s="180"/>
      <c r="V145" s="180"/>
    </row>
    <row r="146" outlineLevel="1">
      <c r="A146" s="222"/>
      <c r="B146" s="447" t="s">
        <v>505</v>
      </c>
      <c r="C146" s="127" t="str">
        <f t="array" ref="C146">INDEX('Ledge  Tech'!$H$3:$I$109, MATCH($A$1,'Ledge  Tech'!$A$3:$A$109,0), MATCH(C142,'Ledge  Tech'!$H$2:$I$2,0))</f>
        <v>1-12</v>
      </c>
      <c r="D146" s="127">
        <f t="array" ref="D146">INDEX('Ledge  Tech'!$H$3:$I$109, MATCH($A$1,'Ledge  Tech'!$A$3:$A$109,0), MATCH(D142,'Ledge  Tech'!$H$2:$I$2,0))</f>
        <v>14</v>
      </c>
      <c r="E146" s="448"/>
      <c r="F146" s="448"/>
      <c r="G146" s="448"/>
      <c r="H146" s="320"/>
      <c r="I146" s="320"/>
      <c r="J146" s="179"/>
      <c r="K146" s="452" t="str">
        <f>'テンプレート'!K120</f>
        <v>Ground投擲</v>
      </c>
      <c r="L146" s="450" t="str">
        <f>'テンプレート'!L120</f>
        <v>前Throws</v>
      </c>
      <c r="M146" s="127" t="s">
        <v>173</v>
      </c>
      <c r="N146" s="127">
        <v>20.0</v>
      </c>
      <c r="O146" s="121"/>
      <c r="P146" s="121"/>
      <c r="Q146" s="121"/>
      <c r="R146" s="121"/>
      <c r="S146" s="121"/>
      <c r="T146" s="121"/>
      <c r="U146" s="121"/>
      <c r="V146" s="121"/>
    </row>
    <row r="147" outlineLevel="1">
      <c r="A147" s="207"/>
      <c r="B147" s="447" t="s">
        <v>506</v>
      </c>
      <c r="C147" s="127" t="str">
        <f t="array" ref="C147">INDEX('Ledge  Tech'!$J$3:$M$109, MATCH($A$1,'Ledge  Tech'!$A$3:$A$109,0), MATCH(C142,'Ledge  Tech'!$J$2:$M$2,0))</f>
        <v>1-24</v>
      </c>
      <c r="D147" s="127">
        <f t="array" ref="D147">INDEX('Ledge  Tech'!$J$3:$M$109, MATCH($A$1,'Ledge  Tech'!$A$3:$A$109,0), MATCH(D142,'Ledge  Tech'!$J$2:$M$2,0))</f>
        <v>55</v>
      </c>
      <c r="E147" s="127" t="str">
        <f t="array" ref="E147">INDEX('Ledge  Tech'!$J$3:$M$109, MATCH($A$1,'Ledge  Tech'!$A$3:$A$109,0), MATCH(E142,'Ledge  Tech'!$J$2:$M$2,0))</f>
        <v>22-24</v>
      </c>
      <c r="F147" s="127">
        <f t="array" ref="F147">INDEX('Ledge  Tech'!$J$3:$M$109, MATCH($A$1,'Ledge  Tech'!$A$3:$A$109,0), MATCH(F142,'Ledge  Tech'!$J$2:$M$2,0))</f>
        <v>9</v>
      </c>
      <c r="G147" s="127">
        <f>F147*1.2</f>
        <v>10.8</v>
      </c>
      <c r="H147" s="320"/>
      <c r="I147" s="320"/>
      <c r="J147" s="121"/>
      <c r="K147" s="222"/>
      <c r="L147" s="450" t="str">
        <f>'テンプレート'!L121</f>
        <v>後Throws</v>
      </c>
      <c r="M147" s="127" t="s">
        <v>166</v>
      </c>
      <c r="N147" s="127">
        <v>20.0</v>
      </c>
      <c r="O147" s="121"/>
      <c r="P147" s="121"/>
      <c r="Q147" s="121"/>
      <c r="R147" s="121"/>
      <c r="S147" s="121"/>
      <c r="T147" s="121"/>
      <c r="U147" s="121"/>
      <c r="V147" s="121"/>
    </row>
    <row r="148" outlineLevel="1">
      <c r="A148" s="446" t="s">
        <v>507</v>
      </c>
      <c r="B148" s="447" t="s">
        <v>455</v>
      </c>
      <c r="C148" s="127" t="str">
        <f t="array" ref="C148">INDEX('Ledge  Tech'!$N$3:$O$109, MATCH($A$1,'Ledge  Tech'!$A$3:$A$109,0), MATCH(C142,'Ledge  Tech'!$N$2:$O$2,0))</f>
        <v>1-20</v>
      </c>
      <c r="D148" s="127">
        <f t="array" ref="D148">INDEX('Ledge  Tech'!$N$3:$O$109, MATCH($A$1,'Ledge  Tech'!$A$3:$A$109,0), MATCH(D142,'Ledge  Tech'!$N$2:$O$2,0))</f>
        <v>26</v>
      </c>
      <c r="E148" s="448"/>
      <c r="F148" s="448"/>
      <c r="G148" s="448"/>
      <c r="H148" s="320"/>
      <c r="I148" s="320"/>
      <c r="J148" s="179"/>
      <c r="K148" s="222"/>
      <c r="L148" s="450" t="str">
        <f>'テンプレート'!L122</f>
        <v>上Throws</v>
      </c>
      <c r="M148" s="127" t="s">
        <v>205</v>
      </c>
      <c r="N148" s="127">
        <v>20.0</v>
      </c>
      <c r="O148" s="320"/>
      <c r="P148" s="320"/>
      <c r="Q148" s="320"/>
      <c r="R148" s="320"/>
      <c r="S148" s="320"/>
      <c r="T148" s="320"/>
      <c r="U148" s="320"/>
      <c r="V148" s="320"/>
    </row>
    <row r="149" outlineLevel="1">
      <c r="A149" s="222"/>
      <c r="B149" s="447" t="s">
        <v>496</v>
      </c>
      <c r="C149" s="127" t="str">
        <f t="array" ref="C149">INDEX('Ledge  Tech'!$P$3:$Q$109, MATCH($A$1,'Ledge  Tech'!$A$3:$A$109,0), MATCH(C142,'Ledge  Tech'!$P$2:$Q$2,0))</f>
        <v>1-20</v>
      </c>
      <c r="D149" s="127">
        <f t="array" ref="D149">INDEX('Ledge  Tech'!$P$3:$Q$109, MATCH($A$1,'Ledge  Tech'!$A$3:$A$109,0), MATCH(D142,'Ledge  Tech'!$P$2:$Q$2,0))</f>
        <v>40</v>
      </c>
      <c r="E149" s="448"/>
      <c r="F149" s="448"/>
      <c r="G149" s="448"/>
      <c r="H149" s="320"/>
      <c r="I149" s="320"/>
      <c r="J149" s="121"/>
      <c r="K149" s="222"/>
      <c r="L149" s="450" t="str">
        <f>'テンプレート'!L123</f>
        <v>下Throws</v>
      </c>
      <c r="M149" s="127" t="s">
        <v>90</v>
      </c>
      <c r="N149" s="127">
        <v>18.0</v>
      </c>
      <c r="O149" s="180"/>
      <c r="P149" s="180"/>
      <c r="Q149" s="180"/>
      <c r="R149" s="180"/>
      <c r="S149" s="180"/>
      <c r="T149" s="180"/>
      <c r="U149" s="180"/>
      <c r="V149" s="180"/>
    </row>
    <row r="150" outlineLevel="1">
      <c r="A150" s="207"/>
      <c r="B150" s="447" t="s">
        <v>497</v>
      </c>
      <c r="C150" s="127" t="str">
        <f t="array" ref="C150">INDEX('Ledge  Tech'!$R$3:$S$109, MATCH($A$1,'Ledge  Tech'!$A$3:$A$109,0), MATCH(C142,'Ledge  Tech'!$R$2:$S$2,0))</f>
        <v>1-20</v>
      </c>
      <c r="D150" s="127">
        <f t="array" ref="D150">INDEX('Ledge  Tech'!$R$3:$S$109, MATCH($A$1,'Ledge  Tech'!$A$3:$A$109,0), MATCH(D142,'Ledge  Tech'!$R$2:$S$2,0))</f>
        <v>40</v>
      </c>
      <c r="E150" s="448"/>
      <c r="F150" s="448"/>
      <c r="G150" s="448"/>
      <c r="H150" s="320"/>
      <c r="I150" s="320"/>
      <c r="J150" s="179"/>
      <c r="K150" s="222"/>
      <c r="L150" s="453" t="str">
        <f>'テンプレート'!L124</f>
        <v>ダッシュ</v>
      </c>
      <c r="M150" s="127" t="s">
        <v>66</v>
      </c>
      <c r="N150" s="127">
        <v>45.0</v>
      </c>
      <c r="O150" s="180"/>
      <c r="P150" s="180"/>
      <c r="Q150" s="180"/>
      <c r="R150" s="180"/>
      <c r="S150" s="180"/>
      <c r="T150" s="180"/>
      <c r="U150" s="180"/>
      <c r="V150" s="180"/>
    </row>
    <row r="151" outlineLevel="1">
      <c r="A151" s="446" t="s">
        <v>508</v>
      </c>
      <c r="B151" s="447" t="s">
        <v>509</v>
      </c>
      <c r="C151" s="448"/>
      <c r="D151" s="127" t="str">
        <f t="array" ref="D151">INDEX('Get-Ups'!$C$3:$C137, MATCH($A$1,'Get-Ups'!$A$3:$A$109,0), MATCH(D142,'Get-Ups'!$C$2:$AD$2,0))</f>
        <v>25</v>
      </c>
      <c r="E151" s="448"/>
      <c r="F151" s="448"/>
      <c r="G151" s="448"/>
      <c r="H151" s="320"/>
      <c r="I151" s="320"/>
      <c r="J151" s="121"/>
      <c r="K151" s="207"/>
      <c r="L151" s="453" t="str">
        <f>'テンプレート'!L125</f>
        <v>On-Spot捨て</v>
      </c>
      <c r="M151" s="127" t="s">
        <v>229</v>
      </c>
      <c r="N151" s="127">
        <v>23.0</v>
      </c>
      <c r="O151" s="180"/>
      <c r="P151" s="180"/>
      <c r="Q151" s="180"/>
      <c r="R151" s="180"/>
      <c r="S151" s="180"/>
      <c r="T151" s="180"/>
      <c r="U151" s="180"/>
      <c r="V151" s="180"/>
    </row>
    <row r="152" outlineLevel="1">
      <c r="A152" s="222"/>
      <c r="B152" s="447" t="s">
        <v>455</v>
      </c>
      <c r="C152" s="454" t="str">
        <f t="array" ref="C152">INDEX('Get-Ups'!$D$3:$E137, MATCH($A$1,'Get-Ups'!$A$3:$A$109,0), MATCH(C142,'Get-Ups'!$D$2:$AD$2,0))</f>
        <v>1-22</v>
      </c>
      <c r="D152" s="455">
        <f t="array" ref="D152">INDEX('Get-Ups'!$D$3:$E137, MATCH($A$1,'Get-Ups'!$A$3:$A$109,0), MATCH(D142,'Get-Ups'!$D$2:$AD$2,0))</f>
        <v>29</v>
      </c>
      <c r="E152" s="448"/>
      <c r="F152" s="448"/>
      <c r="G152" s="448"/>
      <c r="H152" s="320"/>
      <c r="I152" s="320"/>
      <c r="J152" s="179"/>
      <c r="K152" s="452" t="str">
        <f>'テンプレート'!K126</f>
        <v>Air投擲</v>
      </c>
      <c r="L152" s="450" t="str">
        <f>'テンプレート'!L126</f>
        <v>前Throws</v>
      </c>
      <c r="M152" s="127" t="s">
        <v>173</v>
      </c>
      <c r="N152" s="127">
        <v>20.0</v>
      </c>
      <c r="O152" s="180"/>
      <c r="P152" s="180"/>
      <c r="Q152" s="180"/>
      <c r="R152" s="180"/>
      <c r="S152" s="180"/>
      <c r="T152" s="180"/>
      <c r="U152" s="180"/>
      <c r="V152" s="180"/>
    </row>
    <row r="153" outlineLevel="1">
      <c r="A153" s="222"/>
      <c r="B153" s="447" t="s">
        <v>496</v>
      </c>
      <c r="C153" s="454" t="str">
        <f t="array" ref="C153">INDEX('Get-Ups'!$F$3:$G$109, MATCH($A$1,'Get-Ups'!$A$3:$A$109,0), MATCH(C142,'Get-Ups'!$F$2:$AD$2,0))</f>
        <v>1-24</v>
      </c>
      <c r="D153" s="455">
        <f t="array" ref="D153">INDEX('Get-Ups'!$F$3:$G$109, MATCH($A$1,'Get-Ups'!$A$3:$A$109,0), MATCH(D142,'Get-Ups'!$F$2:$AD$2,0))</f>
        <v>35</v>
      </c>
      <c r="E153" s="448"/>
      <c r="F153" s="448"/>
      <c r="G153" s="448"/>
      <c r="H153" s="320"/>
      <c r="I153" s="320"/>
      <c r="J153" s="121"/>
      <c r="K153" s="222"/>
      <c r="L153" s="450" t="str">
        <f>'テンプレート'!L127</f>
        <v>後Throws</v>
      </c>
      <c r="M153" s="127" t="s">
        <v>166</v>
      </c>
      <c r="N153" s="127">
        <v>20.0</v>
      </c>
      <c r="O153" s="180"/>
      <c r="P153" s="180"/>
      <c r="Q153" s="180"/>
      <c r="R153" s="180"/>
      <c r="S153" s="180"/>
      <c r="T153" s="180"/>
      <c r="U153" s="180"/>
      <c r="V153" s="180"/>
    </row>
    <row r="154" outlineLevel="1">
      <c r="A154" s="222"/>
      <c r="B154" s="447" t="s">
        <v>497</v>
      </c>
      <c r="C154" s="127" t="str">
        <f t="array" ref="C154">INDEX('Get-Ups'!$H$3:$I$109, MATCH($A$1,'Get-Ups'!$A$3:$A$109,0), MATCH(C142,'Get-Ups'!$H$2:$AD$2,0))</f>
        <v>1-31</v>
      </c>
      <c r="D154" s="127">
        <f t="array" ref="D154">INDEX('Get-Ups'!$H$3:$I$109, MATCH($A$1,'Get-Ups'!$A$3:$A$109,0), MATCH(D142,'Get-Ups'!$H$2:$AD$2,0))</f>
        <v>35</v>
      </c>
      <c r="E154" s="448"/>
      <c r="F154" s="448"/>
      <c r="G154" s="448"/>
      <c r="H154" s="320"/>
      <c r="I154" s="320"/>
      <c r="J154" s="179"/>
      <c r="K154" s="222"/>
      <c r="L154" s="450" t="str">
        <f>'テンプレート'!L128</f>
        <v>上Throws</v>
      </c>
      <c r="M154" s="127" t="s">
        <v>205</v>
      </c>
      <c r="N154" s="127">
        <v>20.0</v>
      </c>
      <c r="O154" s="180"/>
      <c r="P154" s="180"/>
      <c r="Q154" s="180"/>
      <c r="R154" s="180"/>
      <c r="S154" s="180"/>
      <c r="T154" s="180"/>
      <c r="U154" s="180"/>
      <c r="V154" s="180"/>
    </row>
    <row r="155" outlineLevel="1">
      <c r="A155" s="222"/>
      <c r="B155" s="447" t="s">
        <v>510</v>
      </c>
      <c r="C155" s="456" t="str">
        <f t="array" ref="C155">INDEX('Get-Ups'!$J$3:$M$109, MATCH($A$1,'Get-Ups'!$A$3:$A$109,0), MATCH(C142,'Get-Ups'!$J$2:$AD$2,0))</f>
        <v>1-22</v>
      </c>
      <c r="D155" s="457">
        <f t="array" ref="D155">INDEX('Get-Ups'!$J$3:$M$109, MATCH($A$1,'Get-Ups'!$A$3:$A$109,0), MATCH(D142,'Get-Ups'!$J$2:$AD$2,0))</f>
        <v>45</v>
      </c>
      <c r="E155" s="454" t="str">
        <f t="array" ref="E155">INDEX('Get-Ups'!$J$3:$M$109, MATCH($A$1,'Get-Ups'!$A$3:$A$109,0), MATCH(E142,'Get-Ups'!$J$2:$AD$2,0))</f>
        <v>17-18</v>
      </c>
      <c r="F155" s="455">
        <f t="array" ref="F155">INDEX('Get-Ups'!$J$3:$M$109, MATCH($A$1,'Get-Ups'!$A$3:$A$109,0), MATCH(F142,'Get-Ups'!$J$2:$AD$2,0))</f>
        <v>7</v>
      </c>
      <c r="G155" s="127">
        <f t="shared" ref="G155:G156" si="1">F155*1.2</f>
        <v>8.4</v>
      </c>
      <c r="H155" s="320"/>
      <c r="I155" s="320"/>
      <c r="J155" s="121"/>
      <c r="K155" s="207"/>
      <c r="L155" s="450" t="str">
        <f>'テンプレート'!L129</f>
        <v>下Throws</v>
      </c>
      <c r="M155" s="127" t="s">
        <v>90</v>
      </c>
      <c r="N155" s="127">
        <v>18.0</v>
      </c>
      <c r="O155" s="121"/>
      <c r="P155" s="121"/>
      <c r="Q155" s="121"/>
      <c r="R155" s="121"/>
      <c r="S155" s="121"/>
      <c r="T155" s="121"/>
      <c r="U155" s="121"/>
      <c r="V155" s="121"/>
    </row>
    <row r="156" outlineLevel="1">
      <c r="A156" s="207"/>
      <c r="B156" s="458" t="s">
        <v>511</v>
      </c>
      <c r="C156" s="207"/>
      <c r="D156" s="207"/>
      <c r="E156" s="454" t="str">
        <f t="array" ref="E156">INDEX('Get-Ups'!$N$3:$O$109, MATCH($A$1,'Get-Ups'!$A$3:$A$109,0), MATCH(E142,'Get-Ups'!$N$2:$AD$2,0))</f>
        <v>21-22</v>
      </c>
      <c r="F156" s="455">
        <f t="array" ref="F156">INDEX('Get-Ups'!$N$3:$O$109, MATCH($A$1,'Get-Ups'!$A$3:$A$109,0), MATCH(F142,'Get-Ups'!$N$2:$AD$2,0))</f>
        <v>7</v>
      </c>
      <c r="G156" s="127">
        <f t="shared" si="1"/>
        <v>8.4</v>
      </c>
      <c r="H156" s="320"/>
      <c r="I156" s="320"/>
      <c r="J156" s="121"/>
      <c r="K156" s="459" t="str">
        <f>'テンプレート'!K130</f>
        <v>踏み台ジャンプ</v>
      </c>
      <c r="L156" s="224"/>
      <c r="M156" s="445" t="str">
        <f>'テンプレート'!M130</f>
        <v>Duration</v>
      </c>
      <c r="N156" s="138"/>
      <c r="O156" s="121"/>
      <c r="P156" s="121"/>
      <c r="Q156" s="121"/>
      <c r="R156" s="121"/>
      <c r="S156" s="121"/>
      <c r="T156" s="121"/>
      <c r="U156" s="121"/>
      <c r="V156" s="121"/>
    </row>
    <row r="157" outlineLevel="1">
      <c r="A157" s="446" t="s">
        <v>512</v>
      </c>
      <c r="B157" s="447" t="s">
        <v>509</v>
      </c>
      <c r="C157" s="448"/>
      <c r="D157" s="454" t="str">
        <f t="array" ref="D157">INDEX('Get-Ups'!$C$3:$C137, MATCH($A$1,'Get-Ups'!$A$3:$A$109,0), MATCH(D142,'Get-Ups'!$C$2,0))</f>
        <v>25</v>
      </c>
      <c r="E157" s="448"/>
      <c r="F157" s="448"/>
      <c r="G157" s="448"/>
      <c r="H157" s="320"/>
      <c r="I157" s="320"/>
      <c r="J157" s="179"/>
      <c r="K157" s="460" t="str">
        <f>'テンプレート'!K131</f>
        <v>踏み</v>
      </c>
      <c r="L157" s="461" t="str">
        <f>'テンプレート'!L131</f>
        <v>踏み</v>
      </c>
      <c r="M157" s="127">
        <v>7.0</v>
      </c>
      <c r="N157" s="2403"/>
      <c r="O157" s="121"/>
      <c r="P157" s="121"/>
      <c r="Q157" s="121"/>
      <c r="R157" s="121"/>
      <c r="S157" s="121"/>
      <c r="T157" s="121"/>
      <c r="U157" s="121"/>
      <c r="V157" s="121"/>
    </row>
    <row r="158" outlineLevel="1">
      <c r="A158" s="222"/>
      <c r="B158" s="447" t="s">
        <v>455</v>
      </c>
      <c r="C158" s="454" t="str">
        <f t="array" ref="C158">INDEX('Get-Ups'!$P$3:$Q$109, MATCH($A$1,'Get-Ups'!$A$3:$A$109,0), MATCH(C142,'Get-Ups'!$P$2:$AD$2,0))</f>
        <v>1-22</v>
      </c>
      <c r="D158" s="455">
        <f t="array" ref="D158">INDEX('Get-Ups'!$P$3:$Q$109, MATCH($A$1,'Get-Ups'!$A$3:$A$109,0), MATCH(D142,'Get-Ups'!$P$2:$AD$2,0))</f>
        <v>29</v>
      </c>
      <c r="E158" s="448"/>
      <c r="F158" s="448"/>
      <c r="G158" s="448"/>
      <c r="H158" s="320"/>
      <c r="I158" s="320"/>
      <c r="J158" s="121"/>
      <c r="K158" s="452" t="str">
        <f>'テンプレート'!K132</f>
        <v>踏まれ</v>
      </c>
      <c r="L158" s="461" t="str">
        <f>'テンプレート'!L132</f>
        <v>Ground踏まれ</v>
      </c>
      <c r="M158" s="127" t="s">
        <v>504</v>
      </c>
      <c r="N158" s="2403"/>
      <c r="O158" s="320"/>
      <c r="P158" s="320"/>
      <c r="Q158" s="320"/>
      <c r="R158" s="320"/>
      <c r="S158" s="320"/>
      <c r="T158" s="320"/>
      <c r="U158" s="320"/>
      <c r="V158" s="320"/>
    </row>
    <row r="159" outlineLevel="1">
      <c r="A159" s="222"/>
      <c r="B159" s="447" t="s">
        <v>496</v>
      </c>
      <c r="C159" s="454" t="str">
        <f t="array" ref="C159">INDEX('Get-Ups'!$R$3:$S$109, MATCH($A$1,'Get-Ups'!$A$3:$A$109,0), MATCH(C142,'Get-Ups'!$R$2:$AD$2,0))</f>
        <v>1-19</v>
      </c>
      <c r="D159" s="455">
        <f t="array" ref="D159">INDEX('Get-Ups'!$R$3:$S$109, MATCH($A$1,'Get-Ups'!$A$3:$A$109,0), MATCH(D142,'Get-Ups'!$R$2:$AD$2,0))</f>
        <v>35</v>
      </c>
      <c r="E159" s="448"/>
      <c r="F159" s="448"/>
      <c r="G159" s="448"/>
      <c r="H159" s="320"/>
      <c r="I159" s="320"/>
      <c r="J159" s="179"/>
      <c r="K159" s="222"/>
      <c r="L159" s="461" t="str">
        <f>'テンプレート'!L133</f>
        <v>Ground硬直</v>
      </c>
      <c r="M159" s="127">
        <v>28.0</v>
      </c>
      <c r="N159" s="2278"/>
      <c r="O159" s="180"/>
      <c r="P159" s="180"/>
      <c r="Q159" s="180"/>
      <c r="R159" s="180"/>
      <c r="S159" s="180"/>
      <c r="T159" s="180"/>
      <c r="U159" s="180"/>
      <c r="V159" s="180"/>
    </row>
    <row r="160" outlineLevel="1">
      <c r="A160" s="222"/>
      <c r="B160" s="447" t="s">
        <v>497</v>
      </c>
      <c r="C160" s="454" t="str">
        <f t="array" ref="C160">INDEX('Get-Ups'!$T$3:$U$109, MATCH($A$1,'Get-Ups'!$A$3:$A$109,0), MATCH(C142,'Get-Ups'!$T$2:$AD$2,0))</f>
        <v>1-25</v>
      </c>
      <c r="D160" s="455">
        <f t="array" ref="D160">INDEX('Get-Ups'!$T$3:$U$109, MATCH($A$1,'Get-Ups'!$A$3:$A$109,0), MATCH(D142,'Get-Ups'!$T$2:$AD$2,0))</f>
        <v>35</v>
      </c>
      <c r="E160" s="448"/>
      <c r="F160" s="448"/>
      <c r="G160" s="448"/>
      <c r="H160" s="320"/>
      <c r="I160" s="320"/>
      <c r="J160" s="121"/>
      <c r="K160" s="222"/>
      <c r="L160" s="461" t="str">
        <f>'テンプレート'!L134</f>
        <v>Air踏まれ</v>
      </c>
      <c r="M160" s="127">
        <v>7.0</v>
      </c>
      <c r="N160" s="2278"/>
      <c r="O160" s="180"/>
      <c r="P160" s="180"/>
      <c r="Q160" s="180"/>
      <c r="R160" s="180"/>
      <c r="S160" s="180"/>
      <c r="T160" s="180"/>
      <c r="U160" s="180"/>
      <c r="V160" s="180"/>
    </row>
    <row r="161" outlineLevel="1">
      <c r="A161" s="222"/>
      <c r="B161" s="447" t="s">
        <v>510</v>
      </c>
      <c r="C161" s="456" t="str">
        <f t="array" ref="C161">INDEX('Get-Ups'!$V$3:$Y$109, MATCH($A$1,'Get-Ups'!$A$3:$A$109,0), MATCH(C142,'Get-Ups'!$V$2:$AD$2,0))</f>
        <v>1-22</v>
      </c>
      <c r="D161" s="457">
        <f t="array" ref="D161">INDEX('Get-Ups'!$V$3:$Y$109, MATCH($A$1,'Get-Ups'!$A$3:$A$109,0), MATCH(D142,'Get-Ups'!$V$2:$AD$2,0))</f>
        <v>45</v>
      </c>
      <c r="E161" s="454" t="str">
        <f t="array" ref="E161">INDEX('Get-Ups'!$V$3:$Y$109, MATCH($A$1,'Get-Ups'!$A$3:$A$109,0), MATCH(E142,'Get-Ups'!$V$2:$AD$2,0))</f>
        <v>17-18</v>
      </c>
      <c r="F161" s="455">
        <f t="array" ref="F161">INDEX('Get-Ups'!$V$3:$Y$109, MATCH($A$1,'Get-Ups'!$A$3:$A$109,0), MATCH(F142,'Get-Ups'!$V$2:$AD$2,0))</f>
        <v>7</v>
      </c>
      <c r="G161" s="127">
        <f t="shared" ref="G161:G162" si="2">F161*1.2</f>
        <v>8.4</v>
      </c>
      <c r="H161" s="320"/>
      <c r="I161" s="320"/>
      <c r="J161" s="179"/>
      <c r="K161" s="222"/>
      <c r="L161" s="461" t="str">
        <f>'テンプレート'!L135</f>
        <v>Air落下</v>
      </c>
      <c r="M161" s="127">
        <v>38.0</v>
      </c>
      <c r="N161" s="2278"/>
      <c r="O161" s="180"/>
      <c r="P161" s="180"/>
      <c r="Q161" s="180"/>
      <c r="R161" s="180"/>
      <c r="S161" s="180"/>
      <c r="T161" s="180"/>
      <c r="U161" s="180"/>
      <c r="V161" s="180"/>
    </row>
    <row r="162" outlineLevel="1">
      <c r="A162" s="207"/>
      <c r="B162" s="458" t="s">
        <v>511</v>
      </c>
      <c r="C162" s="207"/>
      <c r="D162" s="207"/>
      <c r="E162" s="454" t="str">
        <f t="array" ref="E162">INDEX('Get-Ups'!$Z$3:$AA$109, MATCH($A$1,'Get-Ups'!$A$3:$A$109,0), MATCH(E142,'Get-Ups'!$Z$2:$AD$2,0))</f>
        <v>21-22</v>
      </c>
      <c r="F162" s="455">
        <f t="array" ref="F162">INDEX('Get-Ups'!$Z$3:$AA$109, MATCH($A$1,'Get-Ups'!$A$3:$A$109,0), MATCH(F142,'Get-Ups'!$Z$2:$AD$2,0))</f>
        <v>7</v>
      </c>
      <c r="G162" s="127">
        <f t="shared" si="2"/>
        <v>8.4</v>
      </c>
      <c r="H162" s="320"/>
      <c r="I162" s="320"/>
      <c r="J162" s="179"/>
      <c r="K162" s="451" t="str">
        <f>'テンプレート'!K136</f>
        <v>倒れダメージ</v>
      </c>
      <c r="L162" s="120"/>
      <c r="M162" s="445" t="str">
        <f>'テンプレート'!M136</f>
        <v>Duration</v>
      </c>
      <c r="N162" s="2278"/>
      <c r="O162" s="180"/>
      <c r="P162" s="180"/>
      <c r="Q162" s="180"/>
      <c r="R162" s="180"/>
      <c r="S162" s="180"/>
      <c r="T162" s="180"/>
      <c r="U162" s="180"/>
      <c r="V162" s="180"/>
    </row>
    <row r="163" outlineLevel="1">
      <c r="A163" s="446" t="s">
        <v>513</v>
      </c>
      <c r="B163" s="447" t="s">
        <v>514</v>
      </c>
      <c r="C163" s="454" t="str">
        <f t="array" ref="C163">INDEX(Tripping!$C$3:$D137, MATCH($A$1,Tripping!$A$3:$A$109,0), MATCH(C142,Tripping!$C$2:$AC$2,0))</f>
        <v>1-5</v>
      </c>
      <c r="D163" s="455">
        <f t="array" ref="D163">INDEX(Tripping!$C$3:$D137, MATCH($A$1,Tripping!$A$3:$A$109,0), MATCH(D142,Tripping!$C$2:$AC$2,0))</f>
        <v>29</v>
      </c>
      <c r="E163" s="448"/>
      <c r="F163" s="448"/>
      <c r="G163" s="448"/>
      <c r="H163" s="320"/>
      <c r="I163" s="320"/>
      <c r="J163" s="121"/>
      <c r="K163" s="460" t="str">
        <f>'テンプレート'!K137</f>
        <v>あお向け倒れ</v>
      </c>
      <c r="L163" s="453" t="str">
        <f>'テンプレート'!L137</f>
        <v>モーション大</v>
      </c>
      <c r="M163" s="127">
        <v>39.0</v>
      </c>
      <c r="N163" s="2403"/>
      <c r="O163" s="180"/>
      <c r="P163" s="180"/>
      <c r="Q163" s="180"/>
      <c r="R163" s="180"/>
      <c r="S163" s="180"/>
      <c r="T163" s="180"/>
      <c r="U163" s="180"/>
      <c r="V163" s="180"/>
    </row>
    <row r="164" outlineLevel="1">
      <c r="A164" s="222"/>
      <c r="B164" s="447" t="s">
        <v>515</v>
      </c>
      <c r="C164" s="454" t="str">
        <f t="array" ref="C164">INDEX(Tripping!$E$3:$F137, MATCH($A$1,Tripping!$A$3:$A$109,0), MATCH(C142,Tripping!$E$2:$AC$2,0))</f>
        <v>1-5</v>
      </c>
      <c r="D164" s="455">
        <f t="array" ref="D164">INDEX(Tripping!$E$3:$F137, MATCH($A$1,Tripping!$A$3:$A$109,0), MATCH(D142,Tripping!$E$2:$AC$2,0))</f>
        <v>39</v>
      </c>
      <c r="E164" s="448"/>
      <c r="F164" s="448"/>
      <c r="G164" s="448"/>
      <c r="H164" s="320"/>
      <c r="I164" s="320"/>
      <c r="J164" s="179"/>
      <c r="K164" s="460" t="str">
        <f>'テンプレート'!K138</f>
        <v>うつ伏せ倒れ</v>
      </c>
      <c r="L164" s="453" t="str">
        <f>'テンプレート'!L138</f>
        <v>モーション大</v>
      </c>
      <c r="M164" s="127" t="s">
        <v>165</v>
      </c>
      <c r="N164" s="2403"/>
      <c r="O164" s="180"/>
      <c r="P164" s="180"/>
      <c r="Q164" s="180"/>
      <c r="R164" s="180"/>
      <c r="S164" s="180"/>
      <c r="T164" s="180"/>
      <c r="U164" s="180"/>
      <c r="V164" s="180"/>
    </row>
    <row r="165" outlineLevel="1">
      <c r="A165" s="222"/>
      <c r="B165" s="447" t="s">
        <v>455</v>
      </c>
      <c r="C165" s="454" t="str">
        <f t="array" ref="C165">INDEX(Tripping!$G$3:$H$109, MATCH($A$1,Tripping!$A$3:$A$109,0), MATCH(C142,Tripping!$G$2:$AC$2,0))</f>
        <v>1-16</v>
      </c>
      <c r="D165" s="455">
        <f t="array" ref="D165">INDEX(Tripping!$G$3:$H$109, MATCH($A$1,Tripping!$A$3:$A$109,0), MATCH(D142,Tripping!$G$2:$AC$2,0))</f>
        <v>21</v>
      </c>
      <c r="E165" s="448"/>
      <c r="F165" s="448"/>
      <c r="G165" s="448"/>
      <c r="H165" s="320"/>
      <c r="I165" s="320"/>
      <c r="J165" s="121"/>
      <c r="K165" s="451" t="str">
        <f>'テンプレート'!K139</f>
        <v/>
      </c>
      <c r="L165" s="120"/>
      <c r="M165" s="445" t="str">
        <f>'テンプレート'!M139</f>
        <v/>
      </c>
      <c r="N165" s="2278"/>
      <c r="O165" s="180"/>
      <c r="P165" s="180"/>
      <c r="Q165" s="180"/>
      <c r="R165" s="180"/>
      <c r="S165" s="180"/>
      <c r="T165" s="180"/>
      <c r="U165" s="180"/>
      <c r="V165" s="180"/>
    </row>
    <row r="166" outlineLevel="1">
      <c r="A166" s="222"/>
      <c r="B166" s="447" t="s">
        <v>496</v>
      </c>
      <c r="C166" s="454" t="str">
        <f t="array" ref="C166">INDEX(Tripping!$I$3:$J$109, MATCH($A$1,Tripping!$A$3:$A$109,0), MATCH(C142,Tripping!$I$2:$AC$2,0))</f>
        <v>1-9</v>
      </c>
      <c r="D166" s="455">
        <f t="array" ref="D166">INDEX(Tripping!$I$3:$J$109, MATCH($A$1,Tripping!$A$3:$A$109,0), MATCH(D142,Tripping!$I$2:$AC$2,0))</f>
        <v>28</v>
      </c>
      <c r="E166" s="448"/>
      <c r="F166" s="448"/>
      <c r="G166" s="448"/>
      <c r="H166" s="320"/>
      <c r="I166" s="320"/>
      <c r="J166" s="320"/>
      <c r="K166" s="463"/>
      <c r="L166" s="464" t="str">
        <f>'テンプレート'!L140</f>
        <v/>
      </c>
      <c r="M166" s="127" t="s">
        <v>504</v>
      </c>
      <c r="N166" s="2278"/>
      <c r="O166" s="180"/>
      <c r="P166" s="180"/>
      <c r="Q166" s="180"/>
      <c r="R166" s="180"/>
      <c r="S166" s="180"/>
      <c r="T166" s="180"/>
      <c r="U166" s="180"/>
      <c r="V166" s="180"/>
    </row>
    <row r="167" outlineLevel="1">
      <c r="A167" s="222"/>
      <c r="B167" s="447" t="s">
        <v>497</v>
      </c>
      <c r="C167" s="454" t="str">
        <f t="array" ref="C167">INDEX(Tripping!$K$3:$L$109, MATCH($A$1,Tripping!$A$3:$A$109,0), MATCH(C142,Tripping!$K$2:$AC$2,0))</f>
        <v>1-9</v>
      </c>
      <c r="D167" s="455">
        <f t="array" ref="D167">INDEX(Tripping!$K$3:$L$109, MATCH($A$1,Tripping!$A$3:$A$109,0), MATCH(D142,Tripping!$K$2:$AC$2,0))</f>
        <v>28</v>
      </c>
      <c r="E167" s="448"/>
      <c r="F167" s="448"/>
      <c r="G167" s="448"/>
      <c r="H167" s="320"/>
      <c r="I167" s="320"/>
      <c r="J167" s="320"/>
      <c r="K167" s="2405"/>
      <c r="L167" s="180"/>
      <c r="M167" s="180"/>
      <c r="N167" s="2278"/>
      <c r="O167" s="180"/>
      <c r="P167" s="180"/>
      <c r="Q167" s="180"/>
      <c r="R167" s="180"/>
      <c r="S167" s="180"/>
      <c r="T167" s="180"/>
      <c r="U167" s="180"/>
      <c r="V167" s="180"/>
    </row>
    <row r="168" outlineLevel="1">
      <c r="A168" s="222"/>
      <c r="B168" s="447" t="s">
        <v>510</v>
      </c>
      <c r="C168" s="456" t="str">
        <f t="array" ref="C168">INDEX(Tripping!$M$3:$P$109, MATCH($A$1,Tripping!$A$3:$A$109,0), MATCH(C142,Tripping!$M$2:$AC$2,0))</f>
        <v>1-7</v>
      </c>
      <c r="D168" s="457">
        <f t="array" ref="D168">INDEX(Tripping!$M$3:$P$109, MATCH($A$1,Tripping!$A$3:$A$109,0), MATCH(D142,Tripping!$M$2:$AC$2,0))</f>
        <v>49</v>
      </c>
      <c r="E168" s="454" t="str">
        <f t="array" ref="E168">INDEX(Tripping!$M$3:$P$109, MATCH($A$1,Tripping!$A$3:$A$109,0), MATCH(E142,Tripping!$M$2:$AC$2,0))</f>
        <v>19-20</v>
      </c>
      <c r="F168" s="455">
        <f t="array" ref="F168">INDEX(Tripping!$M$3:$P$109, MATCH($A$1,Tripping!$A$3:$A$109,0), MATCH(F142,Tripping!$M$2:$AC$2,0))</f>
        <v>5</v>
      </c>
      <c r="G168" s="127">
        <f t="shared" ref="G168:G169" si="3">F168*1.2</f>
        <v>6</v>
      </c>
      <c r="H168" s="320"/>
      <c r="I168" s="320"/>
      <c r="J168" s="320"/>
      <c r="K168" s="180"/>
      <c r="L168" s="180"/>
      <c r="M168" s="180"/>
      <c r="N168" s="2278"/>
      <c r="O168" s="2278"/>
      <c r="P168" s="2278"/>
      <c r="Q168" s="2278"/>
      <c r="R168" s="180"/>
      <c r="S168" s="180"/>
      <c r="T168" s="180"/>
      <c r="U168" s="180"/>
      <c r="V168" s="180"/>
    </row>
    <row r="169" outlineLevel="1">
      <c r="A169" s="207"/>
      <c r="B169" s="458" t="s">
        <v>511</v>
      </c>
      <c r="C169" s="207"/>
      <c r="D169" s="207"/>
      <c r="E169" s="454" t="str">
        <f t="array" ref="E169">INDEX(Tripping!$Q$3:$R$109, MATCH($A$1,Tripping!$A$3:$A$109,0), MATCH(E142,Tripping!$Q$2:$AC$2,0))</f>
        <v>28-29</v>
      </c>
      <c r="F169" s="455">
        <f t="array" ref="F169">INDEX(Tripping!$Q$3:$R$109, MATCH($A$1,Tripping!$A$3:$A$109,0), MATCH(F142,Tripping!$Q$2:$AC$2,0))</f>
        <v>5</v>
      </c>
      <c r="G169" s="127">
        <f t="shared" si="3"/>
        <v>6</v>
      </c>
      <c r="H169" s="320"/>
      <c r="I169" s="320"/>
      <c r="J169" s="320"/>
      <c r="K169" s="180"/>
      <c r="L169" s="180"/>
      <c r="M169" s="180"/>
      <c r="N169" s="2278"/>
      <c r="O169" s="2278"/>
      <c r="P169" s="2278"/>
      <c r="Q169" s="2278"/>
      <c r="R169" s="180"/>
      <c r="S169" s="180"/>
      <c r="T169" s="180"/>
      <c r="U169" s="180"/>
      <c r="V169" s="180"/>
    </row>
  </sheetData>
  <mergeCells count="192">
    <mergeCell ref="A143:A147"/>
    <mergeCell ref="A135:A137"/>
    <mergeCell ref="A138:A139"/>
    <mergeCell ref="A126:A127"/>
    <mergeCell ref="A123:B123"/>
    <mergeCell ref="A117:B118"/>
    <mergeCell ref="A148:A150"/>
    <mergeCell ref="A163:A169"/>
    <mergeCell ref="A109:A111"/>
    <mergeCell ref="A141:B142"/>
    <mergeCell ref="A43:A45"/>
    <mergeCell ref="A47:A48"/>
    <mergeCell ref="D43:D45"/>
    <mergeCell ref="D47:D48"/>
    <mergeCell ref="D92:D100"/>
    <mergeCell ref="D109:D111"/>
    <mergeCell ref="A157:A162"/>
    <mergeCell ref="A151:A156"/>
    <mergeCell ref="D168:D169"/>
    <mergeCell ref="C168:C169"/>
    <mergeCell ref="A130:A131"/>
    <mergeCell ref="A133:B134"/>
    <mergeCell ref="A34:A36"/>
    <mergeCell ref="A37:A38"/>
    <mergeCell ref="D34:D36"/>
    <mergeCell ref="D37:D38"/>
    <mergeCell ref="A40:B41"/>
    <mergeCell ref="A15:B16"/>
    <mergeCell ref="A11:B12"/>
    <mergeCell ref="A26:A28"/>
    <mergeCell ref="C16:D16"/>
    <mergeCell ref="A24:B25"/>
    <mergeCell ref="A120:A122"/>
    <mergeCell ref="A112:A114"/>
    <mergeCell ref="A128:A129"/>
    <mergeCell ref="A124:A125"/>
    <mergeCell ref="A79:B79"/>
    <mergeCell ref="A83:B83"/>
    <mergeCell ref="A80:A82"/>
    <mergeCell ref="D77:D78"/>
    <mergeCell ref="D80:D81"/>
    <mergeCell ref="D84:D86"/>
    <mergeCell ref="A77:A78"/>
    <mergeCell ref="A88:A91"/>
    <mergeCell ref="A84:A86"/>
    <mergeCell ref="A72:A73"/>
    <mergeCell ref="A74:A75"/>
    <mergeCell ref="A71:B71"/>
    <mergeCell ref="A76:B76"/>
    <mergeCell ref="A108:B108"/>
    <mergeCell ref="A106:B106"/>
    <mergeCell ref="A101:B101"/>
    <mergeCell ref="A87:B87"/>
    <mergeCell ref="A69:A70"/>
    <mergeCell ref="A67:A68"/>
    <mergeCell ref="F104:F105"/>
    <mergeCell ref="E104:E105"/>
    <mergeCell ref="D112:D114"/>
    <mergeCell ref="E126:E127"/>
    <mergeCell ref="E128:E129"/>
    <mergeCell ref="E130:E131"/>
    <mergeCell ref="C124:C125"/>
    <mergeCell ref="E124:E125"/>
    <mergeCell ref="A102:A105"/>
    <mergeCell ref="A92:A100"/>
    <mergeCell ref="E102:E103"/>
    <mergeCell ref="F102:F103"/>
    <mergeCell ref="D88:D91"/>
    <mergeCell ref="G104:G105"/>
    <mergeCell ref="G102:G103"/>
    <mergeCell ref="C155:C156"/>
    <mergeCell ref="D155:D156"/>
    <mergeCell ref="C161:C162"/>
    <mergeCell ref="D161:D162"/>
    <mergeCell ref="C104:C105"/>
    <mergeCell ref="C102:C103"/>
    <mergeCell ref="C130:C131"/>
    <mergeCell ref="C128:C129"/>
    <mergeCell ref="C126:C127"/>
    <mergeCell ref="V54:V56"/>
    <mergeCell ref="V58:V61"/>
    <mergeCell ref="V109:V115"/>
    <mergeCell ref="V102:V105"/>
    <mergeCell ref="V92:V100"/>
    <mergeCell ref="U72:U75"/>
    <mergeCell ref="U67:U70"/>
    <mergeCell ref="U109:U115"/>
    <mergeCell ref="U102:U105"/>
    <mergeCell ref="U92:U100"/>
    <mergeCell ref="U63:U65"/>
    <mergeCell ref="V67:V70"/>
    <mergeCell ref="V63:V65"/>
    <mergeCell ref="U77:U78"/>
    <mergeCell ref="V77:V78"/>
    <mergeCell ref="R43:V45"/>
    <mergeCell ref="R46:V46"/>
    <mergeCell ref="U88:U91"/>
    <mergeCell ref="V88:V91"/>
    <mergeCell ref="V84:V86"/>
    <mergeCell ref="U84:U86"/>
    <mergeCell ref="V72:V75"/>
    <mergeCell ref="H57:J57"/>
    <mergeCell ref="H63:J65"/>
    <mergeCell ref="D63:D65"/>
    <mergeCell ref="D58:D61"/>
    <mergeCell ref="H67:J70"/>
    <mergeCell ref="H66:J66"/>
    <mergeCell ref="H54:J56"/>
    <mergeCell ref="J49:J50"/>
    <mergeCell ref="H53:J53"/>
    <mergeCell ref="J47:J48"/>
    <mergeCell ref="I47:I48"/>
    <mergeCell ref="I43:I45"/>
    <mergeCell ref="J43:J45"/>
    <mergeCell ref="U80:U82"/>
    <mergeCell ref="V80:V82"/>
    <mergeCell ref="U54:U56"/>
    <mergeCell ref="U58:U61"/>
    <mergeCell ref="H58:J61"/>
    <mergeCell ref="H62:J62"/>
    <mergeCell ref="I49:I50"/>
    <mergeCell ref="R47:V48"/>
    <mergeCell ref="R41:V41"/>
    <mergeCell ref="R42:V42"/>
    <mergeCell ref="R49:V50"/>
    <mergeCell ref="H88:J91"/>
    <mergeCell ref="H92:J100"/>
    <mergeCell ref="H87:J87"/>
    <mergeCell ref="K145:L145"/>
    <mergeCell ref="K165:L165"/>
    <mergeCell ref="K162:L162"/>
    <mergeCell ref="K156:L156"/>
    <mergeCell ref="K142:L142"/>
    <mergeCell ref="H130:J131"/>
    <mergeCell ref="A54:A56"/>
    <mergeCell ref="A49:A50"/>
    <mergeCell ref="D54:D56"/>
    <mergeCell ref="D49:D50"/>
    <mergeCell ref="A57:B57"/>
    <mergeCell ref="A62:B62"/>
    <mergeCell ref="A66:B66"/>
    <mergeCell ref="A53:B53"/>
    <mergeCell ref="A52:B52"/>
    <mergeCell ref="A58:A61"/>
    <mergeCell ref="A63:A65"/>
    <mergeCell ref="H33:J33"/>
    <mergeCell ref="H32:J32"/>
    <mergeCell ref="H71:J71"/>
    <mergeCell ref="H34:J36"/>
    <mergeCell ref="H28:J28"/>
    <mergeCell ref="H27:J27"/>
    <mergeCell ref="H26:J26"/>
    <mergeCell ref="H25:J25"/>
    <mergeCell ref="H37:J38"/>
    <mergeCell ref="H31:J31"/>
    <mergeCell ref="H4:H5"/>
    <mergeCell ref="H6:H7"/>
    <mergeCell ref="C1:G12"/>
    <mergeCell ref="E16:F16"/>
    <mergeCell ref="I4:I5"/>
    <mergeCell ref="I6:I7"/>
    <mergeCell ref="I10:I11"/>
    <mergeCell ref="H10:H11"/>
    <mergeCell ref="H30:J30"/>
    <mergeCell ref="H29:J29"/>
    <mergeCell ref="G16:H16"/>
    <mergeCell ref="K16:N16"/>
    <mergeCell ref="K1:M2"/>
    <mergeCell ref="H1:J2"/>
    <mergeCell ref="H8:J9"/>
    <mergeCell ref="K158:K161"/>
    <mergeCell ref="K152:K155"/>
    <mergeCell ref="K143:K144"/>
    <mergeCell ref="K146:K151"/>
    <mergeCell ref="H102:J103"/>
    <mergeCell ref="H101:J101"/>
    <mergeCell ref="H104:J105"/>
    <mergeCell ref="H109:J115"/>
    <mergeCell ref="H108:J108"/>
    <mergeCell ref="H107:J107"/>
    <mergeCell ref="H106:J106"/>
    <mergeCell ref="H128:J129"/>
    <mergeCell ref="H126:J127"/>
    <mergeCell ref="H123:J123"/>
    <mergeCell ref="H124:J125"/>
    <mergeCell ref="H72:J75"/>
    <mergeCell ref="H83:J83"/>
    <mergeCell ref="H84:J86"/>
    <mergeCell ref="H80:J82"/>
    <mergeCell ref="H79:J79"/>
    <mergeCell ref="H77:J78"/>
    <mergeCell ref="H76:J76"/>
  </mergeCells>
  <conditionalFormatting sqref="K1:K15 K17:K101 K103:K166">
    <cfRule type="containsText" dxfId="0" priority="1" operator="containsText" text="361">
      <formula>NOT(ISERROR(SEARCH(("361"),(K1))))</formula>
    </cfRule>
  </conditionalFormatting>
  <conditionalFormatting sqref="K1:K15 K17:K101 K103:K166">
    <cfRule type="containsText" dxfId="1" priority="2" operator="containsText" text="363">
      <formula>NOT(ISERROR(SEARCH(("363"),(K1))))</formula>
    </cfRule>
  </conditionalFormatting>
  <conditionalFormatting sqref="K1:K15 K17:K101 K103:K166">
    <cfRule type="containsText" dxfId="1" priority="3" operator="containsText" text="365">
      <formula>NOT(ISERROR(SEARCH(("365"),(K1))))</formula>
    </cfRule>
  </conditionalFormatting>
  <conditionalFormatting sqref="K1:K15 K17:K101 K103:K166">
    <cfRule type="containsText" dxfId="1" priority="4" operator="containsText" text="366">
      <formula>NOT(ISERROR(SEARCH(("366"),(K1))))</formula>
    </cfRule>
  </conditionalFormatting>
  <conditionalFormatting sqref="K1:K15 K17:K101 K103:K166">
    <cfRule type="containsText" dxfId="1" priority="5" operator="containsText" text="367">
      <formula>NOT(ISERROR(SEARCH(("367"),(K1))))</formula>
    </cfRule>
  </conditionalFormatting>
  <conditionalFormatting sqref="P124:P131">
    <cfRule type="cellIs" dxfId="2" priority="6" operator="equal">
      <formula>"敵のみ"</formula>
    </cfRule>
  </conditionalFormatting>
  <conditionalFormatting sqref="D124:D131">
    <cfRule type="cellIs" dxfId="3" priority="7" operator="equal">
      <formula>"-"</formula>
    </cfRule>
  </conditionalFormatting>
  <conditionalFormatting sqref="O1:O101 O103:O169">
    <cfRule type="cellIs" dxfId="4" priority="8" operator="greaterThan">
      <formula>0</formula>
    </cfRule>
  </conditionalFormatting>
  <conditionalFormatting sqref="P1:Q101 P103:Q169">
    <cfRule type="cellIs" dxfId="5" priority="9" operator="lessThan">
      <formula>1</formula>
    </cfRule>
  </conditionalFormatting>
  <conditionalFormatting sqref="P1:Q101 P103:Q169">
    <cfRule type="cellIs" dxfId="4" priority="10" operator="greaterThan">
      <formula>1</formula>
    </cfRule>
  </conditionalFormatting>
  <conditionalFormatting sqref="N25:N101 N103:N131">
    <cfRule type="cellIs" dxfId="6" priority="11" operator="greaterThan">
      <formula>0</formula>
    </cfRule>
  </conditionalFormatting>
  <conditionalFormatting sqref="N1:N15 N17:N101 N103:N169">
    <cfRule type="containsText" dxfId="6" priority="12" operator="containsText" text="/">
      <formula>NOT(ISERROR(SEARCH(("/"),(N1))))</formula>
    </cfRule>
  </conditionalFormatting>
  <drawing r:id="rId2"/>
  <legacyDrawing r:id="rId3"/>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BB253"/>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348">
        <v>53.0</v>
      </c>
      <c r="B1" s="2350"/>
      <c r="C1" s="2354" t="str">
        <f>IMAGE(VLOOKUP($A$1,Fighters!A2:AI107,12,FALSE),1)</f>
        <v/>
      </c>
      <c r="D1" s="2355"/>
      <c r="E1" s="2355"/>
      <c r="F1" s="2355"/>
      <c r="G1" s="2357"/>
      <c r="H1" s="2358"/>
      <c r="I1" s="2355"/>
      <c r="J1" s="2357"/>
      <c r="K1" s="2360"/>
      <c r="L1" s="2355"/>
      <c r="M1" s="2357"/>
      <c r="N1" s="2361"/>
      <c r="O1" s="2361"/>
      <c r="P1" s="2361"/>
      <c r="Q1" s="2361"/>
      <c r="R1" s="2362"/>
      <c r="S1" s="2362"/>
      <c r="T1" s="2362"/>
      <c r="U1" s="2362"/>
      <c r="V1" s="2362"/>
    </row>
    <row r="2">
      <c r="A2" s="2363" t="str">
        <f>VLOOKUP($A$1,Fighters!$A$2:$AI$81,6,FALSE)</f>
        <v>#ebb253</v>
      </c>
      <c r="B2" s="2350"/>
      <c r="C2" s="2364"/>
      <c r="G2" s="2365"/>
      <c r="H2" s="2366"/>
      <c r="I2" s="2367"/>
      <c r="J2" s="2368"/>
      <c r="K2" s="2366"/>
      <c r="L2" s="2367"/>
      <c r="M2" s="2368"/>
      <c r="N2" s="2361"/>
      <c r="O2" s="2361"/>
      <c r="P2" s="2361"/>
      <c r="Q2" s="2361"/>
      <c r="R2" s="2362"/>
      <c r="S2" s="2362"/>
      <c r="T2" s="2362"/>
      <c r="U2" s="2362"/>
      <c r="V2" s="2362"/>
    </row>
    <row r="3">
      <c r="A3" s="2363" t="str">
        <f>VLOOKUP($A$1,Fighters!$A$2:$AI$81,14,FALSE)</f>
        <v>53. 射撃Mii</v>
      </c>
      <c r="B3" s="2350"/>
      <c r="C3" s="2364"/>
      <c r="G3" s="2365"/>
      <c r="H3" s="2369"/>
      <c r="I3" s="2369"/>
      <c r="J3" s="2369"/>
      <c r="K3" s="2370"/>
      <c r="L3" s="2370"/>
      <c r="M3" s="2370"/>
      <c r="N3" s="2361"/>
      <c r="O3" s="2361"/>
      <c r="P3" s="2361"/>
      <c r="Q3" s="2361"/>
      <c r="R3" s="2371"/>
      <c r="S3" s="2362"/>
      <c r="T3" s="2362"/>
      <c r="U3" s="2362"/>
      <c r="V3" s="2362"/>
    </row>
    <row r="4">
      <c r="A4" s="2363" t="str">
        <f>VLOOKUP($A$1,Fighters!$A$2:$AI$81,13,FALSE)</f>
        <v>1</v>
      </c>
      <c r="B4" s="2350"/>
      <c r="C4" s="2364"/>
      <c r="G4" s="2365"/>
      <c r="H4" s="2372"/>
      <c r="I4" s="2372"/>
      <c r="J4" s="2369"/>
      <c r="K4" s="2370"/>
      <c r="L4" s="2370"/>
      <c r="M4" s="2370"/>
      <c r="N4" s="2361"/>
      <c r="O4" s="2361"/>
      <c r="P4" s="2361"/>
      <c r="Q4" s="2361"/>
      <c r="R4" s="2371"/>
      <c r="S4" s="2362"/>
      <c r="T4" s="2362"/>
      <c r="U4" s="2362"/>
      <c r="V4" s="2362"/>
    </row>
    <row r="5" ht="16.5" customHeight="1">
      <c r="A5" s="2348"/>
      <c r="B5" s="2350"/>
      <c r="C5" s="2364"/>
      <c r="G5" s="2365"/>
      <c r="H5" s="2374"/>
      <c r="I5" s="2374"/>
      <c r="J5" s="2375"/>
      <c r="K5" s="2376"/>
      <c r="L5" s="2377"/>
      <c r="M5" s="2377"/>
      <c r="N5" s="2361"/>
      <c r="O5" s="2361"/>
      <c r="P5" s="2361"/>
      <c r="Q5" s="2361"/>
      <c r="R5" s="2371"/>
      <c r="S5" s="2362"/>
      <c r="T5" s="2362"/>
      <c r="U5" s="2362"/>
      <c r="V5" s="2362"/>
    </row>
    <row r="6">
      <c r="A6" s="2350"/>
      <c r="B6" s="2350"/>
      <c r="C6" s="2364"/>
      <c r="G6" s="2365"/>
      <c r="H6" s="2372"/>
      <c r="I6" s="2378" t="s">
        <v>6</v>
      </c>
      <c r="J6" s="2376"/>
      <c r="K6" s="2379"/>
      <c r="L6" s="2377"/>
      <c r="M6" s="2377"/>
      <c r="N6" s="2361"/>
      <c r="O6" s="2361"/>
      <c r="P6" s="2361"/>
      <c r="Q6" s="2361"/>
      <c r="R6" s="2371"/>
      <c r="S6" s="2362"/>
      <c r="T6" s="2362"/>
      <c r="U6" s="2362"/>
      <c r="V6" s="2362"/>
    </row>
    <row r="7">
      <c r="A7" s="2350"/>
      <c r="B7" s="2350"/>
      <c r="C7" s="2364"/>
      <c r="G7" s="2365"/>
      <c r="H7" s="2374"/>
      <c r="I7" s="2374"/>
      <c r="J7" s="2376"/>
      <c r="K7" s="2379"/>
      <c r="L7" s="2377"/>
      <c r="M7" s="2377"/>
      <c r="N7" s="2361"/>
      <c r="O7" s="2361"/>
      <c r="P7" s="2361"/>
      <c r="Q7" s="2361"/>
      <c r="R7" s="2371"/>
      <c r="S7" s="2362"/>
      <c r="T7" s="2362"/>
      <c r="U7" s="2362"/>
      <c r="V7" s="2362"/>
    </row>
    <row r="8">
      <c r="A8" s="2350"/>
      <c r="B8" s="2350"/>
      <c r="C8" s="2364"/>
      <c r="G8" s="2365"/>
      <c r="H8" s="2381">
        <v>43653.151073368055</v>
      </c>
      <c r="I8" s="2355"/>
      <c r="J8" s="2357"/>
      <c r="K8" s="2376"/>
      <c r="L8" s="2377"/>
      <c r="M8" s="2377"/>
      <c r="N8" s="2361"/>
      <c r="O8" s="2361"/>
      <c r="P8" s="2361"/>
      <c r="Q8" s="2361"/>
      <c r="R8" s="2371"/>
      <c r="S8" s="2362"/>
      <c r="T8" s="2362"/>
      <c r="U8" s="2362"/>
      <c r="V8" s="2362"/>
    </row>
    <row r="9">
      <c r="A9" s="2350"/>
      <c r="B9" s="2350"/>
      <c r="C9" s="2364"/>
      <c r="G9" s="2365"/>
      <c r="H9" s="2366"/>
      <c r="I9" s="2367"/>
      <c r="J9" s="2368"/>
      <c r="K9" s="2362"/>
      <c r="L9" s="2361"/>
      <c r="M9" s="2361"/>
      <c r="N9" s="2361"/>
      <c r="O9" s="2361"/>
      <c r="P9" s="2361"/>
      <c r="Q9" s="2361"/>
      <c r="R9" s="2371"/>
      <c r="S9" s="2362"/>
      <c r="T9" s="2362"/>
      <c r="U9" s="2362"/>
      <c r="V9" s="2362"/>
    </row>
    <row r="10">
      <c r="A10" s="2350"/>
      <c r="B10" s="2350"/>
      <c r="C10" s="2364"/>
      <c r="G10" s="2365"/>
      <c r="H10" s="2383"/>
      <c r="I10" s="2383"/>
      <c r="J10" s="2362"/>
      <c r="K10" s="2362"/>
      <c r="L10" s="2361"/>
      <c r="M10" s="2361"/>
      <c r="N10" s="2361"/>
      <c r="O10" s="2361"/>
      <c r="P10" s="2361"/>
      <c r="Q10" s="2361"/>
      <c r="R10" s="2371"/>
      <c r="S10" s="2362"/>
      <c r="T10" s="2362"/>
      <c r="U10" s="2362"/>
      <c r="V10" s="2362"/>
    </row>
    <row r="11">
      <c r="A11" s="2387" t="s">
        <v>11</v>
      </c>
      <c r="B11" s="2357"/>
      <c r="C11" s="2364"/>
      <c r="G11" s="2365"/>
      <c r="H11" s="2374"/>
      <c r="I11" s="2374"/>
      <c r="J11" s="2362"/>
      <c r="K11" s="2362"/>
      <c r="L11" s="2361"/>
      <c r="M11" s="2361"/>
      <c r="N11" s="2361"/>
      <c r="O11" s="2361"/>
      <c r="P11" s="2361"/>
      <c r="Q11" s="2361"/>
      <c r="R11" s="2371"/>
      <c r="S11" s="2362"/>
      <c r="T11" s="2362"/>
      <c r="U11" s="2362"/>
      <c r="V11" s="2362"/>
    </row>
    <row r="12">
      <c r="A12" s="2366"/>
      <c r="B12" s="2368"/>
      <c r="C12" s="2366"/>
      <c r="D12" s="2367"/>
      <c r="E12" s="2367"/>
      <c r="F12" s="2367"/>
      <c r="G12" s="2368"/>
      <c r="H12" s="2389"/>
      <c r="I12" s="2389"/>
      <c r="J12" s="2350"/>
      <c r="K12" s="2350"/>
      <c r="L12" s="2361"/>
      <c r="M12" s="2361"/>
      <c r="N12" s="2361"/>
      <c r="O12" s="2361"/>
      <c r="P12" s="2361"/>
      <c r="Q12" s="2361"/>
      <c r="R12" s="2371"/>
      <c r="S12" s="2362"/>
      <c r="T12" s="2362"/>
      <c r="U12" s="2362"/>
      <c r="V12" s="2362"/>
    </row>
    <row r="13">
      <c r="A13" s="89"/>
      <c r="B13" s="90"/>
      <c r="C13" s="90"/>
      <c r="D13" s="93"/>
      <c r="E13" s="93"/>
      <c r="F13" s="93"/>
      <c r="G13" s="2274"/>
      <c r="H13" s="2274"/>
      <c r="I13" s="96"/>
      <c r="J13" s="89"/>
      <c r="K13" s="93"/>
      <c r="L13" s="2275"/>
      <c r="M13" s="2275"/>
      <c r="N13" s="2275"/>
      <c r="O13" s="2275"/>
      <c r="P13" s="2275"/>
      <c r="Q13" s="2275"/>
      <c r="R13" s="2274"/>
      <c r="S13" s="89"/>
      <c r="T13" s="89"/>
      <c r="U13" s="89"/>
      <c r="V13" s="89"/>
    </row>
    <row r="14">
      <c r="A14" s="98"/>
      <c r="B14" s="99"/>
      <c r="C14" s="99"/>
      <c r="D14" s="100"/>
      <c r="E14" s="100"/>
      <c r="F14" s="100"/>
      <c r="G14" s="2276"/>
      <c r="H14" s="2277"/>
      <c r="I14" s="104"/>
      <c r="J14" s="105"/>
      <c r="K14" s="107"/>
      <c r="L14" s="2278"/>
      <c r="M14" s="2278"/>
      <c r="N14" s="2278"/>
      <c r="O14" s="2278"/>
      <c r="P14" s="2278"/>
      <c r="Q14" s="2278"/>
      <c r="R14" s="2277"/>
      <c r="S14" s="105"/>
      <c r="T14" s="105"/>
      <c r="U14" s="105"/>
      <c r="V14" s="105"/>
    </row>
    <row r="15">
      <c r="A15" s="109" t="str">
        <f>'テンプレート'!A15</f>
        <v>Actions Attributes</v>
      </c>
      <c r="B15" s="110"/>
      <c r="C15" s="107"/>
      <c r="D15" s="107"/>
      <c r="E15" s="107"/>
      <c r="F15" s="107"/>
      <c r="G15" s="2277"/>
      <c r="H15" s="2277"/>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104 [19th]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1.63 [77th]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16.995 [59th]</v>
      </c>
      <c r="O17" s="104"/>
      <c r="P17" s="104"/>
      <c r="Q17" s="104"/>
      <c r="R17" s="104"/>
      <c r="S17" s="121"/>
      <c r="T17" s="121"/>
      <c r="U17" s="121"/>
      <c r="V17" s="121"/>
    </row>
    <row r="18" outlineLevel="1">
      <c r="A18" s="123" t="str">
        <f>'テンプレート'!A18</f>
        <v>Crawl</v>
      </c>
      <c r="B18" s="2289"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 [53rd]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49F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30.9 [60th]</v>
      </c>
      <c r="O18" s="104"/>
      <c r="P18" s="104"/>
      <c r="Q18" s="104"/>
      <c r="R18" s="104"/>
      <c r="S18" s="121"/>
      <c r="T18" s="121"/>
      <c r="U18" s="121"/>
      <c r="V18" s="121"/>
    </row>
    <row r="19" outlineLevel="1">
      <c r="A19" s="123" t="str">
        <f>'テンプレート'!A19</f>
        <v>Wall Jump</v>
      </c>
      <c r="B19" s="2289"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1.37 [75th]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0.076 [79th]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14.6 [59th]</v>
      </c>
      <c r="O19" s="104"/>
      <c r="P19" s="104"/>
      <c r="Q19" s="104"/>
      <c r="R19" s="104"/>
      <c r="S19" s="121"/>
      <c r="T19" s="121"/>
      <c r="U19" s="121"/>
      <c r="V19" s="121"/>
    </row>
    <row r="20" outlineLevel="1">
      <c r="A20" s="123" t="str">
        <f>'テンプレート'!A20</f>
        <v>Wall Cling</v>
      </c>
      <c r="B20" s="2289"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8F [3rd]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0.93 [69th]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0.053 [61st]</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32.3 [50th]</v>
      </c>
      <c r="O20" s="104"/>
      <c r="P20" s="104"/>
      <c r="Q20" s="104"/>
      <c r="R20" s="104"/>
      <c r="S20" s="105"/>
      <c r="T20" s="105"/>
      <c r="U20" s="105"/>
      <c r="V20" s="105"/>
    </row>
    <row r="21" outlineLevel="1">
      <c r="A21" s="123" t="str">
        <f>'テンプレート'!A21</f>
        <v>Zair</v>
      </c>
      <c r="B21" s="2289"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1.45 [56th]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0.012 [31st]</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2.32 [54th]</v>
      </c>
      <c r="G22" s="2277"/>
      <c r="H22" s="2277"/>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0.098 [29th]</v>
      </c>
      <c r="M22" s="105"/>
      <c r="N22" s="179"/>
      <c r="O22" s="104"/>
      <c r="P22" s="104"/>
      <c r="Q22" s="104"/>
      <c r="R22" s="104"/>
      <c r="S22" s="105"/>
      <c r="T22" s="105"/>
      <c r="U22" s="105"/>
      <c r="V22" s="105"/>
    </row>
    <row r="23">
      <c r="A23" s="107"/>
      <c r="B23" s="107"/>
      <c r="C23" s="107"/>
      <c r="D23" s="107"/>
      <c r="E23" s="107"/>
      <c r="F23" s="107"/>
      <c r="G23" s="2277"/>
      <c r="H23" s="2277"/>
      <c r="I23" s="138"/>
      <c r="J23" s="107"/>
      <c r="K23" s="180"/>
      <c r="L23" s="138"/>
      <c r="M23" s="105"/>
      <c r="N23" s="179"/>
      <c r="O23" s="104"/>
      <c r="P23" s="104"/>
      <c r="Q23" s="104"/>
      <c r="R23" s="104"/>
      <c r="S23" s="105"/>
      <c r="T23" s="105"/>
      <c r="U23" s="105"/>
      <c r="V23" s="105"/>
    </row>
    <row r="24">
      <c r="A24" s="2311" t="s">
        <v>47</v>
      </c>
      <c r="B24" s="110"/>
      <c r="C24" s="2312"/>
      <c r="D24" s="2313"/>
      <c r="E24" s="2313"/>
      <c r="F24" s="2314"/>
      <c r="G24" s="2315"/>
      <c r="H24" s="2313"/>
      <c r="I24" s="2313"/>
      <c r="J24" s="2313"/>
      <c r="K24" s="183"/>
      <c r="L24" s="186"/>
      <c r="M24" s="186"/>
      <c r="N24" s="187"/>
      <c r="O24" s="187"/>
      <c r="P24" s="187"/>
      <c r="Q24" s="188"/>
      <c r="R24" s="186"/>
      <c r="S24" s="186"/>
      <c r="T24" s="186"/>
      <c r="U24" s="186"/>
      <c r="V24" s="186"/>
    </row>
    <row r="25" outlineLevel="1">
      <c r="A25" s="112"/>
      <c r="B25" s="114"/>
      <c r="C25" s="2316" t="s">
        <v>48</v>
      </c>
      <c r="D25" s="2317" t="s">
        <v>49</v>
      </c>
      <c r="E25" s="2317" t="s">
        <v>50</v>
      </c>
      <c r="F25" s="2318" t="s">
        <v>51</v>
      </c>
      <c r="G25" s="2317" t="s">
        <v>52</v>
      </c>
      <c r="H25" s="192"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19" t="s">
        <v>54</v>
      </c>
      <c r="B26" s="2320" t="s">
        <v>55</v>
      </c>
      <c r="C26" s="2321" t="s">
        <v>56</v>
      </c>
      <c r="D26" s="2321" t="s">
        <v>3318</v>
      </c>
      <c r="E26" s="2321" t="s">
        <v>84</v>
      </c>
      <c r="F26" s="2322">
        <v>2.04</v>
      </c>
      <c r="G26" s="2321" t="s">
        <v>70</v>
      </c>
      <c r="H26" s="213" t="s">
        <v>3710</v>
      </c>
      <c r="I26" s="120"/>
      <c r="J26" s="117"/>
      <c r="K26" s="200"/>
      <c r="L26" s="203"/>
      <c r="M26" s="204"/>
      <c r="N26" s="204"/>
      <c r="O26" s="205">
        <v>0.0</v>
      </c>
      <c r="P26" s="205">
        <v>1.0</v>
      </c>
      <c r="Q26" s="205">
        <v>1.0</v>
      </c>
      <c r="R26" s="105"/>
      <c r="S26" s="105"/>
      <c r="T26" s="105"/>
      <c r="U26" s="105"/>
      <c r="V26" s="105"/>
    </row>
    <row r="27" outlineLevel="1">
      <c r="A27" s="222"/>
      <c r="B27" s="2323" t="s">
        <v>63</v>
      </c>
      <c r="C27" s="2324" t="s">
        <v>64</v>
      </c>
      <c r="D27" s="2324" t="s">
        <v>144</v>
      </c>
      <c r="E27" s="2324" t="s">
        <v>593</v>
      </c>
      <c r="F27" s="2322">
        <v>2.16</v>
      </c>
      <c r="G27" s="2321" t="s">
        <v>70</v>
      </c>
      <c r="H27" s="213" t="s">
        <v>3711</v>
      </c>
      <c r="I27" s="120"/>
      <c r="J27" s="117"/>
      <c r="K27" s="203"/>
      <c r="L27" s="203"/>
      <c r="M27" s="204"/>
      <c r="N27" s="204"/>
      <c r="O27" s="205">
        <v>0.0</v>
      </c>
      <c r="P27" s="205">
        <v>1.0</v>
      </c>
      <c r="Q27" s="205">
        <v>1.0</v>
      </c>
      <c r="R27" s="105"/>
      <c r="S27" s="105"/>
      <c r="T27" s="105"/>
      <c r="U27" s="105"/>
      <c r="V27" s="105"/>
    </row>
    <row r="28" outlineLevel="1">
      <c r="A28" s="222"/>
      <c r="B28" s="2323" t="s">
        <v>3712</v>
      </c>
      <c r="C28" s="2324" t="s">
        <v>105</v>
      </c>
      <c r="D28" s="2330" t="s">
        <v>118</v>
      </c>
      <c r="E28" s="2324" t="s">
        <v>429</v>
      </c>
      <c r="F28" s="2322">
        <v>1.2</v>
      </c>
      <c r="G28" s="2321" t="s">
        <v>292</v>
      </c>
      <c r="H28" s="219"/>
      <c r="I28" s="221"/>
      <c r="J28" s="110"/>
      <c r="K28" s="203"/>
      <c r="L28" s="203"/>
      <c r="M28" s="204"/>
      <c r="N28" s="204"/>
      <c r="O28" s="205">
        <v>0.0</v>
      </c>
      <c r="P28" s="205">
        <v>1.0</v>
      </c>
      <c r="Q28" s="205">
        <v>1.0</v>
      </c>
      <c r="R28" s="105"/>
      <c r="S28" s="105"/>
      <c r="T28" s="105"/>
      <c r="U28" s="105"/>
      <c r="V28" s="105"/>
    </row>
    <row r="29" outlineLevel="1">
      <c r="A29" s="207"/>
      <c r="B29" s="2323" t="s">
        <v>3713</v>
      </c>
      <c r="C29" s="2324" t="s">
        <v>255</v>
      </c>
      <c r="D29" s="114"/>
      <c r="E29" s="2324" t="s">
        <v>1294</v>
      </c>
      <c r="F29" s="2322">
        <v>5.3999999999999995</v>
      </c>
      <c r="G29" s="2321" t="s">
        <v>59</v>
      </c>
      <c r="H29" s="112"/>
      <c r="I29" s="224"/>
      <c r="J29" s="114"/>
      <c r="K29" s="203"/>
      <c r="L29" s="203"/>
      <c r="M29" s="204"/>
      <c r="N29" s="204"/>
      <c r="O29" s="205">
        <v>0.0</v>
      </c>
      <c r="P29" s="205">
        <v>1.0</v>
      </c>
      <c r="Q29" s="205">
        <v>1.0</v>
      </c>
      <c r="R29" s="105"/>
      <c r="S29" s="105"/>
      <c r="T29" s="105"/>
      <c r="U29" s="105"/>
      <c r="V29" s="105"/>
    </row>
    <row r="30" outlineLevel="1">
      <c r="A30" s="2331" t="s">
        <v>72</v>
      </c>
      <c r="B30" s="2329"/>
      <c r="C30" s="2324" t="s">
        <v>709</v>
      </c>
      <c r="D30" s="2324" t="s">
        <v>190</v>
      </c>
      <c r="E30" s="2324" t="s">
        <v>191</v>
      </c>
      <c r="F30" s="2322">
        <v>13.2</v>
      </c>
      <c r="G30" s="2404" t="s">
        <v>1778</v>
      </c>
      <c r="H30" s="228" t="s">
        <v>1285</v>
      </c>
      <c r="I30" s="120"/>
      <c r="J30" s="117"/>
      <c r="K30" s="200"/>
      <c r="L30" s="203"/>
      <c r="M30" s="204"/>
      <c r="N30" s="204"/>
      <c r="O30" s="205">
        <v>0.0</v>
      </c>
      <c r="P30" s="205">
        <v>1.0</v>
      </c>
      <c r="Q30" s="205">
        <v>1.0</v>
      </c>
      <c r="R30" s="105"/>
      <c r="S30" s="105"/>
      <c r="T30" s="105"/>
      <c r="U30" s="105"/>
      <c r="V30" s="105"/>
    </row>
    <row r="31" outlineLevel="1">
      <c r="A31" s="2319" t="s">
        <v>82</v>
      </c>
      <c r="B31" s="2323"/>
      <c r="C31" s="2324" t="s">
        <v>261</v>
      </c>
      <c r="D31" s="2330" t="s">
        <v>96</v>
      </c>
      <c r="E31" s="2324" t="s">
        <v>206</v>
      </c>
      <c r="F31" s="2322">
        <v>15.6</v>
      </c>
      <c r="G31" s="2321" t="s">
        <v>207</v>
      </c>
      <c r="H31" s="316"/>
      <c r="I31" s="221"/>
      <c r="J31" s="110"/>
      <c r="K31" s="200"/>
      <c r="L31" s="203"/>
      <c r="M31" s="204"/>
      <c r="N31" s="204"/>
      <c r="O31" s="205">
        <v>0.0</v>
      </c>
      <c r="P31" s="205">
        <v>1.0</v>
      </c>
      <c r="Q31" s="205">
        <v>1.0</v>
      </c>
      <c r="R31" s="105"/>
      <c r="S31" s="105"/>
      <c r="T31" s="105"/>
      <c r="U31" s="105"/>
      <c r="V31" s="105"/>
    </row>
    <row r="32" outlineLevel="1">
      <c r="A32" s="222"/>
      <c r="B32" s="2323" t="s">
        <v>343</v>
      </c>
      <c r="C32" s="2324" t="s">
        <v>457</v>
      </c>
      <c r="D32" s="233"/>
      <c r="E32" s="2324" t="s">
        <v>274</v>
      </c>
      <c r="F32" s="2322">
        <v>12.6</v>
      </c>
      <c r="G32" s="2321" t="s">
        <v>168</v>
      </c>
      <c r="H32" s="231"/>
      <c r="J32" s="233"/>
      <c r="K32" s="200"/>
      <c r="L32" s="203"/>
      <c r="M32" s="204"/>
      <c r="N32" s="204"/>
      <c r="O32" s="205">
        <v>0.0</v>
      </c>
      <c r="P32" s="205">
        <v>1.0</v>
      </c>
      <c r="Q32" s="205">
        <v>1.0</v>
      </c>
      <c r="R32" s="105"/>
      <c r="S32" s="105"/>
      <c r="T32" s="105"/>
      <c r="U32" s="105"/>
      <c r="V32" s="105"/>
    </row>
    <row r="33" outlineLevel="1">
      <c r="A33" s="207"/>
      <c r="B33" s="2323" t="s">
        <v>352</v>
      </c>
      <c r="C33" s="2324" t="s">
        <v>130</v>
      </c>
      <c r="D33" s="114"/>
      <c r="E33" s="2324" t="s">
        <v>90</v>
      </c>
      <c r="F33" s="2322">
        <v>9.6</v>
      </c>
      <c r="G33" s="2321" t="s">
        <v>91</v>
      </c>
      <c r="H33" s="112"/>
      <c r="I33" s="224"/>
      <c r="J33" s="114"/>
      <c r="K33" s="200"/>
      <c r="L33" s="203"/>
      <c r="M33" s="204"/>
      <c r="N33" s="204"/>
      <c r="O33" s="205">
        <v>0.0</v>
      </c>
      <c r="P33" s="205">
        <v>1.0</v>
      </c>
      <c r="Q33" s="205">
        <v>1.0</v>
      </c>
      <c r="R33" s="105"/>
      <c r="S33" s="105"/>
      <c r="T33" s="105"/>
      <c r="U33" s="105"/>
      <c r="V33" s="105"/>
    </row>
    <row r="34" outlineLevel="1">
      <c r="A34" s="2319" t="s">
        <v>93</v>
      </c>
      <c r="B34" s="2329"/>
      <c r="C34" s="2324" t="s">
        <v>229</v>
      </c>
      <c r="D34" s="2330" t="s">
        <v>118</v>
      </c>
      <c r="E34" s="2324" t="s">
        <v>1079</v>
      </c>
      <c r="F34" s="2322" t="s">
        <v>1080</v>
      </c>
      <c r="G34" s="2321" t="s">
        <v>2363</v>
      </c>
      <c r="H34" s="316"/>
      <c r="I34" s="221"/>
      <c r="J34" s="110"/>
      <c r="K34" s="203"/>
      <c r="L34" s="203"/>
      <c r="M34" s="204"/>
      <c r="N34" s="204"/>
      <c r="O34" s="205">
        <v>0.0</v>
      </c>
      <c r="P34" s="205">
        <v>1.0</v>
      </c>
      <c r="Q34" s="205">
        <v>1.0</v>
      </c>
      <c r="R34" s="105"/>
      <c r="S34" s="105"/>
      <c r="T34" s="105"/>
      <c r="U34" s="105"/>
      <c r="V34" s="105"/>
    </row>
    <row r="35" outlineLevel="1">
      <c r="A35" s="222"/>
      <c r="B35" s="2323" t="s">
        <v>343</v>
      </c>
      <c r="C35" s="2324" t="s">
        <v>105</v>
      </c>
      <c r="D35" s="233"/>
      <c r="E35" s="2324" t="s">
        <v>173</v>
      </c>
      <c r="F35" s="2322">
        <v>12.0</v>
      </c>
      <c r="G35" s="2321" t="s">
        <v>168</v>
      </c>
      <c r="H35" s="231"/>
      <c r="J35" s="233"/>
      <c r="K35" s="205"/>
      <c r="L35" s="204"/>
      <c r="M35" s="204"/>
      <c r="N35" s="204"/>
      <c r="O35" s="205"/>
      <c r="P35" s="205"/>
      <c r="Q35" s="205"/>
      <c r="R35" s="105"/>
      <c r="S35" s="105"/>
      <c r="T35" s="105"/>
      <c r="U35" s="105"/>
      <c r="V35" s="105"/>
    </row>
    <row r="36" outlineLevel="1">
      <c r="A36" s="207"/>
      <c r="B36" s="2323" t="s">
        <v>352</v>
      </c>
      <c r="C36" s="2324" t="s">
        <v>192</v>
      </c>
      <c r="D36" s="114"/>
      <c r="E36" s="2324" t="s">
        <v>90</v>
      </c>
      <c r="F36" s="2322">
        <v>9.6</v>
      </c>
      <c r="G36" s="2321" t="s">
        <v>91</v>
      </c>
      <c r="H36" s="112"/>
      <c r="I36" s="224"/>
      <c r="J36" s="114"/>
      <c r="K36" s="205"/>
      <c r="L36" s="204"/>
      <c r="M36" s="204"/>
      <c r="N36" s="204"/>
      <c r="O36" s="205">
        <v>0.0</v>
      </c>
      <c r="P36" s="205">
        <v>1.0</v>
      </c>
      <c r="Q36" s="205">
        <v>1.0</v>
      </c>
      <c r="R36" s="105"/>
      <c r="S36" s="105"/>
      <c r="T36" s="105"/>
      <c r="U36" s="105"/>
      <c r="V36" s="105"/>
    </row>
    <row r="37" outlineLevel="1">
      <c r="A37" s="2331" t="s">
        <v>104</v>
      </c>
      <c r="B37" s="2329"/>
      <c r="C37" s="2324" t="s">
        <v>276</v>
      </c>
      <c r="D37" s="2324" t="s">
        <v>541</v>
      </c>
      <c r="E37" s="2324" t="s">
        <v>166</v>
      </c>
      <c r="F37" s="2322">
        <v>16.8</v>
      </c>
      <c r="G37" s="2321" t="s">
        <v>125</v>
      </c>
      <c r="H37" s="240"/>
      <c r="I37" s="120"/>
      <c r="J37" s="117"/>
      <c r="K37" s="205"/>
      <c r="L37" s="204"/>
      <c r="M37" s="204"/>
      <c r="N37" s="204"/>
      <c r="O37" s="205">
        <v>0.0</v>
      </c>
      <c r="P37" s="205">
        <v>1.0</v>
      </c>
      <c r="Q37" s="205">
        <v>1.0</v>
      </c>
      <c r="R37" s="105"/>
      <c r="S37" s="105"/>
      <c r="T37" s="105"/>
      <c r="U37" s="105"/>
      <c r="V37" s="105"/>
    </row>
    <row r="38" outlineLevel="1">
      <c r="A38" s="2319" t="s">
        <v>110</v>
      </c>
      <c r="B38" s="2323" t="s">
        <v>402</v>
      </c>
      <c r="C38" s="2324" t="s">
        <v>3714</v>
      </c>
      <c r="D38" s="2330" t="s">
        <v>238</v>
      </c>
      <c r="E38" s="2324" t="s">
        <v>593</v>
      </c>
      <c r="F38" s="2322">
        <v>2.16</v>
      </c>
      <c r="G38" s="2321" t="s">
        <v>70</v>
      </c>
      <c r="H38" s="243" t="s">
        <v>3715</v>
      </c>
      <c r="I38" s="221"/>
      <c r="J38" s="110"/>
      <c r="K38" s="203"/>
      <c r="L38" s="203"/>
      <c r="M38" s="204"/>
      <c r="N38" s="204"/>
      <c r="O38" s="205">
        <v>0.0</v>
      </c>
      <c r="P38" s="205">
        <v>0.66</v>
      </c>
      <c r="Q38" s="205">
        <v>0.7</v>
      </c>
      <c r="R38" s="105"/>
      <c r="S38" s="105"/>
      <c r="T38" s="105"/>
      <c r="U38" s="105"/>
      <c r="V38" s="105"/>
    </row>
    <row r="39" outlineLevel="1">
      <c r="A39" s="207"/>
      <c r="B39" s="2323" t="s">
        <v>418</v>
      </c>
      <c r="C39" s="2324" t="s">
        <v>541</v>
      </c>
      <c r="D39" s="114"/>
      <c r="E39" s="2324" t="s">
        <v>2167</v>
      </c>
      <c r="F39" s="2322">
        <v>9.0</v>
      </c>
      <c r="G39" s="2321" t="s">
        <v>67</v>
      </c>
      <c r="H39" s="112"/>
      <c r="I39" s="224"/>
      <c r="J39" s="114"/>
      <c r="K39" s="203"/>
      <c r="L39" s="203"/>
      <c r="M39" s="204"/>
      <c r="N39" s="204"/>
      <c r="O39" s="205">
        <v>0.0</v>
      </c>
      <c r="P39" s="205">
        <v>3.0</v>
      </c>
      <c r="Q39" s="205">
        <v>0.0</v>
      </c>
      <c r="R39" s="105"/>
      <c r="S39" s="105"/>
      <c r="T39" s="105"/>
      <c r="U39" s="105"/>
      <c r="V39" s="105"/>
    </row>
    <row r="40" outlineLevel="1">
      <c r="A40" s="2319" t="s">
        <v>119</v>
      </c>
      <c r="B40" s="2323" t="s">
        <v>170</v>
      </c>
      <c r="C40" s="2324" t="s">
        <v>130</v>
      </c>
      <c r="D40" s="2330" t="s">
        <v>131</v>
      </c>
      <c r="E40" s="2324" t="s">
        <v>194</v>
      </c>
      <c r="F40" s="2322">
        <v>3.5999999999999996</v>
      </c>
      <c r="G40" s="2321" t="s">
        <v>70</v>
      </c>
      <c r="H40" s="243" t="s">
        <v>1325</v>
      </c>
      <c r="I40" s="221"/>
      <c r="J40" s="110"/>
      <c r="K40" s="204"/>
      <c r="L40" s="204"/>
      <c r="M40" s="204"/>
      <c r="N40" s="204"/>
      <c r="O40" s="205">
        <v>0.0</v>
      </c>
      <c r="P40" s="205">
        <v>1.0</v>
      </c>
      <c r="Q40" s="205">
        <v>1.2</v>
      </c>
      <c r="R40" s="105"/>
      <c r="S40" s="105"/>
      <c r="T40" s="105"/>
      <c r="U40" s="105"/>
      <c r="V40" s="105"/>
    </row>
    <row r="41" outlineLevel="1">
      <c r="A41" s="222"/>
      <c r="B41" s="2323" t="s">
        <v>177</v>
      </c>
      <c r="C41" s="2324" t="s">
        <v>438</v>
      </c>
      <c r="D41" s="233"/>
      <c r="E41" s="2324" t="s">
        <v>473</v>
      </c>
      <c r="F41" s="2322">
        <v>3.0</v>
      </c>
      <c r="G41" s="2321" t="s">
        <v>70</v>
      </c>
      <c r="H41" s="231"/>
      <c r="J41" s="233"/>
      <c r="K41" s="204"/>
      <c r="L41" s="204"/>
      <c r="M41" s="204"/>
      <c r="N41" s="204"/>
      <c r="O41" s="205">
        <v>0.0</v>
      </c>
      <c r="P41" s="205">
        <v>1.0</v>
      </c>
      <c r="Q41" s="205">
        <v>1.2</v>
      </c>
      <c r="R41" s="105"/>
      <c r="S41" s="105"/>
      <c r="T41" s="105"/>
      <c r="U41" s="105"/>
      <c r="V41" s="105"/>
    </row>
    <row r="42" outlineLevel="1">
      <c r="A42" s="222"/>
      <c r="B42" s="2323" t="s">
        <v>245</v>
      </c>
      <c r="C42" s="2324" t="s">
        <v>333</v>
      </c>
      <c r="D42" s="233"/>
      <c r="E42" s="2324" t="s">
        <v>473</v>
      </c>
      <c r="F42" s="2322">
        <v>3.0</v>
      </c>
      <c r="G42" s="2321" t="s">
        <v>70</v>
      </c>
      <c r="H42" s="231"/>
      <c r="J42" s="233"/>
      <c r="K42" s="204"/>
      <c r="L42" s="204"/>
      <c r="M42" s="204"/>
      <c r="N42" s="204"/>
      <c r="O42" s="205">
        <v>0.0</v>
      </c>
      <c r="P42" s="205">
        <v>1.0</v>
      </c>
      <c r="Q42" s="205">
        <v>1.2</v>
      </c>
      <c r="R42" s="105"/>
      <c r="S42" s="105"/>
      <c r="T42" s="105"/>
      <c r="U42" s="105"/>
      <c r="V42" s="105"/>
    </row>
    <row r="43" outlineLevel="1">
      <c r="A43" s="222"/>
      <c r="B43" s="2323" t="s">
        <v>416</v>
      </c>
      <c r="C43" s="2324" t="s">
        <v>537</v>
      </c>
      <c r="D43" s="233"/>
      <c r="E43" s="2324" t="s">
        <v>473</v>
      </c>
      <c r="F43" s="2322">
        <v>3.0</v>
      </c>
      <c r="G43" s="2321" t="s">
        <v>70</v>
      </c>
      <c r="H43" s="231"/>
      <c r="J43" s="233"/>
      <c r="K43" s="204"/>
      <c r="L43" s="204"/>
      <c r="M43" s="204"/>
      <c r="N43" s="204"/>
      <c r="O43" s="205">
        <v>0.0</v>
      </c>
      <c r="P43" s="205">
        <v>1.0</v>
      </c>
      <c r="Q43" s="205">
        <v>1.2</v>
      </c>
      <c r="R43" s="105"/>
      <c r="S43" s="105"/>
      <c r="T43" s="105"/>
      <c r="U43" s="105"/>
      <c r="V43" s="105"/>
    </row>
    <row r="44" outlineLevel="1">
      <c r="A44" s="207"/>
      <c r="B44" s="2323" t="s">
        <v>417</v>
      </c>
      <c r="C44" s="2324" t="s">
        <v>538</v>
      </c>
      <c r="D44" s="114"/>
      <c r="E44" s="2324" t="s">
        <v>145</v>
      </c>
      <c r="F44" s="2322">
        <v>8.4</v>
      </c>
      <c r="G44" s="2321" t="s">
        <v>67</v>
      </c>
      <c r="H44" s="112"/>
      <c r="I44" s="224"/>
      <c r="J44" s="114"/>
      <c r="K44" s="204"/>
      <c r="L44" s="204"/>
      <c r="M44" s="204"/>
      <c r="N44" s="204"/>
      <c r="O44" s="205">
        <v>0.0</v>
      </c>
      <c r="P44" s="205">
        <v>1.0</v>
      </c>
      <c r="Q44" s="205">
        <v>1.2</v>
      </c>
      <c r="R44" s="105"/>
      <c r="S44" s="105"/>
      <c r="T44" s="105"/>
      <c r="U44" s="105"/>
      <c r="V44" s="105"/>
    </row>
    <row r="45" outlineLevel="1">
      <c r="A45" s="2319" t="s">
        <v>128</v>
      </c>
      <c r="B45" s="2323" t="s">
        <v>170</v>
      </c>
      <c r="C45" s="2324" t="s">
        <v>79</v>
      </c>
      <c r="D45" s="2330" t="s">
        <v>548</v>
      </c>
      <c r="E45" s="2324" t="s">
        <v>2459</v>
      </c>
      <c r="F45" s="2322">
        <v>13.799999999999999</v>
      </c>
      <c r="G45" s="2321" t="s">
        <v>91</v>
      </c>
      <c r="H45" s="243" t="s">
        <v>1141</v>
      </c>
      <c r="I45" s="221"/>
      <c r="J45" s="110"/>
      <c r="K45" s="203"/>
      <c r="L45" s="203"/>
      <c r="M45" s="204"/>
      <c r="N45" s="204"/>
      <c r="O45" s="205">
        <v>0.0</v>
      </c>
      <c r="P45" s="205">
        <v>1.0</v>
      </c>
      <c r="Q45" s="205">
        <v>0.0</v>
      </c>
      <c r="R45" s="105"/>
      <c r="S45" s="105"/>
      <c r="T45" s="105"/>
      <c r="U45" s="105"/>
      <c r="V45" s="105"/>
    </row>
    <row r="46" outlineLevel="1">
      <c r="A46" s="207"/>
      <c r="B46" s="2323" t="s">
        <v>177</v>
      </c>
      <c r="C46" s="2324" t="s">
        <v>970</v>
      </c>
      <c r="D46" s="114"/>
      <c r="E46" s="2324" t="s">
        <v>166</v>
      </c>
      <c r="F46" s="2322">
        <v>16.8</v>
      </c>
      <c r="G46" s="2321" t="s">
        <v>168</v>
      </c>
      <c r="H46" s="112"/>
      <c r="I46" s="224"/>
      <c r="J46" s="114"/>
      <c r="K46" s="203"/>
      <c r="L46" s="203"/>
      <c r="M46" s="204"/>
      <c r="N46" s="204"/>
      <c r="O46" s="205">
        <v>0.0</v>
      </c>
      <c r="P46" s="205">
        <v>1.0</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
        <v>148</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
        <v>48</v>
      </c>
      <c r="D49" s="257" t="s">
        <v>49</v>
      </c>
      <c r="E49" s="256" t="s">
        <v>50</v>
      </c>
      <c r="F49" s="259" t="s">
        <v>51</v>
      </c>
      <c r="G49" s="259" t="s">
        <v>174</v>
      </c>
      <c r="H49" s="260" t="s">
        <v>52</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3" t="str">
        <f>'テンプレート'!R56</f>
        <v>Comment</v>
      </c>
      <c r="S49" s="120"/>
      <c r="T49" s="120"/>
      <c r="U49" s="120"/>
      <c r="V49" s="120"/>
    </row>
    <row r="50" outlineLevel="1">
      <c r="A50" s="299" t="s">
        <v>187</v>
      </c>
      <c r="B50" s="267"/>
      <c r="C50" s="199" t="s">
        <v>3177</v>
      </c>
      <c r="D50" s="301" t="s">
        <v>464</v>
      </c>
      <c r="E50" s="271" t="s">
        <v>173</v>
      </c>
      <c r="F50" s="273">
        <v>12.0</v>
      </c>
      <c r="G50" s="273">
        <v>10.2</v>
      </c>
      <c r="H50" s="200" t="s">
        <v>193</v>
      </c>
      <c r="I50" s="581" t="str">
        <f t="array" ref="I50">INDEX('Aerial Attacks'!$O$3:$AA$109, MATCH($A$1,'Aerial Attacks'!$A$3:$A$109,0), MATCH(A50,'Aerial Attacks'!$O$2:$S$2,0))</f>
        <v>11</v>
      </c>
      <c r="J50" s="355" t="s">
        <v>1129</v>
      </c>
      <c r="K50" s="278"/>
      <c r="L50" s="284"/>
      <c r="M50" s="825"/>
      <c r="N50" s="825"/>
      <c r="O50" s="282">
        <v>0.0</v>
      </c>
      <c r="P50" s="282">
        <v>1.0</v>
      </c>
      <c r="Q50" s="282">
        <v>1.0</v>
      </c>
      <c r="R50" s="1231"/>
      <c r="S50" s="120"/>
      <c r="T50" s="120"/>
      <c r="U50" s="120"/>
      <c r="V50" s="117"/>
    </row>
    <row r="51" outlineLevel="1">
      <c r="A51" s="265" t="s">
        <v>219</v>
      </c>
      <c r="B51" s="267"/>
      <c r="C51" s="199" t="s">
        <v>1639</v>
      </c>
      <c r="D51" s="275" t="s">
        <v>172</v>
      </c>
      <c r="E51" s="199" t="s">
        <v>90</v>
      </c>
      <c r="F51" s="200">
        <v>9.6</v>
      </c>
      <c r="G51" s="200">
        <v>8.16</v>
      </c>
      <c r="H51" s="200" t="s">
        <v>193</v>
      </c>
      <c r="I51" s="311" t="str">
        <f t="array" ref="I51">INDEX('Aerial Attacks'!$O$3:$AA$109, MATCH($A$1,'Aerial Attacks'!$A$3:$A$109,0), MATCH(A51,'Aerial Attacks'!$O$2:$S$2,0))</f>
        <v>12</v>
      </c>
      <c r="J51" s="295" t="s">
        <v>2110</v>
      </c>
      <c r="K51" s="278"/>
      <c r="L51" s="284"/>
      <c r="M51" s="825"/>
      <c r="N51" s="825"/>
      <c r="O51" s="282">
        <v>0.0</v>
      </c>
      <c r="P51" s="282">
        <v>1.0</v>
      </c>
      <c r="Q51" s="282">
        <v>1.0</v>
      </c>
      <c r="R51" s="340" t="s">
        <v>214</v>
      </c>
      <c r="S51" s="221"/>
      <c r="T51" s="221"/>
      <c r="U51" s="221"/>
      <c r="V51" s="110"/>
    </row>
    <row r="52" outlineLevel="1">
      <c r="A52" s="207"/>
      <c r="B52" s="267" t="s">
        <v>76</v>
      </c>
      <c r="C52" s="199" t="s">
        <v>268</v>
      </c>
      <c r="D52" s="114"/>
      <c r="E52" s="199" t="s">
        <v>66</v>
      </c>
      <c r="F52" s="200">
        <v>7.199999999999999</v>
      </c>
      <c r="G52" s="200">
        <v>6.12</v>
      </c>
      <c r="H52" s="200" t="s">
        <v>70</v>
      </c>
      <c r="I52" s="207"/>
      <c r="J52" s="114"/>
      <c r="K52" s="278"/>
      <c r="L52" s="284"/>
      <c r="M52" s="825"/>
      <c r="N52" s="825"/>
      <c r="O52" s="282">
        <v>0.0</v>
      </c>
      <c r="P52" s="282">
        <v>1.0</v>
      </c>
      <c r="Q52" s="282">
        <v>1.0</v>
      </c>
      <c r="R52" s="112"/>
      <c r="S52" s="224"/>
      <c r="T52" s="224"/>
      <c r="U52" s="224"/>
      <c r="V52" s="114"/>
    </row>
    <row r="53" outlineLevel="1">
      <c r="A53" s="265" t="s">
        <v>260</v>
      </c>
      <c r="B53" s="267"/>
      <c r="C53" s="199" t="s">
        <v>457</v>
      </c>
      <c r="D53" s="269">
        <v>47.0</v>
      </c>
      <c r="E53" s="199" t="s">
        <v>206</v>
      </c>
      <c r="F53" s="200">
        <v>15.6</v>
      </c>
      <c r="G53" s="200">
        <v>13.26</v>
      </c>
      <c r="H53" s="200" t="s">
        <v>59</v>
      </c>
      <c r="I53" s="311">
        <f t="array" ref="I53">INDEX('Aerial Attacks'!$O$3:$AA$109, MATCH($A$1,'Aerial Attacks'!$A$3:$A$109,0), MATCH(A53,'Aerial Attacks'!$O$2:$S$2,0))</f>
        <v>11</v>
      </c>
      <c r="J53" s="314" t="s">
        <v>777</v>
      </c>
      <c r="K53" s="278"/>
      <c r="L53" s="284"/>
      <c r="M53" s="825"/>
      <c r="N53" s="825"/>
      <c r="O53" s="282">
        <v>0.0</v>
      </c>
      <c r="P53" s="282">
        <v>1.0</v>
      </c>
      <c r="Q53" s="282">
        <v>1.0</v>
      </c>
      <c r="R53" s="310"/>
      <c r="S53" s="221"/>
      <c r="T53" s="221"/>
      <c r="U53" s="221"/>
      <c r="V53" s="110"/>
    </row>
    <row r="54" outlineLevel="1">
      <c r="A54" s="207"/>
      <c r="B54" s="267" t="s">
        <v>76</v>
      </c>
      <c r="C54" s="199" t="s">
        <v>191</v>
      </c>
      <c r="D54" s="114"/>
      <c r="E54" s="199" t="s">
        <v>191</v>
      </c>
      <c r="F54" s="200">
        <v>13.2</v>
      </c>
      <c r="G54" s="200">
        <v>11.22</v>
      </c>
      <c r="H54" s="200" t="s">
        <v>193</v>
      </c>
      <c r="I54" s="207"/>
      <c r="J54" s="114"/>
      <c r="K54" s="278"/>
      <c r="L54" s="284"/>
      <c r="M54" s="825"/>
      <c r="N54" s="825"/>
      <c r="O54" s="282"/>
      <c r="P54" s="282"/>
      <c r="Q54" s="282"/>
      <c r="R54" s="112"/>
      <c r="S54" s="224"/>
      <c r="T54" s="224"/>
      <c r="U54" s="224"/>
      <c r="V54" s="114"/>
    </row>
    <row r="55" outlineLevel="1">
      <c r="A55" s="265" t="s">
        <v>271</v>
      </c>
      <c r="B55" s="267" t="s">
        <v>129</v>
      </c>
      <c r="C55" s="197" t="s">
        <v>495</v>
      </c>
      <c r="D55" s="275" t="s">
        <v>316</v>
      </c>
      <c r="E55" s="199" t="s">
        <v>593</v>
      </c>
      <c r="F55" s="200">
        <v>2.16</v>
      </c>
      <c r="G55" s="200">
        <v>1.836</v>
      </c>
      <c r="H55" s="200" t="s">
        <v>292</v>
      </c>
      <c r="I55" s="311" t="str">
        <f t="array" ref="I55">INDEX('Aerial Attacks'!$O$3:$AA$109, MATCH($A$1,'Aerial Attacks'!$A$3:$A$109,0), MATCH(A55,'Aerial Attacks'!$O$2:$S$2,0))</f>
        <v>13</v>
      </c>
      <c r="J55" s="275" t="s">
        <v>3716</v>
      </c>
      <c r="K55" s="284"/>
      <c r="L55" s="284"/>
      <c r="M55" s="825"/>
      <c r="N55" s="825"/>
      <c r="O55" s="282">
        <v>0.0</v>
      </c>
      <c r="P55" s="282">
        <v>1.0</v>
      </c>
      <c r="Q55" s="282">
        <v>0.8</v>
      </c>
      <c r="R55" s="340" t="s">
        <v>214</v>
      </c>
      <c r="S55" s="221"/>
      <c r="T55" s="221"/>
      <c r="U55" s="221"/>
      <c r="V55" s="110"/>
    </row>
    <row r="56" outlineLevel="1">
      <c r="A56" s="222"/>
      <c r="B56" s="267" t="s">
        <v>402</v>
      </c>
      <c r="C56" s="199" t="s">
        <v>3717</v>
      </c>
      <c r="D56" s="233"/>
      <c r="E56" s="199" t="s">
        <v>593</v>
      </c>
      <c r="F56" s="200">
        <v>2.16</v>
      </c>
      <c r="G56" s="200">
        <v>1.836</v>
      </c>
      <c r="H56" s="200" t="s">
        <v>292</v>
      </c>
      <c r="I56" s="222"/>
      <c r="J56" s="233"/>
      <c r="K56" s="284"/>
      <c r="L56" s="284"/>
      <c r="M56" s="825"/>
      <c r="N56" s="825"/>
      <c r="O56" s="282">
        <v>0.0</v>
      </c>
      <c r="P56" s="282">
        <v>1.0</v>
      </c>
      <c r="Q56" s="282">
        <v>0.8</v>
      </c>
      <c r="R56" s="231"/>
      <c r="V56" s="233"/>
    </row>
    <row r="57" outlineLevel="1">
      <c r="A57" s="207"/>
      <c r="B57" s="267" t="s">
        <v>418</v>
      </c>
      <c r="C57" s="199" t="s">
        <v>65</v>
      </c>
      <c r="D57" s="114"/>
      <c r="E57" s="199" t="s">
        <v>58</v>
      </c>
      <c r="F57" s="200">
        <v>4.8</v>
      </c>
      <c r="G57" s="200">
        <v>4.08</v>
      </c>
      <c r="H57" s="200" t="s">
        <v>70</v>
      </c>
      <c r="I57" s="207"/>
      <c r="J57" s="114"/>
      <c r="K57" s="284"/>
      <c r="L57" s="284"/>
      <c r="M57" s="825"/>
      <c r="N57" s="825"/>
      <c r="O57" s="282">
        <v>0.0</v>
      </c>
      <c r="P57" s="282">
        <v>1.0</v>
      </c>
      <c r="Q57" s="282">
        <v>0.8</v>
      </c>
      <c r="R57" s="112"/>
      <c r="S57" s="224"/>
      <c r="T57" s="224"/>
      <c r="U57" s="224"/>
      <c r="V57" s="114"/>
    </row>
    <row r="58" outlineLevel="1">
      <c r="A58" s="265" t="s">
        <v>283</v>
      </c>
      <c r="B58" s="267"/>
      <c r="C58" s="199" t="s">
        <v>379</v>
      </c>
      <c r="D58" s="269">
        <v>54.0</v>
      </c>
      <c r="E58" s="199" t="s">
        <v>3718</v>
      </c>
      <c r="F58" s="200" t="s">
        <v>3719</v>
      </c>
      <c r="G58" s="200" t="s">
        <v>3720</v>
      </c>
      <c r="H58" s="200" t="s">
        <v>2881</v>
      </c>
      <c r="I58" s="311">
        <f t="array" ref="I58">INDEX('Aerial Attacks'!$O$3:$AA$109, MATCH($A$1,'Aerial Attacks'!$A$3:$A$109,0), MATCH(A58,'Aerial Attacks'!$O$2:$S$2,0))</f>
        <v>17</v>
      </c>
      <c r="J58" s="314" t="s">
        <v>3721</v>
      </c>
      <c r="K58" s="284"/>
      <c r="L58" s="284"/>
      <c r="M58" s="825"/>
      <c r="N58" s="825"/>
      <c r="O58" s="282"/>
      <c r="P58" s="282"/>
      <c r="Q58" s="282"/>
      <c r="R58" s="310"/>
      <c r="S58" s="221"/>
      <c r="T58" s="221"/>
      <c r="U58" s="221"/>
      <c r="V58" s="110"/>
    </row>
    <row r="59" outlineLevel="1">
      <c r="A59" s="207"/>
      <c r="B59" s="267" t="s">
        <v>76</v>
      </c>
      <c r="C59" s="199" t="s">
        <v>1935</v>
      </c>
      <c r="D59" s="114"/>
      <c r="E59" s="199" t="s">
        <v>3722</v>
      </c>
      <c r="F59" s="200" t="s">
        <v>3723</v>
      </c>
      <c r="G59" s="200" t="s">
        <v>3724</v>
      </c>
      <c r="H59" s="200" t="s">
        <v>2881</v>
      </c>
      <c r="I59" s="207"/>
      <c r="J59" s="114"/>
      <c r="K59" s="284"/>
      <c r="L59" s="284"/>
      <c r="M59" s="825"/>
      <c r="N59" s="825"/>
      <c r="O59" s="282">
        <v>0.0</v>
      </c>
      <c r="P59" s="282">
        <v>1.0</v>
      </c>
      <c r="Q59" s="282">
        <v>1.0</v>
      </c>
      <c r="R59" s="112"/>
      <c r="S59" s="224"/>
      <c r="T59" s="224"/>
      <c r="U59" s="224"/>
      <c r="V59" s="114"/>
    </row>
    <row r="60">
      <c r="A60" s="312"/>
      <c r="B60" s="315"/>
      <c r="C60" s="317"/>
      <c r="D60" s="317"/>
      <c r="E60" s="318"/>
      <c r="F60" s="318"/>
      <c r="G60" s="318"/>
      <c r="H60" s="319"/>
      <c r="I60" s="319"/>
      <c r="J60" s="320"/>
      <c r="K60" s="320"/>
      <c r="L60" s="320"/>
      <c r="M60" s="320"/>
      <c r="N60" s="320"/>
      <c r="O60" s="320"/>
      <c r="P60" s="320"/>
      <c r="Q60" s="180"/>
      <c r="R60" s="180"/>
      <c r="S60" s="180"/>
      <c r="T60" s="180"/>
      <c r="U60" s="180"/>
      <c r="V60" s="180"/>
    </row>
    <row r="61">
      <c r="A61" s="322" t="s">
        <v>305</v>
      </c>
      <c r="B61" s="117"/>
      <c r="C61" s="317"/>
      <c r="D61" s="317"/>
      <c r="E61" s="318"/>
      <c r="F61" s="318"/>
      <c r="G61" s="318"/>
      <c r="H61" s="319"/>
      <c r="I61" s="319"/>
      <c r="J61" s="320"/>
      <c r="K61" s="320"/>
      <c r="L61" s="320"/>
      <c r="M61" s="320"/>
      <c r="N61" s="320"/>
      <c r="O61" s="320"/>
      <c r="P61" s="320"/>
      <c r="Q61" s="180"/>
      <c r="R61" s="180"/>
      <c r="S61" s="180"/>
      <c r="T61" s="180"/>
      <c r="U61" s="180"/>
      <c r="V61" s="180"/>
    </row>
    <row r="62" outlineLevel="1">
      <c r="A62" s="324" t="s">
        <v>3725</v>
      </c>
      <c r="B62" s="117"/>
      <c r="C62" s="327" t="s">
        <v>48</v>
      </c>
      <c r="D62" s="327" t="s">
        <v>49</v>
      </c>
      <c r="E62" s="327" t="s">
        <v>50</v>
      </c>
      <c r="F62" s="333" t="s">
        <v>2244</v>
      </c>
      <c r="G62" s="327" t="s">
        <v>52</v>
      </c>
      <c r="H62" s="2406" t="s">
        <v>53</v>
      </c>
      <c r="I62" s="120"/>
      <c r="J62" s="117"/>
      <c r="K62" s="333" t="s">
        <v>180</v>
      </c>
      <c r="L62" s="333" t="s">
        <v>181</v>
      </c>
      <c r="M62" s="333" t="s">
        <v>182</v>
      </c>
      <c r="N62" s="333" t="s">
        <v>183</v>
      </c>
      <c r="O62" s="334" t="s">
        <v>184</v>
      </c>
      <c r="P62" s="333" t="s">
        <v>185</v>
      </c>
      <c r="Q62" s="334" t="s">
        <v>186</v>
      </c>
      <c r="R62" s="333" t="s">
        <v>317</v>
      </c>
      <c r="S62" s="334" t="s">
        <v>318</v>
      </c>
      <c r="T62" s="334" t="s">
        <v>319</v>
      </c>
      <c r="U62" s="334" t="s">
        <v>320</v>
      </c>
      <c r="V62" s="334" t="s">
        <v>321</v>
      </c>
    </row>
    <row r="63" ht="21.0" customHeight="1" outlineLevel="1">
      <c r="A63" s="336" t="s">
        <v>324</v>
      </c>
      <c r="B63" s="2407" t="s">
        <v>341</v>
      </c>
      <c r="C63" s="362" t="s">
        <v>3726</v>
      </c>
      <c r="D63" s="364" t="s">
        <v>309</v>
      </c>
      <c r="E63" s="209" t="s">
        <v>58</v>
      </c>
      <c r="F63" s="369">
        <v>4.8</v>
      </c>
      <c r="G63" s="374" t="s">
        <v>292</v>
      </c>
      <c r="H63" s="2351" t="s">
        <v>3727</v>
      </c>
      <c r="I63" s="221"/>
      <c r="J63" s="110"/>
      <c r="K63" s="2408"/>
      <c r="L63" s="2408"/>
      <c r="M63" s="2409"/>
      <c r="N63" s="2409"/>
      <c r="O63" s="200">
        <v>0.0</v>
      </c>
      <c r="P63" s="200">
        <v>1.0</v>
      </c>
      <c r="Q63" s="200">
        <v>1.0</v>
      </c>
      <c r="R63" s="205" t="b">
        <v>1</v>
      </c>
      <c r="S63" s="205" t="b">
        <v>0</v>
      </c>
      <c r="T63" s="205" t="b">
        <v>1</v>
      </c>
      <c r="U63" s="2410" t="s">
        <v>340</v>
      </c>
      <c r="V63" s="2411" t="b">
        <v>1</v>
      </c>
    </row>
    <row r="64" ht="21.0" customHeight="1" outlineLevel="1">
      <c r="A64" s="222"/>
      <c r="B64" s="346" t="s">
        <v>344</v>
      </c>
      <c r="C64" s="114"/>
      <c r="D64" s="114"/>
      <c r="E64" s="225" t="s">
        <v>835</v>
      </c>
      <c r="F64" s="377">
        <v>31.2</v>
      </c>
      <c r="G64" s="374" t="s">
        <v>91</v>
      </c>
      <c r="J64" s="233"/>
      <c r="K64" s="2412"/>
      <c r="L64" s="2412"/>
      <c r="M64" s="2413"/>
      <c r="N64" s="2413"/>
      <c r="O64" s="200">
        <v>0.0</v>
      </c>
      <c r="P64" s="200">
        <v>1.0</v>
      </c>
      <c r="Q64" s="200">
        <v>1.0</v>
      </c>
      <c r="R64" s="205" t="b">
        <v>1</v>
      </c>
      <c r="S64" s="205" t="b">
        <v>0</v>
      </c>
      <c r="T64" s="205" t="b">
        <v>1</v>
      </c>
      <c r="U64" s="233"/>
      <c r="V64" s="233"/>
    </row>
    <row r="65" ht="21.0" customHeight="1" outlineLevel="1">
      <c r="A65" s="207"/>
      <c r="B65" s="356" t="s">
        <v>1963</v>
      </c>
      <c r="C65" s="225" t="s">
        <v>3728</v>
      </c>
      <c r="D65" s="225" t="s">
        <v>165</v>
      </c>
      <c r="E65" s="384"/>
      <c r="F65" s="384"/>
      <c r="G65" s="384"/>
      <c r="H65" s="224"/>
      <c r="I65" s="224"/>
      <c r="J65" s="114"/>
      <c r="K65" s="2412"/>
      <c r="L65" s="2412"/>
      <c r="M65" s="2413"/>
      <c r="N65" s="2413"/>
      <c r="O65" s="200"/>
      <c r="P65" s="200"/>
      <c r="Q65" s="200"/>
      <c r="R65" s="205" t="b">
        <v>0</v>
      </c>
      <c r="S65" s="205" t="b">
        <v>0</v>
      </c>
      <c r="T65" s="205" t="b">
        <v>0</v>
      </c>
      <c r="U65" s="114"/>
      <c r="V65" s="114"/>
    </row>
    <row r="66" outlineLevel="1">
      <c r="A66" s="324" t="s">
        <v>3729</v>
      </c>
      <c r="B66" s="117"/>
      <c r="C66" s="327" t="s">
        <v>48</v>
      </c>
      <c r="D66" s="327" t="s">
        <v>49</v>
      </c>
      <c r="E66" s="327" t="s">
        <v>50</v>
      </c>
      <c r="F66" s="333" t="s">
        <v>2244</v>
      </c>
      <c r="G66" s="327" t="s">
        <v>52</v>
      </c>
      <c r="H66" s="2406"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outlineLevel="1">
      <c r="A67" s="1797" t="s">
        <v>324</v>
      </c>
      <c r="B67" s="2421"/>
      <c r="C67" s="209" t="s">
        <v>1553</v>
      </c>
      <c r="D67" s="209" t="s">
        <v>458</v>
      </c>
      <c r="E67" s="209" t="s">
        <v>229</v>
      </c>
      <c r="F67" s="369">
        <v>6.0</v>
      </c>
      <c r="G67" s="374" t="s">
        <v>70</v>
      </c>
      <c r="H67" s="2422" t="s">
        <v>3730</v>
      </c>
      <c r="I67" s="120"/>
      <c r="J67" s="117"/>
      <c r="K67" s="2424"/>
      <c r="L67" s="2424"/>
      <c r="M67" s="2386"/>
      <c r="N67" s="2386"/>
      <c r="O67" s="200">
        <v>0.0</v>
      </c>
      <c r="P67" s="200">
        <v>1.0</v>
      </c>
      <c r="Q67" s="200">
        <v>1.0</v>
      </c>
      <c r="R67" s="205" t="b">
        <v>0</v>
      </c>
      <c r="S67" s="205" t="b">
        <v>0</v>
      </c>
      <c r="T67" s="205" t="b">
        <v>1</v>
      </c>
      <c r="U67" s="205" t="s">
        <v>340</v>
      </c>
      <c r="V67" s="205" t="b">
        <v>1</v>
      </c>
    </row>
    <row r="68" outlineLevel="1">
      <c r="A68" s="324" t="s">
        <v>3731</v>
      </c>
      <c r="B68" s="117"/>
      <c r="C68" s="327" t="s">
        <v>48</v>
      </c>
      <c r="D68" s="327" t="s">
        <v>49</v>
      </c>
      <c r="E68" s="327" t="s">
        <v>50</v>
      </c>
      <c r="F68" s="333" t="s">
        <v>2244</v>
      </c>
      <c r="G68" s="327" t="s">
        <v>52</v>
      </c>
      <c r="H68" s="2406"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34" t="s">
        <v>321</v>
      </c>
    </row>
    <row r="69" outlineLevel="1">
      <c r="A69" s="336" t="s">
        <v>324</v>
      </c>
      <c r="B69" s="338" t="s">
        <v>3732</v>
      </c>
      <c r="C69" s="209" t="s">
        <v>3733</v>
      </c>
      <c r="D69" s="364" t="s">
        <v>710</v>
      </c>
      <c r="E69" s="209" t="s">
        <v>451</v>
      </c>
      <c r="F69" s="369">
        <v>0.0</v>
      </c>
      <c r="G69" s="384"/>
      <c r="H69" s="2343" t="s">
        <v>3734</v>
      </c>
      <c r="I69" s="221"/>
      <c r="J69" s="110"/>
      <c r="K69" s="2424"/>
      <c r="L69" s="2424"/>
      <c r="M69" s="2386"/>
      <c r="N69" s="2386"/>
      <c r="O69" s="200">
        <v>0.0</v>
      </c>
      <c r="P69" s="200">
        <v>1.0</v>
      </c>
      <c r="Q69" s="200">
        <v>1.0</v>
      </c>
      <c r="R69" s="205" t="b">
        <v>1</v>
      </c>
      <c r="S69" s="205" t="b">
        <v>0</v>
      </c>
      <c r="T69" s="205" t="b">
        <v>1</v>
      </c>
      <c r="U69" s="344" t="s">
        <v>340</v>
      </c>
      <c r="V69" s="344" t="b">
        <v>1</v>
      </c>
    </row>
    <row r="70" outlineLevel="1">
      <c r="A70" s="222"/>
      <c r="B70" s="338" t="s">
        <v>3735</v>
      </c>
      <c r="C70" s="379" t="s">
        <v>3736</v>
      </c>
      <c r="D70" s="233"/>
      <c r="E70" s="225" t="s">
        <v>291</v>
      </c>
      <c r="F70" s="369">
        <v>1.68</v>
      </c>
      <c r="G70" s="374" t="s">
        <v>292</v>
      </c>
      <c r="J70" s="233"/>
      <c r="K70" s="2433"/>
      <c r="L70" s="2433"/>
      <c r="M70" s="2391"/>
      <c r="N70" s="2391"/>
      <c r="O70" s="200">
        <v>0.0</v>
      </c>
      <c r="P70" s="200">
        <v>1.0</v>
      </c>
      <c r="Q70" s="200">
        <v>1.0</v>
      </c>
      <c r="R70" s="205" t="b">
        <v>0</v>
      </c>
      <c r="S70" s="205" t="b">
        <v>0</v>
      </c>
      <c r="T70" s="205" t="b">
        <v>1</v>
      </c>
      <c r="U70" s="222"/>
      <c r="V70" s="222"/>
    </row>
    <row r="71" outlineLevel="1">
      <c r="A71" s="207"/>
      <c r="B71" s="338" t="s">
        <v>3737</v>
      </c>
      <c r="C71" s="379" t="s">
        <v>327</v>
      </c>
      <c r="D71" s="114"/>
      <c r="E71" s="225" t="s">
        <v>152</v>
      </c>
      <c r="F71" s="369">
        <v>7.919999999999999</v>
      </c>
      <c r="G71" s="374" t="s">
        <v>70</v>
      </c>
      <c r="H71" s="224"/>
      <c r="I71" s="224"/>
      <c r="J71" s="114"/>
      <c r="K71" s="2433"/>
      <c r="L71" s="2433"/>
      <c r="M71" s="2391"/>
      <c r="N71" s="2391"/>
      <c r="O71" s="200">
        <v>0.0</v>
      </c>
      <c r="P71" s="200">
        <v>1.0</v>
      </c>
      <c r="Q71" s="200">
        <v>1.0</v>
      </c>
      <c r="R71" s="205" t="b">
        <v>0</v>
      </c>
      <c r="S71" s="205" t="b">
        <v>0</v>
      </c>
      <c r="T71" s="205" t="b">
        <v>1</v>
      </c>
      <c r="U71" s="207"/>
      <c r="V71" s="207"/>
    </row>
    <row r="72" outlineLevel="1">
      <c r="A72" s="324" t="s">
        <v>3738</v>
      </c>
      <c r="B72" s="117"/>
      <c r="C72" s="327" t="s">
        <v>48</v>
      </c>
      <c r="D72" s="327" t="s">
        <v>49</v>
      </c>
      <c r="E72" s="327" t="s">
        <v>50</v>
      </c>
      <c r="F72" s="333" t="s">
        <v>2244</v>
      </c>
      <c r="G72" s="327" t="s">
        <v>52</v>
      </c>
      <c r="H72" s="2406"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34" t="s">
        <v>321</v>
      </c>
    </row>
    <row r="73" outlineLevel="1">
      <c r="A73" s="336" t="s">
        <v>324</v>
      </c>
      <c r="B73" s="2382" t="s">
        <v>1014</v>
      </c>
      <c r="C73" s="826" t="s">
        <v>3739</v>
      </c>
      <c r="D73" s="364" t="s">
        <v>1385</v>
      </c>
      <c r="E73" s="225" t="s">
        <v>303</v>
      </c>
      <c r="F73" s="377">
        <v>2.4</v>
      </c>
      <c r="G73" s="374" t="s">
        <v>292</v>
      </c>
      <c r="H73" s="243" t="s">
        <v>3740</v>
      </c>
      <c r="I73" s="221"/>
      <c r="J73" s="110"/>
      <c r="K73" s="2433"/>
      <c r="L73" s="2433"/>
      <c r="M73" s="2433"/>
      <c r="N73" s="2433"/>
      <c r="O73" s="200">
        <v>0.0</v>
      </c>
      <c r="P73" s="200">
        <v>1.0</v>
      </c>
      <c r="Q73" s="200">
        <v>1.0</v>
      </c>
      <c r="R73" s="205" t="b">
        <v>1</v>
      </c>
      <c r="S73" s="205" t="b">
        <v>0</v>
      </c>
      <c r="T73" s="205" t="b">
        <v>1</v>
      </c>
      <c r="U73" s="2410" t="s">
        <v>340</v>
      </c>
      <c r="V73" s="2411" t="b">
        <v>1</v>
      </c>
    </row>
    <row r="74" outlineLevel="1">
      <c r="A74" s="222"/>
      <c r="B74" s="356" t="s">
        <v>3741</v>
      </c>
      <c r="C74" s="379" t="s">
        <v>3742</v>
      </c>
      <c r="D74" s="233"/>
      <c r="E74" s="225" t="s">
        <v>68</v>
      </c>
      <c r="F74" s="377">
        <v>2.64</v>
      </c>
      <c r="G74" s="374" t="s">
        <v>292</v>
      </c>
      <c r="H74" s="231"/>
      <c r="J74" s="233"/>
      <c r="K74" s="2433"/>
      <c r="L74" s="2433"/>
      <c r="M74" s="2391"/>
      <c r="N74" s="2391"/>
      <c r="O74" s="200">
        <v>0.0</v>
      </c>
      <c r="P74" s="200">
        <v>1.0</v>
      </c>
      <c r="Q74" s="200">
        <v>1.0</v>
      </c>
      <c r="R74" s="205" t="b">
        <v>1</v>
      </c>
      <c r="S74" s="205" t="b">
        <v>0</v>
      </c>
      <c r="T74" s="205" t="b">
        <v>1</v>
      </c>
      <c r="U74" s="233"/>
      <c r="V74" s="233"/>
    </row>
    <row r="75" outlineLevel="1">
      <c r="A75" s="207"/>
      <c r="B75" s="356" t="s">
        <v>3743</v>
      </c>
      <c r="C75" s="379" t="s">
        <v>3744</v>
      </c>
      <c r="D75" s="114"/>
      <c r="E75" s="225" t="s">
        <v>607</v>
      </c>
      <c r="F75" s="377">
        <v>3.36</v>
      </c>
      <c r="G75" s="374" t="s">
        <v>292</v>
      </c>
      <c r="H75" s="112"/>
      <c r="I75" s="224"/>
      <c r="J75" s="114"/>
      <c r="K75" s="2433"/>
      <c r="L75" s="2433"/>
      <c r="M75" s="2391"/>
      <c r="N75" s="2391"/>
      <c r="O75" s="200">
        <v>0.0</v>
      </c>
      <c r="P75" s="200">
        <v>1.0</v>
      </c>
      <c r="Q75" s="200">
        <v>1.0</v>
      </c>
      <c r="R75" s="205" t="b">
        <v>0</v>
      </c>
      <c r="S75" s="205" t="b">
        <v>0</v>
      </c>
      <c r="T75" s="205" t="b">
        <v>1</v>
      </c>
      <c r="U75" s="114"/>
      <c r="V75" s="114"/>
    </row>
    <row r="76" outlineLevel="1">
      <c r="A76" s="324" t="s">
        <v>3745</v>
      </c>
      <c r="B76" s="117"/>
      <c r="C76" s="327" t="s">
        <v>48</v>
      </c>
      <c r="D76" s="327" t="s">
        <v>49</v>
      </c>
      <c r="E76" s="327" t="s">
        <v>50</v>
      </c>
      <c r="F76" s="333" t="s">
        <v>2244</v>
      </c>
      <c r="G76" s="327" t="s">
        <v>52</v>
      </c>
      <c r="H76" s="2406"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ht="32.25" customHeight="1" outlineLevel="1">
      <c r="A77" s="336" t="s">
        <v>324</v>
      </c>
      <c r="B77" s="338" t="s">
        <v>328</v>
      </c>
      <c r="C77" s="209" t="s">
        <v>1401</v>
      </c>
      <c r="D77" s="209" t="s">
        <v>1108</v>
      </c>
      <c r="E77" s="209" t="s">
        <v>3746</v>
      </c>
      <c r="F77" s="2444">
        <v>14.563199999999998</v>
      </c>
      <c r="G77" s="209" t="s">
        <v>193</v>
      </c>
      <c r="H77" s="2451" t="s">
        <v>3747</v>
      </c>
      <c r="I77" s="221"/>
      <c r="J77" s="110"/>
      <c r="K77" s="2424"/>
      <c r="L77" s="2424"/>
      <c r="M77" s="2386"/>
      <c r="N77" s="2386"/>
      <c r="O77" s="200">
        <v>0.0</v>
      </c>
      <c r="P77" s="200">
        <v>1.0</v>
      </c>
      <c r="Q77" s="200">
        <v>1.0</v>
      </c>
      <c r="R77" s="205" t="b">
        <v>1</v>
      </c>
      <c r="S77" s="205" t="b">
        <v>0</v>
      </c>
      <c r="T77" s="205" t="b">
        <v>1</v>
      </c>
      <c r="U77" s="344" t="s">
        <v>1190</v>
      </c>
      <c r="V77" s="344" t="b">
        <v>1</v>
      </c>
    </row>
    <row r="78" ht="32.25" customHeight="1" outlineLevel="1">
      <c r="A78" s="207"/>
      <c r="B78" s="2454" t="s">
        <v>344</v>
      </c>
      <c r="C78" s="201" t="s">
        <v>3748</v>
      </c>
      <c r="D78" s="210" t="s">
        <v>3749</v>
      </c>
      <c r="E78" s="201" t="s">
        <v>3750</v>
      </c>
      <c r="F78" s="593">
        <v>21.648</v>
      </c>
      <c r="G78" s="209" t="s">
        <v>67</v>
      </c>
      <c r="H78" s="224"/>
      <c r="I78" s="224"/>
      <c r="J78" s="114"/>
      <c r="K78" s="329"/>
      <c r="L78" s="329"/>
      <c r="M78" s="329"/>
      <c r="N78" s="329"/>
      <c r="O78" s="334"/>
      <c r="P78" s="333"/>
      <c r="Q78" s="334"/>
      <c r="R78" s="333"/>
      <c r="S78" s="334"/>
      <c r="T78" s="334"/>
      <c r="U78" s="207"/>
      <c r="V78" s="207"/>
    </row>
    <row r="79" outlineLevel="1">
      <c r="A79" s="324" t="s">
        <v>3751</v>
      </c>
      <c r="B79" s="117"/>
      <c r="C79" s="327" t="s">
        <v>48</v>
      </c>
      <c r="D79" s="327" t="s">
        <v>49</v>
      </c>
      <c r="E79" s="327" t="s">
        <v>50</v>
      </c>
      <c r="F79" s="333" t="s">
        <v>2244</v>
      </c>
      <c r="G79" s="327" t="s">
        <v>52</v>
      </c>
      <c r="H79" s="2406" t="s">
        <v>53</v>
      </c>
      <c r="I79" s="120"/>
      <c r="J79" s="117"/>
      <c r="K79" s="333" t="s">
        <v>180</v>
      </c>
      <c r="L79" s="333" t="s">
        <v>181</v>
      </c>
      <c r="M79" s="333" t="s">
        <v>182</v>
      </c>
      <c r="N79" s="333" t="s">
        <v>183</v>
      </c>
      <c r="O79" s="334" t="s">
        <v>184</v>
      </c>
      <c r="P79" s="333" t="s">
        <v>185</v>
      </c>
      <c r="Q79" s="334" t="s">
        <v>186</v>
      </c>
      <c r="R79" s="333" t="s">
        <v>317</v>
      </c>
      <c r="S79" s="334" t="s">
        <v>318</v>
      </c>
      <c r="T79" s="334" t="s">
        <v>319</v>
      </c>
      <c r="U79" s="334" t="s">
        <v>320</v>
      </c>
      <c r="V79" s="334" t="s">
        <v>321</v>
      </c>
    </row>
    <row r="80" outlineLevel="1">
      <c r="A80" s="336" t="s">
        <v>324</v>
      </c>
      <c r="B80" s="338" t="s">
        <v>3752</v>
      </c>
      <c r="C80" s="209" t="s">
        <v>3753</v>
      </c>
      <c r="D80" s="209" t="s">
        <v>461</v>
      </c>
      <c r="E80" s="209" t="s">
        <v>2167</v>
      </c>
      <c r="F80" s="369">
        <v>9.0</v>
      </c>
      <c r="G80" s="374" t="s">
        <v>70</v>
      </c>
      <c r="H80" s="2343" t="s">
        <v>3754</v>
      </c>
      <c r="I80" s="221"/>
      <c r="J80" s="110"/>
      <c r="K80" s="2424"/>
      <c r="L80" s="2424"/>
      <c r="M80" s="2386"/>
      <c r="N80" s="2386"/>
      <c r="O80" s="200">
        <v>0.0</v>
      </c>
      <c r="P80" s="200">
        <v>1.0</v>
      </c>
      <c r="Q80" s="200">
        <v>1.0</v>
      </c>
      <c r="R80" s="205" t="b">
        <v>1</v>
      </c>
      <c r="S80" s="205" t="b">
        <v>0</v>
      </c>
      <c r="T80" s="205" t="b">
        <v>1</v>
      </c>
      <c r="U80" s="344" t="b">
        <v>0</v>
      </c>
      <c r="V80" s="344" t="b">
        <v>1</v>
      </c>
    </row>
    <row r="81" outlineLevel="1">
      <c r="A81" s="207"/>
      <c r="B81" s="594" t="s">
        <v>3755</v>
      </c>
      <c r="C81" s="379" t="s">
        <v>3756</v>
      </c>
      <c r="D81" s="225" t="s">
        <v>121</v>
      </c>
      <c r="E81" s="225" t="s">
        <v>2369</v>
      </c>
      <c r="F81" s="377">
        <v>17.4</v>
      </c>
      <c r="G81" s="374" t="s">
        <v>59</v>
      </c>
      <c r="H81" s="224"/>
      <c r="I81" s="224"/>
      <c r="J81" s="114"/>
      <c r="K81" s="377"/>
      <c r="L81" s="377"/>
      <c r="M81" s="2391"/>
      <c r="N81" s="2391"/>
      <c r="O81" s="200">
        <v>0.0</v>
      </c>
      <c r="P81" s="200">
        <v>1.0</v>
      </c>
      <c r="Q81" s="200">
        <v>1.0</v>
      </c>
      <c r="R81" s="205" t="b">
        <v>1</v>
      </c>
      <c r="S81" s="205" t="b">
        <v>0</v>
      </c>
      <c r="T81" s="205" t="b">
        <v>1</v>
      </c>
      <c r="U81" s="207"/>
      <c r="V81" s="207"/>
    </row>
    <row r="82" outlineLevel="1">
      <c r="A82" s="324" t="s">
        <v>3757</v>
      </c>
      <c r="B82" s="117"/>
      <c r="C82" s="327" t="s">
        <v>48</v>
      </c>
      <c r="D82" s="327" t="s">
        <v>49</v>
      </c>
      <c r="E82" s="327" t="s">
        <v>50</v>
      </c>
      <c r="F82" s="333" t="s">
        <v>2244</v>
      </c>
      <c r="G82" s="327" t="s">
        <v>52</v>
      </c>
      <c r="H82" s="2406" t="s">
        <v>53</v>
      </c>
      <c r="I82" s="120"/>
      <c r="J82" s="117"/>
      <c r="K82" s="333" t="s">
        <v>180</v>
      </c>
      <c r="L82" s="333" t="s">
        <v>181</v>
      </c>
      <c r="M82" s="333" t="s">
        <v>182</v>
      </c>
      <c r="N82" s="333" t="s">
        <v>183</v>
      </c>
      <c r="O82" s="334" t="s">
        <v>184</v>
      </c>
      <c r="P82" s="333" t="s">
        <v>185</v>
      </c>
      <c r="Q82" s="334" t="s">
        <v>186</v>
      </c>
      <c r="R82" s="333" t="s">
        <v>317</v>
      </c>
      <c r="S82" s="334" t="s">
        <v>318</v>
      </c>
      <c r="T82" s="334" t="s">
        <v>319</v>
      </c>
      <c r="U82" s="334" t="s">
        <v>320</v>
      </c>
      <c r="V82" s="334" t="s">
        <v>321</v>
      </c>
    </row>
    <row r="83" outlineLevel="1">
      <c r="A83" s="335" t="s">
        <v>324</v>
      </c>
      <c r="B83" s="388"/>
      <c r="C83" s="197" t="s">
        <v>576</v>
      </c>
      <c r="D83" s="384"/>
      <c r="E83" s="199" t="s">
        <v>145</v>
      </c>
      <c r="F83" s="369">
        <v>8.4</v>
      </c>
      <c r="G83" s="374" t="s">
        <v>70</v>
      </c>
      <c r="H83" s="228" t="s">
        <v>3758</v>
      </c>
      <c r="I83" s="120"/>
      <c r="J83" s="117"/>
      <c r="K83" s="200"/>
      <c r="L83" s="200"/>
      <c r="M83" s="205"/>
      <c r="N83" s="205"/>
      <c r="O83" s="200">
        <v>0.0</v>
      </c>
      <c r="P83" s="200">
        <v>1.0</v>
      </c>
      <c r="Q83" s="200">
        <v>1.0</v>
      </c>
      <c r="R83" s="205" t="b">
        <v>1</v>
      </c>
      <c r="S83" s="205" t="b">
        <v>0</v>
      </c>
      <c r="T83" s="205" t="b">
        <v>1</v>
      </c>
      <c r="U83" s="205" t="s">
        <v>340</v>
      </c>
      <c r="V83" s="205" t="b">
        <v>1</v>
      </c>
    </row>
    <row r="84" outlineLevel="1">
      <c r="A84" s="324" t="s">
        <v>3759</v>
      </c>
      <c r="B84" s="117"/>
      <c r="C84" s="327" t="s">
        <v>48</v>
      </c>
      <c r="D84" s="327" t="s">
        <v>49</v>
      </c>
      <c r="E84" s="327" t="s">
        <v>50</v>
      </c>
      <c r="F84" s="333" t="s">
        <v>2244</v>
      </c>
      <c r="G84" s="327" t="s">
        <v>52</v>
      </c>
      <c r="H84" s="2406" t="s">
        <v>53</v>
      </c>
      <c r="I84" s="120"/>
      <c r="J84" s="117"/>
      <c r="K84" s="333" t="s">
        <v>180</v>
      </c>
      <c r="L84" s="333" t="s">
        <v>181</v>
      </c>
      <c r="M84" s="333" t="s">
        <v>182</v>
      </c>
      <c r="N84" s="333" t="s">
        <v>183</v>
      </c>
      <c r="O84" s="334" t="s">
        <v>184</v>
      </c>
      <c r="P84" s="333" t="s">
        <v>185</v>
      </c>
      <c r="Q84" s="334" t="s">
        <v>186</v>
      </c>
      <c r="R84" s="333" t="s">
        <v>317</v>
      </c>
      <c r="S84" s="334" t="s">
        <v>318</v>
      </c>
      <c r="T84" s="334" t="s">
        <v>319</v>
      </c>
      <c r="U84" s="334" t="s">
        <v>320</v>
      </c>
      <c r="V84" s="334" t="s">
        <v>321</v>
      </c>
    </row>
    <row r="85" ht="21.75" customHeight="1" outlineLevel="1">
      <c r="A85" s="336" t="s">
        <v>324</v>
      </c>
      <c r="B85" s="338" t="s">
        <v>170</v>
      </c>
      <c r="C85" s="209" t="s">
        <v>105</v>
      </c>
      <c r="D85" s="2373"/>
      <c r="E85" s="209" t="s">
        <v>79</v>
      </c>
      <c r="F85" s="369">
        <v>10.799999999999999</v>
      </c>
      <c r="G85" s="374" t="s">
        <v>80</v>
      </c>
      <c r="H85" s="2359" t="s">
        <v>3760</v>
      </c>
      <c r="I85" s="221"/>
      <c r="J85" s="110"/>
      <c r="K85" s="2424"/>
      <c r="L85" s="2424"/>
      <c r="M85" s="2386"/>
      <c r="N85" s="2386"/>
      <c r="O85" s="200">
        <v>0.0</v>
      </c>
      <c r="P85" s="200">
        <v>1.0</v>
      </c>
      <c r="Q85" s="200">
        <v>1.0</v>
      </c>
      <c r="R85" s="205" t="b">
        <v>1</v>
      </c>
      <c r="S85" s="205" t="b">
        <v>1</v>
      </c>
      <c r="T85" s="205"/>
      <c r="U85" s="344" t="s">
        <v>340</v>
      </c>
      <c r="V85" s="344" t="b">
        <v>1</v>
      </c>
    </row>
    <row r="86" ht="21.75" customHeight="1" outlineLevel="1">
      <c r="A86" s="222"/>
      <c r="B86" s="594" t="s">
        <v>177</v>
      </c>
      <c r="C86" s="225" t="s">
        <v>719</v>
      </c>
      <c r="D86" s="233"/>
      <c r="E86" s="225" t="s">
        <v>90</v>
      </c>
      <c r="F86" s="377">
        <v>9.6</v>
      </c>
      <c r="G86" s="374" t="s">
        <v>91</v>
      </c>
      <c r="J86" s="233"/>
      <c r="K86" s="2433"/>
      <c r="L86" s="2433"/>
      <c r="M86" s="2391"/>
      <c r="N86" s="2391"/>
      <c r="O86" s="200">
        <v>0.0</v>
      </c>
      <c r="P86" s="200">
        <v>1.0</v>
      </c>
      <c r="Q86" s="200">
        <v>1.0</v>
      </c>
      <c r="R86" s="205" t="b">
        <v>1</v>
      </c>
      <c r="S86" s="205" t="b">
        <v>0</v>
      </c>
      <c r="T86" s="205"/>
      <c r="U86" s="222"/>
      <c r="V86" s="222"/>
    </row>
    <row r="87" ht="21.75" customHeight="1" outlineLevel="1">
      <c r="A87" s="207"/>
      <c r="B87" s="594" t="s">
        <v>243</v>
      </c>
      <c r="C87" s="225" t="s">
        <v>1891</v>
      </c>
      <c r="D87" s="114"/>
      <c r="E87" s="225" t="s">
        <v>66</v>
      </c>
      <c r="F87" s="377">
        <v>7.199999999999999</v>
      </c>
      <c r="G87" s="209" t="s">
        <v>67</v>
      </c>
      <c r="H87" s="224"/>
      <c r="I87" s="224"/>
      <c r="J87" s="114"/>
      <c r="K87" s="2433"/>
      <c r="L87" s="2433"/>
      <c r="M87" s="2391"/>
      <c r="N87" s="2391"/>
      <c r="O87" s="200">
        <v>0.0</v>
      </c>
      <c r="P87" s="200">
        <v>1.0</v>
      </c>
      <c r="Q87" s="200">
        <v>1.0</v>
      </c>
      <c r="R87" s="205" t="b">
        <v>1</v>
      </c>
      <c r="S87" s="205" t="b">
        <v>0</v>
      </c>
      <c r="T87" s="205"/>
      <c r="U87" s="207"/>
      <c r="V87" s="207"/>
    </row>
    <row r="88" outlineLevel="1">
      <c r="A88" s="324" t="s">
        <v>3761</v>
      </c>
      <c r="B88" s="117"/>
      <c r="C88" s="327" t="s">
        <v>48</v>
      </c>
      <c r="D88" s="327" t="s">
        <v>49</v>
      </c>
      <c r="E88" s="327" t="s">
        <v>50</v>
      </c>
      <c r="F88" s="333" t="s">
        <v>2244</v>
      </c>
      <c r="G88" s="327" t="s">
        <v>52</v>
      </c>
      <c r="H88" s="2406" t="s">
        <v>53</v>
      </c>
      <c r="I88" s="120"/>
      <c r="J88" s="117"/>
      <c r="K88" s="333" t="s">
        <v>180</v>
      </c>
      <c r="L88" s="333" t="s">
        <v>181</v>
      </c>
      <c r="M88" s="333" t="s">
        <v>182</v>
      </c>
      <c r="N88" s="333" t="s">
        <v>183</v>
      </c>
      <c r="O88" s="334" t="s">
        <v>184</v>
      </c>
      <c r="P88" s="333" t="s">
        <v>185</v>
      </c>
      <c r="Q88" s="334" t="s">
        <v>186</v>
      </c>
      <c r="R88" s="333" t="s">
        <v>317</v>
      </c>
      <c r="S88" s="334" t="s">
        <v>318</v>
      </c>
      <c r="T88" s="334" t="s">
        <v>319</v>
      </c>
      <c r="U88" s="334" t="s">
        <v>320</v>
      </c>
      <c r="V88" s="334" t="s">
        <v>321</v>
      </c>
    </row>
    <row r="89" outlineLevel="1">
      <c r="A89" s="335" t="s">
        <v>324</v>
      </c>
      <c r="B89" s="2382"/>
      <c r="C89" s="384"/>
      <c r="D89" s="384"/>
      <c r="E89" s="384"/>
      <c r="F89" s="384"/>
      <c r="G89" s="384"/>
      <c r="H89" s="228" t="s">
        <v>3762</v>
      </c>
      <c r="I89" s="120"/>
      <c r="J89" s="117"/>
      <c r="K89" s="363"/>
      <c r="L89" s="363"/>
      <c r="M89" s="363"/>
      <c r="N89" s="363"/>
      <c r="O89" s="363"/>
      <c r="P89" s="363"/>
      <c r="Q89" s="363"/>
      <c r="R89" s="363"/>
      <c r="S89" s="363"/>
      <c r="T89" s="363"/>
      <c r="U89" s="205" t="s">
        <v>340</v>
      </c>
      <c r="V89" s="205" t="b">
        <v>1</v>
      </c>
    </row>
    <row r="90" outlineLevel="1">
      <c r="A90" s="324" t="s">
        <v>3763</v>
      </c>
      <c r="B90" s="117"/>
      <c r="C90" s="327" t="s">
        <v>48</v>
      </c>
      <c r="D90" s="327" t="s">
        <v>49</v>
      </c>
      <c r="E90" s="327" t="s">
        <v>50</v>
      </c>
      <c r="F90" s="333" t="s">
        <v>2244</v>
      </c>
      <c r="G90" s="327" t="s">
        <v>52</v>
      </c>
      <c r="H90" s="2406" t="s">
        <v>53</v>
      </c>
      <c r="I90" s="120"/>
      <c r="J90" s="117"/>
      <c r="K90" s="333" t="s">
        <v>180</v>
      </c>
      <c r="L90" s="333" t="s">
        <v>181</v>
      </c>
      <c r="M90" s="333" t="s">
        <v>182</v>
      </c>
      <c r="N90" s="333" t="s">
        <v>183</v>
      </c>
      <c r="O90" s="334" t="s">
        <v>184</v>
      </c>
      <c r="P90" s="333" t="s">
        <v>185</v>
      </c>
      <c r="Q90" s="334" t="s">
        <v>186</v>
      </c>
      <c r="R90" s="333" t="s">
        <v>317</v>
      </c>
      <c r="S90" s="334" t="s">
        <v>318</v>
      </c>
      <c r="T90" s="334" t="s">
        <v>319</v>
      </c>
      <c r="U90" s="334" t="s">
        <v>320</v>
      </c>
      <c r="V90" s="334" t="s">
        <v>321</v>
      </c>
    </row>
    <row r="91" outlineLevel="1">
      <c r="A91" s="336" t="s">
        <v>324</v>
      </c>
      <c r="B91" s="2382" t="s">
        <v>830</v>
      </c>
      <c r="C91" s="209" t="s">
        <v>831</v>
      </c>
      <c r="D91" s="209" t="s">
        <v>98</v>
      </c>
      <c r="E91" s="374" t="s">
        <v>303</v>
      </c>
      <c r="F91" s="369">
        <v>2.4</v>
      </c>
      <c r="G91" s="374" t="s">
        <v>70</v>
      </c>
      <c r="H91" s="2392" t="s">
        <v>3764</v>
      </c>
      <c r="I91" s="221"/>
      <c r="J91" s="110"/>
      <c r="K91" s="2424"/>
      <c r="L91" s="2424"/>
      <c r="M91" s="2386"/>
      <c r="N91" s="2386"/>
      <c r="O91" s="200">
        <v>0.0</v>
      </c>
      <c r="P91" s="200">
        <v>1.0</v>
      </c>
      <c r="Q91" s="200">
        <v>1.0</v>
      </c>
      <c r="R91" s="205" t="b">
        <v>0</v>
      </c>
      <c r="S91" s="205" t="b">
        <v>0</v>
      </c>
      <c r="T91" s="205"/>
      <c r="U91" s="2411" t="b">
        <v>0</v>
      </c>
      <c r="V91" s="2479" t="b">
        <v>0</v>
      </c>
    </row>
    <row r="92" outlineLevel="1">
      <c r="A92" s="222"/>
      <c r="B92" s="594" t="s">
        <v>633</v>
      </c>
      <c r="C92" s="2480"/>
      <c r="D92" s="225" t="s">
        <v>205</v>
      </c>
      <c r="E92" s="2480"/>
      <c r="F92" s="2480"/>
      <c r="G92" s="2480"/>
      <c r="H92" s="112"/>
      <c r="I92" s="224"/>
      <c r="J92" s="114"/>
      <c r="K92" s="2481"/>
      <c r="L92" s="2481"/>
      <c r="M92" s="2481"/>
      <c r="N92" s="2481"/>
      <c r="O92" s="200"/>
      <c r="P92" s="200"/>
      <c r="Q92" s="200"/>
      <c r="R92" s="205" t="b">
        <v>0</v>
      </c>
      <c r="S92" s="205" t="b">
        <v>0</v>
      </c>
      <c r="T92" s="205" t="b">
        <v>0</v>
      </c>
      <c r="U92" s="233"/>
      <c r="V92" s="233"/>
    </row>
    <row r="93" outlineLevel="1">
      <c r="A93" s="207"/>
      <c r="B93" s="594" t="s">
        <v>836</v>
      </c>
      <c r="C93" s="2480"/>
      <c r="D93" s="225" t="s">
        <v>3765</v>
      </c>
      <c r="E93" s="2480"/>
      <c r="F93" s="2480"/>
      <c r="G93" s="2480"/>
      <c r="H93" s="2482" t="s">
        <v>3766</v>
      </c>
      <c r="I93" s="120"/>
      <c r="J93" s="117"/>
      <c r="K93" s="2481"/>
      <c r="L93" s="2481"/>
      <c r="M93" s="2481"/>
      <c r="N93" s="2481"/>
      <c r="O93" s="200">
        <v>0.0</v>
      </c>
      <c r="P93" s="200">
        <v>1.0</v>
      </c>
      <c r="Q93" s="200">
        <v>1.0</v>
      </c>
      <c r="R93" s="205" t="b">
        <v>0</v>
      </c>
      <c r="S93" s="205" t="b">
        <v>0</v>
      </c>
      <c r="T93" s="205"/>
      <c r="U93" s="114"/>
      <c r="V93" s="114"/>
    </row>
    <row r="94" outlineLevel="1">
      <c r="A94" s="324" t="s">
        <v>3767</v>
      </c>
      <c r="B94" s="117"/>
      <c r="C94" s="327" t="s">
        <v>48</v>
      </c>
      <c r="D94" s="327" t="s">
        <v>49</v>
      </c>
      <c r="E94" s="327" t="s">
        <v>50</v>
      </c>
      <c r="F94" s="333" t="s">
        <v>2244</v>
      </c>
      <c r="G94" s="327" t="s">
        <v>52</v>
      </c>
      <c r="H94" s="2406" t="s">
        <v>53</v>
      </c>
      <c r="I94" s="120"/>
      <c r="J94" s="117"/>
      <c r="K94" s="333" t="s">
        <v>180</v>
      </c>
      <c r="L94" s="333" t="s">
        <v>181</v>
      </c>
      <c r="M94" s="333" t="s">
        <v>182</v>
      </c>
      <c r="N94" s="333" t="s">
        <v>183</v>
      </c>
      <c r="O94" s="334" t="s">
        <v>184</v>
      </c>
      <c r="P94" s="333" t="s">
        <v>185</v>
      </c>
      <c r="Q94" s="334" t="s">
        <v>186</v>
      </c>
      <c r="R94" s="333" t="s">
        <v>317</v>
      </c>
      <c r="S94" s="334" t="s">
        <v>318</v>
      </c>
      <c r="T94" s="334" t="s">
        <v>319</v>
      </c>
      <c r="U94" s="334" t="s">
        <v>320</v>
      </c>
      <c r="V94" s="334" t="s">
        <v>321</v>
      </c>
    </row>
    <row r="95" ht="37.5" customHeight="1" outlineLevel="1">
      <c r="A95" s="336" t="s">
        <v>324</v>
      </c>
      <c r="B95" s="2483" t="s">
        <v>3768</v>
      </c>
      <c r="C95" s="209" t="s">
        <v>3769</v>
      </c>
      <c r="D95" s="364" t="s">
        <v>710</v>
      </c>
      <c r="E95" s="209" t="s">
        <v>303</v>
      </c>
      <c r="F95" s="369">
        <v>2.4</v>
      </c>
      <c r="G95" s="2484" t="s">
        <v>91</v>
      </c>
      <c r="H95" s="2485" t="s">
        <v>3770</v>
      </c>
      <c r="J95" s="233"/>
      <c r="K95" s="2424"/>
      <c r="L95" s="2424"/>
      <c r="M95" s="2386"/>
      <c r="N95" s="2386"/>
      <c r="O95" s="200">
        <v>0.0</v>
      </c>
      <c r="P95" s="200">
        <v>1.0</v>
      </c>
      <c r="Q95" s="200">
        <v>1.0</v>
      </c>
      <c r="R95" s="205" t="b">
        <v>1</v>
      </c>
      <c r="S95" s="205" t="b">
        <v>0</v>
      </c>
      <c r="T95" s="205" t="b">
        <v>1</v>
      </c>
      <c r="U95" s="2486" t="s">
        <v>340</v>
      </c>
      <c r="V95" s="2487" t="b">
        <v>1</v>
      </c>
    </row>
    <row r="96" ht="37.5" customHeight="1" outlineLevel="1">
      <c r="A96" s="207"/>
      <c r="B96" s="388" t="s">
        <v>1400</v>
      </c>
      <c r="C96" s="199" t="s">
        <v>2102</v>
      </c>
      <c r="D96" s="114"/>
      <c r="E96" s="199" t="s">
        <v>79</v>
      </c>
      <c r="F96" s="200">
        <v>10.799999999999999</v>
      </c>
      <c r="G96" s="209" t="s">
        <v>193</v>
      </c>
      <c r="H96" s="224"/>
      <c r="I96" s="224"/>
      <c r="J96" s="114"/>
      <c r="K96" s="200"/>
      <c r="L96" s="200"/>
      <c r="M96" s="205"/>
      <c r="N96" s="205"/>
      <c r="O96" s="200">
        <v>0.0</v>
      </c>
      <c r="P96" s="200">
        <v>1.0</v>
      </c>
      <c r="Q96" s="200">
        <v>1.0</v>
      </c>
      <c r="R96" s="205" t="b">
        <v>1</v>
      </c>
      <c r="S96" s="205" t="b">
        <v>0</v>
      </c>
      <c r="T96" s="205" t="b">
        <v>1</v>
      </c>
      <c r="U96" s="114"/>
      <c r="V96" s="114"/>
    </row>
    <row r="97" outlineLevel="1">
      <c r="A97" s="324" t="s">
        <v>3771</v>
      </c>
      <c r="B97" s="117"/>
      <c r="C97" s="327" t="s">
        <v>48</v>
      </c>
      <c r="D97" s="327" t="s">
        <v>49</v>
      </c>
      <c r="E97" s="327" t="s">
        <v>50</v>
      </c>
      <c r="F97" s="333" t="s">
        <v>2244</v>
      </c>
      <c r="G97" s="327" t="s">
        <v>52</v>
      </c>
      <c r="H97" s="2406" t="s">
        <v>53</v>
      </c>
      <c r="I97" s="120"/>
      <c r="J97" s="117"/>
      <c r="K97" s="333" t="s">
        <v>180</v>
      </c>
      <c r="L97" s="333" t="s">
        <v>181</v>
      </c>
      <c r="M97" s="333" t="s">
        <v>182</v>
      </c>
      <c r="N97" s="333" t="s">
        <v>183</v>
      </c>
      <c r="O97" s="334" t="s">
        <v>184</v>
      </c>
      <c r="P97" s="333" t="s">
        <v>185</v>
      </c>
      <c r="Q97" s="334" t="s">
        <v>186</v>
      </c>
      <c r="R97" s="333" t="s">
        <v>317</v>
      </c>
      <c r="S97" s="334" t="s">
        <v>318</v>
      </c>
      <c r="T97" s="334" t="s">
        <v>319</v>
      </c>
      <c r="U97" s="334" t="s">
        <v>320</v>
      </c>
      <c r="V97" s="334" t="s">
        <v>321</v>
      </c>
    </row>
    <row r="98" outlineLevel="1">
      <c r="A98" s="336" t="s">
        <v>324</v>
      </c>
      <c r="B98" s="2382" t="s">
        <v>830</v>
      </c>
      <c r="C98" s="211" t="s">
        <v>3772</v>
      </c>
      <c r="D98" s="211" t="s">
        <v>154</v>
      </c>
      <c r="E98" s="211" t="s">
        <v>58</v>
      </c>
      <c r="F98" s="367">
        <v>4.8</v>
      </c>
      <c r="G98" s="374" t="s">
        <v>59</v>
      </c>
      <c r="H98" s="2392" t="s">
        <v>3773</v>
      </c>
      <c r="I98" s="221"/>
      <c r="J98" s="110"/>
      <c r="K98" s="2488"/>
      <c r="L98" s="2488"/>
      <c r="M98" s="2489"/>
      <c r="N98" s="2489"/>
      <c r="O98" s="200">
        <v>0.0</v>
      </c>
      <c r="P98" s="200">
        <v>1.0</v>
      </c>
      <c r="Q98" s="200">
        <v>1.0</v>
      </c>
      <c r="R98" s="205" t="b">
        <v>0</v>
      </c>
      <c r="S98" s="205" t="b">
        <v>0</v>
      </c>
      <c r="T98" s="205"/>
      <c r="U98" s="2352" t="s">
        <v>340</v>
      </c>
      <c r="V98" s="2490" t="b">
        <v>1</v>
      </c>
    </row>
    <row r="99" outlineLevel="1">
      <c r="A99" s="222"/>
      <c r="B99" s="594" t="s">
        <v>3774</v>
      </c>
      <c r="C99" s="209" t="s">
        <v>302</v>
      </c>
      <c r="D99" s="211" t="s">
        <v>79</v>
      </c>
      <c r="E99" s="209" t="s">
        <v>451</v>
      </c>
      <c r="F99" s="209" t="s">
        <v>451</v>
      </c>
      <c r="G99" s="2480"/>
      <c r="H99" s="112"/>
      <c r="I99" s="224"/>
      <c r="J99" s="114"/>
      <c r="K99" s="2488"/>
      <c r="L99" s="2488"/>
      <c r="M99" s="2489"/>
      <c r="N99" s="2489"/>
      <c r="O99" s="200"/>
      <c r="P99" s="200"/>
      <c r="Q99" s="200"/>
      <c r="R99" s="205" t="b">
        <v>0</v>
      </c>
      <c r="S99" s="205" t="b">
        <v>0</v>
      </c>
      <c r="T99" s="205" t="b">
        <v>0</v>
      </c>
      <c r="U99" s="222"/>
      <c r="V99" s="222"/>
    </row>
    <row r="100" outlineLevel="1">
      <c r="A100" s="207"/>
      <c r="B100" s="594" t="s">
        <v>1043</v>
      </c>
      <c r="C100" s="2480"/>
      <c r="D100" s="211" t="s">
        <v>3775</v>
      </c>
      <c r="E100" s="2480"/>
      <c r="F100" s="2480"/>
      <c r="G100" s="2480"/>
      <c r="H100" s="2482" t="s">
        <v>1045</v>
      </c>
      <c r="I100" s="120"/>
      <c r="J100" s="117"/>
      <c r="K100" s="2488"/>
      <c r="L100" s="2488"/>
      <c r="M100" s="2489"/>
      <c r="N100" s="2489"/>
      <c r="O100" s="200">
        <v>0.0</v>
      </c>
      <c r="P100" s="200">
        <v>1.0</v>
      </c>
      <c r="Q100" s="200">
        <v>1.0</v>
      </c>
      <c r="R100" s="205" t="b">
        <v>0</v>
      </c>
      <c r="S100" s="205" t="b">
        <v>0</v>
      </c>
      <c r="T100" s="205"/>
      <c r="U100" s="207"/>
      <c r="V100" s="207"/>
    </row>
    <row r="101">
      <c r="A101" s="312"/>
      <c r="B101" s="315"/>
      <c r="C101" s="317"/>
      <c r="D101" s="317"/>
      <c r="E101" s="318"/>
      <c r="F101" s="318"/>
      <c r="G101" s="318"/>
      <c r="H101" s="319"/>
      <c r="I101" s="319"/>
      <c r="J101" s="320"/>
      <c r="K101" s="320"/>
      <c r="L101" s="320"/>
      <c r="M101" s="320"/>
      <c r="N101" s="320"/>
      <c r="O101" s="320"/>
      <c r="P101" s="320"/>
      <c r="Q101" s="180"/>
      <c r="R101" s="180"/>
      <c r="S101" s="180"/>
      <c r="T101" s="180"/>
      <c r="U101" s="180"/>
      <c r="V101" s="180"/>
    </row>
    <row r="102">
      <c r="A102" s="390" t="str">
        <f>'テンプレート'!A91</f>
        <v>Grabs and Throws</v>
      </c>
      <c r="B102" s="110"/>
      <c r="C102" s="319"/>
      <c r="D102" s="319"/>
      <c r="E102" s="320"/>
      <c r="F102" s="392"/>
      <c r="G102" s="392"/>
      <c r="H102" s="320"/>
      <c r="I102" s="320"/>
      <c r="J102" s="320"/>
      <c r="K102" s="320"/>
      <c r="L102" s="320"/>
      <c r="M102" s="320"/>
      <c r="N102" s="180"/>
      <c r="O102" s="180"/>
      <c r="P102" s="180"/>
      <c r="Q102" s="320"/>
      <c r="R102" s="320"/>
      <c r="S102" s="320"/>
      <c r="T102" s="320"/>
      <c r="U102" s="320"/>
      <c r="V102" s="320"/>
    </row>
    <row r="103" outlineLevel="1">
      <c r="A103" s="112"/>
      <c r="B103" s="114"/>
      <c r="C103" s="393" t="str">
        <f>'テンプレート'!C92</f>
        <v>Active</v>
      </c>
      <c r="D103" s="393" t="str">
        <f>'テンプレート'!D92</f>
        <v>Duration</v>
      </c>
      <c r="E103" s="393" t="str">
        <f>'テンプレート'!E92</f>
        <v>Base Damage</v>
      </c>
      <c r="F103" s="396" t="str">
        <f>'テンプレート'!F92</f>
        <v>Damage (1v1)</v>
      </c>
      <c r="G103" s="319"/>
      <c r="H103" s="319"/>
      <c r="I103" s="319"/>
      <c r="J103" s="320"/>
      <c r="K103" s="320"/>
      <c r="L103" s="320"/>
      <c r="M103" s="320"/>
      <c r="N103" s="320"/>
      <c r="O103" s="320"/>
      <c r="P103" s="320"/>
      <c r="Q103" s="320"/>
      <c r="R103" s="320"/>
      <c r="S103" s="320"/>
      <c r="T103" s="320"/>
      <c r="U103" s="320"/>
      <c r="V103" s="320"/>
    </row>
    <row r="104" outlineLevel="1">
      <c r="A104" s="398" t="str">
        <f>'テンプレート'!A93</f>
        <v>Grabs攻撃</v>
      </c>
      <c r="B104" s="399" t="str">
        <f>'テンプレート'!B93</f>
        <v>Grabs攻撃</v>
      </c>
      <c r="C104" s="199" t="s">
        <v>429</v>
      </c>
      <c r="D104" s="199" t="s">
        <v>66</v>
      </c>
      <c r="E104" s="127" t="s">
        <v>452</v>
      </c>
      <c r="F104" s="200">
        <f>E104*1.2</f>
        <v>1.56</v>
      </c>
      <c r="G104" s="319"/>
      <c r="H104" s="319"/>
      <c r="I104" s="319"/>
      <c r="J104" s="320"/>
      <c r="K104" s="320"/>
      <c r="L104" s="320"/>
      <c r="M104" s="320"/>
      <c r="N104" s="320"/>
      <c r="O104" s="320"/>
      <c r="P104" s="320"/>
      <c r="Q104" s="320"/>
      <c r="R104" s="320"/>
      <c r="S104" s="320"/>
      <c r="T104" s="320"/>
      <c r="U104" s="320"/>
      <c r="V104" s="320"/>
    </row>
    <row r="105" outlineLevel="1">
      <c r="A105" s="400" t="str">
        <f>'テンプレート'!A94</f>
        <v>Grabs</v>
      </c>
      <c r="B105" s="399" t="str">
        <f>'テンプレート'!B94</f>
        <v>On-Spot</v>
      </c>
      <c r="C105" s="199" t="s">
        <v>3776</v>
      </c>
      <c r="D105" s="199" t="s">
        <v>65</v>
      </c>
      <c r="E105" s="401"/>
      <c r="F105" s="402"/>
      <c r="G105" s="402"/>
      <c r="H105" s="319"/>
      <c r="I105" s="319"/>
      <c r="J105" s="320"/>
      <c r="K105" s="320"/>
      <c r="L105" s="320"/>
      <c r="M105" s="320"/>
      <c r="N105" s="320"/>
      <c r="O105" s="320"/>
      <c r="P105" s="320"/>
      <c r="Q105" s="320"/>
      <c r="R105" s="320"/>
      <c r="S105" s="320"/>
      <c r="T105" s="320"/>
      <c r="U105" s="320"/>
      <c r="V105" s="320"/>
    </row>
    <row r="106" outlineLevel="1">
      <c r="A106" s="231"/>
      <c r="B106" s="399" t="str">
        <f>'テンプレート'!B95</f>
        <v>ダッシュ</v>
      </c>
      <c r="C106" s="199" t="s">
        <v>457</v>
      </c>
      <c r="D106" s="199" t="s">
        <v>458</v>
      </c>
      <c r="E106" s="401"/>
      <c r="F106" s="402"/>
      <c r="G106" s="402"/>
      <c r="H106" s="319"/>
      <c r="I106" s="319"/>
      <c r="J106" s="320"/>
      <c r="K106" s="320"/>
      <c r="L106" s="320"/>
      <c r="M106" s="320"/>
      <c r="N106" s="320"/>
      <c r="O106" s="320"/>
      <c r="P106" s="320"/>
      <c r="Q106" s="320"/>
      <c r="R106" s="320"/>
      <c r="S106" s="320"/>
      <c r="T106" s="320"/>
      <c r="U106" s="320"/>
      <c r="V106" s="320"/>
    </row>
    <row r="107" outlineLevel="1">
      <c r="A107" s="112"/>
      <c r="B107" s="399" t="str">
        <f>'テンプレート'!B96</f>
        <v>ふりむき</v>
      </c>
      <c r="C107" s="199" t="s">
        <v>212</v>
      </c>
      <c r="D107" s="199" t="s">
        <v>118</v>
      </c>
      <c r="E107" s="319"/>
      <c r="F107" s="402"/>
      <c r="G107" s="402"/>
      <c r="H107" s="319"/>
      <c r="I107" s="319"/>
      <c r="J107" s="320"/>
      <c r="K107" s="320"/>
      <c r="L107" s="320"/>
      <c r="M107" s="320"/>
      <c r="N107" s="320"/>
      <c r="O107" s="320"/>
      <c r="P107" s="320"/>
      <c r="Q107" s="320"/>
      <c r="R107" s="320"/>
      <c r="S107" s="320"/>
      <c r="T107" s="320"/>
      <c r="U107" s="320"/>
      <c r="V107" s="320"/>
    </row>
    <row r="108" outlineLevel="1">
      <c r="A108" s="403" t="str">
        <f>'テンプレート'!A97</f>
        <v>Throws</v>
      </c>
      <c r="B108" s="117"/>
      <c r="C108" s="393" t="str">
        <f>'テンプレート'!C97</f>
        <v>Active</v>
      </c>
      <c r="D108" s="393" t="str">
        <f>'テンプレート'!D97</f>
        <v>Duration</v>
      </c>
      <c r="E108" s="393" t="str">
        <f>'テンプレート'!E97</f>
        <v>Base Damage</v>
      </c>
      <c r="F108" s="393" t="str">
        <f>'テンプレート'!F97</f>
        <v>Damage (1v1)</v>
      </c>
      <c r="G108" s="712" t="str">
        <f>'テンプレート'!G97</f>
        <v>Comment</v>
      </c>
      <c r="H108" s="404" t="str">
        <f>'テンプレート'!H97</f>
        <v/>
      </c>
      <c r="I108" s="120"/>
      <c r="J108" s="117"/>
      <c r="K108" s="405" t="str">
        <f>'テンプレート'!K97</f>
        <v>ベクトル</v>
      </c>
      <c r="L108" s="405" t="str">
        <f>'テンプレート'!L97</f>
        <v>KBG (R.E.)</v>
      </c>
      <c r="M108" s="405" t="str">
        <f>'テンプレート'!M97</f>
        <v>BKB (R.A.)</v>
      </c>
      <c r="N108" s="405" t="str">
        <f>'テンプレート'!N97</f>
        <v>FKB (R.F.)</v>
      </c>
      <c r="O108" s="406" t="str">
        <f>'テンプレート'!O97</f>
        <v>盾削り値</v>
      </c>
      <c r="P108" s="405" t="str">
        <f>'テンプレート'!P97</f>
        <v>ﾋｯﾄｽﾄｯﾌﾟ</v>
      </c>
      <c r="Q108" s="406" t="str">
        <f>'テンプレート'!Q97</f>
        <v>ずらし</v>
      </c>
      <c r="R108" s="408"/>
      <c r="S108" s="408"/>
      <c r="T108" s="408"/>
      <c r="U108" s="408"/>
      <c r="V108" s="408"/>
    </row>
    <row r="109" outlineLevel="1">
      <c r="A109" s="411" t="str">
        <f>'テンプレート'!A98</f>
        <v>前Throws</v>
      </c>
      <c r="B109" s="399" t="str">
        <f>'テンプレート'!B98</f>
        <v>打撃</v>
      </c>
      <c r="C109" s="2491" t="b">
        <v>0</v>
      </c>
      <c r="D109" s="199" t="s">
        <v>3777</v>
      </c>
      <c r="E109" s="216">
        <v>33.0</v>
      </c>
      <c r="F109" s="199" t="s">
        <v>58</v>
      </c>
      <c r="G109" s="200">
        <v>4.8</v>
      </c>
      <c r="H109" s="417"/>
      <c r="I109" s="221"/>
      <c r="J109" s="110"/>
      <c r="K109" s="203"/>
      <c r="L109" s="203"/>
      <c r="M109" s="204"/>
      <c r="N109" s="204"/>
      <c r="O109" s="205">
        <v>1.0</v>
      </c>
      <c r="P109" s="205">
        <v>1.0</v>
      </c>
      <c r="Q109" s="205">
        <v>1.0</v>
      </c>
      <c r="R109" s="408"/>
      <c r="S109" s="320"/>
      <c r="T109" s="320"/>
      <c r="U109" s="320"/>
      <c r="V109" s="320"/>
    </row>
    <row r="110" outlineLevel="1">
      <c r="A110" s="207"/>
      <c r="B110" s="399" t="str">
        <f>'テンプレート'!B99</f>
        <v>Throws</v>
      </c>
      <c r="C110" s="207"/>
      <c r="D110" s="199">
        <v>12.0</v>
      </c>
      <c r="E110" s="207"/>
      <c r="F110" s="199" t="s">
        <v>194</v>
      </c>
      <c r="G110" s="200">
        <v>3.5999999999999996</v>
      </c>
      <c r="H110" s="112"/>
      <c r="I110" s="224"/>
      <c r="J110" s="114"/>
      <c r="K110" s="203"/>
      <c r="L110" s="203"/>
      <c r="M110" s="204"/>
      <c r="N110" s="204"/>
      <c r="O110" s="407"/>
      <c r="P110" s="407"/>
      <c r="Q110" s="407"/>
      <c r="R110" s="408"/>
      <c r="S110" s="320"/>
      <c r="T110" s="320"/>
      <c r="U110" s="320"/>
      <c r="V110" s="320"/>
    </row>
    <row r="111" outlineLevel="1">
      <c r="A111" s="411" t="str">
        <f>'テンプレート'!A100</f>
        <v>後Throws</v>
      </c>
      <c r="B111" s="399" t="s">
        <v>3130</v>
      </c>
      <c r="C111" s="2491" t="b">
        <v>0</v>
      </c>
      <c r="D111" s="197" t="s">
        <v>379</v>
      </c>
      <c r="E111" s="216">
        <v>49.0</v>
      </c>
      <c r="F111" s="199" t="s">
        <v>58</v>
      </c>
      <c r="G111" s="200">
        <v>4.8</v>
      </c>
      <c r="H111" s="421" t="s">
        <v>3778</v>
      </c>
      <c r="I111" s="221"/>
      <c r="J111" s="110"/>
      <c r="K111" s="203"/>
      <c r="L111" s="203"/>
      <c r="M111" s="204"/>
      <c r="N111" s="204"/>
      <c r="O111" s="205">
        <v>0.0</v>
      </c>
      <c r="P111" s="205">
        <v>1.0</v>
      </c>
      <c r="Q111" s="205">
        <v>1.0</v>
      </c>
      <c r="R111" s="408"/>
      <c r="S111" s="320"/>
      <c r="T111" s="320"/>
      <c r="U111" s="320"/>
      <c r="V111" s="320"/>
    </row>
    <row r="112" outlineLevel="1">
      <c r="A112" s="222"/>
      <c r="B112" s="399" t="s">
        <v>3779</v>
      </c>
      <c r="C112" s="222"/>
      <c r="D112" s="199" t="s">
        <v>3780</v>
      </c>
      <c r="E112" s="222"/>
      <c r="F112" s="199" t="s">
        <v>194</v>
      </c>
      <c r="G112" s="200">
        <v>3.6</v>
      </c>
      <c r="H112" s="231"/>
      <c r="J112" s="233"/>
      <c r="K112" s="203"/>
      <c r="L112" s="203"/>
      <c r="M112" s="204"/>
      <c r="N112" s="204"/>
      <c r="O112" s="407"/>
      <c r="P112" s="407"/>
      <c r="Q112" s="407"/>
      <c r="R112" s="408"/>
      <c r="S112" s="320"/>
      <c r="T112" s="320"/>
      <c r="U112" s="320"/>
      <c r="V112" s="320"/>
    </row>
    <row r="113" outlineLevel="1">
      <c r="A113" s="207"/>
      <c r="B113" s="399" t="str">
        <f>'テンプレート'!B101</f>
        <v>Throws</v>
      </c>
      <c r="C113" s="207"/>
      <c r="D113" s="199">
        <v>10.0</v>
      </c>
      <c r="E113" s="207"/>
      <c r="F113" s="199" t="s">
        <v>145</v>
      </c>
      <c r="G113" s="200">
        <v>8.4</v>
      </c>
      <c r="H113" s="112"/>
      <c r="I113" s="224"/>
      <c r="J113" s="114"/>
      <c r="K113" s="203"/>
      <c r="L113" s="203"/>
      <c r="M113" s="204"/>
      <c r="N113" s="204"/>
      <c r="O113" s="407"/>
      <c r="P113" s="407"/>
      <c r="Q113" s="407"/>
      <c r="R113" s="408"/>
      <c r="S113" s="320"/>
      <c r="T113" s="320"/>
      <c r="U113" s="320"/>
      <c r="V113" s="320"/>
    </row>
    <row r="114" outlineLevel="1">
      <c r="A114" s="411" t="str">
        <f>'テンプレート'!A102</f>
        <v>上Throws</v>
      </c>
      <c r="B114" s="399" t="s">
        <v>3781</v>
      </c>
      <c r="C114" s="2491" t="b">
        <v>0</v>
      </c>
      <c r="D114" s="199" t="s">
        <v>594</v>
      </c>
      <c r="E114" s="216" t="s">
        <v>309</v>
      </c>
      <c r="F114" s="199" t="s">
        <v>58</v>
      </c>
      <c r="G114" s="200">
        <v>4.8</v>
      </c>
      <c r="H114" s="421" t="s">
        <v>3778</v>
      </c>
      <c r="I114" s="221"/>
      <c r="J114" s="110"/>
      <c r="K114" s="203"/>
      <c r="L114" s="203"/>
      <c r="M114" s="204"/>
      <c r="N114" s="204"/>
      <c r="O114" s="205">
        <v>0.0</v>
      </c>
      <c r="P114" s="205">
        <v>1.0</v>
      </c>
      <c r="Q114" s="205">
        <v>1.0</v>
      </c>
      <c r="R114" s="408"/>
      <c r="S114" s="320"/>
      <c r="T114" s="320"/>
      <c r="U114" s="320"/>
      <c r="V114" s="320"/>
    </row>
    <row r="115" outlineLevel="1">
      <c r="A115" s="222"/>
      <c r="B115" s="399" t="s">
        <v>3782</v>
      </c>
      <c r="C115" s="222"/>
      <c r="D115" s="199" t="s">
        <v>3783</v>
      </c>
      <c r="E115" s="222"/>
      <c r="F115" s="199" t="s">
        <v>194</v>
      </c>
      <c r="G115" s="200">
        <v>3.6</v>
      </c>
      <c r="H115" s="231"/>
      <c r="J115" s="233"/>
      <c r="K115" s="203"/>
      <c r="L115" s="203"/>
      <c r="M115" s="204"/>
      <c r="N115" s="204"/>
      <c r="O115" s="407"/>
      <c r="P115" s="407"/>
      <c r="Q115" s="407"/>
      <c r="R115" s="408"/>
      <c r="S115" s="179"/>
      <c r="T115" s="179"/>
      <c r="U115" s="179"/>
      <c r="V115" s="179"/>
    </row>
    <row r="116" outlineLevel="1">
      <c r="A116" s="222"/>
      <c r="B116" s="399" t="s">
        <v>3784</v>
      </c>
      <c r="C116" s="222"/>
      <c r="D116" s="199" t="s">
        <v>768</v>
      </c>
      <c r="E116" s="222"/>
      <c r="F116" s="199" t="s">
        <v>58</v>
      </c>
      <c r="G116" s="200">
        <v>4.8</v>
      </c>
      <c r="H116" s="231"/>
      <c r="J116" s="233"/>
      <c r="K116" s="203"/>
      <c r="L116" s="203"/>
      <c r="M116" s="204"/>
      <c r="N116" s="204"/>
      <c r="O116" s="407"/>
      <c r="P116" s="407"/>
      <c r="Q116" s="407"/>
      <c r="R116" s="408"/>
      <c r="S116" s="179"/>
      <c r="T116" s="179"/>
      <c r="U116" s="179"/>
      <c r="V116" s="179"/>
    </row>
    <row r="117" outlineLevel="1">
      <c r="A117" s="222"/>
      <c r="B117" s="399" t="s">
        <v>3785</v>
      </c>
      <c r="C117" s="222"/>
      <c r="D117" s="199" t="s">
        <v>3786</v>
      </c>
      <c r="E117" s="222"/>
      <c r="F117" s="199" t="s">
        <v>194</v>
      </c>
      <c r="G117" s="200">
        <v>3.6</v>
      </c>
      <c r="H117" s="231"/>
      <c r="J117" s="233"/>
      <c r="K117" s="203"/>
      <c r="L117" s="203"/>
      <c r="M117" s="204"/>
      <c r="N117" s="204"/>
      <c r="O117" s="407"/>
      <c r="P117" s="407"/>
      <c r="Q117" s="407"/>
      <c r="R117" s="408"/>
      <c r="S117" s="179"/>
      <c r="T117" s="179"/>
      <c r="U117" s="179"/>
      <c r="V117" s="179"/>
    </row>
    <row r="118" outlineLevel="1">
      <c r="A118" s="207"/>
      <c r="B118" s="399" t="str">
        <f>'テンプレート'!B103</f>
        <v>Throws</v>
      </c>
      <c r="C118" s="207"/>
      <c r="D118" s="199">
        <v>7.0</v>
      </c>
      <c r="E118" s="207"/>
      <c r="F118" s="199" t="s">
        <v>145</v>
      </c>
      <c r="G118" s="200">
        <v>8.4</v>
      </c>
      <c r="H118" s="112"/>
      <c r="I118" s="224"/>
      <c r="J118" s="114"/>
      <c r="K118" s="203"/>
      <c r="L118" s="203"/>
      <c r="M118" s="204"/>
      <c r="N118" s="204"/>
      <c r="O118" s="407"/>
      <c r="P118" s="407"/>
      <c r="Q118" s="407"/>
      <c r="R118" s="408"/>
      <c r="S118" s="179"/>
      <c r="T118" s="179"/>
      <c r="U118" s="179"/>
      <c r="V118" s="179"/>
    </row>
    <row r="119" outlineLevel="1">
      <c r="A119" s="411" t="str">
        <f>'テンプレート'!A104</f>
        <v>下Throws</v>
      </c>
      <c r="B119" s="399" t="str">
        <f>'テンプレート'!B104</f>
        <v>打撃</v>
      </c>
      <c r="C119" s="2401" t="b">
        <v>0</v>
      </c>
      <c r="D119" s="610"/>
      <c r="E119" s="216" t="s">
        <v>541</v>
      </c>
      <c r="F119" s="407"/>
      <c r="G119" s="407"/>
      <c r="H119" s="417"/>
      <c r="I119" s="221"/>
      <c r="J119" s="110"/>
      <c r="K119" s="407"/>
      <c r="L119" s="407"/>
      <c r="M119" s="407"/>
      <c r="N119" s="407"/>
      <c r="O119" s="407"/>
      <c r="P119" s="407"/>
      <c r="Q119" s="407"/>
      <c r="R119" s="408"/>
      <c r="S119" s="179"/>
      <c r="T119" s="179"/>
      <c r="U119" s="179"/>
      <c r="V119" s="179"/>
    </row>
    <row r="120" outlineLevel="1">
      <c r="A120" s="207"/>
      <c r="B120" s="399" t="str">
        <f>'テンプレート'!B105</f>
        <v>Throws</v>
      </c>
      <c r="C120" s="207"/>
      <c r="D120" s="127">
        <v>16.0</v>
      </c>
      <c r="E120" s="207"/>
      <c r="F120" s="199" t="s">
        <v>145</v>
      </c>
      <c r="G120" s="200">
        <v>8.4</v>
      </c>
      <c r="H120" s="112"/>
      <c r="I120" s="224"/>
      <c r="J120" s="114"/>
      <c r="K120" s="203"/>
      <c r="L120" s="203"/>
      <c r="M120" s="204"/>
      <c r="N120" s="204"/>
      <c r="O120" s="407"/>
      <c r="P120" s="407"/>
      <c r="Q120" s="407"/>
      <c r="R120" s="408"/>
      <c r="S120" s="179"/>
      <c r="T120" s="179"/>
      <c r="U120" s="179"/>
      <c r="V120" s="179"/>
    </row>
    <row r="121">
      <c r="A121" s="312"/>
      <c r="B121" s="315"/>
      <c r="C121" s="317"/>
      <c r="D121" s="317"/>
      <c r="E121" s="319"/>
      <c r="F121" s="248"/>
      <c r="G121" s="248"/>
      <c r="H121" s="319"/>
      <c r="I121" s="319"/>
      <c r="J121" s="320"/>
      <c r="K121" s="320"/>
      <c r="L121" s="121"/>
      <c r="M121" s="121"/>
      <c r="N121" s="121"/>
      <c r="O121" s="179"/>
      <c r="P121" s="179"/>
      <c r="Q121" s="121"/>
      <c r="R121" s="121"/>
      <c r="S121" s="121"/>
      <c r="T121" s="121"/>
      <c r="U121" s="121"/>
      <c r="V121" s="121"/>
    </row>
    <row r="122">
      <c r="A122" s="429" t="str">
        <f>'テンプレート'!A107</f>
        <v>Dodges</v>
      </c>
      <c r="B122" s="110"/>
      <c r="C122" s="392"/>
      <c r="D122" s="121"/>
      <c r="E122" s="121"/>
      <c r="F122" s="121"/>
      <c r="G122" s="121"/>
      <c r="H122" s="121"/>
      <c r="I122" s="121"/>
      <c r="J122" s="180"/>
      <c r="K122" s="121"/>
      <c r="L122" s="121"/>
      <c r="M122" s="121"/>
      <c r="N122" s="121"/>
      <c r="O122" s="121"/>
      <c r="P122" s="121"/>
      <c r="Q122" s="180"/>
      <c r="R122" s="121"/>
      <c r="S122" s="121"/>
      <c r="T122" s="121"/>
      <c r="U122" s="121"/>
      <c r="V122" s="121"/>
    </row>
    <row r="123" outlineLevel="1">
      <c r="A123" s="112"/>
      <c r="B123" s="114"/>
      <c r="C123" s="430" t="s">
        <v>487</v>
      </c>
      <c r="D123" s="430" t="s">
        <v>489</v>
      </c>
      <c r="E123" s="430" t="s">
        <v>49</v>
      </c>
      <c r="F123" s="430" t="s">
        <v>490</v>
      </c>
      <c r="G123" s="431"/>
      <c r="H123" s="319"/>
      <c r="I123" s="319"/>
      <c r="J123" s="320"/>
      <c r="K123" s="320"/>
      <c r="L123" s="121"/>
      <c r="M123" s="121"/>
      <c r="N123" s="121"/>
      <c r="O123" s="121"/>
      <c r="P123" s="121"/>
      <c r="Q123" s="121"/>
      <c r="R123" s="121"/>
      <c r="S123" s="121"/>
      <c r="T123" s="121"/>
      <c r="U123" s="121"/>
      <c r="V123" s="121"/>
    </row>
    <row r="124" outlineLevel="1">
      <c r="A124" s="432" t="str">
        <f>'テンプレート'!A109</f>
        <v>Ground Dodges</v>
      </c>
      <c r="B124" s="433" t="str">
        <f>'テンプレート'!B109</f>
        <v>On-Spot</v>
      </c>
      <c r="C124" s="127" t="str">
        <f t="array" ref="C124">INDEX(Dodges!$C$3:$U$84, MATCH($A$1,Dodges!$A$3:$A$85,0), MATCH(C123,Dodges!$C$2:$F$2,0))</f>
        <v>3-17</v>
      </c>
      <c r="D124" s="127" t="str">
        <f t="array" ref="D124">INDEX(Dodges!$C$3:$U$84, MATCH($A$1,Dodges!$A$3:$A$85,0), MATCH(D123,Dodges!$C$2:$F$2,0))</f>
        <v>6-17</v>
      </c>
      <c r="E124" s="127" t="str">
        <f t="array" ref="E124">INDEX(Dodges!$C$3:$U$84, MATCH($A$1,Dodges!$A$3:$A$85,0), MATCH(E123,Dodges!$C$2:$F$2,0))</f>
        <v>25 (20)</v>
      </c>
      <c r="F124" s="127" t="str">
        <f t="array" ref="F124">INDEX(Dodges!$C$3:$U$84, MATCH($A$1,Dodges!$A$3:$A$85,0), MATCH(F123,Dodges!$C$2:$F$2,0))</f>
        <v>33 (27)</v>
      </c>
      <c r="G124" s="402"/>
      <c r="H124" s="319"/>
      <c r="I124" s="319"/>
      <c r="J124" s="320"/>
      <c r="K124" s="320"/>
      <c r="L124" s="320"/>
      <c r="M124" s="121"/>
      <c r="N124" s="121"/>
      <c r="O124" s="121"/>
      <c r="P124" s="121"/>
      <c r="Q124" s="121"/>
      <c r="R124" s="121"/>
      <c r="S124" s="121"/>
      <c r="T124" s="121"/>
      <c r="U124" s="121"/>
      <c r="V124" s="121"/>
    </row>
    <row r="125" outlineLevel="1">
      <c r="A125" s="231"/>
      <c r="B125" s="433" t="str">
        <f>'テンプレート'!B110</f>
        <v>Forward</v>
      </c>
      <c r="C125" s="127" t="str">
        <f t="array" ref="C125">INDEX(Dodges!$G$3:$U$84, MATCH($A$1,Dodges!$A$3:$A$85,0), MATCH(C123,Dodges!$G$2:$J$2,0))</f>
        <v>4-15</v>
      </c>
      <c r="D125" s="127" t="str">
        <f t="array" ref="D125">INDEX(Dodges!$G$3:$U$84, MATCH($A$1,Dodges!$A$3:$A$85,0), MATCH(D123,Dodges!$G$2:$J$2,0))</f>
        <v>8-14</v>
      </c>
      <c r="E125" s="127" t="str">
        <f t="array" ref="E125">INDEX(Dodges!$G$3:$U$84, MATCH($A$1,Dodges!$A$3:$A$85,0), MATCH(E123,Dodges!$G$2:$J$2,0))</f>
        <v>29</v>
      </c>
      <c r="F125" s="127">
        <f t="array" ref="F125">INDEX(Dodges!$G$3:$U$84, MATCH($A$1,Dodges!$A$3:$A$85,0), MATCH(F123,Dodges!$G$2:$J$2,0))</f>
        <v>38</v>
      </c>
      <c r="G125" s="436"/>
      <c r="H125" s="319"/>
      <c r="I125" s="319"/>
      <c r="J125" s="320"/>
      <c r="K125" s="320"/>
      <c r="L125" s="320"/>
      <c r="M125" s="320"/>
      <c r="N125" s="320"/>
      <c r="O125" s="121"/>
      <c r="P125" s="121"/>
      <c r="Q125" s="121"/>
      <c r="R125" s="121"/>
      <c r="S125" s="121"/>
      <c r="T125" s="121"/>
      <c r="U125" s="121"/>
      <c r="V125" s="121"/>
    </row>
    <row r="126" outlineLevel="1">
      <c r="A126" s="112"/>
      <c r="B126" s="433" t="str">
        <f>'テンプレート'!B111</f>
        <v>Backward</v>
      </c>
      <c r="C126" s="127" t="str">
        <f t="array" ref="C126">INDEX(Dodges!$K$3:$U$84, MATCH($A$1,Dodges!$A$3:$A$85,0), MATCH(C123,Dodges!$K$2:$N$2,0))</f>
        <v>5-16</v>
      </c>
      <c r="D126" s="127" t="str">
        <f t="array" ref="D126">INDEX(Dodges!$K$3:$U$84, MATCH($A$1,Dodges!$A$3:$A$85,0), MATCH(D123,Dodges!$K$2:$N$2,0))</f>
        <v>9-14</v>
      </c>
      <c r="E126" s="127" t="str">
        <f t="array" ref="E126">INDEX(Dodges!$K$3:$U$84, MATCH($A$1,Dodges!$A$3:$A$85,0), MATCH(E123,Dodges!$K$2:$N$2,0))</f>
        <v>34</v>
      </c>
      <c r="F126" s="127" t="str">
        <f t="array" ref="F126">INDEX(Dodges!$K$3:$U$84, MATCH($A$1,Dodges!$A$3:$A$85,0), MATCH(F123,Dodges!$K$2:$N$2,0))</f>
        <v>51</v>
      </c>
      <c r="G126" s="436"/>
      <c r="H126" s="434"/>
      <c r="I126" s="434"/>
      <c r="J126" s="179"/>
      <c r="K126" s="179"/>
      <c r="L126" s="179"/>
      <c r="M126" s="179"/>
      <c r="N126" s="179"/>
      <c r="O126" s="121"/>
      <c r="P126" s="121"/>
      <c r="Q126" s="121"/>
      <c r="R126" s="121"/>
      <c r="S126" s="121"/>
      <c r="T126" s="121"/>
      <c r="U126" s="121"/>
      <c r="V126" s="121"/>
    </row>
    <row r="127" outlineLevel="1">
      <c r="A127" s="432" t="str">
        <f>'テンプレート'!A112</f>
        <v>AirDodges</v>
      </c>
      <c r="B127" s="433" t="str">
        <f>'テンプレート'!B112</f>
        <v>Neutral</v>
      </c>
      <c r="C127" s="127" t="str">
        <f t="array" ref="C127">INDEX(Dodges!$O$3:$U$84, MATCH($A$1,Dodges!$A$3:$A$85,0), MATCH(C123,Dodges!$O$2:$R$2,0))</f>
        <v>3-29</v>
      </c>
      <c r="D127" s="127" t="str">
        <f t="array" ref="D127">INDEX(Dodges!$O$3:$U$84, MATCH($A$1,Dodges!$A$3:$A$85,0), MATCH(D123,Dodges!$O$2:$R$2,0))</f>
        <v>6-27</v>
      </c>
      <c r="E127" s="127" t="str">
        <f t="array" ref="E127">INDEX(Dodges!$O$3:$U$84, MATCH($A$1,Dodges!$A$3:$A$85,0), MATCH(E123,Dodges!$O$2:$R$2,0))</f>
        <v>52</v>
      </c>
      <c r="F127" s="248"/>
      <c r="G127" s="248"/>
      <c r="H127" s="180"/>
      <c r="I127" s="180"/>
      <c r="J127" s="121"/>
      <c r="K127" s="121"/>
      <c r="L127" s="121"/>
      <c r="M127" s="121"/>
      <c r="N127" s="121"/>
      <c r="O127" s="320"/>
      <c r="P127" s="320"/>
      <c r="Q127" s="320"/>
      <c r="R127" s="320"/>
      <c r="S127" s="320"/>
      <c r="T127" s="320"/>
      <c r="U127" s="320"/>
      <c r="V127" s="320"/>
    </row>
    <row r="128" outlineLevel="1">
      <c r="A128" s="112"/>
      <c r="B128" s="433" t="str">
        <f>'テンプレート'!B113</f>
        <v>Directional</v>
      </c>
      <c r="C128" s="127" t="str">
        <f t="array" ref="C128">INDEX(Dodges!$S$3:$U$84, MATCH($A$1,Dodges!$A$3:$A$85,0), MATCH(C123,Dodges!$S$2:$U$2,0))</f>
        <v>3-21</v>
      </c>
      <c r="D128" s="127" t="str">
        <f t="array" ref="D128">INDEX(Dodges!$S$3:$U$84, MATCH($A$1,Dodges!$A$3:$A$85,0), MATCH(D123,Dodges!$S$2:$U$2,0))</f>
        <v>6-20</v>
      </c>
      <c r="E128" s="127" t="str">
        <f t="array" ref="E128">INDEX(Dodges!$S$3:$U$84, MATCH($A$1,Dodges!$A$3:$A$85,0), MATCH(E123,Dodges!$S$2:$U$2,0))</f>
        <v>真横：87
真上：114
真下：73</v>
      </c>
      <c r="F128" s="436"/>
      <c r="G128" s="436"/>
      <c r="H128" s="180"/>
      <c r="I128" s="180"/>
      <c r="J128" s="179"/>
      <c r="K128" s="179"/>
      <c r="L128" s="179"/>
      <c r="M128" s="179"/>
      <c r="N128" s="121"/>
      <c r="O128" s="180"/>
      <c r="P128" s="180"/>
      <c r="Q128" s="180"/>
      <c r="R128" s="180"/>
      <c r="S128" s="180"/>
      <c r="T128" s="180"/>
      <c r="U128" s="180"/>
      <c r="V128" s="180"/>
    </row>
    <row r="129">
      <c r="A129" s="438"/>
      <c r="B129" s="439"/>
      <c r="C129" s="431"/>
      <c r="D129" s="431"/>
      <c r="E129" s="440"/>
      <c r="F129" s="431"/>
      <c r="G129" s="431"/>
      <c r="H129" s="431"/>
      <c r="I129" s="431"/>
      <c r="J129" s="121"/>
      <c r="K129" s="319"/>
      <c r="L129" s="319"/>
      <c r="M129" s="319"/>
      <c r="N129" s="319"/>
      <c r="O129" s="180"/>
      <c r="P129" s="180"/>
      <c r="Q129" s="180"/>
      <c r="R129" s="180"/>
      <c r="S129" s="180"/>
      <c r="T129" s="180"/>
      <c r="U129" s="180"/>
      <c r="V129" s="180"/>
    </row>
    <row r="130">
      <c r="A130" s="441" t="s">
        <v>501</v>
      </c>
      <c r="B130" s="110"/>
      <c r="C130" s="320"/>
      <c r="D130" s="179"/>
      <c r="E130" s="320"/>
      <c r="F130" s="138"/>
      <c r="G130" s="138"/>
      <c r="H130" s="179"/>
      <c r="I130" s="179"/>
      <c r="J130" s="180"/>
      <c r="K130" s="180"/>
      <c r="L130" s="180"/>
      <c r="M130" s="180"/>
      <c r="N130" s="180"/>
      <c r="O130" s="180"/>
      <c r="P130" s="180"/>
      <c r="Q130" s="180"/>
      <c r="R130" s="180"/>
      <c r="S130" s="180"/>
      <c r="T130" s="180"/>
      <c r="U130" s="180"/>
      <c r="V130" s="180"/>
    </row>
    <row r="131" outlineLevel="1">
      <c r="A131" s="112"/>
      <c r="B131" s="114"/>
      <c r="C131" s="442" t="s">
        <v>487</v>
      </c>
      <c r="D131" s="442" t="s">
        <v>49</v>
      </c>
      <c r="E131" s="442" t="s">
        <v>48</v>
      </c>
      <c r="F131" s="442" t="s">
        <v>50</v>
      </c>
      <c r="G131" s="443" t="s">
        <v>51</v>
      </c>
      <c r="H131" s="320"/>
      <c r="I131" s="320"/>
      <c r="J131" s="179"/>
      <c r="K131" s="444" t="str">
        <f>'テンプレート'!K116</f>
        <v>アイテム取得</v>
      </c>
      <c r="L131" s="117"/>
      <c r="M131" s="445" t="str">
        <f>'テンプレート'!M116</f>
        <v>取得フレーム</v>
      </c>
      <c r="N131" s="445" t="str">
        <f>'テンプレート'!N116</f>
        <v>Duration</v>
      </c>
      <c r="O131" s="180"/>
      <c r="P131" s="180"/>
      <c r="Q131" s="180"/>
      <c r="R131" s="180"/>
      <c r="S131" s="180"/>
      <c r="T131" s="180"/>
      <c r="U131" s="180"/>
      <c r="V131" s="180"/>
    </row>
    <row r="132" outlineLevel="1">
      <c r="A132" s="446" t="s">
        <v>502</v>
      </c>
      <c r="B132" s="447" t="s">
        <v>503</v>
      </c>
      <c r="C132" s="448"/>
      <c r="D132" s="127">
        <f t="array" ref="D132">INDEX('Ledge  Tech'!$C$3:$C123, MATCH($A$1,'Ledge  Tech'!$A$3:$A$109,0), MATCH(D131,'Ledge  Tech'!$C$2,0))</f>
        <v>19</v>
      </c>
      <c r="E132" s="448"/>
      <c r="F132" s="448"/>
      <c r="G132" s="448"/>
      <c r="H132" s="320"/>
      <c r="I132" s="320"/>
      <c r="J132" s="121"/>
      <c r="K132" s="449" t="str">
        <f>'テンプレート'!K117</f>
        <v>小アイテム</v>
      </c>
      <c r="L132" s="450" t="str">
        <f>'テンプレート'!L117</f>
        <v>On-Spot</v>
      </c>
      <c r="M132" s="127" t="s">
        <v>504</v>
      </c>
      <c r="N132" s="127">
        <v>7.0</v>
      </c>
      <c r="O132" s="180"/>
      <c r="P132" s="180"/>
      <c r="Q132" s="180"/>
      <c r="R132" s="180"/>
      <c r="S132" s="180"/>
      <c r="T132" s="180"/>
      <c r="U132" s="180"/>
      <c r="V132" s="180"/>
    </row>
    <row r="133" outlineLevel="1">
      <c r="A133" s="222"/>
      <c r="B133" s="447" t="s">
        <v>455</v>
      </c>
      <c r="C133" s="127" t="str">
        <f t="array" ref="C133">INDEX('Ledge  Tech'!$D$3:$E123, MATCH($A$1,'Ledge  Tech'!$A$3:$A$109,0), MATCH(C131,'Ledge  Tech'!$D$2:$E$2,0))</f>
        <v>1-33</v>
      </c>
      <c r="D133" s="127">
        <f t="array" ref="D133">INDEX('Ledge  Tech'!$D$3:$E123, MATCH($A$1,'Ledge  Tech'!$A$3:$A$109,0), MATCH(D131,'Ledge  Tech'!$D$2:$E$2,0))</f>
        <v>34</v>
      </c>
      <c r="E133" s="448"/>
      <c r="F133" s="448"/>
      <c r="G133" s="448"/>
      <c r="H133" s="320"/>
      <c r="I133" s="320"/>
      <c r="J133" s="179"/>
      <c r="K133" s="207"/>
      <c r="L133" s="450" t="str">
        <f>'テンプレート'!L118</f>
        <v>歩き</v>
      </c>
      <c r="M133" s="127" t="s">
        <v>504</v>
      </c>
      <c r="N133" s="127">
        <v>19.0</v>
      </c>
      <c r="O133" s="180"/>
      <c r="P133" s="180"/>
      <c r="Q133" s="180"/>
      <c r="R133" s="180"/>
      <c r="S133" s="180"/>
      <c r="T133" s="180"/>
      <c r="U133" s="180"/>
      <c r="V133" s="180"/>
    </row>
    <row r="134" outlineLevel="1">
      <c r="A134" s="222"/>
      <c r="B134" s="447" t="s">
        <v>486</v>
      </c>
      <c r="C134" s="127" t="str">
        <f t="array" ref="C134">INDEX('Ledge  Tech'!$F$3:$G$109, MATCH($A$1,'Ledge  Tech'!$A$3:$A$109,0), MATCH(C131,'Ledge  Tech'!$F$2:$G$2,0))</f>
        <v>1-22</v>
      </c>
      <c r="D134" s="127">
        <f t="array" ref="D134">INDEX('Ledge  Tech'!$F$3:$G$109, MATCH($A$1,'Ledge  Tech'!$A$3:$A$109,0), MATCH(D131,'Ledge  Tech'!$F$2:$G$2,0))</f>
        <v>45</v>
      </c>
      <c r="E134" s="448"/>
      <c r="F134" s="448"/>
      <c r="G134" s="448"/>
      <c r="H134" s="320"/>
      <c r="I134" s="320"/>
      <c r="J134" s="121"/>
      <c r="K134" s="451" t="str">
        <f>'テンプレート'!K119</f>
        <v>アイテム投擲</v>
      </c>
      <c r="L134" s="117"/>
      <c r="M134" s="445" t="str">
        <f>'テンプレート'!M119</f>
        <v>投擲フレーム</v>
      </c>
      <c r="N134" s="445" t="str">
        <f>'テンプレート'!N119</f>
        <v>Duration</v>
      </c>
      <c r="O134" s="180"/>
      <c r="P134" s="180"/>
      <c r="Q134" s="180"/>
      <c r="R134" s="180"/>
      <c r="S134" s="180"/>
      <c r="T134" s="180"/>
      <c r="U134" s="180"/>
      <c r="V134" s="180"/>
    </row>
    <row r="135" outlineLevel="1">
      <c r="A135" s="222"/>
      <c r="B135" s="447" t="s">
        <v>505</v>
      </c>
      <c r="C135" s="127" t="str">
        <f t="array" ref="C135">INDEX('Ledge  Tech'!$H$3:$I$109, MATCH($A$1,'Ledge  Tech'!$A$3:$A$109,0), MATCH(C131,'Ledge  Tech'!$H$2:$I$2,0))</f>
        <v>1-12</v>
      </c>
      <c r="D135" s="127">
        <f t="array" ref="D135">INDEX('Ledge  Tech'!$H$3:$I$109, MATCH($A$1,'Ledge  Tech'!$A$3:$A$109,0), MATCH(D131,'Ledge  Tech'!$H$2:$I$2,0))</f>
        <v>14</v>
      </c>
      <c r="E135" s="448"/>
      <c r="F135" s="448"/>
      <c r="G135" s="448"/>
      <c r="H135" s="320"/>
      <c r="I135" s="320"/>
      <c r="J135" s="179"/>
      <c r="K135" s="452" t="str">
        <f>'テンプレート'!K120</f>
        <v>Ground投擲</v>
      </c>
      <c r="L135" s="450" t="str">
        <f>'テンプレート'!L120</f>
        <v>前Throws</v>
      </c>
      <c r="M135" s="127" t="s">
        <v>90</v>
      </c>
      <c r="N135" s="127">
        <v>25.0</v>
      </c>
      <c r="O135" s="121"/>
      <c r="P135" s="121"/>
      <c r="Q135" s="121"/>
      <c r="R135" s="121"/>
      <c r="S135" s="121"/>
      <c r="T135" s="121"/>
      <c r="U135" s="121"/>
      <c r="V135" s="121"/>
    </row>
    <row r="136" outlineLevel="1">
      <c r="A136" s="207"/>
      <c r="B136" s="447" t="s">
        <v>506</v>
      </c>
      <c r="C136" s="127" t="str">
        <f t="array" ref="C136">INDEX('Ledge  Tech'!$J$3:$M$109, MATCH($A$1,'Ledge  Tech'!$A$3:$A$109,0), MATCH(C131,'Ledge  Tech'!$J$2:$M$2,0))</f>
        <v>1-22</v>
      </c>
      <c r="D136" s="127">
        <f t="array" ref="D136">INDEX('Ledge  Tech'!$J$3:$M$109, MATCH($A$1,'Ledge  Tech'!$A$3:$A$109,0), MATCH(D131,'Ledge  Tech'!$J$2:$M$2,0))</f>
        <v>55</v>
      </c>
      <c r="E136" s="127" t="str">
        <f t="array" ref="E136">INDEX('Ledge  Tech'!$J$3:$M$109, MATCH($A$1,'Ledge  Tech'!$A$3:$A$109,0), MATCH(E131,'Ledge  Tech'!$J$2:$M$2,0))</f>
        <v>20-22</v>
      </c>
      <c r="F136" s="127">
        <f t="array" ref="F136">INDEX('Ledge  Tech'!$J$3:$M$109, MATCH($A$1,'Ledge  Tech'!$A$3:$A$109,0), MATCH(F131,'Ledge  Tech'!$J$2:$M$2,0))</f>
        <v>9</v>
      </c>
      <c r="G136" s="127">
        <f>F136*1.2</f>
        <v>10.8</v>
      </c>
      <c r="H136" s="320"/>
      <c r="I136" s="320"/>
      <c r="J136" s="121"/>
      <c r="K136" s="222"/>
      <c r="L136" s="450" t="str">
        <f>'テンプレート'!L121</f>
        <v>後Throws</v>
      </c>
      <c r="M136" s="127" t="s">
        <v>191</v>
      </c>
      <c r="N136" s="127">
        <v>25.0</v>
      </c>
      <c r="O136" s="121"/>
      <c r="P136" s="121"/>
      <c r="Q136" s="121"/>
      <c r="R136" s="121"/>
      <c r="S136" s="121"/>
      <c r="T136" s="121"/>
      <c r="U136" s="121"/>
      <c r="V136" s="121"/>
    </row>
    <row r="137" outlineLevel="1">
      <c r="A137" s="446" t="s">
        <v>507</v>
      </c>
      <c r="B137" s="447" t="s">
        <v>455</v>
      </c>
      <c r="C137" s="127" t="str">
        <f t="array" ref="C137">INDEX('Ledge  Tech'!$N$3:$O$109, MATCH($A$1,'Ledge  Tech'!$A$3:$A$109,0), MATCH(C131,'Ledge  Tech'!$N$2:$O$2,0))</f>
        <v>1-20</v>
      </c>
      <c r="D137" s="127">
        <f t="array" ref="D137">INDEX('Ledge  Tech'!$N$3:$O$109, MATCH($A$1,'Ledge  Tech'!$A$3:$A$109,0), MATCH(D131,'Ledge  Tech'!$N$2:$O$2,0))</f>
        <v>26</v>
      </c>
      <c r="E137" s="448"/>
      <c r="F137" s="448"/>
      <c r="G137" s="448"/>
      <c r="H137" s="320"/>
      <c r="I137" s="320"/>
      <c r="J137" s="179"/>
      <c r="K137" s="222"/>
      <c r="L137" s="450" t="str">
        <f>'テンプレート'!L122</f>
        <v>上Throws</v>
      </c>
      <c r="M137" s="127" t="s">
        <v>74</v>
      </c>
      <c r="N137" s="127">
        <v>24.0</v>
      </c>
      <c r="O137" s="320"/>
      <c r="P137" s="320"/>
      <c r="Q137" s="320"/>
      <c r="R137" s="320"/>
      <c r="S137" s="320"/>
      <c r="T137" s="320"/>
      <c r="U137" s="320"/>
      <c r="V137" s="320"/>
    </row>
    <row r="138" outlineLevel="1">
      <c r="A138" s="222"/>
      <c r="B138" s="447" t="s">
        <v>496</v>
      </c>
      <c r="C138" s="127" t="str">
        <f t="array" ref="C138">INDEX('Ledge  Tech'!$P$3:$Q$109, MATCH($A$1,'Ledge  Tech'!$A$3:$A$109,0), MATCH(C131,'Ledge  Tech'!$P$2:$Q$2,0))</f>
        <v>1-20</v>
      </c>
      <c r="D138" s="127">
        <f t="array" ref="D138">INDEX('Ledge  Tech'!$P$3:$Q$109, MATCH($A$1,'Ledge  Tech'!$A$3:$A$109,0), MATCH(D131,'Ledge  Tech'!$P$2:$Q$2,0))</f>
        <v>40</v>
      </c>
      <c r="E138" s="448"/>
      <c r="F138" s="448"/>
      <c r="G138" s="448"/>
      <c r="H138" s="320"/>
      <c r="I138" s="320"/>
      <c r="J138" s="121"/>
      <c r="K138" s="222"/>
      <c r="L138" s="450" t="str">
        <f>'テンプレート'!L123</f>
        <v>下Throws</v>
      </c>
      <c r="M138" s="127" t="s">
        <v>145</v>
      </c>
      <c r="N138" s="127">
        <v>20.0</v>
      </c>
      <c r="O138" s="180"/>
      <c r="P138" s="180"/>
      <c r="Q138" s="180"/>
      <c r="R138" s="180"/>
      <c r="S138" s="180"/>
      <c r="T138" s="180"/>
      <c r="U138" s="180"/>
      <c r="V138" s="180"/>
    </row>
    <row r="139" outlineLevel="1">
      <c r="A139" s="207"/>
      <c r="B139" s="447" t="s">
        <v>497</v>
      </c>
      <c r="C139" s="127" t="str">
        <f t="array" ref="C139">INDEX('Ledge  Tech'!$R$3:$S$109, MATCH($A$1,'Ledge  Tech'!$A$3:$A$109,0), MATCH(C131,'Ledge  Tech'!$R$2:$S$2,0))</f>
        <v>1-20</v>
      </c>
      <c r="D139" s="127">
        <f t="array" ref="D139">INDEX('Ledge  Tech'!$R$3:$S$109, MATCH($A$1,'Ledge  Tech'!$A$3:$A$109,0), MATCH(D131,'Ledge  Tech'!$R$2:$S$2,0))</f>
        <v>40</v>
      </c>
      <c r="E139" s="448"/>
      <c r="F139" s="448"/>
      <c r="G139" s="448"/>
      <c r="H139" s="320"/>
      <c r="I139" s="320"/>
      <c r="J139" s="179"/>
      <c r="K139" s="222"/>
      <c r="L139" s="453" t="str">
        <f>'テンプレート'!L124</f>
        <v>ダッシュ</v>
      </c>
      <c r="M139" s="127" t="s">
        <v>229</v>
      </c>
      <c r="N139" s="127">
        <v>38.0</v>
      </c>
      <c r="O139" s="180"/>
      <c r="P139" s="180"/>
      <c r="Q139" s="180"/>
      <c r="R139" s="180"/>
      <c r="S139" s="180"/>
      <c r="T139" s="180"/>
      <c r="U139" s="180"/>
      <c r="V139" s="180"/>
    </row>
    <row r="140" outlineLevel="1">
      <c r="A140" s="446" t="s">
        <v>508</v>
      </c>
      <c r="B140" s="447" t="s">
        <v>509</v>
      </c>
      <c r="C140" s="448"/>
      <c r="D140" s="127" t="str">
        <f t="array" ref="D140">INDEX('Get-Ups'!$C$3:$C123, MATCH($A$1,'Get-Ups'!$A$3:$A$109,0), MATCH(D131,'Get-Ups'!$C$2:$AD$2,0))</f>
        <v>25</v>
      </c>
      <c r="E140" s="448"/>
      <c r="F140" s="448"/>
      <c r="G140" s="448"/>
      <c r="H140" s="320"/>
      <c r="I140" s="320"/>
      <c r="J140" s="121"/>
      <c r="K140" s="207"/>
      <c r="L140" s="453" t="str">
        <f>'テンプレート'!L125</f>
        <v>On-Spot捨て</v>
      </c>
      <c r="M140" s="127" t="s">
        <v>229</v>
      </c>
      <c r="N140" s="127">
        <v>24.0</v>
      </c>
      <c r="O140" s="180"/>
      <c r="P140" s="180"/>
      <c r="Q140" s="180"/>
      <c r="R140" s="180"/>
      <c r="S140" s="180"/>
      <c r="T140" s="180"/>
      <c r="U140" s="180"/>
      <c r="V140" s="180"/>
    </row>
    <row r="141" outlineLevel="1">
      <c r="A141" s="222"/>
      <c r="B141" s="447" t="s">
        <v>455</v>
      </c>
      <c r="C141" s="454" t="str">
        <f t="array" ref="C141">INDEX('Get-Ups'!$D$3:$E123, MATCH($A$1,'Get-Ups'!$A$3:$A$109,0), MATCH(C131,'Get-Ups'!$D$2:$AD$2,0))</f>
        <v>1-22</v>
      </c>
      <c r="D141" s="455">
        <f t="array" ref="D141">INDEX('Get-Ups'!$D$3:$E123, MATCH($A$1,'Get-Ups'!$A$3:$A$109,0), MATCH(D131,'Get-Ups'!$D$2:$AD$2,0))</f>
        <v>29</v>
      </c>
      <c r="E141" s="448"/>
      <c r="F141" s="448"/>
      <c r="G141" s="448"/>
      <c r="H141" s="320"/>
      <c r="I141" s="320"/>
      <c r="J141" s="179"/>
      <c r="K141" s="452" t="str">
        <f>'テンプレート'!K126</f>
        <v>Air投擲</v>
      </c>
      <c r="L141" s="450" t="str">
        <f>'テンプレート'!L126</f>
        <v>前Throws</v>
      </c>
      <c r="M141" s="127" t="s">
        <v>90</v>
      </c>
      <c r="N141" s="127">
        <v>25.0</v>
      </c>
      <c r="O141" s="180"/>
      <c r="P141" s="180"/>
      <c r="Q141" s="180"/>
      <c r="R141" s="180"/>
      <c r="S141" s="180"/>
      <c r="T141" s="180"/>
      <c r="U141" s="180"/>
      <c r="V141" s="180"/>
    </row>
    <row r="142" outlineLevel="1">
      <c r="A142" s="222"/>
      <c r="B142" s="447" t="s">
        <v>496</v>
      </c>
      <c r="C142" s="454" t="str">
        <f t="array" ref="C142">INDEX('Get-Ups'!$F$3:$G$109, MATCH($A$1,'Get-Ups'!$A$3:$A$109,0), MATCH(C131,'Get-Ups'!$F$2:$AD$2,0))</f>
        <v>1-14</v>
      </c>
      <c r="D142" s="455">
        <f t="array" ref="D142">INDEX('Get-Ups'!$F$3:$G$109, MATCH($A$1,'Get-Ups'!$A$3:$A$109,0), MATCH(D131,'Get-Ups'!$F$2:$AD$2,0))</f>
        <v>35</v>
      </c>
      <c r="E142" s="448"/>
      <c r="F142" s="448"/>
      <c r="G142" s="448"/>
      <c r="H142" s="320"/>
      <c r="I142" s="320"/>
      <c r="J142" s="121"/>
      <c r="K142" s="222"/>
      <c r="L142" s="450" t="str">
        <f>'テンプレート'!L127</f>
        <v>後Throws</v>
      </c>
      <c r="M142" s="127" t="s">
        <v>191</v>
      </c>
      <c r="N142" s="127">
        <v>25.0</v>
      </c>
      <c r="O142" s="180"/>
      <c r="P142" s="180"/>
      <c r="Q142" s="180"/>
      <c r="R142" s="180"/>
      <c r="S142" s="180"/>
      <c r="T142" s="180"/>
      <c r="U142" s="180"/>
      <c r="V142" s="180"/>
    </row>
    <row r="143" outlineLevel="1">
      <c r="A143" s="222"/>
      <c r="B143" s="447" t="s">
        <v>497</v>
      </c>
      <c r="C143" s="127" t="str">
        <f t="array" ref="C143">INDEX('Get-Ups'!$H$3:$I$109, MATCH($A$1,'Get-Ups'!$A$3:$A$109,0), MATCH(C131,'Get-Ups'!$H$2:$AD$2,0))</f>
        <v>1-20</v>
      </c>
      <c r="D143" s="127">
        <f t="array" ref="D143">INDEX('Get-Ups'!$H$3:$I$109, MATCH($A$1,'Get-Ups'!$A$3:$A$109,0), MATCH(D131,'Get-Ups'!$H$2:$AD$2,0))</f>
        <v>35</v>
      </c>
      <c r="E143" s="448"/>
      <c r="F143" s="448"/>
      <c r="G143" s="448"/>
      <c r="H143" s="320"/>
      <c r="I143" s="320"/>
      <c r="J143" s="179"/>
      <c r="K143" s="222"/>
      <c r="L143" s="450" t="str">
        <f>'テンプレート'!L128</f>
        <v>上Throws</v>
      </c>
      <c r="M143" s="127" t="s">
        <v>74</v>
      </c>
      <c r="N143" s="127">
        <v>24.0</v>
      </c>
      <c r="O143" s="180"/>
      <c r="P143" s="180"/>
      <c r="Q143" s="180"/>
      <c r="R143" s="180"/>
      <c r="S143" s="180"/>
      <c r="T143" s="180"/>
      <c r="U143" s="180"/>
      <c r="V143" s="180"/>
    </row>
    <row r="144" outlineLevel="1">
      <c r="A144" s="222"/>
      <c r="B144" s="447" t="s">
        <v>510</v>
      </c>
      <c r="C144" s="456" t="str">
        <f t="array" ref="C144">INDEX('Get-Ups'!$J$3:$M$109, MATCH($A$1,'Get-Ups'!$A$3:$A$109,0), MATCH(C131,'Get-Ups'!$J$2:$AD$2,0))</f>
        <v>1-22</v>
      </c>
      <c r="D144" s="457">
        <f t="array" ref="D144">INDEX('Get-Ups'!$J$3:$M$109, MATCH($A$1,'Get-Ups'!$A$3:$A$109,0), MATCH(D131,'Get-Ups'!$J$2:$AD$2,0))</f>
        <v>45</v>
      </c>
      <c r="E144" s="454" t="str">
        <f t="array" ref="E144">INDEX('Get-Ups'!$J$3:$M$109, MATCH($A$1,'Get-Ups'!$A$3:$A$109,0), MATCH(E131,'Get-Ups'!$J$2:$AD$2,0))</f>
        <v>14-15</v>
      </c>
      <c r="F144" s="455">
        <f t="array" ref="F144">INDEX('Get-Ups'!$J$3:$M$109, MATCH($A$1,'Get-Ups'!$A$3:$A$109,0), MATCH(F131,'Get-Ups'!$J$2:$AD$2,0))</f>
        <v>7</v>
      </c>
      <c r="G144" s="127">
        <f t="shared" ref="G144:G145" si="1">F144*1.2</f>
        <v>8.4</v>
      </c>
      <c r="H144" s="320"/>
      <c r="I144" s="320"/>
      <c r="J144" s="121"/>
      <c r="K144" s="207"/>
      <c r="L144" s="450" t="str">
        <f>'テンプレート'!L129</f>
        <v>下Throws</v>
      </c>
      <c r="M144" s="127" t="s">
        <v>145</v>
      </c>
      <c r="N144" s="127">
        <v>20.0</v>
      </c>
      <c r="O144" s="121"/>
      <c r="P144" s="121"/>
      <c r="Q144" s="121"/>
      <c r="R144" s="121"/>
      <c r="S144" s="121"/>
      <c r="T144" s="121"/>
      <c r="U144" s="121"/>
      <c r="V144" s="121"/>
    </row>
    <row r="145" outlineLevel="1">
      <c r="A145" s="207"/>
      <c r="B145" s="458" t="s">
        <v>511</v>
      </c>
      <c r="C145" s="207"/>
      <c r="D145" s="207"/>
      <c r="E145" s="454" t="str">
        <f t="array" ref="E145">INDEX('Get-Ups'!$N$3:$O$109, MATCH($A$1,'Get-Ups'!$A$3:$A$109,0), MATCH(E131,'Get-Ups'!$N$2:$AD$2,0))</f>
        <v>21-22</v>
      </c>
      <c r="F145" s="455">
        <f t="array" ref="F145">INDEX('Get-Ups'!$N$3:$O$109, MATCH($A$1,'Get-Ups'!$A$3:$A$109,0), MATCH(F131,'Get-Ups'!$N$2:$AD$2,0))</f>
        <v>7</v>
      </c>
      <c r="G145" s="127">
        <f t="shared" si="1"/>
        <v>8.4</v>
      </c>
      <c r="H145" s="320"/>
      <c r="I145" s="320"/>
      <c r="J145" s="121"/>
      <c r="K145" s="459" t="str">
        <f>'テンプレート'!K130</f>
        <v>踏み台ジャンプ</v>
      </c>
      <c r="L145" s="224"/>
      <c r="M145" s="445" t="str">
        <f>'テンプレート'!M130</f>
        <v>Duration</v>
      </c>
      <c r="N145" s="138"/>
      <c r="O145" s="121"/>
      <c r="P145" s="121"/>
      <c r="Q145" s="121"/>
      <c r="R145" s="121"/>
      <c r="S145" s="121"/>
      <c r="T145" s="121"/>
      <c r="U145" s="121"/>
      <c r="V145" s="121"/>
    </row>
    <row r="146" outlineLevel="1">
      <c r="A146" s="446" t="s">
        <v>512</v>
      </c>
      <c r="B146" s="447" t="s">
        <v>509</v>
      </c>
      <c r="C146" s="448"/>
      <c r="D146" s="454" t="str">
        <f t="array" ref="D146">INDEX('Get-Ups'!$C$3:$C123, MATCH($A$1,'Get-Ups'!$A$3:$A$109,0), MATCH(D131,'Get-Ups'!$C$2,0))</f>
        <v>25</v>
      </c>
      <c r="E146" s="448"/>
      <c r="F146" s="448"/>
      <c r="G146" s="448"/>
      <c r="H146" s="320"/>
      <c r="I146" s="320"/>
      <c r="J146" s="179"/>
      <c r="K146" s="460" t="str">
        <f>'テンプレート'!K131</f>
        <v>踏み</v>
      </c>
      <c r="L146" s="461" t="str">
        <f>'テンプレート'!L131</f>
        <v>踏み</v>
      </c>
      <c r="M146" s="127">
        <v>8.0</v>
      </c>
      <c r="N146" s="2403"/>
      <c r="O146" s="121"/>
      <c r="P146" s="121"/>
      <c r="Q146" s="121"/>
      <c r="R146" s="121"/>
      <c r="S146" s="121"/>
      <c r="T146" s="121"/>
      <c r="U146" s="121"/>
      <c r="V146" s="121"/>
    </row>
    <row r="147" outlineLevel="1">
      <c r="A147" s="222"/>
      <c r="B147" s="447" t="s">
        <v>455</v>
      </c>
      <c r="C147" s="454" t="str">
        <f t="array" ref="C147">INDEX('Get-Ups'!$P$3:$Q$109, MATCH($A$1,'Get-Ups'!$A$3:$A$109,0), MATCH(C131,'Get-Ups'!$P$2:$AD$2,0))</f>
        <v>1-22</v>
      </c>
      <c r="D147" s="455">
        <f t="array" ref="D147">INDEX('Get-Ups'!$P$3:$Q$109, MATCH($A$1,'Get-Ups'!$A$3:$A$109,0), MATCH(D131,'Get-Ups'!$P$2:$AD$2,0))</f>
        <v>29</v>
      </c>
      <c r="E147" s="448"/>
      <c r="F147" s="448"/>
      <c r="G147" s="448"/>
      <c r="H147" s="320"/>
      <c r="I147" s="320"/>
      <c r="J147" s="121"/>
      <c r="K147" s="452" t="str">
        <f>'テンプレート'!K132</f>
        <v>踏まれ</v>
      </c>
      <c r="L147" s="461" t="str">
        <f>'テンプレート'!L132</f>
        <v>Ground踏まれ</v>
      </c>
      <c r="M147" s="127" t="s">
        <v>504</v>
      </c>
      <c r="N147" s="2403"/>
      <c r="O147" s="320"/>
      <c r="P147" s="320"/>
      <c r="Q147" s="320"/>
      <c r="R147" s="320"/>
      <c r="S147" s="320"/>
      <c r="T147" s="320"/>
      <c r="U147" s="320"/>
      <c r="V147" s="320"/>
    </row>
    <row r="148" outlineLevel="1">
      <c r="A148" s="222"/>
      <c r="B148" s="447" t="s">
        <v>496</v>
      </c>
      <c r="C148" s="454" t="str">
        <f t="array" ref="C148">INDEX('Get-Ups'!$R$3:$S$109, MATCH($A$1,'Get-Ups'!$A$3:$A$109,0), MATCH(C131,'Get-Ups'!$R$2:$AD$2,0))</f>
        <v>1-19</v>
      </c>
      <c r="D148" s="455">
        <f t="array" ref="D148">INDEX('Get-Ups'!$R$3:$S$109, MATCH($A$1,'Get-Ups'!$A$3:$A$109,0), MATCH(D131,'Get-Ups'!$R$2:$AD$2,0))</f>
        <v>35</v>
      </c>
      <c r="E148" s="448"/>
      <c r="F148" s="448"/>
      <c r="G148" s="448"/>
      <c r="H148" s="320"/>
      <c r="I148" s="320"/>
      <c r="J148" s="179"/>
      <c r="K148" s="222"/>
      <c r="L148" s="461" t="str">
        <f>'テンプレート'!L133</f>
        <v>Ground硬直</v>
      </c>
      <c r="M148" s="127">
        <v>28.0</v>
      </c>
      <c r="N148" s="2278"/>
      <c r="O148" s="180"/>
      <c r="P148" s="180"/>
      <c r="Q148" s="180"/>
      <c r="R148" s="180"/>
      <c r="S148" s="180"/>
      <c r="T148" s="180"/>
      <c r="U148" s="180"/>
      <c r="V148" s="180"/>
    </row>
    <row r="149" outlineLevel="1">
      <c r="A149" s="222"/>
      <c r="B149" s="447" t="s">
        <v>497</v>
      </c>
      <c r="C149" s="454" t="str">
        <f t="array" ref="C149">INDEX('Get-Ups'!$T$3:$U$109, MATCH($A$1,'Get-Ups'!$A$3:$A$109,0), MATCH(C131,'Get-Ups'!$T$2:$AD$2,0))</f>
        <v>1-22</v>
      </c>
      <c r="D149" s="455">
        <f t="array" ref="D149">INDEX('Get-Ups'!$T$3:$U$109, MATCH($A$1,'Get-Ups'!$A$3:$A$109,0), MATCH(D131,'Get-Ups'!$T$2:$AD$2,0))</f>
        <v>35</v>
      </c>
      <c r="E149" s="448"/>
      <c r="F149" s="448"/>
      <c r="G149" s="448"/>
      <c r="H149" s="320"/>
      <c r="I149" s="320"/>
      <c r="J149" s="121"/>
      <c r="K149" s="222"/>
      <c r="L149" s="461" t="str">
        <f>'テンプレート'!L134</f>
        <v>Air踏まれ</v>
      </c>
      <c r="M149" s="127">
        <v>7.0</v>
      </c>
      <c r="N149" s="2278"/>
      <c r="O149" s="180"/>
      <c r="P149" s="180"/>
      <c r="Q149" s="180"/>
      <c r="R149" s="180"/>
      <c r="S149" s="180"/>
      <c r="T149" s="180"/>
      <c r="U149" s="180"/>
      <c r="V149" s="180"/>
    </row>
    <row r="150" outlineLevel="1">
      <c r="A150" s="222"/>
      <c r="B150" s="447" t="s">
        <v>510</v>
      </c>
      <c r="C150" s="456" t="str">
        <f t="array" ref="C150">INDEX('Get-Ups'!$V$3:$Y$109, MATCH($A$1,'Get-Ups'!$A$3:$A$109,0), MATCH(C131,'Get-Ups'!$V$2:$AD$2,0))</f>
        <v>1-23</v>
      </c>
      <c r="D150" s="457">
        <f t="array" ref="D150">INDEX('Get-Ups'!$V$3:$Y$109, MATCH($A$1,'Get-Ups'!$A$3:$A$109,0), MATCH(D131,'Get-Ups'!$V$2:$AD$2,0))</f>
        <v>45</v>
      </c>
      <c r="E150" s="454" t="str">
        <f t="array" ref="E150">INDEX('Get-Ups'!$V$3:$Y$109, MATCH($A$1,'Get-Ups'!$A$3:$A$109,0), MATCH(E131,'Get-Ups'!$V$2:$AD$2,0))</f>
        <v>14-15</v>
      </c>
      <c r="F150" s="455">
        <f t="array" ref="F150">INDEX('Get-Ups'!$V$3:$Y$109, MATCH($A$1,'Get-Ups'!$A$3:$A$109,0), MATCH(F131,'Get-Ups'!$V$2:$AD$2,0))</f>
        <v>7</v>
      </c>
      <c r="G150" s="127">
        <f t="shared" ref="G150:G151" si="2">F150*1.2</f>
        <v>8.4</v>
      </c>
      <c r="H150" s="320"/>
      <c r="I150" s="320"/>
      <c r="J150" s="179"/>
      <c r="K150" s="222"/>
      <c r="L150" s="461" t="str">
        <f>'テンプレート'!L135</f>
        <v>Air落下</v>
      </c>
      <c r="M150" s="127">
        <v>36.0</v>
      </c>
      <c r="N150" s="2278"/>
      <c r="O150" s="180"/>
      <c r="P150" s="180"/>
      <c r="Q150" s="180"/>
      <c r="R150" s="180"/>
      <c r="S150" s="180"/>
      <c r="T150" s="180"/>
      <c r="U150" s="180"/>
      <c r="V150" s="180"/>
    </row>
    <row r="151" outlineLevel="1">
      <c r="A151" s="207"/>
      <c r="B151" s="458" t="s">
        <v>511</v>
      </c>
      <c r="C151" s="207"/>
      <c r="D151" s="207"/>
      <c r="E151" s="454" t="str">
        <f t="array" ref="E151">INDEX('Get-Ups'!$Z$3:$AA$109, MATCH($A$1,'Get-Ups'!$A$3:$A$109,0), MATCH(E131,'Get-Ups'!$Z$2:$AD$2,0))</f>
        <v>22-23</v>
      </c>
      <c r="F151" s="455">
        <f t="array" ref="F151">INDEX('Get-Ups'!$Z$3:$AA$109, MATCH($A$1,'Get-Ups'!$A$3:$A$109,0), MATCH(F131,'Get-Ups'!$Z$2:$AD$2,0))</f>
        <v>7</v>
      </c>
      <c r="G151" s="127">
        <f t="shared" si="2"/>
        <v>8.4</v>
      </c>
      <c r="H151" s="320"/>
      <c r="I151" s="320"/>
      <c r="J151" s="179"/>
      <c r="K151" s="451" t="str">
        <f>'テンプレート'!K136</f>
        <v>倒れダメージ</v>
      </c>
      <c r="L151" s="120"/>
      <c r="M151" s="445" t="str">
        <f>'テンプレート'!M136</f>
        <v>Duration</v>
      </c>
      <c r="N151" s="2278"/>
      <c r="O151" s="180"/>
      <c r="P151" s="180"/>
      <c r="Q151" s="180"/>
      <c r="R151" s="180"/>
      <c r="S151" s="180"/>
      <c r="T151" s="180"/>
      <c r="U151" s="180"/>
      <c r="V151" s="180"/>
    </row>
    <row r="152" outlineLevel="1">
      <c r="A152" s="446" t="s">
        <v>513</v>
      </c>
      <c r="B152" s="447" t="s">
        <v>514</v>
      </c>
      <c r="C152" s="454" t="str">
        <f t="array" ref="C152">INDEX(Tripping!$C$3:$D123, MATCH($A$1,Tripping!$A$3:$A$109,0), MATCH(C131,Tripping!$C$2:$AC$2,0))</f>
        <v>1-5</v>
      </c>
      <c r="D152" s="455">
        <f t="array" ref="D152">INDEX(Tripping!$C$3:$D123, MATCH($A$1,Tripping!$A$3:$A$109,0), MATCH(D131,Tripping!$C$2:$AC$2,0))</f>
        <v>29</v>
      </c>
      <c r="E152" s="448"/>
      <c r="F152" s="448"/>
      <c r="G152" s="448"/>
      <c r="H152" s="320"/>
      <c r="I152" s="320"/>
      <c r="J152" s="121"/>
      <c r="K152" s="460" t="str">
        <f>'テンプレート'!K137</f>
        <v>あお向け倒れ</v>
      </c>
      <c r="L152" s="453" t="str">
        <f>'テンプレート'!L137</f>
        <v>モーション大</v>
      </c>
      <c r="M152" s="127">
        <v>39.0</v>
      </c>
      <c r="N152" s="2403"/>
      <c r="O152" s="180"/>
      <c r="P152" s="180"/>
      <c r="Q152" s="180"/>
      <c r="R152" s="180"/>
      <c r="S152" s="180"/>
      <c r="T152" s="180"/>
      <c r="U152" s="180"/>
      <c r="V152" s="180"/>
    </row>
    <row r="153" outlineLevel="1">
      <c r="A153" s="222"/>
      <c r="B153" s="447" t="s">
        <v>515</v>
      </c>
      <c r="C153" s="454" t="str">
        <f t="array" ref="C153">INDEX(Tripping!$E$3:$F123, MATCH($A$1,Tripping!$A$3:$A$109,0), MATCH(C131,Tripping!$E$2:$AC$2,0))</f>
        <v>1-5</v>
      </c>
      <c r="D153" s="455">
        <f t="array" ref="D153">INDEX(Tripping!$E$3:$F123, MATCH($A$1,Tripping!$A$3:$A$109,0), MATCH(D131,Tripping!$E$2:$AC$2,0))</f>
        <v>39</v>
      </c>
      <c r="E153" s="448"/>
      <c r="F153" s="448"/>
      <c r="G153" s="448"/>
      <c r="H153" s="320"/>
      <c r="I153" s="320"/>
      <c r="J153" s="179"/>
      <c r="K153" s="460" t="str">
        <f>'テンプレート'!K138</f>
        <v>うつ伏せ倒れ</v>
      </c>
      <c r="L153" s="453" t="str">
        <f>'テンプレート'!L138</f>
        <v>モーション大</v>
      </c>
      <c r="M153" s="127" t="s">
        <v>165</v>
      </c>
      <c r="N153" s="2403"/>
      <c r="O153" s="180"/>
      <c r="P153" s="180"/>
      <c r="Q153" s="180"/>
      <c r="R153" s="180"/>
      <c r="S153" s="180"/>
      <c r="T153" s="180"/>
      <c r="U153" s="180"/>
      <c r="V153" s="180"/>
    </row>
    <row r="154" outlineLevel="1">
      <c r="A154" s="222"/>
      <c r="B154" s="447" t="s">
        <v>455</v>
      </c>
      <c r="C154" s="454" t="str">
        <f t="array" ref="C154">INDEX(Tripping!$G$3:$H$109, MATCH($A$1,Tripping!$A$3:$A$109,0), MATCH(C131,Tripping!$G$2:$AC$2,0))</f>
        <v>1-16</v>
      </c>
      <c r="D154" s="455">
        <f t="array" ref="D154">INDEX(Tripping!$G$3:$H$109, MATCH($A$1,Tripping!$A$3:$A$109,0), MATCH(D131,Tripping!$G$2:$AC$2,0))</f>
        <v>21</v>
      </c>
      <c r="E154" s="448"/>
      <c r="F154" s="448"/>
      <c r="G154" s="448"/>
      <c r="H154" s="320"/>
      <c r="I154" s="320"/>
      <c r="J154" s="121"/>
      <c r="K154" s="451" t="str">
        <f>'テンプレート'!K139</f>
        <v/>
      </c>
      <c r="L154" s="120"/>
      <c r="M154" s="445" t="str">
        <f>'テンプレート'!M139</f>
        <v/>
      </c>
      <c r="N154" s="2278"/>
      <c r="O154" s="180"/>
      <c r="P154" s="180"/>
      <c r="Q154" s="180"/>
      <c r="R154" s="180"/>
      <c r="S154" s="180"/>
      <c r="T154" s="180"/>
      <c r="U154" s="180"/>
      <c r="V154" s="180"/>
    </row>
    <row r="155" outlineLevel="1">
      <c r="A155" s="222"/>
      <c r="B155" s="447" t="s">
        <v>496</v>
      </c>
      <c r="C155" s="454" t="str">
        <f t="array" ref="C155">INDEX(Tripping!$I$3:$J$109, MATCH($A$1,Tripping!$A$3:$A$109,0), MATCH(C131,Tripping!$I$2:$AC$2,0))</f>
        <v>1-9</v>
      </c>
      <c r="D155" s="455">
        <f t="array" ref="D155">INDEX(Tripping!$I$3:$J$109, MATCH($A$1,Tripping!$A$3:$A$109,0), MATCH(D131,Tripping!$I$2:$AC$2,0))</f>
        <v>28</v>
      </c>
      <c r="E155" s="448"/>
      <c r="F155" s="448"/>
      <c r="G155" s="448"/>
      <c r="H155" s="320"/>
      <c r="I155" s="320"/>
      <c r="J155" s="320"/>
      <c r="K155" s="463"/>
      <c r="L155" s="464" t="str">
        <f>'テンプレート'!L140</f>
        <v/>
      </c>
      <c r="M155" s="127" t="s">
        <v>504</v>
      </c>
      <c r="N155" s="2278"/>
      <c r="O155" s="180"/>
      <c r="P155" s="180"/>
      <c r="Q155" s="180"/>
      <c r="R155" s="180"/>
      <c r="S155" s="180"/>
      <c r="T155" s="180"/>
      <c r="U155" s="180"/>
      <c r="V155" s="180"/>
    </row>
    <row r="156" outlineLevel="1">
      <c r="A156" s="222"/>
      <c r="B156" s="447" t="s">
        <v>497</v>
      </c>
      <c r="C156" s="454" t="str">
        <f t="array" ref="C156">INDEX(Tripping!$K$3:$L$109, MATCH($A$1,Tripping!$A$3:$A$109,0), MATCH(C131,Tripping!$K$2:$AC$2,0))</f>
        <v>1-9</v>
      </c>
      <c r="D156" s="455">
        <f t="array" ref="D156">INDEX(Tripping!$K$3:$L$109, MATCH($A$1,Tripping!$A$3:$A$109,0), MATCH(D131,Tripping!$K$2:$AC$2,0))</f>
        <v>28</v>
      </c>
      <c r="E156" s="448"/>
      <c r="F156" s="448"/>
      <c r="G156" s="448"/>
      <c r="H156" s="320"/>
      <c r="I156" s="320"/>
      <c r="J156" s="320"/>
      <c r="K156" s="2405"/>
      <c r="L156" s="180"/>
      <c r="M156" s="180"/>
      <c r="N156" s="2278"/>
      <c r="O156" s="180"/>
      <c r="P156" s="180"/>
      <c r="Q156" s="180"/>
      <c r="R156" s="180"/>
      <c r="S156" s="180"/>
      <c r="T156" s="180"/>
      <c r="U156" s="180"/>
      <c r="V156" s="180"/>
    </row>
    <row r="157" outlineLevel="1">
      <c r="A157" s="222"/>
      <c r="B157" s="447" t="s">
        <v>510</v>
      </c>
      <c r="C157" s="456" t="str">
        <f t="array" ref="C157">INDEX(Tripping!$M$3:$P$109, MATCH($A$1,Tripping!$A$3:$A$109,0), MATCH(C131,Tripping!$M$2:$AC$2,0))</f>
        <v>1-7</v>
      </c>
      <c r="D157" s="457">
        <f t="array" ref="D157">INDEX(Tripping!$M$3:$P$109, MATCH($A$1,Tripping!$A$3:$A$109,0), MATCH(D131,Tripping!$M$2:$AC$2,0))</f>
        <v>49</v>
      </c>
      <c r="E157" s="454" t="str">
        <f t="array" ref="E157">INDEX(Tripping!$M$3:$P$109, MATCH($A$1,Tripping!$A$3:$A$109,0), MATCH(E131,Tripping!$M$2:$AC$2,0))</f>
        <v>19-20</v>
      </c>
      <c r="F157" s="455">
        <f t="array" ref="F157">INDEX(Tripping!$M$3:$P$109, MATCH($A$1,Tripping!$A$3:$A$109,0), MATCH(F131,Tripping!$M$2:$AC$2,0))</f>
        <v>5</v>
      </c>
      <c r="G157" s="127">
        <f t="shared" ref="G157:G158" si="3">F157*1.2</f>
        <v>6</v>
      </c>
      <c r="H157" s="320"/>
      <c r="I157" s="320"/>
      <c r="J157" s="320"/>
      <c r="K157" s="180"/>
      <c r="L157" s="180"/>
      <c r="M157" s="180"/>
      <c r="N157" s="2278"/>
      <c r="O157" s="2278"/>
      <c r="P157" s="2278"/>
      <c r="Q157" s="2278"/>
      <c r="R157" s="180"/>
      <c r="S157" s="180"/>
      <c r="T157" s="180"/>
      <c r="U157" s="180"/>
      <c r="V157" s="180"/>
    </row>
    <row r="158" outlineLevel="1">
      <c r="A158" s="207"/>
      <c r="B158" s="458" t="s">
        <v>511</v>
      </c>
      <c r="C158" s="207"/>
      <c r="D158" s="207"/>
      <c r="E158" s="454" t="str">
        <f t="array" ref="E158">INDEX(Tripping!$Q$3:$R$109, MATCH($A$1,Tripping!$A$3:$A$109,0), MATCH(E131,Tripping!$Q$2:$AC$2,0))</f>
        <v>31-32</v>
      </c>
      <c r="F158" s="455">
        <f t="array" ref="F158">INDEX(Tripping!$Q$3:$R$109, MATCH($A$1,Tripping!$A$3:$A$109,0), MATCH(F131,Tripping!$Q$2:$AC$2,0))</f>
        <v>5</v>
      </c>
      <c r="G158" s="127">
        <f t="shared" si="3"/>
        <v>6</v>
      </c>
      <c r="H158" s="320"/>
      <c r="I158" s="320"/>
      <c r="J158" s="320"/>
      <c r="K158" s="180"/>
      <c r="L158" s="180"/>
      <c r="M158" s="180"/>
      <c r="N158" s="2278"/>
      <c r="O158" s="2278"/>
      <c r="P158" s="2278"/>
      <c r="Q158" s="2278"/>
      <c r="R158" s="180"/>
      <c r="S158" s="180"/>
      <c r="T158" s="180"/>
      <c r="U158" s="180"/>
      <c r="V158" s="180"/>
    </row>
  </sheetData>
  <mergeCells count="179">
    <mergeCell ref="R53:V54"/>
    <mergeCell ref="R55:V57"/>
    <mergeCell ref="R58:V59"/>
    <mergeCell ref="J58:J59"/>
    <mergeCell ref="I58:I59"/>
    <mergeCell ref="R50:V50"/>
    <mergeCell ref="R49:V49"/>
    <mergeCell ref="H45:J46"/>
    <mergeCell ref="H40:J44"/>
    <mergeCell ref="H38:J39"/>
    <mergeCell ref="I55:I57"/>
    <mergeCell ref="I51:I52"/>
    <mergeCell ref="R51:V52"/>
    <mergeCell ref="E16:F16"/>
    <mergeCell ref="G16:H16"/>
    <mergeCell ref="H4:H5"/>
    <mergeCell ref="I4:I5"/>
    <mergeCell ref="H25:J25"/>
    <mergeCell ref="H26:J26"/>
    <mergeCell ref="H27:J27"/>
    <mergeCell ref="H28:J29"/>
    <mergeCell ref="H98:J99"/>
    <mergeCell ref="H100:J100"/>
    <mergeCell ref="U98:U100"/>
    <mergeCell ref="V98:V100"/>
    <mergeCell ref="H88:J88"/>
    <mergeCell ref="H91:J92"/>
    <mergeCell ref="H89:J89"/>
    <mergeCell ref="H83:J83"/>
    <mergeCell ref="H84:J84"/>
    <mergeCell ref="H76:J76"/>
    <mergeCell ref="H72:J72"/>
    <mergeCell ref="H93:J93"/>
    <mergeCell ref="H94:J94"/>
    <mergeCell ref="U91:U93"/>
    <mergeCell ref="V91:V93"/>
    <mergeCell ref="V85:V87"/>
    <mergeCell ref="V80:V81"/>
    <mergeCell ref="U63:U65"/>
    <mergeCell ref="V63:V65"/>
    <mergeCell ref="D58:D59"/>
    <mergeCell ref="D55:D57"/>
    <mergeCell ref="D95:D96"/>
    <mergeCell ref="D85:D87"/>
    <mergeCell ref="D45:D46"/>
    <mergeCell ref="D69:D71"/>
    <mergeCell ref="D73:D75"/>
    <mergeCell ref="D53:D54"/>
    <mergeCell ref="D51:D52"/>
    <mergeCell ref="D63:D64"/>
    <mergeCell ref="A24:B25"/>
    <mergeCell ref="A11:B12"/>
    <mergeCell ref="A15:B16"/>
    <mergeCell ref="A26:A29"/>
    <mergeCell ref="A31:A33"/>
    <mergeCell ref="A38:A39"/>
    <mergeCell ref="A34:A36"/>
    <mergeCell ref="A51:A52"/>
    <mergeCell ref="A53:A54"/>
    <mergeCell ref="A55:A57"/>
    <mergeCell ref="A48:B49"/>
    <mergeCell ref="A45:A46"/>
    <mergeCell ref="A40:A44"/>
    <mergeCell ref="A146:A151"/>
    <mergeCell ref="A152:A158"/>
    <mergeCell ref="A130:B131"/>
    <mergeCell ref="A122:B123"/>
    <mergeCell ref="A132:A136"/>
    <mergeCell ref="A140:A145"/>
    <mergeCell ref="A137:A139"/>
    <mergeCell ref="A105:A107"/>
    <mergeCell ref="A108:B108"/>
    <mergeCell ref="A95:A96"/>
    <mergeCell ref="A97:B97"/>
    <mergeCell ref="A88:B88"/>
    <mergeCell ref="A90:B90"/>
    <mergeCell ref="A85:A87"/>
    <mergeCell ref="A84:B84"/>
    <mergeCell ref="A76:B76"/>
    <mergeCell ref="A82:B82"/>
    <mergeCell ref="A68:B68"/>
    <mergeCell ref="A73:A75"/>
    <mergeCell ref="A79:B79"/>
    <mergeCell ref="A98:A100"/>
    <mergeCell ref="A62:B62"/>
    <mergeCell ref="A58:A59"/>
    <mergeCell ref="A61:B61"/>
    <mergeCell ref="A102:B103"/>
    <mergeCell ref="A94:B94"/>
    <mergeCell ref="A91:A93"/>
    <mergeCell ref="A63:A65"/>
    <mergeCell ref="A66:B66"/>
    <mergeCell ref="C63:C64"/>
    <mergeCell ref="E111:E113"/>
    <mergeCell ref="E109:E110"/>
    <mergeCell ref="A77:A78"/>
    <mergeCell ref="A80:A81"/>
    <mergeCell ref="C114:C118"/>
    <mergeCell ref="C111:C113"/>
    <mergeCell ref="A111:A113"/>
    <mergeCell ref="C119:C120"/>
    <mergeCell ref="E114:E118"/>
    <mergeCell ref="E119:E120"/>
    <mergeCell ref="C109:C110"/>
    <mergeCell ref="A109:A110"/>
    <mergeCell ref="A124:A126"/>
    <mergeCell ref="A127:A128"/>
    <mergeCell ref="A114:A118"/>
    <mergeCell ref="A119:A120"/>
    <mergeCell ref="C144:C145"/>
    <mergeCell ref="D144:D145"/>
    <mergeCell ref="D157:D158"/>
    <mergeCell ref="D150:D151"/>
    <mergeCell ref="C157:C158"/>
    <mergeCell ref="C150:C151"/>
    <mergeCell ref="A69:A71"/>
    <mergeCell ref="A72:B72"/>
    <mergeCell ref="H37:J37"/>
    <mergeCell ref="H31:J33"/>
    <mergeCell ref="H34:J36"/>
    <mergeCell ref="D28:D29"/>
    <mergeCell ref="D31:D33"/>
    <mergeCell ref="C16:D16"/>
    <mergeCell ref="D40:D44"/>
    <mergeCell ref="D38:D39"/>
    <mergeCell ref="D34:D36"/>
    <mergeCell ref="I6:I7"/>
    <mergeCell ref="H8:J9"/>
    <mergeCell ref="H6:H7"/>
    <mergeCell ref="H10:H11"/>
    <mergeCell ref="I10:I11"/>
    <mergeCell ref="J55:J57"/>
    <mergeCell ref="J53:J54"/>
    <mergeCell ref="C1:G12"/>
    <mergeCell ref="H1:J2"/>
    <mergeCell ref="K1:M2"/>
    <mergeCell ref="K16:N16"/>
    <mergeCell ref="H30:J30"/>
    <mergeCell ref="U69:U71"/>
    <mergeCell ref="V69:V71"/>
    <mergeCell ref="U73:U75"/>
    <mergeCell ref="U95:U96"/>
    <mergeCell ref="V95:V96"/>
    <mergeCell ref="V77:V78"/>
    <mergeCell ref="V73:V75"/>
    <mergeCell ref="U80:U81"/>
    <mergeCell ref="U77:U78"/>
    <mergeCell ref="U85:U87"/>
    <mergeCell ref="H85:J87"/>
    <mergeCell ref="H97:J97"/>
    <mergeCell ref="H109:J110"/>
    <mergeCell ref="H108:J108"/>
    <mergeCell ref="H111:J113"/>
    <mergeCell ref="H114:J118"/>
    <mergeCell ref="H119:J120"/>
    <mergeCell ref="K135:K140"/>
    <mergeCell ref="K132:K133"/>
    <mergeCell ref="K145:L145"/>
    <mergeCell ref="K134:L134"/>
    <mergeCell ref="K131:L131"/>
    <mergeCell ref="K147:K150"/>
    <mergeCell ref="K154:L154"/>
    <mergeCell ref="K151:L151"/>
    <mergeCell ref="K141:K144"/>
    <mergeCell ref="H82:J82"/>
    <mergeCell ref="H80:J81"/>
    <mergeCell ref="H69:J71"/>
    <mergeCell ref="H79:J79"/>
    <mergeCell ref="H95:J96"/>
    <mergeCell ref="H90:J90"/>
    <mergeCell ref="H68:J68"/>
    <mergeCell ref="H67:J67"/>
    <mergeCell ref="I53:I54"/>
    <mergeCell ref="J51:J52"/>
    <mergeCell ref="H63:J65"/>
    <mergeCell ref="H62:J62"/>
    <mergeCell ref="H66:J66"/>
    <mergeCell ref="H73:J75"/>
    <mergeCell ref="H77:J78"/>
  </mergeCells>
  <conditionalFormatting sqref="K1:K15 K17:K88 L73:N73 O73:Q74 K90:K155">
    <cfRule type="containsText" dxfId="0" priority="1" operator="containsText" text="361">
      <formula>NOT(ISERROR(SEARCH(("361"),(K1))))</formula>
    </cfRule>
  </conditionalFormatting>
  <conditionalFormatting sqref="K1:K15 K17:K88 L73:N73 O73:Q74 K90:K155">
    <cfRule type="containsText" dxfId="1" priority="2" operator="containsText" text="363">
      <formula>NOT(ISERROR(SEARCH(("363"),(K1))))</formula>
    </cfRule>
  </conditionalFormatting>
  <conditionalFormatting sqref="K1:K15 K17:K88 L73:N73 O73:Q74 K90:K155">
    <cfRule type="containsText" dxfId="1" priority="3" operator="containsText" text="365">
      <formula>NOT(ISERROR(SEARCH(("365"),(K1))))</formula>
    </cfRule>
  </conditionalFormatting>
  <conditionalFormatting sqref="K1:K15 K17:K88 L73:N73 O73:Q74 K90:K155">
    <cfRule type="containsText" dxfId="1" priority="4" operator="containsText" text="366">
      <formula>NOT(ISERROR(SEARCH(("366"),(K1))))</formula>
    </cfRule>
  </conditionalFormatting>
  <conditionalFormatting sqref="K1:K15 K17:K88 L73:N73 O73:Q74 K90:K155">
    <cfRule type="containsText" dxfId="1" priority="5" operator="containsText" text="367">
      <formula>NOT(ISERROR(SEARCH(("367"),(K1))))</formula>
    </cfRule>
  </conditionalFormatting>
  <conditionalFormatting sqref="P109:P120">
    <cfRule type="cellIs" dxfId="2" priority="6" operator="equal">
      <formula>"敵のみ"</formula>
    </cfRule>
  </conditionalFormatting>
  <conditionalFormatting sqref="D109:D120">
    <cfRule type="cellIs" dxfId="3" priority="7" operator="equal">
      <formula>"-"</formula>
    </cfRule>
  </conditionalFormatting>
  <conditionalFormatting sqref="O1:O88 O90:O158 D119 F119:G119 K119:N119 P119:P120 Q119">
    <cfRule type="cellIs" dxfId="4" priority="8" operator="greaterThan">
      <formula>0</formula>
    </cfRule>
  </conditionalFormatting>
  <conditionalFormatting sqref="P1:Q88 P90:Q158">
    <cfRule type="cellIs" dxfId="5" priority="9" operator="lessThan">
      <formula>1</formula>
    </cfRule>
  </conditionalFormatting>
  <conditionalFormatting sqref="P1:Q88 P90:Q158">
    <cfRule type="cellIs" dxfId="4" priority="10" operator="greaterThan">
      <formula>1</formula>
    </cfRule>
  </conditionalFormatting>
  <conditionalFormatting sqref="N25:N88 N90:N120">
    <cfRule type="cellIs" dxfId="6" priority="11" operator="greaterThan">
      <formula>0</formula>
    </cfRule>
  </conditionalFormatting>
  <conditionalFormatting sqref="N1:N15 N17:N88 N90:N158">
    <cfRule type="containsText" dxfId="6" priority="12" operator="containsText" text="/">
      <formula>NOT(ISERROR(SEARCH(("/"),(N1))))</formula>
    </cfRule>
  </conditionalFormatting>
  <drawing r:id="rId2"/>
  <legacyDrawing r:id="rId3"/>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1E5C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414">
        <v>54.0</v>
      </c>
      <c r="B1" s="2415"/>
      <c r="C1" s="2417" t="str">
        <f>IMAGE(VLOOKUP($A$1,Fighters!A2:AI107,12,FALSE),1)</f>
        <v/>
      </c>
      <c r="D1" s="2418"/>
      <c r="E1" s="2418"/>
      <c r="F1" s="2418"/>
      <c r="G1" s="2419"/>
      <c r="H1" s="2425"/>
      <c r="I1" s="2418"/>
      <c r="J1" s="2419"/>
      <c r="K1" s="2427"/>
      <c r="L1" s="2418"/>
      <c r="M1" s="2419"/>
      <c r="N1" s="2429"/>
      <c r="O1" s="2429"/>
      <c r="P1" s="2429"/>
      <c r="Q1" s="2429"/>
      <c r="R1" s="2431"/>
      <c r="S1" s="2431"/>
      <c r="T1" s="2431"/>
      <c r="U1" s="2431"/>
      <c r="V1" s="2431"/>
    </row>
    <row r="2">
      <c r="A2" s="2435" t="str">
        <f>VLOOKUP($A$1,Fighters!$A$2:$AI$81,6,FALSE)</f>
        <v>#91e5c1</v>
      </c>
      <c r="B2" s="2415"/>
      <c r="C2" s="2437"/>
      <c r="G2" s="2438"/>
      <c r="H2" s="2440"/>
      <c r="I2" s="2441"/>
      <c r="J2" s="2442"/>
      <c r="K2" s="2440"/>
      <c r="L2" s="2441"/>
      <c r="M2" s="2442"/>
      <c r="N2" s="2429"/>
      <c r="O2" s="2429"/>
      <c r="P2" s="2429"/>
      <c r="Q2" s="2429"/>
      <c r="R2" s="2431"/>
      <c r="S2" s="2431"/>
      <c r="T2" s="2431"/>
      <c r="U2" s="2431"/>
      <c r="V2" s="2431"/>
    </row>
    <row r="3">
      <c r="A3" s="2435" t="str">
        <f>VLOOKUP($A$1,Fighters!$A$2:$AI$81,14,FALSE)</f>
        <v>54. パルテナ</v>
      </c>
      <c r="B3" s="2415"/>
      <c r="C3" s="2437"/>
      <c r="G3" s="2438"/>
      <c r="H3" s="2445"/>
      <c r="I3" s="2445"/>
      <c r="J3" s="2445"/>
      <c r="K3" s="2450"/>
      <c r="L3" s="2450"/>
      <c r="M3" s="2450"/>
      <c r="N3" s="2429"/>
      <c r="O3" s="2429"/>
      <c r="P3" s="2429"/>
      <c r="Q3" s="2429"/>
      <c r="R3" s="2453"/>
      <c r="S3" s="2431"/>
      <c r="T3" s="2431"/>
      <c r="U3" s="2431"/>
      <c r="V3" s="2431"/>
    </row>
    <row r="4">
      <c r="A4" s="2435" t="str">
        <f>VLOOKUP($A$1,Fighters!$A$2:$AI$81,13,FALSE)</f>
        <v>1</v>
      </c>
      <c r="B4" s="2415"/>
      <c r="C4" s="2437"/>
      <c r="G4" s="2438"/>
      <c r="H4" s="2455"/>
      <c r="I4" s="2455"/>
      <c r="J4" s="2445"/>
      <c r="K4" s="2450"/>
      <c r="L4" s="2450"/>
      <c r="M4" s="2450"/>
      <c r="N4" s="2429"/>
      <c r="O4" s="2429"/>
      <c r="P4" s="2429"/>
      <c r="Q4" s="2429"/>
      <c r="R4" s="2453"/>
      <c r="S4" s="2431"/>
      <c r="T4" s="2431"/>
      <c r="U4" s="2431"/>
      <c r="V4" s="2431"/>
    </row>
    <row r="5" ht="16.5" customHeight="1">
      <c r="A5" s="2414"/>
      <c r="B5" s="2415"/>
      <c r="C5" s="2437"/>
      <c r="G5" s="2438"/>
      <c r="H5" s="2457"/>
      <c r="I5" s="2457"/>
      <c r="J5" s="2459"/>
      <c r="K5" s="2460"/>
      <c r="L5" s="2462"/>
      <c r="M5" s="2462"/>
      <c r="N5" s="2429"/>
      <c r="O5" s="2429"/>
      <c r="P5" s="2429"/>
      <c r="Q5" s="2429"/>
      <c r="R5" s="2453"/>
      <c r="S5" s="2431"/>
      <c r="T5" s="2431"/>
      <c r="U5" s="2431"/>
      <c r="V5" s="2431"/>
    </row>
    <row r="6">
      <c r="A6" s="2415"/>
      <c r="B6" s="2415"/>
      <c r="C6" s="2437"/>
      <c r="G6" s="2438"/>
      <c r="H6" s="2455"/>
      <c r="I6" s="2464" t="s">
        <v>6</v>
      </c>
      <c r="J6" s="2460"/>
      <c r="K6" s="2468"/>
      <c r="L6" s="2462"/>
      <c r="M6" s="2462"/>
      <c r="N6" s="2429"/>
      <c r="O6" s="2429"/>
      <c r="P6" s="2429"/>
      <c r="Q6" s="2429"/>
      <c r="R6" s="2453"/>
      <c r="S6" s="2431"/>
      <c r="T6" s="2431"/>
      <c r="U6" s="2431"/>
      <c r="V6" s="2431"/>
    </row>
    <row r="7">
      <c r="A7" s="2415"/>
      <c r="B7" s="2415"/>
      <c r="C7" s="2437"/>
      <c r="G7" s="2438"/>
      <c r="H7" s="2457"/>
      <c r="I7" s="2457"/>
      <c r="J7" s="2460"/>
      <c r="K7" s="2468"/>
      <c r="L7" s="2462"/>
      <c r="M7" s="2462"/>
      <c r="N7" s="2429"/>
      <c r="O7" s="2429"/>
      <c r="P7" s="2429"/>
      <c r="Q7" s="2429"/>
      <c r="R7" s="2453"/>
      <c r="S7" s="2431"/>
      <c r="T7" s="2431"/>
      <c r="U7" s="2431"/>
      <c r="V7" s="2431"/>
    </row>
    <row r="8">
      <c r="A8" s="2415"/>
      <c r="B8" s="2415"/>
      <c r="C8" s="2437"/>
      <c r="G8" s="2438"/>
      <c r="H8" s="2471">
        <v>43656.27389128473</v>
      </c>
      <c r="I8" s="2418"/>
      <c r="J8" s="2419"/>
      <c r="K8" s="2460"/>
      <c r="L8" s="2462"/>
      <c r="M8" s="2462"/>
      <c r="N8" s="2429"/>
      <c r="O8" s="2429"/>
      <c r="P8" s="2429"/>
      <c r="Q8" s="2429"/>
      <c r="R8" s="2453"/>
      <c r="S8" s="2431"/>
      <c r="T8" s="2431"/>
      <c r="U8" s="2431"/>
      <c r="V8" s="2431"/>
    </row>
    <row r="9">
      <c r="A9" s="2415"/>
      <c r="B9" s="2415"/>
      <c r="C9" s="2437"/>
      <c r="G9" s="2438"/>
      <c r="H9" s="2440"/>
      <c r="I9" s="2441"/>
      <c r="J9" s="2442"/>
      <c r="K9" s="2431"/>
      <c r="L9" s="2429"/>
      <c r="M9" s="2429"/>
      <c r="N9" s="2429"/>
      <c r="O9" s="2429"/>
      <c r="P9" s="2429"/>
      <c r="Q9" s="2429"/>
      <c r="R9" s="2453"/>
      <c r="S9" s="2431"/>
      <c r="T9" s="2431"/>
      <c r="U9" s="2431"/>
      <c r="V9" s="2431"/>
    </row>
    <row r="10">
      <c r="A10" s="2415"/>
      <c r="B10" s="2415"/>
      <c r="C10" s="2437"/>
      <c r="G10" s="2438"/>
      <c r="H10" s="2473"/>
      <c r="I10" s="2473"/>
      <c r="J10" s="2431"/>
      <c r="K10" s="2431"/>
      <c r="L10" s="2429"/>
      <c r="M10" s="2429"/>
      <c r="N10" s="2429"/>
      <c r="O10" s="2429"/>
      <c r="P10" s="2429"/>
      <c r="Q10" s="2429"/>
      <c r="R10" s="2453"/>
      <c r="S10" s="2431"/>
      <c r="T10" s="2431"/>
      <c r="U10" s="2431"/>
      <c r="V10" s="2431"/>
    </row>
    <row r="11">
      <c r="A11" s="2475" t="s">
        <v>11</v>
      </c>
      <c r="B11" s="2419"/>
      <c r="C11" s="2437"/>
      <c r="G11" s="2438"/>
      <c r="H11" s="2457"/>
      <c r="I11" s="2457"/>
      <c r="J11" s="2431"/>
      <c r="K11" s="2431"/>
      <c r="L11" s="2429"/>
      <c r="M11" s="2429"/>
      <c r="N11" s="2429"/>
      <c r="O11" s="2429"/>
      <c r="P11" s="2429"/>
      <c r="Q11" s="2429"/>
      <c r="R11" s="2453"/>
      <c r="S11" s="2431"/>
      <c r="T11" s="2431"/>
      <c r="U11" s="2431"/>
      <c r="V11" s="2431"/>
    </row>
    <row r="12">
      <c r="A12" s="2440"/>
      <c r="B12" s="2442"/>
      <c r="C12" s="2440"/>
      <c r="D12" s="2441"/>
      <c r="E12" s="2441"/>
      <c r="F12" s="2441"/>
      <c r="G12" s="2442"/>
      <c r="H12" s="2477"/>
      <c r="I12" s="2477"/>
      <c r="J12" s="2415"/>
      <c r="K12" s="2415"/>
      <c r="L12" s="2429"/>
      <c r="M12" s="2429"/>
      <c r="N12" s="2429"/>
      <c r="O12" s="2429"/>
      <c r="P12" s="2429"/>
      <c r="Q12" s="2429"/>
      <c r="R12" s="2453"/>
      <c r="S12" s="2431"/>
      <c r="T12" s="2431"/>
      <c r="U12" s="2431"/>
      <c r="V12" s="2431"/>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91 [51st]</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34F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2.035 [24th]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19.745 [18th]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1.271 [16th]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0.17391 [13th]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35.9 [18th]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2.077 [15th]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0.106 [44th]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17.3 [21st]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 [56th]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0.115 [5th]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35.9 [23rd]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1.55 [46th]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2.48 [44th]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 [14th]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192</v>
      </c>
      <c r="D26" s="201" t="s">
        <v>57</v>
      </c>
      <c r="E26" s="201" t="s">
        <v>194</v>
      </c>
      <c r="F26" s="200">
        <v>3.5999999999999996</v>
      </c>
      <c r="G26" s="201" t="s">
        <v>193</v>
      </c>
      <c r="H26" s="213" t="s">
        <v>3800</v>
      </c>
      <c r="I26" s="120"/>
      <c r="J26" s="117"/>
      <c r="K26" s="200"/>
      <c r="L26" s="203"/>
      <c r="M26" s="204"/>
      <c r="N26" s="204"/>
      <c r="O26" s="205">
        <v>0.0</v>
      </c>
      <c r="P26" s="205">
        <v>1.0</v>
      </c>
      <c r="Q26" s="205">
        <v>1.0</v>
      </c>
      <c r="R26" s="105"/>
      <c r="S26" s="105"/>
      <c r="T26" s="105"/>
      <c r="U26" s="105"/>
      <c r="V26" s="105"/>
    </row>
    <row r="27" outlineLevel="1">
      <c r="A27" s="222"/>
      <c r="B27" s="208" t="s">
        <v>680</v>
      </c>
      <c r="C27" s="702"/>
      <c r="D27" s="210" t="s">
        <v>303</v>
      </c>
      <c r="E27" s="704"/>
      <c r="F27" s="703"/>
      <c r="G27" s="704"/>
      <c r="H27" s="212"/>
      <c r="I27" s="120"/>
      <c r="J27" s="117"/>
      <c r="K27" s="407"/>
      <c r="L27" s="407"/>
      <c r="M27" s="407"/>
      <c r="N27" s="407"/>
      <c r="O27" s="407"/>
      <c r="P27" s="407"/>
      <c r="Q27" s="407"/>
      <c r="R27" s="105"/>
      <c r="S27" s="105"/>
      <c r="T27" s="105"/>
      <c r="U27" s="105"/>
      <c r="V27" s="105"/>
    </row>
    <row r="28" outlineLevel="1">
      <c r="A28" s="222"/>
      <c r="B28" s="208" t="s">
        <v>681</v>
      </c>
      <c r="C28" s="292" t="s">
        <v>2156</v>
      </c>
      <c r="D28" s="210" t="s">
        <v>81</v>
      </c>
      <c r="E28" s="210" t="s">
        <v>410</v>
      </c>
      <c r="F28" s="200">
        <v>0.72</v>
      </c>
      <c r="G28" s="276" t="s">
        <v>59</v>
      </c>
      <c r="H28" s="213" t="s">
        <v>3802</v>
      </c>
      <c r="I28" s="120"/>
      <c r="J28" s="117"/>
      <c r="K28" s="203"/>
      <c r="L28" s="203"/>
      <c r="M28" s="204"/>
      <c r="N28" s="204"/>
      <c r="O28" s="205">
        <v>0.0</v>
      </c>
      <c r="P28" s="205">
        <v>1.0</v>
      </c>
      <c r="Q28" s="205">
        <v>1.0</v>
      </c>
      <c r="R28" s="105"/>
      <c r="S28" s="105"/>
      <c r="T28" s="105"/>
      <c r="U28" s="105"/>
      <c r="V28" s="105"/>
    </row>
    <row r="29" outlineLevel="1">
      <c r="A29" s="207"/>
      <c r="B29" s="208" t="s">
        <v>685</v>
      </c>
      <c r="C29" s="210" t="s">
        <v>95</v>
      </c>
      <c r="D29" s="210" t="s">
        <v>165</v>
      </c>
      <c r="E29" s="210" t="s">
        <v>587</v>
      </c>
      <c r="F29" s="200">
        <v>4.2</v>
      </c>
      <c r="G29" s="355" t="s">
        <v>193</v>
      </c>
      <c r="H29" s="213" t="s">
        <v>214</v>
      </c>
      <c r="I29" s="120"/>
      <c r="J29" s="117"/>
      <c r="K29" s="203"/>
      <c r="L29" s="203"/>
      <c r="M29" s="204"/>
      <c r="N29" s="204"/>
      <c r="O29" s="205">
        <v>0.0</v>
      </c>
      <c r="P29" s="205">
        <v>1.0</v>
      </c>
      <c r="Q29" s="205">
        <v>1.0</v>
      </c>
      <c r="R29" s="105"/>
      <c r="S29" s="105"/>
      <c r="T29" s="105"/>
      <c r="U29" s="105"/>
      <c r="V29" s="105"/>
    </row>
    <row r="30" ht="20.25" customHeight="1" outlineLevel="1">
      <c r="A30" s="195" t="s">
        <v>72</v>
      </c>
      <c r="B30" s="214"/>
      <c r="C30" s="210" t="s">
        <v>518</v>
      </c>
      <c r="D30" s="275" t="s">
        <v>118</v>
      </c>
      <c r="E30" s="210" t="s">
        <v>191</v>
      </c>
      <c r="F30" s="200">
        <v>13.2</v>
      </c>
      <c r="G30" s="201" t="s">
        <v>168</v>
      </c>
      <c r="H30" s="283" t="s">
        <v>3804</v>
      </c>
      <c r="I30" s="221"/>
      <c r="J30" s="110"/>
      <c r="K30" s="200"/>
      <c r="L30" s="203"/>
      <c r="M30" s="204"/>
      <c r="N30" s="204"/>
      <c r="O30" s="205">
        <v>3.0</v>
      </c>
      <c r="P30" s="205">
        <v>1.0</v>
      </c>
      <c r="Q30" s="205">
        <v>1.0</v>
      </c>
      <c r="R30" s="105"/>
      <c r="S30" s="105"/>
      <c r="T30" s="105"/>
      <c r="U30" s="105"/>
      <c r="V30" s="105"/>
    </row>
    <row r="31" ht="20.25" customHeight="1" outlineLevel="1">
      <c r="A31" s="207"/>
      <c r="B31" s="208" t="s">
        <v>76</v>
      </c>
      <c r="C31" s="210" t="s">
        <v>3530</v>
      </c>
      <c r="D31" s="114"/>
      <c r="E31" s="210" t="s">
        <v>145</v>
      </c>
      <c r="F31" s="200">
        <v>8.4</v>
      </c>
      <c r="G31" s="201" t="s">
        <v>147</v>
      </c>
      <c r="H31" s="112"/>
      <c r="I31" s="224"/>
      <c r="J31" s="114"/>
      <c r="K31" s="203"/>
      <c r="L31" s="203"/>
      <c r="M31" s="204"/>
      <c r="N31" s="204"/>
      <c r="O31" s="205">
        <v>3.0</v>
      </c>
      <c r="P31" s="205">
        <v>1.0</v>
      </c>
      <c r="Q31" s="205">
        <v>1.0</v>
      </c>
      <c r="R31" s="105"/>
      <c r="S31" s="105"/>
      <c r="T31" s="105"/>
      <c r="U31" s="105"/>
      <c r="V31" s="105"/>
    </row>
    <row r="32" outlineLevel="1">
      <c r="A32" s="195" t="s">
        <v>82</v>
      </c>
      <c r="B32" s="208" t="s">
        <v>170</v>
      </c>
      <c r="C32" s="210" t="s">
        <v>398</v>
      </c>
      <c r="D32" s="275" t="s">
        <v>316</v>
      </c>
      <c r="E32" s="210" t="s">
        <v>66</v>
      </c>
      <c r="F32" s="200">
        <v>7.199999999999999</v>
      </c>
      <c r="G32" s="201" t="s">
        <v>67</v>
      </c>
      <c r="H32" s="283" t="s">
        <v>3805</v>
      </c>
      <c r="I32" s="221"/>
      <c r="J32" s="110"/>
      <c r="K32" s="200"/>
      <c r="L32" s="203"/>
      <c r="M32" s="204"/>
      <c r="N32" s="204"/>
      <c r="O32" s="205">
        <v>1.0</v>
      </c>
      <c r="P32" s="205">
        <v>1.0</v>
      </c>
      <c r="Q32" s="205">
        <v>1.0</v>
      </c>
      <c r="R32" s="105"/>
      <c r="S32" s="105"/>
      <c r="T32" s="105"/>
      <c r="U32" s="105"/>
      <c r="V32" s="105"/>
    </row>
    <row r="33" outlineLevel="1">
      <c r="A33" s="207"/>
      <c r="B33" s="208" t="s">
        <v>177</v>
      </c>
      <c r="C33" s="210" t="s">
        <v>2564</v>
      </c>
      <c r="D33" s="114"/>
      <c r="E33" s="210" t="s">
        <v>145</v>
      </c>
      <c r="F33" s="200">
        <v>8.4</v>
      </c>
      <c r="G33" s="201" t="s">
        <v>147</v>
      </c>
      <c r="H33" s="112"/>
      <c r="I33" s="224"/>
      <c r="J33" s="114"/>
      <c r="K33" s="200"/>
      <c r="L33" s="203"/>
      <c r="M33" s="204"/>
      <c r="N33" s="204"/>
      <c r="O33" s="205">
        <v>1.0</v>
      </c>
      <c r="P33" s="205">
        <v>1.0</v>
      </c>
      <c r="Q33" s="205">
        <v>1.0</v>
      </c>
      <c r="R33" s="105"/>
      <c r="S33" s="105"/>
      <c r="T33" s="105"/>
      <c r="U33" s="105"/>
      <c r="V33" s="105"/>
    </row>
    <row r="34" outlineLevel="1">
      <c r="A34" s="195" t="s">
        <v>93</v>
      </c>
      <c r="B34" s="208" t="s">
        <v>402</v>
      </c>
      <c r="C34" s="210" t="s">
        <v>3806</v>
      </c>
      <c r="D34" s="275" t="s">
        <v>131</v>
      </c>
      <c r="E34" s="210" t="s">
        <v>291</v>
      </c>
      <c r="F34" s="200">
        <v>1.68</v>
      </c>
      <c r="G34" s="201" t="s">
        <v>70</v>
      </c>
      <c r="H34" s="243" t="s">
        <v>1117</v>
      </c>
      <c r="I34" s="221"/>
      <c r="J34" s="110"/>
      <c r="K34" s="203"/>
      <c r="L34" s="203"/>
      <c r="M34" s="204"/>
      <c r="N34" s="204"/>
      <c r="O34" s="205">
        <v>0.0</v>
      </c>
      <c r="P34" s="205">
        <v>1.0</v>
      </c>
      <c r="Q34" s="205">
        <v>1.0</v>
      </c>
      <c r="R34" s="105"/>
      <c r="S34" s="105"/>
      <c r="T34" s="105"/>
      <c r="U34" s="105"/>
      <c r="V34" s="105"/>
    </row>
    <row r="35" outlineLevel="1">
      <c r="A35" s="207"/>
      <c r="B35" s="208" t="s">
        <v>418</v>
      </c>
      <c r="C35" s="210" t="s">
        <v>262</v>
      </c>
      <c r="D35" s="114"/>
      <c r="E35" s="210" t="s">
        <v>473</v>
      </c>
      <c r="F35" s="200">
        <v>3.0</v>
      </c>
      <c r="G35" s="201" t="s">
        <v>193</v>
      </c>
      <c r="H35" s="112"/>
      <c r="I35" s="224"/>
      <c r="J35" s="114"/>
      <c r="K35" s="205"/>
      <c r="L35" s="204"/>
      <c r="M35" s="204"/>
      <c r="N35" s="204"/>
      <c r="O35" s="205">
        <v>0.0</v>
      </c>
      <c r="P35" s="205">
        <v>1.0</v>
      </c>
      <c r="Q35" s="205">
        <v>1.0</v>
      </c>
      <c r="R35" s="105"/>
      <c r="S35" s="105"/>
      <c r="T35" s="105"/>
      <c r="U35" s="105"/>
      <c r="V35" s="105"/>
    </row>
    <row r="36" outlineLevel="1">
      <c r="A36" s="195" t="s">
        <v>104</v>
      </c>
      <c r="B36" s="208" t="s">
        <v>378</v>
      </c>
      <c r="C36" s="275" t="s">
        <v>3809</v>
      </c>
      <c r="D36" s="275" t="s">
        <v>165</v>
      </c>
      <c r="E36" s="210" t="s">
        <v>1513</v>
      </c>
      <c r="F36" s="200">
        <v>10.2</v>
      </c>
      <c r="G36" s="201" t="s">
        <v>91</v>
      </c>
      <c r="H36" s="243" t="s">
        <v>1117</v>
      </c>
      <c r="I36" s="221"/>
      <c r="J36" s="110"/>
      <c r="K36" s="205"/>
      <c r="L36" s="204"/>
      <c r="M36" s="204"/>
      <c r="N36" s="204"/>
      <c r="O36" s="205">
        <v>1.0</v>
      </c>
      <c r="P36" s="205">
        <v>1.0</v>
      </c>
      <c r="Q36" s="205">
        <v>1.0</v>
      </c>
      <c r="R36" s="105"/>
      <c r="S36" s="105"/>
      <c r="T36" s="105"/>
      <c r="U36" s="105"/>
      <c r="V36" s="105"/>
    </row>
    <row r="37" outlineLevel="1">
      <c r="A37" s="207"/>
      <c r="B37" s="208" t="s">
        <v>392</v>
      </c>
      <c r="C37" s="114"/>
      <c r="D37" s="114"/>
      <c r="E37" s="210" t="s">
        <v>229</v>
      </c>
      <c r="F37" s="200">
        <v>6.0</v>
      </c>
      <c r="G37" s="704"/>
      <c r="H37" s="112"/>
      <c r="I37" s="224"/>
      <c r="J37" s="114"/>
      <c r="K37" s="205"/>
      <c r="L37" s="204"/>
      <c r="M37" s="204"/>
      <c r="N37" s="204"/>
      <c r="O37" s="205">
        <v>1.0</v>
      </c>
      <c r="P37" s="205">
        <v>1.0</v>
      </c>
      <c r="Q37" s="205">
        <v>1.0</v>
      </c>
      <c r="R37" s="105"/>
      <c r="S37" s="105"/>
      <c r="T37" s="105"/>
      <c r="U37" s="105"/>
      <c r="V37" s="105"/>
    </row>
    <row r="38" outlineLevel="1">
      <c r="A38" s="195" t="s">
        <v>110</v>
      </c>
      <c r="B38" s="208"/>
      <c r="C38" s="210" t="s">
        <v>224</v>
      </c>
      <c r="D38" s="275" t="s">
        <v>1385</v>
      </c>
      <c r="E38" s="210" t="s">
        <v>286</v>
      </c>
      <c r="F38" s="200" t="s">
        <v>287</v>
      </c>
      <c r="G38" s="201" t="s">
        <v>1443</v>
      </c>
      <c r="H38" s="243" t="s">
        <v>3813</v>
      </c>
      <c r="I38" s="221"/>
      <c r="J38" s="110"/>
      <c r="K38" s="203"/>
      <c r="L38" s="203"/>
      <c r="M38" s="204"/>
      <c r="N38" s="204"/>
      <c r="O38" s="205">
        <v>1.0</v>
      </c>
      <c r="P38" s="205">
        <v>1.0</v>
      </c>
      <c r="Q38" s="205">
        <v>1.0</v>
      </c>
      <c r="R38" s="105"/>
      <c r="S38" s="105"/>
      <c r="T38" s="105"/>
      <c r="U38" s="105"/>
      <c r="V38" s="105"/>
    </row>
    <row r="39" outlineLevel="1">
      <c r="A39" s="222"/>
      <c r="B39" s="208" t="s">
        <v>1820</v>
      </c>
      <c r="C39" s="210" t="s">
        <v>2094</v>
      </c>
      <c r="D39" s="233"/>
      <c r="E39" s="210" t="s">
        <v>451</v>
      </c>
      <c r="F39" s="200">
        <v>0.0</v>
      </c>
      <c r="G39" s="704"/>
      <c r="H39" s="231"/>
      <c r="J39" s="233"/>
      <c r="K39" s="203"/>
      <c r="L39" s="203"/>
      <c r="M39" s="204"/>
      <c r="N39" s="204"/>
      <c r="O39" s="205">
        <v>1.0</v>
      </c>
      <c r="P39" s="205">
        <v>1.0</v>
      </c>
      <c r="Q39" s="205">
        <v>1.0</v>
      </c>
      <c r="R39" s="105"/>
      <c r="S39" s="105"/>
      <c r="T39" s="105"/>
      <c r="U39" s="105"/>
      <c r="V39" s="105"/>
    </row>
    <row r="40" outlineLevel="1">
      <c r="A40" s="207"/>
      <c r="B40" s="208" t="s">
        <v>3817</v>
      </c>
      <c r="C40" s="210" t="s">
        <v>3818</v>
      </c>
      <c r="D40" s="114"/>
      <c r="E40" s="210" t="s">
        <v>451</v>
      </c>
      <c r="F40" s="200">
        <v>0.0</v>
      </c>
      <c r="G40" s="704"/>
      <c r="H40" s="112"/>
      <c r="I40" s="224"/>
      <c r="J40" s="114"/>
      <c r="K40" s="203"/>
      <c r="L40" s="203"/>
      <c r="M40" s="204"/>
      <c r="N40" s="204"/>
      <c r="O40" s="205">
        <v>1.0</v>
      </c>
      <c r="P40" s="205">
        <v>1.0</v>
      </c>
      <c r="Q40" s="205">
        <v>1.0</v>
      </c>
      <c r="R40" s="105"/>
      <c r="S40" s="105"/>
      <c r="T40" s="105"/>
      <c r="U40" s="105"/>
      <c r="V40" s="105"/>
    </row>
    <row r="41" outlineLevel="1">
      <c r="A41" s="195" t="s">
        <v>119</v>
      </c>
      <c r="B41" s="214"/>
      <c r="C41" s="210" t="s">
        <v>1270</v>
      </c>
      <c r="D41" s="275" t="s">
        <v>1385</v>
      </c>
      <c r="E41" s="210" t="s">
        <v>3823</v>
      </c>
      <c r="F41" s="200" t="s">
        <v>3824</v>
      </c>
      <c r="G41" s="201" t="s">
        <v>3825</v>
      </c>
      <c r="H41" s="243" t="s">
        <v>3826</v>
      </c>
      <c r="I41" s="221"/>
      <c r="J41" s="110"/>
      <c r="K41" s="204"/>
      <c r="L41" s="204"/>
      <c r="M41" s="204"/>
      <c r="N41" s="204"/>
      <c r="O41" s="205">
        <v>0.0</v>
      </c>
      <c r="P41" s="205">
        <v>1.0</v>
      </c>
      <c r="Q41" s="205">
        <v>1.0</v>
      </c>
      <c r="R41" s="105"/>
      <c r="S41" s="105"/>
      <c r="T41" s="105"/>
      <c r="U41" s="105"/>
      <c r="V41" s="105"/>
    </row>
    <row r="42" outlineLevel="1">
      <c r="A42" s="207"/>
      <c r="B42" s="208" t="s">
        <v>76</v>
      </c>
      <c r="C42" s="210" t="s">
        <v>3829</v>
      </c>
      <c r="D42" s="114"/>
      <c r="E42" s="210" t="s">
        <v>3830</v>
      </c>
      <c r="F42" s="200" t="s">
        <v>3831</v>
      </c>
      <c r="G42" s="201" t="s">
        <v>3832</v>
      </c>
      <c r="H42" s="112"/>
      <c r="I42" s="224"/>
      <c r="J42" s="114"/>
      <c r="K42" s="204"/>
      <c r="L42" s="204"/>
      <c r="M42" s="204"/>
      <c r="N42" s="204"/>
      <c r="O42" s="205"/>
      <c r="P42" s="205"/>
      <c r="Q42" s="205"/>
      <c r="R42" s="105"/>
      <c r="S42" s="105"/>
      <c r="T42" s="105"/>
      <c r="U42" s="105"/>
      <c r="V42" s="105"/>
    </row>
    <row r="43" outlineLevel="1">
      <c r="A43" s="195" t="s">
        <v>128</v>
      </c>
      <c r="B43" s="208"/>
      <c r="C43" s="210" t="s">
        <v>495</v>
      </c>
      <c r="D43" s="275" t="s">
        <v>1932</v>
      </c>
      <c r="E43" s="355" t="s">
        <v>205</v>
      </c>
      <c r="F43" s="200">
        <v>18.0</v>
      </c>
      <c r="G43" s="201" t="s">
        <v>168</v>
      </c>
      <c r="H43" s="243" t="s">
        <v>3838</v>
      </c>
      <c r="I43" s="221"/>
      <c r="J43" s="110"/>
      <c r="K43" s="203"/>
      <c r="L43" s="203"/>
      <c r="M43" s="204"/>
      <c r="N43" s="204"/>
      <c r="O43" s="205">
        <v>0.0</v>
      </c>
      <c r="P43" s="205">
        <v>1.0</v>
      </c>
      <c r="Q43" s="205">
        <v>1.0</v>
      </c>
      <c r="R43" s="105"/>
      <c r="S43" s="105"/>
      <c r="T43" s="105"/>
      <c r="U43" s="105"/>
      <c r="V43" s="105"/>
    </row>
    <row r="44" outlineLevel="1">
      <c r="A44" s="222"/>
      <c r="B44" s="208" t="s">
        <v>76</v>
      </c>
      <c r="C44" s="210" t="s">
        <v>594</v>
      </c>
      <c r="D44" s="233"/>
      <c r="E44" s="355" t="s">
        <v>206</v>
      </c>
      <c r="F44" s="200">
        <v>15.6</v>
      </c>
      <c r="G44" s="201" t="s">
        <v>80</v>
      </c>
      <c r="H44" s="231"/>
      <c r="J44" s="233"/>
      <c r="K44" s="203"/>
      <c r="L44" s="203"/>
      <c r="M44" s="204"/>
      <c r="N44" s="204"/>
      <c r="O44" s="205">
        <v>0.0</v>
      </c>
      <c r="P44" s="205">
        <v>1.0</v>
      </c>
      <c r="Q44" s="205">
        <v>1.0</v>
      </c>
      <c r="R44" s="105"/>
      <c r="S44" s="105"/>
      <c r="T44" s="105"/>
      <c r="U44" s="105"/>
      <c r="V44" s="105"/>
    </row>
    <row r="45" outlineLevel="1">
      <c r="A45" s="207"/>
      <c r="B45" s="208" t="s">
        <v>1820</v>
      </c>
      <c r="C45" s="210" t="s">
        <v>841</v>
      </c>
      <c r="D45" s="114"/>
      <c r="E45" s="355" t="s">
        <v>451</v>
      </c>
      <c r="F45" s="200">
        <v>0.0</v>
      </c>
      <c r="G45" s="704"/>
      <c r="H45" s="112"/>
      <c r="I45" s="224"/>
      <c r="J45" s="114"/>
      <c r="K45" s="203"/>
      <c r="L45" s="203"/>
      <c r="M45" s="204"/>
      <c r="N45" s="204"/>
      <c r="O45" s="205">
        <v>0.0</v>
      </c>
      <c r="P45" s="205">
        <v>1.0</v>
      </c>
      <c r="Q45" s="205">
        <v>1.0</v>
      </c>
      <c r="R45" s="105"/>
      <c r="S45" s="105"/>
      <c r="T45" s="105"/>
      <c r="U45" s="105"/>
      <c r="V45" s="105"/>
    </row>
    <row r="46">
      <c r="A46" s="180"/>
      <c r="B46" s="246"/>
      <c r="C46" s="180"/>
      <c r="D46" s="180"/>
      <c r="E46" s="180"/>
      <c r="F46" s="248"/>
      <c r="G46" s="248"/>
      <c r="H46" s="180"/>
      <c r="I46" s="180"/>
      <c r="J46" s="180"/>
      <c r="K46" s="180"/>
      <c r="L46" s="180"/>
      <c r="M46" s="180"/>
      <c r="N46" s="180"/>
      <c r="O46" s="180"/>
      <c r="P46" s="180"/>
      <c r="Q46" s="180"/>
      <c r="R46" s="180"/>
      <c r="S46" s="180"/>
      <c r="T46" s="180"/>
      <c r="U46" s="180"/>
      <c r="V46" s="180"/>
    </row>
    <row r="47">
      <c r="A47" s="250" t="s">
        <v>148</v>
      </c>
      <c r="B47" s="110"/>
      <c r="C47" s="251"/>
      <c r="D47" s="251"/>
      <c r="E47" s="251"/>
      <c r="F47" s="253"/>
      <c r="G47" s="251"/>
      <c r="H47" s="253"/>
      <c r="I47" s="253"/>
      <c r="J47" s="254"/>
      <c r="K47" s="253"/>
      <c r="L47" s="253"/>
      <c r="M47" s="253"/>
      <c r="N47" s="253"/>
      <c r="O47" s="253"/>
      <c r="P47" s="253"/>
      <c r="Q47" s="253"/>
      <c r="R47" s="253"/>
      <c r="S47" s="253"/>
      <c r="T47" s="253"/>
      <c r="U47" s="253"/>
      <c r="V47" s="253"/>
    </row>
    <row r="48" outlineLevel="1">
      <c r="A48" s="112"/>
      <c r="B48" s="114"/>
      <c r="C48" s="256" t="s">
        <v>48</v>
      </c>
      <c r="D48" s="257" t="s">
        <v>49</v>
      </c>
      <c r="E48" s="256" t="s">
        <v>50</v>
      </c>
      <c r="F48" s="259" t="s">
        <v>51</v>
      </c>
      <c r="G48" s="259" t="s">
        <v>174</v>
      </c>
      <c r="H48" s="260" t="s">
        <v>52</v>
      </c>
      <c r="I48" s="259" t="str">
        <f>'テンプレート'!I56</f>
        <v>Landing Lag</v>
      </c>
      <c r="J48" s="259" t="s">
        <v>176</v>
      </c>
      <c r="K48" s="259" t="str">
        <f>'テンプレート'!K56</f>
        <v>ベクトル</v>
      </c>
      <c r="L48" s="259" t="str">
        <f>'テンプレート'!L56</f>
        <v>KBG (R.E.)</v>
      </c>
      <c r="M48" s="259" t="str">
        <f>'テンプレート'!M56</f>
        <v>BKB (R.A.)</v>
      </c>
      <c r="N48" s="259" t="str">
        <f>'テンプレート'!N56</f>
        <v>FKB (R.F.)</v>
      </c>
      <c r="O48" s="262" t="str">
        <f>'テンプレート'!O56</f>
        <v>盾削り値</v>
      </c>
      <c r="P48" s="259" t="str">
        <f>'テンプレート'!P56</f>
        <v>ﾋｯﾄｽﾄｯﾌﾟ</v>
      </c>
      <c r="Q48" s="262" t="str">
        <f>'テンプレート'!Q56</f>
        <v>ずらし</v>
      </c>
      <c r="R48" s="263" t="str">
        <f>'テンプレート'!R56</f>
        <v>Comment</v>
      </c>
      <c r="S48" s="120"/>
      <c r="T48" s="120"/>
      <c r="U48" s="120"/>
      <c r="V48" s="120"/>
    </row>
    <row r="49" outlineLevel="1">
      <c r="A49" s="265" t="s">
        <v>187</v>
      </c>
      <c r="B49" s="267" t="s">
        <v>402</v>
      </c>
      <c r="C49" s="199" t="s">
        <v>3849</v>
      </c>
      <c r="D49" s="269" t="s">
        <v>309</v>
      </c>
      <c r="E49" s="271" t="s">
        <v>291</v>
      </c>
      <c r="F49" s="273">
        <v>1.68</v>
      </c>
      <c r="G49" s="273">
        <v>1.428</v>
      </c>
      <c r="H49" s="200" t="s">
        <v>292</v>
      </c>
      <c r="I49" s="274" t="str">
        <f t="array" ref="I49">INDEX('Aerial Attacks'!$O$3:$AA$109, MATCH($A$1,'Aerial Attacks'!$A$3:$A$109,0), MATCH(A49,'Aerial Attacks'!$O$2:$S$2,0))</f>
        <v>12</v>
      </c>
      <c r="J49" s="275" t="s">
        <v>584</v>
      </c>
      <c r="K49" s="200"/>
      <c r="L49" s="203"/>
      <c r="M49" s="203"/>
      <c r="N49" s="203"/>
      <c r="O49" s="200">
        <v>1.0</v>
      </c>
      <c r="P49" s="200">
        <v>1.0</v>
      </c>
      <c r="Q49" s="200">
        <v>1.0</v>
      </c>
      <c r="R49" s="2492"/>
      <c r="S49" s="221"/>
      <c r="T49" s="221"/>
      <c r="U49" s="221"/>
      <c r="V49" s="110"/>
    </row>
    <row r="50" outlineLevel="1">
      <c r="A50" s="207"/>
      <c r="B50" s="267" t="s">
        <v>418</v>
      </c>
      <c r="C50" s="199" t="s">
        <v>244</v>
      </c>
      <c r="D50" s="114"/>
      <c r="E50" s="199" t="s">
        <v>569</v>
      </c>
      <c r="F50" s="200">
        <v>6.119999999999999</v>
      </c>
      <c r="G50" s="200">
        <v>5.202</v>
      </c>
      <c r="H50" s="200" t="s">
        <v>70</v>
      </c>
      <c r="I50" s="207"/>
      <c r="J50" s="114"/>
      <c r="K50" s="200"/>
      <c r="L50" s="203"/>
      <c r="M50" s="203"/>
      <c r="N50" s="203"/>
      <c r="O50" s="200">
        <v>3.0</v>
      </c>
      <c r="P50" s="200">
        <v>1.0</v>
      </c>
      <c r="Q50" s="200">
        <v>1.0</v>
      </c>
      <c r="R50" s="112"/>
      <c r="S50" s="224"/>
      <c r="T50" s="224"/>
      <c r="U50" s="224"/>
      <c r="V50" s="114"/>
    </row>
    <row r="51" outlineLevel="1">
      <c r="A51" s="299" t="s">
        <v>219</v>
      </c>
      <c r="B51" s="267"/>
      <c r="C51" s="199" t="s">
        <v>794</v>
      </c>
      <c r="D51" s="301">
        <v>44.0</v>
      </c>
      <c r="E51" s="199" t="s">
        <v>173</v>
      </c>
      <c r="F51" s="200">
        <v>12.0</v>
      </c>
      <c r="G51" s="200">
        <v>10.2</v>
      </c>
      <c r="H51" s="200" t="s">
        <v>193</v>
      </c>
      <c r="I51" s="302" t="str">
        <f t="array" ref="I51">INDEX('Aerial Attacks'!$O$3:$AA$109, MATCH($A$1,'Aerial Attacks'!$A$3:$A$109,0), MATCH(A51,'Aerial Attacks'!$O$2:$S$2,0))</f>
        <v>7</v>
      </c>
      <c r="J51" s="210" t="s">
        <v>3852</v>
      </c>
      <c r="K51" s="200"/>
      <c r="L51" s="203"/>
      <c r="M51" s="203"/>
      <c r="N51" s="203"/>
      <c r="O51" s="200">
        <v>3.0</v>
      </c>
      <c r="P51" s="200">
        <v>1.0</v>
      </c>
      <c r="Q51" s="200">
        <v>1.0</v>
      </c>
      <c r="R51" s="2495"/>
      <c r="S51" s="120"/>
      <c r="T51" s="120"/>
      <c r="U51" s="120"/>
      <c r="V51" s="117"/>
    </row>
    <row r="52" outlineLevel="1">
      <c r="A52" s="299" t="s">
        <v>260</v>
      </c>
      <c r="B52" s="267"/>
      <c r="C52" s="199" t="s">
        <v>276</v>
      </c>
      <c r="D52" s="301">
        <v>49.0</v>
      </c>
      <c r="E52" s="199" t="s">
        <v>74</v>
      </c>
      <c r="F52" s="200">
        <v>14.399999999999999</v>
      </c>
      <c r="G52" s="200">
        <v>12.24</v>
      </c>
      <c r="H52" s="200" t="s">
        <v>59</v>
      </c>
      <c r="I52" s="302">
        <f t="array" ref="I52">INDEX('Aerial Attacks'!$O$3:$AA$109, MATCH($A$1,'Aerial Attacks'!$A$3:$A$109,0), MATCH(A52,'Aerial Attacks'!$O$2:$S$2,0))</f>
        <v>10</v>
      </c>
      <c r="J52" s="210" t="s">
        <v>1550</v>
      </c>
      <c r="K52" s="200"/>
      <c r="L52" s="203"/>
      <c r="M52" s="203"/>
      <c r="N52" s="203"/>
      <c r="O52" s="200">
        <v>3.0</v>
      </c>
      <c r="P52" s="200">
        <v>1.0</v>
      </c>
      <c r="Q52" s="200">
        <v>1.0</v>
      </c>
      <c r="R52" s="307" t="s">
        <v>3854</v>
      </c>
      <c r="S52" s="120"/>
      <c r="T52" s="120"/>
      <c r="U52" s="120"/>
      <c r="V52" s="117"/>
    </row>
    <row r="53" outlineLevel="1">
      <c r="A53" s="265" t="s">
        <v>271</v>
      </c>
      <c r="B53" s="267" t="s">
        <v>402</v>
      </c>
      <c r="C53" s="199" t="s">
        <v>3855</v>
      </c>
      <c r="D53" s="269" t="s">
        <v>309</v>
      </c>
      <c r="E53" s="199" t="s">
        <v>429</v>
      </c>
      <c r="F53" s="200">
        <v>1.2</v>
      </c>
      <c r="G53" s="200">
        <v>1.02</v>
      </c>
      <c r="H53" s="200" t="s">
        <v>292</v>
      </c>
      <c r="I53" s="274" t="str">
        <f t="array" ref="I53">INDEX('Aerial Attacks'!$O$3:$AA$109, MATCH($A$1,'Aerial Attacks'!$A$3:$A$109,0), MATCH(A53,'Aerial Attacks'!$O$2:$S$2,0))</f>
        <v>14</v>
      </c>
      <c r="J53" s="275" t="s">
        <v>2318</v>
      </c>
      <c r="K53" s="203"/>
      <c r="L53" s="203"/>
      <c r="M53" s="203"/>
      <c r="N53" s="203"/>
      <c r="O53" s="200">
        <v>0.0</v>
      </c>
      <c r="P53" s="200">
        <v>1.0</v>
      </c>
      <c r="Q53" s="200">
        <v>1.0</v>
      </c>
      <c r="R53" s="2492"/>
      <c r="S53" s="221"/>
      <c r="T53" s="221"/>
      <c r="U53" s="221"/>
      <c r="V53" s="110"/>
    </row>
    <row r="54" outlineLevel="1">
      <c r="A54" s="207"/>
      <c r="B54" s="267" t="s">
        <v>418</v>
      </c>
      <c r="C54" s="199" t="s">
        <v>262</v>
      </c>
      <c r="D54" s="114"/>
      <c r="E54" s="199" t="s">
        <v>229</v>
      </c>
      <c r="F54" s="200">
        <v>6.0</v>
      </c>
      <c r="G54" s="200">
        <v>5.1</v>
      </c>
      <c r="H54" s="200" t="s">
        <v>70</v>
      </c>
      <c r="I54" s="207"/>
      <c r="J54" s="114"/>
      <c r="K54" s="203"/>
      <c r="L54" s="203"/>
      <c r="M54" s="203"/>
      <c r="N54" s="203"/>
      <c r="O54" s="200">
        <v>0.0</v>
      </c>
      <c r="P54" s="200">
        <v>1.0</v>
      </c>
      <c r="Q54" s="200">
        <v>1.0</v>
      </c>
      <c r="R54" s="112"/>
      <c r="S54" s="224"/>
      <c r="T54" s="224"/>
      <c r="U54" s="224"/>
      <c r="V54" s="114"/>
    </row>
    <row r="55" outlineLevel="1">
      <c r="A55" s="299" t="s">
        <v>283</v>
      </c>
      <c r="B55" s="267"/>
      <c r="C55" s="199" t="s">
        <v>212</v>
      </c>
      <c r="D55" s="301">
        <v>58.0</v>
      </c>
      <c r="E55" s="199" t="s">
        <v>191</v>
      </c>
      <c r="F55" s="200">
        <v>13.2</v>
      </c>
      <c r="G55" s="200">
        <v>11.22</v>
      </c>
      <c r="H55" s="200" t="s">
        <v>193</v>
      </c>
      <c r="I55" s="302">
        <f t="array" ref="I55">INDEX('Aerial Attacks'!$O$3:$AA$109, MATCH($A$1,'Aerial Attacks'!$A$3:$A$109,0), MATCH(A55,'Aerial Attacks'!$O$2:$S$2,0))</f>
        <v>11</v>
      </c>
      <c r="J55" s="210" t="s">
        <v>3860</v>
      </c>
      <c r="K55" s="203"/>
      <c r="L55" s="203"/>
      <c r="M55" s="203"/>
      <c r="N55" s="203"/>
      <c r="O55" s="200">
        <v>0.0</v>
      </c>
      <c r="P55" s="200">
        <v>1.0</v>
      </c>
      <c r="Q55" s="200">
        <v>1.0</v>
      </c>
      <c r="R55" s="213" t="s">
        <v>214</v>
      </c>
      <c r="S55" s="120"/>
      <c r="T55" s="120"/>
      <c r="U55" s="120"/>
      <c r="V55" s="117"/>
    </row>
    <row r="56">
      <c r="A56" s="312"/>
      <c r="B56" s="315"/>
      <c r="C56" s="317"/>
      <c r="D56" s="317"/>
      <c r="E56" s="318"/>
      <c r="F56" s="318"/>
      <c r="G56" s="318"/>
      <c r="H56" s="319"/>
      <c r="I56" s="319"/>
      <c r="J56" s="320"/>
      <c r="K56" s="320"/>
      <c r="L56" s="320"/>
      <c r="M56" s="320"/>
      <c r="N56" s="320"/>
      <c r="O56" s="320"/>
      <c r="P56" s="320"/>
      <c r="Q56" s="180"/>
      <c r="R56" s="180"/>
      <c r="S56" s="180"/>
      <c r="T56" s="180"/>
      <c r="U56" s="180"/>
      <c r="V56" s="180"/>
    </row>
    <row r="57">
      <c r="A57" s="322" t="s">
        <v>305</v>
      </c>
      <c r="B57" s="117"/>
      <c r="C57" s="317"/>
      <c r="D57" s="317"/>
      <c r="E57" s="318"/>
      <c r="F57" s="318"/>
      <c r="G57" s="318"/>
      <c r="H57" s="319"/>
      <c r="I57" s="319"/>
      <c r="J57" s="320"/>
      <c r="K57" s="320"/>
      <c r="L57" s="320"/>
      <c r="M57" s="320"/>
      <c r="N57" s="320"/>
      <c r="O57" s="320"/>
      <c r="P57" s="320"/>
      <c r="Q57" s="180"/>
      <c r="R57" s="180"/>
      <c r="S57" s="180"/>
      <c r="T57" s="180"/>
      <c r="U57" s="180"/>
      <c r="V57" s="180"/>
    </row>
    <row r="58" outlineLevel="1">
      <c r="A58" s="324" t="s">
        <v>3863</v>
      </c>
      <c r="B58" s="117"/>
      <c r="C58" s="327" t="s">
        <v>48</v>
      </c>
      <c r="D58" s="327" t="s">
        <v>49</v>
      </c>
      <c r="E58" s="328" t="s">
        <v>50</v>
      </c>
      <c r="F58" s="329" t="s">
        <v>51</v>
      </c>
      <c r="G58" s="328" t="s">
        <v>52</v>
      </c>
      <c r="H58" s="331" t="s">
        <v>53</v>
      </c>
      <c r="I58" s="120"/>
      <c r="J58" s="117"/>
      <c r="K58" s="333" t="str">
        <f>'テンプレート'!K72</f>
        <v>ベクトル</v>
      </c>
      <c r="L58" s="333" t="str">
        <f>'テンプレート'!L72</f>
        <v>KBG (R.E.)</v>
      </c>
      <c r="M58" s="333" t="str">
        <f>'テンプレート'!M72</f>
        <v>BKB (R.A.)</v>
      </c>
      <c r="N58" s="333" t="str">
        <f>'テンプレート'!N72</f>
        <v>FKB (R.F.)</v>
      </c>
      <c r="O58" s="334" t="str">
        <f>'テンプレート'!O72</f>
        <v>盾削り値</v>
      </c>
      <c r="P58" s="333" t="str">
        <f>'テンプレート'!P72</f>
        <v>ﾋｯﾄｽﾄｯﾌﾟ</v>
      </c>
      <c r="Q58" s="334" t="str">
        <f>'テンプレート'!Q72</f>
        <v>ずらし</v>
      </c>
      <c r="R58" s="333" t="str">
        <f>'テンプレート'!R72</f>
        <v>相殺</v>
      </c>
      <c r="S58" s="334" t="str">
        <f>'テンプレート'!S72</f>
        <v>相殺ﾓｰｼｮﾝ</v>
      </c>
      <c r="T58" s="334" t="str">
        <f>'テンプレート'!T72</f>
        <v>飛び道具</v>
      </c>
      <c r="U58" s="334" t="str">
        <f>'テンプレート'!U72</f>
        <v>慣性反転</v>
      </c>
      <c r="V58" s="334" t="str">
        <f>'テンプレート'!V72</f>
        <v>向き反転</v>
      </c>
    </row>
    <row r="59" outlineLevel="1">
      <c r="A59" s="335" t="s">
        <v>324</v>
      </c>
      <c r="B59" s="343" t="s">
        <v>3868</v>
      </c>
      <c r="C59" s="199" t="s">
        <v>2151</v>
      </c>
      <c r="D59" s="314" t="s">
        <v>450</v>
      </c>
      <c r="E59" s="386"/>
      <c r="F59" s="386"/>
      <c r="G59" s="386"/>
      <c r="H59" s="606"/>
      <c r="I59" s="221"/>
      <c r="J59" s="110"/>
      <c r="K59" s="386"/>
      <c r="L59" s="386"/>
      <c r="M59" s="386"/>
      <c r="N59" s="386"/>
      <c r="O59" s="386"/>
      <c r="P59" s="386"/>
      <c r="Q59" s="386"/>
      <c r="R59" s="386"/>
      <c r="S59" s="386"/>
      <c r="T59" s="386"/>
      <c r="U59" s="344" t="s">
        <v>340</v>
      </c>
      <c r="V59" s="344" t="b">
        <v>1</v>
      </c>
    </row>
    <row r="60" outlineLevel="1">
      <c r="A60" s="222"/>
      <c r="B60" s="343" t="s">
        <v>3130</v>
      </c>
      <c r="C60" s="199" t="s">
        <v>3869</v>
      </c>
      <c r="D60" s="114"/>
      <c r="E60" s="199" t="s">
        <v>587</v>
      </c>
      <c r="F60" s="200">
        <v>4.2</v>
      </c>
      <c r="G60" s="199" t="s">
        <v>292</v>
      </c>
      <c r="H60" s="112"/>
      <c r="I60" s="224"/>
      <c r="J60" s="114"/>
      <c r="K60" s="203"/>
      <c r="L60" s="203"/>
      <c r="M60" s="204"/>
      <c r="N60" s="204"/>
      <c r="O60" s="200">
        <v>0.0</v>
      </c>
      <c r="P60" s="200">
        <v>1.0</v>
      </c>
      <c r="Q60" s="200">
        <v>1.0</v>
      </c>
      <c r="R60" s="205" t="b">
        <v>1</v>
      </c>
      <c r="S60" s="205" t="b">
        <v>0</v>
      </c>
      <c r="T60" s="205" t="b">
        <v>1</v>
      </c>
      <c r="U60" s="207"/>
      <c r="V60" s="207"/>
    </row>
    <row r="61" outlineLevel="1">
      <c r="A61" s="324" t="s">
        <v>3870</v>
      </c>
      <c r="B61" s="117"/>
      <c r="C61" s="327" t="s">
        <v>48</v>
      </c>
      <c r="D61" s="327" t="s">
        <v>49</v>
      </c>
      <c r="E61" s="328" t="s">
        <v>50</v>
      </c>
      <c r="F61" s="329" t="s">
        <v>51</v>
      </c>
      <c r="G61" s="328" t="s">
        <v>52</v>
      </c>
      <c r="H61" s="331" t="s">
        <v>53</v>
      </c>
      <c r="I61" s="120"/>
      <c r="J61" s="117"/>
      <c r="K61" s="333" t="str">
        <f>'テンプレート'!K75</f>
        <v>ベクトル</v>
      </c>
      <c r="L61" s="333" t="str">
        <f>'テンプレート'!L75</f>
        <v>KBG (R.E.)</v>
      </c>
      <c r="M61" s="333" t="str">
        <f>'テンプレート'!M75</f>
        <v>BKB (R.A.)</v>
      </c>
      <c r="N61" s="333" t="str">
        <f>'テンプレート'!N75</f>
        <v>FKB (R.F.)</v>
      </c>
      <c r="O61" s="334" t="str">
        <f>'テンプレート'!O75</f>
        <v>盾削り値</v>
      </c>
      <c r="P61" s="333" t="str">
        <f>'テンプレート'!P75</f>
        <v>ﾋｯﾄｽﾄｯﾌﾟ</v>
      </c>
      <c r="Q61" s="334" t="str">
        <f>'テンプレート'!Q75</f>
        <v>ずらし</v>
      </c>
      <c r="R61" s="333" t="str">
        <f>'テンプレート'!R75</f>
        <v>相殺</v>
      </c>
      <c r="S61" s="334" t="str">
        <f>'テンプレート'!S75</f>
        <v>相殺ﾓｰｼｮﾝ</v>
      </c>
      <c r="T61" s="334" t="str">
        <f>'テンプレート'!T75</f>
        <v>飛び道具</v>
      </c>
      <c r="U61" s="334" t="str">
        <f>'テンプレート'!U75</f>
        <v>慣性反転</v>
      </c>
      <c r="V61" s="334" t="str">
        <f>'テンプレート'!V75</f>
        <v>向き反転</v>
      </c>
    </row>
    <row r="62" outlineLevel="1">
      <c r="A62" s="358" t="s">
        <v>324</v>
      </c>
      <c r="B62" s="343" t="s">
        <v>402</v>
      </c>
      <c r="C62" s="199" t="s">
        <v>3871</v>
      </c>
      <c r="D62" s="275" t="s">
        <v>754</v>
      </c>
      <c r="E62" s="199" t="s">
        <v>592</v>
      </c>
      <c r="F62" s="200">
        <v>1.7999999999999998</v>
      </c>
      <c r="G62" s="199" t="s">
        <v>292</v>
      </c>
      <c r="H62" s="243" t="s">
        <v>214</v>
      </c>
      <c r="I62" s="221"/>
      <c r="J62" s="110"/>
      <c r="K62" s="203"/>
      <c r="L62" s="203"/>
      <c r="M62" s="204"/>
      <c r="N62" s="204"/>
      <c r="O62" s="200">
        <v>0.0</v>
      </c>
      <c r="P62" s="200">
        <v>1.0</v>
      </c>
      <c r="Q62" s="200">
        <v>1.0</v>
      </c>
      <c r="R62" s="205" t="b">
        <v>0</v>
      </c>
      <c r="S62" s="205" t="b">
        <v>0</v>
      </c>
      <c r="T62" s="205" t="b">
        <v>1</v>
      </c>
      <c r="U62" s="344" t="s">
        <v>340</v>
      </c>
      <c r="V62" s="344" t="b">
        <v>1</v>
      </c>
    </row>
    <row r="63" outlineLevel="1">
      <c r="A63" s="207"/>
      <c r="B63" s="343" t="s">
        <v>418</v>
      </c>
      <c r="C63" s="199" t="s">
        <v>622</v>
      </c>
      <c r="D63" s="114"/>
      <c r="E63" s="199" t="s">
        <v>151</v>
      </c>
      <c r="F63" s="200">
        <v>6.6</v>
      </c>
      <c r="G63" s="199" t="s">
        <v>70</v>
      </c>
      <c r="H63" s="112"/>
      <c r="I63" s="224"/>
      <c r="J63" s="114"/>
      <c r="K63" s="200"/>
      <c r="L63" s="200"/>
      <c r="M63" s="205"/>
      <c r="N63" s="205"/>
      <c r="O63" s="200">
        <v>0.0</v>
      </c>
      <c r="P63" s="200">
        <v>1.0</v>
      </c>
      <c r="Q63" s="200">
        <v>1.0</v>
      </c>
      <c r="R63" s="205" t="b">
        <v>0</v>
      </c>
      <c r="S63" s="205" t="b">
        <v>0</v>
      </c>
      <c r="T63" s="205" t="b">
        <v>1</v>
      </c>
      <c r="U63" s="207"/>
      <c r="V63" s="207"/>
    </row>
    <row r="64" outlineLevel="1">
      <c r="A64" s="324" t="s">
        <v>1971</v>
      </c>
      <c r="B64" s="117"/>
      <c r="C64" s="327" t="s">
        <v>48</v>
      </c>
      <c r="D64" s="327" t="s">
        <v>49</v>
      </c>
      <c r="E64" s="328" t="s">
        <v>50</v>
      </c>
      <c r="F64" s="329" t="s">
        <v>51</v>
      </c>
      <c r="G64" s="328" t="s">
        <v>52</v>
      </c>
      <c r="H64" s="331" t="s">
        <v>53</v>
      </c>
      <c r="I64" s="120"/>
      <c r="J64" s="117"/>
      <c r="K64" s="333" t="str">
        <f>'テンプレート'!K80</f>
        <v>ベクトル</v>
      </c>
      <c r="L64" s="333" t="str">
        <f>'テンプレート'!L80</f>
        <v>KBG (R.E.)</v>
      </c>
      <c r="M64" s="333" t="str">
        <f>'テンプレート'!M80</f>
        <v>BKB (R.A.)</v>
      </c>
      <c r="N64" s="333" t="str">
        <f>'テンプレート'!N80</f>
        <v>FKB (R.F.)</v>
      </c>
      <c r="O64" s="334" t="str">
        <f>'テンプレート'!O80</f>
        <v>盾削り値</v>
      </c>
      <c r="P64" s="333" t="str">
        <f>'テンプレート'!P80</f>
        <v>ﾋｯﾄｽﾄｯﾌﾟ</v>
      </c>
      <c r="Q64" s="334" t="str">
        <f>'テンプレート'!Q80</f>
        <v>ずらし</v>
      </c>
      <c r="R64" s="333" t="str">
        <f>'テンプレート'!R80</f>
        <v>相殺</v>
      </c>
      <c r="S64" s="334" t="str">
        <f>'テンプレート'!S80</f>
        <v>相殺ﾓｰｼｮﾝ</v>
      </c>
      <c r="T64" s="334" t="str">
        <f>'テンプレート'!T80</f>
        <v>飛び道具</v>
      </c>
      <c r="U64" s="334" t="str">
        <f>'テンプレート'!U80</f>
        <v>慣性反転</v>
      </c>
      <c r="V64" s="334" t="str">
        <f>'テンプレート'!V80</f>
        <v>向き反転</v>
      </c>
    </row>
    <row r="65" outlineLevel="1">
      <c r="A65" s="1237" t="s">
        <v>324</v>
      </c>
      <c r="B65" s="848"/>
      <c r="C65" s="386"/>
      <c r="D65" s="197" t="s">
        <v>1153</v>
      </c>
      <c r="E65" s="386"/>
      <c r="F65" s="386"/>
      <c r="G65" s="386"/>
      <c r="H65" s="213" t="s">
        <v>3873</v>
      </c>
      <c r="I65" s="120"/>
      <c r="J65" s="117"/>
      <c r="K65" s="414"/>
      <c r="L65" s="414"/>
      <c r="M65" s="414"/>
      <c r="N65" s="414"/>
      <c r="O65" s="414"/>
      <c r="P65" s="414"/>
      <c r="Q65" s="414"/>
      <c r="R65" s="414"/>
      <c r="S65" s="414"/>
      <c r="T65" s="414"/>
      <c r="U65" s="205" t="b">
        <v>0</v>
      </c>
      <c r="V65" s="205" t="b">
        <v>0</v>
      </c>
    </row>
    <row r="66" outlineLevel="1">
      <c r="A66" s="324" t="s">
        <v>3874</v>
      </c>
      <c r="B66" s="117"/>
      <c r="C66" s="327" t="s">
        <v>48</v>
      </c>
      <c r="D66" s="327" t="s">
        <v>49</v>
      </c>
      <c r="E66" s="328" t="s">
        <v>50</v>
      </c>
      <c r="F66" s="329" t="s">
        <v>51</v>
      </c>
      <c r="G66" s="328" t="s">
        <v>52</v>
      </c>
      <c r="H66" s="331" t="s">
        <v>53</v>
      </c>
      <c r="I66" s="120"/>
      <c r="J66" s="117"/>
      <c r="K66" s="333" t="str">
        <f>'テンプレート'!K85</f>
        <v>ベクトル</v>
      </c>
      <c r="L66" s="333" t="str">
        <f>'テンプレート'!L85</f>
        <v>KBG (R.E.)</v>
      </c>
      <c r="M66" s="333" t="str">
        <f>'テンプレート'!M85</f>
        <v>BKB (R.A.)</v>
      </c>
      <c r="N66" s="333" t="str">
        <f>'テンプレート'!N85</f>
        <v>FKB (R.F.)</v>
      </c>
      <c r="O66" s="334" t="str">
        <f>'テンプレート'!O85</f>
        <v>盾削り値</v>
      </c>
      <c r="P66" s="333" t="str">
        <f>'テンプレート'!P85</f>
        <v>ﾋｯﾄｽﾄｯﾌﾟ</v>
      </c>
      <c r="Q66" s="334" t="str">
        <f>'テンプレート'!Q85</f>
        <v>ずらし</v>
      </c>
      <c r="R66" s="333" t="str">
        <f>'テンプレート'!R85</f>
        <v>相殺</v>
      </c>
      <c r="S66" s="334" t="str">
        <f>'テンプレート'!S85</f>
        <v>相殺ﾓｰｼｮﾝ</v>
      </c>
      <c r="T66" s="334" t="str">
        <f>'テンプレート'!T85</f>
        <v>飛び道具</v>
      </c>
      <c r="U66" s="334" t="str">
        <f>'テンプレート'!U85</f>
        <v>慣性反転</v>
      </c>
      <c r="V66" s="334" t="str">
        <f>'テンプレート'!V85</f>
        <v>向き反転</v>
      </c>
    </row>
    <row r="67" outlineLevel="1">
      <c r="A67" s="358" t="s">
        <v>324</v>
      </c>
      <c r="B67" s="388" t="s">
        <v>1747</v>
      </c>
      <c r="C67" s="199" t="s">
        <v>3875</v>
      </c>
      <c r="D67" s="199" t="s">
        <v>1108</v>
      </c>
      <c r="E67" s="414"/>
      <c r="F67" s="386"/>
      <c r="G67" s="386"/>
      <c r="H67" s="213" t="s">
        <v>3876</v>
      </c>
      <c r="I67" s="120"/>
      <c r="J67" s="117"/>
      <c r="K67" s="414"/>
      <c r="L67" s="414"/>
      <c r="M67" s="414"/>
      <c r="N67" s="414"/>
      <c r="O67" s="414"/>
      <c r="P67" s="414"/>
      <c r="Q67" s="414"/>
      <c r="R67" s="414"/>
      <c r="S67" s="414"/>
      <c r="T67" s="414"/>
      <c r="U67" s="344" t="b">
        <v>0</v>
      </c>
      <c r="V67" s="344" t="b">
        <v>0</v>
      </c>
    </row>
    <row r="68" outlineLevel="1">
      <c r="A68" s="222"/>
      <c r="B68" s="388" t="s">
        <v>1176</v>
      </c>
      <c r="C68" s="199" t="s">
        <v>143</v>
      </c>
      <c r="D68" s="199" t="s">
        <v>118</v>
      </c>
      <c r="E68" s="199" t="s">
        <v>629</v>
      </c>
      <c r="F68" s="199" t="s">
        <v>630</v>
      </c>
      <c r="G68" s="199" t="s">
        <v>631</v>
      </c>
      <c r="H68" s="213" t="s">
        <v>3877</v>
      </c>
      <c r="I68" s="120"/>
      <c r="J68" s="117"/>
      <c r="K68" s="200"/>
      <c r="L68" s="200"/>
      <c r="M68" s="205"/>
      <c r="N68" s="205"/>
      <c r="O68" s="200"/>
      <c r="P68" s="200"/>
      <c r="Q68" s="200"/>
      <c r="R68" s="205" t="b">
        <v>0</v>
      </c>
      <c r="S68" s="205" t="b">
        <v>0</v>
      </c>
      <c r="T68" s="205" t="b">
        <v>0</v>
      </c>
      <c r="U68" s="222"/>
      <c r="V68" s="222"/>
    </row>
    <row r="69" ht="21.0" customHeight="1" outlineLevel="1">
      <c r="A69" s="222"/>
      <c r="B69" s="388" t="s">
        <v>3878</v>
      </c>
      <c r="C69" s="199" t="s">
        <v>3879</v>
      </c>
      <c r="D69" s="216" t="s">
        <v>65</v>
      </c>
      <c r="E69" s="386"/>
      <c r="F69" s="386"/>
      <c r="G69" s="386"/>
      <c r="H69" s="283" t="s">
        <v>3880</v>
      </c>
      <c r="I69" s="221"/>
      <c r="J69" s="110"/>
      <c r="K69" s="200"/>
      <c r="L69" s="200"/>
      <c r="M69" s="205"/>
      <c r="N69" s="205"/>
      <c r="O69" s="200"/>
      <c r="P69" s="200"/>
      <c r="Q69" s="200"/>
      <c r="R69" s="205" t="b">
        <v>0</v>
      </c>
      <c r="S69" s="205" t="b">
        <v>0</v>
      </c>
      <c r="T69" s="205" t="b">
        <v>0</v>
      </c>
      <c r="U69" s="222"/>
      <c r="V69" s="222"/>
    </row>
    <row r="70" ht="21.0" customHeight="1" outlineLevel="1">
      <c r="A70" s="207"/>
      <c r="B70" s="388" t="s">
        <v>3881</v>
      </c>
      <c r="C70" s="199" t="s">
        <v>3882</v>
      </c>
      <c r="D70" s="207"/>
      <c r="E70" s="199" t="s">
        <v>451</v>
      </c>
      <c r="F70" s="199" t="s">
        <v>451</v>
      </c>
      <c r="G70" s="386"/>
      <c r="H70" s="112"/>
      <c r="I70" s="224"/>
      <c r="J70" s="114"/>
      <c r="K70" s="200"/>
      <c r="L70" s="200"/>
      <c r="M70" s="205"/>
      <c r="N70" s="205"/>
      <c r="O70" s="200">
        <v>0.0</v>
      </c>
      <c r="P70" s="200">
        <v>1.0</v>
      </c>
      <c r="Q70" s="200">
        <v>1.0</v>
      </c>
      <c r="R70" s="205" t="b">
        <v>0</v>
      </c>
      <c r="S70" s="205" t="b">
        <v>0</v>
      </c>
      <c r="T70" s="205"/>
      <c r="U70" s="207"/>
      <c r="V70" s="207"/>
    </row>
    <row r="71">
      <c r="A71" s="312"/>
      <c r="B71" s="315"/>
      <c r="C71" s="317"/>
      <c r="D71" s="317"/>
      <c r="E71" s="318"/>
      <c r="F71" s="318"/>
      <c r="G71" s="318"/>
      <c r="H71" s="319"/>
      <c r="I71" s="319"/>
      <c r="J71" s="320"/>
      <c r="K71" s="320"/>
      <c r="L71" s="320"/>
      <c r="M71" s="320"/>
      <c r="N71" s="320"/>
      <c r="O71" s="320"/>
      <c r="P71" s="320"/>
      <c r="Q71" s="180"/>
      <c r="R71" s="180"/>
      <c r="S71" s="180"/>
      <c r="T71" s="180"/>
      <c r="U71" s="180"/>
      <c r="V71" s="180"/>
    </row>
    <row r="72">
      <c r="A72" s="390" t="s">
        <v>442</v>
      </c>
      <c r="B72" s="110"/>
      <c r="C72" s="319"/>
      <c r="D72" s="319"/>
      <c r="E72" s="320"/>
      <c r="F72" s="392"/>
      <c r="G72" s="392"/>
      <c r="H72" s="320"/>
      <c r="I72" s="320"/>
      <c r="J72" s="320"/>
      <c r="K72" s="320"/>
      <c r="L72" s="320"/>
      <c r="M72" s="320"/>
      <c r="N72" s="180"/>
      <c r="O72" s="180"/>
      <c r="P72" s="180"/>
      <c r="Q72" s="320"/>
      <c r="R72" s="320"/>
      <c r="S72" s="320"/>
      <c r="T72" s="320"/>
      <c r="U72" s="320"/>
      <c r="V72" s="320"/>
    </row>
    <row r="73" outlineLevel="1">
      <c r="A73" s="112"/>
      <c r="B73" s="114"/>
      <c r="C73" s="393" t="s">
        <v>48</v>
      </c>
      <c r="D73" s="393" t="s">
        <v>49</v>
      </c>
      <c r="E73" s="393" t="s">
        <v>50</v>
      </c>
      <c r="F73" s="396" t="s">
        <v>51</v>
      </c>
      <c r="G73" s="319"/>
      <c r="H73" s="319"/>
      <c r="I73" s="319"/>
      <c r="J73" s="320"/>
      <c r="K73" s="320"/>
      <c r="L73" s="320"/>
      <c r="M73" s="320"/>
      <c r="N73" s="320"/>
      <c r="O73" s="320"/>
      <c r="P73" s="320"/>
      <c r="Q73" s="320"/>
      <c r="R73" s="320"/>
      <c r="S73" s="320"/>
      <c r="T73" s="320"/>
      <c r="U73" s="320"/>
      <c r="V73" s="320"/>
    </row>
    <row r="74" outlineLevel="1">
      <c r="A74" s="398" t="s">
        <v>449</v>
      </c>
      <c r="B74" s="399" t="s">
        <v>449</v>
      </c>
      <c r="C74" s="199" t="s">
        <v>429</v>
      </c>
      <c r="D74" s="199" t="s">
        <v>66</v>
      </c>
      <c r="E74" s="199" t="s">
        <v>452</v>
      </c>
      <c r="F74" s="200">
        <v>1.56</v>
      </c>
      <c r="G74" s="319"/>
      <c r="H74" s="319"/>
      <c r="I74" s="319"/>
      <c r="J74" s="320"/>
      <c r="K74" s="320"/>
      <c r="L74" s="320"/>
      <c r="M74" s="320"/>
      <c r="N74" s="320"/>
      <c r="O74" s="320"/>
      <c r="P74" s="320"/>
      <c r="Q74" s="320"/>
      <c r="R74" s="320"/>
      <c r="S74" s="320"/>
      <c r="T74" s="320"/>
      <c r="U74" s="320"/>
      <c r="V74" s="320"/>
    </row>
    <row r="75" outlineLevel="1">
      <c r="A75" s="400" t="s">
        <v>454</v>
      </c>
      <c r="B75" s="399" t="s">
        <v>455</v>
      </c>
      <c r="C75" s="199" t="s">
        <v>261</v>
      </c>
      <c r="D75" s="199" t="s">
        <v>165</v>
      </c>
      <c r="E75" s="401"/>
      <c r="F75" s="402"/>
      <c r="G75" s="402"/>
      <c r="H75" s="319"/>
      <c r="I75" s="319"/>
      <c r="J75" s="320"/>
      <c r="K75" s="320"/>
      <c r="L75" s="320"/>
      <c r="M75" s="320"/>
      <c r="N75" s="320"/>
      <c r="O75" s="320"/>
      <c r="P75" s="320"/>
      <c r="Q75" s="320"/>
      <c r="R75" s="320"/>
      <c r="S75" s="320"/>
      <c r="T75" s="320"/>
      <c r="U75" s="320"/>
      <c r="V75" s="320"/>
    </row>
    <row r="76" outlineLevel="1">
      <c r="A76" s="231"/>
      <c r="B76" s="399" t="s">
        <v>456</v>
      </c>
      <c r="C76" s="199" t="s">
        <v>212</v>
      </c>
      <c r="D76" s="199" t="s">
        <v>159</v>
      </c>
      <c r="E76" s="401"/>
      <c r="F76" s="402"/>
      <c r="G76" s="402"/>
      <c r="H76" s="319"/>
      <c r="I76" s="319"/>
      <c r="J76" s="320"/>
      <c r="K76" s="320"/>
      <c r="L76" s="320"/>
      <c r="M76" s="320"/>
      <c r="N76" s="320"/>
      <c r="O76" s="320"/>
      <c r="P76" s="320"/>
      <c r="Q76" s="320"/>
      <c r="R76" s="320"/>
      <c r="S76" s="320"/>
      <c r="T76" s="320"/>
      <c r="U76" s="320"/>
      <c r="V76" s="320"/>
    </row>
    <row r="77" outlineLevel="1">
      <c r="A77" s="112"/>
      <c r="B77" s="399" t="s">
        <v>459</v>
      </c>
      <c r="C77" s="199" t="s">
        <v>130</v>
      </c>
      <c r="D77" s="199" t="s">
        <v>458</v>
      </c>
      <c r="E77" s="319"/>
      <c r="F77" s="402"/>
      <c r="G77" s="402"/>
      <c r="H77" s="319"/>
      <c r="I77" s="319"/>
      <c r="J77" s="320"/>
      <c r="K77" s="320"/>
      <c r="L77" s="320"/>
      <c r="M77" s="320"/>
      <c r="N77" s="320"/>
      <c r="O77" s="320"/>
      <c r="P77" s="320"/>
      <c r="Q77" s="320"/>
      <c r="R77" s="320"/>
      <c r="S77" s="320"/>
      <c r="T77" s="320"/>
      <c r="U77" s="320"/>
      <c r="V77" s="320"/>
    </row>
    <row r="78" outlineLevel="1">
      <c r="A78" s="403" t="s">
        <v>462</v>
      </c>
      <c r="B78" s="117"/>
      <c r="C78" s="393" t="s">
        <v>465</v>
      </c>
      <c r="D78" s="393" t="s">
        <v>48</v>
      </c>
      <c r="E78" s="393" t="s">
        <v>49</v>
      </c>
      <c r="F78" s="393" t="s">
        <v>50</v>
      </c>
      <c r="G78" s="396" t="s">
        <v>51</v>
      </c>
      <c r="H78" s="1036" t="s">
        <v>53</v>
      </c>
      <c r="I78" s="120"/>
      <c r="J78" s="117"/>
      <c r="K78" s="405" t="str">
        <f>'テンプレート'!K97</f>
        <v>ベクトル</v>
      </c>
      <c r="L78" s="405" t="str">
        <f>'テンプレート'!L97</f>
        <v>KBG (R.E.)</v>
      </c>
      <c r="M78" s="405" t="str">
        <f>'テンプレート'!M97</f>
        <v>BKB (R.A.)</v>
      </c>
      <c r="N78" s="405" t="str">
        <f>'テンプレート'!N97</f>
        <v>FKB (R.F.)</v>
      </c>
      <c r="O78" s="406" t="str">
        <f>'テンプレート'!O97</f>
        <v>盾削り値</v>
      </c>
      <c r="P78" s="405" t="str">
        <f>'テンプレート'!P97</f>
        <v>ﾋｯﾄｽﾄｯﾌﾟ</v>
      </c>
      <c r="Q78" s="406" t="str">
        <f>'テンプレート'!Q97</f>
        <v>ずらし</v>
      </c>
      <c r="R78" s="408"/>
      <c r="S78" s="408"/>
      <c r="T78" s="408"/>
      <c r="U78" s="408"/>
      <c r="V78" s="408"/>
    </row>
    <row r="79" outlineLevel="1">
      <c r="A79" s="411" t="s">
        <v>467</v>
      </c>
      <c r="B79" s="399" t="s">
        <v>469</v>
      </c>
      <c r="C79" s="415" t="b">
        <v>0</v>
      </c>
      <c r="D79" s="414"/>
      <c r="E79" s="426">
        <v>44.0</v>
      </c>
      <c r="F79" s="386"/>
      <c r="G79" s="414"/>
      <c r="H79" s="1141"/>
      <c r="I79" s="221"/>
      <c r="J79" s="110"/>
      <c r="K79" s="414"/>
      <c r="L79" s="414"/>
      <c r="M79" s="414"/>
      <c r="N79" s="414"/>
      <c r="O79" s="414"/>
      <c r="P79" s="414"/>
      <c r="Q79" s="414"/>
      <c r="R79" s="408"/>
      <c r="S79" s="320"/>
      <c r="T79" s="320"/>
      <c r="U79" s="320"/>
      <c r="V79" s="320"/>
    </row>
    <row r="80" outlineLevel="1">
      <c r="A80" s="207"/>
      <c r="B80" s="399" t="s">
        <v>462</v>
      </c>
      <c r="C80" s="207"/>
      <c r="D80" s="127">
        <v>20.0</v>
      </c>
      <c r="E80" s="207"/>
      <c r="F80" s="199" t="s">
        <v>79</v>
      </c>
      <c r="G80" s="200">
        <v>10.799999999999999</v>
      </c>
      <c r="H80" s="112"/>
      <c r="I80" s="224"/>
      <c r="J80" s="114"/>
      <c r="K80" s="203"/>
      <c r="L80" s="203"/>
      <c r="M80" s="204"/>
      <c r="N80" s="204"/>
      <c r="O80" s="407"/>
      <c r="P80" s="407"/>
      <c r="Q80" s="407"/>
      <c r="R80" s="408"/>
      <c r="S80" s="320"/>
      <c r="T80" s="320"/>
      <c r="U80" s="320"/>
      <c r="V80" s="320"/>
    </row>
    <row r="81" outlineLevel="1">
      <c r="A81" s="411" t="s">
        <v>474</v>
      </c>
      <c r="B81" s="399" t="s">
        <v>469</v>
      </c>
      <c r="C81" s="415" t="b">
        <v>0</v>
      </c>
      <c r="D81" s="414"/>
      <c r="E81" s="426">
        <v>54.0</v>
      </c>
      <c r="F81" s="414"/>
      <c r="G81" s="414"/>
      <c r="H81" s="1141"/>
      <c r="I81" s="221"/>
      <c r="J81" s="110"/>
      <c r="K81" s="414"/>
      <c r="L81" s="414"/>
      <c r="M81" s="414"/>
      <c r="N81" s="414"/>
      <c r="O81" s="414"/>
      <c r="P81" s="414"/>
      <c r="Q81" s="414"/>
      <c r="R81" s="408"/>
      <c r="S81" s="320"/>
      <c r="T81" s="320"/>
      <c r="U81" s="320"/>
      <c r="V81" s="320"/>
    </row>
    <row r="82" outlineLevel="1">
      <c r="A82" s="207"/>
      <c r="B82" s="399" t="s">
        <v>462</v>
      </c>
      <c r="C82" s="207"/>
      <c r="D82" s="127">
        <v>20.0</v>
      </c>
      <c r="E82" s="207"/>
      <c r="F82" s="199" t="s">
        <v>173</v>
      </c>
      <c r="G82" s="200">
        <v>12.0</v>
      </c>
      <c r="H82" s="112"/>
      <c r="I82" s="224"/>
      <c r="J82" s="114"/>
      <c r="K82" s="203"/>
      <c r="L82" s="203"/>
      <c r="M82" s="204"/>
      <c r="N82" s="204"/>
      <c r="O82" s="407"/>
      <c r="P82" s="407"/>
      <c r="Q82" s="407"/>
      <c r="R82" s="408"/>
      <c r="S82" s="320"/>
      <c r="T82" s="320"/>
      <c r="U82" s="320"/>
      <c r="V82" s="320"/>
    </row>
    <row r="83" outlineLevel="1">
      <c r="A83" s="411" t="s">
        <v>477</v>
      </c>
      <c r="B83" s="399" t="s">
        <v>469</v>
      </c>
      <c r="C83" s="415" t="b">
        <v>0</v>
      </c>
      <c r="D83" s="414"/>
      <c r="E83" s="426">
        <v>54.0</v>
      </c>
      <c r="F83" s="414"/>
      <c r="G83" s="414"/>
      <c r="H83" s="1141"/>
      <c r="I83" s="221"/>
      <c r="J83" s="110"/>
      <c r="K83" s="414"/>
      <c r="L83" s="414"/>
      <c r="M83" s="414"/>
      <c r="N83" s="414"/>
      <c r="O83" s="414"/>
      <c r="P83" s="414"/>
      <c r="Q83" s="414"/>
      <c r="R83" s="408"/>
      <c r="S83" s="320"/>
      <c r="T83" s="320"/>
      <c r="U83" s="320"/>
      <c r="V83" s="320"/>
    </row>
    <row r="84" outlineLevel="1">
      <c r="A84" s="207"/>
      <c r="B84" s="399" t="s">
        <v>462</v>
      </c>
      <c r="C84" s="207"/>
      <c r="D84" s="127">
        <v>17.0</v>
      </c>
      <c r="E84" s="207"/>
      <c r="F84" s="199" t="s">
        <v>90</v>
      </c>
      <c r="G84" s="200">
        <v>9.6</v>
      </c>
      <c r="H84" s="112"/>
      <c r="I84" s="224"/>
      <c r="J84" s="114"/>
      <c r="K84" s="203"/>
      <c r="L84" s="203"/>
      <c r="M84" s="204"/>
      <c r="N84" s="204"/>
      <c r="O84" s="407"/>
      <c r="P84" s="407"/>
      <c r="Q84" s="407"/>
      <c r="R84" s="408"/>
      <c r="S84" s="179"/>
      <c r="T84" s="179"/>
      <c r="U84" s="179"/>
      <c r="V84" s="179"/>
    </row>
    <row r="85" outlineLevel="1">
      <c r="A85" s="411" t="s">
        <v>482</v>
      </c>
      <c r="B85" s="399" t="s">
        <v>469</v>
      </c>
      <c r="C85" s="415" t="b">
        <v>0</v>
      </c>
      <c r="D85" s="414"/>
      <c r="E85" s="216" t="s">
        <v>190</v>
      </c>
      <c r="F85" s="414"/>
      <c r="G85" s="414"/>
      <c r="H85" s="283" t="s">
        <v>2876</v>
      </c>
      <c r="I85" s="221"/>
      <c r="J85" s="110"/>
      <c r="K85" s="414"/>
      <c r="L85" s="414"/>
      <c r="M85" s="414"/>
      <c r="N85" s="414"/>
      <c r="O85" s="414"/>
      <c r="P85" s="414"/>
      <c r="Q85" s="414"/>
      <c r="R85" s="408"/>
      <c r="S85" s="179"/>
      <c r="T85" s="179"/>
      <c r="U85" s="179"/>
      <c r="V85" s="179"/>
    </row>
    <row r="86" outlineLevel="1">
      <c r="A86" s="207"/>
      <c r="B86" s="399" t="s">
        <v>462</v>
      </c>
      <c r="C86" s="207"/>
      <c r="D86" s="127">
        <v>25.0</v>
      </c>
      <c r="E86" s="207"/>
      <c r="F86" s="199" t="s">
        <v>229</v>
      </c>
      <c r="G86" s="200">
        <v>6.0</v>
      </c>
      <c r="H86" s="112"/>
      <c r="I86" s="224"/>
      <c r="J86" s="114"/>
      <c r="K86" s="203"/>
      <c r="L86" s="203"/>
      <c r="M86" s="204"/>
      <c r="N86" s="204"/>
      <c r="O86" s="407"/>
      <c r="P86" s="1614" t="s">
        <v>2313</v>
      </c>
      <c r="Q86" s="407"/>
      <c r="R86" s="408"/>
      <c r="S86" s="179"/>
      <c r="T86" s="179"/>
      <c r="U86" s="179"/>
      <c r="V86" s="179"/>
    </row>
    <row r="87">
      <c r="A87" s="312"/>
      <c r="B87" s="315"/>
      <c r="C87" s="317"/>
      <c r="D87" s="317"/>
      <c r="E87" s="319"/>
      <c r="F87" s="248"/>
      <c r="G87" s="248"/>
      <c r="H87" s="319"/>
      <c r="I87" s="319"/>
      <c r="J87" s="320"/>
      <c r="K87" s="320"/>
      <c r="L87" s="121"/>
      <c r="M87" s="121"/>
      <c r="N87" s="121"/>
      <c r="O87" s="179"/>
      <c r="P87" s="179"/>
      <c r="Q87" s="121"/>
      <c r="R87" s="121"/>
      <c r="S87" s="121"/>
      <c r="T87" s="121"/>
      <c r="U87" s="121"/>
      <c r="V87" s="121"/>
    </row>
    <row r="88">
      <c r="A88" s="429" t="str">
        <f>'テンプレート'!A107</f>
        <v>Dodges</v>
      </c>
      <c r="B88" s="110"/>
      <c r="C88" s="392"/>
      <c r="D88" s="121"/>
      <c r="E88" s="121"/>
      <c r="F88" s="121"/>
      <c r="G88" s="121"/>
      <c r="H88" s="121"/>
      <c r="I88" s="121"/>
      <c r="J88" s="180"/>
      <c r="K88" s="121"/>
      <c r="L88" s="121"/>
      <c r="M88" s="121"/>
      <c r="N88" s="121"/>
      <c r="O88" s="121"/>
      <c r="P88" s="121"/>
      <c r="Q88" s="180"/>
      <c r="R88" s="121"/>
      <c r="S88" s="121"/>
      <c r="T88" s="121"/>
      <c r="U88" s="121"/>
      <c r="V88" s="121"/>
    </row>
    <row r="89" outlineLevel="1">
      <c r="A89" s="112"/>
      <c r="B89" s="114"/>
      <c r="C89" s="430" t="s">
        <v>487</v>
      </c>
      <c r="D89" s="430" t="s">
        <v>489</v>
      </c>
      <c r="E89" s="430" t="s">
        <v>49</v>
      </c>
      <c r="F89" s="430" t="s">
        <v>490</v>
      </c>
      <c r="G89" s="431"/>
      <c r="H89" s="319"/>
      <c r="I89" s="319"/>
      <c r="J89" s="320"/>
      <c r="K89" s="320"/>
      <c r="L89" s="121"/>
      <c r="M89" s="121"/>
      <c r="N89" s="121"/>
      <c r="O89" s="121"/>
      <c r="P89" s="121"/>
      <c r="Q89" s="121"/>
      <c r="R89" s="121"/>
      <c r="S89" s="121"/>
      <c r="T89" s="121"/>
      <c r="U89" s="121"/>
      <c r="V89" s="121"/>
    </row>
    <row r="90" outlineLevel="1">
      <c r="A90" s="432" t="str">
        <f>'テンプレート'!A109</f>
        <v>Ground Dodges</v>
      </c>
      <c r="B90" s="433" t="str">
        <f>'テンプレート'!B109</f>
        <v>On-Spot</v>
      </c>
      <c r="C90" s="127" t="str">
        <f t="array" ref="C90">INDEX(Dodges!$C$3:$U$84, MATCH($A$1,Dodges!$A$3:$A$85,0), MATCH(C89,Dodges!$C$2:$F$2,0))</f>
        <v>3-17</v>
      </c>
      <c r="D90" s="127" t="str">
        <f t="array" ref="D90">INDEX(Dodges!$C$3:$U$84, MATCH($A$1,Dodges!$A$3:$A$85,0), MATCH(D89,Dodges!$C$2:$F$2,0))</f>
        <v>6-17</v>
      </c>
      <c r="E90" s="127" t="str">
        <f t="array" ref="E90">INDEX(Dodges!$C$3:$U$84, MATCH($A$1,Dodges!$A$3:$A$85,0), MATCH(E89,Dodges!$C$2:$F$2,0))</f>
        <v>25 (20)</v>
      </c>
      <c r="F90" s="127" t="str">
        <f t="array" ref="F90">INDEX(Dodges!$C$3:$U$84, MATCH($A$1,Dodges!$A$3:$A$85,0), MATCH(F89,Dodges!$C$2:$F$2,0))</f>
        <v>33 (27)</v>
      </c>
      <c r="G90" s="402"/>
      <c r="H90" s="319"/>
      <c r="I90" s="319"/>
      <c r="J90" s="320"/>
      <c r="K90" s="320"/>
      <c r="L90" s="320"/>
      <c r="M90" s="121"/>
      <c r="N90" s="121"/>
      <c r="O90" s="121"/>
      <c r="P90" s="121"/>
      <c r="Q90" s="121"/>
      <c r="R90" s="121"/>
      <c r="S90" s="121"/>
      <c r="T90" s="121"/>
      <c r="U90" s="121"/>
      <c r="V90" s="121"/>
    </row>
    <row r="91" outlineLevel="1">
      <c r="A91" s="231"/>
      <c r="B91" s="433" t="str">
        <f>'テンプレート'!B110</f>
        <v>Forward</v>
      </c>
      <c r="C91" s="127" t="str">
        <f t="array" ref="C91">INDEX(Dodges!$G$3:$U$84, MATCH($A$1,Dodges!$A$3:$A$85,0), MATCH(C89,Dodges!$G$2:$J$2,0))</f>
        <v>4-15</v>
      </c>
      <c r="D91" s="127" t="str">
        <f t="array" ref="D91">INDEX(Dodges!$G$3:$U$84, MATCH($A$1,Dodges!$A$3:$A$85,0), MATCH(D89,Dodges!$G$2:$J$2,0))</f>
        <v>8-14</v>
      </c>
      <c r="E91" s="127" t="str">
        <f t="array" ref="E91">INDEX(Dodges!$G$3:$U$84, MATCH($A$1,Dodges!$A$3:$A$85,0), MATCH(E89,Dodges!$G$2:$J$2,0))</f>
        <v>29</v>
      </c>
      <c r="F91" s="127">
        <f t="array" ref="F91">INDEX(Dodges!$G$3:$U$84, MATCH($A$1,Dodges!$A$3:$A$85,0), MATCH(F89,Dodges!$G$2:$J$2,0))</f>
        <v>38</v>
      </c>
      <c r="G91" s="436"/>
      <c r="H91" s="319"/>
      <c r="I91" s="319"/>
      <c r="J91" s="320"/>
      <c r="K91" s="320"/>
      <c r="L91" s="320"/>
      <c r="M91" s="320"/>
      <c r="N91" s="320"/>
      <c r="O91" s="121"/>
      <c r="P91" s="121"/>
      <c r="Q91" s="121"/>
      <c r="R91" s="121"/>
      <c r="S91" s="121"/>
      <c r="T91" s="121"/>
      <c r="U91" s="121"/>
      <c r="V91" s="121"/>
    </row>
    <row r="92" outlineLevel="1">
      <c r="A92" s="112"/>
      <c r="B92" s="433" t="str">
        <f>'テンプレート'!B111</f>
        <v>Backward</v>
      </c>
      <c r="C92" s="127" t="str">
        <f t="array" ref="C92">INDEX(Dodges!$K$3:$U$84, MATCH($A$1,Dodges!$A$3:$A$85,0), MATCH(C89,Dodges!$K$2:$N$2,0))</f>
        <v>5-16</v>
      </c>
      <c r="D92" s="127" t="str">
        <f t="array" ref="D92">INDEX(Dodges!$K$3:$U$84, MATCH($A$1,Dodges!$A$3:$A$85,0), MATCH(D89,Dodges!$K$2:$N$2,0))</f>
        <v>9-14</v>
      </c>
      <c r="E92" s="127" t="str">
        <f t="array" ref="E92">INDEX(Dodges!$K$3:$U$84, MATCH($A$1,Dodges!$A$3:$A$85,0), MATCH(E89,Dodges!$K$2:$N$2,0))</f>
        <v>34</v>
      </c>
      <c r="F92" s="127" t="str">
        <f t="array" ref="F92">INDEX(Dodges!$K$3:$U$84, MATCH($A$1,Dodges!$A$3:$A$85,0), MATCH(F89,Dodges!$K$2:$N$2,0))</f>
        <v>51</v>
      </c>
      <c r="G92" s="436"/>
      <c r="H92" s="434"/>
      <c r="I92" s="434"/>
      <c r="J92" s="179"/>
      <c r="K92" s="179"/>
      <c r="L92" s="179"/>
      <c r="M92" s="179"/>
      <c r="N92" s="179"/>
      <c r="O92" s="121"/>
      <c r="P92" s="121"/>
      <c r="Q92" s="121"/>
      <c r="R92" s="121"/>
      <c r="S92" s="121"/>
      <c r="T92" s="121"/>
      <c r="U92" s="121"/>
      <c r="V92" s="121"/>
    </row>
    <row r="93" outlineLevel="1">
      <c r="A93" s="432" t="str">
        <f>'テンプレート'!A112</f>
        <v>AirDodges</v>
      </c>
      <c r="B93" s="433" t="str">
        <f>'テンプレート'!B112</f>
        <v>Neutral</v>
      </c>
      <c r="C93" s="127" t="str">
        <f t="array" ref="C93">INDEX(Dodges!$O$3:$U$84, MATCH($A$1,Dodges!$A$3:$A$85,0), MATCH(C89,Dodges!$O$2:$R$2,0))</f>
        <v>3-30</v>
      </c>
      <c r="D93" s="127" t="str">
        <f t="array" ref="D93">INDEX(Dodges!$O$3:$U$84, MATCH($A$1,Dodges!$A$3:$A$85,0), MATCH(D89,Dodges!$O$2:$R$2,0))</f>
        <v>6-27</v>
      </c>
      <c r="E93" s="127" t="str">
        <f t="array" ref="E93">INDEX(Dodges!$O$3:$U$84, MATCH($A$1,Dodges!$A$3:$A$85,0), MATCH(E89,Dodges!$O$2:$R$2,0))</f>
        <v>49</v>
      </c>
      <c r="F93" s="248"/>
      <c r="G93" s="248"/>
      <c r="H93" s="180"/>
      <c r="I93" s="180"/>
      <c r="J93" s="121"/>
      <c r="K93" s="121"/>
      <c r="L93" s="121"/>
      <c r="M93" s="121"/>
      <c r="N93" s="121"/>
      <c r="O93" s="320"/>
      <c r="P93" s="320"/>
      <c r="Q93" s="320"/>
      <c r="R93" s="320"/>
      <c r="S93" s="320"/>
      <c r="T93" s="320"/>
      <c r="U93" s="320"/>
      <c r="V93" s="320"/>
    </row>
    <row r="94" outlineLevel="1">
      <c r="A94" s="112"/>
      <c r="B94" s="433" t="str">
        <f>'テンプレート'!B113</f>
        <v>Directional</v>
      </c>
      <c r="C94" s="127" t="str">
        <f t="array" ref="C94">INDEX(Dodges!$S$3:$U$84, MATCH($A$1,Dodges!$A$3:$A$85,0), MATCH(C89,Dodges!$S$2:$U$2,0))</f>
        <v>3-21</v>
      </c>
      <c r="D94" s="127" t="str">
        <f t="array" ref="D94">INDEX(Dodges!$S$3:$U$84, MATCH($A$1,Dodges!$A$3:$A$85,0), MATCH(D89,Dodges!$S$2:$U$2,0))</f>
        <v>6-20</v>
      </c>
      <c r="E94" s="127" t="str">
        <f t="array" ref="E94">INDEX(Dodges!$S$3:$U$84, MATCH($A$1,Dodges!$A$3:$A$85,0), MATCH(E89,Dodges!$S$2:$U$2,0))</f>
        <v>真横：82
真上：105
真下：70</v>
      </c>
      <c r="F94" s="436"/>
      <c r="G94" s="436"/>
      <c r="H94" s="180"/>
      <c r="I94" s="180"/>
      <c r="J94" s="179"/>
      <c r="K94" s="179"/>
      <c r="L94" s="179"/>
      <c r="M94" s="179"/>
      <c r="N94" s="121"/>
      <c r="O94" s="180"/>
      <c r="P94" s="180"/>
      <c r="Q94" s="180"/>
      <c r="R94" s="180"/>
      <c r="S94" s="180"/>
      <c r="T94" s="180"/>
      <c r="U94" s="180"/>
      <c r="V94" s="180"/>
    </row>
    <row r="95">
      <c r="A95" s="438"/>
      <c r="B95" s="439"/>
      <c r="C95" s="431"/>
      <c r="D95" s="431"/>
      <c r="E95" s="440"/>
      <c r="F95" s="431"/>
      <c r="G95" s="431"/>
      <c r="H95" s="431"/>
      <c r="I95" s="431"/>
      <c r="J95" s="121"/>
      <c r="K95" s="319"/>
      <c r="L95" s="319"/>
      <c r="M95" s="319"/>
      <c r="N95" s="319"/>
      <c r="O95" s="180"/>
      <c r="P95" s="180"/>
      <c r="Q95" s="180"/>
      <c r="R95" s="180"/>
      <c r="S95" s="180"/>
      <c r="T95" s="180"/>
      <c r="U95" s="180"/>
      <c r="V95" s="180"/>
    </row>
    <row r="96">
      <c r="A96" s="441" t="s">
        <v>501</v>
      </c>
      <c r="B96" s="110"/>
      <c r="C96" s="320"/>
      <c r="D96" s="179"/>
      <c r="E96" s="320"/>
      <c r="F96" s="138"/>
      <c r="G96" s="138"/>
      <c r="H96" s="179"/>
      <c r="I96" s="179"/>
      <c r="J96" s="180"/>
      <c r="K96" s="180"/>
      <c r="L96" s="180"/>
      <c r="M96" s="180"/>
      <c r="N96" s="180"/>
      <c r="O96" s="180"/>
      <c r="P96" s="180"/>
      <c r="Q96" s="180"/>
      <c r="R96" s="180"/>
      <c r="S96" s="180"/>
      <c r="T96" s="180"/>
      <c r="U96" s="180"/>
      <c r="V96" s="180"/>
    </row>
    <row r="97" outlineLevel="1">
      <c r="A97" s="112"/>
      <c r="B97" s="114"/>
      <c r="C97" s="442" t="s">
        <v>487</v>
      </c>
      <c r="D97" s="442" t="s">
        <v>49</v>
      </c>
      <c r="E97" s="442" t="s">
        <v>48</v>
      </c>
      <c r="F97" s="442" t="s">
        <v>50</v>
      </c>
      <c r="G97" s="443" t="s">
        <v>51</v>
      </c>
      <c r="H97" s="320"/>
      <c r="I97" s="320"/>
      <c r="J97" s="179"/>
      <c r="K97" s="444" t="str">
        <f>'テンプレート'!K116</f>
        <v>アイテム取得</v>
      </c>
      <c r="L97" s="117"/>
      <c r="M97" s="445" t="str">
        <f>'テンプレート'!M116</f>
        <v>取得フレーム</v>
      </c>
      <c r="N97" s="445" t="str">
        <f>'テンプレート'!N116</f>
        <v>Duration</v>
      </c>
      <c r="O97" s="180"/>
      <c r="P97" s="180"/>
      <c r="Q97" s="180"/>
      <c r="R97" s="180"/>
      <c r="S97" s="180"/>
      <c r="T97" s="180"/>
      <c r="U97" s="180"/>
      <c r="V97" s="180"/>
    </row>
    <row r="98" outlineLevel="1">
      <c r="A98" s="446" t="s">
        <v>502</v>
      </c>
      <c r="B98" s="447" t="s">
        <v>503</v>
      </c>
      <c r="C98" s="448"/>
      <c r="D98" s="127">
        <f t="array" ref="D98">INDEX('Ledge  Tech'!$C$3:$C97, MATCH($A$1,'Ledge  Tech'!$A$3:$A$109,0), MATCH(D97,'Ledge  Tech'!$C$2,0))</f>
        <v>19</v>
      </c>
      <c r="E98" s="448"/>
      <c r="F98" s="448"/>
      <c r="G98" s="448"/>
      <c r="H98" s="320"/>
      <c r="I98" s="320"/>
      <c r="J98" s="121"/>
      <c r="K98" s="449" t="str">
        <f>'テンプレート'!K117</f>
        <v>小アイテム</v>
      </c>
      <c r="L98" s="450" t="str">
        <f>'テンプレート'!L117</f>
        <v>On-Spot</v>
      </c>
      <c r="M98" s="940" t="s">
        <v>504</v>
      </c>
      <c r="N98" s="940">
        <v>7.0</v>
      </c>
      <c r="O98" s="180"/>
      <c r="P98" s="180"/>
      <c r="Q98" s="180"/>
      <c r="R98" s="180"/>
      <c r="S98" s="180"/>
      <c r="T98" s="180"/>
      <c r="U98" s="180"/>
      <c r="V98" s="180"/>
    </row>
    <row r="99" outlineLevel="1">
      <c r="A99" s="222"/>
      <c r="B99" s="447" t="s">
        <v>455</v>
      </c>
      <c r="C99" s="127" t="str">
        <f t="array" ref="C99">INDEX('Ledge  Tech'!$D$3:$E97, MATCH($A$1,'Ledge  Tech'!$A$3:$A$109,0), MATCH(C97,'Ledge  Tech'!$D$2:$E$2,0))</f>
        <v>1-33</v>
      </c>
      <c r="D99" s="127">
        <f t="array" ref="D99">INDEX('Ledge  Tech'!$D$3:$E97, MATCH($A$1,'Ledge  Tech'!$A$3:$A$109,0), MATCH(D97,'Ledge  Tech'!$D$2:$E$2,0))</f>
        <v>34</v>
      </c>
      <c r="E99" s="448"/>
      <c r="F99" s="448"/>
      <c r="G99" s="448"/>
      <c r="H99" s="320"/>
      <c r="I99" s="320"/>
      <c r="J99" s="179"/>
      <c r="K99" s="207"/>
      <c r="L99" s="450" t="str">
        <f>'テンプレート'!L118</f>
        <v>歩き</v>
      </c>
      <c r="M99" s="940" t="s">
        <v>504</v>
      </c>
      <c r="N99" s="940">
        <v>19.0</v>
      </c>
      <c r="O99" s="180"/>
      <c r="P99" s="180"/>
      <c r="Q99" s="180"/>
      <c r="R99" s="180"/>
      <c r="S99" s="180"/>
      <c r="T99" s="180"/>
      <c r="U99" s="180"/>
      <c r="V99" s="180"/>
    </row>
    <row r="100" outlineLevel="1">
      <c r="A100" s="222"/>
      <c r="B100" s="447" t="s">
        <v>486</v>
      </c>
      <c r="C100" s="127" t="str">
        <f t="array" ref="C100">INDEX('Ledge  Tech'!$F$3:$G$109, MATCH($A$1,'Ledge  Tech'!$A$3:$A$109,0), MATCH(C97,'Ledge  Tech'!$F$2:$G$2,0))</f>
        <v>1-25</v>
      </c>
      <c r="D100" s="127">
        <f t="array" ref="D100">INDEX('Ledge  Tech'!$F$3:$G$109, MATCH($A$1,'Ledge  Tech'!$A$3:$A$109,0), MATCH(D97,'Ledge  Tech'!$F$2:$G$2,0))</f>
        <v>45</v>
      </c>
      <c r="E100" s="448"/>
      <c r="F100" s="448"/>
      <c r="G100" s="448"/>
      <c r="H100" s="320"/>
      <c r="I100" s="320"/>
      <c r="J100" s="121"/>
      <c r="K100" s="451" t="str">
        <f>'テンプレート'!K119</f>
        <v>アイテム投擲</v>
      </c>
      <c r="L100" s="117"/>
      <c r="M100" s="445" t="str">
        <f>'テンプレート'!M119</f>
        <v>投擲フレーム</v>
      </c>
      <c r="N100" s="445" t="str">
        <f>'テンプレート'!N119</f>
        <v>Duration</v>
      </c>
      <c r="O100" s="180"/>
      <c r="P100" s="180"/>
      <c r="Q100" s="180"/>
      <c r="R100" s="180"/>
      <c r="S100" s="180"/>
      <c r="T100" s="180"/>
      <c r="U100" s="180"/>
      <c r="V100" s="180"/>
    </row>
    <row r="101" outlineLevel="1">
      <c r="A101" s="222"/>
      <c r="B101" s="447" t="s">
        <v>505</v>
      </c>
      <c r="C101" s="127" t="str">
        <f t="array" ref="C101">INDEX('Ledge  Tech'!$H$3:$I$109, MATCH($A$1,'Ledge  Tech'!$A$3:$A$109,0), MATCH(C97,'Ledge  Tech'!$H$2:$I$2,0))</f>
        <v>1-12</v>
      </c>
      <c r="D101" s="127">
        <f t="array" ref="D101">INDEX('Ledge  Tech'!$H$3:$I$109, MATCH($A$1,'Ledge  Tech'!$A$3:$A$109,0), MATCH(D97,'Ledge  Tech'!$H$2:$I$2,0))</f>
        <v>14</v>
      </c>
      <c r="E101" s="448"/>
      <c r="F101" s="448"/>
      <c r="G101" s="448"/>
      <c r="H101" s="320"/>
      <c r="I101" s="320"/>
      <c r="J101" s="179"/>
      <c r="K101" s="452" t="str">
        <f>'テンプレート'!K120</f>
        <v>Ground投擲</v>
      </c>
      <c r="L101" s="450" t="str">
        <f>'テンプレート'!L120</f>
        <v>前Throws</v>
      </c>
      <c r="M101" s="127" t="s">
        <v>145</v>
      </c>
      <c r="N101" s="345" t="s">
        <v>57</v>
      </c>
      <c r="O101" s="121"/>
      <c r="P101" s="121"/>
      <c r="Q101" s="121"/>
      <c r="R101" s="121"/>
      <c r="S101" s="121"/>
      <c r="T101" s="121"/>
      <c r="U101" s="121"/>
      <c r="V101" s="121"/>
    </row>
    <row r="102" outlineLevel="1">
      <c r="A102" s="207"/>
      <c r="B102" s="447" t="s">
        <v>506</v>
      </c>
      <c r="C102" s="127" t="str">
        <f t="array" ref="C102">INDEX('Ledge  Tech'!$J$3:$M$109, MATCH($A$1,'Ledge  Tech'!$A$3:$A$109,0), MATCH(C97,'Ledge  Tech'!$J$2:$M$2,0))</f>
        <v>1-25</v>
      </c>
      <c r="D102" s="127">
        <f t="array" ref="D102">INDEX('Ledge  Tech'!$J$3:$M$109, MATCH($A$1,'Ledge  Tech'!$A$3:$A$109,0), MATCH(D97,'Ledge  Tech'!$J$2:$M$2,0))</f>
        <v>55</v>
      </c>
      <c r="E102" s="127" t="str">
        <f t="array" ref="E102">INDEX('Ledge  Tech'!$J$3:$M$109, MATCH($A$1,'Ledge  Tech'!$A$3:$A$109,0), MATCH(E97,'Ledge  Tech'!$J$2:$M$2,0))</f>
        <v>23-25</v>
      </c>
      <c r="F102" s="127">
        <f t="array" ref="F102">INDEX('Ledge  Tech'!$J$3:$M$109, MATCH($A$1,'Ledge  Tech'!$A$3:$A$109,0), MATCH(F97,'Ledge  Tech'!$J$2:$M$2,0))</f>
        <v>9</v>
      </c>
      <c r="G102" s="127">
        <f>F102*1.2</f>
        <v>10.8</v>
      </c>
      <c r="H102" s="320"/>
      <c r="I102" s="320"/>
      <c r="J102" s="121"/>
      <c r="K102" s="222"/>
      <c r="L102" s="450" t="str">
        <f>'テンプレート'!L121</f>
        <v>後Throws</v>
      </c>
      <c r="M102" s="127" t="s">
        <v>79</v>
      </c>
      <c r="N102" s="345" t="s">
        <v>57</v>
      </c>
      <c r="O102" s="121"/>
      <c r="P102" s="121"/>
      <c r="Q102" s="121"/>
      <c r="R102" s="121"/>
      <c r="S102" s="121"/>
      <c r="T102" s="121"/>
      <c r="U102" s="121"/>
      <c r="V102" s="121"/>
    </row>
    <row r="103" outlineLevel="1">
      <c r="A103" s="446" t="s">
        <v>507</v>
      </c>
      <c r="B103" s="447" t="s">
        <v>455</v>
      </c>
      <c r="C103" s="127" t="str">
        <f t="array" ref="C103">INDEX('Ledge  Tech'!$N$3:$O$109, MATCH($A$1,'Ledge  Tech'!$A$3:$A$109,0), MATCH(C97,'Ledge  Tech'!$N$2:$O$2,0))</f>
        <v>1-20</v>
      </c>
      <c r="D103" s="127">
        <f t="array" ref="D103">INDEX('Ledge  Tech'!$N$3:$O$109, MATCH($A$1,'Ledge  Tech'!$A$3:$A$109,0), MATCH(D97,'Ledge  Tech'!$N$2:$O$2,0))</f>
        <v>26</v>
      </c>
      <c r="E103" s="448"/>
      <c r="F103" s="448"/>
      <c r="G103" s="448"/>
      <c r="H103" s="320"/>
      <c r="I103" s="320"/>
      <c r="J103" s="179"/>
      <c r="K103" s="222"/>
      <c r="L103" s="450" t="str">
        <f>'テンプレート'!L122</f>
        <v>上Throws</v>
      </c>
      <c r="M103" s="127" t="s">
        <v>191</v>
      </c>
      <c r="N103" s="345" t="s">
        <v>299</v>
      </c>
      <c r="O103" s="320"/>
      <c r="P103" s="320"/>
      <c r="Q103" s="320"/>
      <c r="R103" s="320"/>
      <c r="S103" s="320"/>
      <c r="T103" s="320"/>
      <c r="U103" s="320"/>
      <c r="V103" s="320"/>
    </row>
    <row r="104" outlineLevel="1">
      <c r="A104" s="222"/>
      <c r="B104" s="447" t="s">
        <v>496</v>
      </c>
      <c r="C104" s="127" t="str">
        <f t="array" ref="C104">INDEX('Ledge  Tech'!$P$3:$Q$109, MATCH($A$1,'Ledge  Tech'!$A$3:$A$109,0), MATCH(C97,'Ledge  Tech'!$P$2:$Q$2,0))</f>
        <v>1-20</v>
      </c>
      <c r="D104" s="127">
        <f t="array" ref="D104">INDEX('Ledge  Tech'!$P$3:$Q$109, MATCH($A$1,'Ledge  Tech'!$A$3:$A$109,0), MATCH(D97,'Ledge  Tech'!$P$2:$Q$2,0))</f>
        <v>40</v>
      </c>
      <c r="E104" s="448"/>
      <c r="F104" s="448"/>
      <c r="G104" s="448"/>
      <c r="H104" s="320"/>
      <c r="I104" s="320"/>
      <c r="J104" s="121"/>
      <c r="K104" s="222"/>
      <c r="L104" s="450" t="str">
        <f>'テンプレート'!L123</f>
        <v>下Throws</v>
      </c>
      <c r="M104" s="127" t="s">
        <v>66</v>
      </c>
      <c r="N104" s="345" t="s">
        <v>122</v>
      </c>
      <c r="O104" s="180"/>
      <c r="P104" s="180"/>
      <c r="Q104" s="180"/>
      <c r="R104" s="180"/>
      <c r="S104" s="180"/>
      <c r="T104" s="180"/>
      <c r="U104" s="180"/>
      <c r="V104" s="180"/>
    </row>
    <row r="105" outlineLevel="1">
      <c r="A105" s="207"/>
      <c r="B105" s="447" t="s">
        <v>497</v>
      </c>
      <c r="C105" s="127" t="str">
        <f t="array" ref="C105">INDEX('Ledge  Tech'!$R$3:$S$109, MATCH($A$1,'Ledge  Tech'!$A$3:$A$109,0), MATCH(C97,'Ledge  Tech'!$R$2:$S$2,0))</f>
        <v>1-20</v>
      </c>
      <c r="D105" s="127">
        <f t="array" ref="D105">INDEX('Ledge  Tech'!$R$3:$S$109, MATCH($A$1,'Ledge  Tech'!$A$3:$A$109,0), MATCH(D97,'Ledge  Tech'!$R$2:$S$2,0))</f>
        <v>40</v>
      </c>
      <c r="E105" s="448"/>
      <c r="F105" s="448"/>
      <c r="G105" s="448"/>
      <c r="H105" s="320"/>
      <c r="I105" s="320"/>
      <c r="J105" s="179"/>
      <c r="K105" s="222"/>
      <c r="L105" s="453" t="str">
        <f>'テンプレート'!L124</f>
        <v>ダッシュ</v>
      </c>
      <c r="M105" s="127" t="s">
        <v>58</v>
      </c>
      <c r="N105" s="345" t="s">
        <v>150</v>
      </c>
      <c r="O105" s="180"/>
      <c r="P105" s="180"/>
      <c r="Q105" s="180"/>
      <c r="R105" s="180"/>
      <c r="S105" s="180"/>
      <c r="T105" s="180"/>
      <c r="U105" s="180"/>
      <c r="V105" s="180"/>
    </row>
    <row r="106" outlineLevel="1">
      <c r="A106" s="446" t="s">
        <v>508</v>
      </c>
      <c r="B106" s="447" t="s">
        <v>509</v>
      </c>
      <c r="C106" s="448"/>
      <c r="D106" s="127" t="str">
        <f t="array" ref="D106">INDEX('Get-Ups'!$C$3:$C97, MATCH($A$1,'Get-Ups'!$A$3:$A$109,0), MATCH(D97,'Get-Ups'!$C$2:$AD$2,0))</f>
        <v>25</v>
      </c>
      <c r="E106" s="448"/>
      <c r="F106" s="448"/>
      <c r="G106" s="448"/>
      <c r="H106" s="320"/>
      <c r="I106" s="320"/>
      <c r="J106" s="121"/>
      <c r="K106" s="207"/>
      <c r="L106" s="453" t="str">
        <f>'テンプレート'!L125</f>
        <v>On-Spot捨て</v>
      </c>
      <c r="M106" s="345" t="s">
        <v>66</v>
      </c>
      <c r="N106" s="127">
        <v>23.0</v>
      </c>
      <c r="O106" s="180"/>
      <c r="P106" s="180"/>
      <c r="Q106" s="180"/>
      <c r="R106" s="180"/>
      <c r="S106" s="180"/>
      <c r="T106" s="180"/>
      <c r="U106" s="180"/>
      <c r="V106" s="180"/>
    </row>
    <row r="107" outlineLevel="1">
      <c r="A107" s="222"/>
      <c r="B107" s="447" t="s">
        <v>455</v>
      </c>
      <c r="C107" s="454" t="str">
        <f t="array" ref="C107">INDEX('Get-Ups'!$D$3:$E97, MATCH($A$1,'Get-Ups'!$A$3:$A$109,0), MATCH(C97,'Get-Ups'!$D$2:$AD$2,0))</f>
        <v>1-22</v>
      </c>
      <c r="D107" s="455">
        <f t="array" ref="D107">INDEX('Get-Ups'!$D$3:$E97, MATCH($A$1,'Get-Ups'!$A$3:$A$109,0), MATCH(D97,'Get-Ups'!$D$2:$AD$2,0))</f>
        <v>29</v>
      </c>
      <c r="E107" s="448"/>
      <c r="F107" s="448"/>
      <c r="G107" s="448"/>
      <c r="H107" s="320"/>
      <c r="I107" s="320"/>
      <c r="J107" s="179"/>
      <c r="K107" s="452" t="str">
        <f>'テンプレート'!K126</f>
        <v>Air投擲</v>
      </c>
      <c r="L107" s="450" t="str">
        <f>'テンプレート'!L126</f>
        <v>前Throws</v>
      </c>
      <c r="M107" s="127" t="s">
        <v>145</v>
      </c>
      <c r="N107" s="345" t="s">
        <v>57</v>
      </c>
      <c r="O107" s="180"/>
      <c r="P107" s="180"/>
      <c r="Q107" s="180"/>
      <c r="R107" s="180"/>
      <c r="S107" s="180"/>
      <c r="T107" s="180"/>
      <c r="U107" s="180"/>
      <c r="V107" s="180"/>
    </row>
    <row r="108" outlineLevel="1">
      <c r="A108" s="222"/>
      <c r="B108" s="447" t="s">
        <v>496</v>
      </c>
      <c r="C108" s="454" t="str">
        <f t="array" ref="C108">INDEX('Get-Ups'!$F$3:$G$109, MATCH($A$1,'Get-Ups'!$A$3:$A$109,0), MATCH(C97,'Get-Ups'!$F$2:$AD$2,0))</f>
        <v>1-22</v>
      </c>
      <c r="D108" s="455">
        <f t="array" ref="D108">INDEX('Get-Ups'!$F$3:$G$109, MATCH($A$1,'Get-Ups'!$A$3:$A$109,0), MATCH(D97,'Get-Ups'!$F$2:$AD$2,0))</f>
        <v>35</v>
      </c>
      <c r="E108" s="448"/>
      <c r="F108" s="448"/>
      <c r="G108" s="448"/>
      <c r="H108" s="320"/>
      <c r="I108" s="320"/>
      <c r="J108" s="121"/>
      <c r="K108" s="222"/>
      <c r="L108" s="450" t="str">
        <f>'テンプレート'!L127</f>
        <v>後Throws</v>
      </c>
      <c r="M108" s="127" t="s">
        <v>79</v>
      </c>
      <c r="N108" s="345" t="s">
        <v>57</v>
      </c>
      <c r="O108" s="180"/>
      <c r="P108" s="180"/>
      <c r="Q108" s="180"/>
      <c r="R108" s="180"/>
      <c r="S108" s="180"/>
      <c r="T108" s="180"/>
      <c r="U108" s="180"/>
      <c r="V108" s="180"/>
    </row>
    <row r="109" outlineLevel="1">
      <c r="A109" s="222"/>
      <c r="B109" s="447" t="s">
        <v>497</v>
      </c>
      <c r="C109" s="127" t="str">
        <f t="array" ref="C109">INDEX('Get-Ups'!$H$3:$I$109, MATCH($A$1,'Get-Ups'!$A$3:$A$109,0), MATCH(C97,'Get-Ups'!$H$2:$AD$2,0))</f>
        <v>1-22</v>
      </c>
      <c r="D109" s="127">
        <f t="array" ref="D109">INDEX('Get-Ups'!$H$3:$I$109, MATCH($A$1,'Get-Ups'!$A$3:$A$109,0), MATCH(D97,'Get-Ups'!$H$2:$AD$2,0))</f>
        <v>35</v>
      </c>
      <c r="E109" s="448"/>
      <c r="F109" s="448"/>
      <c r="G109" s="448"/>
      <c r="H109" s="320"/>
      <c r="I109" s="320"/>
      <c r="J109" s="179"/>
      <c r="K109" s="222"/>
      <c r="L109" s="450" t="str">
        <f>'テンプレート'!L128</f>
        <v>上Throws</v>
      </c>
      <c r="M109" s="127" t="s">
        <v>191</v>
      </c>
      <c r="N109" s="127">
        <v>23.0</v>
      </c>
      <c r="O109" s="180"/>
      <c r="P109" s="180"/>
      <c r="Q109" s="180"/>
      <c r="R109" s="180"/>
      <c r="S109" s="180"/>
      <c r="T109" s="180"/>
      <c r="U109" s="180"/>
      <c r="V109" s="180"/>
    </row>
    <row r="110" outlineLevel="1">
      <c r="A110" s="222"/>
      <c r="B110" s="447" t="s">
        <v>510</v>
      </c>
      <c r="C110" s="456" t="str">
        <f t="array" ref="C110">INDEX('Get-Ups'!$J$3:$M$109, MATCH($A$1,'Get-Ups'!$A$3:$A$109,0), MATCH(C97,'Get-Ups'!$J$2:$AD$2,0))</f>
        <v>1-26</v>
      </c>
      <c r="D110" s="457">
        <f t="array" ref="D110">INDEX('Get-Ups'!$J$3:$M$109, MATCH($A$1,'Get-Ups'!$A$3:$A$109,0), MATCH(D97,'Get-Ups'!$J$2:$AD$2,0))</f>
        <v>45</v>
      </c>
      <c r="E110" s="454" t="str">
        <f t="array" ref="E110">INDEX('Get-Ups'!$J$3:$M$109, MATCH($A$1,'Get-Ups'!$A$3:$A$109,0), MATCH(E97,'Get-Ups'!$J$2:$AD$2,0))</f>
        <v>16-17</v>
      </c>
      <c r="F110" s="455">
        <f t="array" ref="F110">INDEX('Get-Ups'!$J$3:$M$109, MATCH($A$1,'Get-Ups'!$A$3:$A$109,0), MATCH(F97,'Get-Ups'!$J$2:$AD$2,0))</f>
        <v>7</v>
      </c>
      <c r="G110" s="127">
        <f t="shared" ref="G110:G111" si="1">F110*1.2</f>
        <v>8.4</v>
      </c>
      <c r="H110" s="320"/>
      <c r="I110" s="320"/>
      <c r="J110" s="121"/>
      <c r="K110" s="207"/>
      <c r="L110" s="450" t="str">
        <f>'テンプレート'!L129</f>
        <v>下Throws</v>
      </c>
      <c r="M110" s="127" t="s">
        <v>66</v>
      </c>
      <c r="N110" s="345" t="s">
        <v>122</v>
      </c>
      <c r="O110" s="121"/>
      <c r="P110" s="121"/>
      <c r="Q110" s="121"/>
      <c r="R110" s="121"/>
      <c r="S110" s="121"/>
      <c r="T110" s="121"/>
      <c r="U110" s="121"/>
      <c r="V110" s="121"/>
    </row>
    <row r="111" outlineLevel="1">
      <c r="A111" s="207"/>
      <c r="B111" s="458" t="s">
        <v>511</v>
      </c>
      <c r="C111" s="207"/>
      <c r="D111" s="207"/>
      <c r="E111" s="454" t="str">
        <f t="array" ref="E111">INDEX('Get-Ups'!$N$3:$O$109, MATCH($A$1,'Get-Ups'!$A$3:$A$109,0), MATCH(E97,'Get-Ups'!$N$2:$AD$2,0))</f>
        <v>25-26</v>
      </c>
      <c r="F111" s="455">
        <f t="array" ref="F111">INDEX('Get-Ups'!$N$3:$O$109, MATCH($A$1,'Get-Ups'!$A$3:$A$109,0), MATCH(F97,'Get-Ups'!$N$2:$AD$2,0))</f>
        <v>7</v>
      </c>
      <c r="G111" s="127">
        <f t="shared" si="1"/>
        <v>8.4</v>
      </c>
      <c r="H111" s="320"/>
      <c r="I111" s="320"/>
      <c r="J111" s="121"/>
      <c r="K111" s="459" t="str">
        <f>'テンプレート'!K130</f>
        <v>踏み台ジャンプ</v>
      </c>
      <c r="L111" s="224"/>
      <c r="M111" s="445" t="str">
        <f>'テンプレート'!M130</f>
        <v>Duration</v>
      </c>
      <c r="N111" s="138"/>
      <c r="O111" s="121"/>
      <c r="P111" s="121"/>
      <c r="Q111" s="121"/>
      <c r="R111" s="121"/>
      <c r="S111" s="121"/>
      <c r="T111" s="121"/>
      <c r="U111" s="121"/>
      <c r="V111" s="121"/>
    </row>
    <row r="112" outlineLevel="1">
      <c r="A112" s="446" t="s">
        <v>512</v>
      </c>
      <c r="B112" s="447" t="s">
        <v>509</v>
      </c>
      <c r="C112" s="448"/>
      <c r="D112" s="454" t="str">
        <f t="array" ref="D112">INDEX('Get-Ups'!$C$3:$C97, MATCH($A$1,'Get-Ups'!$A$3:$A$109,0), MATCH(D97,'Get-Ups'!$C$2,0))</f>
        <v>25</v>
      </c>
      <c r="E112" s="448"/>
      <c r="F112" s="448"/>
      <c r="G112" s="448"/>
      <c r="H112" s="320"/>
      <c r="I112" s="320"/>
      <c r="J112" s="179"/>
      <c r="K112" s="460" t="str">
        <f>'テンプレート'!K131</f>
        <v>踏み</v>
      </c>
      <c r="L112" s="461" t="str">
        <f>'テンプレート'!L131</f>
        <v>踏み</v>
      </c>
      <c r="M112" s="940">
        <v>8.0</v>
      </c>
      <c r="N112" s="462"/>
      <c r="O112" s="121"/>
      <c r="P112" s="121"/>
      <c r="Q112" s="121"/>
      <c r="R112" s="121"/>
      <c r="S112" s="121"/>
      <c r="T112" s="121"/>
      <c r="U112" s="121"/>
      <c r="V112" s="121"/>
    </row>
    <row r="113" outlineLevel="1">
      <c r="A113" s="222"/>
      <c r="B113" s="447" t="s">
        <v>455</v>
      </c>
      <c r="C113" s="454" t="str">
        <f t="array" ref="C113">INDEX('Get-Ups'!$P$3:$Q$109, MATCH($A$1,'Get-Ups'!$A$3:$A$109,0), MATCH(C97,'Get-Ups'!$P$2:$AD$2,0))</f>
        <v>1-22</v>
      </c>
      <c r="D113" s="455">
        <f t="array" ref="D113">INDEX('Get-Ups'!$P$3:$Q$109, MATCH($A$1,'Get-Ups'!$A$3:$A$109,0), MATCH(D97,'Get-Ups'!$P$2:$AD$2,0))</f>
        <v>29</v>
      </c>
      <c r="E113" s="448"/>
      <c r="F113" s="448"/>
      <c r="G113" s="448"/>
      <c r="H113" s="320"/>
      <c r="I113" s="320"/>
      <c r="J113" s="121"/>
      <c r="K113" s="452" t="str">
        <f>'テンプレート'!K132</f>
        <v>踏まれ</v>
      </c>
      <c r="L113" s="461" t="str">
        <f>'テンプレート'!L132</f>
        <v>Ground踏まれ</v>
      </c>
      <c r="M113" s="940" t="s">
        <v>504</v>
      </c>
      <c r="N113" s="462"/>
      <c r="O113" s="320"/>
      <c r="P113" s="320"/>
      <c r="Q113" s="320"/>
      <c r="R113" s="320"/>
      <c r="S113" s="320"/>
      <c r="T113" s="320"/>
      <c r="U113" s="320"/>
      <c r="V113" s="320"/>
    </row>
    <row r="114" outlineLevel="1">
      <c r="A114" s="222"/>
      <c r="B114" s="447" t="s">
        <v>496</v>
      </c>
      <c r="C114" s="454" t="str">
        <f t="array" ref="C114">INDEX('Get-Ups'!$R$3:$S$109, MATCH($A$1,'Get-Ups'!$A$3:$A$109,0), MATCH(C97,'Get-Ups'!$R$2:$AD$2,0))</f>
        <v>1-22</v>
      </c>
      <c r="D114" s="455">
        <f t="array" ref="D114">INDEX('Get-Ups'!$R$3:$S$109, MATCH($A$1,'Get-Ups'!$A$3:$A$109,0), MATCH(D97,'Get-Ups'!$R$2:$AD$2,0))</f>
        <v>35</v>
      </c>
      <c r="E114" s="448"/>
      <c r="F114" s="448"/>
      <c r="G114" s="448"/>
      <c r="H114" s="320"/>
      <c r="I114" s="320"/>
      <c r="J114" s="179"/>
      <c r="K114" s="222"/>
      <c r="L114" s="461" t="str">
        <f>'テンプレート'!L133</f>
        <v>Ground硬直</v>
      </c>
      <c r="M114" s="940">
        <v>26.0</v>
      </c>
      <c r="N114" s="108"/>
      <c r="O114" s="180"/>
      <c r="P114" s="180"/>
      <c r="Q114" s="180"/>
      <c r="R114" s="180"/>
      <c r="S114" s="180"/>
      <c r="T114" s="180"/>
      <c r="U114" s="180"/>
      <c r="V114" s="180"/>
    </row>
    <row r="115" outlineLevel="1">
      <c r="A115" s="222"/>
      <c r="B115" s="447" t="s">
        <v>497</v>
      </c>
      <c r="C115" s="454" t="str">
        <f t="array" ref="C115">INDEX('Get-Ups'!$T$3:$U$109, MATCH($A$1,'Get-Ups'!$A$3:$A$109,0), MATCH(C97,'Get-Ups'!$T$2:$AD$2,0))</f>
        <v>1-22</v>
      </c>
      <c r="D115" s="455">
        <f t="array" ref="D115">INDEX('Get-Ups'!$T$3:$U$109, MATCH($A$1,'Get-Ups'!$A$3:$A$109,0), MATCH(D97,'Get-Ups'!$T$2:$AD$2,0))</f>
        <v>35</v>
      </c>
      <c r="E115" s="448"/>
      <c r="F115" s="448"/>
      <c r="G115" s="448"/>
      <c r="H115" s="320"/>
      <c r="I115" s="320"/>
      <c r="J115" s="121"/>
      <c r="K115" s="222"/>
      <c r="L115" s="461" t="str">
        <f>'テンプレート'!L134</f>
        <v>Air踏まれ</v>
      </c>
      <c r="M115" s="940">
        <v>7.0</v>
      </c>
      <c r="N115" s="108"/>
      <c r="O115" s="180"/>
      <c r="P115" s="180"/>
      <c r="Q115" s="180"/>
      <c r="R115" s="180"/>
      <c r="S115" s="180"/>
      <c r="T115" s="180"/>
      <c r="U115" s="180"/>
      <c r="V115" s="180"/>
    </row>
    <row r="116" outlineLevel="1">
      <c r="A116" s="222"/>
      <c r="B116" s="447" t="s">
        <v>510</v>
      </c>
      <c r="C116" s="456" t="str">
        <f t="array" ref="C116">INDEX('Get-Ups'!$V$3:$Y$109, MATCH($A$1,'Get-Ups'!$A$3:$A$109,0), MATCH(C97,'Get-Ups'!$V$2:$AD$2,0))</f>
        <v>1-25</v>
      </c>
      <c r="D116" s="457">
        <f t="array" ref="D116">INDEX('Get-Ups'!$V$3:$Y$109, MATCH($A$1,'Get-Ups'!$A$3:$A$109,0), MATCH(D97,'Get-Ups'!$V$2:$AD$2,0))</f>
        <v>45</v>
      </c>
      <c r="E116" s="454" t="str">
        <f t="array" ref="E116">INDEX('Get-Ups'!$V$3:$Y$109, MATCH($A$1,'Get-Ups'!$A$3:$A$109,0), MATCH(E97,'Get-Ups'!$V$2:$AD$2,0))</f>
        <v>14-15</v>
      </c>
      <c r="F116" s="455">
        <f t="array" ref="F116">INDEX('Get-Ups'!$V$3:$Y$109, MATCH($A$1,'Get-Ups'!$A$3:$A$109,0), MATCH(F97,'Get-Ups'!$V$2:$AD$2,0))</f>
        <v>7</v>
      </c>
      <c r="G116" s="127">
        <f t="shared" ref="G116:G117" si="2">F116*1.2</f>
        <v>8.4</v>
      </c>
      <c r="H116" s="320"/>
      <c r="I116" s="320"/>
      <c r="J116" s="179"/>
      <c r="K116" s="222"/>
      <c r="L116" s="461" t="str">
        <f>'テンプレート'!L135</f>
        <v>Air落下</v>
      </c>
      <c r="M116" s="940">
        <v>39.0</v>
      </c>
      <c r="N116" s="108"/>
      <c r="O116" s="180"/>
      <c r="P116" s="180"/>
      <c r="Q116" s="180"/>
      <c r="R116" s="180"/>
      <c r="S116" s="180"/>
      <c r="T116" s="180"/>
      <c r="U116" s="180"/>
      <c r="V116" s="180"/>
    </row>
    <row r="117" outlineLevel="1">
      <c r="A117" s="207"/>
      <c r="B117" s="458" t="s">
        <v>511</v>
      </c>
      <c r="C117" s="207"/>
      <c r="D117" s="207"/>
      <c r="E117" s="454" t="str">
        <f t="array" ref="E117">INDEX('Get-Ups'!$Z$3:$AA$109, MATCH($A$1,'Get-Ups'!$A$3:$A$109,0), MATCH(E97,'Get-Ups'!$Z$2:$AD$2,0))</f>
        <v>24-25</v>
      </c>
      <c r="F117" s="455">
        <f t="array" ref="F117">INDEX('Get-Ups'!$Z$3:$AA$109, MATCH($A$1,'Get-Ups'!$A$3:$A$109,0), MATCH(F97,'Get-Ups'!$Z$2:$AD$2,0))</f>
        <v>7</v>
      </c>
      <c r="G117" s="127">
        <f t="shared" si="2"/>
        <v>8.4</v>
      </c>
      <c r="H117" s="320"/>
      <c r="I117" s="320"/>
      <c r="J117" s="179"/>
      <c r="K117" s="451" t="str">
        <f>'テンプレート'!K136</f>
        <v>倒れダメージ</v>
      </c>
      <c r="L117" s="120"/>
      <c r="M117" s="445" t="str">
        <f>'テンプレート'!M136</f>
        <v>Duration</v>
      </c>
      <c r="N117" s="108"/>
      <c r="O117" s="180"/>
      <c r="P117" s="180"/>
      <c r="Q117" s="180"/>
      <c r="R117" s="180"/>
      <c r="S117" s="180"/>
      <c r="T117" s="180"/>
      <c r="U117" s="180"/>
      <c r="V117" s="180"/>
    </row>
    <row r="118" outlineLevel="1">
      <c r="A118" s="446" t="s">
        <v>513</v>
      </c>
      <c r="B118" s="447" t="s">
        <v>514</v>
      </c>
      <c r="C118" s="454" t="str">
        <f t="array" ref="C118">INDEX(Tripping!$C$3:$D97, MATCH($A$1,Tripping!$A$3:$A$109,0), MATCH(C97,Tripping!$C$2:$AC$2,0))</f>
        <v>1-5</v>
      </c>
      <c r="D118" s="455">
        <f t="array" ref="D118">INDEX(Tripping!$C$3:$D97, MATCH($A$1,Tripping!$A$3:$A$109,0), MATCH(D97,Tripping!$C$2:$AC$2,0))</f>
        <v>29</v>
      </c>
      <c r="E118" s="448"/>
      <c r="F118" s="448"/>
      <c r="G118" s="448"/>
      <c r="H118" s="320"/>
      <c r="I118" s="320"/>
      <c r="J118" s="121"/>
      <c r="K118" s="460" t="str">
        <f>'テンプレート'!K137</f>
        <v>あお向け倒れ</v>
      </c>
      <c r="L118" s="453" t="str">
        <f>'テンプレート'!L137</f>
        <v>モーション大</v>
      </c>
      <c r="M118" s="940">
        <v>39.0</v>
      </c>
      <c r="N118" s="462"/>
      <c r="O118" s="180"/>
      <c r="P118" s="180"/>
      <c r="Q118" s="180"/>
      <c r="R118" s="180"/>
      <c r="S118" s="180"/>
      <c r="T118" s="180"/>
      <c r="U118" s="180"/>
      <c r="V118" s="180"/>
    </row>
    <row r="119" outlineLevel="1">
      <c r="A119" s="222"/>
      <c r="B119" s="447" t="s">
        <v>515</v>
      </c>
      <c r="C119" s="454" t="str">
        <f t="array" ref="C119">INDEX(Tripping!$E$3:$F97, MATCH($A$1,Tripping!$A$3:$A$109,0), MATCH(C97,Tripping!$E$2:$AC$2,0))</f>
        <v>1-5</v>
      </c>
      <c r="D119" s="455">
        <f t="array" ref="D119">INDEX(Tripping!$E$3:$F97, MATCH($A$1,Tripping!$A$3:$A$109,0), MATCH(D97,Tripping!$E$2:$AC$2,0))</f>
        <v>39</v>
      </c>
      <c r="E119" s="448"/>
      <c r="F119" s="448"/>
      <c r="G119" s="448"/>
      <c r="H119" s="320"/>
      <c r="I119" s="320"/>
      <c r="J119" s="179"/>
      <c r="K119" s="460" t="str">
        <f>'テンプレート'!K138</f>
        <v>うつ伏せ倒れ</v>
      </c>
      <c r="L119" s="453" t="str">
        <f>'テンプレート'!L138</f>
        <v>モーション大</v>
      </c>
      <c r="M119" s="940" t="s">
        <v>165</v>
      </c>
      <c r="N119" s="462"/>
      <c r="O119" s="180"/>
      <c r="P119" s="180"/>
      <c r="Q119" s="180"/>
      <c r="R119" s="180"/>
      <c r="S119" s="180"/>
      <c r="T119" s="180"/>
      <c r="U119" s="180"/>
      <c r="V119" s="180"/>
    </row>
    <row r="120" outlineLevel="1">
      <c r="A120" s="222"/>
      <c r="B120" s="447" t="s">
        <v>455</v>
      </c>
      <c r="C120" s="454" t="str">
        <f t="array" ref="C120">INDEX(Tripping!$G$3:$H$109, MATCH($A$1,Tripping!$A$3:$A$109,0), MATCH(C97,Tripping!$G$2:$AC$2,0))</f>
        <v>1-16</v>
      </c>
      <c r="D120" s="455">
        <f t="array" ref="D120">INDEX(Tripping!$G$3:$H$109, MATCH($A$1,Tripping!$A$3:$A$109,0), MATCH(D97,Tripping!$G$2:$AC$2,0))</f>
        <v>21</v>
      </c>
      <c r="E120" s="448"/>
      <c r="F120" s="448"/>
      <c r="G120" s="448"/>
      <c r="H120" s="320"/>
      <c r="I120" s="320"/>
      <c r="J120" s="121"/>
      <c r="K120" s="451" t="str">
        <f>'テンプレート'!K139</f>
        <v/>
      </c>
      <c r="L120" s="120"/>
      <c r="M120" s="445" t="str">
        <f>'テンプレート'!M139</f>
        <v/>
      </c>
      <c r="N120" s="108"/>
      <c r="O120" s="180"/>
      <c r="P120" s="180"/>
      <c r="Q120" s="180"/>
      <c r="R120" s="180"/>
      <c r="S120" s="180"/>
      <c r="T120" s="180"/>
      <c r="U120" s="180"/>
      <c r="V120" s="180"/>
    </row>
    <row r="121" outlineLevel="1">
      <c r="A121" s="222"/>
      <c r="B121" s="447" t="s">
        <v>496</v>
      </c>
      <c r="C121" s="454" t="str">
        <f t="array" ref="C121">INDEX(Tripping!$I$3:$J$109, MATCH($A$1,Tripping!$A$3:$A$109,0), MATCH(C97,Tripping!$I$2:$AC$2,0))</f>
        <v>1-9</v>
      </c>
      <c r="D121" s="455">
        <f t="array" ref="D121">INDEX(Tripping!$I$3:$J$109, MATCH($A$1,Tripping!$A$3:$A$109,0), MATCH(D97,Tripping!$I$2:$AC$2,0))</f>
        <v>28</v>
      </c>
      <c r="E121" s="448"/>
      <c r="F121" s="448"/>
      <c r="G121" s="448"/>
      <c r="H121" s="320"/>
      <c r="I121" s="320"/>
      <c r="J121" s="320"/>
      <c r="K121" s="463"/>
      <c r="L121" s="464" t="str">
        <f>'テンプレート'!L140</f>
        <v/>
      </c>
      <c r="M121" s="127" t="s">
        <v>504</v>
      </c>
      <c r="N121" s="108"/>
      <c r="O121" s="180"/>
      <c r="P121" s="180"/>
      <c r="Q121" s="180"/>
      <c r="R121" s="180"/>
      <c r="S121" s="180"/>
      <c r="T121" s="180"/>
      <c r="U121" s="180"/>
      <c r="V121" s="180"/>
    </row>
    <row r="122" outlineLevel="1">
      <c r="A122" s="222"/>
      <c r="B122" s="447" t="s">
        <v>497</v>
      </c>
      <c r="C122" s="454" t="str">
        <f t="array" ref="C122">INDEX(Tripping!$K$3:$L$109, MATCH($A$1,Tripping!$A$3:$A$109,0), MATCH(C97,Tripping!$K$2:$AC$2,0))</f>
        <v>1-9</v>
      </c>
      <c r="D122" s="455">
        <f t="array" ref="D122">INDEX(Tripping!$K$3:$L$109, MATCH($A$1,Tripping!$A$3:$A$109,0), MATCH(D97,Tripping!$K$2:$AC$2,0))</f>
        <v>28</v>
      </c>
      <c r="E122" s="448"/>
      <c r="F122" s="448"/>
      <c r="G122" s="448"/>
      <c r="H122" s="320"/>
      <c r="I122" s="320"/>
      <c r="J122" s="320"/>
      <c r="K122" s="465"/>
      <c r="L122" s="180"/>
      <c r="M122" s="180"/>
      <c r="N122" s="108"/>
      <c r="O122" s="180"/>
      <c r="P122" s="180"/>
      <c r="Q122" s="180"/>
      <c r="R122" s="180"/>
      <c r="S122" s="180"/>
      <c r="T122" s="180"/>
      <c r="U122" s="180"/>
      <c r="V122" s="180"/>
    </row>
    <row r="123" outlineLevel="1">
      <c r="A123" s="222"/>
      <c r="B123" s="447" t="s">
        <v>510</v>
      </c>
      <c r="C123" s="456" t="str">
        <f t="array" ref="C123">INDEX(Tripping!$M$3:$P$109, MATCH($A$1,Tripping!$A$3:$A$109,0), MATCH(C97,Tripping!$M$2:$AC$2,0))</f>
        <v>1-7</v>
      </c>
      <c r="D123" s="457">
        <f t="array" ref="D123">INDEX(Tripping!$M$3:$P$109, MATCH($A$1,Tripping!$A$3:$A$109,0), MATCH(D97,Tripping!$M$2:$AC$2,0))</f>
        <v>49</v>
      </c>
      <c r="E123" s="454" t="str">
        <f t="array" ref="E123">INDEX(Tripping!$M$3:$P$109, MATCH($A$1,Tripping!$A$3:$A$109,0), MATCH(E97,Tripping!$M$2:$AC$2,0))</f>
        <v>13-14</v>
      </c>
      <c r="F123" s="455">
        <f t="array" ref="F123">INDEX(Tripping!$M$3:$P$109, MATCH($A$1,Tripping!$A$3:$A$109,0), MATCH(F97,Tripping!$M$2:$AC$2,0))</f>
        <v>5</v>
      </c>
      <c r="G123" s="127">
        <f t="shared" ref="G123:G124" si="3">F123*1.2</f>
        <v>6</v>
      </c>
      <c r="H123" s="320"/>
      <c r="I123" s="320"/>
      <c r="J123" s="320"/>
      <c r="K123" s="180"/>
      <c r="L123" s="180"/>
      <c r="M123" s="180"/>
      <c r="N123" s="108"/>
      <c r="O123" s="108"/>
      <c r="P123" s="108"/>
      <c r="Q123" s="108"/>
      <c r="R123" s="180"/>
      <c r="S123" s="180"/>
      <c r="T123" s="180"/>
      <c r="U123" s="180"/>
      <c r="V123" s="180"/>
    </row>
    <row r="124" outlineLevel="1">
      <c r="A124" s="207"/>
      <c r="B124" s="458" t="s">
        <v>511</v>
      </c>
      <c r="C124" s="207"/>
      <c r="D124" s="207"/>
      <c r="E124" s="454" t="str">
        <f t="array" ref="E124">INDEX(Tripping!$Q$3:$R$109, MATCH($A$1,Tripping!$A$3:$A$109,0), MATCH(E97,Tripping!$Q$2:$AC$2,0))</f>
        <v>24-25</v>
      </c>
      <c r="F124" s="455">
        <f t="array" ref="F124">INDEX(Tripping!$Q$3:$R$109, MATCH($A$1,Tripping!$A$3:$A$109,0), MATCH(F97,Tripping!$Q$2:$AC$2,0))</f>
        <v>5</v>
      </c>
      <c r="G124" s="127">
        <f t="shared" si="3"/>
        <v>6</v>
      </c>
      <c r="H124" s="320"/>
      <c r="I124" s="320"/>
      <c r="J124" s="320"/>
      <c r="K124" s="180"/>
      <c r="L124" s="180"/>
      <c r="M124" s="180"/>
      <c r="N124" s="108"/>
      <c r="O124" s="108"/>
      <c r="P124" s="108"/>
      <c r="Q124" s="108"/>
      <c r="R124" s="180"/>
      <c r="S124" s="180"/>
      <c r="T124" s="180"/>
      <c r="U124" s="180"/>
      <c r="V124" s="180"/>
    </row>
  </sheetData>
  <mergeCells count="131">
    <mergeCell ref="D53:D54"/>
    <mergeCell ref="D69:D70"/>
    <mergeCell ref="D49:D50"/>
    <mergeCell ref="E79:E80"/>
    <mergeCell ref="E81:E82"/>
    <mergeCell ref="E83:E84"/>
    <mergeCell ref="D123:D124"/>
    <mergeCell ref="D116:D117"/>
    <mergeCell ref="D110:D111"/>
    <mergeCell ref="A88:B89"/>
    <mergeCell ref="A96:B97"/>
    <mergeCell ref="A58:B58"/>
    <mergeCell ref="A57:B57"/>
    <mergeCell ref="A49:A50"/>
    <mergeCell ref="A53:A54"/>
    <mergeCell ref="A118:A124"/>
    <mergeCell ref="A112:A117"/>
    <mergeCell ref="A103:A105"/>
    <mergeCell ref="A106:A111"/>
    <mergeCell ref="A98:A102"/>
    <mergeCell ref="R53:V54"/>
    <mergeCell ref="R55:V55"/>
    <mergeCell ref="V59:V60"/>
    <mergeCell ref="U59:U60"/>
    <mergeCell ref="V67:V70"/>
    <mergeCell ref="U67:U70"/>
    <mergeCell ref="V62:V63"/>
    <mergeCell ref="U62:U63"/>
    <mergeCell ref="D38:D40"/>
    <mergeCell ref="D41:D42"/>
    <mergeCell ref="H38:J40"/>
    <mergeCell ref="R49:V50"/>
    <mergeCell ref="R51:V51"/>
    <mergeCell ref="R52:V52"/>
    <mergeCell ref="R48:V48"/>
    <mergeCell ref="H79:J80"/>
    <mergeCell ref="H83:J84"/>
    <mergeCell ref="H81:J82"/>
    <mergeCell ref="H78:J78"/>
    <mergeCell ref="H85:J86"/>
    <mergeCell ref="H67:J67"/>
    <mergeCell ref="H68:J68"/>
    <mergeCell ref="H69:J70"/>
    <mergeCell ref="K101:K106"/>
    <mergeCell ref="K107:K110"/>
    <mergeCell ref="K100:L100"/>
    <mergeCell ref="K117:L117"/>
    <mergeCell ref="K120:L120"/>
    <mergeCell ref="K113:K116"/>
    <mergeCell ref="K111:L111"/>
    <mergeCell ref="K98:K99"/>
    <mergeCell ref="K97:L97"/>
    <mergeCell ref="A59:A60"/>
    <mergeCell ref="A62:A63"/>
    <mergeCell ref="A66:B66"/>
    <mergeCell ref="A64:B64"/>
    <mergeCell ref="A67:A70"/>
    <mergeCell ref="A38:A40"/>
    <mergeCell ref="A41:A42"/>
    <mergeCell ref="A43:A45"/>
    <mergeCell ref="D43:D45"/>
    <mergeCell ref="A47:B48"/>
    <mergeCell ref="A61:B61"/>
    <mergeCell ref="E85:E86"/>
    <mergeCell ref="C85:C86"/>
    <mergeCell ref="C83:C84"/>
    <mergeCell ref="C123:C124"/>
    <mergeCell ref="C110:C111"/>
    <mergeCell ref="C116:C117"/>
    <mergeCell ref="A85:A86"/>
    <mergeCell ref="A93:A94"/>
    <mergeCell ref="A90:A92"/>
    <mergeCell ref="A81:A82"/>
    <mergeCell ref="A79:A80"/>
    <mergeCell ref="A75:A77"/>
    <mergeCell ref="A78:B78"/>
    <mergeCell ref="A83:A84"/>
    <mergeCell ref="C79:C80"/>
    <mergeCell ref="C81:C82"/>
    <mergeCell ref="A72:B73"/>
    <mergeCell ref="D62:D63"/>
    <mergeCell ref="D59:D60"/>
    <mergeCell ref="D34:D35"/>
    <mergeCell ref="D32:D33"/>
    <mergeCell ref="D30:D31"/>
    <mergeCell ref="D36:D37"/>
    <mergeCell ref="A36:A37"/>
    <mergeCell ref="C36:C37"/>
    <mergeCell ref="A34:A35"/>
    <mergeCell ref="A24:B25"/>
    <mergeCell ref="A30:A31"/>
    <mergeCell ref="A26:A29"/>
    <mergeCell ref="A32:A33"/>
    <mergeCell ref="K1:M2"/>
    <mergeCell ref="H1:J2"/>
    <mergeCell ref="E16:F16"/>
    <mergeCell ref="C16:D16"/>
    <mergeCell ref="A15:B16"/>
    <mergeCell ref="H10:H11"/>
    <mergeCell ref="A11:B12"/>
    <mergeCell ref="H6:H7"/>
    <mergeCell ref="H4:H5"/>
    <mergeCell ref="I4:I5"/>
    <mergeCell ref="I6:I7"/>
    <mergeCell ref="H8:J9"/>
    <mergeCell ref="I10:I11"/>
    <mergeCell ref="C1:G12"/>
    <mergeCell ref="H62:J63"/>
    <mergeCell ref="H64:J64"/>
    <mergeCell ref="H59:J60"/>
    <mergeCell ref="H61:J61"/>
    <mergeCell ref="H43:J45"/>
    <mergeCell ref="H41:J42"/>
    <mergeCell ref="I49:I50"/>
    <mergeCell ref="J49:J50"/>
    <mergeCell ref="I53:I54"/>
    <mergeCell ref="J53:J54"/>
    <mergeCell ref="H58:J58"/>
    <mergeCell ref="H66:J66"/>
    <mergeCell ref="H65:J65"/>
    <mergeCell ref="H30:J31"/>
    <mergeCell ref="H32:J33"/>
    <mergeCell ref="H29:J29"/>
    <mergeCell ref="H25:J25"/>
    <mergeCell ref="H27:J27"/>
    <mergeCell ref="H28:J28"/>
    <mergeCell ref="H26:J26"/>
    <mergeCell ref="H36:J37"/>
    <mergeCell ref="H34:J35"/>
    <mergeCell ref="K16:N16"/>
    <mergeCell ref="G16:H16"/>
  </mergeCells>
  <conditionalFormatting sqref="K1:K15 K17:K58 K60:K64 K66 K68:K78 K80 K82 K84 K86:K121">
    <cfRule type="containsText" dxfId="0" priority="1" operator="containsText" text="361">
      <formula>NOT(ISERROR(SEARCH(("361"),(K1))))</formula>
    </cfRule>
  </conditionalFormatting>
  <conditionalFormatting sqref="K1:K15 K17:K58 K60:K64 K66 K68:K78 K80 K82 K84 K86:K121">
    <cfRule type="containsText" dxfId="1" priority="2" operator="containsText" text="363">
      <formula>NOT(ISERROR(SEARCH(("363"),(K1))))</formula>
    </cfRule>
  </conditionalFormatting>
  <conditionalFormatting sqref="K1:K15 K17:K58 K60:K64 K66 K68:K78 K80 K82 K84 K86:K121">
    <cfRule type="containsText" dxfId="1" priority="3" operator="containsText" text="365">
      <formula>NOT(ISERROR(SEARCH(("365"),(K1))))</formula>
    </cfRule>
  </conditionalFormatting>
  <conditionalFormatting sqref="K1:K15 K17:K58 K60:K64 K66 K68:K78 K80 K82 K84 K86:K121">
    <cfRule type="containsText" dxfId="1" priority="4" operator="containsText" text="366">
      <formula>NOT(ISERROR(SEARCH(("366"),(K1))))</formula>
    </cfRule>
  </conditionalFormatting>
  <conditionalFormatting sqref="K1:K15 K17:K58 K60:K64 K66 K68:K78 K80 K82 K84 K86:K121">
    <cfRule type="containsText" dxfId="1" priority="5" operator="containsText" text="367">
      <formula>NOT(ISERROR(SEARCH(("367"),(K1))))</formula>
    </cfRule>
  </conditionalFormatting>
  <conditionalFormatting sqref="P80 P82 P84 P86">
    <cfRule type="cellIs" dxfId="2" priority="6" operator="equal">
      <formula>"敵のみ"</formula>
    </cfRule>
  </conditionalFormatting>
  <conditionalFormatting sqref="D80 D82 D84 D86">
    <cfRule type="cellIs" dxfId="3" priority="7" operator="equal">
      <formula>"-"</formula>
    </cfRule>
  </conditionalFormatting>
  <conditionalFormatting sqref="O1:O58 O60:O64 O66 O68:O78 O80 O82 O84 O86:O124">
    <cfRule type="cellIs" dxfId="4" priority="8" operator="greaterThan">
      <formula>0</formula>
    </cfRule>
  </conditionalFormatting>
  <conditionalFormatting sqref="P1:Q58 P60:Q64 P66:Q66 P68:Q78 P80:Q80 P82:Q82 P84:Q84 P86:Q124">
    <cfRule type="cellIs" dxfId="5" priority="9" operator="lessThan">
      <formula>1</formula>
    </cfRule>
  </conditionalFormatting>
  <conditionalFormatting sqref="P1:Q58 P60:Q64 P66:Q66 P68:Q78 P80:Q80 P82:Q82 P84:Q84 P86:Q124">
    <cfRule type="cellIs" dxfId="4" priority="10" operator="greaterThan">
      <formula>1</formula>
    </cfRule>
  </conditionalFormatting>
  <conditionalFormatting sqref="N25:N58 N60:N64 N66 N68:N78 N80 N82 N84 N86">
    <cfRule type="cellIs" dxfId="6" priority="11" operator="greaterThan">
      <formula>0</formula>
    </cfRule>
  </conditionalFormatting>
  <conditionalFormatting sqref="N1:N15 N17:N58 N60:N64 N66 N68:N78 N80 N82 N84 N86:N124">
    <cfRule type="containsText" dxfId="6" priority="12" operator="containsText" text="/">
      <formula>NOT(ISERROR(SEARCH(("/"),(N1))))</formula>
    </cfRule>
  </conditionalFormatting>
  <drawing r:id="rId2"/>
  <legacyDrawing r:id="rId3"/>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BE36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416">
        <v>55.0</v>
      </c>
      <c r="B1" s="2420"/>
      <c r="C1" s="2423" t="str">
        <f>IMAGE(VLOOKUP($A$1,Fighters!A2:AI107,12,FALSE),1)</f>
        <v/>
      </c>
      <c r="D1" s="2426"/>
      <c r="E1" s="2426"/>
      <c r="F1" s="2426"/>
      <c r="G1" s="2428"/>
      <c r="H1" s="2430"/>
      <c r="I1" s="2426"/>
      <c r="J1" s="2428"/>
      <c r="K1" s="2432"/>
      <c r="L1" s="2426"/>
      <c r="M1" s="2428"/>
      <c r="N1" s="2434"/>
      <c r="O1" s="2434"/>
      <c r="P1" s="2434"/>
      <c r="Q1" s="2434"/>
      <c r="R1" s="2436"/>
      <c r="S1" s="2436"/>
      <c r="T1" s="2436"/>
      <c r="U1" s="2436"/>
      <c r="V1" s="2436"/>
    </row>
    <row r="2">
      <c r="A2" s="2439" t="str">
        <f>VLOOKUP($A$1,Fighters!$A$2:$AI$81,6,FALSE)</f>
        <v>#fbe36b</v>
      </c>
      <c r="B2" s="2420"/>
      <c r="C2" s="2443"/>
      <c r="G2" s="2446"/>
      <c r="H2" s="2447"/>
      <c r="I2" s="2448"/>
      <c r="J2" s="2449"/>
      <c r="K2" s="2447"/>
      <c r="L2" s="2448"/>
      <c r="M2" s="2449"/>
      <c r="N2" s="2434"/>
      <c r="O2" s="2434"/>
      <c r="P2" s="2434"/>
      <c r="Q2" s="2434"/>
      <c r="R2" s="2436"/>
      <c r="S2" s="2436"/>
      <c r="T2" s="2436"/>
      <c r="U2" s="2436"/>
      <c r="V2" s="2436"/>
    </row>
    <row r="3">
      <c r="A3" s="2439" t="str">
        <f>VLOOKUP($A$1,Fighters!$A$2:$AI$81,14,FALSE)</f>
        <v>55. パックマン</v>
      </c>
      <c r="B3" s="2420"/>
      <c r="C3" s="2443"/>
      <c r="G3" s="2446"/>
      <c r="H3" s="2452"/>
      <c r="I3" s="2452"/>
      <c r="J3" s="2452"/>
      <c r="K3" s="2456"/>
      <c r="L3" s="2456"/>
      <c r="M3" s="2456"/>
      <c r="N3" s="2434"/>
      <c r="O3" s="2434"/>
      <c r="P3" s="2434"/>
      <c r="Q3" s="2434"/>
      <c r="R3" s="2458"/>
      <c r="S3" s="2436"/>
      <c r="T3" s="2436"/>
      <c r="U3" s="2436"/>
      <c r="V3" s="2436"/>
    </row>
    <row r="4">
      <c r="A4" s="2439" t="str">
        <f>VLOOKUP($A$1,Fighters!$A$2:$AI$81,13,FALSE)</f>
        <v>0</v>
      </c>
      <c r="B4" s="2420"/>
      <c r="C4" s="2443"/>
      <c r="G4" s="2446"/>
      <c r="H4" s="2461"/>
      <c r="I4" s="2461"/>
      <c r="J4" s="2452"/>
      <c r="K4" s="2456"/>
      <c r="L4" s="2456"/>
      <c r="M4" s="2456"/>
      <c r="N4" s="2434"/>
      <c r="O4" s="2434"/>
      <c r="P4" s="2434"/>
      <c r="Q4" s="2434"/>
      <c r="R4" s="2458"/>
      <c r="S4" s="2436"/>
      <c r="T4" s="2436"/>
      <c r="U4" s="2436"/>
      <c r="V4" s="2436"/>
    </row>
    <row r="5" ht="16.5" customHeight="1">
      <c r="A5" s="2416"/>
      <c r="B5" s="2420"/>
      <c r="C5" s="2443"/>
      <c r="G5" s="2446"/>
      <c r="H5" s="2463"/>
      <c r="I5" s="2463"/>
      <c r="J5" s="2465"/>
      <c r="K5" s="2466"/>
      <c r="L5" s="2467"/>
      <c r="M5" s="2467"/>
      <c r="N5" s="2434"/>
      <c r="O5" s="2434"/>
      <c r="P5" s="2434"/>
      <c r="Q5" s="2434"/>
      <c r="R5" s="2458"/>
      <c r="S5" s="2436"/>
      <c r="T5" s="2436"/>
      <c r="U5" s="2436"/>
      <c r="V5" s="2436"/>
    </row>
    <row r="6">
      <c r="A6" s="2420"/>
      <c r="B6" s="2420"/>
      <c r="C6" s="2443"/>
      <c r="G6" s="2446"/>
      <c r="H6" s="2461"/>
      <c r="I6" s="2469" t="s">
        <v>6</v>
      </c>
      <c r="J6" s="2466"/>
      <c r="K6" s="2470"/>
      <c r="L6" s="2467"/>
      <c r="M6" s="2467"/>
      <c r="N6" s="2434"/>
      <c r="O6" s="2434"/>
      <c r="P6" s="2434"/>
      <c r="Q6" s="2434"/>
      <c r="R6" s="2458"/>
      <c r="S6" s="2436"/>
      <c r="T6" s="2436"/>
      <c r="U6" s="2436"/>
      <c r="V6" s="2436"/>
    </row>
    <row r="7">
      <c r="A7" s="2420"/>
      <c r="B7" s="2420"/>
      <c r="C7" s="2443"/>
      <c r="G7" s="2446"/>
      <c r="H7" s="2463"/>
      <c r="I7" s="2463"/>
      <c r="J7" s="2466"/>
      <c r="K7" s="2470"/>
      <c r="L7" s="2467"/>
      <c r="M7" s="2467"/>
      <c r="N7" s="2434"/>
      <c r="O7" s="2434"/>
      <c r="P7" s="2434"/>
      <c r="Q7" s="2434"/>
      <c r="R7" s="2458"/>
      <c r="S7" s="2436"/>
      <c r="T7" s="2436"/>
      <c r="U7" s="2436"/>
      <c r="V7" s="2436"/>
    </row>
    <row r="8">
      <c r="A8" s="2420"/>
      <c r="B8" s="2420"/>
      <c r="C8" s="2443"/>
      <c r="G8" s="2446"/>
      <c r="H8" s="2472">
        <v>43604.21799694444</v>
      </c>
      <c r="I8" s="2426"/>
      <c r="J8" s="2428"/>
      <c r="K8" s="2466"/>
      <c r="L8" s="2467"/>
      <c r="M8" s="2467"/>
      <c r="N8" s="2434"/>
      <c r="O8" s="2434"/>
      <c r="P8" s="2434"/>
      <c r="Q8" s="2434"/>
      <c r="R8" s="2458"/>
      <c r="S8" s="2436"/>
      <c r="T8" s="2436"/>
      <c r="U8" s="2436"/>
      <c r="V8" s="2436"/>
    </row>
    <row r="9">
      <c r="A9" s="2420"/>
      <c r="B9" s="2420"/>
      <c r="C9" s="2443"/>
      <c r="G9" s="2446"/>
      <c r="H9" s="2447"/>
      <c r="I9" s="2448"/>
      <c r="J9" s="2449"/>
      <c r="K9" s="2436"/>
      <c r="L9" s="2434"/>
      <c r="M9" s="2434"/>
      <c r="N9" s="2434"/>
      <c r="O9" s="2434"/>
      <c r="P9" s="2434"/>
      <c r="Q9" s="2434"/>
      <c r="R9" s="2458"/>
      <c r="S9" s="2436"/>
      <c r="T9" s="2436"/>
      <c r="U9" s="2436"/>
      <c r="V9" s="2436"/>
    </row>
    <row r="10">
      <c r="A10" s="2420"/>
      <c r="B10" s="2420"/>
      <c r="C10" s="2443"/>
      <c r="G10" s="2446"/>
      <c r="H10" s="2474"/>
      <c r="I10" s="2474"/>
      <c r="J10" s="2436"/>
      <c r="K10" s="2436"/>
      <c r="L10" s="2434"/>
      <c r="M10" s="2434"/>
      <c r="N10" s="2434"/>
      <c r="O10" s="2434"/>
      <c r="P10" s="2434"/>
      <c r="Q10" s="2434"/>
      <c r="R10" s="2458"/>
      <c r="S10" s="2436"/>
      <c r="T10" s="2436"/>
      <c r="U10" s="2436"/>
      <c r="V10" s="2436"/>
    </row>
    <row r="11">
      <c r="A11" s="2476" t="s">
        <v>11</v>
      </c>
      <c r="B11" s="2428"/>
      <c r="C11" s="2443"/>
      <c r="G11" s="2446"/>
      <c r="H11" s="2463"/>
      <c r="I11" s="2463"/>
      <c r="J11" s="2436"/>
      <c r="K11" s="2436"/>
      <c r="L11" s="2434"/>
      <c r="M11" s="2434"/>
      <c r="N11" s="2434"/>
      <c r="O11" s="2434"/>
      <c r="P11" s="2434"/>
      <c r="Q11" s="2434"/>
      <c r="R11" s="2458"/>
      <c r="S11" s="2436"/>
      <c r="T11" s="2436"/>
      <c r="U11" s="2436"/>
      <c r="V11" s="2436"/>
    </row>
    <row r="12">
      <c r="A12" s="2447"/>
      <c r="B12" s="2449"/>
      <c r="C12" s="2447"/>
      <c r="D12" s="2448"/>
      <c r="E12" s="2448"/>
      <c r="F12" s="2448"/>
      <c r="G12" s="2449"/>
      <c r="H12" s="2478"/>
      <c r="I12" s="2478"/>
      <c r="J12" s="2420"/>
      <c r="K12" s="2420"/>
      <c r="L12" s="2434"/>
      <c r="M12" s="2434"/>
      <c r="N12" s="2434"/>
      <c r="O12" s="2434"/>
      <c r="P12" s="2434"/>
      <c r="Q12" s="2434"/>
      <c r="R12" s="2458"/>
      <c r="S12" s="2436"/>
      <c r="T12" s="2436"/>
      <c r="U12" s="2436"/>
      <c r="V12" s="2436"/>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95 [38th]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1.87 [48th]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18.755 [27th]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1.097 [48th]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59F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34.1 [28th]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1.672 [44th]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0.116 [17th]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16.48 [33rd]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1.092 [37th]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34.1 [32nd]</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1.35 [60th]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2.16 [60th]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0.072 [71st]</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58</v>
      </c>
      <c r="D26" s="201" t="s">
        <v>2615</v>
      </c>
      <c r="E26" s="201" t="s">
        <v>303</v>
      </c>
      <c r="F26" s="200">
        <v>2.4</v>
      </c>
      <c r="G26" s="201" t="s">
        <v>70</v>
      </c>
      <c r="H26" s="213" t="s">
        <v>3787</v>
      </c>
      <c r="I26" s="120"/>
      <c r="J26" s="117"/>
      <c r="K26" s="200"/>
      <c r="L26" s="203"/>
      <c r="M26" s="204"/>
      <c r="N26" s="204"/>
      <c r="O26" s="205">
        <v>0.0</v>
      </c>
      <c r="P26" s="205">
        <v>1.0</v>
      </c>
      <c r="Q26" s="205">
        <v>1.0</v>
      </c>
      <c r="R26" s="105"/>
      <c r="S26" s="105"/>
      <c r="T26" s="105"/>
      <c r="U26" s="105"/>
      <c r="V26" s="105"/>
    </row>
    <row r="27" outlineLevel="1">
      <c r="A27" s="222"/>
      <c r="B27" s="208" t="s">
        <v>63</v>
      </c>
      <c r="C27" s="210" t="s">
        <v>58</v>
      </c>
      <c r="D27" s="210" t="s">
        <v>81</v>
      </c>
      <c r="E27" s="210" t="s">
        <v>303</v>
      </c>
      <c r="F27" s="200">
        <v>2.4</v>
      </c>
      <c r="G27" s="201" t="s">
        <v>70</v>
      </c>
      <c r="H27" s="213" t="s">
        <v>2360</v>
      </c>
      <c r="I27" s="120"/>
      <c r="J27" s="117"/>
      <c r="K27" s="203"/>
      <c r="L27" s="203"/>
      <c r="M27" s="204"/>
      <c r="N27" s="204"/>
      <c r="O27" s="205">
        <v>0.0</v>
      </c>
      <c r="P27" s="205">
        <v>1.0</v>
      </c>
      <c r="Q27" s="205">
        <v>1.0</v>
      </c>
      <c r="R27" s="105"/>
      <c r="S27" s="105"/>
      <c r="T27" s="105"/>
      <c r="U27" s="105"/>
      <c r="V27" s="105"/>
    </row>
    <row r="28" outlineLevel="1">
      <c r="A28" s="207"/>
      <c r="B28" s="208" t="s">
        <v>94</v>
      </c>
      <c r="C28" s="210" t="s">
        <v>64</v>
      </c>
      <c r="D28" s="210" t="s">
        <v>96</v>
      </c>
      <c r="E28" s="210" t="s">
        <v>58</v>
      </c>
      <c r="F28" s="200">
        <v>4.8</v>
      </c>
      <c r="G28" s="201" t="s">
        <v>59</v>
      </c>
      <c r="H28" s="212"/>
      <c r="I28" s="120"/>
      <c r="J28" s="117"/>
      <c r="K28" s="203"/>
      <c r="L28" s="203"/>
      <c r="M28" s="204"/>
      <c r="N28" s="204"/>
      <c r="O28" s="205">
        <v>0.0</v>
      </c>
      <c r="P28" s="205">
        <v>1.0</v>
      </c>
      <c r="Q28" s="205">
        <v>1.0</v>
      </c>
      <c r="R28" s="105"/>
      <c r="S28" s="105"/>
      <c r="T28" s="105"/>
      <c r="U28" s="105"/>
      <c r="V28" s="105"/>
    </row>
    <row r="29" outlineLevel="1">
      <c r="A29" s="195" t="s">
        <v>72</v>
      </c>
      <c r="B29" s="208" t="s">
        <v>3410</v>
      </c>
      <c r="C29" s="210" t="s">
        <v>1549</v>
      </c>
      <c r="D29" s="275" t="s">
        <v>190</v>
      </c>
      <c r="E29" s="210" t="s">
        <v>451</v>
      </c>
      <c r="F29" s="200">
        <v>0.0</v>
      </c>
      <c r="G29" s="610"/>
      <c r="H29" s="219"/>
      <c r="I29" s="221"/>
      <c r="J29" s="110"/>
      <c r="K29" s="200"/>
      <c r="L29" s="203"/>
      <c r="M29" s="204"/>
      <c r="N29" s="204"/>
      <c r="O29" s="205">
        <v>0.0</v>
      </c>
      <c r="P29" s="205">
        <v>1.0</v>
      </c>
      <c r="Q29" s="205">
        <v>1.0</v>
      </c>
      <c r="R29" s="105"/>
      <c r="S29" s="105"/>
      <c r="T29" s="105"/>
      <c r="U29" s="105"/>
      <c r="V29" s="105"/>
    </row>
    <row r="30" outlineLevel="1">
      <c r="A30" s="222"/>
      <c r="B30" s="208" t="s">
        <v>849</v>
      </c>
      <c r="C30" s="210" t="s">
        <v>3788</v>
      </c>
      <c r="D30" s="233"/>
      <c r="E30" s="210" t="s">
        <v>303</v>
      </c>
      <c r="F30" s="200">
        <v>2.4</v>
      </c>
      <c r="G30" s="201" t="s">
        <v>70</v>
      </c>
      <c r="H30" s="231"/>
      <c r="J30" s="233"/>
      <c r="K30" s="203"/>
      <c r="L30" s="203"/>
      <c r="M30" s="204"/>
      <c r="N30" s="204"/>
      <c r="O30" s="205">
        <v>0.0</v>
      </c>
      <c r="P30" s="205">
        <v>1.0</v>
      </c>
      <c r="Q30" s="205">
        <v>1.0</v>
      </c>
      <c r="R30" s="105"/>
      <c r="S30" s="105"/>
      <c r="T30" s="105"/>
      <c r="U30" s="105"/>
      <c r="V30" s="105"/>
    </row>
    <row r="31" outlineLevel="1">
      <c r="A31" s="207"/>
      <c r="B31" s="208" t="s">
        <v>416</v>
      </c>
      <c r="C31" s="210" t="s">
        <v>118</v>
      </c>
      <c r="D31" s="114"/>
      <c r="E31" s="210" t="s">
        <v>58</v>
      </c>
      <c r="F31" s="200">
        <v>4.8</v>
      </c>
      <c r="G31" s="201" t="s">
        <v>59</v>
      </c>
      <c r="H31" s="112"/>
      <c r="I31" s="224"/>
      <c r="J31" s="114"/>
      <c r="K31" s="203"/>
      <c r="L31" s="203"/>
      <c r="M31" s="204"/>
      <c r="N31" s="204"/>
      <c r="O31" s="205">
        <v>1.0</v>
      </c>
      <c r="P31" s="205">
        <v>1.0</v>
      </c>
      <c r="Q31" s="205">
        <v>1.0</v>
      </c>
      <c r="R31" s="105"/>
      <c r="S31" s="105"/>
      <c r="T31" s="105"/>
      <c r="U31" s="105"/>
      <c r="V31" s="105"/>
    </row>
    <row r="32" outlineLevel="1">
      <c r="A32" s="236" t="s">
        <v>82</v>
      </c>
      <c r="B32" s="208" t="s">
        <v>142</v>
      </c>
      <c r="C32" s="210" t="s">
        <v>143</v>
      </c>
      <c r="D32" s="210" t="s">
        <v>213</v>
      </c>
      <c r="E32" s="210" t="s">
        <v>90</v>
      </c>
      <c r="F32" s="200">
        <v>9.6</v>
      </c>
      <c r="G32" s="201" t="s">
        <v>91</v>
      </c>
      <c r="H32" s="212"/>
      <c r="I32" s="120"/>
      <c r="J32" s="117"/>
      <c r="K32" s="200"/>
      <c r="L32" s="203"/>
      <c r="M32" s="204"/>
      <c r="N32" s="204"/>
      <c r="O32" s="205">
        <v>0.0</v>
      </c>
      <c r="P32" s="205">
        <v>1.0</v>
      </c>
      <c r="Q32" s="205">
        <v>1.0</v>
      </c>
      <c r="R32" s="105"/>
      <c r="S32" s="105"/>
      <c r="T32" s="105"/>
      <c r="U32" s="105"/>
      <c r="V32" s="105"/>
    </row>
    <row r="33" outlineLevel="1">
      <c r="A33" s="236" t="s">
        <v>93</v>
      </c>
      <c r="B33" s="214"/>
      <c r="C33" s="210" t="s">
        <v>944</v>
      </c>
      <c r="D33" s="210" t="s">
        <v>57</v>
      </c>
      <c r="E33" s="210" t="s">
        <v>2068</v>
      </c>
      <c r="F33" s="200">
        <v>7.8</v>
      </c>
      <c r="G33" s="201" t="s">
        <v>147</v>
      </c>
      <c r="H33" s="213" t="s">
        <v>3789</v>
      </c>
      <c r="I33" s="120"/>
      <c r="J33" s="117"/>
      <c r="K33" s="203"/>
      <c r="L33" s="203"/>
      <c r="M33" s="204"/>
      <c r="N33" s="204"/>
      <c r="O33" s="205">
        <v>0.0</v>
      </c>
      <c r="P33" s="205">
        <v>1.0</v>
      </c>
      <c r="Q33" s="205">
        <v>1.0</v>
      </c>
      <c r="R33" s="105"/>
      <c r="S33" s="105"/>
      <c r="T33" s="105"/>
      <c r="U33" s="105"/>
      <c r="V33" s="105"/>
    </row>
    <row r="34" outlineLevel="1">
      <c r="A34" s="236" t="s">
        <v>104</v>
      </c>
      <c r="B34" s="214"/>
      <c r="C34" s="210" t="s">
        <v>85</v>
      </c>
      <c r="D34" s="210" t="s">
        <v>835</v>
      </c>
      <c r="E34" s="210" t="s">
        <v>66</v>
      </c>
      <c r="F34" s="200">
        <v>7.199999999999999</v>
      </c>
      <c r="G34" s="201" t="s">
        <v>67</v>
      </c>
      <c r="H34" s="240"/>
      <c r="I34" s="120"/>
      <c r="J34" s="117"/>
      <c r="K34" s="205"/>
      <c r="L34" s="204"/>
      <c r="M34" s="204"/>
      <c r="N34" s="204"/>
      <c r="O34" s="205">
        <v>0.0</v>
      </c>
      <c r="P34" s="205">
        <v>1.0</v>
      </c>
      <c r="Q34" s="205">
        <v>1.0</v>
      </c>
      <c r="R34" s="105"/>
      <c r="S34" s="105"/>
      <c r="T34" s="105"/>
      <c r="U34" s="105"/>
      <c r="V34" s="105"/>
    </row>
    <row r="35" outlineLevel="1">
      <c r="A35" s="195" t="s">
        <v>110</v>
      </c>
      <c r="B35" s="208"/>
      <c r="C35" s="210" t="s">
        <v>1087</v>
      </c>
      <c r="D35" s="275" t="s">
        <v>548</v>
      </c>
      <c r="E35" s="210" t="s">
        <v>3790</v>
      </c>
      <c r="F35" s="200" t="s">
        <v>3791</v>
      </c>
      <c r="G35" s="201" t="s">
        <v>1249</v>
      </c>
      <c r="H35" s="243" t="s">
        <v>3792</v>
      </c>
      <c r="I35" s="221"/>
      <c r="J35" s="110"/>
      <c r="K35" s="203"/>
      <c r="L35" s="203"/>
      <c r="M35" s="204"/>
      <c r="N35" s="204"/>
      <c r="O35" s="205">
        <v>0.0</v>
      </c>
      <c r="P35" s="205">
        <v>1.0</v>
      </c>
      <c r="Q35" s="205">
        <v>1.0</v>
      </c>
      <c r="R35" s="105"/>
      <c r="S35" s="105"/>
      <c r="T35" s="105"/>
      <c r="U35" s="105"/>
      <c r="V35" s="105"/>
    </row>
    <row r="36" outlineLevel="1">
      <c r="A36" s="207"/>
      <c r="B36" s="208" t="s">
        <v>76</v>
      </c>
      <c r="C36" s="210" t="s">
        <v>1908</v>
      </c>
      <c r="D36" s="114"/>
      <c r="E36" s="210" t="s">
        <v>79</v>
      </c>
      <c r="F36" s="200">
        <v>10.799999999999999</v>
      </c>
      <c r="G36" s="201" t="s">
        <v>147</v>
      </c>
      <c r="H36" s="112"/>
      <c r="I36" s="224"/>
      <c r="J36" s="114"/>
      <c r="K36" s="203"/>
      <c r="L36" s="203"/>
      <c r="M36" s="204"/>
      <c r="N36" s="204"/>
      <c r="O36" s="205">
        <v>0.0</v>
      </c>
      <c r="P36" s="205">
        <v>1.0</v>
      </c>
      <c r="Q36" s="205">
        <v>1.0</v>
      </c>
      <c r="R36" s="105"/>
      <c r="S36" s="105"/>
      <c r="T36" s="105"/>
      <c r="U36" s="105"/>
      <c r="V36" s="105"/>
    </row>
    <row r="37" outlineLevel="1">
      <c r="A37" s="195" t="s">
        <v>119</v>
      </c>
      <c r="B37" s="208" t="s">
        <v>170</v>
      </c>
      <c r="C37" s="210" t="s">
        <v>191</v>
      </c>
      <c r="D37" s="275" t="s">
        <v>121</v>
      </c>
      <c r="E37" s="210" t="s">
        <v>194</v>
      </c>
      <c r="F37" s="200">
        <v>3.5999999999999996</v>
      </c>
      <c r="G37" s="201" t="s">
        <v>70</v>
      </c>
      <c r="H37" s="243" t="s">
        <v>3793</v>
      </c>
      <c r="I37" s="221"/>
      <c r="J37" s="110"/>
      <c r="K37" s="204"/>
      <c r="L37" s="204"/>
      <c r="M37" s="204"/>
      <c r="N37" s="204"/>
      <c r="O37" s="205">
        <v>0.0</v>
      </c>
      <c r="P37" s="205">
        <v>1.0</v>
      </c>
      <c r="Q37" s="205">
        <v>1.0</v>
      </c>
      <c r="R37" s="105"/>
      <c r="S37" s="105"/>
      <c r="T37" s="105"/>
      <c r="U37" s="105"/>
      <c r="V37" s="105"/>
    </row>
    <row r="38" outlineLevel="1">
      <c r="A38" s="222"/>
      <c r="B38" s="208" t="s">
        <v>177</v>
      </c>
      <c r="C38" s="210" t="s">
        <v>314</v>
      </c>
      <c r="D38" s="233"/>
      <c r="E38" s="210" t="s">
        <v>166</v>
      </c>
      <c r="F38" s="200">
        <v>16.8</v>
      </c>
      <c r="G38" s="201" t="s">
        <v>168</v>
      </c>
      <c r="H38" s="231"/>
      <c r="J38" s="233"/>
      <c r="K38" s="204"/>
      <c r="L38" s="204"/>
      <c r="M38" s="204"/>
      <c r="N38" s="204"/>
      <c r="O38" s="205">
        <v>0.0</v>
      </c>
      <c r="P38" s="205">
        <v>1.0</v>
      </c>
      <c r="Q38" s="205">
        <v>1.0</v>
      </c>
      <c r="R38" s="105"/>
      <c r="S38" s="105"/>
      <c r="T38" s="105"/>
      <c r="U38" s="105"/>
      <c r="V38" s="105"/>
    </row>
    <row r="39" outlineLevel="1">
      <c r="A39" s="207"/>
      <c r="B39" s="208" t="s">
        <v>243</v>
      </c>
      <c r="C39" s="210" t="s">
        <v>1048</v>
      </c>
      <c r="D39" s="114"/>
      <c r="E39" s="210" t="s">
        <v>90</v>
      </c>
      <c r="F39" s="200">
        <v>9.6</v>
      </c>
      <c r="G39" s="201" t="s">
        <v>67</v>
      </c>
      <c r="H39" s="112"/>
      <c r="I39" s="224"/>
      <c r="J39" s="114"/>
      <c r="K39" s="204"/>
      <c r="L39" s="204"/>
      <c r="M39" s="204"/>
      <c r="N39" s="204"/>
      <c r="O39" s="205">
        <v>0.0</v>
      </c>
      <c r="P39" s="205">
        <v>1.0</v>
      </c>
      <c r="Q39" s="205">
        <v>1.0</v>
      </c>
      <c r="R39" s="105"/>
      <c r="S39" s="105"/>
      <c r="T39" s="105"/>
      <c r="U39" s="105"/>
      <c r="V39" s="105"/>
    </row>
    <row r="40" outlineLevel="1">
      <c r="A40" s="195" t="s">
        <v>128</v>
      </c>
      <c r="B40" s="208"/>
      <c r="C40" s="210" t="s">
        <v>314</v>
      </c>
      <c r="D40" s="275" t="s">
        <v>112</v>
      </c>
      <c r="E40" s="210" t="s">
        <v>206</v>
      </c>
      <c r="F40" s="200">
        <v>15.6</v>
      </c>
      <c r="G40" s="201" t="s">
        <v>80</v>
      </c>
      <c r="H40" s="243" t="s">
        <v>3794</v>
      </c>
      <c r="I40" s="221"/>
      <c r="J40" s="110"/>
      <c r="K40" s="203"/>
      <c r="L40" s="203"/>
      <c r="M40" s="204"/>
      <c r="N40" s="204"/>
      <c r="O40" s="205">
        <v>0.0</v>
      </c>
      <c r="P40" s="205">
        <v>1.0</v>
      </c>
      <c r="Q40" s="205">
        <v>1.0</v>
      </c>
      <c r="R40" s="105"/>
      <c r="S40" s="105"/>
      <c r="T40" s="105"/>
      <c r="U40" s="105"/>
      <c r="V40" s="105"/>
    </row>
    <row r="41" outlineLevel="1">
      <c r="A41" s="207"/>
      <c r="B41" s="208" t="s">
        <v>76</v>
      </c>
      <c r="C41" s="210" t="s">
        <v>1048</v>
      </c>
      <c r="D41" s="114"/>
      <c r="E41" s="210" t="s">
        <v>145</v>
      </c>
      <c r="F41" s="200">
        <v>8.4</v>
      </c>
      <c r="G41" s="201" t="s">
        <v>67</v>
      </c>
      <c r="H41" s="112"/>
      <c r="I41" s="224"/>
      <c r="J41" s="114"/>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3" t="str">
        <f>'テンプレート'!R56</f>
        <v>Comment</v>
      </c>
      <c r="S44" s="120"/>
      <c r="T44" s="120"/>
      <c r="U44" s="120"/>
      <c r="V44" s="120"/>
    </row>
    <row r="45" outlineLevel="1">
      <c r="A45" s="265" t="s">
        <v>187</v>
      </c>
      <c r="B45" s="267"/>
      <c r="C45" s="199" t="s">
        <v>737</v>
      </c>
      <c r="D45" s="269" t="s">
        <v>309</v>
      </c>
      <c r="E45" s="271" t="s">
        <v>173</v>
      </c>
      <c r="F45" s="273">
        <v>12.0</v>
      </c>
      <c r="G45" s="273">
        <v>10.2</v>
      </c>
      <c r="H45" s="200" t="s">
        <v>193</v>
      </c>
      <c r="I45" s="311" t="str">
        <f t="array" ref="I45">INDEX('Aerial Attacks'!$O$3:$AA$109, MATCH($A$1,'Aerial Attacks'!$A$3:$A$109,0), MATCH(A45,'Aerial Attacks'!$O$2:$S$2,0))</f>
        <v>7</v>
      </c>
      <c r="J45" s="275" t="s">
        <v>1467</v>
      </c>
      <c r="K45" s="200"/>
      <c r="L45" s="203"/>
      <c r="M45" s="204"/>
      <c r="N45" s="204"/>
      <c r="O45" s="205">
        <v>0.0</v>
      </c>
      <c r="P45" s="205">
        <v>1.0</v>
      </c>
      <c r="Q45" s="205">
        <v>1.0</v>
      </c>
      <c r="R45" s="579"/>
      <c r="S45" s="221"/>
      <c r="T45" s="221"/>
      <c r="U45" s="221"/>
      <c r="V45" s="110"/>
    </row>
    <row r="46" outlineLevel="1">
      <c r="A46" s="222"/>
      <c r="B46" s="267" t="s">
        <v>343</v>
      </c>
      <c r="C46" s="199" t="s">
        <v>518</v>
      </c>
      <c r="D46" s="233"/>
      <c r="E46" s="271" t="s">
        <v>1513</v>
      </c>
      <c r="F46" s="273">
        <v>10.2</v>
      </c>
      <c r="G46" s="273">
        <v>8.67</v>
      </c>
      <c r="H46" s="200" t="s">
        <v>193</v>
      </c>
      <c r="I46" s="222"/>
      <c r="J46" s="233"/>
      <c r="K46" s="200"/>
      <c r="L46" s="203"/>
      <c r="M46" s="204"/>
      <c r="N46" s="204"/>
      <c r="O46" s="205"/>
      <c r="P46" s="205"/>
      <c r="Q46" s="205"/>
      <c r="R46" s="231"/>
      <c r="V46" s="233"/>
    </row>
    <row r="47" outlineLevel="1">
      <c r="A47" s="207"/>
      <c r="B47" s="267" t="s">
        <v>352</v>
      </c>
      <c r="C47" s="199" t="s">
        <v>2086</v>
      </c>
      <c r="D47" s="114"/>
      <c r="E47" s="199" t="s">
        <v>66</v>
      </c>
      <c r="F47" s="273">
        <v>7.199999999999999</v>
      </c>
      <c r="G47" s="273">
        <v>6.12</v>
      </c>
      <c r="H47" s="200" t="s">
        <v>70</v>
      </c>
      <c r="I47" s="207"/>
      <c r="J47" s="114"/>
      <c r="K47" s="200"/>
      <c r="L47" s="203"/>
      <c r="M47" s="204"/>
      <c r="N47" s="204"/>
      <c r="O47" s="205">
        <v>0.0</v>
      </c>
      <c r="P47" s="205">
        <v>1.0</v>
      </c>
      <c r="Q47" s="205">
        <v>1.0</v>
      </c>
      <c r="R47" s="112"/>
      <c r="S47" s="224"/>
      <c r="T47" s="224"/>
      <c r="U47" s="224"/>
      <c r="V47" s="114"/>
    </row>
    <row r="48" outlineLevel="1">
      <c r="A48" s="299" t="s">
        <v>219</v>
      </c>
      <c r="B48" s="267"/>
      <c r="C48" s="199" t="s">
        <v>690</v>
      </c>
      <c r="D48" s="301">
        <v>25.0</v>
      </c>
      <c r="E48" s="199" t="s">
        <v>3795</v>
      </c>
      <c r="F48" s="273">
        <v>9.18</v>
      </c>
      <c r="G48" s="273">
        <v>7.803000000000001</v>
      </c>
      <c r="H48" s="200" t="s">
        <v>193</v>
      </c>
      <c r="I48" s="581" t="str">
        <f t="array" ref="I48">INDEX('Aerial Attacks'!$O$3:$AA$109, MATCH($A$1,'Aerial Attacks'!$A$3:$A$109,0), MATCH(A48,'Aerial Attacks'!$O$2:$S$2,0))</f>
        <v>10</v>
      </c>
      <c r="J48" s="276" t="s">
        <v>3796</v>
      </c>
      <c r="K48" s="200"/>
      <c r="L48" s="203"/>
      <c r="M48" s="204"/>
      <c r="N48" s="204"/>
      <c r="O48" s="205">
        <v>0.0</v>
      </c>
      <c r="P48" s="205">
        <v>1.0</v>
      </c>
      <c r="Q48" s="205">
        <v>1.0</v>
      </c>
      <c r="R48" s="582"/>
      <c r="S48" s="120"/>
      <c r="T48" s="120"/>
      <c r="U48" s="120"/>
      <c r="V48" s="117"/>
    </row>
    <row r="49" outlineLevel="1">
      <c r="A49" s="265" t="s">
        <v>260</v>
      </c>
      <c r="B49" s="267"/>
      <c r="C49" s="199" t="s">
        <v>794</v>
      </c>
      <c r="D49" s="269">
        <v>40.0</v>
      </c>
      <c r="E49" s="199" t="s">
        <v>3797</v>
      </c>
      <c r="F49" s="273">
        <v>14.16</v>
      </c>
      <c r="G49" s="273">
        <v>12.036000000000001</v>
      </c>
      <c r="H49" s="200" t="s">
        <v>59</v>
      </c>
      <c r="I49" s="311">
        <f t="array" ref="I49">INDEX('Aerial Attacks'!$O$3:$AA$109, MATCH($A$1,'Aerial Attacks'!$A$3:$A$109,0), MATCH(A49,'Aerial Attacks'!$O$2:$S$2,0))</f>
        <v>13</v>
      </c>
      <c r="J49" s="314" t="s">
        <v>3798</v>
      </c>
      <c r="K49" s="200"/>
      <c r="L49" s="203"/>
      <c r="M49" s="204"/>
      <c r="N49" s="204"/>
      <c r="O49" s="205">
        <v>0.0</v>
      </c>
      <c r="P49" s="205">
        <v>1.0</v>
      </c>
      <c r="Q49" s="205">
        <v>1.0</v>
      </c>
      <c r="R49" s="579"/>
      <c r="S49" s="221"/>
      <c r="T49" s="221"/>
      <c r="U49" s="221"/>
      <c r="V49" s="110"/>
    </row>
    <row r="50" outlineLevel="1">
      <c r="A50" s="207"/>
      <c r="B50" s="267" t="s">
        <v>76</v>
      </c>
      <c r="C50" s="199" t="s">
        <v>1639</v>
      </c>
      <c r="D50" s="114"/>
      <c r="E50" s="199" t="s">
        <v>145</v>
      </c>
      <c r="F50" s="273">
        <v>8.4</v>
      </c>
      <c r="G50" s="273">
        <v>7.140000000000001</v>
      </c>
      <c r="H50" s="200" t="s">
        <v>70</v>
      </c>
      <c r="I50" s="207"/>
      <c r="J50" s="114"/>
      <c r="K50" s="200"/>
      <c r="L50" s="203"/>
      <c r="M50" s="204"/>
      <c r="N50" s="204"/>
      <c r="O50" s="205">
        <v>0.0</v>
      </c>
      <c r="P50" s="205">
        <v>1.0</v>
      </c>
      <c r="Q50" s="205">
        <v>1.0</v>
      </c>
      <c r="R50" s="112"/>
      <c r="S50" s="224"/>
      <c r="T50" s="224"/>
      <c r="U50" s="224"/>
      <c r="V50" s="114"/>
    </row>
    <row r="51" outlineLevel="1">
      <c r="A51" s="299" t="s">
        <v>271</v>
      </c>
      <c r="B51" s="267"/>
      <c r="C51" s="199" t="s">
        <v>270</v>
      </c>
      <c r="D51" s="301" t="s">
        <v>476</v>
      </c>
      <c r="E51" s="199" t="s">
        <v>173</v>
      </c>
      <c r="F51" s="273">
        <v>12.0</v>
      </c>
      <c r="G51" s="273">
        <v>10.2</v>
      </c>
      <c r="H51" s="200" t="s">
        <v>193</v>
      </c>
      <c r="I51" s="581" t="str">
        <f t="array" ref="I51">INDEX('Aerial Attacks'!$O$3:$AA$109, MATCH($A$1,'Aerial Attacks'!$A$3:$A$109,0), MATCH(A51,'Aerial Attacks'!$O$2:$S$2,0))</f>
        <v>10</v>
      </c>
      <c r="J51" s="355" t="s">
        <v>3799</v>
      </c>
      <c r="K51" s="203"/>
      <c r="L51" s="203"/>
      <c r="M51" s="204"/>
      <c r="N51" s="204"/>
      <c r="O51" s="205">
        <v>0.0</v>
      </c>
      <c r="P51" s="205">
        <v>1.0</v>
      </c>
      <c r="Q51" s="205">
        <v>1.0</v>
      </c>
      <c r="R51" s="582"/>
      <c r="S51" s="120"/>
      <c r="T51" s="120"/>
      <c r="U51" s="120"/>
      <c r="V51" s="117"/>
    </row>
    <row r="52" outlineLevel="1">
      <c r="A52" s="265" t="s">
        <v>283</v>
      </c>
      <c r="B52" s="267" t="s">
        <v>849</v>
      </c>
      <c r="C52" s="199" t="s">
        <v>3801</v>
      </c>
      <c r="D52" s="275" t="s">
        <v>121</v>
      </c>
      <c r="E52" s="199" t="s">
        <v>303</v>
      </c>
      <c r="F52" s="273">
        <v>2.4</v>
      </c>
      <c r="G52" s="273">
        <v>2.04</v>
      </c>
      <c r="H52" s="200" t="s">
        <v>292</v>
      </c>
      <c r="I52" s="311">
        <f t="array" ref="I52">INDEX('Aerial Attacks'!$O$3:$AA$109, MATCH($A$1,'Aerial Attacks'!$A$3:$A$109,0), MATCH(A52,'Aerial Attacks'!$O$2:$S$2,0))</f>
        <v>12</v>
      </c>
      <c r="J52" s="295" t="s">
        <v>3394</v>
      </c>
      <c r="K52" s="203"/>
      <c r="L52" s="203"/>
      <c r="M52" s="204"/>
      <c r="N52" s="204"/>
      <c r="O52" s="205">
        <v>0.0</v>
      </c>
      <c r="P52" s="205">
        <v>1.0</v>
      </c>
      <c r="Q52" s="205">
        <v>1.0</v>
      </c>
      <c r="R52" s="243"/>
      <c r="S52" s="221"/>
      <c r="T52" s="221"/>
      <c r="U52" s="221"/>
      <c r="V52" s="110"/>
    </row>
    <row r="53" outlineLevel="1">
      <c r="A53" s="207"/>
      <c r="B53" s="267" t="s">
        <v>416</v>
      </c>
      <c r="C53" s="199" t="s">
        <v>538</v>
      </c>
      <c r="D53" s="114"/>
      <c r="E53" s="199" t="s">
        <v>145</v>
      </c>
      <c r="F53" s="273">
        <v>8.4</v>
      </c>
      <c r="G53" s="273">
        <v>7.140000000000001</v>
      </c>
      <c r="H53" s="200" t="s">
        <v>70</v>
      </c>
      <c r="I53" s="207"/>
      <c r="J53" s="114"/>
      <c r="K53" s="203"/>
      <c r="L53" s="203"/>
      <c r="M53" s="204"/>
      <c r="N53" s="204"/>
      <c r="O53" s="205">
        <v>0.0</v>
      </c>
      <c r="P53" s="205">
        <v>1.0</v>
      </c>
      <c r="Q53" s="205">
        <v>1.0</v>
      </c>
      <c r="R53" s="112"/>
      <c r="S53" s="224"/>
      <c r="T53" s="224"/>
      <c r="U53" s="224"/>
      <c r="V53" s="114"/>
    </row>
    <row r="54">
      <c r="A54" s="312"/>
      <c r="B54" s="315"/>
      <c r="C54" s="317"/>
      <c r="D54" s="317"/>
      <c r="E54" s="318"/>
      <c r="F54" s="318"/>
      <c r="G54" s="318"/>
      <c r="H54" s="319"/>
      <c r="I54" s="319"/>
      <c r="J54" s="320"/>
      <c r="K54" s="320"/>
      <c r="L54" s="320"/>
      <c r="M54" s="320"/>
      <c r="N54" s="320"/>
      <c r="O54" s="320"/>
      <c r="P54" s="320"/>
      <c r="Q54" s="180"/>
      <c r="R54" s="180"/>
      <c r="S54" s="180"/>
      <c r="T54" s="180"/>
      <c r="U54" s="180"/>
      <c r="V54" s="180"/>
    </row>
    <row r="55">
      <c r="A55" s="322" t="s">
        <v>305</v>
      </c>
      <c r="B55" s="117"/>
      <c r="C55" s="317"/>
      <c r="D55" s="317"/>
      <c r="E55" s="318"/>
      <c r="F55" s="318"/>
      <c r="G55" s="318"/>
      <c r="H55" s="319"/>
      <c r="I55" s="319"/>
      <c r="J55" s="320"/>
      <c r="K55" s="320"/>
      <c r="L55" s="320"/>
      <c r="M55" s="320"/>
      <c r="N55" s="320"/>
      <c r="O55" s="320"/>
      <c r="P55" s="320"/>
      <c r="Q55" s="180"/>
      <c r="R55" s="180"/>
      <c r="S55" s="180"/>
      <c r="T55" s="180"/>
      <c r="U55" s="180"/>
      <c r="V55" s="180"/>
    </row>
    <row r="56" outlineLevel="1">
      <c r="A56" s="324" t="s">
        <v>3803</v>
      </c>
      <c r="B56" s="117"/>
      <c r="C56" s="327" t="s">
        <v>48</v>
      </c>
      <c r="D56" s="327" t="s">
        <v>49</v>
      </c>
      <c r="E56" s="328" t="s">
        <v>50</v>
      </c>
      <c r="F56" s="329" t="s">
        <v>51</v>
      </c>
      <c r="G56" s="328" t="s">
        <v>52</v>
      </c>
      <c r="H56" s="331" t="str">
        <f>'テンプレート'!H72</f>
        <v>Comment</v>
      </c>
      <c r="I56" s="120"/>
      <c r="J56" s="117"/>
      <c r="K56" s="333" t="str">
        <f>'テンプレート'!K72</f>
        <v>ベクトル</v>
      </c>
      <c r="L56" s="333" t="str">
        <f>'テンプレート'!L72</f>
        <v>KBG (R.E.)</v>
      </c>
      <c r="M56" s="333" t="str">
        <f>'テンプレート'!M72</f>
        <v>BKB (R.A.)</v>
      </c>
      <c r="N56" s="333" t="str">
        <f>'テンプレート'!N72</f>
        <v>FKB (R.F.)</v>
      </c>
      <c r="O56" s="334" t="str">
        <f>'テンプレート'!O72</f>
        <v>盾削り値</v>
      </c>
      <c r="P56" s="333" t="str">
        <f>'テンプレート'!P72</f>
        <v>ﾋｯﾄｽﾄｯﾌﾟ</v>
      </c>
      <c r="Q56" s="334" t="str">
        <f>'テンプレート'!Q72</f>
        <v>ずらし</v>
      </c>
      <c r="R56" s="333" t="str">
        <f>'テンプレート'!R72</f>
        <v>相殺</v>
      </c>
      <c r="S56" s="334" t="str">
        <f>'テンプレート'!S72</f>
        <v>相殺ﾓｰｼｮﾝ</v>
      </c>
      <c r="T56" s="334" t="str">
        <f>'テンプレート'!T72</f>
        <v>飛び道具</v>
      </c>
      <c r="U56" s="334" t="str">
        <f>'テンプレート'!U72</f>
        <v>慣性反転</v>
      </c>
      <c r="V56" s="334" t="str">
        <f>'テンプレート'!V72</f>
        <v>向き反転</v>
      </c>
    </row>
    <row r="57" ht="21.75" customHeight="1" outlineLevel="1">
      <c r="A57" s="335" t="s">
        <v>324</v>
      </c>
      <c r="B57" s="708" t="s">
        <v>3807</v>
      </c>
      <c r="C57" s="610"/>
      <c r="D57" s="199" t="s">
        <v>145</v>
      </c>
      <c r="E57" s="610"/>
      <c r="F57" s="610"/>
      <c r="G57" s="610"/>
      <c r="H57" s="844" t="s">
        <v>3808</v>
      </c>
      <c r="I57" s="221"/>
      <c r="J57" s="110"/>
      <c r="K57" s="407"/>
      <c r="L57" s="407"/>
      <c r="M57" s="407"/>
      <c r="N57" s="407"/>
      <c r="O57" s="407"/>
      <c r="P57" s="407"/>
      <c r="Q57" s="407"/>
      <c r="R57" s="407"/>
      <c r="S57" s="407"/>
      <c r="T57" s="407"/>
      <c r="U57" s="344" t="b">
        <v>0</v>
      </c>
      <c r="V57" s="344" t="b">
        <v>1</v>
      </c>
    </row>
    <row r="58" ht="21.75" customHeight="1" outlineLevel="1">
      <c r="A58" s="222"/>
      <c r="B58" s="708" t="s">
        <v>3810</v>
      </c>
      <c r="C58" s="197" t="s">
        <v>3811</v>
      </c>
      <c r="D58" s="216" t="s">
        <v>464</v>
      </c>
      <c r="E58" s="199" t="s">
        <v>3812</v>
      </c>
      <c r="F58" s="200">
        <v>5.159999999999999</v>
      </c>
      <c r="G58" s="201" t="s">
        <v>292</v>
      </c>
      <c r="H58" s="231"/>
      <c r="J58" s="233"/>
      <c r="K58" s="203"/>
      <c r="L58" s="203"/>
      <c r="M58" s="204"/>
      <c r="N58" s="204"/>
      <c r="O58" s="200"/>
      <c r="P58" s="200"/>
      <c r="Q58" s="200"/>
      <c r="R58" s="205" t="b">
        <v>1</v>
      </c>
      <c r="S58" s="205"/>
      <c r="T58" s="205" t="b">
        <v>1</v>
      </c>
      <c r="U58" s="222"/>
      <c r="V58" s="222"/>
    </row>
    <row r="59" ht="21.75" customHeight="1" outlineLevel="1">
      <c r="A59" s="222"/>
      <c r="B59" s="708" t="s">
        <v>3814</v>
      </c>
      <c r="C59" s="197" t="s">
        <v>3811</v>
      </c>
      <c r="D59" s="222"/>
      <c r="E59" s="199" t="s">
        <v>66</v>
      </c>
      <c r="F59" s="200">
        <v>7.199999999999999</v>
      </c>
      <c r="G59" s="201" t="s">
        <v>70</v>
      </c>
      <c r="H59" s="231"/>
      <c r="J59" s="233"/>
      <c r="K59" s="203"/>
      <c r="L59" s="203"/>
      <c r="M59" s="204"/>
      <c r="N59" s="204"/>
      <c r="O59" s="200"/>
      <c r="P59" s="200"/>
      <c r="Q59" s="200"/>
      <c r="R59" s="205" t="b">
        <v>1</v>
      </c>
      <c r="S59" s="205"/>
      <c r="T59" s="205" t="b">
        <v>1</v>
      </c>
      <c r="U59" s="222"/>
      <c r="V59" s="222"/>
    </row>
    <row r="60" ht="21.75" customHeight="1" outlineLevel="1">
      <c r="A60" s="222"/>
      <c r="B60" s="708" t="s">
        <v>3815</v>
      </c>
      <c r="C60" s="197" t="s">
        <v>3816</v>
      </c>
      <c r="D60" s="222"/>
      <c r="E60" s="199" t="s">
        <v>2167</v>
      </c>
      <c r="F60" s="200">
        <v>9.0</v>
      </c>
      <c r="G60" s="201" t="s">
        <v>70</v>
      </c>
      <c r="H60" s="231"/>
      <c r="J60" s="233"/>
      <c r="K60" s="203"/>
      <c r="L60" s="203"/>
      <c r="M60" s="204"/>
      <c r="N60" s="204"/>
      <c r="O60" s="200"/>
      <c r="P60" s="200"/>
      <c r="Q60" s="200"/>
      <c r="R60" s="205" t="b">
        <v>1</v>
      </c>
      <c r="S60" s="205"/>
      <c r="T60" s="205" t="b">
        <v>1</v>
      </c>
      <c r="U60" s="222"/>
      <c r="V60" s="222"/>
    </row>
    <row r="61" ht="21.75" customHeight="1" outlineLevel="1">
      <c r="A61" s="222"/>
      <c r="B61" s="708" t="s">
        <v>3819</v>
      </c>
      <c r="C61" s="197" t="s">
        <v>3820</v>
      </c>
      <c r="D61" s="222"/>
      <c r="E61" s="199" t="s">
        <v>1784</v>
      </c>
      <c r="F61" s="200">
        <v>11.4</v>
      </c>
      <c r="G61" s="201" t="s">
        <v>193</v>
      </c>
      <c r="H61" s="231"/>
      <c r="J61" s="233"/>
      <c r="K61" s="203"/>
      <c r="L61" s="203"/>
      <c r="M61" s="204"/>
      <c r="N61" s="204"/>
      <c r="O61" s="200"/>
      <c r="P61" s="200"/>
      <c r="Q61" s="200"/>
      <c r="R61" s="205" t="b">
        <v>1</v>
      </c>
      <c r="S61" s="205"/>
      <c r="T61" s="205" t="b">
        <v>1</v>
      </c>
      <c r="U61" s="222"/>
      <c r="V61" s="222"/>
    </row>
    <row r="62" ht="21.75" customHeight="1" outlineLevel="1">
      <c r="A62" s="222"/>
      <c r="B62" s="708" t="s">
        <v>3821</v>
      </c>
      <c r="C62" s="197" t="s">
        <v>3822</v>
      </c>
      <c r="D62" s="222"/>
      <c r="E62" s="199" t="s">
        <v>74</v>
      </c>
      <c r="F62" s="200">
        <v>14.399999999999999</v>
      </c>
      <c r="G62" s="201" t="s">
        <v>193</v>
      </c>
      <c r="H62" s="231"/>
      <c r="J62" s="233"/>
      <c r="K62" s="203"/>
      <c r="L62" s="203"/>
      <c r="M62" s="204"/>
      <c r="N62" s="204"/>
      <c r="O62" s="200"/>
      <c r="P62" s="200"/>
      <c r="Q62" s="200"/>
      <c r="R62" s="205" t="b">
        <v>1</v>
      </c>
      <c r="S62" s="205"/>
      <c r="T62" s="205" t="b">
        <v>1</v>
      </c>
      <c r="U62" s="222"/>
      <c r="V62" s="222"/>
    </row>
    <row r="63" ht="21.75" customHeight="1" outlineLevel="1">
      <c r="A63" s="222"/>
      <c r="B63" s="708" t="s">
        <v>3827</v>
      </c>
      <c r="C63" s="197" t="s">
        <v>3828</v>
      </c>
      <c r="D63" s="222"/>
      <c r="E63" s="199" t="s">
        <v>79</v>
      </c>
      <c r="F63" s="200">
        <v>10.799999999999999</v>
      </c>
      <c r="G63" s="201" t="s">
        <v>193</v>
      </c>
      <c r="H63" s="231"/>
      <c r="J63" s="233"/>
      <c r="K63" s="203"/>
      <c r="L63" s="203"/>
      <c r="M63" s="204"/>
      <c r="N63" s="204"/>
      <c r="O63" s="200"/>
      <c r="P63" s="200"/>
      <c r="Q63" s="200"/>
      <c r="R63" s="205" t="b">
        <v>1</v>
      </c>
      <c r="S63" s="205"/>
      <c r="T63" s="205" t="b">
        <v>1</v>
      </c>
      <c r="U63" s="222"/>
      <c r="V63" s="222"/>
    </row>
    <row r="64" ht="21.75" customHeight="1" outlineLevel="1">
      <c r="A64" s="222"/>
      <c r="B64" s="708" t="s">
        <v>3833</v>
      </c>
      <c r="C64" s="197" t="s">
        <v>3834</v>
      </c>
      <c r="D64" s="222"/>
      <c r="E64" s="199" t="s">
        <v>2167</v>
      </c>
      <c r="F64" s="200">
        <v>9.0</v>
      </c>
      <c r="G64" s="201" t="s">
        <v>70</v>
      </c>
      <c r="H64" s="231"/>
      <c r="J64" s="233"/>
      <c r="K64" s="203"/>
      <c r="L64" s="203"/>
      <c r="M64" s="204"/>
      <c r="N64" s="204"/>
      <c r="O64" s="200"/>
      <c r="P64" s="200"/>
      <c r="Q64" s="200"/>
      <c r="R64" s="205" t="b">
        <v>1</v>
      </c>
      <c r="S64" s="205"/>
      <c r="T64" s="205" t="b">
        <v>1</v>
      </c>
      <c r="U64" s="222"/>
      <c r="V64" s="222"/>
    </row>
    <row r="65" ht="21.75" customHeight="1" outlineLevel="1">
      <c r="A65" s="207"/>
      <c r="B65" s="708" t="s">
        <v>3835</v>
      </c>
      <c r="C65" s="197" t="s">
        <v>3836</v>
      </c>
      <c r="D65" s="207"/>
      <c r="E65" s="199" t="s">
        <v>225</v>
      </c>
      <c r="F65" s="200">
        <v>19.2</v>
      </c>
      <c r="G65" s="201" t="s">
        <v>59</v>
      </c>
      <c r="H65" s="112"/>
      <c r="I65" s="224"/>
      <c r="J65" s="114"/>
      <c r="K65" s="203"/>
      <c r="L65" s="203"/>
      <c r="M65" s="204"/>
      <c r="N65" s="204"/>
      <c r="O65" s="200"/>
      <c r="P65" s="200"/>
      <c r="Q65" s="200"/>
      <c r="R65" s="205" t="b">
        <v>1</v>
      </c>
      <c r="S65" s="205"/>
      <c r="T65" s="205" t="b">
        <v>1</v>
      </c>
      <c r="U65" s="207"/>
      <c r="V65" s="207"/>
    </row>
    <row r="66" outlineLevel="1">
      <c r="A66" s="324" t="s">
        <v>3837</v>
      </c>
      <c r="B66" s="117"/>
      <c r="C66" s="327" t="s">
        <v>48</v>
      </c>
      <c r="D66" s="327" t="s">
        <v>49</v>
      </c>
      <c r="E66" s="328" t="s">
        <v>50</v>
      </c>
      <c r="F66" s="329" t="s">
        <v>51</v>
      </c>
      <c r="G66" s="328" t="s">
        <v>52</v>
      </c>
      <c r="H66" s="331" t="str">
        <f>'テンプレート'!H75</f>
        <v>Comment</v>
      </c>
      <c r="I66" s="120"/>
      <c r="J66" s="117"/>
      <c r="K66" s="333" t="str">
        <f>'テンプレート'!K75</f>
        <v>ベクトル</v>
      </c>
      <c r="L66" s="333" t="str">
        <f>'テンプレート'!L75</f>
        <v>KBG (R.E.)</v>
      </c>
      <c r="M66" s="333" t="str">
        <f>'テンプレート'!M75</f>
        <v>BKB (R.A.)</v>
      </c>
      <c r="N66" s="333" t="str">
        <f>'テンプレート'!N75</f>
        <v>FKB (R.F.)</v>
      </c>
      <c r="O66" s="334" t="str">
        <f>'テンプレート'!O75</f>
        <v>盾削り値</v>
      </c>
      <c r="P66" s="333" t="str">
        <f>'テンプレート'!P75</f>
        <v>ﾋｯﾄｽﾄｯﾌﾟ</v>
      </c>
      <c r="Q66" s="334" t="str">
        <f>'テンプレート'!Q75</f>
        <v>ずらし</v>
      </c>
      <c r="R66" s="333" t="str">
        <f>'テンプレート'!R75</f>
        <v>相殺</v>
      </c>
      <c r="S66" s="334" t="str">
        <f>'テンプレート'!S75</f>
        <v>相殺ﾓｰｼｮﾝ</v>
      </c>
      <c r="T66" s="334" t="str">
        <f>'テンプレート'!T75</f>
        <v>飛び道具</v>
      </c>
      <c r="U66" s="334" t="str">
        <f>'テンプレート'!U75</f>
        <v>慣性反転</v>
      </c>
      <c r="V66" s="334" t="str">
        <f>'テンプレート'!V75</f>
        <v>向き反転</v>
      </c>
    </row>
    <row r="67" ht="36.75" customHeight="1" outlineLevel="1">
      <c r="A67" s="335" t="s">
        <v>324</v>
      </c>
      <c r="B67" s="343" t="s">
        <v>3839</v>
      </c>
      <c r="C67" s="197" t="s">
        <v>3840</v>
      </c>
      <c r="D67" s="1427" t="s">
        <v>3841</v>
      </c>
      <c r="E67" s="197" t="s">
        <v>3842</v>
      </c>
      <c r="F67" s="349" t="s">
        <v>3104</v>
      </c>
      <c r="G67" s="201" t="s">
        <v>1218</v>
      </c>
      <c r="H67" s="261" t="s">
        <v>3843</v>
      </c>
      <c r="I67" s="221"/>
      <c r="J67" s="110"/>
      <c r="K67" s="203"/>
      <c r="L67" s="203"/>
      <c r="M67" s="204"/>
      <c r="N67" s="204"/>
      <c r="O67" s="200">
        <v>0.0</v>
      </c>
      <c r="P67" s="200">
        <v>1.0</v>
      </c>
      <c r="Q67" s="200">
        <v>1.0</v>
      </c>
      <c r="R67" s="205" t="b">
        <v>0</v>
      </c>
      <c r="S67" s="205" t="b">
        <v>0</v>
      </c>
      <c r="T67" s="205"/>
      <c r="U67" s="344" t="b">
        <v>0</v>
      </c>
      <c r="V67" s="344" t="b">
        <v>1</v>
      </c>
    </row>
    <row r="68" ht="36.75" customHeight="1" outlineLevel="1">
      <c r="A68" s="222"/>
      <c r="B68" s="343" t="s">
        <v>3844</v>
      </c>
      <c r="C68" s="197" t="s">
        <v>98</v>
      </c>
      <c r="D68" s="222"/>
      <c r="E68" s="197" t="s">
        <v>429</v>
      </c>
      <c r="F68" s="349">
        <v>1.2</v>
      </c>
      <c r="G68" s="201" t="s">
        <v>292</v>
      </c>
      <c r="H68" s="231"/>
      <c r="J68" s="233"/>
      <c r="K68" s="200"/>
      <c r="L68" s="200"/>
      <c r="M68" s="205"/>
      <c r="N68" s="205"/>
      <c r="O68" s="200">
        <v>0.0</v>
      </c>
      <c r="P68" s="200">
        <v>1.0</v>
      </c>
      <c r="Q68" s="200">
        <v>1.0</v>
      </c>
      <c r="R68" s="205" t="b">
        <v>0</v>
      </c>
      <c r="S68" s="205" t="b">
        <v>0</v>
      </c>
      <c r="T68" s="205"/>
      <c r="U68" s="222"/>
      <c r="V68" s="222"/>
    </row>
    <row r="69" ht="36.75" customHeight="1" outlineLevel="1">
      <c r="A69" s="222"/>
      <c r="B69" s="343" t="s">
        <v>3845</v>
      </c>
      <c r="C69" s="197" t="s">
        <v>3846</v>
      </c>
      <c r="D69" s="207"/>
      <c r="E69" s="197" t="s">
        <v>1205</v>
      </c>
      <c r="F69" s="349" t="s">
        <v>3847</v>
      </c>
      <c r="G69" s="199" t="s">
        <v>3848</v>
      </c>
      <c r="H69" s="231"/>
      <c r="J69" s="233"/>
      <c r="K69" s="200"/>
      <c r="L69" s="200"/>
      <c r="M69" s="205"/>
      <c r="N69" s="205"/>
      <c r="O69" s="200">
        <v>0.0</v>
      </c>
      <c r="P69" s="200">
        <v>1.0</v>
      </c>
      <c r="Q69" s="200">
        <v>1.0</v>
      </c>
      <c r="R69" s="205" t="b">
        <v>0</v>
      </c>
      <c r="S69" s="205" t="b">
        <v>0</v>
      </c>
      <c r="T69" s="205"/>
      <c r="U69" s="222"/>
      <c r="V69" s="222"/>
    </row>
    <row r="70" ht="36.75" customHeight="1" outlineLevel="1">
      <c r="A70" s="222"/>
      <c r="B70" s="343" t="s">
        <v>2350</v>
      </c>
      <c r="C70" s="821"/>
      <c r="D70" s="352" t="s">
        <v>541</v>
      </c>
      <c r="E70" s="821"/>
      <c r="F70" s="821"/>
      <c r="G70" s="610"/>
      <c r="H70" s="112"/>
      <c r="I70" s="224"/>
      <c r="J70" s="114"/>
      <c r="K70" s="407"/>
      <c r="L70" s="407"/>
      <c r="M70" s="407"/>
      <c r="N70" s="407"/>
      <c r="O70" s="407"/>
      <c r="P70" s="407"/>
      <c r="Q70" s="407"/>
      <c r="R70" s="407"/>
      <c r="S70" s="407"/>
      <c r="T70" s="407"/>
      <c r="U70" s="207"/>
      <c r="V70" s="207"/>
    </row>
    <row r="71" outlineLevel="1">
      <c r="A71" s="324" t="s">
        <v>3850</v>
      </c>
      <c r="B71" s="117"/>
      <c r="C71" s="327" t="s">
        <v>48</v>
      </c>
      <c r="D71" s="327" t="s">
        <v>49</v>
      </c>
      <c r="E71" s="328" t="s">
        <v>50</v>
      </c>
      <c r="F71" s="329" t="s">
        <v>51</v>
      </c>
      <c r="G71" s="328" t="s">
        <v>52</v>
      </c>
      <c r="H71" s="331" t="str">
        <f>'テンプレート'!H80</f>
        <v>Comment</v>
      </c>
      <c r="I71" s="120"/>
      <c r="J71" s="117"/>
      <c r="K71" s="333" t="str">
        <f>'テンプレート'!K80</f>
        <v>ベクトル</v>
      </c>
      <c r="L71" s="333" t="str">
        <f>'テンプレート'!L80</f>
        <v>KBG (R.E.)</v>
      </c>
      <c r="M71" s="333" t="str">
        <f>'テンプレート'!M80</f>
        <v>BKB (R.A.)</v>
      </c>
      <c r="N71" s="333" t="str">
        <f>'テンプレート'!N80</f>
        <v>FKB (R.F.)</v>
      </c>
      <c r="O71" s="334" t="str">
        <f>'テンプレート'!O80</f>
        <v>盾削り値</v>
      </c>
      <c r="P71" s="333" t="str">
        <f>'テンプレート'!P80</f>
        <v>ﾋｯﾄｽﾄｯﾌﾟ</v>
      </c>
      <c r="Q71" s="334" t="str">
        <f>'テンプレート'!Q80</f>
        <v>ずらし</v>
      </c>
      <c r="R71" s="333" t="str">
        <f>'テンプレート'!R80</f>
        <v>相殺</v>
      </c>
      <c r="S71" s="334" t="str">
        <f>'テンプレート'!S80</f>
        <v>相殺ﾓｰｼｮﾝ</v>
      </c>
      <c r="T71" s="334" t="str">
        <f>'テンプレート'!T80</f>
        <v>飛び道具</v>
      </c>
      <c r="U71" s="334" t="str">
        <f>'テンプレート'!U80</f>
        <v>慣性反転</v>
      </c>
      <c r="V71" s="334" t="str">
        <f>'テンプレート'!V80</f>
        <v>向き反転</v>
      </c>
    </row>
    <row r="72" ht="23.25" customHeight="1" outlineLevel="1">
      <c r="A72" s="335" t="s">
        <v>505</v>
      </c>
      <c r="B72" s="848"/>
      <c r="C72" s="199" t="s">
        <v>2540</v>
      </c>
      <c r="D72" s="384"/>
      <c r="E72" s="199" t="s">
        <v>229</v>
      </c>
      <c r="F72" s="200">
        <v>6.0</v>
      </c>
      <c r="G72" s="201" t="s">
        <v>67</v>
      </c>
      <c r="H72" s="243" t="s">
        <v>3851</v>
      </c>
      <c r="I72" s="221"/>
      <c r="J72" s="110"/>
      <c r="K72" s="200"/>
      <c r="L72" s="200"/>
      <c r="M72" s="205"/>
      <c r="N72" s="205"/>
      <c r="O72" s="200">
        <v>0.0</v>
      </c>
      <c r="P72" s="200">
        <v>1.0</v>
      </c>
      <c r="Q72" s="200">
        <v>1.0</v>
      </c>
      <c r="R72" s="205" t="b">
        <v>1</v>
      </c>
      <c r="S72" s="205" t="b">
        <v>0</v>
      </c>
      <c r="T72" s="205"/>
      <c r="U72" s="344" t="b">
        <v>0</v>
      </c>
      <c r="V72" s="344" t="b">
        <v>0</v>
      </c>
    </row>
    <row r="73" ht="23.25" customHeight="1" outlineLevel="1">
      <c r="A73" s="222"/>
      <c r="B73" s="388" t="s">
        <v>343</v>
      </c>
      <c r="C73" s="199" t="s">
        <v>1639</v>
      </c>
      <c r="D73" s="222"/>
      <c r="E73" s="199" t="s">
        <v>66</v>
      </c>
      <c r="F73" s="200">
        <v>7.199999999999999</v>
      </c>
      <c r="G73" s="201" t="s">
        <v>67</v>
      </c>
      <c r="H73" s="231"/>
      <c r="J73" s="233"/>
      <c r="K73" s="200"/>
      <c r="L73" s="200"/>
      <c r="M73" s="205"/>
      <c r="N73" s="205"/>
      <c r="O73" s="200">
        <v>0.0</v>
      </c>
      <c r="P73" s="200">
        <v>1.0</v>
      </c>
      <c r="Q73" s="200">
        <v>1.0</v>
      </c>
      <c r="R73" s="205" t="b">
        <v>1</v>
      </c>
      <c r="S73" s="205" t="b">
        <v>0</v>
      </c>
      <c r="T73" s="205"/>
      <c r="U73" s="222"/>
      <c r="V73" s="222"/>
    </row>
    <row r="74" ht="23.25" customHeight="1" outlineLevel="1">
      <c r="A74" s="222"/>
      <c r="B74" s="388" t="s">
        <v>352</v>
      </c>
      <c r="C74" s="199" t="s">
        <v>1498</v>
      </c>
      <c r="D74" s="207"/>
      <c r="E74" s="199" t="s">
        <v>145</v>
      </c>
      <c r="F74" s="200">
        <v>8.4</v>
      </c>
      <c r="G74" s="201" t="s">
        <v>147</v>
      </c>
      <c r="H74" s="112"/>
      <c r="I74" s="224"/>
      <c r="J74" s="114"/>
      <c r="K74" s="200"/>
      <c r="L74" s="200"/>
      <c r="M74" s="205"/>
      <c r="N74" s="205"/>
      <c r="O74" s="200">
        <v>0.0</v>
      </c>
      <c r="P74" s="200">
        <v>1.0</v>
      </c>
      <c r="Q74" s="200">
        <v>1.0</v>
      </c>
      <c r="R74" s="205" t="b">
        <v>1</v>
      </c>
      <c r="S74" s="205" t="b">
        <v>0</v>
      </c>
      <c r="T74" s="205"/>
      <c r="U74" s="207"/>
      <c r="V74" s="207"/>
    </row>
    <row r="75" outlineLevel="1">
      <c r="A75" s="324" t="s">
        <v>3853</v>
      </c>
      <c r="B75" s="117"/>
      <c r="C75" s="327" t="s">
        <v>48</v>
      </c>
      <c r="D75" s="327" t="s">
        <v>49</v>
      </c>
      <c r="E75" s="328" t="s">
        <v>50</v>
      </c>
      <c r="F75" s="329" t="s">
        <v>51</v>
      </c>
      <c r="G75" s="328" t="s">
        <v>52</v>
      </c>
      <c r="H75" s="331" t="str">
        <f>'テンプレート'!H85</f>
        <v>Comment</v>
      </c>
      <c r="I75" s="120"/>
      <c r="J75" s="117"/>
      <c r="K75" s="333" t="str">
        <f>'テンプレート'!K85</f>
        <v>ベクトル</v>
      </c>
      <c r="L75" s="333" t="str">
        <f>'テンプレート'!L85</f>
        <v>KBG (R.E.)</v>
      </c>
      <c r="M75" s="333" t="str">
        <f>'テンプレート'!M85</f>
        <v>BKB (R.A.)</v>
      </c>
      <c r="N75" s="333" t="str">
        <f>'テンプレート'!N85</f>
        <v>FKB (R.F.)</v>
      </c>
      <c r="O75" s="334" t="str">
        <f>'テンプレート'!O85</f>
        <v>盾削り値</v>
      </c>
      <c r="P75" s="333" t="str">
        <f>'テンプレート'!P85</f>
        <v>ﾋｯﾄｽﾄｯﾌﾟ</v>
      </c>
      <c r="Q75" s="334" t="str">
        <f>'テンプレート'!Q85</f>
        <v>ずらし</v>
      </c>
      <c r="R75" s="333" t="str">
        <f>'テンプレート'!R85</f>
        <v>相殺</v>
      </c>
      <c r="S75" s="334" t="str">
        <f>'テンプレート'!S85</f>
        <v>相殺ﾓｰｼｮﾝ</v>
      </c>
      <c r="T75" s="334" t="str">
        <f>'テンプレート'!T85</f>
        <v>飛び道具</v>
      </c>
      <c r="U75" s="334" t="str">
        <f>'テンプレート'!U85</f>
        <v>慣性反転</v>
      </c>
      <c r="V75" s="334" t="str">
        <f>'テンプレート'!V85</f>
        <v>向き反転</v>
      </c>
    </row>
    <row r="76" outlineLevel="1">
      <c r="A76" s="335" t="s">
        <v>324</v>
      </c>
      <c r="B76" s="388" t="s">
        <v>3856</v>
      </c>
      <c r="C76" s="199" t="s">
        <v>3857</v>
      </c>
      <c r="D76" s="199" t="s">
        <v>65</v>
      </c>
      <c r="E76" s="610"/>
      <c r="F76" s="610"/>
      <c r="G76" s="610"/>
      <c r="H76" s="243" t="s">
        <v>3858</v>
      </c>
      <c r="I76" s="221"/>
      <c r="J76" s="110"/>
      <c r="K76" s="407"/>
      <c r="L76" s="407"/>
      <c r="M76" s="407"/>
      <c r="N76" s="407"/>
      <c r="O76" s="407"/>
      <c r="P76" s="407"/>
      <c r="Q76" s="407"/>
      <c r="R76" s="407"/>
      <c r="S76" s="407"/>
      <c r="T76" s="407"/>
      <c r="U76" s="344" t="b">
        <v>0</v>
      </c>
      <c r="V76" s="344" t="b">
        <v>0</v>
      </c>
    </row>
    <row r="77" outlineLevel="1">
      <c r="A77" s="207"/>
      <c r="B77" s="388" t="s">
        <v>1396</v>
      </c>
      <c r="C77" s="610"/>
      <c r="D77" s="127" t="s">
        <v>165</v>
      </c>
      <c r="E77" s="610"/>
      <c r="F77" s="610"/>
      <c r="G77" s="610"/>
      <c r="H77" s="231"/>
      <c r="J77" s="233"/>
      <c r="K77" s="407"/>
      <c r="L77" s="407"/>
      <c r="M77" s="407"/>
      <c r="N77" s="407"/>
      <c r="O77" s="407"/>
      <c r="P77" s="407"/>
      <c r="Q77" s="407"/>
      <c r="R77" s="407"/>
      <c r="S77" s="407"/>
      <c r="T77" s="407"/>
      <c r="U77" s="222"/>
      <c r="V77" s="222"/>
    </row>
    <row r="78" outlineLevel="1">
      <c r="A78" s="394" t="s">
        <v>359</v>
      </c>
      <c r="B78" s="388" t="s">
        <v>3859</v>
      </c>
      <c r="C78" s="199" t="s">
        <v>3068</v>
      </c>
      <c r="D78" s="610"/>
      <c r="E78" s="199" t="s">
        <v>79</v>
      </c>
      <c r="F78" s="200">
        <v>10.799999999999999</v>
      </c>
      <c r="G78" s="201" t="s">
        <v>193</v>
      </c>
      <c r="H78" s="231"/>
      <c r="J78" s="233"/>
      <c r="K78" s="200"/>
      <c r="L78" s="200"/>
      <c r="M78" s="205"/>
      <c r="N78" s="205"/>
      <c r="O78" s="200">
        <v>0.0</v>
      </c>
      <c r="P78" s="200">
        <v>1.0</v>
      </c>
      <c r="Q78" s="200">
        <v>1.0</v>
      </c>
      <c r="R78" s="205" t="b">
        <v>1</v>
      </c>
      <c r="S78" s="205"/>
      <c r="T78" s="205" t="b">
        <v>1</v>
      </c>
      <c r="U78" s="222"/>
      <c r="V78" s="222"/>
    </row>
    <row r="79" outlineLevel="1">
      <c r="A79" s="335" t="s">
        <v>3859</v>
      </c>
      <c r="B79" s="388" t="s">
        <v>3861</v>
      </c>
      <c r="C79" s="197" t="s">
        <v>2414</v>
      </c>
      <c r="D79" s="610"/>
      <c r="E79" s="199" t="s">
        <v>206</v>
      </c>
      <c r="F79" s="200">
        <v>15.6</v>
      </c>
      <c r="G79" s="201" t="s">
        <v>59</v>
      </c>
      <c r="H79" s="231"/>
      <c r="J79" s="233"/>
      <c r="K79" s="200"/>
      <c r="L79" s="200"/>
      <c r="M79" s="205"/>
      <c r="N79" s="205"/>
      <c r="O79" s="200">
        <v>0.0</v>
      </c>
      <c r="P79" s="200">
        <v>1.0</v>
      </c>
      <c r="Q79" s="200">
        <v>1.0</v>
      </c>
      <c r="R79" s="205" t="b">
        <v>1</v>
      </c>
      <c r="S79" s="205"/>
      <c r="T79" s="205" t="b">
        <v>1</v>
      </c>
      <c r="U79" s="222"/>
      <c r="V79" s="222"/>
    </row>
    <row r="80" outlineLevel="1">
      <c r="A80" s="222"/>
      <c r="B80" s="388" t="s">
        <v>627</v>
      </c>
      <c r="C80" s="197" t="s">
        <v>2414</v>
      </c>
      <c r="D80" s="610"/>
      <c r="E80" s="199" t="s">
        <v>173</v>
      </c>
      <c r="F80" s="200">
        <v>12.0</v>
      </c>
      <c r="G80" s="201" t="s">
        <v>193</v>
      </c>
      <c r="H80" s="231"/>
      <c r="J80" s="233"/>
      <c r="K80" s="200"/>
      <c r="L80" s="200"/>
      <c r="M80" s="205"/>
      <c r="N80" s="205"/>
      <c r="O80" s="200"/>
      <c r="P80" s="200"/>
      <c r="Q80" s="200"/>
      <c r="R80" s="205" t="b">
        <v>0</v>
      </c>
      <c r="S80" s="205" t="b">
        <v>0</v>
      </c>
      <c r="T80" s="205" t="b">
        <v>0</v>
      </c>
      <c r="U80" s="222"/>
      <c r="V80" s="222"/>
    </row>
    <row r="81" outlineLevel="1">
      <c r="A81" s="222"/>
      <c r="B81" s="388" t="s">
        <v>3862</v>
      </c>
      <c r="C81" s="197" t="s">
        <v>896</v>
      </c>
      <c r="D81" s="610"/>
      <c r="E81" s="199" t="s">
        <v>451</v>
      </c>
      <c r="F81" s="200">
        <v>0.0</v>
      </c>
      <c r="G81" s="610"/>
      <c r="H81" s="231"/>
      <c r="J81" s="233"/>
      <c r="K81" s="200"/>
      <c r="L81" s="200"/>
      <c r="M81" s="205"/>
      <c r="N81" s="205"/>
      <c r="O81" s="200">
        <v>0.0</v>
      </c>
      <c r="P81" s="200">
        <v>1.0</v>
      </c>
      <c r="Q81" s="200">
        <v>1.0</v>
      </c>
      <c r="R81" s="205"/>
      <c r="S81" s="205"/>
      <c r="T81" s="205" t="b">
        <v>1</v>
      </c>
      <c r="U81" s="222"/>
      <c r="V81" s="222"/>
    </row>
    <row r="82" outlineLevel="1">
      <c r="A82" s="207"/>
      <c r="B82" s="388" t="s">
        <v>3864</v>
      </c>
      <c r="C82" s="197" t="s">
        <v>896</v>
      </c>
      <c r="D82" s="610"/>
      <c r="E82" s="199" t="s">
        <v>451</v>
      </c>
      <c r="F82" s="200">
        <v>0.0</v>
      </c>
      <c r="G82" s="610"/>
      <c r="H82" s="112"/>
      <c r="I82" s="224"/>
      <c r="J82" s="114"/>
      <c r="K82" s="200"/>
      <c r="L82" s="200"/>
      <c r="M82" s="205"/>
      <c r="N82" s="205"/>
      <c r="O82" s="200">
        <v>0.0</v>
      </c>
      <c r="P82" s="200">
        <v>1.0</v>
      </c>
      <c r="Q82" s="200">
        <v>1.0</v>
      </c>
      <c r="R82" s="205" t="b">
        <v>0</v>
      </c>
      <c r="S82" s="205" t="b">
        <v>0</v>
      </c>
      <c r="T82" s="205" t="b">
        <v>1</v>
      </c>
      <c r="U82" s="207"/>
      <c r="V82" s="207"/>
    </row>
    <row r="83">
      <c r="A83" s="312"/>
      <c r="B83" s="315"/>
      <c r="C83" s="317"/>
      <c r="D83" s="317"/>
      <c r="E83" s="318"/>
      <c r="F83" s="318"/>
      <c r="G83" s="318"/>
      <c r="H83" s="319"/>
      <c r="I83" s="319"/>
      <c r="J83" s="320"/>
      <c r="K83" s="320"/>
      <c r="L83" s="320"/>
      <c r="M83" s="320"/>
      <c r="N83" s="320"/>
      <c r="O83" s="320"/>
      <c r="P83" s="320"/>
      <c r="Q83" s="180"/>
      <c r="R83" s="180"/>
      <c r="S83" s="180"/>
      <c r="T83" s="180"/>
      <c r="U83" s="180"/>
      <c r="V83" s="180"/>
    </row>
    <row r="84">
      <c r="A84" s="390" t="s">
        <v>442</v>
      </c>
      <c r="B84" s="110"/>
      <c r="C84" s="319"/>
      <c r="D84" s="319"/>
      <c r="E84" s="320"/>
      <c r="F84" s="392"/>
      <c r="G84" s="392"/>
      <c r="H84" s="320"/>
      <c r="I84" s="320"/>
      <c r="J84" s="320"/>
      <c r="K84" s="320"/>
      <c r="L84" s="320"/>
      <c r="M84" s="320"/>
      <c r="N84" s="180"/>
      <c r="O84" s="180"/>
      <c r="P84" s="180"/>
      <c r="Q84" s="320"/>
      <c r="R84" s="320"/>
      <c r="S84" s="320"/>
      <c r="T84" s="320"/>
      <c r="U84" s="320"/>
      <c r="V84" s="320"/>
    </row>
    <row r="85" outlineLevel="1">
      <c r="A85" s="112"/>
      <c r="B85" s="114"/>
      <c r="C85" s="393" t="s">
        <v>48</v>
      </c>
      <c r="D85" s="393" t="s">
        <v>49</v>
      </c>
      <c r="E85" s="393" t="s">
        <v>50</v>
      </c>
      <c r="F85" s="396" t="s">
        <v>51</v>
      </c>
      <c r="G85" s="319"/>
      <c r="H85" s="319"/>
      <c r="I85" s="319"/>
      <c r="J85" s="320"/>
      <c r="K85" s="320"/>
      <c r="L85" s="320"/>
      <c r="M85" s="320"/>
      <c r="N85" s="320"/>
      <c r="O85" s="320"/>
      <c r="P85" s="320"/>
      <c r="Q85" s="320"/>
      <c r="R85" s="320"/>
      <c r="S85" s="320"/>
      <c r="T85" s="320"/>
      <c r="U85" s="320"/>
      <c r="V85" s="320"/>
    </row>
    <row r="86" outlineLevel="1">
      <c r="A86" s="398" t="s">
        <v>449</v>
      </c>
      <c r="B86" s="399" t="s">
        <v>449</v>
      </c>
      <c r="C86" s="199" t="s">
        <v>429</v>
      </c>
      <c r="D86" s="199" t="s">
        <v>66</v>
      </c>
      <c r="E86" s="199" t="s">
        <v>452</v>
      </c>
      <c r="F86" s="200">
        <v>1.56</v>
      </c>
      <c r="G86" s="319"/>
      <c r="H86" s="319"/>
      <c r="I86" s="319"/>
      <c r="J86" s="320"/>
      <c r="K86" s="320"/>
      <c r="L86" s="320"/>
      <c r="M86" s="320"/>
      <c r="N86" s="320"/>
      <c r="O86" s="320"/>
      <c r="P86" s="320"/>
      <c r="Q86" s="320"/>
      <c r="R86" s="320"/>
      <c r="S86" s="320"/>
      <c r="T86" s="320"/>
      <c r="U86" s="320"/>
      <c r="V86" s="320"/>
    </row>
    <row r="87" outlineLevel="1">
      <c r="A87" s="400" t="s">
        <v>454</v>
      </c>
      <c r="B87" s="399" t="s">
        <v>455</v>
      </c>
      <c r="C87" s="199" t="s">
        <v>3865</v>
      </c>
      <c r="D87" s="199" t="s">
        <v>833</v>
      </c>
      <c r="E87" s="401"/>
      <c r="F87" s="402"/>
      <c r="G87" s="402"/>
      <c r="H87" s="319"/>
      <c r="I87" s="319"/>
      <c r="J87" s="320"/>
      <c r="K87" s="320"/>
      <c r="L87" s="320"/>
      <c r="M87" s="320"/>
      <c r="N87" s="320"/>
      <c r="O87" s="320"/>
      <c r="P87" s="320"/>
      <c r="Q87" s="320"/>
      <c r="R87" s="320"/>
      <c r="S87" s="320"/>
      <c r="T87" s="320"/>
      <c r="U87" s="320"/>
      <c r="V87" s="320"/>
    </row>
    <row r="88" outlineLevel="1">
      <c r="A88" s="231"/>
      <c r="B88" s="399" t="s">
        <v>456</v>
      </c>
      <c r="C88" s="199" t="s">
        <v>3866</v>
      </c>
      <c r="D88" s="199" t="s">
        <v>1529</v>
      </c>
      <c r="E88" s="401"/>
      <c r="F88" s="402"/>
      <c r="G88" s="402"/>
      <c r="H88" s="319"/>
      <c r="I88" s="319"/>
      <c r="J88" s="320"/>
      <c r="K88" s="320"/>
      <c r="L88" s="320"/>
      <c r="M88" s="320"/>
      <c r="N88" s="320"/>
      <c r="O88" s="320"/>
      <c r="P88" s="320"/>
      <c r="Q88" s="320"/>
      <c r="R88" s="320"/>
      <c r="S88" s="320"/>
      <c r="T88" s="320"/>
      <c r="U88" s="320"/>
      <c r="V88" s="320"/>
    </row>
    <row r="89" outlineLevel="1">
      <c r="A89" s="112"/>
      <c r="B89" s="399" t="s">
        <v>459</v>
      </c>
      <c r="C89" s="199" t="s">
        <v>3867</v>
      </c>
      <c r="D89" s="199" t="s">
        <v>625</v>
      </c>
      <c r="E89" s="319"/>
      <c r="F89" s="402"/>
      <c r="G89" s="402"/>
      <c r="H89" s="319"/>
      <c r="I89" s="319"/>
      <c r="J89" s="320"/>
      <c r="K89" s="320"/>
      <c r="L89" s="320"/>
      <c r="M89" s="320"/>
      <c r="N89" s="320"/>
      <c r="O89" s="320"/>
      <c r="P89" s="320"/>
      <c r="Q89" s="320"/>
      <c r="R89" s="320"/>
      <c r="S89" s="320"/>
      <c r="T89" s="320"/>
      <c r="U89" s="320"/>
      <c r="V89" s="320"/>
    </row>
    <row r="90" outlineLevel="1">
      <c r="A90" s="403" t="s">
        <v>462</v>
      </c>
      <c r="B90" s="117"/>
      <c r="C90" s="393" t="s">
        <v>465</v>
      </c>
      <c r="D90" s="393" t="s">
        <v>48</v>
      </c>
      <c r="E90" s="393" t="s">
        <v>49</v>
      </c>
      <c r="F90" s="393" t="s">
        <v>50</v>
      </c>
      <c r="G90" s="396" t="s">
        <v>51</v>
      </c>
      <c r="H90" s="1036" t="s">
        <v>53</v>
      </c>
      <c r="I90" s="120"/>
      <c r="J90" s="117"/>
      <c r="K90" s="405" t="str">
        <f>'テンプレート'!K97</f>
        <v>ベクトル</v>
      </c>
      <c r="L90" s="405" t="str">
        <f>'テンプレート'!L97</f>
        <v>KBG (R.E.)</v>
      </c>
      <c r="M90" s="405" t="str">
        <f>'テンプレート'!M97</f>
        <v>BKB (R.A.)</v>
      </c>
      <c r="N90" s="405" t="str">
        <f>'テンプレート'!N97</f>
        <v>FKB (R.F.)</v>
      </c>
      <c r="O90" s="406" t="str">
        <f>'テンプレート'!O97</f>
        <v>盾削り値</v>
      </c>
      <c r="P90" s="405" t="str">
        <f>'テンプレート'!P97</f>
        <v>ﾋｯﾄｽﾄｯﾌﾟ</v>
      </c>
      <c r="Q90" s="406" t="str">
        <f>'テンプレート'!Q97</f>
        <v>ずらし</v>
      </c>
      <c r="R90" s="408"/>
      <c r="S90" s="408"/>
      <c r="T90" s="408"/>
      <c r="U90" s="408"/>
      <c r="V90" s="408"/>
    </row>
    <row r="91" outlineLevel="1">
      <c r="A91" s="411" t="s">
        <v>467</v>
      </c>
      <c r="B91" s="399" t="s">
        <v>469</v>
      </c>
      <c r="C91" s="424" t="b">
        <v>0</v>
      </c>
      <c r="D91" s="407"/>
      <c r="E91" s="426">
        <v>33.0</v>
      </c>
      <c r="F91" s="407"/>
      <c r="G91" s="407"/>
      <c r="H91" s="1141"/>
      <c r="I91" s="221"/>
      <c r="J91" s="110"/>
      <c r="K91" s="407"/>
      <c r="L91" s="407"/>
      <c r="M91" s="407"/>
      <c r="N91" s="407"/>
      <c r="O91" s="407"/>
      <c r="P91" s="407"/>
      <c r="Q91" s="407"/>
      <c r="R91" s="408"/>
      <c r="S91" s="320"/>
      <c r="T91" s="320"/>
      <c r="U91" s="320"/>
      <c r="V91" s="320"/>
    </row>
    <row r="92" outlineLevel="1">
      <c r="A92" s="207"/>
      <c r="B92" s="399" t="s">
        <v>462</v>
      </c>
      <c r="C92" s="207"/>
      <c r="D92" s="127">
        <v>13.0</v>
      </c>
      <c r="E92" s="207"/>
      <c r="F92" s="199" t="s">
        <v>90</v>
      </c>
      <c r="G92" s="200">
        <v>9.6</v>
      </c>
      <c r="H92" s="112"/>
      <c r="I92" s="224"/>
      <c r="J92" s="114"/>
      <c r="K92" s="203"/>
      <c r="L92" s="203"/>
      <c r="M92" s="204"/>
      <c r="N92" s="204"/>
      <c r="O92" s="407"/>
      <c r="P92" s="407"/>
      <c r="Q92" s="407"/>
      <c r="R92" s="408"/>
      <c r="S92" s="320"/>
      <c r="T92" s="320"/>
      <c r="U92" s="320"/>
      <c r="V92" s="320"/>
    </row>
    <row r="93" outlineLevel="1">
      <c r="A93" s="411" t="s">
        <v>474</v>
      </c>
      <c r="B93" s="399" t="s">
        <v>469</v>
      </c>
      <c r="C93" s="424" t="b">
        <v>0</v>
      </c>
      <c r="D93" s="407"/>
      <c r="E93" s="216" t="s">
        <v>316</v>
      </c>
      <c r="F93" s="407"/>
      <c r="G93" s="407"/>
      <c r="H93" s="1141"/>
      <c r="I93" s="221"/>
      <c r="J93" s="110"/>
      <c r="K93" s="407"/>
      <c r="L93" s="407"/>
      <c r="M93" s="407"/>
      <c r="N93" s="407"/>
      <c r="O93" s="407"/>
      <c r="P93" s="407"/>
      <c r="Q93" s="407"/>
      <c r="R93" s="408"/>
      <c r="S93" s="320"/>
      <c r="T93" s="320"/>
      <c r="U93" s="320"/>
      <c r="V93" s="320"/>
    </row>
    <row r="94" outlineLevel="1">
      <c r="A94" s="207"/>
      <c r="B94" s="399" t="s">
        <v>462</v>
      </c>
      <c r="C94" s="207"/>
      <c r="D94" s="199" t="s">
        <v>144</v>
      </c>
      <c r="E94" s="207"/>
      <c r="F94" s="199" t="s">
        <v>191</v>
      </c>
      <c r="G94" s="200">
        <v>13.2</v>
      </c>
      <c r="H94" s="112"/>
      <c r="I94" s="224"/>
      <c r="J94" s="114"/>
      <c r="K94" s="203"/>
      <c r="L94" s="203"/>
      <c r="M94" s="204"/>
      <c r="N94" s="204"/>
      <c r="O94" s="407"/>
      <c r="P94" s="407"/>
      <c r="Q94" s="407"/>
      <c r="R94" s="408"/>
      <c r="S94" s="320"/>
      <c r="T94" s="320"/>
      <c r="U94" s="320"/>
      <c r="V94" s="320"/>
    </row>
    <row r="95" outlineLevel="1">
      <c r="A95" s="411" t="s">
        <v>477</v>
      </c>
      <c r="B95" s="399" t="s">
        <v>469</v>
      </c>
      <c r="C95" s="424" t="b">
        <v>0</v>
      </c>
      <c r="D95" s="610"/>
      <c r="E95" s="216" t="s">
        <v>118</v>
      </c>
      <c r="F95" s="610"/>
      <c r="G95" s="407"/>
      <c r="H95" s="1141"/>
      <c r="I95" s="221"/>
      <c r="J95" s="110"/>
      <c r="K95" s="407"/>
      <c r="L95" s="407"/>
      <c r="M95" s="407"/>
      <c r="N95" s="407"/>
      <c r="O95" s="407"/>
      <c r="P95" s="407"/>
      <c r="Q95" s="407"/>
      <c r="R95" s="408"/>
      <c r="S95" s="320"/>
      <c r="T95" s="320"/>
      <c r="U95" s="320"/>
      <c r="V95" s="320"/>
    </row>
    <row r="96" outlineLevel="1">
      <c r="A96" s="207"/>
      <c r="B96" s="399" t="s">
        <v>462</v>
      </c>
      <c r="C96" s="207"/>
      <c r="D96" s="127">
        <v>18.0</v>
      </c>
      <c r="E96" s="207"/>
      <c r="F96" s="199" t="s">
        <v>229</v>
      </c>
      <c r="G96" s="200">
        <v>6.0</v>
      </c>
      <c r="H96" s="112"/>
      <c r="I96" s="224"/>
      <c r="J96" s="114"/>
      <c r="K96" s="203"/>
      <c r="L96" s="203"/>
      <c r="M96" s="204"/>
      <c r="N96" s="204"/>
      <c r="O96" s="407"/>
      <c r="P96" s="407"/>
      <c r="Q96" s="407"/>
      <c r="R96" s="408"/>
      <c r="S96" s="179"/>
      <c r="T96" s="179"/>
      <c r="U96" s="179"/>
      <c r="V96" s="179"/>
    </row>
    <row r="97" outlineLevel="1">
      <c r="A97" s="411" t="s">
        <v>482</v>
      </c>
      <c r="B97" s="399" t="s">
        <v>469</v>
      </c>
      <c r="C97" s="415" t="b">
        <v>0</v>
      </c>
      <c r="D97" s="199" t="s">
        <v>3872</v>
      </c>
      <c r="E97" s="426">
        <v>64.0</v>
      </c>
      <c r="F97" s="199" t="s">
        <v>592</v>
      </c>
      <c r="G97" s="200">
        <v>1.7999999999999998</v>
      </c>
      <c r="H97" s="1141"/>
      <c r="I97" s="221"/>
      <c r="J97" s="110"/>
      <c r="K97" s="203"/>
      <c r="L97" s="203"/>
      <c r="M97" s="204"/>
      <c r="N97" s="204"/>
      <c r="O97" s="205">
        <v>0.0</v>
      </c>
      <c r="P97" s="205">
        <v>1.0</v>
      </c>
      <c r="Q97" s="205">
        <v>1.0</v>
      </c>
      <c r="R97" s="408"/>
      <c r="S97" s="179"/>
      <c r="T97" s="179"/>
      <c r="U97" s="179"/>
      <c r="V97" s="179"/>
    </row>
    <row r="98" outlineLevel="1">
      <c r="A98" s="207"/>
      <c r="B98" s="399" t="s">
        <v>462</v>
      </c>
      <c r="C98" s="207"/>
      <c r="D98" s="199" t="s">
        <v>65</v>
      </c>
      <c r="E98" s="207"/>
      <c r="F98" s="199" t="s">
        <v>66</v>
      </c>
      <c r="G98" s="200">
        <v>7.199999999999999</v>
      </c>
      <c r="H98" s="112"/>
      <c r="I98" s="224"/>
      <c r="J98" s="114"/>
      <c r="K98" s="203"/>
      <c r="L98" s="203"/>
      <c r="M98" s="204"/>
      <c r="N98" s="204"/>
      <c r="O98" s="407"/>
      <c r="P98" s="407"/>
      <c r="Q98" s="407"/>
      <c r="R98" s="408"/>
      <c r="S98" s="179"/>
      <c r="T98" s="179"/>
      <c r="U98" s="179"/>
      <c r="V98" s="179"/>
    </row>
    <row r="99">
      <c r="A99" s="312"/>
      <c r="B99" s="315"/>
      <c r="C99" s="317"/>
      <c r="D99" s="317"/>
      <c r="E99" s="319"/>
      <c r="F99" s="248"/>
      <c r="G99" s="248"/>
      <c r="H99" s="319"/>
      <c r="I99" s="319"/>
      <c r="J99" s="320"/>
      <c r="K99" s="320"/>
      <c r="L99" s="121"/>
      <c r="M99" s="121"/>
      <c r="N99" s="121"/>
      <c r="O99" s="179"/>
      <c r="P99" s="179"/>
      <c r="Q99" s="121"/>
      <c r="R99" s="121"/>
      <c r="S99" s="121"/>
      <c r="T99" s="121"/>
      <c r="U99" s="121"/>
      <c r="V99" s="121"/>
    </row>
    <row r="100">
      <c r="A100" s="429" t="s">
        <v>486</v>
      </c>
      <c r="B100" s="110"/>
      <c r="C100" s="392"/>
      <c r="D100" s="121"/>
      <c r="E100" s="121"/>
      <c r="F100" s="121"/>
      <c r="G100" s="121"/>
      <c r="H100" s="121"/>
      <c r="I100" s="121"/>
      <c r="J100" s="180"/>
      <c r="K100" s="121"/>
      <c r="L100" s="121"/>
      <c r="M100" s="121"/>
      <c r="N100" s="121"/>
      <c r="O100" s="121"/>
      <c r="P100" s="121"/>
      <c r="Q100" s="180"/>
      <c r="R100" s="121"/>
      <c r="S100" s="121"/>
      <c r="T100" s="121"/>
      <c r="U100" s="121"/>
      <c r="V100" s="121"/>
    </row>
    <row r="101" outlineLevel="1">
      <c r="A101" s="112"/>
      <c r="B101" s="114"/>
      <c r="C101" s="430" t="s">
        <v>487</v>
      </c>
      <c r="D101" s="430" t="s">
        <v>489</v>
      </c>
      <c r="E101" s="430" t="s">
        <v>49</v>
      </c>
      <c r="F101" s="430" t="s">
        <v>490</v>
      </c>
      <c r="G101" s="431"/>
      <c r="H101" s="319"/>
      <c r="I101" s="319"/>
      <c r="J101" s="320"/>
      <c r="K101" s="320"/>
      <c r="L101" s="121"/>
      <c r="M101" s="121"/>
      <c r="N101" s="121"/>
      <c r="O101" s="121"/>
      <c r="P101" s="121"/>
      <c r="Q101" s="121"/>
      <c r="R101" s="121"/>
      <c r="S101" s="121"/>
      <c r="T101" s="121"/>
      <c r="U101" s="121"/>
      <c r="V101" s="121"/>
    </row>
    <row r="102" outlineLevel="1">
      <c r="A102" s="432" t="s">
        <v>492</v>
      </c>
      <c r="B102" s="433" t="s">
        <v>455</v>
      </c>
      <c r="C102" s="127" t="str">
        <f t="array" ref="C102">INDEX(Dodges!$C$3:$U$84, MATCH($A$1,Dodges!$A$3:$A$85,0), MATCH(C101,Dodges!$C$2:$F$2,0))</f>
        <v>3-17</v>
      </c>
      <c r="D102" s="127" t="str">
        <f t="array" ref="D102">INDEX(Dodges!$C$3:$U$84, MATCH($A$1,Dodges!$A$3:$A$85,0), MATCH(D101,Dodges!$C$2:$F$2,0))</f>
        <v>6-17</v>
      </c>
      <c r="E102" s="127" t="str">
        <f t="array" ref="E102">INDEX(Dodges!$C$3:$U$84, MATCH($A$1,Dodges!$A$3:$A$85,0), MATCH(E101,Dodges!$C$2:$F$2,0))</f>
        <v>25 (20)</v>
      </c>
      <c r="F102" s="127" t="str">
        <f t="array" ref="F102">INDEX(Dodges!$C$3:$U$84, MATCH($A$1,Dodges!$A$3:$A$85,0), MATCH(F101,Dodges!$C$2:$F$2,0))</f>
        <v>33 (27)</v>
      </c>
      <c r="G102" s="402"/>
      <c r="H102" s="319"/>
      <c r="I102" s="319"/>
      <c r="J102" s="320"/>
      <c r="K102" s="320"/>
      <c r="L102" s="320"/>
      <c r="M102" s="121"/>
      <c r="N102" s="121"/>
      <c r="O102" s="121"/>
      <c r="P102" s="121"/>
      <c r="Q102" s="121"/>
      <c r="R102" s="121"/>
      <c r="S102" s="121"/>
      <c r="T102" s="121"/>
      <c r="U102" s="121"/>
      <c r="V102" s="121"/>
    </row>
    <row r="103" outlineLevel="1">
      <c r="A103" s="231"/>
      <c r="B103" s="433" t="s">
        <v>496</v>
      </c>
      <c r="C103" s="127" t="str">
        <f t="array" ref="C103">INDEX(Dodges!$G$3:$U$84, MATCH($A$1,Dodges!$A$3:$A$85,0), MATCH(C101,Dodges!$G$2:$J$2,0))</f>
        <v>4-15</v>
      </c>
      <c r="D103" s="127" t="str">
        <f t="array" ref="D103">INDEX(Dodges!$G$3:$U$84, MATCH($A$1,Dodges!$A$3:$A$85,0), MATCH(D101,Dodges!$G$2:$J$2,0))</f>
        <v>8-14</v>
      </c>
      <c r="E103" s="127" t="str">
        <f t="array" ref="E103">INDEX(Dodges!$G$3:$U$84, MATCH($A$1,Dodges!$A$3:$A$85,0), MATCH(E101,Dodges!$G$2:$J$2,0))</f>
        <v>29</v>
      </c>
      <c r="F103" s="127">
        <f t="array" ref="F103">INDEX(Dodges!$G$3:$U$84, MATCH($A$1,Dodges!$A$3:$A$85,0), MATCH(F101,Dodges!$G$2:$J$2,0))</f>
        <v>38</v>
      </c>
      <c r="G103" s="436"/>
      <c r="H103" s="319"/>
      <c r="I103" s="319"/>
      <c r="J103" s="320"/>
      <c r="K103" s="320"/>
      <c r="L103" s="320"/>
      <c r="M103" s="320"/>
      <c r="N103" s="320"/>
      <c r="O103" s="121"/>
      <c r="P103" s="121"/>
      <c r="Q103" s="121"/>
      <c r="R103" s="121"/>
      <c r="S103" s="121"/>
      <c r="T103" s="121"/>
      <c r="U103" s="121"/>
      <c r="V103" s="121"/>
    </row>
    <row r="104" outlineLevel="1">
      <c r="A104" s="112"/>
      <c r="B104" s="433" t="s">
        <v>497</v>
      </c>
      <c r="C104" s="127" t="str">
        <f t="array" ref="C104">INDEX(Dodges!$K$3:$U$84, MATCH($A$1,Dodges!$A$3:$A$85,0), MATCH(C101,Dodges!$K$2:$N$2,0))</f>
        <v>5-16</v>
      </c>
      <c r="D104" s="127" t="str">
        <f t="array" ref="D104">INDEX(Dodges!$K$3:$U$84, MATCH($A$1,Dodges!$A$3:$A$85,0), MATCH(D101,Dodges!$K$2:$N$2,0))</f>
        <v>9-14</v>
      </c>
      <c r="E104" s="127" t="str">
        <f t="array" ref="E104">INDEX(Dodges!$K$3:$U$84, MATCH($A$1,Dodges!$A$3:$A$85,0), MATCH(E101,Dodges!$K$2:$N$2,0))</f>
        <v>34</v>
      </c>
      <c r="F104" s="127" t="str">
        <f t="array" ref="F104">INDEX(Dodges!$K$3:$U$84, MATCH($A$1,Dodges!$A$3:$A$85,0), MATCH(F101,Dodges!$K$2:$N$2,0))</f>
        <v>51</v>
      </c>
      <c r="G104" s="436"/>
      <c r="H104" s="434"/>
      <c r="I104" s="434"/>
      <c r="J104" s="179"/>
      <c r="K104" s="179"/>
      <c r="L104" s="179"/>
      <c r="M104" s="179"/>
      <c r="N104" s="179"/>
      <c r="O104" s="121"/>
      <c r="P104" s="121"/>
      <c r="Q104" s="121"/>
      <c r="R104" s="121"/>
      <c r="S104" s="121"/>
      <c r="T104" s="121"/>
      <c r="U104" s="121"/>
      <c r="V104" s="121"/>
    </row>
    <row r="105" outlineLevel="1">
      <c r="A105" s="432" t="s">
        <v>498</v>
      </c>
      <c r="B105" s="433" t="s">
        <v>499</v>
      </c>
      <c r="C105" s="127" t="str">
        <f t="array" ref="C105">INDEX(Dodges!$O$3:$U$84, MATCH($A$1,Dodges!$A$3:$A$85,0), MATCH(C101,Dodges!$O$2:$R$2,0))</f>
        <v>3-29</v>
      </c>
      <c r="D105" s="127" t="str">
        <f t="array" ref="D105">INDEX(Dodges!$O$3:$U$84, MATCH($A$1,Dodges!$A$3:$A$85,0), MATCH(D101,Dodges!$O$2:$R$2,0))</f>
        <v>6-27</v>
      </c>
      <c r="E105" s="127" t="str">
        <f t="array" ref="E105">INDEX(Dodges!$O$3:$U$84, MATCH($A$1,Dodges!$A$3:$A$85,0), MATCH(E101,Dodges!$O$2:$R$2,0))</f>
        <v>55</v>
      </c>
      <c r="F105" s="248"/>
      <c r="G105" s="248"/>
      <c r="H105" s="180"/>
      <c r="I105" s="180"/>
      <c r="J105" s="121"/>
      <c r="K105" s="121"/>
      <c r="L105" s="121"/>
      <c r="M105" s="121"/>
      <c r="N105" s="121"/>
      <c r="O105" s="320"/>
      <c r="P105" s="320"/>
      <c r="Q105" s="320"/>
      <c r="R105" s="320"/>
      <c r="S105" s="320"/>
      <c r="T105" s="320"/>
      <c r="U105" s="320"/>
      <c r="V105" s="320"/>
    </row>
    <row r="106" outlineLevel="1">
      <c r="A106" s="112"/>
      <c r="B106" s="433" t="s">
        <v>500</v>
      </c>
      <c r="C106" s="127" t="str">
        <f t="array" ref="C106">INDEX(Dodges!$S$3:$U$84, MATCH($A$1,Dodges!$A$3:$A$85,0), MATCH(C101,Dodges!$S$2:$U$2,0))</f>
        <v>3-21</v>
      </c>
      <c r="D106" s="127" t="str">
        <f t="array" ref="D106">INDEX(Dodges!$S$3:$U$84, MATCH($A$1,Dodges!$A$3:$A$85,0), MATCH(D101,Dodges!$S$2:$U$2,0))</f>
        <v>6-20</v>
      </c>
      <c r="E106" s="127" t="str">
        <f t="array" ref="E106">INDEX(Dodges!$S$3:$U$84, MATCH($A$1,Dodges!$A$3:$A$85,0), MATCH(E101,Dodges!$S$2:$U$2,0))</f>
        <v>真横：95
真上：130
真下：78</v>
      </c>
      <c r="F106" s="436"/>
      <c r="G106" s="436"/>
      <c r="H106" s="180"/>
      <c r="I106" s="180"/>
      <c r="J106" s="179"/>
      <c r="K106" s="179"/>
      <c r="L106" s="179"/>
      <c r="M106" s="179"/>
      <c r="N106" s="121"/>
      <c r="O106" s="180"/>
      <c r="P106" s="180"/>
      <c r="Q106" s="180"/>
      <c r="R106" s="180"/>
      <c r="S106" s="180"/>
      <c r="T106" s="180"/>
      <c r="U106" s="180"/>
      <c r="V106" s="180"/>
    </row>
    <row r="107">
      <c r="A107" s="438"/>
      <c r="B107" s="439"/>
      <c r="C107" s="431"/>
      <c r="D107" s="431"/>
      <c r="E107" s="440"/>
      <c r="F107" s="431"/>
      <c r="G107" s="431"/>
      <c r="H107" s="431"/>
      <c r="I107" s="431"/>
      <c r="J107" s="121"/>
      <c r="K107" s="319"/>
      <c r="L107" s="319"/>
      <c r="M107" s="319"/>
      <c r="N107" s="319"/>
      <c r="O107" s="180"/>
      <c r="P107" s="180"/>
      <c r="Q107" s="180"/>
      <c r="R107" s="180"/>
      <c r="S107" s="180"/>
      <c r="T107" s="180"/>
      <c r="U107" s="180"/>
      <c r="V107" s="180"/>
    </row>
    <row r="108">
      <c r="A108" s="2523" t="s">
        <v>501</v>
      </c>
      <c r="B108" s="110"/>
      <c r="C108" s="2524"/>
      <c r="D108" s="2525"/>
      <c r="E108" s="2524"/>
      <c r="F108" s="2526"/>
      <c r="G108" s="2526"/>
      <c r="H108" s="179"/>
      <c r="I108" s="179"/>
      <c r="J108" s="180"/>
      <c r="K108" s="180"/>
      <c r="L108" s="180"/>
      <c r="M108" s="180"/>
      <c r="N108" s="180"/>
      <c r="O108" s="180"/>
      <c r="P108" s="180"/>
      <c r="Q108" s="180"/>
      <c r="R108" s="180"/>
      <c r="S108" s="180"/>
      <c r="T108" s="180"/>
      <c r="U108" s="180"/>
      <c r="V108" s="180"/>
    </row>
    <row r="109" outlineLevel="1">
      <c r="A109" s="112"/>
      <c r="B109" s="114"/>
      <c r="C109" s="2527" t="s">
        <v>487</v>
      </c>
      <c r="D109" s="2527" t="s">
        <v>49</v>
      </c>
      <c r="E109" s="2527" t="s">
        <v>48</v>
      </c>
      <c r="F109" s="2527" t="s">
        <v>50</v>
      </c>
      <c r="G109" s="2528" t="s">
        <v>51</v>
      </c>
      <c r="H109" s="320"/>
      <c r="I109" s="320"/>
      <c r="J109" s="179"/>
      <c r="K109" s="444" t="str">
        <f>'テンプレート'!K116</f>
        <v>アイテム取得</v>
      </c>
      <c r="L109" s="117"/>
      <c r="M109" s="445" t="str">
        <f>'テンプレート'!M116</f>
        <v>取得フレーム</v>
      </c>
      <c r="N109" s="445" t="str">
        <f>'テンプレート'!N116</f>
        <v>Duration</v>
      </c>
      <c r="O109" s="180"/>
      <c r="P109" s="180"/>
      <c r="Q109" s="180"/>
      <c r="R109" s="180"/>
      <c r="S109" s="180"/>
      <c r="T109" s="180"/>
      <c r="U109" s="180"/>
      <c r="V109" s="180"/>
    </row>
    <row r="110" outlineLevel="1">
      <c r="A110" s="446" t="s">
        <v>502</v>
      </c>
      <c r="B110" s="447" t="s">
        <v>503</v>
      </c>
      <c r="C110" s="1136"/>
      <c r="D110" s="564">
        <f t="array" ref="D110">INDEX('Ledge  Tech'!$C$3:$C108, MATCH($A$1,'Ledge  Tech'!$A$3:$A$109,0), MATCH(D109,'Ledge  Tech'!$C$2,0))</f>
        <v>19</v>
      </c>
      <c r="E110" s="1136"/>
      <c r="F110" s="1136"/>
      <c r="G110" s="1136"/>
      <c r="H110" s="320"/>
      <c r="I110" s="320"/>
      <c r="J110" s="121"/>
      <c r="K110" s="449" t="str">
        <f>'テンプレート'!K117</f>
        <v>小アイテム</v>
      </c>
      <c r="L110" s="450" t="str">
        <f>'テンプレート'!L117</f>
        <v>On-Spot</v>
      </c>
      <c r="M110" s="127" t="s">
        <v>504</v>
      </c>
      <c r="N110" s="127">
        <v>7.0</v>
      </c>
      <c r="O110" s="180"/>
      <c r="P110" s="180"/>
      <c r="Q110" s="180"/>
      <c r="R110" s="180"/>
      <c r="S110" s="180"/>
      <c r="T110" s="180"/>
      <c r="U110" s="180"/>
      <c r="V110" s="180"/>
    </row>
    <row r="111" outlineLevel="1">
      <c r="A111" s="222"/>
      <c r="B111" s="447" t="s">
        <v>455</v>
      </c>
      <c r="C111" s="564" t="str">
        <f t="array" ref="C111">INDEX('Ledge  Tech'!$D$3:$E108, MATCH($A$1,'Ledge  Tech'!$A$3:$A$109,0), MATCH(C109,'Ledge  Tech'!$D$2:$E$2,0))</f>
        <v>1-30</v>
      </c>
      <c r="D111" s="564">
        <f t="array" ref="D111">INDEX('Ledge  Tech'!$D$3:$E108, MATCH($A$1,'Ledge  Tech'!$A$3:$A$109,0), MATCH(D109,'Ledge  Tech'!$D$2:$E$2,0))</f>
        <v>31</v>
      </c>
      <c r="E111" s="1136"/>
      <c r="F111" s="1136"/>
      <c r="G111" s="1136"/>
      <c r="H111" s="320"/>
      <c r="I111" s="320"/>
      <c r="J111" s="179"/>
      <c r="K111" s="207"/>
      <c r="L111" s="450" t="str">
        <f>'テンプレート'!L118</f>
        <v>歩き</v>
      </c>
      <c r="M111" s="127" t="s">
        <v>504</v>
      </c>
      <c r="N111" s="127">
        <v>23.0</v>
      </c>
      <c r="O111" s="180"/>
      <c r="P111" s="180"/>
      <c r="Q111" s="180"/>
      <c r="R111" s="180"/>
      <c r="S111" s="180"/>
      <c r="T111" s="180"/>
      <c r="U111" s="180"/>
      <c r="V111" s="180"/>
    </row>
    <row r="112" outlineLevel="1">
      <c r="A112" s="222"/>
      <c r="B112" s="447" t="s">
        <v>486</v>
      </c>
      <c r="C112" s="564" t="str">
        <f t="array" ref="C112">INDEX('Ledge  Tech'!$F$3:$G$109, MATCH($A$1,'Ledge  Tech'!$A$3:$A$109,0), MATCH(C109,'Ledge  Tech'!$F$2:$G$2,0))</f>
        <v>1-27</v>
      </c>
      <c r="D112" s="564">
        <f t="array" ref="D112">INDEX('Ledge  Tech'!$F$3:$G$109, MATCH($A$1,'Ledge  Tech'!$A$3:$A$109,0), MATCH(D109,'Ledge  Tech'!$F$2:$G$2,0))</f>
        <v>45</v>
      </c>
      <c r="E112" s="1136"/>
      <c r="F112" s="1136"/>
      <c r="G112" s="1136"/>
      <c r="H112" s="320"/>
      <c r="I112" s="320"/>
      <c r="J112" s="121"/>
      <c r="K112" s="451" t="str">
        <f>'テンプレート'!K119</f>
        <v>アイテム投擲</v>
      </c>
      <c r="L112" s="117"/>
      <c r="M112" s="445" t="str">
        <f>'テンプレート'!M119</f>
        <v>投擲フレーム</v>
      </c>
      <c r="N112" s="445" t="str">
        <f>'テンプレート'!N119</f>
        <v>Duration</v>
      </c>
      <c r="O112" s="180"/>
      <c r="P112" s="180"/>
      <c r="Q112" s="180"/>
      <c r="R112" s="180"/>
      <c r="S112" s="180"/>
      <c r="T112" s="180"/>
      <c r="U112" s="180"/>
      <c r="V112" s="180"/>
    </row>
    <row r="113" outlineLevel="1">
      <c r="A113" s="222"/>
      <c r="B113" s="447" t="s">
        <v>505</v>
      </c>
      <c r="C113" s="564" t="str">
        <f t="array" ref="C113">INDEX('Ledge  Tech'!$H$3:$I$109, MATCH($A$1,'Ledge  Tech'!$A$3:$A$109,0), MATCH(C109,'Ledge  Tech'!$H$2:$I$2,0))</f>
        <v>1-12</v>
      </c>
      <c r="D113" s="564">
        <f t="array" ref="D113">INDEX('Ledge  Tech'!$H$3:$I$109, MATCH($A$1,'Ledge  Tech'!$A$3:$A$109,0), MATCH(D109,'Ledge  Tech'!$H$2:$I$2,0))</f>
        <v>14</v>
      </c>
      <c r="E113" s="1136"/>
      <c r="F113" s="1136"/>
      <c r="G113" s="1136"/>
      <c r="H113" s="320"/>
      <c r="I113" s="320"/>
      <c r="J113" s="179"/>
      <c r="K113" s="452" t="str">
        <f>'テンプレート'!K120</f>
        <v>Ground投擲</v>
      </c>
      <c r="L113" s="450" t="str">
        <f>'テンプレート'!L120</f>
        <v>前Throws</v>
      </c>
      <c r="M113" s="127" t="s">
        <v>90</v>
      </c>
      <c r="N113" s="127">
        <v>24.0</v>
      </c>
      <c r="O113" s="121"/>
      <c r="P113" s="121"/>
      <c r="Q113" s="121"/>
      <c r="R113" s="121"/>
      <c r="S113" s="121"/>
      <c r="T113" s="121"/>
      <c r="U113" s="121"/>
      <c r="V113" s="121"/>
    </row>
    <row r="114" outlineLevel="1">
      <c r="A114" s="207"/>
      <c r="B114" s="447" t="s">
        <v>506</v>
      </c>
      <c r="C114" s="564" t="str">
        <f t="array" ref="C114">INDEX('Ledge  Tech'!$J$3:$M$109, MATCH($A$1,'Ledge  Tech'!$A$3:$A$109,0), MATCH(C109,'Ledge  Tech'!$J$2:$M$2,0))</f>
        <v>1-22</v>
      </c>
      <c r="D114" s="564">
        <f t="array" ref="D114">INDEX('Ledge  Tech'!$J$3:$M$109, MATCH($A$1,'Ledge  Tech'!$A$3:$A$109,0), MATCH(D109,'Ledge  Tech'!$J$2:$M$2,0))</f>
        <v>55</v>
      </c>
      <c r="E114" s="564" t="str">
        <f t="array" ref="E114">INDEX('Ledge  Tech'!$J$3:$M$109, MATCH($A$1,'Ledge  Tech'!$A$3:$A$109,0), MATCH(E109,'Ledge  Tech'!$J$2:$M$2,0))</f>
        <v>20-22</v>
      </c>
      <c r="F114" s="564">
        <f t="array" ref="F114">INDEX('Ledge  Tech'!$J$3:$M$109, MATCH($A$1,'Ledge  Tech'!$A$3:$A$109,0), MATCH(F109,'Ledge  Tech'!$J$2:$M$2,0))</f>
        <v>9</v>
      </c>
      <c r="G114" s="564">
        <f>F114*1.2</f>
        <v>10.8</v>
      </c>
      <c r="H114" s="320"/>
      <c r="I114" s="320"/>
      <c r="J114" s="121"/>
      <c r="K114" s="222"/>
      <c r="L114" s="450" t="str">
        <f>'テンプレート'!L121</f>
        <v>後Throws</v>
      </c>
      <c r="M114" s="127" t="s">
        <v>191</v>
      </c>
      <c r="N114" s="127">
        <v>24.0</v>
      </c>
      <c r="O114" s="121"/>
      <c r="P114" s="121"/>
      <c r="Q114" s="121"/>
      <c r="R114" s="121"/>
      <c r="S114" s="121"/>
      <c r="T114" s="121"/>
      <c r="U114" s="121"/>
      <c r="V114" s="121"/>
    </row>
    <row r="115" outlineLevel="1">
      <c r="A115" s="446" t="s">
        <v>507</v>
      </c>
      <c r="B115" s="447" t="s">
        <v>455</v>
      </c>
      <c r="C115" s="564" t="str">
        <f t="array" ref="C115">INDEX('Ledge  Tech'!$N$3:$O$109, MATCH($A$1,'Ledge  Tech'!$A$3:$A$109,0), MATCH(C109,'Ledge  Tech'!$N$2:$O$2,0))</f>
        <v>1-20</v>
      </c>
      <c r="D115" s="564">
        <f t="array" ref="D115">INDEX('Ledge  Tech'!$N$3:$O$109, MATCH($A$1,'Ledge  Tech'!$A$3:$A$109,0), MATCH(D109,'Ledge  Tech'!$N$2:$O$2,0))</f>
        <v>25</v>
      </c>
      <c r="E115" s="1136"/>
      <c r="F115" s="1136"/>
      <c r="G115" s="1136"/>
      <c r="H115" s="320"/>
      <c r="I115" s="320"/>
      <c r="J115" s="179"/>
      <c r="K115" s="222"/>
      <c r="L115" s="450" t="str">
        <f>'テンプレート'!L122</f>
        <v>上Throws</v>
      </c>
      <c r="M115" s="127" t="s">
        <v>74</v>
      </c>
      <c r="N115" s="127">
        <v>23.0</v>
      </c>
      <c r="O115" s="320"/>
      <c r="P115" s="320"/>
      <c r="Q115" s="320"/>
      <c r="R115" s="320"/>
      <c r="S115" s="320"/>
      <c r="T115" s="320"/>
      <c r="U115" s="320"/>
      <c r="V115" s="320"/>
    </row>
    <row r="116" outlineLevel="1">
      <c r="A116" s="222"/>
      <c r="B116" s="447" t="s">
        <v>496</v>
      </c>
      <c r="C116" s="564" t="str">
        <f t="array" ref="C116">INDEX('Ledge  Tech'!$P$3:$Q$109, MATCH($A$1,'Ledge  Tech'!$A$3:$A$109,0), MATCH(C109,'Ledge  Tech'!$P$2:$Q$2,0))</f>
        <v>1-20</v>
      </c>
      <c r="D116" s="564">
        <f t="array" ref="D116">INDEX('Ledge  Tech'!$P$3:$Q$109, MATCH($A$1,'Ledge  Tech'!$A$3:$A$109,0), MATCH(D109,'Ledge  Tech'!$P$2:$Q$2,0))</f>
        <v>39</v>
      </c>
      <c r="E116" s="1136"/>
      <c r="F116" s="1136"/>
      <c r="G116" s="1136"/>
      <c r="H116" s="320"/>
      <c r="I116" s="320"/>
      <c r="J116" s="121"/>
      <c r="K116" s="222"/>
      <c r="L116" s="450" t="str">
        <f>'テンプレート'!L123</f>
        <v>下Throws</v>
      </c>
      <c r="M116" s="127" t="s">
        <v>145</v>
      </c>
      <c r="N116" s="127">
        <v>19.0</v>
      </c>
      <c r="O116" s="180"/>
      <c r="P116" s="180"/>
      <c r="Q116" s="180"/>
      <c r="R116" s="180"/>
      <c r="S116" s="180"/>
      <c r="T116" s="180"/>
      <c r="U116" s="180"/>
      <c r="V116" s="180"/>
    </row>
    <row r="117" outlineLevel="1">
      <c r="A117" s="207"/>
      <c r="B117" s="447" t="s">
        <v>497</v>
      </c>
      <c r="C117" s="564" t="str">
        <f t="array" ref="C117">INDEX('Ledge  Tech'!$R$3:$S$109, MATCH($A$1,'Ledge  Tech'!$A$3:$A$109,0), MATCH(C109,'Ledge  Tech'!$R$2:$S$2,0))</f>
        <v>1-20</v>
      </c>
      <c r="D117" s="564">
        <f t="array" ref="D117">INDEX('Ledge  Tech'!$R$3:$S$109, MATCH($A$1,'Ledge  Tech'!$A$3:$A$109,0), MATCH(D109,'Ledge  Tech'!$R$2:$S$2,0))</f>
        <v>39</v>
      </c>
      <c r="E117" s="1136"/>
      <c r="F117" s="1136"/>
      <c r="G117" s="1136"/>
      <c r="H117" s="320"/>
      <c r="I117" s="320"/>
      <c r="J117" s="179"/>
      <c r="K117" s="222"/>
      <c r="L117" s="453" t="str">
        <f>'テンプレート'!L124</f>
        <v>ダッシュ</v>
      </c>
      <c r="M117" s="127" t="s">
        <v>229</v>
      </c>
      <c r="N117" s="127">
        <v>37.0</v>
      </c>
      <c r="O117" s="180"/>
      <c r="P117" s="180"/>
      <c r="Q117" s="180"/>
      <c r="R117" s="180"/>
      <c r="S117" s="180"/>
      <c r="T117" s="180"/>
      <c r="U117" s="180"/>
      <c r="V117" s="180"/>
    </row>
    <row r="118" outlineLevel="1">
      <c r="A118" s="446" t="s">
        <v>508</v>
      </c>
      <c r="B118" s="447" t="s">
        <v>509</v>
      </c>
      <c r="C118" s="1136"/>
      <c r="D118" s="564" t="str">
        <f t="array" ref="D118">INDEX('Get-Ups'!$C$3:$C108, MATCH($A$1,'Get-Ups'!$A$3:$A$109,0), MATCH(D109,'Get-Ups'!$C$2:$AD$2,0))</f>
        <v>25</v>
      </c>
      <c r="E118" s="1136"/>
      <c r="F118" s="1136"/>
      <c r="G118" s="1136"/>
      <c r="H118" s="320"/>
      <c r="I118" s="320"/>
      <c r="J118" s="121"/>
      <c r="K118" s="207"/>
      <c r="L118" s="453" t="str">
        <f>'テンプレート'!L125</f>
        <v>On-Spot捨て</v>
      </c>
      <c r="M118" s="127" t="s">
        <v>66</v>
      </c>
      <c r="N118" s="127">
        <v>23.0</v>
      </c>
      <c r="O118" s="180"/>
      <c r="P118" s="180"/>
      <c r="Q118" s="180"/>
      <c r="R118" s="180"/>
      <c r="S118" s="180"/>
      <c r="T118" s="180"/>
      <c r="U118" s="180"/>
      <c r="V118" s="180"/>
    </row>
    <row r="119" outlineLevel="1">
      <c r="A119" s="222"/>
      <c r="B119" s="447" t="s">
        <v>455</v>
      </c>
      <c r="C119" s="2529" t="str">
        <f t="array" ref="C119">INDEX('Get-Ups'!$D$3:$E108, MATCH($A$1,'Get-Ups'!$A$3:$A$109,0), MATCH(C109,'Get-Ups'!$D$2:$AD$2,0))</f>
        <v>1-22</v>
      </c>
      <c r="D119" s="2530">
        <f t="array" ref="D119">INDEX('Get-Ups'!$D$3:$E108, MATCH($A$1,'Get-Ups'!$A$3:$A$109,0), MATCH(D109,'Get-Ups'!$D$2:$AD$2,0))</f>
        <v>29</v>
      </c>
      <c r="E119" s="1136"/>
      <c r="F119" s="1136"/>
      <c r="G119" s="1136"/>
      <c r="H119" s="320"/>
      <c r="I119" s="320"/>
      <c r="J119" s="179"/>
      <c r="K119" s="452" t="str">
        <f>'テンプレート'!K126</f>
        <v>Air投擲</v>
      </c>
      <c r="L119" s="450" t="str">
        <f>'テンプレート'!L126</f>
        <v>前Throws</v>
      </c>
      <c r="M119" s="127" t="s">
        <v>90</v>
      </c>
      <c r="N119" s="127">
        <v>24.0</v>
      </c>
      <c r="O119" s="180"/>
      <c r="P119" s="180"/>
      <c r="Q119" s="180"/>
      <c r="R119" s="180"/>
      <c r="S119" s="180"/>
      <c r="T119" s="180"/>
      <c r="U119" s="180"/>
      <c r="V119" s="180"/>
    </row>
    <row r="120" outlineLevel="1">
      <c r="A120" s="222"/>
      <c r="B120" s="447" t="s">
        <v>496</v>
      </c>
      <c r="C120" s="2529" t="str">
        <f t="array" ref="C120">INDEX('Get-Ups'!$F$3:$G$109, MATCH($A$1,'Get-Ups'!$A$3:$A$109,0), MATCH(C109,'Get-Ups'!$F$2:$AD$2,0))</f>
        <v>1-21</v>
      </c>
      <c r="D120" s="2530">
        <f t="array" ref="D120">INDEX('Get-Ups'!$F$3:$G$109, MATCH($A$1,'Get-Ups'!$A$3:$A$109,0), MATCH(D109,'Get-Ups'!$F$2:$AD$2,0))</f>
        <v>35</v>
      </c>
      <c r="E120" s="1136"/>
      <c r="F120" s="1136"/>
      <c r="G120" s="1136"/>
      <c r="H120" s="320"/>
      <c r="I120" s="320"/>
      <c r="J120" s="121"/>
      <c r="K120" s="222"/>
      <c r="L120" s="450" t="str">
        <f>'テンプレート'!L127</f>
        <v>後Throws</v>
      </c>
      <c r="M120" s="127" t="s">
        <v>191</v>
      </c>
      <c r="N120" s="127">
        <v>24.0</v>
      </c>
      <c r="O120" s="180"/>
      <c r="P120" s="180"/>
      <c r="Q120" s="180"/>
      <c r="R120" s="180"/>
      <c r="S120" s="180"/>
      <c r="T120" s="180"/>
      <c r="U120" s="180"/>
      <c r="V120" s="180"/>
    </row>
    <row r="121" outlineLevel="1">
      <c r="A121" s="222"/>
      <c r="B121" s="447" t="s">
        <v>497</v>
      </c>
      <c r="C121" s="564" t="str">
        <f t="array" ref="C121">INDEX('Get-Ups'!$H$3:$I$109, MATCH($A$1,'Get-Ups'!$A$3:$A$109,0), MATCH(C109,'Get-Ups'!$H$2:$AD$2,0))</f>
        <v>1-22</v>
      </c>
      <c r="D121" s="564">
        <f t="array" ref="D121">INDEX('Get-Ups'!$H$3:$I$109, MATCH($A$1,'Get-Ups'!$A$3:$A$109,0), MATCH(D109,'Get-Ups'!$H$2:$AD$2,0))</f>
        <v>35</v>
      </c>
      <c r="E121" s="1136"/>
      <c r="F121" s="1136"/>
      <c r="G121" s="1136"/>
      <c r="H121" s="320"/>
      <c r="I121" s="320"/>
      <c r="J121" s="179"/>
      <c r="K121" s="222"/>
      <c r="L121" s="450" t="str">
        <f>'テンプレート'!L128</f>
        <v>上Throws</v>
      </c>
      <c r="M121" s="127" t="s">
        <v>74</v>
      </c>
      <c r="N121" s="127">
        <v>23.0</v>
      </c>
      <c r="O121" s="180"/>
      <c r="P121" s="180"/>
      <c r="Q121" s="180"/>
      <c r="R121" s="180"/>
      <c r="S121" s="180"/>
      <c r="T121" s="180"/>
      <c r="U121" s="180"/>
      <c r="V121" s="180"/>
    </row>
    <row r="122" outlineLevel="1">
      <c r="A122" s="222"/>
      <c r="B122" s="447" t="s">
        <v>510</v>
      </c>
      <c r="C122" s="2531" t="str">
        <f t="array" ref="C122">INDEX('Get-Ups'!$J$3:$M$109, MATCH($A$1,'Get-Ups'!$A$3:$A$109,0), MATCH(C109,'Get-Ups'!$J$2:$AD$2,0))</f>
        <v>1-25</v>
      </c>
      <c r="D122" s="2532">
        <f t="array" ref="D122">INDEX('Get-Ups'!$J$3:$M$109, MATCH($A$1,'Get-Ups'!$A$3:$A$109,0), MATCH(D109,'Get-Ups'!$J$2:$AD$2,0))</f>
        <v>45</v>
      </c>
      <c r="E122" s="2529" t="str">
        <f t="array" ref="E122">INDEX('Get-Ups'!$J$3:$M$109, MATCH($A$1,'Get-Ups'!$A$3:$A$109,0), MATCH(E109,'Get-Ups'!$J$2:$AD$2,0))</f>
        <v>18-19</v>
      </c>
      <c r="F122" s="2530">
        <f t="array" ref="F122">INDEX('Get-Ups'!$J$3:$M$109, MATCH($A$1,'Get-Ups'!$A$3:$A$109,0), MATCH(F109,'Get-Ups'!$J$2:$AD$2,0))</f>
        <v>7</v>
      </c>
      <c r="G122" s="564">
        <f t="shared" ref="G122:G123" si="1">F122*1.2</f>
        <v>8.4</v>
      </c>
      <c r="H122" s="320"/>
      <c r="I122" s="320"/>
      <c r="J122" s="121"/>
      <c r="K122" s="207"/>
      <c r="L122" s="450" t="str">
        <f>'テンプレート'!L129</f>
        <v>下Throws</v>
      </c>
      <c r="M122" s="127" t="s">
        <v>145</v>
      </c>
      <c r="N122" s="127">
        <v>19.0</v>
      </c>
      <c r="O122" s="121"/>
      <c r="P122" s="121"/>
      <c r="Q122" s="121"/>
      <c r="R122" s="121"/>
      <c r="S122" s="121"/>
      <c r="T122" s="121"/>
      <c r="U122" s="121"/>
      <c r="V122" s="121"/>
    </row>
    <row r="123" outlineLevel="1">
      <c r="A123" s="207"/>
      <c r="B123" s="458" t="s">
        <v>511</v>
      </c>
      <c r="C123" s="114"/>
      <c r="D123" s="114"/>
      <c r="E123" s="2529" t="str">
        <f t="array" ref="E123">INDEX('Get-Ups'!$N$3:$O$109, MATCH($A$1,'Get-Ups'!$A$3:$A$109,0), MATCH(E109,'Get-Ups'!$N$2:$AD$2,0))</f>
        <v>24-25</v>
      </c>
      <c r="F123" s="2530">
        <f t="array" ref="F123">INDEX('Get-Ups'!$N$3:$O$109, MATCH($A$1,'Get-Ups'!$A$3:$A$109,0), MATCH(F109,'Get-Ups'!$N$2:$AD$2,0))</f>
        <v>7</v>
      </c>
      <c r="G123" s="564">
        <f t="shared" si="1"/>
        <v>8.4</v>
      </c>
      <c r="H123" s="320"/>
      <c r="I123" s="320"/>
      <c r="J123" s="121"/>
      <c r="K123" s="459" t="str">
        <f>'テンプレート'!K130</f>
        <v>踏み台ジャンプ</v>
      </c>
      <c r="L123" s="224"/>
      <c r="M123" s="445" t="str">
        <f>'テンプレート'!M130</f>
        <v>Duration</v>
      </c>
      <c r="N123" s="138"/>
      <c r="O123" s="121"/>
      <c r="P123" s="121"/>
      <c r="Q123" s="121"/>
      <c r="R123" s="121"/>
      <c r="S123" s="121"/>
      <c r="T123" s="121"/>
      <c r="U123" s="121"/>
      <c r="V123" s="121"/>
    </row>
    <row r="124" outlineLevel="1">
      <c r="A124" s="446" t="s">
        <v>512</v>
      </c>
      <c r="B124" s="447" t="s">
        <v>509</v>
      </c>
      <c r="C124" s="1136"/>
      <c r="D124" s="2529" t="str">
        <f t="array" ref="D124">INDEX('Get-Ups'!$C$3:$C108, MATCH($A$1,'Get-Ups'!$A$3:$A$109,0), MATCH(D109,'Get-Ups'!$C$2,0))</f>
        <v>25</v>
      </c>
      <c r="E124" s="1136"/>
      <c r="F124" s="1136"/>
      <c r="G124" s="1136"/>
      <c r="H124" s="320"/>
      <c r="I124" s="320"/>
      <c r="J124" s="179"/>
      <c r="K124" s="460" t="str">
        <f>'テンプレート'!K131</f>
        <v>踏み</v>
      </c>
      <c r="L124" s="461" t="str">
        <f>'テンプレート'!L131</f>
        <v>踏み</v>
      </c>
      <c r="M124" s="127">
        <v>7.0</v>
      </c>
      <c r="N124" s="462"/>
      <c r="O124" s="121"/>
      <c r="P124" s="121"/>
      <c r="Q124" s="121"/>
      <c r="R124" s="121"/>
      <c r="S124" s="121"/>
      <c r="T124" s="121"/>
      <c r="U124" s="121"/>
      <c r="V124" s="121"/>
    </row>
    <row r="125" outlineLevel="1">
      <c r="A125" s="222"/>
      <c r="B125" s="447" t="s">
        <v>455</v>
      </c>
      <c r="C125" s="2529" t="str">
        <f t="array" ref="C125">INDEX('Get-Ups'!$P$3:$Q$109, MATCH($A$1,'Get-Ups'!$A$3:$A$109,0), MATCH(C109,'Get-Ups'!$P$2:$AD$2,0))</f>
        <v>1-22</v>
      </c>
      <c r="D125" s="2530">
        <f t="array" ref="D125">INDEX('Get-Ups'!$P$3:$Q$109, MATCH($A$1,'Get-Ups'!$A$3:$A$109,0), MATCH(D109,'Get-Ups'!$P$2:$AD$2,0))</f>
        <v>29</v>
      </c>
      <c r="E125" s="1136"/>
      <c r="F125" s="1136"/>
      <c r="G125" s="1136"/>
      <c r="H125" s="320"/>
      <c r="I125" s="320"/>
      <c r="J125" s="121"/>
      <c r="K125" s="452" t="str">
        <f>'テンプレート'!K132</f>
        <v>踏まれ</v>
      </c>
      <c r="L125" s="461" t="str">
        <f>'テンプレート'!L132</f>
        <v>Ground踏まれ</v>
      </c>
      <c r="M125" s="127" t="s">
        <v>504</v>
      </c>
      <c r="N125" s="462"/>
      <c r="O125" s="320"/>
      <c r="P125" s="320"/>
      <c r="Q125" s="320"/>
      <c r="R125" s="320"/>
      <c r="S125" s="320"/>
      <c r="T125" s="320"/>
      <c r="U125" s="320"/>
      <c r="V125" s="320"/>
    </row>
    <row r="126" outlineLevel="1">
      <c r="A126" s="222"/>
      <c r="B126" s="447" t="s">
        <v>496</v>
      </c>
      <c r="C126" s="2529" t="str">
        <f t="array" ref="C126">INDEX('Get-Ups'!$R$3:$S$109, MATCH($A$1,'Get-Ups'!$A$3:$A$109,0), MATCH(C109,'Get-Ups'!$R$2:$AD$2,0))</f>
        <v>1-19</v>
      </c>
      <c r="D126" s="2530">
        <f t="array" ref="D126">INDEX('Get-Ups'!$R$3:$S$109, MATCH($A$1,'Get-Ups'!$A$3:$A$109,0), MATCH(D109,'Get-Ups'!$R$2:$AD$2,0))</f>
        <v>35</v>
      </c>
      <c r="E126" s="1136"/>
      <c r="F126" s="1136"/>
      <c r="G126" s="1136"/>
      <c r="H126" s="320"/>
      <c r="I126" s="320"/>
      <c r="J126" s="179"/>
      <c r="K126" s="222"/>
      <c r="L126" s="461" t="str">
        <f>'テンプレート'!L133</f>
        <v>Ground硬直</v>
      </c>
      <c r="M126" s="127">
        <v>27.0</v>
      </c>
      <c r="N126" s="108"/>
      <c r="O126" s="180"/>
      <c r="P126" s="180"/>
      <c r="Q126" s="180"/>
      <c r="R126" s="180"/>
      <c r="S126" s="180"/>
      <c r="T126" s="180"/>
      <c r="U126" s="180"/>
      <c r="V126" s="180"/>
    </row>
    <row r="127" outlineLevel="1">
      <c r="A127" s="222"/>
      <c r="B127" s="447" t="s">
        <v>497</v>
      </c>
      <c r="C127" s="2529" t="str">
        <f t="array" ref="C127">INDEX('Get-Ups'!$T$3:$U$109, MATCH($A$1,'Get-Ups'!$A$3:$A$109,0), MATCH(C109,'Get-Ups'!$T$2:$AD$2,0))</f>
        <v>1-24</v>
      </c>
      <c r="D127" s="2530">
        <f t="array" ref="D127">INDEX('Get-Ups'!$T$3:$U$109, MATCH($A$1,'Get-Ups'!$A$3:$A$109,0), MATCH(D109,'Get-Ups'!$T$2:$AD$2,0))</f>
        <v>35</v>
      </c>
      <c r="E127" s="1136"/>
      <c r="F127" s="1136"/>
      <c r="G127" s="1136"/>
      <c r="H127" s="320"/>
      <c r="I127" s="320"/>
      <c r="J127" s="121"/>
      <c r="K127" s="222"/>
      <c r="L127" s="461" t="str">
        <f>'テンプレート'!L134</f>
        <v>Air踏まれ</v>
      </c>
      <c r="M127" s="127">
        <v>7.0</v>
      </c>
      <c r="N127" s="108"/>
      <c r="O127" s="180"/>
      <c r="P127" s="180"/>
      <c r="Q127" s="180"/>
      <c r="R127" s="180"/>
      <c r="S127" s="180"/>
      <c r="T127" s="180"/>
      <c r="U127" s="180"/>
      <c r="V127" s="180"/>
    </row>
    <row r="128" outlineLevel="1">
      <c r="A128" s="222"/>
      <c r="B128" s="447" t="s">
        <v>510</v>
      </c>
      <c r="C128" s="2531" t="str">
        <f t="array" ref="C128">INDEX('Get-Ups'!$V$3:$Y$109, MATCH($A$1,'Get-Ups'!$A$3:$A$109,0), MATCH(C109,'Get-Ups'!$V$2:$AD$2,0))</f>
        <v>1-23</v>
      </c>
      <c r="D128" s="2532">
        <f t="array" ref="D128">INDEX('Get-Ups'!$V$3:$Y$109, MATCH($A$1,'Get-Ups'!$A$3:$A$109,0), MATCH(D109,'Get-Ups'!$V$2:$AD$2,0))</f>
        <v>45</v>
      </c>
      <c r="E128" s="2529" t="str">
        <f t="array" ref="E128">INDEX('Get-Ups'!$V$3:$Y$109, MATCH($A$1,'Get-Ups'!$A$3:$A$109,0), MATCH(E109,'Get-Ups'!$V$2:$AD$2,0))</f>
        <v>14-15</v>
      </c>
      <c r="F128" s="2530">
        <f t="array" ref="F128">INDEX('Get-Ups'!$V$3:$Y$109, MATCH($A$1,'Get-Ups'!$A$3:$A$109,0), MATCH(F109,'Get-Ups'!$V$2:$AD$2,0))</f>
        <v>7</v>
      </c>
      <c r="G128" s="564">
        <f t="shared" ref="G128:G129" si="2">F128*1.2</f>
        <v>8.4</v>
      </c>
      <c r="H128" s="320"/>
      <c r="I128" s="320"/>
      <c r="J128" s="179"/>
      <c r="K128" s="222"/>
      <c r="L128" s="461" t="str">
        <f>'テンプレート'!L135</f>
        <v>Air落下</v>
      </c>
      <c r="M128" s="127">
        <v>39.0</v>
      </c>
      <c r="N128" s="108"/>
      <c r="O128" s="180"/>
      <c r="P128" s="180"/>
      <c r="Q128" s="180"/>
      <c r="R128" s="180"/>
      <c r="S128" s="180"/>
      <c r="T128" s="180"/>
      <c r="U128" s="180"/>
      <c r="V128" s="180"/>
    </row>
    <row r="129" outlineLevel="1">
      <c r="A129" s="207"/>
      <c r="B129" s="458" t="s">
        <v>511</v>
      </c>
      <c r="C129" s="114"/>
      <c r="D129" s="114"/>
      <c r="E129" s="2529" t="str">
        <f t="array" ref="E129">INDEX('Get-Ups'!$Z$3:$AA$109, MATCH($A$1,'Get-Ups'!$A$3:$A$109,0), MATCH(E109,'Get-Ups'!$Z$2:$AD$2,0))</f>
        <v>22-23</v>
      </c>
      <c r="F129" s="2530">
        <f t="array" ref="F129">INDEX('Get-Ups'!$Z$3:$AA$109, MATCH($A$1,'Get-Ups'!$A$3:$A$109,0), MATCH(F109,'Get-Ups'!$Z$2:$AD$2,0))</f>
        <v>7</v>
      </c>
      <c r="G129" s="564">
        <f t="shared" si="2"/>
        <v>8.4</v>
      </c>
      <c r="H129" s="320"/>
      <c r="I129" s="320"/>
      <c r="J129" s="179"/>
      <c r="K129" s="451" t="str">
        <f>'テンプレート'!K136</f>
        <v>倒れダメージ</v>
      </c>
      <c r="L129" s="120"/>
      <c r="M129" s="445" t="str">
        <f>'テンプレート'!M136</f>
        <v>Duration</v>
      </c>
      <c r="N129" s="108"/>
      <c r="O129" s="180"/>
      <c r="P129" s="180"/>
      <c r="Q129" s="180"/>
      <c r="R129" s="180"/>
      <c r="S129" s="180"/>
      <c r="T129" s="180"/>
      <c r="U129" s="180"/>
      <c r="V129" s="180"/>
    </row>
    <row r="130" outlineLevel="1">
      <c r="A130" s="446" t="s">
        <v>513</v>
      </c>
      <c r="B130" s="447" t="s">
        <v>514</v>
      </c>
      <c r="C130" s="2529" t="str">
        <f t="array" ref="C130">INDEX(Tripping!$C$3:$D108, MATCH($A$1,Tripping!$A$3:$A$109,0), MATCH(C109,Tripping!$C$2:$AC$2,0))</f>
        <v>1-5</v>
      </c>
      <c r="D130" s="2530">
        <f t="array" ref="D130">INDEX(Tripping!$C$3:$D108, MATCH($A$1,Tripping!$A$3:$A$109,0), MATCH(D109,Tripping!$C$2:$AC$2,0))</f>
        <v>29</v>
      </c>
      <c r="E130" s="1136"/>
      <c r="F130" s="1136"/>
      <c r="G130" s="1136"/>
      <c r="H130" s="320"/>
      <c r="I130" s="320"/>
      <c r="J130" s="121"/>
      <c r="K130" s="460" t="str">
        <f>'テンプレート'!K137</f>
        <v>あお向け倒れ</v>
      </c>
      <c r="L130" s="453" t="str">
        <f>'テンプレート'!L137</f>
        <v>モーション大</v>
      </c>
      <c r="M130" s="127">
        <v>39.0</v>
      </c>
      <c r="N130" s="462"/>
      <c r="O130" s="180"/>
      <c r="P130" s="180"/>
      <c r="Q130" s="180"/>
      <c r="R130" s="180"/>
      <c r="S130" s="180"/>
      <c r="T130" s="180"/>
      <c r="U130" s="180"/>
      <c r="V130" s="180"/>
    </row>
    <row r="131" outlineLevel="1">
      <c r="A131" s="222"/>
      <c r="B131" s="447" t="s">
        <v>515</v>
      </c>
      <c r="C131" s="2529" t="str">
        <f t="array" ref="C131">INDEX(Tripping!$E$3:$F108, MATCH($A$1,Tripping!$A$3:$A$109,0), MATCH(C109,Tripping!$E$2:$AC$2,0))</f>
        <v>1-5</v>
      </c>
      <c r="D131" s="2530">
        <f t="array" ref="D131">INDEX(Tripping!$E$3:$F108, MATCH($A$1,Tripping!$A$3:$A$109,0), MATCH(D109,Tripping!$E$2:$AC$2,0))</f>
        <v>39</v>
      </c>
      <c r="E131" s="1136"/>
      <c r="F131" s="1136"/>
      <c r="G131" s="1136"/>
      <c r="H131" s="320"/>
      <c r="I131" s="320"/>
      <c r="J131" s="179"/>
      <c r="K131" s="460" t="str">
        <f>'テンプレート'!K138</f>
        <v>うつ伏せ倒れ</v>
      </c>
      <c r="L131" s="453" t="str">
        <f>'テンプレート'!L138</f>
        <v>モーション大</v>
      </c>
      <c r="M131" s="127" t="s">
        <v>165</v>
      </c>
      <c r="N131" s="462"/>
      <c r="O131" s="180"/>
      <c r="P131" s="180"/>
      <c r="Q131" s="180"/>
      <c r="R131" s="180"/>
      <c r="S131" s="180"/>
      <c r="T131" s="180"/>
      <c r="U131" s="180"/>
      <c r="V131" s="180"/>
    </row>
    <row r="132" outlineLevel="1">
      <c r="A132" s="222"/>
      <c r="B132" s="447" t="s">
        <v>455</v>
      </c>
      <c r="C132" s="2529" t="str">
        <f t="array" ref="C132">INDEX(Tripping!$G$3:$H$109, MATCH($A$1,Tripping!$A$3:$A$109,0), MATCH(C109,Tripping!$G$2:$AC$2,0))</f>
        <v>1-16</v>
      </c>
      <c r="D132" s="2530">
        <f t="array" ref="D132">INDEX(Tripping!$G$3:$H$109, MATCH($A$1,Tripping!$A$3:$A$109,0), MATCH(D109,Tripping!$G$2:$AC$2,0))</f>
        <v>21</v>
      </c>
      <c r="E132" s="1136"/>
      <c r="F132" s="1136"/>
      <c r="G132" s="1136"/>
      <c r="H132" s="320"/>
      <c r="I132" s="320"/>
      <c r="J132" s="121"/>
      <c r="K132" s="451" t="str">
        <f>'テンプレート'!K139</f>
        <v/>
      </c>
      <c r="L132" s="120"/>
      <c r="M132" s="445" t="str">
        <f>'テンプレート'!M139</f>
        <v/>
      </c>
      <c r="N132" s="108"/>
      <c r="O132" s="180"/>
      <c r="P132" s="180"/>
      <c r="Q132" s="180"/>
      <c r="R132" s="180"/>
      <c r="S132" s="180"/>
      <c r="T132" s="180"/>
      <c r="U132" s="180"/>
      <c r="V132" s="180"/>
    </row>
    <row r="133" outlineLevel="1">
      <c r="A133" s="222"/>
      <c r="B133" s="447" t="s">
        <v>496</v>
      </c>
      <c r="C133" s="2529" t="str">
        <f t="array" ref="C133">INDEX(Tripping!$I$3:$J$109, MATCH($A$1,Tripping!$A$3:$A$109,0), MATCH(C109,Tripping!$I$2:$AC$2,0))</f>
        <v>1-9</v>
      </c>
      <c r="D133" s="2530">
        <f t="array" ref="D133">INDEX(Tripping!$I$3:$J$109, MATCH($A$1,Tripping!$A$3:$A$109,0), MATCH(D109,Tripping!$I$2:$AC$2,0))</f>
        <v>28</v>
      </c>
      <c r="E133" s="1136"/>
      <c r="F133" s="1136"/>
      <c r="G133" s="1136"/>
      <c r="H133" s="320"/>
      <c r="I133" s="320"/>
      <c r="J133" s="320"/>
      <c r="K133" s="463"/>
      <c r="L133" s="464" t="str">
        <f>'テンプレート'!L140</f>
        <v/>
      </c>
      <c r="M133" s="127" t="s">
        <v>504</v>
      </c>
      <c r="N133" s="108"/>
      <c r="O133" s="180"/>
      <c r="P133" s="180"/>
      <c r="Q133" s="180"/>
      <c r="R133" s="180"/>
      <c r="S133" s="180"/>
      <c r="T133" s="180"/>
      <c r="U133" s="180"/>
      <c r="V133" s="180"/>
    </row>
    <row r="134" outlineLevel="1">
      <c r="A134" s="222"/>
      <c r="B134" s="447" t="s">
        <v>497</v>
      </c>
      <c r="C134" s="2529" t="str">
        <f t="array" ref="C134">INDEX(Tripping!$K$3:$L$109, MATCH($A$1,Tripping!$A$3:$A$109,0), MATCH(C109,Tripping!$K$2:$AC$2,0))</f>
        <v>1-9</v>
      </c>
      <c r="D134" s="2530">
        <f t="array" ref="D134">INDEX(Tripping!$K$3:$L$109, MATCH($A$1,Tripping!$A$3:$A$109,0), MATCH(D109,Tripping!$K$2:$AC$2,0))</f>
        <v>28</v>
      </c>
      <c r="E134" s="1136"/>
      <c r="F134" s="1136"/>
      <c r="G134" s="1136"/>
      <c r="H134" s="320"/>
      <c r="I134" s="320"/>
      <c r="J134" s="320"/>
      <c r="K134" s="465"/>
      <c r="L134" s="180"/>
      <c r="M134" s="180"/>
      <c r="N134" s="108"/>
      <c r="O134" s="180"/>
      <c r="P134" s="180"/>
      <c r="Q134" s="180"/>
      <c r="R134" s="180"/>
      <c r="S134" s="180"/>
      <c r="T134" s="180"/>
      <c r="U134" s="180"/>
      <c r="V134" s="180"/>
    </row>
    <row r="135" outlineLevel="1">
      <c r="A135" s="222"/>
      <c r="B135" s="447" t="s">
        <v>510</v>
      </c>
      <c r="C135" s="2531" t="str">
        <f t="array" ref="C135">INDEX(Tripping!$M$3:$P$109, MATCH($A$1,Tripping!$A$3:$A$109,0), MATCH(C109,Tripping!$M$2:$AC$2,0))</f>
        <v>1-7</v>
      </c>
      <c r="D135" s="2532">
        <f t="array" ref="D135">INDEX(Tripping!$M$3:$P$109, MATCH($A$1,Tripping!$A$3:$A$109,0), MATCH(D109,Tripping!$M$2:$AC$2,0))</f>
        <v>49</v>
      </c>
      <c r="E135" s="2529" t="str">
        <f t="array" ref="E135">INDEX(Tripping!$M$3:$P$109, MATCH($A$1,Tripping!$A$3:$A$109,0), MATCH(E109,Tripping!$M$2:$AC$2,0))</f>
        <v>18-19</v>
      </c>
      <c r="F135" s="2530">
        <f t="array" ref="F135">INDEX(Tripping!$M$3:$P$109, MATCH($A$1,Tripping!$A$3:$A$109,0), MATCH(F109,Tripping!$M$2:$AC$2,0))</f>
        <v>5</v>
      </c>
      <c r="G135" s="564">
        <f t="shared" ref="G135:G136" si="3">F135*1.2</f>
        <v>6</v>
      </c>
      <c r="H135" s="320"/>
      <c r="I135" s="320"/>
      <c r="J135" s="320"/>
      <c r="K135" s="180"/>
      <c r="L135" s="180"/>
      <c r="M135" s="180"/>
      <c r="N135" s="108"/>
      <c r="O135" s="108"/>
      <c r="P135" s="108"/>
      <c r="Q135" s="108"/>
      <c r="R135" s="180"/>
      <c r="S135" s="180"/>
      <c r="T135" s="180"/>
      <c r="U135" s="180"/>
      <c r="V135" s="180"/>
    </row>
    <row r="136" outlineLevel="1">
      <c r="A136" s="207"/>
      <c r="B136" s="458" t="s">
        <v>511</v>
      </c>
      <c r="C136" s="114"/>
      <c r="D136" s="114"/>
      <c r="E136" s="2529" t="str">
        <f t="array" ref="E136">INDEX(Tripping!$Q$3:$R$109, MATCH($A$1,Tripping!$A$3:$A$109,0), MATCH(E109,Tripping!$Q$2:$AC$2,0))</f>
        <v>30-31</v>
      </c>
      <c r="F136" s="2530">
        <f t="array" ref="F136">INDEX(Tripping!$Q$3:$R$109, MATCH($A$1,Tripping!$A$3:$A$109,0), MATCH(F109,Tripping!$Q$2:$AC$2,0))</f>
        <v>5</v>
      </c>
      <c r="G136" s="564">
        <f t="shared" si="3"/>
        <v>6</v>
      </c>
      <c r="H136" s="320"/>
      <c r="I136" s="320"/>
      <c r="J136" s="320"/>
      <c r="K136" s="180"/>
      <c r="L136" s="180"/>
      <c r="M136" s="180"/>
      <c r="N136" s="108"/>
      <c r="O136" s="108"/>
      <c r="P136" s="108"/>
      <c r="Q136" s="108"/>
      <c r="R136" s="180"/>
      <c r="S136" s="180"/>
      <c r="T136" s="180"/>
      <c r="U136" s="180"/>
      <c r="V136" s="180"/>
    </row>
  </sheetData>
  <mergeCells count="129">
    <mergeCell ref="A95:A96"/>
    <mergeCell ref="A90:B90"/>
    <mergeCell ref="A37:A39"/>
    <mergeCell ref="A29:A31"/>
    <mergeCell ref="A97:A98"/>
    <mergeCell ref="A24:B25"/>
    <mergeCell ref="A55:B55"/>
    <mergeCell ref="A66:B66"/>
    <mergeCell ref="A56:B56"/>
    <mergeCell ref="A57:A65"/>
    <mergeCell ref="A84:B85"/>
    <mergeCell ref="A40:A41"/>
    <mergeCell ref="U67:U70"/>
    <mergeCell ref="V67:V70"/>
    <mergeCell ref="U72:U74"/>
    <mergeCell ref="V72:V74"/>
    <mergeCell ref="V76:V82"/>
    <mergeCell ref="U76:U82"/>
    <mergeCell ref="U57:U65"/>
    <mergeCell ref="V57:V65"/>
    <mergeCell ref="R45:V47"/>
    <mergeCell ref="R48:V48"/>
    <mergeCell ref="R51:V51"/>
    <mergeCell ref="R49:V50"/>
    <mergeCell ref="R52:V53"/>
    <mergeCell ref="R44:V44"/>
    <mergeCell ref="D128:D129"/>
    <mergeCell ref="D135:D136"/>
    <mergeCell ref="C135:C136"/>
    <mergeCell ref="A130:A136"/>
    <mergeCell ref="C122:C123"/>
    <mergeCell ref="D122:D123"/>
    <mergeCell ref="K113:K118"/>
    <mergeCell ref="K110:K111"/>
    <mergeCell ref="K109:L109"/>
    <mergeCell ref="K112:L112"/>
    <mergeCell ref="K119:K122"/>
    <mergeCell ref="K123:L123"/>
    <mergeCell ref="E93:E94"/>
    <mergeCell ref="H93:J94"/>
    <mergeCell ref="H90:J90"/>
    <mergeCell ref="H91:J92"/>
    <mergeCell ref="H95:J96"/>
    <mergeCell ref="H97:J98"/>
    <mergeCell ref="E97:E98"/>
    <mergeCell ref="J45:J47"/>
    <mergeCell ref="J49:J50"/>
    <mergeCell ref="C91:C92"/>
    <mergeCell ref="A91:A92"/>
    <mergeCell ref="A87:A89"/>
    <mergeCell ref="A79:A82"/>
    <mergeCell ref="A75:B75"/>
    <mergeCell ref="D58:D65"/>
    <mergeCell ref="D45:D47"/>
    <mergeCell ref="D49:D50"/>
    <mergeCell ref="D67:D69"/>
    <mergeCell ref="D52:D53"/>
    <mergeCell ref="A45:A47"/>
    <mergeCell ref="A43:B44"/>
    <mergeCell ref="A71:B71"/>
    <mergeCell ref="H33:J33"/>
    <mergeCell ref="H29:J31"/>
    <mergeCell ref="H32:J32"/>
    <mergeCell ref="H28:J28"/>
    <mergeCell ref="H27:J27"/>
    <mergeCell ref="I45:I47"/>
    <mergeCell ref="H40:J41"/>
    <mergeCell ref="H37:J39"/>
    <mergeCell ref="H25:J25"/>
    <mergeCell ref="H26:J26"/>
    <mergeCell ref="H8:J9"/>
    <mergeCell ref="G16:H16"/>
    <mergeCell ref="H67:J70"/>
    <mergeCell ref="H71:J71"/>
    <mergeCell ref="H66:J66"/>
    <mergeCell ref="H57:J65"/>
    <mergeCell ref="H72:J74"/>
    <mergeCell ref="H75:J75"/>
    <mergeCell ref="K125:K128"/>
    <mergeCell ref="K129:L129"/>
    <mergeCell ref="K132:L132"/>
    <mergeCell ref="J52:J53"/>
    <mergeCell ref="H56:J56"/>
    <mergeCell ref="I52:I53"/>
    <mergeCell ref="I49:I50"/>
    <mergeCell ref="H76:J82"/>
    <mergeCell ref="I10:I11"/>
    <mergeCell ref="H10:H11"/>
    <mergeCell ref="K16:N16"/>
    <mergeCell ref="I4:I5"/>
    <mergeCell ref="I6:I7"/>
    <mergeCell ref="K1:M2"/>
    <mergeCell ref="H6:H7"/>
    <mergeCell ref="H1:J2"/>
    <mergeCell ref="H4:H5"/>
    <mergeCell ref="H34:J34"/>
    <mergeCell ref="H35:J36"/>
    <mergeCell ref="D37:D39"/>
    <mergeCell ref="D35:D36"/>
    <mergeCell ref="A26:A28"/>
    <mergeCell ref="A35:A36"/>
    <mergeCell ref="C1:G12"/>
    <mergeCell ref="A15:B16"/>
    <mergeCell ref="A11:B12"/>
    <mergeCell ref="D40:D41"/>
    <mergeCell ref="D29:D31"/>
    <mergeCell ref="A102:A104"/>
    <mergeCell ref="A115:A117"/>
    <mergeCell ref="A110:A114"/>
    <mergeCell ref="A105:A106"/>
    <mergeCell ref="A100:B101"/>
    <mergeCell ref="A108:B109"/>
    <mergeCell ref="A124:A129"/>
    <mergeCell ref="A118:A123"/>
    <mergeCell ref="C128:C129"/>
    <mergeCell ref="C97:C98"/>
    <mergeCell ref="C95:C96"/>
    <mergeCell ref="E91:E92"/>
    <mergeCell ref="C93:C94"/>
    <mergeCell ref="E95:E96"/>
    <mergeCell ref="A93:A94"/>
    <mergeCell ref="A49:A50"/>
    <mergeCell ref="A52:A53"/>
    <mergeCell ref="A67:A70"/>
    <mergeCell ref="A76:A77"/>
    <mergeCell ref="A72:A74"/>
    <mergeCell ref="D72:D74"/>
    <mergeCell ref="C16:D16"/>
    <mergeCell ref="E16:F16"/>
  </mergeCells>
  <conditionalFormatting sqref="K1:K15 K17:K133 G29 C57:C58 E57:E58 F57 G57:G65 L57:T58 C70 E70:G70 L70:T70 E76:G77 L76:T77 C77 D78:D82 G81:G82 D91 F91:G91 D93 F93:G93 D95 F95:G95 P98">
    <cfRule type="containsText" dxfId="0" priority="1" operator="containsText" text="361">
      <formula>NOT(ISERROR(SEARCH(("361"),(K1))))</formula>
    </cfRule>
  </conditionalFormatting>
  <conditionalFormatting sqref="K1:K15 K17:K133 G29 C57:C58 E57:E58 F57 G57:G65 L57:T58 C70 E70:G70 L70:T70 E76:G77 L76:T77 C77 D78:D82 G81:G82 D91 F91:G91 D93 F93:G93 D95 F95:G95 P98">
    <cfRule type="containsText" dxfId="1" priority="2" operator="containsText" text="363">
      <formula>NOT(ISERROR(SEARCH(("363"),(K1))))</formula>
    </cfRule>
  </conditionalFormatting>
  <conditionalFormatting sqref="K1:K15 K17:K133 G29 C57:C58 E57:E58 F57 G57:G65 L57:T58 C70 E70:G70 L70:T70 E76:G77 L76:T77 C77 D78:D82 G81:G82 D91 F91:G91 D93 F93:G93 D95 F95:G95 P98">
    <cfRule type="containsText" dxfId="1" priority="3" operator="containsText" text="365">
      <formula>NOT(ISERROR(SEARCH(("365"),(K1))))</formula>
    </cfRule>
  </conditionalFormatting>
  <conditionalFormatting sqref="K1:K15 K17:K133 G29 C57:C58 E57:E58 F57 G57:G65 L57:T58 C70 E70:G70 L70:T70 E76:G77 L76:T77 C77 D78:D82 G81:G82 D91 F91:G91 D93 F93:G93 D95 F95:G95 P98">
    <cfRule type="containsText" dxfId="1" priority="4" operator="containsText" text="366">
      <formula>NOT(ISERROR(SEARCH(("366"),(K1))))</formula>
    </cfRule>
  </conditionalFormatting>
  <conditionalFormatting sqref="K1:K15 K17:K133 G29 C57:C58 E57:E58 F57 G57:G65 L57:T58 C70 E70:G70 L70:T70 E76:G77 L76:T77 C77 D78:D82 G81:G82 D91 F91:G91 D93 F93:G93 D95 F95:G95 P98">
    <cfRule type="containsText" dxfId="1" priority="5" operator="containsText" text="367">
      <formula>NOT(ISERROR(SEARCH(("367"),(K1))))</formula>
    </cfRule>
  </conditionalFormatting>
  <conditionalFormatting sqref="P91:P98">
    <cfRule type="cellIs" dxfId="2" priority="6" operator="equal">
      <formula>"敵のみ"</formula>
    </cfRule>
  </conditionalFormatting>
  <conditionalFormatting sqref="D91:D98">
    <cfRule type="cellIs" dxfId="3" priority="7" operator="equal">
      <formula>"-"</formula>
    </cfRule>
  </conditionalFormatting>
  <conditionalFormatting sqref="O1:O136 G29 C57:C58 E57:E58 F57 G57:G65 K57:N58 P57:T58 C70 E70:G70 K70:N70 P70:T70 E76:G77 K76:N77 P76:T77 C77 D78:D82 G81:G82 D91 F91:G91 K91:N91 P91:Q91 D93 F93:G93 K93:N93 P93:Q93 D95 F95:G95 K95:N95 P95:Q95 P98">
    <cfRule type="cellIs" dxfId="4" priority="8" operator="greaterThan">
      <formula>0</formula>
    </cfRule>
  </conditionalFormatting>
  <conditionalFormatting sqref="P1:Q136">
    <cfRule type="cellIs" dxfId="5" priority="9" operator="lessThan">
      <formula>1</formula>
    </cfRule>
  </conditionalFormatting>
  <conditionalFormatting sqref="P1:Q136">
    <cfRule type="cellIs" dxfId="4" priority="10" operator="greaterThan">
      <formula>1</formula>
    </cfRule>
  </conditionalFormatting>
  <conditionalFormatting sqref="N25:N98 G29 C57:C58 E57:E58 F57 G57:G65 K57:M58 O57:T58 C70 E70:G70 K70:M70 O70:T70">
    <cfRule type="cellIs" dxfId="6" priority="11" operator="greaterThan">
      <formula>0</formula>
    </cfRule>
  </conditionalFormatting>
  <conditionalFormatting sqref="N1:N15 N17:N136 G29 C57:C58 E57:E58 F57 G57:G65 K57:M58 O57:T58 C70 E70:G70 K70:M70 O70:T70">
    <cfRule type="containsText" dxfId="6" priority="12" operator="containsText" text="/">
      <formula>NOT(ISERROR(SEARCH(("/"),(N1))))</formula>
    </cfRule>
  </conditionalFormatting>
  <drawing r:id="rId2"/>
  <legacyDrawing r:id="rId3"/>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12227"/>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493">
        <v>56.0</v>
      </c>
      <c r="B1" s="2494"/>
      <c r="C1" s="2496" t="str">
        <f>IMAGE(VLOOKUP($A$1,Fighters!A2:AI107,12,FALSE),1)</f>
        <v/>
      </c>
      <c r="D1" s="2497"/>
      <c r="E1" s="2497"/>
      <c r="F1" s="2497"/>
      <c r="G1" s="2498"/>
      <c r="H1" s="2499"/>
      <c r="I1" s="2497"/>
      <c r="J1" s="2498"/>
      <c r="K1" s="2500"/>
      <c r="L1" s="2497"/>
      <c r="M1" s="2498"/>
      <c r="N1" s="2501"/>
      <c r="O1" s="2501"/>
      <c r="P1" s="2501"/>
      <c r="Q1" s="2501"/>
      <c r="R1" s="2502"/>
      <c r="S1" s="2502"/>
      <c r="T1" s="2502"/>
      <c r="U1" s="2502"/>
      <c r="V1" s="2502"/>
    </row>
    <row r="2">
      <c r="A2" s="2503" t="str">
        <f>VLOOKUP($A$1,Fighters!$A$2:$AI$81,6,FALSE)</f>
        <v>#212227</v>
      </c>
      <c r="B2" s="2494"/>
      <c r="C2" s="2504"/>
      <c r="G2" s="2505"/>
      <c r="H2" s="2506"/>
      <c r="I2" s="2507"/>
      <c r="J2" s="2508"/>
      <c r="K2" s="2506"/>
      <c r="L2" s="2507"/>
      <c r="M2" s="2508"/>
      <c r="N2" s="2501"/>
      <c r="O2" s="2501"/>
      <c r="P2" s="2501"/>
      <c r="Q2" s="2501"/>
      <c r="R2" s="2502"/>
      <c r="S2" s="2502"/>
      <c r="T2" s="2502"/>
      <c r="U2" s="2502"/>
      <c r="V2" s="2502"/>
    </row>
    <row r="3">
      <c r="A3" s="2503" t="str">
        <f>VLOOKUP($A$1,Fighters!$A$2:$AI$81,14,FALSE)</f>
        <v>56. ルフレ</v>
      </c>
      <c r="B3" s="2494"/>
      <c r="C3" s="2504"/>
      <c r="G3" s="2505"/>
      <c r="H3" s="2509"/>
      <c r="I3" s="2509"/>
      <c r="J3" s="2509"/>
      <c r="K3" s="2510"/>
      <c r="L3" s="2510"/>
      <c r="M3" s="2510"/>
      <c r="N3" s="2501"/>
      <c r="O3" s="2501"/>
      <c r="P3" s="2501"/>
      <c r="Q3" s="2501"/>
      <c r="R3" s="2511"/>
      <c r="S3" s="2502"/>
      <c r="T3" s="2502"/>
      <c r="U3" s="2502"/>
      <c r="V3" s="2502"/>
    </row>
    <row r="4">
      <c r="A4" s="2503" t="str">
        <f>VLOOKUP($A$1,Fighters!$A$2:$AI$81,13,FALSE)</f>
        <v>1</v>
      </c>
      <c r="B4" s="2494"/>
      <c r="C4" s="2504"/>
      <c r="G4" s="2505"/>
      <c r="H4" s="2512"/>
      <c r="I4" s="2512"/>
      <c r="J4" s="2509"/>
      <c r="K4" s="2510"/>
      <c r="L4" s="2510"/>
      <c r="M4" s="2510"/>
      <c r="N4" s="2501"/>
      <c r="O4" s="2501"/>
      <c r="P4" s="2501"/>
      <c r="Q4" s="2501"/>
      <c r="R4" s="2511"/>
      <c r="S4" s="2502"/>
      <c r="T4" s="2502"/>
      <c r="U4" s="2502"/>
      <c r="V4" s="2502"/>
    </row>
    <row r="5" ht="16.5" customHeight="1">
      <c r="A5" s="2493"/>
      <c r="B5" s="2494"/>
      <c r="C5" s="2504"/>
      <c r="G5" s="2505"/>
      <c r="H5" s="2513"/>
      <c r="I5" s="2513"/>
      <c r="J5" s="2514"/>
      <c r="K5" s="2515"/>
      <c r="L5" s="2516"/>
      <c r="M5" s="2516"/>
      <c r="N5" s="2501"/>
      <c r="O5" s="2501"/>
      <c r="P5" s="2501"/>
      <c r="Q5" s="2501"/>
      <c r="R5" s="2511"/>
      <c r="S5" s="2502"/>
      <c r="T5" s="2502"/>
      <c r="U5" s="2502"/>
      <c r="V5" s="2502"/>
    </row>
    <row r="6">
      <c r="A6" s="2494"/>
      <c r="B6" s="2494"/>
      <c r="C6" s="2504"/>
      <c r="G6" s="2505"/>
      <c r="H6" s="2512"/>
      <c r="I6" s="2517" t="s">
        <v>6</v>
      </c>
      <c r="J6" s="2515"/>
      <c r="K6" s="2518"/>
      <c r="L6" s="2516"/>
      <c r="M6" s="2516"/>
      <c r="N6" s="2501"/>
      <c r="O6" s="2501"/>
      <c r="P6" s="2501"/>
      <c r="Q6" s="2501"/>
      <c r="R6" s="2511"/>
      <c r="S6" s="2502"/>
      <c r="T6" s="2502"/>
      <c r="U6" s="2502"/>
      <c r="V6" s="2502"/>
    </row>
    <row r="7">
      <c r="A7" s="2494"/>
      <c r="B7" s="2494"/>
      <c r="C7" s="2504"/>
      <c r="G7" s="2505"/>
      <c r="H7" s="2513"/>
      <c r="I7" s="2513"/>
      <c r="J7" s="2515"/>
      <c r="K7" s="2518"/>
      <c r="L7" s="2516"/>
      <c r="M7" s="2516"/>
      <c r="N7" s="2501"/>
      <c r="O7" s="2501"/>
      <c r="P7" s="2501"/>
      <c r="Q7" s="2501"/>
      <c r="R7" s="2511"/>
      <c r="S7" s="2502"/>
      <c r="T7" s="2502"/>
      <c r="U7" s="2502"/>
      <c r="V7" s="2502"/>
    </row>
    <row r="8">
      <c r="A8" s="2494"/>
      <c r="B8" s="2494"/>
      <c r="C8" s="2504"/>
      <c r="G8" s="2505"/>
      <c r="H8" s="2519">
        <v>43702.880198541665</v>
      </c>
      <c r="I8" s="2497"/>
      <c r="J8" s="2498"/>
      <c r="K8" s="2515"/>
      <c r="L8" s="2516"/>
      <c r="M8" s="2516"/>
      <c r="N8" s="2501"/>
      <c r="O8" s="2501"/>
      <c r="P8" s="2501"/>
      <c r="Q8" s="2501"/>
      <c r="R8" s="2511"/>
      <c r="S8" s="2502"/>
      <c r="T8" s="2502"/>
      <c r="U8" s="2502"/>
      <c r="V8" s="2502"/>
    </row>
    <row r="9">
      <c r="A9" s="2494"/>
      <c r="B9" s="2494"/>
      <c r="C9" s="2504"/>
      <c r="G9" s="2505"/>
      <c r="H9" s="2506"/>
      <c r="I9" s="2507"/>
      <c r="J9" s="2508"/>
      <c r="K9" s="2502"/>
      <c r="L9" s="2501"/>
      <c r="M9" s="2501"/>
      <c r="N9" s="2501"/>
      <c r="O9" s="2501"/>
      <c r="P9" s="2501"/>
      <c r="Q9" s="2501"/>
      <c r="R9" s="2511"/>
      <c r="S9" s="2502"/>
      <c r="T9" s="2502"/>
      <c r="U9" s="2502"/>
      <c r="V9" s="2502"/>
    </row>
    <row r="10">
      <c r="A10" s="2494"/>
      <c r="B10" s="2494"/>
      <c r="C10" s="2504"/>
      <c r="G10" s="2505"/>
      <c r="H10" s="2520"/>
      <c r="I10" s="2520"/>
      <c r="J10" s="2502"/>
      <c r="K10" s="2502"/>
      <c r="L10" s="2501"/>
      <c r="M10" s="2501"/>
      <c r="N10" s="2501"/>
      <c r="O10" s="2501"/>
      <c r="P10" s="2501"/>
      <c r="Q10" s="2501"/>
      <c r="R10" s="2511"/>
      <c r="S10" s="2502"/>
      <c r="T10" s="2502"/>
      <c r="U10" s="2502"/>
      <c r="V10" s="2502"/>
    </row>
    <row r="11">
      <c r="A11" s="2521" t="s">
        <v>11</v>
      </c>
      <c r="B11" s="2498"/>
      <c r="C11" s="2504"/>
      <c r="G11" s="2505"/>
      <c r="H11" s="2513"/>
      <c r="I11" s="2513"/>
      <c r="J11" s="2502"/>
      <c r="K11" s="2502"/>
      <c r="L11" s="2501"/>
      <c r="M11" s="2501"/>
      <c r="N11" s="2501"/>
      <c r="O11" s="2501"/>
      <c r="P11" s="2501"/>
      <c r="Q11" s="2501"/>
      <c r="R11" s="2511"/>
      <c r="S11" s="2502"/>
      <c r="T11" s="2502"/>
      <c r="U11" s="2502"/>
      <c r="V11" s="2502"/>
    </row>
    <row r="12">
      <c r="A12" s="2506"/>
      <c r="B12" s="2508"/>
      <c r="C12" s="2506"/>
      <c r="D12" s="2507"/>
      <c r="E12" s="2507"/>
      <c r="F12" s="2507"/>
      <c r="G12" s="2508"/>
      <c r="H12" s="2522"/>
      <c r="I12" s="2522"/>
      <c r="J12" s="2494"/>
      <c r="K12" s="2494"/>
      <c r="L12" s="2501"/>
      <c r="M12" s="2501"/>
      <c r="N12" s="2501"/>
      <c r="O12" s="2501"/>
      <c r="P12" s="2501"/>
      <c r="Q12" s="2501"/>
      <c r="R12" s="2511"/>
      <c r="S12" s="2502"/>
      <c r="T12" s="2502"/>
      <c r="U12" s="2502"/>
      <c r="V12" s="250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95 [38th]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18.2655 [37th]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0.936 [59th]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0.1012 [76th]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33.21 [38th]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1.265 [78th]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0.105 [49th]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16.02 [41st]</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16F [79th]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1.05 [41st]</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33.21 [42nd]</v>
      </c>
      <c r="O20" s="104"/>
      <c r="P20" s="104"/>
      <c r="Q20" s="104"/>
      <c r="R20" s="104"/>
      <c r="S20" s="105"/>
      <c r="T20" s="105"/>
      <c r="U20" s="105"/>
      <c r="V20" s="105"/>
    </row>
    <row r="21" outlineLevel="1">
      <c r="A21" s="123" t="str">
        <f>'テンプレート'!A21</f>
        <v>Zair</v>
      </c>
      <c r="B21" s="178"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17F [5th]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 [51st]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0.007 [66th]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2.4 [49th]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0.089 [46th]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64</v>
      </c>
      <c r="D26" s="201" t="s">
        <v>544</v>
      </c>
      <c r="E26" s="201" t="s">
        <v>303</v>
      </c>
      <c r="F26" s="200">
        <v>2.4</v>
      </c>
      <c r="G26" s="201" t="s">
        <v>70</v>
      </c>
      <c r="H26" s="255" t="s">
        <v>3883</v>
      </c>
      <c r="I26" s="120"/>
      <c r="J26" s="117"/>
      <c r="K26" s="200"/>
      <c r="L26" s="203"/>
      <c r="M26" s="204"/>
      <c r="N26" s="204"/>
      <c r="O26" s="205">
        <v>0.0</v>
      </c>
      <c r="P26" s="205">
        <v>1.0</v>
      </c>
      <c r="Q26" s="205">
        <v>1.0</v>
      </c>
      <c r="R26" s="105"/>
      <c r="S26" s="105"/>
      <c r="T26" s="105"/>
      <c r="U26" s="105"/>
      <c r="V26" s="105"/>
    </row>
    <row r="27" outlineLevel="1">
      <c r="A27" s="222"/>
      <c r="B27" s="208" t="s">
        <v>63</v>
      </c>
      <c r="C27" s="210" t="s">
        <v>56</v>
      </c>
      <c r="D27" s="210" t="s">
        <v>65</v>
      </c>
      <c r="E27" s="210" t="s">
        <v>592</v>
      </c>
      <c r="F27" s="200">
        <v>1.7999999999999998</v>
      </c>
      <c r="G27" s="201" t="s">
        <v>70</v>
      </c>
      <c r="H27" s="255" t="s">
        <v>3884</v>
      </c>
      <c r="I27" s="120"/>
      <c r="J27" s="117"/>
      <c r="K27" s="203"/>
      <c r="L27" s="203"/>
      <c r="M27" s="204"/>
      <c r="N27" s="204"/>
      <c r="O27" s="205">
        <v>0.0</v>
      </c>
      <c r="P27" s="205">
        <v>1.0</v>
      </c>
      <c r="Q27" s="205">
        <v>1.0</v>
      </c>
      <c r="R27" s="105"/>
      <c r="S27" s="105"/>
      <c r="T27" s="105"/>
      <c r="U27" s="105"/>
      <c r="V27" s="105"/>
    </row>
    <row r="28" outlineLevel="1">
      <c r="A28" s="222"/>
      <c r="B28" s="208" t="s">
        <v>94</v>
      </c>
      <c r="C28" s="210" t="s">
        <v>105</v>
      </c>
      <c r="D28" s="210" t="s">
        <v>211</v>
      </c>
      <c r="E28" s="210" t="s">
        <v>229</v>
      </c>
      <c r="F28" s="200">
        <v>6.0</v>
      </c>
      <c r="G28" s="201" t="s">
        <v>67</v>
      </c>
      <c r="H28" s="240"/>
      <c r="I28" s="120"/>
      <c r="J28" s="117"/>
      <c r="K28" s="203"/>
      <c r="L28" s="203"/>
      <c r="M28" s="204"/>
      <c r="N28" s="204"/>
      <c r="O28" s="205">
        <v>0.0</v>
      </c>
      <c r="P28" s="205">
        <v>1.0</v>
      </c>
      <c r="Q28" s="205">
        <v>1.0</v>
      </c>
      <c r="R28" s="105"/>
      <c r="S28" s="105"/>
      <c r="T28" s="105"/>
      <c r="U28" s="105"/>
      <c r="V28" s="105"/>
    </row>
    <row r="29" outlineLevel="1">
      <c r="A29" s="222"/>
      <c r="B29" s="208" t="s">
        <v>680</v>
      </c>
      <c r="C29" s="702"/>
      <c r="D29" s="355" t="s">
        <v>429</v>
      </c>
      <c r="E29" s="704"/>
      <c r="F29" s="703"/>
      <c r="G29" s="704"/>
      <c r="H29" s="240"/>
      <c r="I29" s="120"/>
      <c r="J29" s="117"/>
      <c r="K29" s="407"/>
      <c r="L29" s="407"/>
      <c r="M29" s="407"/>
      <c r="N29" s="407"/>
      <c r="O29" s="407"/>
      <c r="P29" s="407"/>
      <c r="Q29" s="407"/>
      <c r="R29" s="105"/>
      <c r="S29" s="105"/>
      <c r="T29" s="105"/>
      <c r="U29" s="105"/>
      <c r="V29" s="105"/>
    </row>
    <row r="30" outlineLevel="1">
      <c r="A30" s="222"/>
      <c r="B30" s="208" t="s">
        <v>681</v>
      </c>
      <c r="C30" s="292" t="s">
        <v>3885</v>
      </c>
      <c r="D30" s="292" t="s">
        <v>213</v>
      </c>
      <c r="E30" s="292" t="s">
        <v>2211</v>
      </c>
      <c r="F30" s="349">
        <v>0.84</v>
      </c>
      <c r="G30" s="276" t="s">
        <v>70</v>
      </c>
      <c r="H30" s="255" t="s">
        <v>3886</v>
      </c>
      <c r="I30" s="120"/>
      <c r="J30" s="117"/>
      <c r="K30" s="203"/>
      <c r="L30" s="203"/>
      <c r="M30" s="204"/>
      <c r="N30" s="204"/>
      <c r="O30" s="205">
        <v>0.0</v>
      </c>
      <c r="P30" s="205">
        <v>1.0</v>
      </c>
      <c r="Q30" s="205">
        <v>1.0</v>
      </c>
      <c r="R30" s="105"/>
      <c r="S30" s="105"/>
      <c r="T30" s="105"/>
      <c r="U30" s="105"/>
      <c r="V30" s="105"/>
    </row>
    <row r="31" outlineLevel="1">
      <c r="A31" s="207"/>
      <c r="B31" s="208" t="s">
        <v>685</v>
      </c>
      <c r="C31" s="210" t="s">
        <v>56</v>
      </c>
      <c r="D31" s="210" t="s">
        <v>159</v>
      </c>
      <c r="E31" s="210" t="s">
        <v>303</v>
      </c>
      <c r="F31" s="200">
        <v>2.4</v>
      </c>
      <c r="G31" s="355" t="s">
        <v>70</v>
      </c>
      <c r="H31" s="240"/>
      <c r="I31" s="120"/>
      <c r="J31" s="117"/>
      <c r="K31" s="203"/>
      <c r="L31" s="203"/>
      <c r="M31" s="204"/>
      <c r="N31" s="204"/>
      <c r="O31" s="205">
        <v>0.0</v>
      </c>
      <c r="P31" s="205">
        <v>1.0</v>
      </c>
      <c r="Q31" s="205">
        <v>1.0</v>
      </c>
      <c r="R31" s="105"/>
      <c r="S31" s="105"/>
      <c r="T31" s="105"/>
      <c r="U31" s="105"/>
      <c r="V31" s="105"/>
    </row>
    <row r="32" outlineLevel="1">
      <c r="A32" s="195" t="s">
        <v>72</v>
      </c>
      <c r="B32" s="214"/>
      <c r="C32" s="210" t="s">
        <v>276</v>
      </c>
      <c r="D32" s="275" t="s">
        <v>464</v>
      </c>
      <c r="E32" s="210" t="s">
        <v>173</v>
      </c>
      <c r="F32" s="200">
        <v>12.0</v>
      </c>
      <c r="G32" s="201" t="s">
        <v>168</v>
      </c>
      <c r="H32" s="316"/>
      <c r="I32" s="221"/>
      <c r="J32" s="110"/>
      <c r="K32" s="200"/>
      <c r="L32" s="203"/>
      <c r="M32" s="204"/>
      <c r="N32" s="204"/>
      <c r="O32" s="205">
        <v>0.0</v>
      </c>
      <c r="P32" s="205">
        <v>1.0</v>
      </c>
      <c r="Q32" s="205">
        <v>1.0</v>
      </c>
      <c r="R32" s="105"/>
      <c r="S32" s="105"/>
      <c r="T32" s="105"/>
      <c r="U32" s="105"/>
      <c r="V32" s="105"/>
    </row>
    <row r="33" outlineLevel="1">
      <c r="A33" s="207"/>
      <c r="B33" s="208" t="s">
        <v>76</v>
      </c>
      <c r="C33" s="210" t="s">
        <v>1880</v>
      </c>
      <c r="D33" s="114"/>
      <c r="E33" s="210" t="s">
        <v>66</v>
      </c>
      <c r="F33" s="200">
        <v>7.199999999999999</v>
      </c>
      <c r="G33" s="201" t="s">
        <v>67</v>
      </c>
      <c r="H33" s="112"/>
      <c r="I33" s="224"/>
      <c r="J33" s="114"/>
      <c r="K33" s="203"/>
      <c r="L33" s="203"/>
      <c r="M33" s="204"/>
      <c r="N33" s="204"/>
      <c r="O33" s="205">
        <v>0.0</v>
      </c>
      <c r="P33" s="205">
        <v>1.0</v>
      </c>
      <c r="Q33" s="205">
        <v>1.0</v>
      </c>
      <c r="R33" s="105"/>
      <c r="S33" s="105"/>
      <c r="T33" s="105"/>
      <c r="U33" s="105"/>
      <c r="V33" s="105"/>
    </row>
    <row r="34" outlineLevel="1">
      <c r="A34" s="236" t="s">
        <v>82</v>
      </c>
      <c r="B34" s="208"/>
      <c r="C34" s="210" t="s">
        <v>457</v>
      </c>
      <c r="D34" s="210" t="s">
        <v>924</v>
      </c>
      <c r="E34" s="210" t="s">
        <v>2167</v>
      </c>
      <c r="F34" s="200">
        <v>9.0</v>
      </c>
      <c r="G34" s="201" t="s">
        <v>91</v>
      </c>
      <c r="H34" s="240"/>
      <c r="I34" s="120"/>
      <c r="J34" s="117"/>
      <c r="K34" s="200"/>
      <c r="L34" s="203"/>
      <c r="M34" s="204"/>
      <c r="N34" s="204"/>
      <c r="O34" s="205">
        <v>0.0</v>
      </c>
      <c r="P34" s="205">
        <v>1.0</v>
      </c>
      <c r="Q34" s="205">
        <v>1.0</v>
      </c>
      <c r="R34" s="105"/>
      <c r="S34" s="105"/>
      <c r="T34" s="105"/>
      <c r="U34" s="105"/>
      <c r="V34" s="105"/>
    </row>
    <row r="35" outlineLevel="1">
      <c r="A35" s="236" t="s">
        <v>93</v>
      </c>
      <c r="B35" s="214"/>
      <c r="C35" s="210" t="s">
        <v>3887</v>
      </c>
      <c r="D35" s="210" t="s">
        <v>924</v>
      </c>
      <c r="E35" s="210" t="s">
        <v>66</v>
      </c>
      <c r="F35" s="200">
        <v>7.199999999999999</v>
      </c>
      <c r="G35" s="201" t="s">
        <v>67</v>
      </c>
      <c r="H35" s="240"/>
      <c r="I35" s="120"/>
      <c r="J35" s="117"/>
      <c r="K35" s="203"/>
      <c r="L35" s="203"/>
      <c r="M35" s="204"/>
      <c r="N35" s="204"/>
      <c r="O35" s="205">
        <v>0.0</v>
      </c>
      <c r="P35" s="205">
        <v>1.0</v>
      </c>
      <c r="Q35" s="205">
        <v>1.0</v>
      </c>
      <c r="R35" s="105"/>
      <c r="S35" s="105"/>
      <c r="T35" s="105"/>
      <c r="U35" s="105"/>
      <c r="V35" s="105"/>
    </row>
    <row r="36" outlineLevel="1">
      <c r="A36" s="236" t="s">
        <v>104</v>
      </c>
      <c r="B36" s="214"/>
      <c r="C36" s="210" t="s">
        <v>261</v>
      </c>
      <c r="D36" s="210" t="s">
        <v>81</v>
      </c>
      <c r="E36" s="210" t="s">
        <v>66</v>
      </c>
      <c r="F36" s="200">
        <v>7.199999999999999</v>
      </c>
      <c r="G36" s="201" t="s">
        <v>67</v>
      </c>
      <c r="H36" s="240"/>
      <c r="I36" s="120"/>
      <c r="J36" s="117"/>
      <c r="K36" s="205"/>
      <c r="L36" s="204"/>
      <c r="M36" s="204"/>
      <c r="N36" s="204"/>
      <c r="O36" s="205">
        <v>0.0</v>
      </c>
      <c r="P36" s="205">
        <v>1.0</v>
      </c>
      <c r="Q36" s="205">
        <v>1.0</v>
      </c>
      <c r="R36" s="105"/>
      <c r="S36" s="105"/>
      <c r="T36" s="105"/>
      <c r="U36" s="105"/>
      <c r="V36" s="105"/>
    </row>
    <row r="37" outlineLevel="1">
      <c r="A37" s="195" t="s">
        <v>110</v>
      </c>
      <c r="B37" s="208" t="s">
        <v>3888</v>
      </c>
      <c r="C37" s="210" t="s">
        <v>1087</v>
      </c>
      <c r="D37" s="275" t="s">
        <v>622</v>
      </c>
      <c r="E37" s="210" t="s">
        <v>225</v>
      </c>
      <c r="F37" s="200">
        <v>19.2</v>
      </c>
      <c r="G37" s="201" t="s">
        <v>75</v>
      </c>
      <c r="H37" s="243" t="s">
        <v>3889</v>
      </c>
      <c r="I37" s="221"/>
      <c r="J37" s="110"/>
      <c r="K37" s="203"/>
      <c r="L37" s="203"/>
      <c r="M37" s="204"/>
      <c r="N37" s="204"/>
      <c r="O37" s="205">
        <v>0.0</v>
      </c>
      <c r="P37" s="205">
        <v>1.0</v>
      </c>
      <c r="Q37" s="205">
        <v>1.0</v>
      </c>
      <c r="R37" s="105"/>
      <c r="S37" s="105"/>
      <c r="T37" s="105"/>
      <c r="U37" s="105"/>
      <c r="V37" s="105"/>
    </row>
    <row r="38" outlineLevel="1">
      <c r="A38" s="222"/>
      <c r="B38" s="208" t="s">
        <v>3890</v>
      </c>
      <c r="C38" s="210" t="s">
        <v>3891</v>
      </c>
      <c r="D38" s="233"/>
      <c r="E38" s="210" t="s">
        <v>173</v>
      </c>
      <c r="F38" s="200">
        <v>12.0</v>
      </c>
      <c r="G38" s="201" t="s">
        <v>147</v>
      </c>
      <c r="H38" s="231"/>
      <c r="J38" s="233"/>
      <c r="K38" s="203"/>
      <c r="L38" s="203"/>
      <c r="M38" s="204"/>
      <c r="N38" s="204"/>
      <c r="O38" s="205">
        <v>0.0</v>
      </c>
      <c r="P38" s="205">
        <v>1.0</v>
      </c>
      <c r="Q38" s="205">
        <v>1.0</v>
      </c>
      <c r="R38" s="105"/>
      <c r="S38" s="105"/>
      <c r="T38" s="105"/>
      <c r="U38" s="105"/>
      <c r="V38" s="105"/>
    </row>
    <row r="39" outlineLevel="1">
      <c r="A39" s="207"/>
      <c r="B39" s="208" t="s">
        <v>3892</v>
      </c>
      <c r="C39" s="2204" t="s">
        <v>1087</v>
      </c>
      <c r="D39" s="114"/>
      <c r="E39" s="2204" t="s">
        <v>123</v>
      </c>
      <c r="F39" s="1939">
        <v>11.52</v>
      </c>
      <c r="G39" s="2552" t="s">
        <v>147</v>
      </c>
      <c r="H39" s="112"/>
      <c r="I39" s="224"/>
      <c r="J39" s="114"/>
      <c r="K39" s="203"/>
      <c r="L39" s="203"/>
      <c r="M39" s="204"/>
      <c r="N39" s="204"/>
      <c r="O39" s="205">
        <v>0.0</v>
      </c>
      <c r="P39" s="205">
        <v>1.0</v>
      </c>
      <c r="Q39" s="205">
        <v>1.0</v>
      </c>
      <c r="R39" s="105"/>
      <c r="S39" s="105"/>
      <c r="T39" s="105"/>
      <c r="U39" s="105"/>
      <c r="V39" s="105"/>
    </row>
    <row r="40" outlineLevel="1">
      <c r="A40" s="195" t="s">
        <v>119</v>
      </c>
      <c r="B40" s="208" t="s">
        <v>3893</v>
      </c>
      <c r="C40" s="210" t="s">
        <v>74</v>
      </c>
      <c r="D40" s="275" t="s">
        <v>548</v>
      </c>
      <c r="E40" s="210" t="s">
        <v>3894</v>
      </c>
      <c r="F40" s="200" t="s">
        <v>3895</v>
      </c>
      <c r="G40" s="201" t="s">
        <v>1497</v>
      </c>
      <c r="H40" s="243" t="s">
        <v>3896</v>
      </c>
      <c r="I40" s="221"/>
      <c r="J40" s="110"/>
      <c r="K40" s="204"/>
      <c r="L40" s="204"/>
      <c r="M40" s="204"/>
      <c r="N40" s="204"/>
      <c r="O40" s="205">
        <v>0.0</v>
      </c>
      <c r="P40" s="205">
        <v>1.0</v>
      </c>
      <c r="Q40" s="205">
        <v>1.0</v>
      </c>
      <c r="R40" s="105"/>
      <c r="S40" s="105"/>
      <c r="T40" s="105"/>
      <c r="U40" s="105"/>
      <c r="V40" s="105"/>
    </row>
    <row r="41" outlineLevel="1">
      <c r="A41" s="222"/>
      <c r="B41" s="208" t="s">
        <v>3888</v>
      </c>
      <c r="C41" s="210" t="s">
        <v>1776</v>
      </c>
      <c r="D41" s="233"/>
      <c r="E41" s="210" t="s">
        <v>205</v>
      </c>
      <c r="F41" s="200">
        <v>18.0</v>
      </c>
      <c r="G41" s="201" t="s">
        <v>168</v>
      </c>
      <c r="H41" s="231"/>
      <c r="J41" s="233"/>
      <c r="K41" s="204"/>
      <c r="L41" s="204"/>
      <c r="M41" s="204"/>
      <c r="N41" s="204"/>
      <c r="O41" s="205"/>
      <c r="P41" s="205"/>
      <c r="Q41" s="205"/>
      <c r="R41" s="105"/>
      <c r="S41" s="105"/>
      <c r="T41" s="105"/>
      <c r="U41" s="105"/>
      <c r="V41" s="105"/>
    </row>
    <row r="42" outlineLevel="1">
      <c r="A42" s="222"/>
      <c r="B42" s="208" t="s">
        <v>3890</v>
      </c>
      <c r="C42" s="210" t="s">
        <v>3897</v>
      </c>
      <c r="D42" s="233"/>
      <c r="E42" s="210" t="s">
        <v>173</v>
      </c>
      <c r="F42" s="200">
        <v>12.0</v>
      </c>
      <c r="G42" s="201" t="s">
        <v>147</v>
      </c>
      <c r="H42" s="231"/>
      <c r="J42" s="233"/>
      <c r="K42" s="204"/>
      <c r="L42" s="204"/>
      <c r="M42" s="204"/>
      <c r="N42" s="204"/>
      <c r="O42" s="205"/>
      <c r="P42" s="205"/>
      <c r="Q42" s="205"/>
      <c r="R42" s="105"/>
      <c r="S42" s="105"/>
      <c r="T42" s="105"/>
      <c r="U42" s="105"/>
      <c r="V42" s="105"/>
    </row>
    <row r="43" outlineLevel="1">
      <c r="A43" s="207"/>
      <c r="B43" s="208" t="s">
        <v>3892</v>
      </c>
      <c r="C43" s="2204" t="s">
        <v>1639</v>
      </c>
      <c r="D43" s="114"/>
      <c r="E43" s="2204" t="s">
        <v>79</v>
      </c>
      <c r="F43" s="1939">
        <v>10.799999999999999</v>
      </c>
      <c r="G43" s="2552" t="s">
        <v>147</v>
      </c>
      <c r="H43" s="112"/>
      <c r="I43" s="224"/>
      <c r="J43" s="114"/>
      <c r="K43" s="204"/>
      <c r="L43" s="204"/>
      <c r="M43" s="204"/>
      <c r="N43" s="204"/>
      <c r="O43" s="205"/>
      <c r="P43" s="205"/>
      <c r="Q43" s="205"/>
      <c r="R43" s="105"/>
      <c r="S43" s="105"/>
      <c r="T43" s="105"/>
      <c r="U43" s="105"/>
      <c r="V43" s="105"/>
    </row>
    <row r="44" outlineLevel="1">
      <c r="A44" s="195" t="s">
        <v>128</v>
      </c>
      <c r="B44" s="208" t="s">
        <v>3888</v>
      </c>
      <c r="C44" s="210" t="s">
        <v>308</v>
      </c>
      <c r="D44" s="275" t="s">
        <v>200</v>
      </c>
      <c r="E44" s="210" t="s">
        <v>205</v>
      </c>
      <c r="F44" s="200">
        <v>18.0</v>
      </c>
      <c r="G44" s="201" t="s">
        <v>168</v>
      </c>
      <c r="H44" s="243" t="s">
        <v>3898</v>
      </c>
      <c r="I44" s="221"/>
      <c r="J44" s="110"/>
      <c r="K44" s="203"/>
      <c r="L44" s="203"/>
      <c r="M44" s="204"/>
      <c r="N44" s="204"/>
      <c r="O44" s="205">
        <v>0.0</v>
      </c>
      <c r="P44" s="205">
        <v>1.0</v>
      </c>
      <c r="Q44" s="205">
        <v>1.0</v>
      </c>
      <c r="R44" s="105"/>
      <c r="S44" s="105"/>
      <c r="T44" s="105"/>
      <c r="U44" s="105"/>
      <c r="V44" s="105"/>
    </row>
    <row r="45" outlineLevel="1">
      <c r="A45" s="222"/>
      <c r="B45" s="208" t="s">
        <v>3890</v>
      </c>
      <c r="C45" s="210" t="s">
        <v>615</v>
      </c>
      <c r="D45" s="233"/>
      <c r="E45" s="210" t="s">
        <v>74</v>
      </c>
      <c r="F45" s="200">
        <v>14.399999999999999</v>
      </c>
      <c r="G45" s="201" t="s">
        <v>91</v>
      </c>
      <c r="H45" s="231"/>
      <c r="J45" s="233"/>
      <c r="K45" s="203"/>
      <c r="L45" s="203"/>
      <c r="M45" s="204"/>
      <c r="N45" s="204"/>
      <c r="O45" s="205"/>
      <c r="P45" s="205"/>
      <c r="Q45" s="205"/>
      <c r="R45" s="105"/>
      <c r="S45" s="105"/>
      <c r="T45" s="105"/>
      <c r="U45" s="105"/>
      <c r="V45" s="105"/>
    </row>
    <row r="46" outlineLevel="1">
      <c r="A46" s="222"/>
      <c r="B46" s="208" t="s">
        <v>3899</v>
      </c>
      <c r="C46" s="210" t="s">
        <v>3900</v>
      </c>
      <c r="D46" s="233"/>
      <c r="E46" s="210" t="s">
        <v>173</v>
      </c>
      <c r="F46" s="200">
        <v>12.0</v>
      </c>
      <c r="G46" s="201" t="s">
        <v>147</v>
      </c>
      <c r="H46" s="231"/>
      <c r="J46" s="233"/>
      <c r="K46" s="203"/>
      <c r="L46" s="203"/>
      <c r="M46" s="204"/>
      <c r="N46" s="204"/>
      <c r="O46" s="205"/>
      <c r="P46" s="205"/>
      <c r="Q46" s="205"/>
      <c r="R46" s="105"/>
      <c r="S46" s="105"/>
      <c r="T46" s="105"/>
      <c r="U46" s="105"/>
      <c r="V46" s="105"/>
    </row>
    <row r="47" outlineLevel="1">
      <c r="A47" s="207"/>
      <c r="B47" s="208" t="s">
        <v>3892</v>
      </c>
      <c r="C47" s="2204" t="s">
        <v>308</v>
      </c>
      <c r="D47" s="114"/>
      <c r="E47" s="2204" t="s">
        <v>90</v>
      </c>
      <c r="F47" s="1939">
        <v>9.6</v>
      </c>
      <c r="G47" s="2552" t="s">
        <v>67</v>
      </c>
      <c r="H47" s="112"/>
      <c r="I47" s="224"/>
      <c r="J47" s="114"/>
      <c r="K47" s="203"/>
      <c r="L47" s="203"/>
      <c r="M47" s="204"/>
      <c r="N47" s="204"/>
      <c r="O47" s="205">
        <v>0.0</v>
      </c>
      <c r="P47" s="205">
        <v>1.0</v>
      </c>
      <c r="Q47" s="205">
        <v>1.0</v>
      </c>
      <c r="R47" s="105"/>
      <c r="S47" s="105"/>
      <c r="T47" s="105"/>
      <c r="U47" s="105"/>
      <c r="V47" s="105"/>
    </row>
    <row r="48">
      <c r="A48" s="180"/>
      <c r="B48" s="246"/>
      <c r="C48" s="180"/>
      <c r="D48" s="180"/>
      <c r="E48" s="180"/>
      <c r="F48" s="248"/>
      <c r="G48" s="248"/>
      <c r="H48" s="180"/>
      <c r="I48" s="180"/>
      <c r="J48" s="180"/>
      <c r="K48" s="180"/>
      <c r="L48" s="180"/>
      <c r="M48" s="180"/>
      <c r="N48" s="180"/>
      <c r="O48" s="180"/>
      <c r="P48" s="180"/>
      <c r="Q48" s="180"/>
      <c r="R48" s="180"/>
      <c r="S48" s="180"/>
      <c r="T48" s="180"/>
      <c r="U48" s="180"/>
      <c r="V48" s="180"/>
    </row>
    <row r="49">
      <c r="A49" s="250" t="s">
        <v>148</v>
      </c>
      <c r="B49" s="110"/>
      <c r="C49" s="251"/>
      <c r="D49" s="251"/>
      <c r="E49" s="251"/>
      <c r="F49" s="253"/>
      <c r="G49" s="251"/>
      <c r="H49" s="253"/>
      <c r="I49" s="253"/>
      <c r="J49" s="254"/>
      <c r="K49" s="253"/>
      <c r="L49" s="253"/>
      <c r="M49" s="253"/>
      <c r="N49" s="253"/>
      <c r="O49" s="253"/>
      <c r="P49" s="253"/>
      <c r="Q49" s="253"/>
      <c r="R49" s="253"/>
      <c r="S49" s="253"/>
      <c r="T49" s="253"/>
      <c r="U49" s="253"/>
      <c r="V49" s="253"/>
    </row>
    <row r="50" outlineLevel="1">
      <c r="A50" s="112"/>
      <c r="B50" s="114"/>
      <c r="C50" s="256" t="s">
        <v>48</v>
      </c>
      <c r="D50" s="257" t="s">
        <v>49</v>
      </c>
      <c r="E50" s="256" t="s">
        <v>50</v>
      </c>
      <c r="F50" s="259" t="s">
        <v>51</v>
      </c>
      <c r="G50" s="259" t="s">
        <v>174</v>
      </c>
      <c r="H50" s="260" t="str">
        <f>'テンプレート'!H56</f>
        <v>ガード硬直</v>
      </c>
      <c r="I50" s="259" t="str">
        <f>'テンプレート'!I56</f>
        <v>Landing Lag</v>
      </c>
      <c r="J50" s="259" t="s">
        <v>176</v>
      </c>
      <c r="K50" s="259" t="str">
        <f>'テンプレート'!K56</f>
        <v>ベクトル</v>
      </c>
      <c r="L50" s="259" t="str">
        <f>'テンプレート'!L56</f>
        <v>KBG (R.E.)</v>
      </c>
      <c r="M50" s="259" t="str">
        <f>'テンプレート'!M56</f>
        <v>BKB (R.A.)</v>
      </c>
      <c r="N50" s="259" t="str">
        <f>'テンプレート'!N56</f>
        <v>FKB (R.F.)</v>
      </c>
      <c r="O50" s="262" t="str">
        <f>'テンプレート'!O56</f>
        <v>盾削り値</v>
      </c>
      <c r="P50" s="259" t="str">
        <f>'テンプレート'!P56</f>
        <v>ﾋｯﾄｽﾄｯﾌﾟ</v>
      </c>
      <c r="Q50" s="262" t="str">
        <f>'テンプレート'!Q56</f>
        <v>ずらし</v>
      </c>
      <c r="R50" s="263" t="str">
        <f>'テンプレート'!R56</f>
        <v>Comment</v>
      </c>
      <c r="S50" s="120"/>
      <c r="T50" s="120"/>
      <c r="U50" s="120"/>
      <c r="V50" s="120"/>
    </row>
    <row r="51" outlineLevel="1">
      <c r="A51" s="265" t="s">
        <v>187</v>
      </c>
      <c r="B51" s="267" t="s">
        <v>3901</v>
      </c>
      <c r="C51" s="199" t="s">
        <v>73</v>
      </c>
      <c r="D51" s="269" t="s">
        <v>121</v>
      </c>
      <c r="E51" s="271" t="s">
        <v>2459</v>
      </c>
      <c r="F51" s="273">
        <v>13.799999999999999</v>
      </c>
      <c r="G51" s="273">
        <v>11.73</v>
      </c>
      <c r="H51" s="200" t="s">
        <v>59</v>
      </c>
      <c r="I51" s="311" t="str">
        <f t="array" ref="I51">INDEX('Aerial Attacks'!$O$3:$AA$109, MATCH($A$1,'Aerial Attacks'!$A$3:$A$109,0), MATCH(A51,'Aerial Attacks'!$O$2:$S$2,0))</f>
        <v>11</v>
      </c>
      <c r="J51" s="426" t="s">
        <v>1951</v>
      </c>
      <c r="K51" s="278"/>
      <c r="L51" s="284"/>
      <c r="M51" s="825"/>
      <c r="N51" s="825"/>
      <c r="O51" s="282">
        <v>0.0</v>
      </c>
      <c r="P51" s="282">
        <v>1.0</v>
      </c>
      <c r="Q51" s="282">
        <v>1.0</v>
      </c>
      <c r="R51" s="283" t="s">
        <v>3902</v>
      </c>
      <c r="S51" s="221"/>
      <c r="T51" s="221"/>
      <c r="U51" s="221"/>
      <c r="V51" s="110"/>
    </row>
    <row r="52" outlineLevel="1">
      <c r="A52" s="222"/>
      <c r="B52" s="267" t="s">
        <v>3903</v>
      </c>
      <c r="C52" s="199" t="s">
        <v>1935</v>
      </c>
      <c r="D52" s="233"/>
      <c r="E52" s="271" t="s">
        <v>2459</v>
      </c>
      <c r="F52" s="273">
        <v>13.799999999999999</v>
      </c>
      <c r="G52" s="273">
        <v>11.73</v>
      </c>
      <c r="H52" s="200" t="s">
        <v>59</v>
      </c>
      <c r="I52" s="222"/>
      <c r="J52" s="222"/>
      <c r="K52" s="278"/>
      <c r="L52" s="284"/>
      <c r="M52" s="825"/>
      <c r="N52" s="825"/>
      <c r="O52" s="282"/>
      <c r="P52" s="282"/>
      <c r="Q52" s="282"/>
      <c r="R52" s="231"/>
      <c r="V52" s="233"/>
    </row>
    <row r="53" outlineLevel="1">
      <c r="A53" s="222"/>
      <c r="B53" s="267" t="s">
        <v>3890</v>
      </c>
      <c r="C53" s="199" t="s">
        <v>1427</v>
      </c>
      <c r="D53" s="233"/>
      <c r="E53" s="271" t="s">
        <v>229</v>
      </c>
      <c r="F53" s="273">
        <v>6.0</v>
      </c>
      <c r="G53" s="273">
        <v>5.1</v>
      </c>
      <c r="H53" s="200" t="s">
        <v>70</v>
      </c>
      <c r="I53" s="222"/>
      <c r="J53" s="207"/>
      <c r="K53" s="278"/>
      <c r="L53" s="284"/>
      <c r="M53" s="825"/>
      <c r="N53" s="825"/>
      <c r="O53" s="282"/>
      <c r="P53" s="282"/>
      <c r="Q53" s="282"/>
      <c r="R53" s="231"/>
      <c r="V53" s="233"/>
    </row>
    <row r="54" outlineLevel="1">
      <c r="A54" s="222"/>
      <c r="B54" s="267" t="s">
        <v>3904</v>
      </c>
      <c r="C54" s="1937" t="s">
        <v>73</v>
      </c>
      <c r="D54" s="233"/>
      <c r="E54" s="2211" t="s">
        <v>2999</v>
      </c>
      <c r="F54" s="2212">
        <v>8.28</v>
      </c>
      <c r="G54" s="2212">
        <v>7.038</v>
      </c>
      <c r="H54" s="1939" t="s">
        <v>70</v>
      </c>
      <c r="I54" s="222"/>
      <c r="J54" s="1938" t="s">
        <v>588</v>
      </c>
      <c r="K54" s="278"/>
      <c r="L54" s="284"/>
      <c r="M54" s="825"/>
      <c r="N54" s="825"/>
      <c r="O54" s="282"/>
      <c r="P54" s="282"/>
      <c r="Q54" s="282"/>
      <c r="R54" s="231"/>
      <c r="V54" s="233"/>
    </row>
    <row r="55" outlineLevel="1">
      <c r="A55" s="207"/>
      <c r="B55" s="267" t="s">
        <v>3905</v>
      </c>
      <c r="C55" s="1937" t="s">
        <v>1935</v>
      </c>
      <c r="D55" s="114"/>
      <c r="E55" s="1937" t="s">
        <v>2999</v>
      </c>
      <c r="F55" s="2212">
        <v>8.28</v>
      </c>
      <c r="G55" s="2212">
        <v>7.038</v>
      </c>
      <c r="H55" s="1939" t="s">
        <v>70</v>
      </c>
      <c r="I55" s="207"/>
      <c r="J55" s="207"/>
      <c r="K55" s="278"/>
      <c r="L55" s="284"/>
      <c r="M55" s="825"/>
      <c r="N55" s="825"/>
      <c r="O55" s="282">
        <v>0.0</v>
      </c>
      <c r="P55" s="282">
        <v>1.0</v>
      </c>
      <c r="Q55" s="282">
        <v>1.0</v>
      </c>
      <c r="R55" s="112"/>
      <c r="S55" s="224"/>
      <c r="T55" s="224"/>
      <c r="U55" s="224"/>
      <c r="V55" s="114"/>
    </row>
    <row r="56" ht="18.0" customHeight="1" outlineLevel="1">
      <c r="A56" s="265" t="s">
        <v>219</v>
      </c>
      <c r="B56" s="267" t="s">
        <v>3888</v>
      </c>
      <c r="C56" s="199" t="s">
        <v>714</v>
      </c>
      <c r="D56" s="305">
        <v>33.0</v>
      </c>
      <c r="E56" s="199" t="s">
        <v>2689</v>
      </c>
      <c r="F56" s="273">
        <v>15.0</v>
      </c>
      <c r="G56" s="273">
        <v>12.75</v>
      </c>
      <c r="H56" s="200" t="s">
        <v>59</v>
      </c>
      <c r="I56" s="311" t="str">
        <f t="array" ref="I56">INDEX('Aerial Attacks'!$O$3:$AA$109, MATCH($A$1,'Aerial Attacks'!$A$3:$A$109,0), MATCH(A56,'Aerial Attacks'!$O$2:$S$2,0))</f>
        <v>11</v>
      </c>
      <c r="J56" s="426" t="s">
        <v>1123</v>
      </c>
      <c r="K56" s="278"/>
      <c r="L56" s="284"/>
      <c r="M56" s="825"/>
      <c r="N56" s="825"/>
      <c r="O56" s="282">
        <v>0.0</v>
      </c>
      <c r="P56" s="282">
        <v>1.0</v>
      </c>
      <c r="Q56" s="282">
        <v>1.0</v>
      </c>
      <c r="R56" s="243" t="s">
        <v>3906</v>
      </c>
      <c r="S56" s="221"/>
      <c r="T56" s="221"/>
      <c r="U56" s="221"/>
      <c r="V56" s="110"/>
    </row>
    <row r="57" ht="18.0" customHeight="1" outlineLevel="1">
      <c r="A57" s="222"/>
      <c r="B57" s="267" t="s">
        <v>3890</v>
      </c>
      <c r="C57" s="199" t="s">
        <v>209</v>
      </c>
      <c r="D57" s="233"/>
      <c r="E57" s="199" t="s">
        <v>229</v>
      </c>
      <c r="F57" s="273">
        <v>6.0</v>
      </c>
      <c r="G57" s="273">
        <v>5.1</v>
      </c>
      <c r="H57" s="200" t="s">
        <v>70</v>
      </c>
      <c r="I57" s="222"/>
      <c r="J57" s="207"/>
      <c r="K57" s="278"/>
      <c r="L57" s="284"/>
      <c r="M57" s="825"/>
      <c r="N57" s="825"/>
      <c r="O57" s="282">
        <v>0.0</v>
      </c>
      <c r="P57" s="282">
        <v>1.0</v>
      </c>
      <c r="Q57" s="282">
        <v>1.0</v>
      </c>
      <c r="R57" s="231"/>
      <c r="V57" s="233"/>
    </row>
    <row r="58" ht="18.0" customHeight="1" outlineLevel="1">
      <c r="A58" s="207"/>
      <c r="B58" s="267" t="s">
        <v>3892</v>
      </c>
      <c r="C58" s="1937" t="s">
        <v>714</v>
      </c>
      <c r="D58" s="114"/>
      <c r="E58" s="1937" t="s">
        <v>2167</v>
      </c>
      <c r="F58" s="2212">
        <v>9.0</v>
      </c>
      <c r="G58" s="2212">
        <v>7.65</v>
      </c>
      <c r="H58" s="1939" t="s">
        <v>70</v>
      </c>
      <c r="I58" s="207"/>
      <c r="J58" s="1937" t="s">
        <v>2623</v>
      </c>
      <c r="K58" s="278"/>
      <c r="L58" s="284"/>
      <c r="M58" s="825"/>
      <c r="N58" s="825"/>
      <c r="O58" s="282">
        <v>0.0</v>
      </c>
      <c r="P58" s="282">
        <v>1.0</v>
      </c>
      <c r="Q58" s="282">
        <v>1.0</v>
      </c>
      <c r="R58" s="112"/>
      <c r="S58" s="224"/>
      <c r="T58" s="224"/>
      <c r="U58" s="224"/>
      <c r="V58" s="114"/>
    </row>
    <row r="59" ht="18.0" customHeight="1" outlineLevel="1">
      <c r="A59" s="265" t="s">
        <v>260</v>
      </c>
      <c r="B59" s="267" t="s">
        <v>3888</v>
      </c>
      <c r="C59" s="199" t="s">
        <v>457</v>
      </c>
      <c r="D59" s="305">
        <v>39.0</v>
      </c>
      <c r="E59" s="199" t="s">
        <v>205</v>
      </c>
      <c r="F59" s="273">
        <v>18.0</v>
      </c>
      <c r="G59" s="273">
        <v>15.3</v>
      </c>
      <c r="H59" s="200" t="s">
        <v>59</v>
      </c>
      <c r="I59" s="311">
        <f t="array" ref="I59">INDEX('Aerial Attacks'!$O$3:$AA$109, MATCH($A$1,'Aerial Attacks'!$A$3:$A$109,0), MATCH(A59,'Aerial Attacks'!$O$2:$S$2,0))</f>
        <v>11</v>
      </c>
      <c r="J59" s="426" t="s">
        <v>1559</v>
      </c>
      <c r="K59" s="278"/>
      <c r="L59" s="284"/>
      <c r="M59" s="825"/>
      <c r="N59" s="825"/>
      <c r="O59" s="282">
        <v>0.0</v>
      </c>
      <c r="P59" s="282">
        <v>1.0</v>
      </c>
      <c r="Q59" s="282">
        <v>1.0</v>
      </c>
      <c r="R59" s="243" t="s">
        <v>3907</v>
      </c>
      <c r="S59" s="221"/>
      <c r="T59" s="221"/>
      <c r="U59" s="221"/>
      <c r="V59" s="110"/>
    </row>
    <row r="60" ht="18.0" customHeight="1" outlineLevel="1">
      <c r="A60" s="222"/>
      <c r="B60" s="267" t="s">
        <v>3890</v>
      </c>
      <c r="C60" s="199" t="s">
        <v>1239</v>
      </c>
      <c r="D60" s="233"/>
      <c r="E60" s="199" t="s">
        <v>229</v>
      </c>
      <c r="F60" s="273">
        <v>6.0</v>
      </c>
      <c r="G60" s="273">
        <v>5.1</v>
      </c>
      <c r="H60" s="200" t="s">
        <v>70</v>
      </c>
      <c r="I60" s="222"/>
      <c r="J60" s="207"/>
      <c r="K60" s="278"/>
      <c r="L60" s="284"/>
      <c r="M60" s="825"/>
      <c r="N60" s="825"/>
      <c r="O60" s="282">
        <v>0.0</v>
      </c>
      <c r="P60" s="282">
        <v>1.0</v>
      </c>
      <c r="Q60" s="282">
        <v>1.0</v>
      </c>
      <c r="R60" s="231"/>
      <c r="V60" s="233"/>
    </row>
    <row r="61" ht="18.0" customHeight="1" outlineLevel="1">
      <c r="A61" s="207"/>
      <c r="B61" s="267" t="s">
        <v>3892</v>
      </c>
      <c r="C61" s="1937" t="s">
        <v>457</v>
      </c>
      <c r="D61" s="114"/>
      <c r="E61" s="1937" t="s">
        <v>79</v>
      </c>
      <c r="F61" s="2212">
        <v>10.799999999999999</v>
      </c>
      <c r="G61" s="2212">
        <v>9.18</v>
      </c>
      <c r="H61" s="1939" t="s">
        <v>193</v>
      </c>
      <c r="I61" s="207"/>
      <c r="J61" s="1938" t="s">
        <v>1559</v>
      </c>
      <c r="K61" s="278"/>
      <c r="L61" s="284"/>
      <c r="M61" s="825"/>
      <c r="N61" s="825"/>
      <c r="O61" s="282">
        <v>0.0</v>
      </c>
      <c r="P61" s="282">
        <v>1.0</v>
      </c>
      <c r="Q61" s="282">
        <v>1.0</v>
      </c>
      <c r="R61" s="112"/>
      <c r="S61" s="224"/>
      <c r="T61" s="224"/>
      <c r="U61" s="224"/>
      <c r="V61" s="114"/>
    </row>
    <row r="62" ht="18.0" customHeight="1" outlineLevel="1">
      <c r="A62" s="265" t="s">
        <v>271</v>
      </c>
      <c r="B62" s="267" t="s">
        <v>3888</v>
      </c>
      <c r="C62" s="199" t="s">
        <v>189</v>
      </c>
      <c r="D62" s="305" t="s">
        <v>190</v>
      </c>
      <c r="E62" s="199" t="s">
        <v>206</v>
      </c>
      <c r="F62" s="273">
        <v>15.6</v>
      </c>
      <c r="G62" s="273">
        <v>13.26</v>
      </c>
      <c r="H62" s="200" t="s">
        <v>59</v>
      </c>
      <c r="I62" s="311" t="str">
        <f t="array" ref="I62">INDEX('Aerial Attacks'!$O$3:$AA$109, MATCH($A$1,'Aerial Attacks'!$A$3:$A$109,0), MATCH(A62,'Aerial Attacks'!$O$2:$S$2,0))</f>
        <v>11</v>
      </c>
      <c r="J62" s="426" t="s">
        <v>798</v>
      </c>
      <c r="K62" s="284"/>
      <c r="L62" s="284"/>
      <c r="M62" s="825"/>
      <c r="N62" s="825"/>
      <c r="O62" s="282">
        <v>0.0</v>
      </c>
      <c r="P62" s="282">
        <v>1.0</v>
      </c>
      <c r="Q62" s="282">
        <v>1.0</v>
      </c>
      <c r="R62" s="243" t="s">
        <v>3906</v>
      </c>
      <c r="S62" s="221"/>
      <c r="T62" s="221"/>
      <c r="U62" s="221"/>
      <c r="V62" s="110"/>
    </row>
    <row r="63" ht="18.0" customHeight="1" outlineLevel="1">
      <c r="A63" s="222"/>
      <c r="B63" s="267" t="s">
        <v>3890</v>
      </c>
      <c r="C63" s="199" t="s">
        <v>398</v>
      </c>
      <c r="D63" s="233"/>
      <c r="E63" s="199" t="s">
        <v>229</v>
      </c>
      <c r="F63" s="273">
        <v>6.0</v>
      </c>
      <c r="G63" s="273">
        <v>5.1</v>
      </c>
      <c r="H63" s="200" t="s">
        <v>70</v>
      </c>
      <c r="I63" s="222"/>
      <c r="J63" s="207"/>
      <c r="K63" s="284"/>
      <c r="L63" s="284"/>
      <c r="M63" s="825"/>
      <c r="N63" s="825"/>
      <c r="O63" s="282">
        <v>0.0</v>
      </c>
      <c r="P63" s="282">
        <v>1.0</v>
      </c>
      <c r="Q63" s="282">
        <v>1.0</v>
      </c>
      <c r="R63" s="231"/>
      <c r="V63" s="233"/>
    </row>
    <row r="64" ht="18.0" customHeight="1" outlineLevel="1">
      <c r="A64" s="207"/>
      <c r="B64" s="267" t="s">
        <v>3892</v>
      </c>
      <c r="C64" s="1937" t="s">
        <v>189</v>
      </c>
      <c r="D64" s="114"/>
      <c r="E64" s="1937" t="s">
        <v>3908</v>
      </c>
      <c r="F64" s="2212">
        <v>9.36</v>
      </c>
      <c r="G64" s="2212">
        <v>7.9559999999999995</v>
      </c>
      <c r="H64" s="1939" t="s">
        <v>193</v>
      </c>
      <c r="I64" s="207"/>
      <c r="J64" s="1938" t="s">
        <v>2315</v>
      </c>
      <c r="K64" s="284"/>
      <c r="L64" s="284"/>
      <c r="M64" s="825"/>
      <c r="N64" s="825"/>
      <c r="O64" s="282">
        <v>0.0</v>
      </c>
      <c r="P64" s="282">
        <v>1.0</v>
      </c>
      <c r="Q64" s="282">
        <v>1.0</v>
      </c>
      <c r="R64" s="112"/>
      <c r="S64" s="224"/>
      <c r="T64" s="224"/>
      <c r="U64" s="224"/>
      <c r="V64" s="114"/>
    </row>
    <row r="65" outlineLevel="1">
      <c r="A65" s="265" t="s">
        <v>283</v>
      </c>
      <c r="B65" s="267" t="s">
        <v>3893</v>
      </c>
      <c r="C65" s="199" t="s">
        <v>696</v>
      </c>
      <c r="D65" s="305">
        <v>59.0</v>
      </c>
      <c r="E65" s="199" t="s">
        <v>191</v>
      </c>
      <c r="F65" s="273">
        <v>13.2</v>
      </c>
      <c r="G65" s="273">
        <v>11.22</v>
      </c>
      <c r="H65" s="200" t="s">
        <v>193</v>
      </c>
      <c r="I65" s="311">
        <f t="array" ref="I65">INDEX('Aerial Attacks'!$O$3:$AA$109, MATCH($A$1,'Aerial Attacks'!$A$3:$A$109,0), MATCH(A65,'Aerial Attacks'!$O$2:$S$2,0))</f>
        <v>16</v>
      </c>
      <c r="J65" s="426" t="s">
        <v>3909</v>
      </c>
      <c r="K65" s="284"/>
      <c r="L65" s="284"/>
      <c r="M65" s="825"/>
      <c r="N65" s="825"/>
      <c r="O65" s="282">
        <v>0.0</v>
      </c>
      <c r="P65" s="282">
        <v>1.0</v>
      </c>
      <c r="Q65" s="282">
        <v>1.0</v>
      </c>
      <c r="R65" s="243" t="s">
        <v>3910</v>
      </c>
      <c r="S65" s="221"/>
      <c r="T65" s="221"/>
      <c r="U65" s="221"/>
      <c r="V65" s="110"/>
    </row>
    <row r="66" outlineLevel="1">
      <c r="A66" s="222"/>
      <c r="B66" s="267" t="s">
        <v>3888</v>
      </c>
      <c r="C66" s="199" t="s">
        <v>308</v>
      </c>
      <c r="D66" s="233"/>
      <c r="E66" s="199" t="s">
        <v>74</v>
      </c>
      <c r="F66" s="273">
        <v>14.399999999999999</v>
      </c>
      <c r="G66" s="273">
        <v>12.24</v>
      </c>
      <c r="H66" s="200" t="s">
        <v>59</v>
      </c>
      <c r="I66" s="222"/>
      <c r="J66" s="222"/>
      <c r="K66" s="284"/>
      <c r="L66" s="284"/>
      <c r="M66" s="825"/>
      <c r="N66" s="825"/>
      <c r="O66" s="282">
        <v>0.0</v>
      </c>
      <c r="P66" s="282">
        <v>1.0</v>
      </c>
      <c r="Q66" s="282">
        <v>1.0</v>
      </c>
      <c r="R66" s="231"/>
      <c r="V66" s="233"/>
    </row>
    <row r="67" outlineLevel="1">
      <c r="A67" s="222"/>
      <c r="B67" s="267" t="s">
        <v>3890</v>
      </c>
      <c r="C67" s="199" t="s">
        <v>1413</v>
      </c>
      <c r="D67" s="233"/>
      <c r="E67" s="199" t="s">
        <v>90</v>
      </c>
      <c r="F67" s="273">
        <v>9.6</v>
      </c>
      <c r="G67" s="273">
        <v>8.16</v>
      </c>
      <c r="H67" s="200" t="s">
        <v>193</v>
      </c>
      <c r="I67" s="222"/>
      <c r="J67" s="207"/>
      <c r="K67" s="284"/>
      <c r="L67" s="284"/>
      <c r="M67" s="825"/>
      <c r="N67" s="825"/>
      <c r="O67" s="282">
        <v>0.0</v>
      </c>
      <c r="P67" s="282">
        <v>1.0</v>
      </c>
      <c r="Q67" s="282">
        <v>1.0</v>
      </c>
      <c r="R67" s="231"/>
      <c r="V67" s="233"/>
    </row>
    <row r="68" outlineLevel="1">
      <c r="A68" s="222"/>
      <c r="B68" s="267" t="s">
        <v>3892</v>
      </c>
      <c r="C68" s="1937" t="s">
        <v>696</v>
      </c>
      <c r="D68" s="233"/>
      <c r="E68" s="1937" t="s">
        <v>141</v>
      </c>
      <c r="F68" s="2212">
        <v>8.64</v>
      </c>
      <c r="G68" s="2212">
        <v>7.344</v>
      </c>
      <c r="H68" s="1939" t="s">
        <v>70</v>
      </c>
      <c r="I68" s="222"/>
      <c r="J68" s="1938" t="s">
        <v>3909</v>
      </c>
      <c r="K68" s="284"/>
      <c r="L68" s="284"/>
      <c r="M68" s="825"/>
      <c r="N68" s="825"/>
      <c r="O68" s="282">
        <v>0.0</v>
      </c>
      <c r="P68" s="282">
        <v>1.0</v>
      </c>
      <c r="Q68" s="282">
        <v>1.0</v>
      </c>
      <c r="R68" s="231"/>
      <c r="V68" s="233"/>
    </row>
    <row r="69" outlineLevel="1">
      <c r="A69" s="207"/>
      <c r="B69" s="267" t="s">
        <v>3912</v>
      </c>
      <c r="C69" s="1937" t="s">
        <v>3913</v>
      </c>
      <c r="D69" s="114"/>
      <c r="E69" s="1937" t="s">
        <v>66</v>
      </c>
      <c r="F69" s="2212">
        <v>7.199999999999999</v>
      </c>
      <c r="G69" s="2212">
        <v>6.12</v>
      </c>
      <c r="H69" s="1939" t="s">
        <v>70</v>
      </c>
      <c r="I69" s="207"/>
      <c r="J69" s="207"/>
      <c r="K69" s="284"/>
      <c r="L69" s="284"/>
      <c r="M69" s="825"/>
      <c r="N69" s="825"/>
      <c r="O69" s="282">
        <v>0.0</v>
      </c>
      <c r="P69" s="282">
        <v>1.0</v>
      </c>
      <c r="Q69" s="282">
        <v>1.0</v>
      </c>
      <c r="R69" s="112"/>
      <c r="S69" s="224"/>
      <c r="T69" s="224"/>
      <c r="U69" s="224"/>
      <c r="V69" s="114"/>
    </row>
    <row r="70">
      <c r="A70" s="312"/>
      <c r="B70" s="315"/>
      <c r="C70" s="317"/>
      <c r="D70" s="317"/>
      <c r="E70" s="318"/>
      <c r="F70" s="318"/>
      <c r="G70" s="318"/>
      <c r="H70" s="319"/>
      <c r="I70" s="319"/>
      <c r="J70" s="320"/>
      <c r="K70" s="320"/>
      <c r="L70" s="320"/>
      <c r="M70" s="320"/>
      <c r="N70" s="320"/>
      <c r="O70" s="320"/>
      <c r="P70" s="320"/>
      <c r="Q70" s="180"/>
      <c r="R70" s="180"/>
      <c r="S70" s="180"/>
      <c r="T70" s="180"/>
      <c r="U70" s="180"/>
      <c r="V70" s="180"/>
    </row>
    <row r="71">
      <c r="A71" s="322" t="s">
        <v>305</v>
      </c>
      <c r="B71" s="117"/>
      <c r="C71" s="317"/>
      <c r="D71" s="317"/>
      <c r="E71" s="318"/>
      <c r="F71" s="318"/>
      <c r="G71" s="318"/>
      <c r="H71" s="319"/>
      <c r="I71" s="319"/>
      <c r="J71" s="320"/>
      <c r="K71" s="320"/>
      <c r="L71" s="320"/>
      <c r="M71" s="320"/>
      <c r="N71" s="320"/>
      <c r="O71" s="320"/>
      <c r="P71" s="320"/>
      <c r="Q71" s="180"/>
      <c r="R71" s="180"/>
      <c r="S71" s="180"/>
      <c r="T71" s="180"/>
      <c r="U71" s="180"/>
      <c r="V71" s="180"/>
    </row>
    <row r="72" outlineLevel="1">
      <c r="A72" s="324" t="s">
        <v>3914</v>
      </c>
      <c r="B72" s="117"/>
      <c r="C72" s="327" t="s">
        <v>48</v>
      </c>
      <c r="D72" s="327" t="s">
        <v>49</v>
      </c>
      <c r="E72" s="328" t="s">
        <v>50</v>
      </c>
      <c r="F72" s="329" t="s">
        <v>51</v>
      </c>
      <c r="G72" s="328" t="s">
        <v>52</v>
      </c>
      <c r="H72" s="331" t="str">
        <f>'テンプレート'!H72</f>
        <v>Comment</v>
      </c>
      <c r="I72" s="120"/>
      <c r="J72" s="117"/>
      <c r="K72" s="333" t="str">
        <f>'テンプレート'!K72</f>
        <v>ベクトル</v>
      </c>
      <c r="L72" s="333" t="str">
        <f>'テンプレート'!L72</f>
        <v>KBG (R.E.)</v>
      </c>
      <c r="M72" s="333" t="str">
        <f>'テンプレート'!M72</f>
        <v>BKB (R.A.)</v>
      </c>
      <c r="N72" s="333" t="str">
        <f>'テンプレート'!N72</f>
        <v>FKB (R.F.)</v>
      </c>
      <c r="O72" s="334" t="str">
        <f>'テンプレート'!O72</f>
        <v>盾削り値</v>
      </c>
      <c r="P72" s="333" t="str">
        <f>'テンプレート'!P72</f>
        <v>ﾋｯﾄｽﾄｯﾌﾟ</v>
      </c>
      <c r="Q72" s="334" t="str">
        <f>'テンプレート'!Q72</f>
        <v>ずらし</v>
      </c>
      <c r="R72" s="333" t="str">
        <f>'テンプレート'!R72</f>
        <v>相殺</v>
      </c>
      <c r="S72" s="334" t="str">
        <f>'テンプレート'!S72</f>
        <v>相殺ﾓｰｼｮﾝ</v>
      </c>
      <c r="T72" s="334" t="str">
        <f>'テンプレート'!T72</f>
        <v>飛び道具</v>
      </c>
      <c r="U72" s="334" t="str">
        <f>'テンプレート'!U72</f>
        <v>慣性反転</v>
      </c>
      <c r="V72" s="334" t="str">
        <f>'テンプレート'!V72</f>
        <v>向き反転</v>
      </c>
    </row>
    <row r="73" outlineLevel="1">
      <c r="A73" s="394" t="s">
        <v>3888</v>
      </c>
      <c r="B73" s="343"/>
      <c r="C73" s="199" t="s">
        <v>3915</v>
      </c>
      <c r="D73" s="199" t="s">
        <v>165</v>
      </c>
      <c r="E73" s="199" t="s">
        <v>151</v>
      </c>
      <c r="F73" s="200">
        <v>6.6</v>
      </c>
      <c r="G73" s="201" t="s">
        <v>70</v>
      </c>
      <c r="H73" s="283" t="s">
        <v>3916</v>
      </c>
      <c r="I73" s="221"/>
      <c r="J73" s="110"/>
      <c r="K73" s="203"/>
      <c r="L73" s="203"/>
      <c r="M73" s="204"/>
      <c r="N73" s="204"/>
      <c r="O73" s="1899">
        <v>0.0</v>
      </c>
      <c r="P73" s="828">
        <v>1.0</v>
      </c>
      <c r="Q73" s="828">
        <v>1.0</v>
      </c>
      <c r="R73" s="2590" t="b">
        <v>1</v>
      </c>
      <c r="S73" s="1521" t="b">
        <v>0</v>
      </c>
      <c r="T73" s="1521" t="b">
        <v>1</v>
      </c>
      <c r="U73" s="344" t="s">
        <v>340</v>
      </c>
      <c r="V73" s="344" t="b">
        <v>1</v>
      </c>
    </row>
    <row r="74" outlineLevel="1">
      <c r="A74" s="394" t="s">
        <v>3917</v>
      </c>
      <c r="B74" s="708"/>
      <c r="C74" s="199" t="s">
        <v>3918</v>
      </c>
      <c r="D74" s="199" t="s">
        <v>190</v>
      </c>
      <c r="E74" s="199" t="s">
        <v>191</v>
      </c>
      <c r="F74" s="200">
        <v>13.2</v>
      </c>
      <c r="G74" s="201" t="s">
        <v>193</v>
      </c>
      <c r="H74" s="231"/>
      <c r="J74" s="233"/>
      <c r="K74" s="203"/>
      <c r="L74" s="203"/>
      <c r="M74" s="204"/>
      <c r="N74" s="204"/>
      <c r="O74" s="1899">
        <v>0.0</v>
      </c>
      <c r="P74" s="828">
        <v>1.0</v>
      </c>
      <c r="Q74" s="828">
        <v>1.0</v>
      </c>
      <c r="R74" s="2590" t="b">
        <v>1</v>
      </c>
      <c r="S74" s="1521" t="b">
        <v>0</v>
      </c>
      <c r="T74" s="1521" t="b">
        <v>1</v>
      </c>
      <c r="U74" s="222"/>
      <c r="V74" s="222"/>
    </row>
    <row r="75" ht="20.25" customHeight="1" outlineLevel="1">
      <c r="A75" s="335" t="s">
        <v>3919</v>
      </c>
      <c r="B75" s="708" t="s">
        <v>869</v>
      </c>
      <c r="C75" s="199" t="s">
        <v>3921</v>
      </c>
      <c r="D75" s="216" t="s">
        <v>190</v>
      </c>
      <c r="E75" s="199" t="s">
        <v>66</v>
      </c>
      <c r="F75" s="200">
        <v>7.199999999999999</v>
      </c>
      <c r="G75" s="201" t="s">
        <v>70</v>
      </c>
      <c r="H75" s="231"/>
      <c r="J75" s="233"/>
      <c r="K75" s="414"/>
      <c r="L75" s="414"/>
      <c r="M75" s="414"/>
      <c r="N75" s="414"/>
      <c r="O75" s="414"/>
      <c r="P75" s="414"/>
      <c r="Q75" s="414"/>
      <c r="R75" s="414"/>
      <c r="S75" s="414"/>
      <c r="T75" s="414"/>
      <c r="U75" s="222"/>
      <c r="V75" s="222"/>
    </row>
    <row r="76" outlineLevel="1">
      <c r="A76" s="222"/>
      <c r="B76" s="708" t="s">
        <v>402</v>
      </c>
      <c r="C76" s="200" t="s">
        <v>3922</v>
      </c>
      <c r="D76" s="222"/>
      <c r="E76" s="199" t="s">
        <v>1728</v>
      </c>
      <c r="F76" s="200">
        <v>2.88</v>
      </c>
      <c r="G76" s="201" t="s">
        <v>292</v>
      </c>
      <c r="H76" s="231"/>
      <c r="J76" s="233"/>
      <c r="K76" s="203"/>
      <c r="L76" s="203"/>
      <c r="M76" s="204"/>
      <c r="N76" s="204"/>
      <c r="O76" s="1899">
        <v>0.0</v>
      </c>
      <c r="P76" s="828">
        <v>1.0</v>
      </c>
      <c r="Q76" s="828">
        <v>1.0</v>
      </c>
      <c r="R76" s="2590" t="b">
        <v>1</v>
      </c>
      <c r="S76" s="1521" t="b">
        <v>0</v>
      </c>
      <c r="T76" s="1521" t="b">
        <v>1</v>
      </c>
      <c r="U76" s="222"/>
      <c r="V76" s="222"/>
    </row>
    <row r="77" outlineLevel="1">
      <c r="A77" s="207"/>
      <c r="B77" s="708" t="s">
        <v>418</v>
      </c>
      <c r="C77" s="199" t="s">
        <v>495</v>
      </c>
      <c r="D77" s="207"/>
      <c r="E77" s="199" t="s">
        <v>90</v>
      </c>
      <c r="F77" s="200">
        <v>9.6</v>
      </c>
      <c r="G77" s="201" t="s">
        <v>70</v>
      </c>
      <c r="H77" s="231"/>
      <c r="J77" s="233"/>
      <c r="K77" s="203"/>
      <c r="L77" s="203"/>
      <c r="M77" s="204"/>
      <c r="N77" s="204"/>
      <c r="O77" s="1899">
        <v>0.0</v>
      </c>
      <c r="P77" s="828">
        <v>1.0</v>
      </c>
      <c r="Q77" s="828">
        <v>1.0</v>
      </c>
      <c r="R77" s="2590" t="b">
        <v>1</v>
      </c>
      <c r="S77" s="1521" t="b">
        <v>0</v>
      </c>
      <c r="T77" s="1521" t="b">
        <v>1</v>
      </c>
      <c r="U77" s="222"/>
      <c r="V77" s="222"/>
    </row>
    <row r="78" outlineLevel="1">
      <c r="A78" s="394" t="s">
        <v>3923</v>
      </c>
      <c r="B78" s="708"/>
      <c r="C78" s="199" t="s">
        <v>3924</v>
      </c>
      <c r="D78" s="199" t="s">
        <v>886</v>
      </c>
      <c r="E78" s="199" t="s">
        <v>3925</v>
      </c>
      <c r="F78" s="200">
        <v>3.12</v>
      </c>
      <c r="G78" s="201" t="s">
        <v>292</v>
      </c>
      <c r="H78" s="112"/>
      <c r="I78" s="224"/>
      <c r="J78" s="114"/>
      <c r="K78" s="203"/>
      <c r="L78" s="203"/>
      <c r="M78" s="204"/>
      <c r="N78" s="204"/>
      <c r="O78" s="1899">
        <v>0.0</v>
      </c>
      <c r="P78" s="828">
        <v>1.0</v>
      </c>
      <c r="Q78" s="828">
        <v>1.0</v>
      </c>
      <c r="R78" s="2590" t="b">
        <v>1</v>
      </c>
      <c r="S78" s="1521" t="b">
        <v>0</v>
      </c>
      <c r="T78" s="1521" t="b">
        <v>1</v>
      </c>
      <c r="U78" s="207"/>
      <c r="V78" s="207"/>
    </row>
    <row r="79" outlineLevel="1">
      <c r="A79" s="324" t="s">
        <v>3926</v>
      </c>
      <c r="B79" s="117"/>
      <c r="C79" s="327" t="s">
        <v>48</v>
      </c>
      <c r="D79" s="327" t="s">
        <v>49</v>
      </c>
      <c r="E79" s="328" t="s">
        <v>50</v>
      </c>
      <c r="F79" s="329" t="s">
        <v>51</v>
      </c>
      <c r="G79" s="328" t="s">
        <v>52</v>
      </c>
      <c r="H79" s="331" t="str">
        <f>'テンプレート'!H75</f>
        <v>Comment</v>
      </c>
      <c r="I79" s="120"/>
      <c r="J79" s="117"/>
      <c r="K79" s="333" t="str">
        <f>'テンプレート'!K75</f>
        <v>ベクトル</v>
      </c>
      <c r="L79" s="333" t="str">
        <f>'テンプレート'!L75</f>
        <v>KBG (R.E.)</v>
      </c>
      <c r="M79" s="333" t="str">
        <f>'テンプレート'!M75</f>
        <v>BKB (R.A.)</v>
      </c>
      <c r="N79" s="333" t="str">
        <f>'テンプレート'!N75</f>
        <v>FKB (R.F.)</v>
      </c>
      <c r="O79" s="334" t="str">
        <f>'テンプレート'!O75</f>
        <v>盾削り値</v>
      </c>
      <c r="P79" s="333" t="str">
        <f>'テンプレート'!P75</f>
        <v>ﾋｯﾄｽﾄｯﾌﾟ</v>
      </c>
      <c r="Q79" s="334" t="str">
        <f>'テンプレート'!Q75</f>
        <v>ずらし</v>
      </c>
      <c r="R79" s="333" t="str">
        <f>'テンプレート'!R75</f>
        <v>相殺</v>
      </c>
      <c r="S79" s="334" t="str">
        <f>'テンプレート'!S75</f>
        <v>相殺ﾓｰｼｮﾝ</v>
      </c>
      <c r="T79" s="334" t="str">
        <f>'テンプレート'!T75</f>
        <v>飛び道具</v>
      </c>
      <c r="U79" s="334" t="str">
        <f>'テンプレート'!U75</f>
        <v>慣性反転</v>
      </c>
      <c r="V79" s="334" t="str">
        <f>'テンプレート'!V75</f>
        <v>向き反転</v>
      </c>
    </row>
    <row r="80" outlineLevel="1">
      <c r="A80" s="335" t="s">
        <v>324</v>
      </c>
      <c r="B80" s="343" t="s">
        <v>1014</v>
      </c>
      <c r="C80" s="197" t="s">
        <v>3927</v>
      </c>
      <c r="D80" s="275" t="s">
        <v>1385</v>
      </c>
      <c r="E80" s="199" t="s">
        <v>303</v>
      </c>
      <c r="F80" s="386"/>
      <c r="G80" s="386"/>
      <c r="H80" s="243" t="s">
        <v>3928</v>
      </c>
      <c r="I80" s="221"/>
      <c r="J80" s="110"/>
      <c r="K80" s="414"/>
      <c r="L80" s="414"/>
      <c r="M80" s="414"/>
      <c r="N80" s="414"/>
      <c r="O80" s="414"/>
      <c r="P80" s="414"/>
      <c r="Q80" s="414"/>
      <c r="R80" s="414"/>
      <c r="S80" s="414"/>
      <c r="T80" s="414"/>
      <c r="U80" s="344" t="s">
        <v>340</v>
      </c>
      <c r="V80" s="344" t="b">
        <v>1</v>
      </c>
    </row>
    <row r="81" outlineLevel="1">
      <c r="A81" s="222"/>
      <c r="B81" s="708" t="s">
        <v>640</v>
      </c>
      <c r="C81" s="197" t="s">
        <v>3929</v>
      </c>
      <c r="D81" s="233"/>
      <c r="E81" s="199" t="s">
        <v>452</v>
      </c>
      <c r="F81" s="200">
        <v>1.56</v>
      </c>
      <c r="G81" s="201" t="s">
        <v>292</v>
      </c>
      <c r="H81" s="231"/>
      <c r="J81" s="233"/>
      <c r="K81" s="200"/>
      <c r="L81" s="200"/>
      <c r="M81" s="205"/>
      <c r="N81" s="205"/>
      <c r="O81" s="200">
        <v>0.0</v>
      </c>
      <c r="P81" s="200">
        <v>1.0</v>
      </c>
      <c r="Q81" s="200">
        <v>1.0</v>
      </c>
      <c r="R81" s="2590" t="b">
        <v>1</v>
      </c>
      <c r="S81" s="205" t="b">
        <v>0</v>
      </c>
      <c r="T81" s="205" t="b">
        <v>1</v>
      </c>
      <c r="U81" s="222"/>
      <c r="V81" s="222"/>
    </row>
    <row r="82" outlineLevel="1">
      <c r="A82" s="222"/>
      <c r="B82" s="708" t="s">
        <v>646</v>
      </c>
      <c r="C82" s="197" t="s">
        <v>3930</v>
      </c>
      <c r="D82" s="233"/>
      <c r="E82" s="199" t="s">
        <v>452</v>
      </c>
      <c r="F82" s="200">
        <v>1.56</v>
      </c>
      <c r="G82" s="201" t="s">
        <v>292</v>
      </c>
      <c r="H82" s="231"/>
      <c r="J82" s="233"/>
      <c r="K82" s="200"/>
      <c r="L82" s="200"/>
      <c r="M82" s="205"/>
      <c r="N82" s="205"/>
      <c r="O82" s="200">
        <v>0.0</v>
      </c>
      <c r="P82" s="200">
        <v>1.0</v>
      </c>
      <c r="Q82" s="200">
        <v>1.0</v>
      </c>
      <c r="R82" s="2590" t="b">
        <v>1</v>
      </c>
      <c r="S82" s="205" t="b">
        <v>0</v>
      </c>
      <c r="T82" s="205" t="b">
        <v>1</v>
      </c>
      <c r="U82" s="222"/>
      <c r="V82" s="222"/>
    </row>
    <row r="83" outlineLevel="1">
      <c r="A83" s="222"/>
      <c r="B83" s="708" t="s">
        <v>418</v>
      </c>
      <c r="C83" s="197" t="s">
        <v>3572</v>
      </c>
      <c r="D83" s="114"/>
      <c r="E83" s="199" t="s">
        <v>58</v>
      </c>
      <c r="F83" s="200">
        <v>4.8</v>
      </c>
      <c r="G83" s="201" t="s">
        <v>292</v>
      </c>
      <c r="H83" s="112"/>
      <c r="I83" s="224"/>
      <c r="J83" s="114"/>
      <c r="K83" s="200"/>
      <c r="L83" s="200"/>
      <c r="M83" s="205"/>
      <c r="N83" s="205"/>
      <c r="O83" s="200">
        <v>0.0</v>
      </c>
      <c r="P83" s="200">
        <v>1.0</v>
      </c>
      <c r="Q83" s="200">
        <v>1.0</v>
      </c>
      <c r="R83" s="2590" t="b">
        <v>1</v>
      </c>
      <c r="S83" s="205" t="b">
        <v>0</v>
      </c>
      <c r="T83" s="205" t="b">
        <v>1</v>
      </c>
      <c r="U83" s="207"/>
      <c r="V83" s="207"/>
    </row>
    <row r="84" outlineLevel="1">
      <c r="A84" s="324" t="s">
        <v>3931</v>
      </c>
      <c r="B84" s="117"/>
      <c r="C84" s="327" t="s">
        <v>48</v>
      </c>
      <c r="D84" s="327" t="s">
        <v>49</v>
      </c>
      <c r="E84" s="328" t="s">
        <v>50</v>
      </c>
      <c r="F84" s="329" t="s">
        <v>51</v>
      </c>
      <c r="G84" s="328" t="s">
        <v>52</v>
      </c>
      <c r="H84" s="331" t="str">
        <f>'テンプレート'!H80</f>
        <v>Comment</v>
      </c>
      <c r="I84" s="120"/>
      <c r="J84" s="117"/>
      <c r="K84" s="333" t="str">
        <f>'テンプレート'!K80</f>
        <v>ベクトル</v>
      </c>
      <c r="L84" s="333" t="str">
        <f>'テンプレート'!L80</f>
        <v>KBG (R.E.)</v>
      </c>
      <c r="M84" s="333" t="str">
        <f>'テンプレート'!M80</f>
        <v>BKB (R.A.)</v>
      </c>
      <c r="N84" s="333" t="str">
        <f>'テンプレート'!N80</f>
        <v>FKB (R.F.)</v>
      </c>
      <c r="O84" s="334" t="str">
        <f>'テンプレート'!O80</f>
        <v>盾削り値</v>
      </c>
      <c r="P84" s="333" t="str">
        <f>'テンプレート'!P80</f>
        <v>ﾋｯﾄｽﾄｯﾌﾟ</v>
      </c>
      <c r="Q84" s="334" t="str">
        <f>'テンプレート'!Q80</f>
        <v>ずらし</v>
      </c>
      <c r="R84" s="333" t="str">
        <f>'テンプレート'!R80</f>
        <v>相殺</v>
      </c>
      <c r="S84" s="334" t="str">
        <f>'テンプレート'!S80</f>
        <v>相殺ﾓｰｼｮﾝ</v>
      </c>
      <c r="T84" s="334" t="str">
        <f>'テンプレート'!T80</f>
        <v>飛び道具</v>
      </c>
      <c r="U84" s="334" t="str">
        <f>'テンプレート'!U80</f>
        <v>慣性反転</v>
      </c>
      <c r="V84" s="334" t="str">
        <f>'テンプレート'!V80</f>
        <v>向き反転</v>
      </c>
    </row>
    <row r="85" outlineLevel="1">
      <c r="A85" s="335" t="s">
        <v>324</v>
      </c>
      <c r="B85" s="388" t="s">
        <v>170</v>
      </c>
      <c r="C85" s="199" t="s">
        <v>90</v>
      </c>
      <c r="D85" s="384"/>
      <c r="E85" s="199" t="s">
        <v>155</v>
      </c>
      <c r="F85" s="200" t="s">
        <v>156</v>
      </c>
      <c r="G85" s="201" t="s">
        <v>873</v>
      </c>
      <c r="H85" s="294" t="s">
        <v>3932</v>
      </c>
      <c r="I85" s="221"/>
      <c r="J85" s="110"/>
      <c r="K85" s="200"/>
      <c r="L85" s="200"/>
      <c r="M85" s="205"/>
      <c r="N85" s="205"/>
      <c r="O85" s="200">
        <v>0.0</v>
      </c>
      <c r="P85" s="200">
        <v>1.0</v>
      </c>
      <c r="Q85" s="200">
        <v>1.0</v>
      </c>
      <c r="R85" s="2590" t="b">
        <v>1</v>
      </c>
      <c r="S85" s="205" t="b">
        <v>0</v>
      </c>
      <c r="T85" s="205" t="b">
        <v>1</v>
      </c>
      <c r="U85" s="344" t="s">
        <v>340</v>
      </c>
      <c r="V85" s="344" t="b">
        <v>1</v>
      </c>
    </row>
    <row r="86" outlineLevel="1">
      <c r="A86" s="222"/>
      <c r="B86" s="388" t="s">
        <v>1166</v>
      </c>
      <c r="C86" s="199" t="s">
        <v>73</v>
      </c>
      <c r="D86" s="222"/>
      <c r="E86" s="199" t="s">
        <v>145</v>
      </c>
      <c r="F86" s="200">
        <v>8.4</v>
      </c>
      <c r="G86" s="201" t="s">
        <v>70</v>
      </c>
      <c r="H86" s="231"/>
      <c r="J86" s="233"/>
      <c r="K86" s="200"/>
      <c r="L86" s="200"/>
      <c r="M86" s="205"/>
      <c r="N86" s="205"/>
      <c r="O86" s="200"/>
      <c r="P86" s="200"/>
      <c r="Q86" s="200"/>
      <c r="R86" s="2590" t="b">
        <v>0</v>
      </c>
      <c r="S86" s="205" t="b">
        <v>0</v>
      </c>
      <c r="T86" s="205" t="b">
        <v>0</v>
      </c>
      <c r="U86" s="222"/>
      <c r="V86" s="222"/>
    </row>
    <row r="87" outlineLevel="1">
      <c r="A87" s="222"/>
      <c r="B87" s="388" t="s">
        <v>2188</v>
      </c>
      <c r="C87" s="199" t="s">
        <v>3933</v>
      </c>
      <c r="D87" s="222"/>
      <c r="E87" s="199" t="s">
        <v>229</v>
      </c>
      <c r="F87" s="200">
        <v>6.0</v>
      </c>
      <c r="G87" s="201" t="s">
        <v>70</v>
      </c>
      <c r="H87" s="231"/>
      <c r="J87" s="233"/>
      <c r="K87" s="200"/>
      <c r="L87" s="200"/>
      <c r="M87" s="205"/>
      <c r="N87" s="205"/>
      <c r="O87" s="200">
        <v>0.0</v>
      </c>
      <c r="P87" s="200">
        <v>1.0</v>
      </c>
      <c r="Q87" s="200">
        <v>1.0</v>
      </c>
      <c r="R87" s="2590" t="b">
        <v>1</v>
      </c>
      <c r="S87" s="205" t="b">
        <v>0</v>
      </c>
      <c r="T87" s="205" t="b">
        <v>1</v>
      </c>
      <c r="U87" s="222"/>
      <c r="V87" s="222"/>
    </row>
    <row r="88" outlineLevel="1">
      <c r="A88" s="222"/>
      <c r="B88" s="388" t="s">
        <v>177</v>
      </c>
      <c r="C88" s="199" t="s">
        <v>1510</v>
      </c>
      <c r="D88" s="222"/>
      <c r="E88" s="199" t="s">
        <v>145</v>
      </c>
      <c r="F88" s="200">
        <v>8.4</v>
      </c>
      <c r="G88" s="201" t="s">
        <v>70</v>
      </c>
      <c r="H88" s="231"/>
      <c r="J88" s="233"/>
      <c r="K88" s="200"/>
      <c r="L88" s="200"/>
      <c r="M88" s="205"/>
      <c r="N88" s="205"/>
      <c r="O88" s="200">
        <v>0.0</v>
      </c>
      <c r="P88" s="200">
        <v>1.0</v>
      </c>
      <c r="Q88" s="200">
        <v>1.0</v>
      </c>
      <c r="R88" s="2590" t="b">
        <v>1</v>
      </c>
      <c r="S88" s="205" t="b">
        <v>0</v>
      </c>
      <c r="T88" s="205" t="b">
        <v>1</v>
      </c>
      <c r="U88" s="222"/>
      <c r="V88" s="222"/>
    </row>
    <row r="89" outlineLevel="1">
      <c r="A89" s="222"/>
      <c r="B89" s="388" t="s">
        <v>243</v>
      </c>
      <c r="C89" s="199" t="s">
        <v>3934</v>
      </c>
      <c r="D89" s="222"/>
      <c r="E89" s="199" t="s">
        <v>229</v>
      </c>
      <c r="F89" s="200">
        <v>6.0</v>
      </c>
      <c r="G89" s="201" t="s">
        <v>70</v>
      </c>
      <c r="H89" s="231"/>
      <c r="J89" s="233"/>
      <c r="K89" s="200"/>
      <c r="L89" s="200"/>
      <c r="M89" s="205"/>
      <c r="N89" s="205"/>
      <c r="O89" s="200">
        <v>0.0</v>
      </c>
      <c r="P89" s="200">
        <v>1.0</v>
      </c>
      <c r="Q89" s="200">
        <v>1.0</v>
      </c>
      <c r="R89" s="2590" t="b">
        <v>1</v>
      </c>
      <c r="S89" s="205" t="b">
        <v>0</v>
      </c>
      <c r="T89" s="205" t="b">
        <v>1</v>
      </c>
      <c r="U89" s="222"/>
      <c r="V89" s="222"/>
    </row>
    <row r="90" outlineLevel="1">
      <c r="A90" s="222"/>
      <c r="B90" s="388" t="s">
        <v>3935</v>
      </c>
      <c r="C90" s="199" t="s">
        <v>2342</v>
      </c>
      <c r="D90" s="207"/>
      <c r="E90" s="199" t="s">
        <v>451</v>
      </c>
      <c r="F90" s="199" t="s">
        <v>451</v>
      </c>
      <c r="G90" s="386"/>
      <c r="H90" s="231"/>
      <c r="J90" s="233"/>
      <c r="K90" s="386"/>
      <c r="L90" s="386"/>
      <c r="M90" s="386"/>
      <c r="N90" s="386"/>
      <c r="O90" s="386"/>
      <c r="P90" s="386"/>
      <c r="Q90" s="386"/>
      <c r="R90" s="1325"/>
      <c r="S90" s="386"/>
      <c r="T90" s="386"/>
      <c r="U90" s="222"/>
      <c r="V90" s="222"/>
    </row>
    <row r="91" outlineLevel="1">
      <c r="A91" s="222"/>
      <c r="B91" s="388" t="s">
        <v>3936</v>
      </c>
      <c r="C91" s="386"/>
      <c r="D91" s="199" t="s">
        <v>309</v>
      </c>
      <c r="E91" s="386"/>
      <c r="F91" s="386"/>
      <c r="G91" s="386"/>
      <c r="H91" s="112"/>
      <c r="I91" s="224"/>
      <c r="J91" s="114"/>
      <c r="K91" s="386"/>
      <c r="L91" s="386"/>
      <c r="M91" s="386"/>
      <c r="N91" s="386"/>
      <c r="O91" s="386"/>
      <c r="P91" s="386"/>
      <c r="Q91" s="386"/>
      <c r="R91" s="386"/>
      <c r="S91" s="386"/>
      <c r="T91" s="386"/>
      <c r="U91" s="207"/>
      <c r="V91" s="207"/>
    </row>
    <row r="92" outlineLevel="1">
      <c r="A92" s="324" t="s">
        <v>3937</v>
      </c>
      <c r="B92" s="117"/>
      <c r="C92" s="327" t="s">
        <v>48</v>
      </c>
      <c r="D92" s="327" t="s">
        <v>49</v>
      </c>
      <c r="E92" s="328" t="s">
        <v>50</v>
      </c>
      <c r="F92" s="329" t="s">
        <v>51</v>
      </c>
      <c r="G92" s="328" t="s">
        <v>52</v>
      </c>
      <c r="H92" s="331" t="str">
        <f>'テンプレート'!H85</f>
        <v>Comment</v>
      </c>
      <c r="I92" s="120"/>
      <c r="J92" s="117"/>
      <c r="K92" s="333" t="str">
        <f>'テンプレート'!K85</f>
        <v>ベクトル</v>
      </c>
      <c r="L92" s="333" t="str">
        <f>'テンプレート'!L85</f>
        <v>KBG (R.E.)</v>
      </c>
      <c r="M92" s="333" t="str">
        <f>'テンプレート'!M85</f>
        <v>BKB (R.A.)</v>
      </c>
      <c r="N92" s="333" t="str">
        <f>'テンプレート'!N85</f>
        <v>FKB (R.F.)</v>
      </c>
      <c r="O92" s="334" t="str">
        <f>'テンプレート'!O85</f>
        <v>盾削り値</v>
      </c>
      <c r="P92" s="333" t="str">
        <f>'テンプレート'!P85</f>
        <v>ﾋｯﾄｽﾄｯﾌﾟ</v>
      </c>
      <c r="Q92" s="334" t="str">
        <f>'テンプレート'!Q85</f>
        <v>ずらし</v>
      </c>
      <c r="R92" s="333" t="str">
        <f>'テンプレート'!R85</f>
        <v>相殺</v>
      </c>
      <c r="S92" s="334" t="str">
        <f>'テンプレート'!S85</f>
        <v>相殺ﾓｰｼｮﾝ</v>
      </c>
      <c r="T92" s="334" t="str">
        <f>'テンプレート'!T85</f>
        <v>飛び道具</v>
      </c>
      <c r="U92" s="334" t="str">
        <f>'テンプレート'!U85</f>
        <v>慣性反転</v>
      </c>
      <c r="V92" s="334" t="str">
        <f>'テンプレート'!V85</f>
        <v>向き反転</v>
      </c>
    </row>
    <row r="93" ht="23.25" customHeight="1" outlineLevel="1">
      <c r="A93" s="358" t="s">
        <v>324</v>
      </c>
      <c r="B93" s="388" t="s">
        <v>1101</v>
      </c>
      <c r="C93" s="199" t="s">
        <v>523</v>
      </c>
      <c r="D93" s="199" t="s">
        <v>121</v>
      </c>
      <c r="E93" s="386"/>
      <c r="F93" s="386"/>
      <c r="G93" s="386"/>
      <c r="H93" s="243" t="s">
        <v>3938</v>
      </c>
      <c r="I93" s="221"/>
      <c r="J93" s="110"/>
      <c r="K93" s="414"/>
      <c r="L93" s="414"/>
      <c r="M93" s="414"/>
      <c r="N93" s="414"/>
      <c r="O93" s="414"/>
      <c r="P93" s="414"/>
      <c r="Q93" s="414"/>
      <c r="R93" s="414"/>
      <c r="S93" s="414"/>
      <c r="T93" s="414"/>
      <c r="U93" s="344" t="s">
        <v>340</v>
      </c>
      <c r="V93" s="344" t="b">
        <v>1</v>
      </c>
    </row>
    <row r="94" ht="23.25" customHeight="1" outlineLevel="1">
      <c r="A94" s="222"/>
      <c r="B94" s="388" t="s">
        <v>2661</v>
      </c>
      <c r="C94" s="197" t="s">
        <v>3939</v>
      </c>
      <c r="D94" s="386"/>
      <c r="E94" s="199" t="s">
        <v>303</v>
      </c>
      <c r="F94" s="200">
        <v>2.4</v>
      </c>
      <c r="G94" s="386"/>
      <c r="H94" s="231"/>
      <c r="J94" s="233"/>
      <c r="K94" s="200"/>
      <c r="L94" s="200"/>
      <c r="M94" s="205"/>
      <c r="N94" s="205"/>
      <c r="O94" s="414"/>
      <c r="P94" s="414"/>
      <c r="Q94" s="414"/>
      <c r="R94" s="414"/>
      <c r="S94" s="414"/>
      <c r="T94" s="414"/>
      <c r="U94" s="222"/>
      <c r="V94" s="222"/>
    </row>
    <row r="95" ht="23.25" customHeight="1" outlineLevel="1">
      <c r="A95" s="207"/>
      <c r="B95" s="388" t="s">
        <v>1106</v>
      </c>
      <c r="C95" s="386"/>
      <c r="D95" s="199" t="s">
        <v>544</v>
      </c>
      <c r="E95" s="414"/>
      <c r="F95" s="414"/>
      <c r="G95" s="386"/>
      <c r="H95" s="112"/>
      <c r="I95" s="224"/>
      <c r="J95" s="114"/>
      <c r="K95" s="414"/>
      <c r="L95" s="414"/>
      <c r="M95" s="414"/>
      <c r="N95" s="414"/>
      <c r="O95" s="414"/>
      <c r="P95" s="414"/>
      <c r="Q95" s="414"/>
      <c r="R95" s="414"/>
      <c r="S95" s="414"/>
      <c r="T95" s="414"/>
      <c r="U95" s="207"/>
      <c r="V95" s="207"/>
    </row>
    <row r="96">
      <c r="A96" s="312"/>
      <c r="B96" s="315"/>
      <c r="C96" s="317"/>
      <c r="D96" s="317"/>
      <c r="E96" s="318"/>
      <c r="F96" s="318"/>
      <c r="G96" s="318"/>
      <c r="H96" s="319"/>
      <c r="I96" s="319"/>
      <c r="J96" s="320"/>
      <c r="K96" s="320"/>
      <c r="L96" s="320"/>
      <c r="M96" s="320"/>
      <c r="N96" s="320"/>
      <c r="O96" s="320"/>
      <c r="P96" s="320"/>
      <c r="Q96" s="180"/>
      <c r="R96" s="180"/>
      <c r="S96" s="180"/>
      <c r="T96" s="180"/>
      <c r="U96" s="180"/>
      <c r="V96" s="180"/>
    </row>
    <row r="97">
      <c r="A97" s="390" t="s">
        <v>442</v>
      </c>
      <c r="B97" s="110"/>
      <c r="C97" s="319"/>
      <c r="D97" s="319"/>
      <c r="E97" s="320"/>
      <c r="F97" s="392"/>
      <c r="G97" s="392"/>
      <c r="H97" s="320"/>
      <c r="I97" s="320"/>
      <c r="J97" s="320"/>
      <c r="K97" s="320"/>
      <c r="L97" s="320"/>
      <c r="M97" s="320"/>
      <c r="N97" s="180"/>
      <c r="O97" s="180"/>
      <c r="P97" s="180"/>
      <c r="Q97" s="320"/>
      <c r="R97" s="320"/>
      <c r="S97" s="320"/>
      <c r="T97" s="320"/>
      <c r="U97" s="320"/>
      <c r="V97" s="320"/>
    </row>
    <row r="98" outlineLevel="1">
      <c r="A98" s="112"/>
      <c r="B98" s="114"/>
      <c r="C98" s="393" t="s">
        <v>48</v>
      </c>
      <c r="D98" s="393" t="s">
        <v>49</v>
      </c>
      <c r="E98" s="393" t="s">
        <v>50</v>
      </c>
      <c r="F98" s="396" t="s">
        <v>51</v>
      </c>
      <c r="G98" s="319"/>
      <c r="H98" s="319"/>
      <c r="I98" s="319"/>
      <c r="J98" s="320"/>
      <c r="K98" s="320"/>
      <c r="L98" s="320"/>
      <c r="M98" s="320"/>
      <c r="N98" s="320"/>
      <c r="O98" s="320"/>
      <c r="P98" s="320"/>
      <c r="Q98" s="320"/>
      <c r="R98" s="320"/>
      <c r="S98" s="320"/>
      <c r="T98" s="320"/>
      <c r="U98" s="320"/>
      <c r="V98" s="320"/>
    </row>
    <row r="99" outlineLevel="1">
      <c r="A99" s="398" t="s">
        <v>449</v>
      </c>
      <c r="B99" s="399" t="s">
        <v>449</v>
      </c>
      <c r="C99" s="199" t="s">
        <v>429</v>
      </c>
      <c r="D99" s="199" t="s">
        <v>66</v>
      </c>
      <c r="E99" s="199" t="s">
        <v>592</v>
      </c>
      <c r="F99" s="200">
        <v>1.7999999999999998</v>
      </c>
      <c r="G99" s="319"/>
      <c r="H99" s="319"/>
      <c r="I99" s="319"/>
      <c r="J99" s="320"/>
      <c r="K99" s="320"/>
      <c r="L99" s="320"/>
      <c r="M99" s="320"/>
      <c r="N99" s="320"/>
      <c r="O99" s="320"/>
      <c r="P99" s="320"/>
      <c r="Q99" s="320"/>
      <c r="R99" s="320"/>
      <c r="S99" s="320"/>
      <c r="T99" s="320"/>
      <c r="U99" s="320"/>
      <c r="V99" s="320"/>
    </row>
    <row r="100" outlineLevel="1">
      <c r="A100" s="400" t="s">
        <v>454</v>
      </c>
      <c r="B100" s="399" t="s">
        <v>455</v>
      </c>
      <c r="C100" s="199" t="s">
        <v>261</v>
      </c>
      <c r="D100" s="199">
        <v>39.0</v>
      </c>
      <c r="E100" s="401"/>
      <c r="F100" s="402"/>
      <c r="G100" s="402"/>
      <c r="H100" s="319"/>
      <c r="I100" s="319"/>
      <c r="J100" s="320"/>
      <c r="K100" s="320"/>
      <c r="L100" s="320"/>
      <c r="M100" s="320"/>
      <c r="N100" s="320"/>
      <c r="O100" s="320"/>
      <c r="P100" s="320"/>
      <c r="Q100" s="320"/>
      <c r="R100" s="320"/>
      <c r="S100" s="320"/>
      <c r="T100" s="320"/>
      <c r="U100" s="320"/>
      <c r="V100" s="320"/>
    </row>
    <row r="101" outlineLevel="1">
      <c r="A101" s="231"/>
      <c r="B101" s="399" t="s">
        <v>456</v>
      </c>
      <c r="C101" s="199" t="s">
        <v>212</v>
      </c>
      <c r="D101" s="199" t="s">
        <v>159</v>
      </c>
      <c r="E101" s="401"/>
      <c r="F101" s="402"/>
      <c r="G101" s="402"/>
      <c r="H101" s="319"/>
      <c r="I101" s="319"/>
      <c r="J101" s="320"/>
      <c r="K101" s="320"/>
      <c r="L101" s="320"/>
      <c r="M101" s="320"/>
      <c r="N101" s="320"/>
      <c r="O101" s="320"/>
      <c r="P101" s="320"/>
      <c r="Q101" s="320"/>
      <c r="R101" s="320"/>
      <c r="S101" s="320"/>
      <c r="T101" s="320"/>
      <c r="U101" s="320"/>
      <c r="V101" s="320"/>
    </row>
    <row r="102" outlineLevel="1">
      <c r="A102" s="112"/>
      <c r="B102" s="399" t="s">
        <v>459</v>
      </c>
      <c r="C102" s="199" t="s">
        <v>130</v>
      </c>
      <c r="D102" s="199" t="s">
        <v>458</v>
      </c>
      <c r="E102" s="319"/>
      <c r="F102" s="402"/>
      <c r="G102" s="402"/>
      <c r="H102" s="319"/>
      <c r="I102" s="319"/>
      <c r="J102" s="320"/>
      <c r="K102" s="320"/>
      <c r="L102" s="320"/>
      <c r="M102" s="320"/>
      <c r="N102" s="320"/>
      <c r="O102" s="320"/>
      <c r="P102" s="320"/>
      <c r="Q102" s="320"/>
      <c r="R102" s="320"/>
      <c r="S102" s="320"/>
      <c r="T102" s="320"/>
      <c r="U102" s="320"/>
      <c r="V102" s="320"/>
    </row>
    <row r="103" outlineLevel="1">
      <c r="A103" s="403" t="s">
        <v>462</v>
      </c>
      <c r="B103" s="117"/>
      <c r="C103" s="393" t="s">
        <v>465</v>
      </c>
      <c r="D103" s="393" t="s">
        <v>48</v>
      </c>
      <c r="E103" s="393" t="s">
        <v>49</v>
      </c>
      <c r="F103" s="393" t="s">
        <v>50</v>
      </c>
      <c r="G103" s="396" t="s">
        <v>51</v>
      </c>
      <c r="H103" s="1036" t="s">
        <v>53</v>
      </c>
      <c r="I103" s="120"/>
      <c r="J103" s="117"/>
      <c r="K103" s="405" t="str">
        <f>'テンプレート'!K97</f>
        <v>ベクトル</v>
      </c>
      <c r="L103" s="405" t="str">
        <f>'テンプレート'!L97</f>
        <v>KBG (R.E.)</v>
      </c>
      <c r="M103" s="405" t="str">
        <f>'テンプレート'!M97</f>
        <v>BKB (R.A.)</v>
      </c>
      <c r="N103" s="405" t="str">
        <f>'テンプレート'!N97</f>
        <v>FKB (R.F.)</v>
      </c>
      <c r="O103" s="406" t="str">
        <f>'テンプレート'!O97</f>
        <v>盾削り値</v>
      </c>
      <c r="P103" s="405" t="str">
        <f>'テンプレート'!P97</f>
        <v>ﾋｯﾄｽﾄｯﾌﾟ</v>
      </c>
      <c r="Q103" s="406" t="str">
        <f>'テンプレート'!Q97</f>
        <v>ずらし</v>
      </c>
      <c r="R103" s="408"/>
      <c r="S103" s="408"/>
      <c r="T103" s="408"/>
      <c r="U103" s="408"/>
      <c r="V103" s="408"/>
    </row>
    <row r="104" outlineLevel="1">
      <c r="A104" s="411" t="s">
        <v>467</v>
      </c>
      <c r="B104" s="399" t="s">
        <v>469</v>
      </c>
      <c r="C104" s="424" t="b">
        <v>0</v>
      </c>
      <c r="D104" s="414"/>
      <c r="E104" s="426">
        <v>31.0</v>
      </c>
      <c r="F104" s="414"/>
      <c r="G104" s="414"/>
      <c r="H104" s="1141"/>
      <c r="I104" s="221"/>
      <c r="J104" s="110"/>
      <c r="K104" s="414"/>
      <c r="L104" s="414"/>
      <c r="M104" s="414"/>
      <c r="N104" s="414"/>
      <c r="O104" s="414"/>
      <c r="P104" s="414"/>
      <c r="Q104" s="414"/>
      <c r="R104" s="408"/>
      <c r="S104" s="320"/>
      <c r="T104" s="320"/>
      <c r="U104" s="320"/>
      <c r="V104" s="320"/>
    </row>
    <row r="105" outlineLevel="1">
      <c r="A105" s="207"/>
      <c r="B105" s="399" t="s">
        <v>462</v>
      </c>
      <c r="C105" s="207"/>
      <c r="D105" s="127">
        <v>16.0</v>
      </c>
      <c r="E105" s="207"/>
      <c r="F105" s="199" t="s">
        <v>90</v>
      </c>
      <c r="G105" s="200">
        <v>9.6</v>
      </c>
      <c r="H105" s="112"/>
      <c r="I105" s="224"/>
      <c r="J105" s="114"/>
      <c r="K105" s="203"/>
      <c r="L105" s="203"/>
      <c r="M105" s="204"/>
      <c r="N105" s="204"/>
      <c r="O105" s="407"/>
      <c r="P105" s="407"/>
      <c r="Q105" s="407"/>
      <c r="R105" s="408"/>
      <c r="S105" s="320"/>
      <c r="T105" s="320"/>
      <c r="U105" s="320"/>
      <c r="V105" s="320"/>
    </row>
    <row r="106" outlineLevel="1">
      <c r="A106" s="411" t="s">
        <v>474</v>
      </c>
      <c r="B106" s="399" t="s">
        <v>469</v>
      </c>
      <c r="C106" s="424" t="b">
        <v>0</v>
      </c>
      <c r="D106" s="414"/>
      <c r="E106" s="426">
        <v>44.0</v>
      </c>
      <c r="F106" s="414"/>
      <c r="G106" s="414"/>
      <c r="H106" s="1141"/>
      <c r="I106" s="221"/>
      <c r="J106" s="110"/>
      <c r="K106" s="414"/>
      <c r="L106" s="414"/>
      <c r="M106" s="414"/>
      <c r="N106" s="414"/>
      <c r="O106" s="414"/>
      <c r="P106" s="414"/>
      <c r="Q106" s="414"/>
      <c r="R106" s="408"/>
      <c r="S106" s="320"/>
      <c r="T106" s="320"/>
      <c r="U106" s="320"/>
      <c r="V106" s="320"/>
    </row>
    <row r="107" outlineLevel="1">
      <c r="A107" s="207"/>
      <c r="B107" s="399" t="s">
        <v>462</v>
      </c>
      <c r="C107" s="207"/>
      <c r="D107" s="127">
        <v>25.0</v>
      </c>
      <c r="E107" s="207"/>
      <c r="F107" s="199" t="s">
        <v>191</v>
      </c>
      <c r="G107" s="200">
        <v>13.2</v>
      </c>
      <c r="H107" s="112"/>
      <c r="I107" s="224"/>
      <c r="J107" s="114"/>
      <c r="K107" s="203"/>
      <c r="L107" s="203"/>
      <c r="M107" s="204"/>
      <c r="N107" s="204"/>
      <c r="O107" s="407"/>
      <c r="P107" s="407"/>
      <c r="Q107" s="407"/>
      <c r="R107" s="408"/>
      <c r="S107" s="320"/>
      <c r="T107" s="320"/>
      <c r="U107" s="320"/>
      <c r="V107" s="320"/>
    </row>
    <row r="108" outlineLevel="1">
      <c r="A108" s="411" t="s">
        <v>477</v>
      </c>
      <c r="B108" s="399" t="s">
        <v>469</v>
      </c>
      <c r="C108" s="424" t="b">
        <v>0</v>
      </c>
      <c r="D108" s="414"/>
      <c r="E108" s="426">
        <v>47.0</v>
      </c>
      <c r="F108" s="414"/>
      <c r="G108" s="414"/>
      <c r="H108" s="1141"/>
      <c r="I108" s="221"/>
      <c r="J108" s="110"/>
      <c r="K108" s="414"/>
      <c r="L108" s="414"/>
      <c r="M108" s="414"/>
      <c r="N108" s="414"/>
      <c r="O108" s="414"/>
      <c r="P108" s="414"/>
      <c r="Q108" s="414"/>
      <c r="R108" s="408"/>
      <c r="S108" s="320"/>
      <c r="T108" s="320"/>
      <c r="U108" s="320"/>
      <c r="V108" s="320"/>
    </row>
    <row r="109" outlineLevel="1">
      <c r="A109" s="207"/>
      <c r="B109" s="399" t="s">
        <v>462</v>
      </c>
      <c r="C109" s="207"/>
      <c r="D109" s="127">
        <v>15.0</v>
      </c>
      <c r="E109" s="207"/>
      <c r="F109" s="199" t="s">
        <v>79</v>
      </c>
      <c r="G109" s="200">
        <v>10.799999999999999</v>
      </c>
      <c r="H109" s="112"/>
      <c r="I109" s="224"/>
      <c r="J109" s="114"/>
      <c r="K109" s="203"/>
      <c r="L109" s="203"/>
      <c r="M109" s="204"/>
      <c r="N109" s="204"/>
      <c r="O109" s="407"/>
      <c r="P109" s="407"/>
      <c r="Q109" s="407"/>
      <c r="R109" s="408"/>
      <c r="S109" s="179"/>
      <c r="T109" s="179"/>
      <c r="U109" s="179"/>
      <c r="V109" s="179"/>
    </row>
    <row r="110" outlineLevel="1">
      <c r="A110" s="411" t="s">
        <v>482</v>
      </c>
      <c r="B110" s="399" t="s">
        <v>469</v>
      </c>
      <c r="C110" s="424" t="b">
        <v>0</v>
      </c>
      <c r="D110" s="414"/>
      <c r="E110" s="426">
        <v>37.0</v>
      </c>
      <c r="F110" s="414"/>
      <c r="G110" s="414"/>
      <c r="H110" s="1141"/>
      <c r="I110" s="221"/>
      <c r="J110" s="110"/>
      <c r="K110" s="414"/>
      <c r="L110" s="414"/>
      <c r="M110" s="414"/>
      <c r="N110" s="414"/>
      <c r="O110" s="414"/>
      <c r="P110" s="414"/>
      <c r="Q110" s="414"/>
      <c r="R110" s="408"/>
      <c r="S110" s="179"/>
      <c r="T110" s="179"/>
      <c r="U110" s="179"/>
      <c r="V110" s="179"/>
    </row>
    <row r="111" outlineLevel="1">
      <c r="A111" s="207"/>
      <c r="B111" s="399" t="s">
        <v>462</v>
      </c>
      <c r="C111" s="207"/>
      <c r="D111" s="127">
        <v>16.0</v>
      </c>
      <c r="E111" s="207"/>
      <c r="F111" s="199" t="s">
        <v>66</v>
      </c>
      <c r="G111" s="200">
        <v>7.199999999999999</v>
      </c>
      <c r="H111" s="112"/>
      <c r="I111" s="224"/>
      <c r="J111" s="114"/>
      <c r="K111" s="203"/>
      <c r="L111" s="203"/>
      <c r="M111" s="204"/>
      <c r="N111" s="204"/>
      <c r="O111" s="407"/>
      <c r="P111" s="414"/>
      <c r="Q111" s="407"/>
      <c r="R111" s="408"/>
      <c r="S111" s="179"/>
      <c r="T111" s="179"/>
      <c r="U111" s="179"/>
      <c r="V111" s="179"/>
    </row>
    <row r="112">
      <c r="A112" s="312"/>
      <c r="B112" s="315"/>
      <c r="C112" s="317"/>
      <c r="D112" s="317"/>
      <c r="E112" s="319"/>
      <c r="F112" s="248"/>
      <c r="G112" s="248"/>
      <c r="H112" s="319"/>
      <c r="I112" s="319"/>
      <c r="J112" s="320"/>
      <c r="K112" s="320"/>
      <c r="L112" s="121"/>
      <c r="M112" s="121"/>
      <c r="N112" s="121"/>
      <c r="O112" s="179"/>
      <c r="P112" s="179"/>
      <c r="Q112" s="121"/>
      <c r="R112" s="121"/>
      <c r="S112" s="121"/>
      <c r="T112" s="121"/>
      <c r="U112" s="121"/>
      <c r="V112" s="121"/>
    </row>
    <row r="113">
      <c r="A113" s="429" t="s">
        <v>486</v>
      </c>
      <c r="B113" s="110"/>
      <c r="C113" s="392"/>
      <c r="D113" s="121"/>
      <c r="E113" s="121"/>
      <c r="F113" s="121"/>
      <c r="G113" s="121"/>
      <c r="H113" s="121"/>
      <c r="I113" s="121"/>
      <c r="J113" s="180"/>
      <c r="K113" s="121"/>
      <c r="L113" s="121"/>
      <c r="M113" s="121"/>
      <c r="N113" s="121"/>
      <c r="O113" s="121"/>
      <c r="P113" s="121"/>
      <c r="Q113" s="180"/>
      <c r="R113" s="121"/>
      <c r="S113" s="121"/>
      <c r="T113" s="121"/>
      <c r="U113" s="121"/>
      <c r="V113" s="121"/>
    </row>
    <row r="114" outlineLevel="1">
      <c r="A114" s="112"/>
      <c r="B114" s="114"/>
      <c r="C114" s="430" t="s">
        <v>487</v>
      </c>
      <c r="D114" s="430" t="s">
        <v>489</v>
      </c>
      <c r="E114" s="430" t="s">
        <v>49</v>
      </c>
      <c r="F114" s="430" t="s">
        <v>490</v>
      </c>
      <c r="G114" s="431"/>
      <c r="H114" s="319"/>
      <c r="I114" s="319"/>
      <c r="J114" s="320"/>
      <c r="K114" s="320"/>
      <c r="L114" s="121"/>
      <c r="M114" s="121"/>
      <c r="N114" s="121"/>
      <c r="O114" s="121"/>
      <c r="P114" s="121"/>
      <c r="Q114" s="121"/>
      <c r="R114" s="121"/>
      <c r="S114" s="121"/>
      <c r="T114" s="121"/>
      <c r="U114" s="121"/>
      <c r="V114" s="121"/>
    </row>
    <row r="115" outlineLevel="1">
      <c r="A115" s="432" t="s">
        <v>492</v>
      </c>
      <c r="B115" s="433" t="s">
        <v>455</v>
      </c>
      <c r="C115" s="127" t="str">
        <f t="array" ref="C115">INDEX(Dodges!$C$3:$U$84, MATCH($A$1,Dodges!$A$3:$A$85,0), MATCH(C114,Dodges!$C$2:$F$2,0))</f>
        <v>3-17</v>
      </c>
      <c r="D115" s="127" t="str">
        <f t="array" ref="D115">INDEX(Dodges!$C$3:$U$84, MATCH($A$1,Dodges!$A$3:$A$85,0), MATCH(D114,Dodges!$C$2:$F$2,0))</f>
        <v>6-17</v>
      </c>
      <c r="E115" s="127" t="str">
        <f t="array" ref="E115">INDEX(Dodges!$C$3:$U$84, MATCH($A$1,Dodges!$A$3:$A$85,0), MATCH(E114,Dodges!$C$2:$F$2,0))</f>
        <v>26 (21)</v>
      </c>
      <c r="F115" s="127" t="str">
        <f t="array" ref="F115">INDEX(Dodges!$C$3:$U$84, MATCH($A$1,Dodges!$A$3:$A$85,0), MATCH(F114,Dodges!$C$2:$F$2,0))</f>
        <v>35 (28)</v>
      </c>
      <c r="G115" s="402"/>
      <c r="H115" s="319"/>
      <c r="I115" s="319"/>
      <c r="J115" s="320"/>
      <c r="K115" s="320"/>
      <c r="L115" s="320"/>
      <c r="M115" s="121"/>
      <c r="N115" s="121"/>
      <c r="O115" s="121"/>
      <c r="P115" s="121"/>
      <c r="Q115" s="121"/>
      <c r="R115" s="121"/>
      <c r="S115" s="121"/>
      <c r="T115" s="121"/>
      <c r="U115" s="121"/>
      <c r="V115" s="121"/>
    </row>
    <row r="116" outlineLevel="1">
      <c r="A116" s="231"/>
      <c r="B116" s="433" t="s">
        <v>496</v>
      </c>
      <c r="C116" s="127" t="str">
        <f t="array" ref="C116">INDEX(Dodges!$G$3:$U$84, MATCH($A$1,Dodges!$A$3:$A$85,0), MATCH(C114,Dodges!$G$2:$J$2,0))</f>
        <v>4-15</v>
      </c>
      <c r="D116" s="127" t="str">
        <f t="array" ref="D116">INDEX(Dodges!$G$3:$U$84, MATCH($A$1,Dodges!$A$3:$A$85,0), MATCH(D114,Dodges!$G$2:$J$2,0))</f>
        <v>8-14</v>
      </c>
      <c r="E116" s="127" t="str">
        <f t="array" ref="E116">INDEX(Dodges!$G$3:$U$84, MATCH($A$1,Dodges!$A$3:$A$85,0), MATCH(E114,Dodges!$G$2:$J$2,0))</f>
        <v>30</v>
      </c>
      <c r="F116" s="127">
        <f t="array" ref="F116">INDEX(Dodges!$G$3:$U$84, MATCH($A$1,Dodges!$A$3:$A$85,0), MATCH(F114,Dodges!$G$2:$J$2,0))</f>
        <v>40</v>
      </c>
      <c r="G116" s="436"/>
      <c r="H116" s="319"/>
      <c r="I116" s="319"/>
      <c r="J116" s="320"/>
      <c r="K116" s="320"/>
      <c r="L116" s="320"/>
      <c r="M116" s="320"/>
      <c r="N116" s="320"/>
      <c r="O116" s="121"/>
      <c r="P116" s="121"/>
      <c r="Q116" s="121"/>
      <c r="R116" s="121"/>
      <c r="S116" s="121"/>
      <c r="T116" s="121"/>
      <c r="U116" s="121"/>
      <c r="V116" s="121"/>
    </row>
    <row r="117" outlineLevel="1">
      <c r="A117" s="112"/>
      <c r="B117" s="433" t="s">
        <v>497</v>
      </c>
      <c r="C117" s="127" t="str">
        <f t="array" ref="C117">INDEX(Dodges!$K$3:$U$84, MATCH($A$1,Dodges!$A$3:$A$85,0), MATCH(C114,Dodges!$K$2:$N$2,0))</f>
        <v>5-16</v>
      </c>
      <c r="D117" s="127" t="str">
        <f t="array" ref="D117">INDEX(Dodges!$K$3:$U$84, MATCH($A$1,Dodges!$A$3:$A$85,0), MATCH(D114,Dodges!$K$2:$N$2,0))</f>
        <v>9-14</v>
      </c>
      <c r="E117" s="127" t="str">
        <f t="array" ref="E117">INDEX(Dodges!$K$3:$U$84, MATCH($A$1,Dodges!$A$3:$A$85,0), MATCH(E114,Dodges!$K$2:$N$2,0))</f>
        <v>35</v>
      </c>
      <c r="F117" s="127" t="str">
        <f t="array" ref="F117">INDEX(Dodges!$K$3:$U$84, MATCH($A$1,Dodges!$A$3:$A$85,0), MATCH(F114,Dodges!$K$2:$N$2,0))</f>
        <v>53</v>
      </c>
      <c r="G117" s="436"/>
      <c r="H117" s="434"/>
      <c r="I117" s="434"/>
      <c r="J117" s="179"/>
      <c r="K117" s="179"/>
      <c r="L117" s="179"/>
      <c r="M117" s="179"/>
      <c r="N117" s="179"/>
      <c r="O117" s="121"/>
      <c r="P117" s="121"/>
      <c r="Q117" s="121"/>
      <c r="R117" s="121"/>
      <c r="S117" s="121"/>
      <c r="T117" s="121"/>
      <c r="U117" s="121"/>
      <c r="V117" s="121"/>
    </row>
    <row r="118" outlineLevel="1">
      <c r="A118" s="432" t="s">
        <v>498</v>
      </c>
      <c r="B118" s="433" t="s">
        <v>499</v>
      </c>
      <c r="C118" s="127" t="str">
        <f t="array" ref="C118">INDEX(Dodges!$O$3:$U$84, MATCH($A$1,Dodges!$A$3:$A$85,0), MATCH(C114,Dodges!$O$2:$R$2,0))</f>
        <v>3-30</v>
      </c>
      <c r="D118" s="127" t="str">
        <f t="array" ref="D118">INDEX(Dodges!$O$3:$U$84, MATCH($A$1,Dodges!$A$3:$A$85,0), MATCH(D114,Dodges!$O$2:$R$2,0))</f>
        <v>6-27</v>
      </c>
      <c r="E118" s="127" t="str">
        <f t="array" ref="E118">INDEX(Dodges!$O$3:$U$84, MATCH($A$1,Dodges!$A$3:$A$85,0), MATCH(E114,Dodges!$O$2:$R$2,0))</f>
        <v>51</v>
      </c>
      <c r="F118" s="248"/>
      <c r="G118" s="248"/>
      <c r="H118" s="180"/>
      <c r="I118" s="180"/>
      <c r="J118" s="121"/>
      <c r="K118" s="121"/>
      <c r="L118" s="121"/>
      <c r="M118" s="121"/>
      <c r="N118" s="121"/>
      <c r="O118" s="320"/>
      <c r="P118" s="320"/>
      <c r="Q118" s="320"/>
      <c r="R118" s="320"/>
      <c r="S118" s="320"/>
      <c r="T118" s="320"/>
      <c r="U118" s="320"/>
      <c r="V118" s="320"/>
    </row>
    <row r="119" outlineLevel="1">
      <c r="A119" s="112"/>
      <c r="B119" s="433" t="s">
        <v>500</v>
      </c>
      <c r="C119" s="127" t="str">
        <f t="array" ref="C119">INDEX(Dodges!$S$3:$U$84, MATCH($A$1,Dodges!$A$3:$A$85,0), MATCH(C114,Dodges!$S$2:$U$2,0))</f>
        <v>3-21</v>
      </c>
      <c r="D119" s="127" t="str">
        <f t="array" ref="D119">INDEX(Dodges!$S$3:$U$84, MATCH($A$1,Dodges!$A$3:$A$85,0), MATCH(D114,Dodges!$S$2:$U$2,0))</f>
        <v>6-20</v>
      </c>
      <c r="E119" s="127" t="str">
        <f t="array" ref="E119">INDEX(Dodges!$S$3:$U$84, MATCH($A$1,Dodges!$A$3:$A$85,0), MATCH(E114,Dodges!$S$2:$U$2,0))</f>
        <v>真横：86
真上：114
真下：73</v>
      </c>
      <c r="F119" s="436"/>
      <c r="G119" s="436"/>
      <c r="H119" s="180"/>
      <c r="I119" s="180"/>
      <c r="J119" s="179"/>
      <c r="K119" s="179"/>
      <c r="L119" s="179"/>
      <c r="M119" s="179"/>
      <c r="N119" s="121"/>
      <c r="O119" s="180"/>
      <c r="P119" s="180"/>
      <c r="Q119" s="180"/>
      <c r="R119" s="180"/>
      <c r="S119" s="180"/>
      <c r="T119" s="180"/>
      <c r="U119" s="180"/>
      <c r="V119" s="180"/>
    </row>
    <row r="120">
      <c r="A120" s="438"/>
      <c r="B120" s="439"/>
      <c r="C120" s="431"/>
      <c r="D120" s="431"/>
      <c r="E120" s="440"/>
      <c r="F120" s="431"/>
      <c r="G120" s="431"/>
      <c r="H120" s="431"/>
      <c r="I120" s="431"/>
      <c r="J120" s="121"/>
      <c r="K120" s="319"/>
      <c r="L120" s="319"/>
      <c r="M120" s="319"/>
      <c r="N120" s="319"/>
      <c r="O120" s="180"/>
      <c r="P120" s="180"/>
      <c r="Q120" s="180"/>
      <c r="R120" s="180"/>
      <c r="S120" s="180"/>
      <c r="T120" s="180"/>
      <c r="U120" s="180"/>
      <c r="V120" s="180"/>
    </row>
    <row r="121">
      <c r="A121" s="2523" t="s">
        <v>501</v>
      </c>
      <c r="B121" s="110"/>
      <c r="C121" s="2524"/>
      <c r="D121" s="2525"/>
      <c r="E121" s="2524"/>
      <c r="F121" s="2526"/>
      <c r="G121" s="2526"/>
      <c r="H121" s="179"/>
      <c r="I121" s="179"/>
      <c r="J121" s="180"/>
      <c r="K121" s="180"/>
      <c r="L121" s="180"/>
      <c r="M121" s="180"/>
      <c r="N121" s="180"/>
      <c r="O121" s="180"/>
      <c r="P121" s="180"/>
      <c r="Q121" s="180"/>
      <c r="R121" s="180"/>
      <c r="S121" s="180"/>
      <c r="T121" s="180"/>
      <c r="U121" s="180"/>
      <c r="V121" s="180"/>
    </row>
    <row r="122" outlineLevel="1">
      <c r="A122" s="112"/>
      <c r="B122" s="114"/>
      <c r="C122" s="2527" t="s">
        <v>487</v>
      </c>
      <c r="D122" s="2527" t="s">
        <v>49</v>
      </c>
      <c r="E122" s="2527" t="s">
        <v>48</v>
      </c>
      <c r="F122" s="2527" t="s">
        <v>50</v>
      </c>
      <c r="G122" s="2528" t="s">
        <v>51</v>
      </c>
      <c r="H122" s="320"/>
      <c r="I122" s="320"/>
      <c r="J122" s="179"/>
      <c r="K122" s="444" t="str">
        <f>'テンプレート'!K116</f>
        <v>アイテム取得</v>
      </c>
      <c r="L122" s="117"/>
      <c r="M122" s="445" t="str">
        <f>'テンプレート'!M116</f>
        <v>取得フレーム</v>
      </c>
      <c r="N122" s="445" t="str">
        <f>'テンプレート'!N116</f>
        <v>Duration</v>
      </c>
      <c r="O122" s="180"/>
      <c r="P122" s="180"/>
      <c r="Q122" s="180"/>
      <c r="R122" s="180"/>
      <c r="S122" s="180"/>
      <c r="T122" s="180"/>
      <c r="U122" s="180"/>
      <c r="V122" s="180"/>
    </row>
    <row r="123" outlineLevel="1">
      <c r="A123" s="446" t="s">
        <v>502</v>
      </c>
      <c r="B123" s="447" t="s">
        <v>503</v>
      </c>
      <c r="C123" s="1136"/>
      <c r="D123" s="564">
        <f t="array" ref="D123">INDEX('Ledge  Tech'!$C$3:$C125, MATCH($A$1,'Ledge  Tech'!$A$3:$A$109,0), MATCH(D122,'Ledge  Tech'!$C$2,0))</f>
        <v>19</v>
      </c>
      <c r="E123" s="1136"/>
      <c r="F123" s="1136"/>
      <c r="G123" s="1136"/>
      <c r="H123" s="320"/>
      <c r="I123" s="320"/>
      <c r="J123" s="121"/>
      <c r="K123" s="449" t="str">
        <f>'テンプレート'!K117</f>
        <v>小アイテム</v>
      </c>
      <c r="L123" s="450" t="str">
        <f>'テンプレート'!L117</f>
        <v>On-Spot</v>
      </c>
      <c r="M123" s="940" t="s">
        <v>504</v>
      </c>
      <c r="N123" s="940">
        <v>7.0</v>
      </c>
      <c r="O123" s="180"/>
      <c r="P123" s="180"/>
      <c r="Q123" s="180"/>
      <c r="R123" s="180"/>
      <c r="S123" s="180"/>
      <c r="T123" s="180"/>
      <c r="U123" s="180"/>
      <c r="V123" s="180"/>
    </row>
    <row r="124" outlineLevel="1">
      <c r="A124" s="222"/>
      <c r="B124" s="447" t="s">
        <v>455</v>
      </c>
      <c r="C124" s="564" t="str">
        <f t="array" ref="C124">INDEX('Ledge  Tech'!$D$3:$E125, MATCH($A$1,'Ledge  Tech'!$A$3:$A$109,0), MATCH(C122,'Ledge  Tech'!$D$2:$E$2,0))</f>
        <v>1-33</v>
      </c>
      <c r="D124" s="564">
        <f t="array" ref="D124">INDEX('Ledge  Tech'!$D$3:$E125, MATCH($A$1,'Ledge  Tech'!$A$3:$A$109,0), MATCH(D122,'Ledge  Tech'!$D$2:$E$2,0))</f>
        <v>34</v>
      </c>
      <c r="E124" s="1136"/>
      <c r="F124" s="1136"/>
      <c r="G124" s="1136"/>
      <c r="H124" s="320"/>
      <c r="I124" s="320"/>
      <c r="J124" s="179"/>
      <c r="K124" s="207"/>
      <c r="L124" s="450" t="str">
        <f>'テンプレート'!L118</f>
        <v>歩き</v>
      </c>
      <c r="M124" s="940" t="s">
        <v>504</v>
      </c>
      <c r="N124" s="940">
        <v>19.0</v>
      </c>
      <c r="O124" s="180"/>
      <c r="P124" s="180"/>
      <c r="Q124" s="180"/>
      <c r="R124" s="180"/>
      <c r="S124" s="180"/>
      <c r="T124" s="180"/>
      <c r="U124" s="180"/>
      <c r="V124" s="180"/>
    </row>
    <row r="125" outlineLevel="1">
      <c r="A125" s="222"/>
      <c r="B125" s="447" t="s">
        <v>486</v>
      </c>
      <c r="C125" s="564" t="str">
        <f t="array" ref="C125">INDEX('Ledge  Tech'!$F$3:$G$109, MATCH($A$1,'Ledge  Tech'!$A$3:$A$109,0), MATCH(C122,'Ledge  Tech'!$F$2:$G$2,0))</f>
        <v>1-25</v>
      </c>
      <c r="D125" s="564">
        <f t="array" ref="D125">INDEX('Ledge  Tech'!$F$3:$G$109, MATCH($A$1,'Ledge  Tech'!$A$3:$A$109,0), MATCH(D122,'Ledge  Tech'!$F$2:$G$2,0))</f>
        <v>45</v>
      </c>
      <c r="E125" s="1136"/>
      <c r="F125" s="1136"/>
      <c r="G125" s="1136"/>
      <c r="H125" s="320"/>
      <c r="I125" s="320"/>
      <c r="J125" s="121"/>
      <c r="K125" s="451" t="str">
        <f>'テンプレート'!K119</f>
        <v>アイテム投擲</v>
      </c>
      <c r="L125" s="117"/>
      <c r="M125" s="445" t="str">
        <f>'テンプレート'!M119</f>
        <v>投擲フレーム</v>
      </c>
      <c r="N125" s="445" t="str">
        <f>'テンプレート'!N119</f>
        <v>Duration</v>
      </c>
      <c r="O125" s="180"/>
      <c r="P125" s="180"/>
      <c r="Q125" s="180"/>
      <c r="R125" s="180"/>
      <c r="S125" s="180"/>
      <c r="T125" s="180"/>
      <c r="U125" s="180"/>
      <c r="V125" s="180"/>
    </row>
    <row r="126" outlineLevel="1">
      <c r="A126" s="222"/>
      <c r="B126" s="447" t="s">
        <v>505</v>
      </c>
      <c r="C126" s="564" t="str">
        <f t="array" ref="C126">INDEX('Ledge  Tech'!$H$3:$I$109, MATCH($A$1,'Ledge  Tech'!$A$3:$A$109,0), MATCH(C122,'Ledge  Tech'!$H$2:$I$2,0))</f>
        <v>1-12</v>
      </c>
      <c r="D126" s="564">
        <f t="array" ref="D126">INDEX('Ledge  Tech'!$H$3:$I$109, MATCH($A$1,'Ledge  Tech'!$A$3:$A$109,0), MATCH(D122,'Ledge  Tech'!$H$2:$I$2,0))</f>
        <v>14</v>
      </c>
      <c r="E126" s="1136"/>
      <c r="F126" s="1136"/>
      <c r="G126" s="1136"/>
      <c r="H126" s="320"/>
      <c r="I126" s="320"/>
      <c r="J126" s="179"/>
      <c r="K126" s="452" t="str">
        <f>'テンプレート'!K120</f>
        <v>Ground投擲</v>
      </c>
      <c r="L126" s="450" t="str">
        <f>'テンプレート'!L120</f>
        <v>前Throws</v>
      </c>
      <c r="M126" s="127" t="s">
        <v>173</v>
      </c>
      <c r="N126" s="345" t="s">
        <v>57</v>
      </c>
      <c r="O126" s="121"/>
      <c r="P126" s="121"/>
      <c r="Q126" s="121"/>
      <c r="R126" s="121"/>
      <c r="S126" s="121"/>
      <c r="T126" s="121"/>
      <c r="U126" s="121"/>
      <c r="V126" s="121"/>
    </row>
    <row r="127" outlineLevel="1">
      <c r="A127" s="207"/>
      <c r="B127" s="447" t="s">
        <v>506</v>
      </c>
      <c r="C127" s="564" t="str">
        <f t="array" ref="C127">INDEX('Ledge  Tech'!$J$3:$M$109, MATCH($A$1,'Ledge  Tech'!$A$3:$A$109,0), MATCH(C122,'Ledge  Tech'!$J$2:$M$2,0))</f>
        <v>1-27</v>
      </c>
      <c r="D127" s="564">
        <f t="array" ref="D127">INDEX('Ledge  Tech'!$J$3:$M$109, MATCH($A$1,'Ledge  Tech'!$A$3:$A$109,0), MATCH(D122,'Ledge  Tech'!$J$2:$M$2,0))</f>
        <v>55</v>
      </c>
      <c r="E127" s="564" t="str">
        <f t="array" ref="E127">INDEX('Ledge  Tech'!$J$3:$M$109, MATCH($A$1,'Ledge  Tech'!$A$3:$A$109,0), MATCH(E122,'Ledge  Tech'!$J$2:$M$2,0))</f>
        <v>25-27</v>
      </c>
      <c r="F127" s="564">
        <f t="array" ref="F127">INDEX('Ledge  Tech'!$J$3:$M$109, MATCH($A$1,'Ledge  Tech'!$A$3:$A$109,0), MATCH(F122,'Ledge  Tech'!$J$2:$M$2,0))</f>
        <v>9</v>
      </c>
      <c r="G127" s="564">
        <f>F127*1.2</f>
        <v>10.8</v>
      </c>
      <c r="H127" s="320"/>
      <c r="I127" s="320"/>
      <c r="J127" s="121"/>
      <c r="K127" s="222"/>
      <c r="L127" s="450" t="str">
        <f>'テンプレート'!L121</f>
        <v>後Throws</v>
      </c>
      <c r="M127" s="127" t="s">
        <v>166</v>
      </c>
      <c r="N127" s="345" t="s">
        <v>57</v>
      </c>
      <c r="O127" s="121"/>
      <c r="P127" s="121"/>
      <c r="Q127" s="121"/>
      <c r="R127" s="121"/>
      <c r="S127" s="121"/>
      <c r="T127" s="121"/>
      <c r="U127" s="121"/>
      <c r="V127" s="121"/>
    </row>
    <row r="128" outlineLevel="1">
      <c r="A128" s="446" t="s">
        <v>507</v>
      </c>
      <c r="B128" s="447" t="s">
        <v>455</v>
      </c>
      <c r="C128" s="564" t="str">
        <f t="array" ref="C128">INDEX('Ledge  Tech'!$N$3:$O$109, MATCH($A$1,'Ledge  Tech'!$A$3:$A$109,0), MATCH(C122,'Ledge  Tech'!$N$2:$O$2,0))</f>
        <v>1-20</v>
      </c>
      <c r="D128" s="564">
        <f t="array" ref="D128">INDEX('Ledge  Tech'!$N$3:$O$109, MATCH($A$1,'Ledge  Tech'!$A$3:$A$109,0), MATCH(D122,'Ledge  Tech'!$N$2:$O$2,0))</f>
        <v>26</v>
      </c>
      <c r="E128" s="1136"/>
      <c r="F128" s="1136"/>
      <c r="G128" s="1136"/>
      <c r="H128" s="320"/>
      <c r="I128" s="320"/>
      <c r="J128" s="179"/>
      <c r="K128" s="222"/>
      <c r="L128" s="450" t="str">
        <f>'テンプレート'!L122</f>
        <v>上Throws</v>
      </c>
      <c r="M128" s="127" t="s">
        <v>205</v>
      </c>
      <c r="N128" s="345" t="s">
        <v>299</v>
      </c>
      <c r="O128" s="320"/>
      <c r="P128" s="320"/>
      <c r="Q128" s="320"/>
      <c r="R128" s="320"/>
      <c r="S128" s="320"/>
      <c r="T128" s="320"/>
      <c r="U128" s="320"/>
      <c r="V128" s="320"/>
    </row>
    <row r="129" outlineLevel="1">
      <c r="A129" s="222"/>
      <c r="B129" s="447" t="s">
        <v>496</v>
      </c>
      <c r="C129" s="564" t="str">
        <f t="array" ref="C129">INDEX('Ledge  Tech'!$P$3:$Q$109, MATCH($A$1,'Ledge  Tech'!$A$3:$A$109,0), MATCH(C122,'Ledge  Tech'!$P$2:$Q$2,0))</f>
        <v>1-20</v>
      </c>
      <c r="D129" s="564">
        <f t="array" ref="D129">INDEX('Ledge  Tech'!$P$3:$Q$109, MATCH($A$1,'Ledge  Tech'!$A$3:$A$109,0), MATCH(D122,'Ledge  Tech'!$P$2:$Q$2,0))</f>
        <v>40</v>
      </c>
      <c r="E129" s="1136"/>
      <c r="F129" s="1136"/>
      <c r="G129" s="1136"/>
      <c r="H129" s="320"/>
      <c r="I129" s="320"/>
      <c r="J129" s="121"/>
      <c r="K129" s="222"/>
      <c r="L129" s="450" t="str">
        <f>'テンプレート'!L123</f>
        <v>下Throws</v>
      </c>
      <c r="M129" s="127" t="s">
        <v>90</v>
      </c>
      <c r="N129" s="345" t="s">
        <v>122</v>
      </c>
      <c r="O129" s="180"/>
      <c r="P129" s="180"/>
      <c r="Q129" s="180"/>
      <c r="R129" s="180"/>
      <c r="S129" s="180"/>
      <c r="T129" s="180"/>
      <c r="U129" s="180"/>
      <c r="V129" s="180"/>
    </row>
    <row r="130" outlineLevel="1">
      <c r="A130" s="207"/>
      <c r="B130" s="447" t="s">
        <v>497</v>
      </c>
      <c r="C130" s="564" t="str">
        <f t="array" ref="C130">INDEX('Ledge  Tech'!$R$3:$S$109, MATCH($A$1,'Ledge  Tech'!$A$3:$A$109,0), MATCH(C122,'Ledge  Tech'!$R$2:$S$2,0))</f>
        <v>1-20</v>
      </c>
      <c r="D130" s="564">
        <f t="array" ref="D130">INDEX('Ledge  Tech'!$R$3:$S$109, MATCH($A$1,'Ledge  Tech'!$A$3:$A$109,0), MATCH(D122,'Ledge  Tech'!$R$2:$S$2,0))</f>
        <v>40</v>
      </c>
      <c r="E130" s="1136"/>
      <c r="F130" s="1136"/>
      <c r="G130" s="1136"/>
      <c r="H130" s="320"/>
      <c r="I130" s="320"/>
      <c r="J130" s="179"/>
      <c r="K130" s="222"/>
      <c r="L130" s="453" t="str">
        <f>'テンプレート'!L124</f>
        <v>ダッシュ</v>
      </c>
      <c r="M130" s="940" t="s">
        <v>66</v>
      </c>
      <c r="N130" s="940">
        <v>39.0</v>
      </c>
      <c r="O130" s="180"/>
      <c r="P130" s="180"/>
      <c r="Q130" s="180"/>
      <c r="R130" s="180"/>
      <c r="S130" s="180"/>
      <c r="T130" s="180"/>
      <c r="U130" s="180"/>
      <c r="V130" s="180"/>
    </row>
    <row r="131" outlineLevel="1">
      <c r="A131" s="446" t="s">
        <v>508</v>
      </c>
      <c r="B131" s="447" t="s">
        <v>509</v>
      </c>
      <c r="C131" s="1136"/>
      <c r="D131" s="564" t="str">
        <f t="array" ref="D131">INDEX('Get-Ups'!$C$3:$C125, MATCH($A$1,'Get-Ups'!$A$3:$A$109,0), MATCH(D122,'Get-Ups'!$C$2:$AD$2,0))</f>
        <v>25</v>
      </c>
      <c r="E131" s="1136"/>
      <c r="F131" s="1136"/>
      <c r="G131" s="1136"/>
      <c r="H131" s="320"/>
      <c r="I131" s="320"/>
      <c r="J131" s="121"/>
      <c r="K131" s="207"/>
      <c r="L131" s="453" t="str">
        <f>'テンプレート'!L125</f>
        <v>On-Spot捨て</v>
      </c>
      <c r="M131" s="940" t="s">
        <v>145</v>
      </c>
      <c r="N131" s="940">
        <v>23.0</v>
      </c>
      <c r="O131" s="180"/>
      <c r="P131" s="180"/>
      <c r="Q131" s="180"/>
      <c r="R131" s="180"/>
      <c r="S131" s="180"/>
      <c r="T131" s="180"/>
      <c r="U131" s="180"/>
      <c r="V131" s="180"/>
    </row>
    <row r="132" outlineLevel="1">
      <c r="A132" s="222"/>
      <c r="B132" s="447" t="s">
        <v>455</v>
      </c>
      <c r="C132" s="2529" t="str">
        <f t="array" ref="C132">INDEX('Get-Ups'!$D$3:$E125, MATCH($A$1,'Get-Ups'!$A$3:$A$109,0), MATCH(C122,'Get-Ups'!$D$2:$AD$2,0))</f>
        <v>1-22</v>
      </c>
      <c r="D132" s="2530">
        <f t="array" ref="D132">INDEX('Get-Ups'!$D$3:$E125, MATCH($A$1,'Get-Ups'!$A$3:$A$109,0), MATCH(D122,'Get-Ups'!$D$2:$AD$2,0))</f>
        <v>29</v>
      </c>
      <c r="E132" s="1136"/>
      <c r="F132" s="1136"/>
      <c r="G132" s="1136"/>
      <c r="H132" s="320"/>
      <c r="I132" s="320"/>
      <c r="J132" s="179"/>
      <c r="K132" s="452" t="str">
        <f>'テンプレート'!K126</f>
        <v>Air投擲</v>
      </c>
      <c r="L132" s="450" t="str">
        <f>'テンプレート'!L126</f>
        <v>前Throws</v>
      </c>
      <c r="M132" s="127" t="s">
        <v>173</v>
      </c>
      <c r="N132" s="345" t="s">
        <v>57</v>
      </c>
      <c r="O132" s="180"/>
      <c r="P132" s="180"/>
      <c r="Q132" s="180"/>
      <c r="R132" s="180"/>
      <c r="S132" s="180"/>
      <c r="T132" s="180"/>
      <c r="U132" s="180"/>
      <c r="V132" s="180"/>
    </row>
    <row r="133" outlineLevel="1">
      <c r="A133" s="222"/>
      <c r="B133" s="447" t="s">
        <v>496</v>
      </c>
      <c r="C133" s="2529" t="str">
        <f t="array" ref="C133">INDEX('Get-Ups'!$F$3:$G$109, MATCH($A$1,'Get-Ups'!$A$3:$A$109,0), MATCH(C122,'Get-Ups'!$F$2:$AD$2,0))</f>
        <v>1-19</v>
      </c>
      <c r="D133" s="2530">
        <f t="array" ref="D133">INDEX('Get-Ups'!$F$3:$G$109, MATCH($A$1,'Get-Ups'!$A$3:$A$109,0), MATCH(D122,'Get-Ups'!$F$2:$AD$2,0))</f>
        <v>35</v>
      </c>
      <c r="E133" s="1136"/>
      <c r="F133" s="1136"/>
      <c r="G133" s="1136"/>
      <c r="H133" s="320"/>
      <c r="I133" s="320"/>
      <c r="J133" s="121"/>
      <c r="K133" s="222"/>
      <c r="L133" s="450" t="str">
        <f>'テンプレート'!L127</f>
        <v>後Throws</v>
      </c>
      <c r="M133" s="127" t="s">
        <v>166</v>
      </c>
      <c r="N133" s="345" t="s">
        <v>57</v>
      </c>
      <c r="O133" s="180"/>
      <c r="P133" s="180"/>
      <c r="Q133" s="180"/>
      <c r="R133" s="180"/>
      <c r="S133" s="180"/>
      <c r="T133" s="180"/>
      <c r="U133" s="180"/>
      <c r="V133" s="180"/>
    </row>
    <row r="134" outlineLevel="1">
      <c r="A134" s="222"/>
      <c r="B134" s="447" t="s">
        <v>497</v>
      </c>
      <c r="C134" s="564" t="str">
        <f t="array" ref="C134">INDEX('Get-Ups'!$H$3:$I$109, MATCH($A$1,'Get-Ups'!$A$3:$A$109,0), MATCH(C122,'Get-Ups'!$H$2:$AD$2,0))</f>
        <v>1-19</v>
      </c>
      <c r="D134" s="564">
        <f t="array" ref="D134">INDEX('Get-Ups'!$H$3:$I$109, MATCH($A$1,'Get-Ups'!$A$3:$A$109,0), MATCH(D122,'Get-Ups'!$H$2:$AD$2,0))</f>
        <v>35</v>
      </c>
      <c r="E134" s="1136"/>
      <c r="F134" s="1136"/>
      <c r="G134" s="1136"/>
      <c r="H134" s="320"/>
      <c r="I134" s="320"/>
      <c r="J134" s="179"/>
      <c r="K134" s="222"/>
      <c r="L134" s="450" t="str">
        <f>'テンプレート'!L128</f>
        <v>上Throws</v>
      </c>
      <c r="M134" s="127" t="s">
        <v>205</v>
      </c>
      <c r="N134" s="345" t="s">
        <v>299</v>
      </c>
      <c r="O134" s="180"/>
      <c r="P134" s="180"/>
      <c r="Q134" s="180"/>
      <c r="R134" s="180"/>
      <c r="S134" s="180"/>
      <c r="T134" s="180"/>
      <c r="U134" s="180"/>
      <c r="V134" s="180"/>
    </row>
    <row r="135" outlineLevel="1">
      <c r="A135" s="222"/>
      <c r="B135" s="447" t="s">
        <v>510</v>
      </c>
      <c r="C135" s="2531" t="str">
        <f t="array" ref="C135">INDEX('Get-Ups'!$J$3:$M$109, MATCH($A$1,'Get-Ups'!$A$3:$A$109,0), MATCH(C122,'Get-Ups'!$J$2:$AD$2,0))</f>
        <v>1-25</v>
      </c>
      <c r="D135" s="2532">
        <f t="array" ref="D135">INDEX('Get-Ups'!$J$3:$M$109, MATCH($A$1,'Get-Ups'!$A$3:$A$109,0), MATCH(D122,'Get-Ups'!$J$2:$AD$2,0))</f>
        <v>45</v>
      </c>
      <c r="E135" s="2529" t="str">
        <f t="array" ref="E135">INDEX('Get-Ups'!$J$3:$M$109, MATCH($A$1,'Get-Ups'!$A$3:$A$109,0), MATCH(E122,'Get-Ups'!$J$2:$AD$2,0))</f>
        <v>14-15</v>
      </c>
      <c r="F135" s="2530">
        <f t="array" ref="F135">INDEX('Get-Ups'!$J$3:$M$109, MATCH($A$1,'Get-Ups'!$A$3:$A$109,0), MATCH(F122,'Get-Ups'!$J$2:$AD$2,0))</f>
        <v>7</v>
      </c>
      <c r="G135" s="564">
        <f t="shared" ref="G135:G136" si="1">F135*1.2</f>
        <v>8.4</v>
      </c>
      <c r="H135" s="320"/>
      <c r="I135" s="320"/>
      <c r="J135" s="121"/>
      <c r="K135" s="207"/>
      <c r="L135" s="450" t="str">
        <f>'テンプレート'!L129</f>
        <v>下Throws</v>
      </c>
      <c r="M135" s="127" t="s">
        <v>90</v>
      </c>
      <c r="N135" s="345" t="s">
        <v>122</v>
      </c>
      <c r="O135" s="121"/>
      <c r="P135" s="121"/>
      <c r="Q135" s="121"/>
      <c r="R135" s="121"/>
      <c r="S135" s="121"/>
      <c r="T135" s="121"/>
      <c r="U135" s="121"/>
      <c r="V135" s="121"/>
    </row>
    <row r="136" outlineLevel="1">
      <c r="A136" s="207"/>
      <c r="B136" s="458" t="s">
        <v>511</v>
      </c>
      <c r="C136" s="114"/>
      <c r="D136" s="114"/>
      <c r="E136" s="2529" t="str">
        <f t="array" ref="E136">INDEX('Get-Ups'!$N$3:$O$109, MATCH($A$1,'Get-Ups'!$A$3:$A$109,0), MATCH(E122,'Get-Ups'!$N$2:$AD$2,0))</f>
        <v>24-25</v>
      </c>
      <c r="F136" s="2530">
        <f t="array" ref="F136">INDEX('Get-Ups'!$N$3:$O$109, MATCH($A$1,'Get-Ups'!$A$3:$A$109,0), MATCH(F122,'Get-Ups'!$N$2:$AD$2,0))</f>
        <v>7</v>
      </c>
      <c r="G136" s="564">
        <f t="shared" si="1"/>
        <v>8.4</v>
      </c>
      <c r="H136" s="320"/>
      <c r="I136" s="320"/>
      <c r="J136" s="121"/>
      <c r="K136" s="459" t="str">
        <f>'テンプレート'!K130</f>
        <v>踏み台ジャンプ</v>
      </c>
      <c r="L136" s="224"/>
      <c r="M136" s="445" t="str">
        <f>'テンプレート'!M130</f>
        <v>Duration</v>
      </c>
      <c r="N136" s="138"/>
      <c r="O136" s="121"/>
      <c r="P136" s="121"/>
      <c r="Q136" s="121"/>
      <c r="R136" s="121"/>
      <c r="S136" s="121"/>
      <c r="T136" s="121"/>
      <c r="U136" s="121"/>
      <c r="V136" s="121"/>
    </row>
    <row r="137" outlineLevel="1">
      <c r="A137" s="446" t="s">
        <v>512</v>
      </c>
      <c r="B137" s="447" t="s">
        <v>509</v>
      </c>
      <c r="C137" s="1136"/>
      <c r="D137" s="2529" t="str">
        <f t="array" ref="D137">INDEX('Get-Ups'!$C$3:$C125, MATCH($A$1,'Get-Ups'!$A$3:$A$109,0), MATCH(D122,'Get-Ups'!$C$2,0))</f>
        <v>25</v>
      </c>
      <c r="E137" s="1136"/>
      <c r="F137" s="1136"/>
      <c r="G137" s="1136"/>
      <c r="H137" s="320"/>
      <c r="I137" s="320"/>
      <c r="J137" s="179"/>
      <c r="K137" s="460" t="str">
        <f>'テンプレート'!K131</f>
        <v>踏み</v>
      </c>
      <c r="L137" s="461" t="str">
        <f>'テンプレート'!L131</f>
        <v>踏み</v>
      </c>
      <c r="M137" s="940">
        <v>8.0</v>
      </c>
      <c r="N137" s="462"/>
      <c r="O137" s="121"/>
      <c r="P137" s="121"/>
      <c r="Q137" s="121"/>
      <c r="R137" s="121"/>
      <c r="S137" s="121"/>
      <c r="T137" s="121"/>
      <c r="U137" s="121"/>
      <c r="V137" s="121"/>
    </row>
    <row r="138" outlineLevel="1">
      <c r="A138" s="222"/>
      <c r="B138" s="447" t="s">
        <v>455</v>
      </c>
      <c r="C138" s="2529" t="str">
        <f t="array" ref="C138">INDEX('Get-Ups'!$P$3:$Q$109, MATCH($A$1,'Get-Ups'!$A$3:$A$109,0), MATCH(C122,'Get-Ups'!$P$2:$AD$2,0))</f>
        <v>1-22</v>
      </c>
      <c r="D138" s="2530">
        <f t="array" ref="D138">INDEX('Get-Ups'!$P$3:$Q$109, MATCH($A$1,'Get-Ups'!$A$3:$A$109,0), MATCH(D122,'Get-Ups'!$P$2:$AD$2,0))</f>
        <v>29</v>
      </c>
      <c r="E138" s="1136"/>
      <c r="F138" s="1136"/>
      <c r="G138" s="1136"/>
      <c r="H138" s="320"/>
      <c r="I138" s="320"/>
      <c r="J138" s="121"/>
      <c r="K138" s="452" t="str">
        <f>'テンプレート'!K132</f>
        <v>踏まれ</v>
      </c>
      <c r="L138" s="461" t="str">
        <f>'テンプレート'!L132</f>
        <v>Ground踏まれ</v>
      </c>
      <c r="M138" s="940" t="s">
        <v>504</v>
      </c>
      <c r="N138" s="462"/>
      <c r="O138" s="320"/>
      <c r="P138" s="320"/>
      <c r="Q138" s="320"/>
      <c r="R138" s="320"/>
      <c r="S138" s="320"/>
      <c r="T138" s="320"/>
      <c r="U138" s="320"/>
      <c r="V138" s="320"/>
    </row>
    <row r="139" outlineLevel="1">
      <c r="A139" s="222"/>
      <c r="B139" s="447" t="s">
        <v>496</v>
      </c>
      <c r="C139" s="2529" t="str">
        <f t="array" ref="C139">INDEX('Get-Ups'!$R$3:$S$109, MATCH($A$1,'Get-Ups'!$A$3:$A$109,0), MATCH(C122,'Get-Ups'!$R$2:$AD$2,0))</f>
        <v>1-19</v>
      </c>
      <c r="D139" s="2530">
        <f t="array" ref="D139">INDEX('Get-Ups'!$R$3:$S$109, MATCH($A$1,'Get-Ups'!$A$3:$A$109,0), MATCH(D122,'Get-Ups'!$R$2:$AD$2,0))</f>
        <v>35</v>
      </c>
      <c r="E139" s="1136"/>
      <c r="F139" s="1136"/>
      <c r="G139" s="1136"/>
      <c r="H139" s="320"/>
      <c r="I139" s="320"/>
      <c r="J139" s="179"/>
      <c r="K139" s="222"/>
      <c r="L139" s="461" t="str">
        <f>'テンプレート'!L133</f>
        <v>Ground硬直</v>
      </c>
      <c r="M139" s="940">
        <v>28.0</v>
      </c>
      <c r="N139" s="108"/>
      <c r="O139" s="180"/>
      <c r="P139" s="180"/>
      <c r="Q139" s="180"/>
      <c r="R139" s="180"/>
      <c r="S139" s="180"/>
      <c r="T139" s="180"/>
      <c r="U139" s="180"/>
      <c r="V139" s="180"/>
    </row>
    <row r="140" outlineLevel="1">
      <c r="A140" s="222"/>
      <c r="B140" s="447" t="s">
        <v>497</v>
      </c>
      <c r="C140" s="2529" t="str">
        <f t="array" ref="C140">INDEX('Get-Ups'!$T$3:$U$109, MATCH($A$1,'Get-Ups'!$A$3:$A$109,0), MATCH(C122,'Get-Ups'!$T$2:$AD$2,0))</f>
        <v>1-19</v>
      </c>
      <c r="D140" s="2530">
        <f t="array" ref="D140">INDEX('Get-Ups'!$T$3:$U$109, MATCH($A$1,'Get-Ups'!$A$3:$A$109,0), MATCH(D122,'Get-Ups'!$T$2:$AD$2,0))</f>
        <v>35</v>
      </c>
      <c r="E140" s="1136"/>
      <c r="F140" s="1136"/>
      <c r="G140" s="1136"/>
      <c r="H140" s="320"/>
      <c r="I140" s="320"/>
      <c r="J140" s="121"/>
      <c r="K140" s="222"/>
      <c r="L140" s="461" t="str">
        <f>'テンプレート'!L134</f>
        <v>Air踏まれ</v>
      </c>
      <c r="M140" s="940">
        <v>8.0</v>
      </c>
      <c r="N140" s="108"/>
      <c r="O140" s="180"/>
      <c r="P140" s="180"/>
      <c r="Q140" s="180"/>
      <c r="R140" s="180"/>
      <c r="S140" s="180"/>
      <c r="T140" s="180"/>
      <c r="U140" s="180"/>
      <c r="V140" s="180"/>
    </row>
    <row r="141" outlineLevel="1">
      <c r="A141" s="222"/>
      <c r="B141" s="447" t="s">
        <v>510</v>
      </c>
      <c r="C141" s="2531" t="str">
        <f t="array" ref="C141">INDEX('Get-Ups'!$V$3:$Y$109, MATCH($A$1,'Get-Ups'!$A$3:$A$109,0), MATCH(C122,'Get-Ups'!$V$2:$AD$2,0))</f>
        <v>1-25</v>
      </c>
      <c r="D141" s="2532">
        <f t="array" ref="D141">INDEX('Get-Ups'!$V$3:$Y$109, MATCH($A$1,'Get-Ups'!$A$3:$A$109,0), MATCH(D122,'Get-Ups'!$V$2:$AD$2,0))</f>
        <v>45</v>
      </c>
      <c r="E141" s="2529" t="str">
        <f t="array" ref="E141">INDEX('Get-Ups'!$V$3:$Y$109, MATCH($A$1,'Get-Ups'!$A$3:$A$109,0), MATCH(E122,'Get-Ups'!$V$2:$AD$2,0))</f>
        <v>14-15</v>
      </c>
      <c r="F141" s="2530">
        <f t="array" ref="F141">INDEX('Get-Ups'!$V$3:$Y$109, MATCH($A$1,'Get-Ups'!$A$3:$A$109,0), MATCH(F122,'Get-Ups'!$V$2:$AD$2,0))</f>
        <v>7</v>
      </c>
      <c r="G141" s="564">
        <f t="shared" ref="G141:G142" si="2">F141*1.2</f>
        <v>8.4</v>
      </c>
      <c r="H141" s="320"/>
      <c r="I141" s="320"/>
      <c r="J141" s="179"/>
      <c r="K141" s="222"/>
      <c r="L141" s="461" t="str">
        <f>'テンプレート'!L135</f>
        <v>Air落下</v>
      </c>
      <c r="M141" s="940">
        <v>37.0</v>
      </c>
      <c r="N141" s="108"/>
      <c r="O141" s="180"/>
      <c r="P141" s="180"/>
      <c r="Q141" s="180"/>
      <c r="R141" s="180"/>
      <c r="S141" s="180"/>
      <c r="T141" s="180"/>
      <c r="U141" s="180"/>
      <c r="V141" s="180"/>
    </row>
    <row r="142" outlineLevel="1">
      <c r="A142" s="207"/>
      <c r="B142" s="458" t="s">
        <v>511</v>
      </c>
      <c r="C142" s="114"/>
      <c r="D142" s="114"/>
      <c r="E142" s="2529" t="str">
        <f t="array" ref="E142">INDEX('Get-Ups'!$Z$3:$AA$109, MATCH($A$1,'Get-Ups'!$A$3:$A$109,0), MATCH(E122,'Get-Ups'!$Z$2:$AD$2,0))</f>
        <v>24-25</v>
      </c>
      <c r="F142" s="2530">
        <f t="array" ref="F142">INDEX('Get-Ups'!$Z$3:$AA$109, MATCH($A$1,'Get-Ups'!$A$3:$A$109,0), MATCH(F122,'Get-Ups'!$Z$2:$AD$2,0))</f>
        <v>7</v>
      </c>
      <c r="G142" s="564">
        <f t="shared" si="2"/>
        <v>8.4</v>
      </c>
      <c r="H142" s="320"/>
      <c r="I142" s="320"/>
      <c r="J142" s="179"/>
      <c r="K142" s="451" t="str">
        <f>'テンプレート'!K136</f>
        <v>倒れダメージ</v>
      </c>
      <c r="L142" s="120"/>
      <c r="M142" s="445" t="str">
        <f>'テンプレート'!M136</f>
        <v>Duration</v>
      </c>
      <c r="N142" s="108"/>
      <c r="O142" s="180"/>
      <c r="P142" s="180"/>
      <c r="Q142" s="180"/>
      <c r="R142" s="180"/>
      <c r="S142" s="180"/>
      <c r="T142" s="180"/>
      <c r="U142" s="180"/>
      <c r="V142" s="180"/>
    </row>
    <row r="143" outlineLevel="1">
      <c r="A143" s="446" t="s">
        <v>513</v>
      </c>
      <c r="B143" s="447" t="s">
        <v>514</v>
      </c>
      <c r="C143" s="2529" t="str">
        <f t="array" ref="C143">INDEX(Tripping!$C$3:$D125, MATCH($A$1,Tripping!$A$3:$A$109,0), MATCH(C122,Tripping!$C$2:$AC$2,0))</f>
        <v>1-5</v>
      </c>
      <c r="D143" s="2530">
        <f t="array" ref="D143">INDEX(Tripping!$C$3:$D125, MATCH($A$1,Tripping!$A$3:$A$109,0), MATCH(D122,Tripping!$C$2:$AC$2,0))</f>
        <v>29</v>
      </c>
      <c r="E143" s="1136"/>
      <c r="F143" s="1136"/>
      <c r="G143" s="1136"/>
      <c r="H143" s="320"/>
      <c r="I143" s="320"/>
      <c r="J143" s="121"/>
      <c r="K143" s="460" t="str">
        <f>'テンプレート'!K137</f>
        <v>あお向け倒れ</v>
      </c>
      <c r="L143" s="453" t="str">
        <f>'テンプレート'!L137</f>
        <v>モーション大</v>
      </c>
      <c r="M143" s="940">
        <v>39.0</v>
      </c>
      <c r="N143" s="462"/>
      <c r="O143" s="180"/>
      <c r="P143" s="180"/>
      <c r="Q143" s="180"/>
      <c r="R143" s="180"/>
      <c r="S143" s="180"/>
      <c r="T143" s="180"/>
      <c r="U143" s="180"/>
      <c r="V143" s="180"/>
    </row>
    <row r="144" outlineLevel="1">
      <c r="A144" s="222"/>
      <c r="B144" s="447" t="s">
        <v>515</v>
      </c>
      <c r="C144" s="2529" t="str">
        <f t="array" ref="C144">INDEX(Tripping!$E$3:$F125, MATCH($A$1,Tripping!$A$3:$A$109,0), MATCH(C122,Tripping!$E$2:$AC$2,0))</f>
        <v>1-5</v>
      </c>
      <c r="D144" s="2530">
        <f t="array" ref="D144">INDEX(Tripping!$E$3:$F125, MATCH($A$1,Tripping!$A$3:$A$109,0), MATCH(D122,Tripping!$E$2:$AC$2,0))</f>
        <v>39</v>
      </c>
      <c r="E144" s="1136"/>
      <c r="F144" s="1136"/>
      <c r="G144" s="1136"/>
      <c r="H144" s="320"/>
      <c r="I144" s="320"/>
      <c r="J144" s="179"/>
      <c r="K144" s="460" t="str">
        <f>'テンプレート'!K138</f>
        <v>うつ伏せ倒れ</v>
      </c>
      <c r="L144" s="453" t="str">
        <f>'テンプレート'!L138</f>
        <v>モーション大</v>
      </c>
      <c r="M144" s="940" t="s">
        <v>165</v>
      </c>
      <c r="N144" s="462"/>
      <c r="O144" s="180"/>
      <c r="P144" s="180"/>
      <c r="Q144" s="180"/>
      <c r="R144" s="180"/>
      <c r="S144" s="180"/>
      <c r="T144" s="180"/>
      <c r="U144" s="180"/>
      <c r="V144" s="180"/>
    </row>
    <row r="145" outlineLevel="1">
      <c r="A145" s="222"/>
      <c r="B145" s="447" t="s">
        <v>455</v>
      </c>
      <c r="C145" s="2529" t="str">
        <f t="array" ref="C145">INDEX(Tripping!$G$3:$H$109, MATCH($A$1,Tripping!$A$3:$A$109,0), MATCH(C122,Tripping!$G$2:$AC$2,0))</f>
        <v>1-16</v>
      </c>
      <c r="D145" s="2530">
        <f t="array" ref="D145">INDEX(Tripping!$G$3:$H$109, MATCH($A$1,Tripping!$A$3:$A$109,0), MATCH(D122,Tripping!$G$2:$AC$2,0))</f>
        <v>21</v>
      </c>
      <c r="E145" s="1136"/>
      <c r="F145" s="1136"/>
      <c r="G145" s="1136"/>
      <c r="H145" s="320"/>
      <c r="I145" s="320"/>
      <c r="J145" s="121"/>
      <c r="K145" s="451" t="str">
        <f>'テンプレート'!K139</f>
        <v/>
      </c>
      <c r="L145" s="120"/>
      <c r="M145" s="445" t="str">
        <f>'テンプレート'!M139</f>
        <v/>
      </c>
      <c r="N145" s="108"/>
      <c r="O145" s="180"/>
      <c r="P145" s="180"/>
      <c r="Q145" s="180"/>
      <c r="R145" s="180"/>
      <c r="S145" s="180"/>
      <c r="T145" s="180"/>
      <c r="U145" s="180"/>
      <c r="V145" s="180"/>
    </row>
    <row r="146" outlineLevel="1">
      <c r="A146" s="222"/>
      <c r="B146" s="447" t="s">
        <v>496</v>
      </c>
      <c r="C146" s="2529" t="str">
        <f t="array" ref="C146">INDEX(Tripping!$I$3:$J$109, MATCH($A$1,Tripping!$A$3:$A$109,0), MATCH(C122,Tripping!$I$2:$AC$2,0))</f>
        <v>1-9</v>
      </c>
      <c r="D146" s="2530">
        <f t="array" ref="D146">INDEX(Tripping!$I$3:$J$109, MATCH($A$1,Tripping!$A$3:$A$109,0), MATCH(D122,Tripping!$I$2:$AC$2,0))</f>
        <v>28</v>
      </c>
      <c r="E146" s="1136"/>
      <c r="F146" s="1136"/>
      <c r="G146" s="1136"/>
      <c r="H146" s="320"/>
      <c r="I146" s="320"/>
      <c r="J146" s="320"/>
      <c r="K146" s="463"/>
      <c r="L146" s="464" t="str">
        <f>'テンプレート'!L140</f>
        <v/>
      </c>
      <c r="M146" s="940" t="s">
        <v>504</v>
      </c>
      <c r="N146" s="108"/>
      <c r="O146" s="180"/>
      <c r="P146" s="180"/>
      <c r="Q146" s="180"/>
      <c r="R146" s="180"/>
      <c r="S146" s="180"/>
      <c r="T146" s="180"/>
      <c r="U146" s="180"/>
      <c r="V146" s="180"/>
    </row>
    <row r="147" outlineLevel="1">
      <c r="A147" s="222"/>
      <c r="B147" s="447" t="s">
        <v>497</v>
      </c>
      <c r="C147" s="2529" t="str">
        <f t="array" ref="C147">INDEX(Tripping!$K$3:$L$109, MATCH($A$1,Tripping!$A$3:$A$109,0), MATCH(C122,Tripping!$K$2:$AC$2,0))</f>
        <v>1-9</v>
      </c>
      <c r="D147" s="2530">
        <f t="array" ref="D147">INDEX(Tripping!$K$3:$L$109, MATCH($A$1,Tripping!$A$3:$A$109,0), MATCH(D122,Tripping!$K$2:$AC$2,0))</f>
        <v>28</v>
      </c>
      <c r="E147" s="1136"/>
      <c r="F147" s="1136"/>
      <c r="G147" s="1136"/>
      <c r="H147" s="320"/>
      <c r="I147" s="320"/>
      <c r="J147" s="320"/>
      <c r="K147" s="465"/>
      <c r="L147" s="180"/>
      <c r="M147" s="180"/>
      <c r="N147" s="108"/>
      <c r="O147" s="180"/>
      <c r="P147" s="180"/>
      <c r="Q147" s="180"/>
      <c r="R147" s="180"/>
      <c r="S147" s="180"/>
      <c r="T147" s="180"/>
      <c r="U147" s="180"/>
      <c r="V147" s="180"/>
    </row>
    <row r="148" outlineLevel="1">
      <c r="A148" s="222"/>
      <c r="B148" s="447" t="s">
        <v>510</v>
      </c>
      <c r="C148" s="2531" t="str">
        <f t="array" ref="C148">INDEX(Tripping!$M$3:$P$109, MATCH($A$1,Tripping!$A$3:$A$109,0), MATCH(C122,Tripping!$M$2:$AC$2,0))</f>
        <v>1-7</v>
      </c>
      <c r="D148" s="2532">
        <f t="array" ref="D148">INDEX(Tripping!$M$3:$P$109, MATCH($A$1,Tripping!$A$3:$A$109,0), MATCH(D122,Tripping!$M$2:$AC$2,0))</f>
        <v>49</v>
      </c>
      <c r="E148" s="2529" t="str">
        <f t="array" ref="E148">INDEX(Tripping!$M$3:$P$109, MATCH($A$1,Tripping!$A$3:$A$109,0), MATCH(E122,Tripping!$M$2:$AC$2,0))</f>
        <v>20-21</v>
      </c>
      <c r="F148" s="2530">
        <f t="array" ref="F148">INDEX(Tripping!$M$3:$P$109, MATCH($A$1,Tripping!$A$3:$A$109,0), MATCH(F122,Tripping!$M$2:$AC$2,0))</f>
        <v>5</v>
      </c>
      <c r="G148" s="564">
        <f t="shared" ref="G148:G149" si="3">F148*1.2</f>
        <v>6</v>
      </c>
      <c r="H148" s="320"/>
      <c r="I148" s="320"/>
      <c r="J148" s="320"/>
      <c r="K148" s="180"/>
      <c r="L148" s="180"/>
      <c r="M148" s="180"/>
      <c r="N148" s="108"/>
      <c r="O148" s="108"/>
      <c r="P148" s="108"/>
      <c r="Q148" s="108"/>
      <c r="R148" s="180"/>
      <c r="S148" s="180"/>
      <c r="T148" s="180"/>
      <c r="U148" s="180"/>
      <c r="V148" s="180"/>
    </row>
    <row r="149" outlineLevel="1">
      <c r="A149" s="207"/>
      <c r="B149" s="458" t="s">
        <v>511</v>
      </c>
      <c r="C149" s="114"/>
      <c r="D149" s="114"/>
      <c r="E149" s="2529" t="str">
        <f t="array" ref="E149">INDEX(Tripping!$Q$3:$R$109, MATCH($A$1,Tripping!$A$3:$A$109,0), MATCH(E122,Tripping!$Q$2:$AC$2,0))</f>
        <v>29-30</v>
      </c>
      <c r="F149" s="2530">
        <f t="array" ref="F149">INDEX(Tripping!$Q$3:$R$109, MATCH($A$1,Tripping!$A$3:$A$109,0), MATCH(F122,Tripping!$Q$2:$AC$2,0))</f>
        <v>5</v>
      </c>
      <c r="G149" s="564">
        <f t="shared" si="3"/>
        <v>6</v>
      </c>
      <c r="H149" s="320"/>
      <c r="I149" s="320"/>
      <c r="J149" s="320"/>
      <c r="K149" s="180"/>
      <c r="L149" s="180"/>
      <c r="M149" s="180"/>
      <c r="N149" s="108"/>
      <c r="O149" s="108"/>
      <c r="P149" s="108"/>
      <c r="Q149" s="108"/>
      <c r="R149" s="180"/>
      <c r="S149" s="180"/>
      <c r="T149" s="180"/>
      <c r="U149" s="180"/>
      <c r="V149" s="180"/>
    </row>
  </sheetData>
  <mergeCells count="141">
    <mergeCell ref="C110:C111"/>
    <mergeCell ref="A115:A117"/>
    <mergeCell ref="A110:A111"/>
    <mergeCell ref="A113:B114"/>
    <mergeCell ref="A118:A119"/>
    <mergeCell ref="A108:A109"/>
    <mergeCell ref="H106:J107"/>
    <mergeCell ref="C106:C107"/>
    <mergeCell ref="E106:E107"/>
    <mergeCell ref="C104:C105"/>
    <mergeCell ref="E104:E105"/>
    <mergeCell ref="A104:A105"/>
    <mergeCell ref="A100:A102"/>
    <mergeCell ref="A97:B98"/>
    <mergeCell ref="K125:L125"/>
    <mergeCell ref="K123:K124"/>
    <mergeCell ref="H103:J103"/>
    <mergeCell ref="H104:J105"/>
    <mergeCell ref="E110:E111"/>
    <mergeCell ref="A103:B103"/>
    <mergeCell ref="A106:A107"/>
    <mergeCell ref="C141:C142"/>
    <mergeCell ref="C135:C136"/>
    <mergeCell ref="C108:C109"/>
    <mergeCell ref="E108:E109"/>
    <mergeCell ref="D141:D142"/>
    <mergeCell ref="A137:A142"/>
    <mergeCell ref="A128:A130"/>
    <mergeCell ref="A123:A127"/>
    <mergeCell ref="D135:D136"/>
    <mergeCell ref="A131:A136"/>
    <mergeCell ref="A51:A55"/>
    <mergeCell ref="A49:B50"/>
    <mergeCell ref="A15:B16"/>
    <mergeCell ref="A11:B12"/>
    <mergeCell ref="A44:A47"/>
    <mergeCell ref="A37:A39"/>
    <mergeCell ref="D37:D39"/>
    <mergeCell ref="D40:D43"/>
    <mergeCell ref="D44:D47"/>
    <mergeCell ref="D32:D33"/>
    <mergeCell ref="C1:G12"/>
    <mergeCell ref="E16:F16"/>
    <mergeCell ref="G16:H16"/>
    <mergeCell ref="C16:D16"/>
    <mergeCell ref="J51:J53"/>
    <mergeCell ref="I51:I55"/>
    <mergeCell ref="H37:J39"/>
    <mergeCell ref="H40:J43"/>
    <mergeCell ref="H36:J36"/>
    <mergeCell ref="H34:J34"/>
    <mergeCell ref="H35:J35"/>
    <mergeCell ref="A56:A58"/>
    <mergeCell ref="A40:A43"/>
    <mergeCell ref="I56:I58"/>
    <mergeCell ref="D80:D83"/>
    <mergeCell ref="H80:J83"/>
    <mergeCell ref="I65:I69"/>
    <mergeCell ref="J65:J67"/>
    <mergeCell ref="J68:J69"/>
    <mergeCell ref="D85:D90"/>
    <mergeCell ref="D59:D61"/>
    <mergeCell ref="D62:D64"/>
    <mergeCell ref="D56:D58"/>
    <mergeCell ref="D51:D55"/>
    <mergeCell ref="J59:J60"/>
    <mergeCell ref="D65:D69"/>
    <mergeCell ref="I59:I61"/>
    <mergeCell ref="I62:I64"/>
    <mergeCell ref="J62:J63"/>
    <mergeCell ref="H73:J78"/>
    <mergeCell ref="H72:J72"/>
    <mergeCell ref="H44:J47"/>
    <mergeCell ref="H32:J33"/>
    <mergeCell ref="H31:J31"/>
    <mergeCell ref="H27:J27"/>
    <mergeCell ref="H28:J28"/>
    <mergeCell ref="H30:J30"/>
    <mergeCell ref="H29:J29"/>
    <mergeCell ref="H10:H11"/>
    <mergeCell ref="I10:I11"/>
    <mergeCell ref="K1:M2"/>
    <mergeCell ref="K16:N16"/>
    <mergeCell ref="H26:J26"/>
    <mergeCell ref="H25:J25"/>
    <mergeCell ref="J54:J55"/>
    <mergeCell ref="J56:J57"/>
    <mergeCell ref="I4:I5"/>
    <mergeCell ref="H4:H5"/>
    <mergeCell ref="I6:I7"/>
    <mergeCell ref="H8:J9"/>
    <mergeCell ref="H6:H7"/>
    <mergeCell ref="H1:J2"/>
    <mergeCell ref="A84:B84"/>
    <mergeCell ref="A92:B92"/>
    <mergeCell ref="A85:A91"/>
    <mergeCell ref="A80:A83"/>
    <mergeCell ref="A75:A77"/>
    <mergeCell ref="A71:B71"/>
    <mergeCell ref="A72:B72"/>
    <mergeCell ref="A26:A31"/>
    <mergeCell ref="A32:A33"/>
    <mergeCell ref="A62:A64"/>
    <mergeCell ref="A59:A61"/>
    <mergeCell ref="A79:B79"/>
    <mergeCell ref="A24:B25"/>
    <mergeCell ref="A65:A69"/>
    <mergeCell ref="K122:L122"/>
    <mergeCell ref="A121:B122"/>
    <mergeCell ref="U80:U83"/>
    <mergeCell ref="U93:U95"/>
    <mergeCell ref="V93:V95"/>
    <mergeCell ref="V85:V91"/>
    <mergeCell ref="U85:U91"/>
    <mergeCell ref="V73:V78"/>
    <mergeCell ref="U73:U78"/>
    <mergeCell ref="D75:D77"/>
    <mergeCell ref="R51:V55"/>
    <mergeCell ref="R56:V58"/>
    <mergeCell ref="R59:V61"/>
    <mergeCell ref="R50:V50"/>
    <mergeCell ref="V80:V83"/>
    <mergeCell ref="R62:V64"/>
    <mergeCell ref="R65:V69"/>
    <mergeCell ref="A143:A149"/>
    <mergeCell ref="C148:C149"/>
    <mergeCell ref="D148:D149"/>
    <mergeCell ref="A93:A95"/>
    <mergeCell ref="H108:J109"/>
    <mergeCell ref="H84:J84"/>
    <mergeCell ref="H85:J91"/>
    <mergeCell ref="H79:J79"/>
    <mergeCell ref="H92:J92"/>
    <mergeCell ref="H93:J95"/>
    <mergeCell ref="H110:J111"/>
    <mergeCell ref="K132:K135"/>
    <mergeCell ref="K126:K131"/>
    <mergeCell ref="K138:K141"/>
    <mergeCell ref="K142:L142"/>
    <mergeCell ref="K145:L145"/>
    <mergeCell ref="K136:L136"/>
  </mergeCells>
  <conditionalFormatting sqref="K1:K15 K17:K74 K76:K79 K81:K89 K92 K94 K96:K103 K105 K107 K109 K111:K146">
    <cfRule type="containsText" dxfId="0" priority="1" operator="containsText" text="361">
      <formula>NOT(ISERROR(SEARCH(("361"),(K1))))</formula>
    </cfRule>
  </conditionalFormatting>
  <conditionalFormatting sqref="K1:K15 K17:K74 K76:K79 K81:K89 K92 K94 K96:K103 K105 K107 K109 K111:K146">
    <cfRule type="containsText" dxfId="1" priority="2" operator="containsText" text="363">
      <formula>NOT(ISERROR(SEARCH(("363"),(K1))))</formula>
    </cfRule>
  </conditionalFormatting>
  <conditionalFormatting sqref="K1:K15 K17:K74 K76:K79 K81:K89 K92 K94 K96:K103 K105 K107 K109 K111:K146">
    <cfRule type="containsText" dxfId="1" priority="3" operator="containsText" text="365">
      <formula>NOT(ISERROR(SEARCH(("365"),(K1))))</formula>
    </cfRule>
  </conditionalFormatting>
  <conditionalFormatting sqref="K1:K15 K17:K74 K76:K79 K81:K89 K92 K94 K96:K103 K105 K107 K109 K111:K146">
    <cfRule type="containsText" dxfId="1" priority="4" operator="containsText" text="366">
      <formula>NOT(ISERROR(SEARCH(("366"),(K1))))</formula>
    </cfRule>
  </conditionalFormatting>
  <conditionalFormatting sqref="K1:K15 K17:K74 K76:K79 K81:K89 K92 K94 K96:K103 K105 K107 K109 K111:K146">
    <cfRule type="containsText" dxfId="1" priority="5" operator="containsText" text="367">
      <formula>NOT(ISERROR(SEARCH(("367"),(K1))))</formula>
    </cfRule>
  </conditionalFormatting>
  <conditionalFormatting sqref="P105 P107 P109">
    <cfRule type="cellIs" dxfId="2" priority="6" operator="equal">
      <formula>"敵のみ"</formula>
    </cfRule>
  </conditionalFormatting>
  <conditionalFormatting sqref="D105 D107 D109 D111">
    <cfRule type="cellIs" dxfId="3" priority="7" operator="equal">
      <formula>"-"</formula>
    </cfRule>
  </conditionalFormatting>
  <conditionalFormatting sqref="O1:O74 O76:O79 O81:O89 O92 O96:O103 O105 O107 O109 O111:O149">
    <cfRule type="cellIs" dxfId="4" priority="8" operator="greaterThan">
      <formula>0</formula>
    </cfRule>
  </conditionalFormatting>
  <conditionalFormatting sqref="P1:Q74 P76:Q79 P81:Q89 P92:Q92 P96:Q103 P105:Q105 P107:Q107 P109:Q109 Q111:Q149 P112:P149">
    <cfRule type="cellIs" dxfId="5" priority="9" operator="lessThan">
      <formula>1</formula>
    </cfRule>
  </conditionalFormatting>
  <conditionalFormatting sqref="P1:Q74 P76:Q79 P81:Q89 P92:Q92 P96:Q103 P105:Q105 P107:Q107 P109:Q109 Q111:Q149 P112:P149">
    <cfRule type="cellIs" dxfId="4" priority="10" operator="greaterThan">
      <formula>1</formula>
    </cfRule>
  </conditionalFormatting>
  <conditionalFormatting sqref="N25:N74 N76:N79 N81:N89 N92 N94 N96:N103 N105 N107 N109 N111">
    <cfRule type="cellIs" dxfId="6" priority="11" operator="greaterThan">
      <formula>0</formula>
    </cfRule>
  </conditionalFormatting>
  <conditionalFormatting sqref="N1:N15 N17:N74 N76:N79 N81:N89 N92 N94 N96:N103 N105 N107 N109 N111:N149">
    <cfRule type="containsText" dxfId="6" priority="12" operator="containsText" text="/">
      <formula>NOT(ISERROR(SEARCH(("/"),(N1))))</formula>
    </cfRule>
  </conditionalFormatting>
  <drawing r:id="rId2"/>
  <legacyDrawing r:id="rId3"/>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02F3A"/>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533">
        <v>57.0</v>
      </c>
      <c r="B1" s="2534"/>
      <c r="C1" s="2535" t="str">
        <f>IMAGE(VLOOKUP($A$1,Fighters!A2:AI107,12,FALSE),1)</f>
        <v/>
      </c>
      <c r="D1" s="2536"/>
      <c r="E1" s="2536"/>
      <c r="F1" s="2536"/>
      <c r="G1" s="2537"/>
      <c r="H1" s="2538"/>
      <c r="I1" s="2536"/>
      <c r="J1" s="2537"/>
      <c r="K1" s="2539"/>
      <c r="L1" s="2536"/>
      <c r="M1" s="2537"/>
      <c r="N1" s="2540"/>
      <c r="O1" s="2540"/>
      <c r="P1" s="2540"/>
      <c r="Q1" s="2540"/>
      <c r="R1" s="2541"/>
      <c r="S1" s="2541"/>
      <c r="T1" s="2541"/>
      <c r="U1" s="2541"/>
      <c r="V1" s="2541"/>
    </row>
    <row r="2">
      <c r="A2" s="2542" t="str">
        <f>VLOOKUP($A$1,Fighters!$A$2:$AI$81,6,FALSE)</f>
        <v>#a02f3a</v>
      </c>
      <c r="B2" s="2534"/>
      <c r="C2" s="2543"/>
      <c r="G2" s="2544"/>
      <c r="H2" s="2545"/>
      <c r="I2" s="2546"/>
      <c r="J2" s="2547"/>
      <c r="K2" s="2545"/>
      <c r="L2" s="2546"/>
      <c r="M2" s="2547"/>
      <c r="N2" s="2540"/>
      <c r="O2" s="2540"/>
      <c r="P2" s="2540"/>
      <c r="Q2" s="2540"/>
      <c r="R2" s="2541"/>
      <c r="S2" s="2541"/>
      <c r="T2" s="2541"/>
      <c r="U2" s="2541"/>
      <c r="V2" s="2541"/>
    </row>
    <row r="3">
      <c r="A3" s="2542" t="str">
        <f>VLOOKUP($A$1,Fighters!$A$2:$AI$81,14,FALSE)</f>
        <v>57. シュルク</v>
      </c>
      <c r="B3" s="2534"/>
      <c r="C3" s="2543"/>
      <c r="G3" s="2544"/>
      <c r="H3" s="2548"/>
      <c r="I3" s="2548"/>
      <c r="J3" s="2548"/>
      <c r="K3" s="2549"/>
      <c r="L3" s="2549"/>
      <c r="M3" s="2549"/>
      <c r="N3" s="2540"/>
      <c r="O3" s="2540"/>
      <c r="P3" s="2540"/>
      <c r="Q3" s="2540"/>
      <c r="R3" s="2550"/>
      <c r="S3" s="2541"/>
      <c r="T3" s="2541"/>
      <c r="U3" s="2541"/>
      <c r="V3" s="2541"/>
    </row>
    <row r="4">
      <c r="A4" s="2542" t="str">
        <f>VLOOKUP($A$1,Fighters!$A$2:$AI$81,13,FALSE)</f>
        <v>1</v>
      </c>
      <c r="B4" s="2534"/>
      <c r="C4" s="2543"/>
      <c r="G4" s="2544"/>
      <c r="H4" s="2551"/>
      <c r="I4" s="2551"/>
      <c r="J4" s="2548"/>
      <c r="K4" s="2549"/>
      <c r="L4" s="2549"/>
      <c r="M4" s="2549"/>
      <c r="N4" s="2540"/>
      <c r="O4" s="2540"/>
      <c r="P4" s="2540"/>
      <c r="Q4" s="2540"/>
      <c r="R4" s="2550"/>
      <c r="S4" s="2541"/>
      <c r="T4" s="2541"/>
      <c r="U4" s="2541"/>
      <c r="V4" s="2541"/>
    </row>
    <row r="5" ht="16.5" customHeight="1">
      <c r="A5" s="2533"/>
      <c r="B5" s="2534"/>
      <c r="C5" s="2543"/>
      <c r="G5" s="2544"/>
      <c r="H5" s="2554"/>
      <c r="I5" s="2554"/>
      <c r="J5" s="2556"/>
      <c r="K5" s="2559"/>
      <c r="L5" s="2560"/>
      <c r="M5" s="2560"/>
      <c r="N5" s="2540"/>
      <c r="O5" s="2540"/>
      <c r="P5" s="2540"/>
      <c r="Q5" s="2540"/>
      <c r="R5" s="2550"/>
      <c r="S5" s="2541"/>
      <c r="T5" s="2541"/>
      <c r="U5" s="2541"/>
      <c r="V5" s="2541"/>
    </row>
    <row r="6">
      <c r="A6" s="2534"/>
      <c r="B6" s="2534"/>
      <c r="C6" s="2543"/>
      <c r="G6" s="2544"/>
      <c r="H6" s="2551"/>
      <c r="I6" s="2562" t="s">
        <v>6</v>
      </c>
      <c r="J6" s="2559"/>
      <c r="K6" s="2563"/>
      <c r="L6" s="2560"/>
      <c r="M6" s="2560"/>
      <c r="N6" s="2540"/>
      <c r="O6" s="2540"/>
      <c r="P6" s="2540"/>
      <c r="Q6" s="2540"/>
      <c r="R6" s="2550"/>
      <c r="S6" s="2541"/>
      <c r="T6" s="2541"/>
      <c r="U6" s="2541"/>
      <c r="V6" s="2541"/>
    </row>
    <row r="7">
      <c r="A7" s="2534"/>
      <c r="B7" s="2534"/>
      <c r="C7" s="2543"/>
      <c r="G7" s="2544"/>
      <c r="H7" s="2554"/>
      <c r="I7" s="2554"/>
      <c r="J7" s="2559"/>
      <c r="K7" s="2563"/>
      <c r="L7" s="2560"/>
      <c r="M7" s="2560"/>
      <c r="N7" s="2540"/>
      <c r="O7" s="2540"/>
      <c r="P7" s="2540"/>
      <c r="Q7" s="2540"/>
      <c r="R7" s="2550"/>
      <c r="S7" s="2541"/>
      <c r="T7" s="2541"/>
      <c r="U7" s="2541"/>
      <c r="V7" s="2541"/>
    </row>
    <row r="8">
      <c r="A8" s="2534"/>
      <c r="B8" s="2534"/>
      <c r="C8" s="2543"/>
      <c r="G8" s="2544"/>
      <c r="H8" s="2565">
        <v>43613.01069704861</v>
      </c>
      <c r="I8" s="2536"/>
      <c r="J8" s="2537"/>
      <c r="K8" s="2559"/>
      <c r="L8" s="2560"/>
      <c r="M8" s="2560"/>
      <c r="N8" s="2540"/>
      <c r="O8" s="2540"/>
      <c r="P8" s="2540"/>
      <c r="Q8" s="2540"/>
      <c r="R8" s="2550"/>
      <c r="S8" s="2541"/>
      <c r="T8" s="2541"/>
      <c r="U8" s="2541"/>
      <c r="V8" s="2541"/>
    </row>
    <row r="9">
      <c r="A9" s="2534"/>
      <c r="B9" s="2534"/>
      <c r="C9" s="2543"/>
      <c r="G9" s="2544"/>
      <c r="H9" s="2545"/>
      <c r="I9" s="2546"/>
      <c r="J9" s="2547"/>
      <c r="K9" s="2541"/>
      <c r="L9" s="2540"/>
      <c r="M9" s="2540"/>
      <c r="N9" s="2540"/>
      <c r="O9" s="2540"/>
      <c r="P9" s="2540"/>
      <c r="Q9" s="2540"/>
      <c r="R9" s="2550"/>
      <c r="S9" s="2541"/>
      <c r="T9" s="2541"/>
      <c r="U9" s="2541"/>
      <c r="V9" s="2541"/>
    </row>
    <row r="10">
      <c r="A10" s="2534"/>
      <c r="B10" s="2534"/>
      <c r="C10" s="2543"/>
      <c r="G10" s="2544"/>
      <c r="H10" s="2567"/>
      <c r="I10" s="2567"/>
      <c r="J10" s="2541"/>
      <c r="K10" s="2541"/>
      <c r="L10" s="2540"/>
      <c r="M10" s="2540"/>
      <c r="N10" s="2540"/>
      <c r="O10" s="2540"/>
      <c r="P10" s="2540"/>
      <c r="Q10" s="2540"/>
      <c r="R10" s="2550"/>
      <c r="S10" s="2541"/>
      <c r="T10" s="2541"/>
      <c r="U10" s="2541"/>
      <c r="V10" s="2541"/>
    </row>
    <row r="11">
      <c r="A11" s="2569" t="s">
        <v>11</v>
      </c>
      <c r="B11" s="2537"/>
      <c r="C11" s="2543"/>
      <c r="G11" s="2544"/>
      <c r="H11" s="2554"/>
      <c r="I11" s="2554"/>
      <c r="J11" s="2541"/>
      <c r="K11" s="2541"/>
      <c r="L11" s="2540"/>
      <c r="M11" s="2540"/>
      <c r="N11" s="2540"/>
      <c r="O11" s="2540"/>
      <c r="P11" s="2540"/>
      <c r="Q11" s="2540"/>
      <c r="R11" s="2550"/>
      <c r="S11" s="2541"/>
      <c r="T11" s="2541"/>
      <c r="U11" s="2541"/>
      <c r="V11" s="2541"/>
    </row>
    <row r="12">
      <c r="A12" s="2545"/>
      <c r="B12" s="2547"/>
      <c r="C12" s="2545"/>
      <c r="D12" s="2546"/>
      <c r="E12" s="2546"/>
      <c r="F12" s="2546"/>
      <c r="G12" s="2547"/>
      <c r="H12" s="2571"/>
      <c r="I12" s="2571"/>
      <c r="J12" s="2534"/>
      <c r="K12" s="2534"/>
      <c r="L12" s="2540"/>
      <c r="M12" s="2540"/>
      <c r="N12" s="2540"/>
      <c r="O12" s="2540"/>
      <c r="P12" s="2540"/>
      <c r="Q12" s="2540"/>
      <c r="R12" s="2550"/>
      <c r="S12" s="2541"/>
      <c r="T12" s="2541"/>
      <c r="U12" s="2541"/>
      <c r="V12" s="2541"/>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outlineLevel="1">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97 [32nd]</v>
      </c>
      <c r="G17" s="123" t="str">
        <f>'テンプレート'!G17</f>
        <v>SH AirTime</v>
      </c>
      <c r="H17" s="127" t="s">
        <v>3911</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1.87 [48th]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18.425 [35th]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1.155 [34th]</v>
      </c>
      <c r="G18" s="123" t="str">
        <f>'テンプレート'!G18</f>
        <v>FH AirTime</v>
      </c>
      <c r="H18" s="127" t="s">
        <v>3920</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0.09064 [78th]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33.5 [36th]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1.672 [44th]</v>
      </c>
      <c r="G19" s="123" t="str">
        <f>'テンプレート'!G19</f>
        <v>SHFF AirTime</v>
      </c>
      <c r="H19" s="127" t="s">
        <v>675</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0.094 [61st]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16.8 [29th]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1.113 [31st]</v>
      </c>
      <c r="G20" s="123" t="str">
        <f>'テンプレート'!G20</f>
        <v>FHFF AirTime</v>
      </c>
      <c r="H20" s="127" t="s">
        <v>676</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33.5 [40th]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15F [1st]</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1.58 [41st]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0.009 [46th]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2.528 [38th]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0.098 [29th]</v>
      </c>
      <c r="M22" s="105"/>
      <c r="N22" s="179"/>
      <c r="O22" s="104"/>
      <c r="P22" s="104"/>
      <c r="Q22" s="104"/>
      <c r="R22" s="104"/>
      <c r="S22" s="105"/>
      <c r="T22" s="105"/>
      <c r="U22" s="105"/>
      <c r="V22" s="105"/>
    </row>
    <row r="23" outlineLevel="1">
      <c r="A23" s="107"/>
      <c r="B23" s="107"/>
      <c r="C23" s="107"/>
      <c r="D23" s="107"/>
      <c r="E23" s="107"/>
      <c r="F23" s="107"/>
      <c r="G23" s="103"/>
      <c r="H23" s="103"/>
      <c r="I23" s="138"/>
      <c r="J23" s="107"/>
      <c r="K23" s="180"/>
      <c r="L23" s="138"/>
      <c r="M23" s="105"/>
      <c r="N23" s="179"/>
      <c r="O23" s="104"/>
      <c r="P23" s="104"/>
      <c r="Q23" s="104"/>
      <c r="R23" s="104"/>
      <c r="S23" s="105"/>
      <c r="T23" s="105"/>
      <c r="U23" s="105"/>
      <c r="V23" s="105"/>
    </row>
    <row r="24" outlineLevel="1">
      <c r="A24" s="182"/>
      <c r="B24" s="182"/>
      <c r="C24" s="116" t="s">
        <v>3940</v>
      </c>
      <c r="D24" s="120"/>
      <c r="E24" s="120"/>
      <c r="F24" s="120"/>
      <c r="G24" s="120"/>
      <c r="H24" s="117"/>
      <c r="I24" s="183"/>
      <c r="J24" s="183"/>
      <c r="K24" s="183"/>
      <c r="L24" s="186"/>
      <c r="M24" s="186"/>
      <c r="N24" s="187"/>
      <c r="O24" s="187"/>
      <c r="P24" s="187"/>
      <c r="Q24" s="188"/>
      <c r="R24" s="186"/>
      <c r="S24" s="186"/>
      <c r="T24" s="186"/>
      <c r="U24" s="186"/>
      <c r="V24" s="186"/>
    </row>
    <row r="25" outlineLevel="1">
      <c r="A25" s="182"/>
      <c r="B25" s="182"/>
      <c r="C25" s="2593" t="s">
        <v>3295</v>
      </c>
      <c r="D25" s="2594" t="s">
        <v>3941</v>
      </c>
      <c r="E25" s="2595" t="s">
        <v>3942</v>
      </c>
      <c r="F25" s="2596" t="s">
        <v>3943</v>
      </c>
      <c r="G25" s="2597" t="s">
        <v>3944</v>
      </c>
      <c r="H25" s="2598" t="s">
        <v>3945</v>
      </c>
      <c r="I25" s="183"/>
      <c r="J25" s="183"/>
      <c r="K25" s="183"/>
      <c r="L25" s="186"/>
      <c r="M25" s="186"/>
      <c r="N25" s="187"/>
      <c r="O25" s="187"/>
      <c r="P25" s="187"/>
      <c r="Q25" s="188"/>
      <c r="R25" s="186"/>
      <c r="S25" s="186"/>
      <c r="T25" s="186"/>
      <c r="U25" s="186"/>
      <c r="V25" s="186"/>
    </row>
    <row r="26" outlineLevel="1">
      <c r="A26" s="182"/>
      <c r="B26" s="182"/>
      <c r="C26" s="123" t="s">
        <v>3946</v>
      </c>
      <c r="D26" s="199" t="s">
        <v>3947</v>
      </c>
      <c r="E26" s="199" t="s">
        <v>3948</v>
      </c>
      <c r="F26" s="199" t="s">
        <v>3947</v>
      </c>
      <c r="G26" s="199" t="s">
        <v>3949</v>
      </c>
      <c r="H26" s="199" t="s">
        <v>3948</v>
      </c>
      <c r="I26" s="183"/>
      <c r="J26" s="183"/>
      <c r="K26" s="183"/>
      <c r="L26" s="186"/>
      <c r="M26" s="186"/>
      <c r="N26" s="187"/>
      <c r="O26" s="187"/>
      <c r="P26" s="187"/>
      <c r="Q26" s="188"/>
      <c r="R26" s="186"/>
      <c r="S26" s="186"/>
      <c r="T26" s="186"/>
      <c r="U26" s="186"/>
      <c r="V26" s="186"/>
    </row>
    <row r="27" outlineLevel="1">
      <c r="A27" s="182"/>
      <c r="B27" s="182"/>
      <c r="C27" s="123" t="s">
        <v>3950</v>
      </c>
      <c r="D27" s="199" t="s">
        <v>3951</v>
      </c>
      <c r="E27" s="199" t="s">
        <v>3952</v>
      </c>
      <c r="F27" s="199" t="s">
        <v>3951</v>
      </c>
      <c r="G27" s="199" t="s">
        <v>3953</v>
      </c>
      <c r="H27" s="199" t="s">
        <v>3952</v>
      </c>
      <c r="I27" s="183"/>
      <c r="J27" s="183"/>
      <c r="K27" s="183"/>
      <c r="L27" s="186"/>
      <c r="M27" s="186"/>
      <c r="N27" s="187"/>
      <c r="O27" s="187"/>
      <c r="P27" s="187"/>
      <c r="Q27" s="188"/>
      <c r="R27" s="186"/>
      <c r="S27" s="186"/>
      <c r="T27" s="186"/>
      <c r="U27" s="186"/>
      <c r="V27" s="186"/>
    </row>
    <row r="28" outlineLevel="1">
      <c r="A28" s="182"/>
      <c r="B28" s="182"/>
      <c r="C28" s="123" t="s">
        <v>1452</v>
      </c>
      <c r="D28" s="386"/>
      <c r="E28" s="199" t="s">
        <v>2211</v>
      </c>
      <c r="F28" s="199" t="s">
        <v>1054</v>
      </c>
      <c r="G28" s="199" t="s">
        <v>291</v>
      </c>
      <c r="H28" s="199" t="s">
        <v>1281</v>
      </c>
      <c r="I28" s="183"/>
      <c r="J28" s="183"/>
      <c r="K28" s="183"/>
      <c r="L28" s="186"/>
      <c r="M28" s="186"/>
      <c r="N28" s="187"/>
      <c r="O28" s="187"/>
      <c r="P28" s="187"/>
      <c r="Q28" s="188"/>
      <c r="R28" s="186"/>
      <c r="S28" s="186"/>
      <c r="T28" s="186"/>
      <c r="U28" s="186"/>
      <c r="V28" s="186"/>
    </row>
    <row r="29" outlineLevel="1">
      <c r="A29" s="182"/>
      <c r="B29" s="182"/>
      <c r="C29" s="123" t="s">
        <v>3300</v>
      </c>
      <c r="D29" s="199" t="s">
        <v>452</v>
      </c>
      <c r="E29" s="386"/>
      <c r="F29" s="199" t="s">
        <v>1054</v>
      </c>
      <c r="G29" s="199" t="s">
        <v>452</v>
      </c>
      <c r="H29" s="386"/>
      <c r="I29" s="183"/>
      <c r="J29" s="183"/>
      <c r="K29" s="183"/>
      <c r="L29" s="186"/>
      <c r="M29" s="186"/>
      <c r="N29" s="187"/>
      <c r="O29" s="187"/>
      <c r="P29" s="187"/>
      <c r="Q29" s="188"/>
      <c r="R29" s="186"/>
      <c r="S29" s="186"/>
      <c r="T29" s="186"/>
      <c r="U29" s="186"/>
      <c r="V29" s="186"/>
    </row>
    <row r="30" outlineLevel="1">
      <c r="A30" s="182"/>
      <c r="B30" s="182"/>
      <c r="C30" s="123" t="s">
        <v>3954</v>
      </c>
      <c r="D30" s="386"/>
      <c r="E30" s="386"/>
      <c r="F30" s="199" t="s">
        <v>1309</v>
      </c>
      <c r="G30" s="199" t="s">
        <v>3955</v>
      </c>
      <c r="H30" s="199" t="s">
        <v>3299</v>
      </c>
      <c r="I30" s="183"/>
      <c r="J30" s="183"/>
      <c r="K30" s="183"/>
      <c r="L30" s="186"/>
      <c r="M30" s="186"/>
      <c r="N30" s="187"/>
      <c r="O30" s="187"/>
      <c r="P30" s="187"/>
      <c r="Q30" s="188"/>
      <c r="R30" s="186"/>
      <c r="S30" s="186"/>
      <c r="T30" s="186"/>
      <c r="U30" s="186"/>
      <c r="V30" s="186"/>
    </row>
    <row r="31" outlineLevel="1">
      <c r="A31" s="182"/>
      <c r="B31" s="182"/>
      <c r="C31" s="123" t="s">
        <v>3861</v>
      </c>
      <c r="D31" s="386"/>
      <c r="E31" s="386"/>
      <c r="F31" s="199" t="s">
        <v>1054</v>
      </c>
      <c r="G31" s="386"/>
      <c r="H31" s="199" t="s">
        <v>1538</v>
      </c>
      <c r="I31" s="183"/>
      <c r="J31" s="183"/>
      <c r="K31" s="183"/>
      <c r="L31" s="186"/>
      <c r="M31" s="186"/>
      <c r="N31" s="187"/>
      <c r="O31" s="187"/>
      <c r="P31" s="187"/>
      <c r="Q31" s="188"/>
      <c r="R31" s="186"/>
      <c r="S31" s="186"/>
      <c r="T31" s="186"/>
      <c r="U31" s="186"/>
      <c r="V31" s="186"/>
    </row>
    <row r="32" outlineLevel="1">
      <c r="A32" s="182"/>
      <c r="B32" s="182"/>
      <c r="C32" s="123" t="s">
        <v>3305</v>
      </c>
      <c r="D32" s="386"/>
      <c r="E32" s="199" t="s">
        <v>3956</v>
      </c>
      <c r="F32" s="199" t="s">
        <v>3957</v>
      </c>
      <c r="G32" s="386"/>
      <c r="H32" s="386"/>
      <c r="I32" s="183"/>
      <c r="J32" s="107"/>
      <c r="K32" s="183"/>
      <c r="L32" s="186"/>
      <c r="M32" s="186"/>
      <c r="N32" s="187"/>
      <c r="O32" s="187"/>
      <c r="P32" s="187"/>
      <c r="Q32" s="188"/>
      <c r="R32" s="186"/>
      <c r="S32" s="186"/>
      <c r="T32" s="186"/>
      <c r="U32" s="186"/>
      <c r="V32" s="186"/>
    </row>
    <row r="33" outlineLevel="1">
      <c r="A33" s="182"/>
      <c r="B33" s="182"/>
      <c r="C33" s="123" t="s">
        <v>3958</v>
      </c>
      <c r="D33" s="386"/>
      <c r="E33" s="199" t="s">
        <v>3959</v>
      </c>
      <c r="F33" s="199" t="s">
        <v>3960</v>
      </c>
      <c r="G33" s="386"/>
      <c r="H33" s="386"/>
      <c r="I33" s="183"/>
      <c r="J33" s="107"/>
      <c r="K33" s="183"/>
      <c r="L33" s="186"/>
      <c r="M33" s="186"/>
      <c r="N33" s="187"/>
      <c r="O33" s="187"/>
      <c r="P33" s="187"/>
      <c r="Q33" s="188"/>
      <c r="R33" s="186"/>
      <c r="S33" s="186"/>
      <c r="T33" s="186"/>
      <c r="U33" s="186"/>
      <c r="V33" s="186"/>
    </row>
    <row r="34" outlineLevel="1">
      <c r="A34" s="182"/>
      <c r="B34" s="182"/>
      <c r="C34" s="123" t="s">
        <v>3307</v>
      </c>
      <c r="D34" s="386"/>
      <c r="E34" s="199" t="s">
        <v>3961</v>
      </c>
      <c r="F34" s="199" t="s">
        <v>3962</v>
      </c>
      <c r="G34" s="386"/>
      <c r="H34" s="386"/>
      <c r="I34" s="183"/>
      <c r="J34" s="107"/>
      <c r="K34" s="183"/>
      <c r="L34" s="186"/>
      <c r="M34" s="186"/>
      <c r="N34" s="187"/>
      <c r="O34" s="187"/>
      <c r="P34" s="187"/>
      <c r="Q34" s="188"/>
      <c r="R34" s="186"/>
      <c r="S34" s="186"/>
      <c r="T34" s="186"/>
      <c r="U34" s="186"/>
      <c r="V34" s="186"/>
    </row>
    <row r="35" outlineLevel="1">
      <c r="A35" s="182"/>
      <c r="B35" s="182"/>
      <c r="C35" s="123" t="s">
        <v>1454</v>
      </c>
      <c r="D35" s="199" t="s">
        <v>3963</v>
      </c>
      <c r="E35" s="199" t="s">
        <v>3964</v>
      </c>
      <c r="F35" s="199" t="s">
        <v>3965</v>
      </c>
      <c r="G35" s="386"/>
      <c r="H35" s="386"/>
      <c r="I35" s="183"/>
      <c r="J35" s="107"/>
      <c r="K35" s="183"/>
      <c r="L35" s="186"/>
      <c r="M35" s="186"/>
      <c r="N35" s="187"/>
      <c r="O35" s="187"/>
      <c r="P35" s="187"/>
      <c r="Q35" s="188"/>
      <c r="R35" s="186"/>
      <c r="S35" s="186"/>
      <c r="T35" s="186"/>
      <c r="U35" s="186"/>
      <c r="V35" s="186"/>
    </row>
    <row r="36" outlineLevel="1">
      <c r="A36" s="182"/>
      <c r="B36" s="182"/>
      <c r="C36" s="123" t="s">
        <v>3314</v>
      </c>
      <c r="D36" s="199" t="s">
        <v>3966</v>
      </c>
      <c r="E36" s="386"/>
      <c r="F36" s="386"/>
      <c r="G36" s="386"/>
      <c r="H36" s="386"/>
      <c r="I36" s="183"/>
      <c r="J36" s="107"/>
      <c r="K36" s="183"/>
      <c r="L36" s="186"/>
      <c r="M36" s="186"/>
      <c r="N36" s="187"/>
      <c r="O36" s="187"/>
      <c r="P36" s="187"/>
      <c r="Q36" s="188"/>
      <c r="R36" s="186"/>
      <c r="S36" s="186"/>
      <c r="T36" s="186"/>
      <c r="U36" s="186"/>
      <c r="V36" s="186"/>
    </row>
    <row r="37" outlineLevel="1">
      <c r="A37" s="182"/>
      <c r="B37" s="182"/>
      <c r="C37" s="123" t="s">
        <v>3967</v>
      </c>
      <c r="D37" s="199" t="s">
        <v>303</v>
      </c>
      <c r="E37" s="199" t="s">
        <v>2211</v>
      </c>
      <c r="F37" s="199" t="s">
        <v>1309</v>
      </c>
      <c r="G37" s="386"/>
      <c r="H37" s="386"/>
      <c r="I37" s="183"/>
      <c r="J37" s="107"/>
      <c r="K37" s="183"/>
      <c r="L37" s="186"/>
      <c r="M37" s="186"/>
      <c r="N37" s="187"/>
      <c r="O37" s="187"/>
      <c r="P37" s="187"/>
      <c r="Q37" s="188"/>
      <c r="R37" s="186"/>
      <c r="S37" s="186"/>
      <c r="T37" s="186"/>
      <c r="U37" s="186"/>
      <c r="V37" s="186"/>
    </row>
    <row r="38" outlineLevel="1">
      <c r="A38" s="182"/>
      <c r="B38" s="182"/>
      <c r="C38" s="123" t="s">
        <v>23</v>
      </c>
      <c r="D38" s="2599" t="s">
        <v>3968</v>
      </c>
      <c r="E38" s="2599" t="s">
        <v>3969</v>
      </c>
      <c r="F38" s="2599" t="s">
        <v>3970</v>
      </c>
      <c r="G38" s="386"/>
      <c r="H38" s="386"/>
      <c r="I38" s="183"/>
      <c r="J38" s="107"/>
      <c r="K38" s="183"/>
      <c r="L38" s="186"/>
      <c r="M38" s="186"/>
      <c r="N38" s="187"/>
      <c r="O38" s="187"/>
      <c r="P38" s="187"/>
      <c r="Q38" s="188"/>
      <c r="R38" s="186"/>
      <c r="S38" s="186"/>
      <c r="T38" s="186"/>
      <c r="U38" s="186"/>
      <c r="V38" s="186"/>
    </row>
    <row r="39">
      <c r="A39" s="182"/>
      <c r="B39" s="182"/>
      <c r="C39" s="182"/>
      <c r="D39" s="183"/>
      <c r="E39" s="183">
        <v>6.0</v>
      </c>
      <c r="F39" s="184"/>
      <c r="G39" s="185"/>
      <c r="H39" s="183"/>
      <c r="I39" s="183"/>
      <c r="J39" s="183"/>
      <c r="K39" s="183"/>
      <c r="L39" s="186"/>
      <c r="M39" s="186"/>
      <c r="N39" s="187"/>
      <c r="O39" s="187"/>
      <c r="P39" s="187"/>
      <c r="Q39" s="188"/>
      <c r="R39" s="186"/>
      <c r="S39" s="186"/>
      <c r="T39" s="186"/>
      <c r="U39" s="186"/>
      <c r="V39" s="186"/>
    </row>
    <row r="40">
      <c r="A40" s="181" t="s">
        <v>47</v>
      </c>
      <c r="B40" s="110"/>
      <c r="C40" s="182"/>
      <c r="D40" s="183"/>
      <c r="E40" s="183"/>
      <c r="F40" s="184"/>
      <c r="G40" s="185"/>
      <c r="H40" s="183"/>
      <c r="I40" s="183"/>
      <c r="J40" s="183"/>
      <c r="K40" s="183"/>
      <c r="L40" s="186"/>
      <c r="M40" s="186"/>
      <c r="N40" s="187"/>
      <c r="O40" s="187"/>
      <c r="P40" s="187"/>
      <c r="Q40" s="188"/>
      <c r="R40" s="186"/>
      <c r="S40" s="186"/>
      <c r="T40" s="186"/>
      <c r="U40" s="186"/>
      <c r="V40" s="186"/>
    </row>
    <row r="41" outlineLevel="1">
      <c r="A41" s="112"/>
      <c r="B41" s="114"/>
      <c r="C41" s="189" t="s">
        <v>48</v>
      </c>
      <c r="D41" s="190" t="s">
        <v>49</v>
      </c>
      <c r="E41" s="190" t="s">
        <v>50</v>
      </c>
      <c r="F41" s="191" t="s">
        <v>51</v>
      </c>
      <c r="G41" s="190" t="s">
        <v>52</v>
      </c>
      <c r="H41" s="198" t="str">
        <f>'テンプレート'!H25</f>
        <v>Comment</v>
      </c>
      <c r="I41" s="120"/>
      <c r="J41" s="117"/>
      <c r="K41" s="193" t="str">
        <f>'テンプレート'!K25</f>
        <v>ベクトル</v>
      </c>
      <c r="L41" s="193" t="str">
        <f>'テンプレート'!L25</f>
        <v>KBG (R.E.)</v>
      </c>
      <c r="M41" s="193" t="str">
        <f>'テンプレート'!M25</f>
        <v>BKB (R.A.)</v>
      </c>
      <c r="N41" s="193" t="str">
        <f>'テンプレート'!N25</f>
        <v>FKB (R.F.)</v>
      </c>
      <c r="O41" s="194" t="str">
        <f>'テンプレート'!O25</f>
        <v>盾削り値</v>
      </c>
      <c r="P41" s="193" t="str">
        <f>'テンプレート'!P25</f>
        <v>ﾋｯﾄｽﾄｯﾌﾟ</v>
      </c>
      <c r="Q41" s="194" t="str">
        <f>'テンプレート'!Q25</f>
        <v>ずらし</v>
      </c>
      <c r="R41" s="105"/>
      <c r="S41" s="105"/>
      <c r="T41" s="105"/>
      <c r="U41" s="105"/>
      <c r="V41" s="105"/>
    </row>
    <row r="42" outlineLevel="1">
      <c r="A42" s="195" t="s">
        <v>54</v>
      </c>
      <c r="B42" s="196" t="s">
        <v>55</v>
      </c>
      <c r="C42" s="570" t="s">
        <v>229</v>
      </c>
      <c r="D42" s="570" t="s">
        <v>3971</v>
      </c>
      <c r="E42" s="570" t="s">
        <v>303</v>
      </c>
      <c r="F42" s="349">
        <v>2.4</v>
      </c>
      <c r="G42" s="570" t="s">
        <v>70</v>
      </c>
      <c r="H42" s="255" t="s">
        <v>3016</v>
      </c>
      <c r="I42" s="120"/>
      <c r="J42" s="117"/>
      <c r="K42" s="200"/>
      <c r="L42" s="203"/>
      <c r="M42" s="204"/>
      <c r="N42" s="204"/>
      <c r="O42" s="205">
        <v>0.0</v>
      </c>
      <c r="P42" s="205">
        <v>1.0</v>
      </c>
      <c r="Q42" s="205">
        <v>1.0</v>
      </c>
      <c r="R42" s="105"/>
      <c r="S42" s="105"/>
      <c r="T42" s="105"/>
      <c r="U42" s="105"/>
      <c r="V42" s="105"/>
    </row>
    <row r="43" outlineLevel="1">
      <c r="A43" s="222"/>
      <c r="B43" s="208" t="s">
        <v>63</v>
      </c>
      <c r="C43" s="292" t="s">
        <v>229</v>
      </c>
      <c r="D43" s="292" t="s">
        <v>96</v>
      </c>
      <c r="E43" s="292" t="s">
        <v>592</v>
      </c>
      <c r="F43" s="349">
        <v>1.7999999999999998</v>
      </c>
      <c r="G43" s="570" t="s">
        <v>70</v>
      </c>
      <c r="H43" s="255" t="s">
        <v>3972</v>
      </c>
      <c r="I43" s="120"/>
      <c r="J43" s="117"/>
      <c r="K43" s="203"/>
      <c r="L43" s="203"/>
      <c r="M43" s="204"/>
      <c r="N43" s="204"/>
      <c r="O43" s="205">
        <v>0.0</v>
      </c>
      <c r="P43" s="205">
        <v>1.0</v>
      </c>
      <c r="Q43" s="205">
        <v>1.0</v>
      </c>
      <c r="R43" s="105"/>
      <c r="S43" s="105"/>
      <c r="T43" s="105"/>
      <c r="U43" s="105"/>
      <c r="V43" s="105"/>
    </row>
    <row r="44" outlineLevel="1">
      <c r="A44" s="222"/>
      <c r="B44" s="208" t="s">
        <v>94</v>
      </c>
      <c r="C44" s="292" t="s">
        <v>105</v>
      </c>
      <c r="D44" s="270" t="s">
        <v>345</v>
      </c>
      <c r="E44" s="292" t="s">
        <v>229</v>
      </c>
      <c r="F44" s="349">
        <v>6.0</v>
      </c>
      <c r="G44" s="570" t="s">
        <v>67</v>
      </c>
      <c r="H44" s="261"/>
      <c r="I44" s="221"/>
      <c r="J44" s="110"/>
      <c r="K44" s="203"/>
      <c r="L44" s="203"/>
      <c r="M44" s="204"/>
      <c r="N44" s="204"/>
      <c r="O44" s="205">
        <v>0.0</v>
      </c>
      <c r="P44" s="205">
        <v>1.0</v>
      </c>
      <c r="Q44" s="205">
        <v>1.0</v>
      </c>
      <c r="R44" s="105"/>
      <c r="S44" s="105"/>
      <c r="T44" s="105"/>
      <c r="U44" s="105"/>
      <c r="V44" s="105"/>
    </row>
    <row r="45" outlineLevel="1">
      <c r="A45" s="207"/>
      <c r="B45" s="208" t="s">
        <v>3973</v>
      </c>
      <c r="C45" s="292" t="s">
        <v>90</v>
      </c>
      <c r="D45" s="114"/>
      <c r="E45" s="292" t="s">
        <v>3974</v>
      </c>
      <c r="F45" s="349">
        <v>5.04</v>
      </c>
      <c r="G45" s="570" t="s">
        <v>59</v>
      </c>
      <c r="H45" s="112"/>
      <c r="I45" s="224"/>
      <c r="J45" s="114"/>
      <c r="K45" s="203"/>
      <c r="L45" s="203"/>
      <c r="M45" s="204"/>
      <c r="N45" s="204"/>
      <c r="O45" s="205">
        <v>0.0</v>
      </c>
      <c r="P45" s="205">
        <v>1.0</v>
      </c>
      <c r="Q45" s="205">
        <v>1.0</v>
      </c>
      <c r="R45" s="105"/>
      <c r="S45" s="105"/>
      <c r="T45" s="105"/>
      <c r="U45" s="105"/>
      <c r="V45" s="105"/>
    </row>
    <row r="46" outlineLevel="1">
      <c r="A46" s="236" t="s">
        <v>72</v>
      </c>
      <c r="B46" s="214"/>
      <c r="C46" s="292" t="s">
        <v>255</v>
      </c>
      <c r="D46" s="292" t="s">
        <v>541</v>
      </c>
      <c r="E46" s="292" t="s">
        <v>3975</v>
      </c>
      <c r="F46" s="349" t="s">
        <v>3976</v>
      </c>
      <c r="G46" s="570" t="s">
        <v>2297</v>
      </c>
      <c r="H46" s="255"/>
      <c r="I46" s="120"/>
      <c r="J46" s="117"/>
      <c r="K46" s="200"/>
      <c r="L46" s="203"/>
      <c r="M46" s="204"/>
      <c r="N46" s="204"/>
      <c r="O46" s="205">
        <v>0.0</v>
      </c>
      <c r="P46" s="205">
        <v>1.0</v>
      </c>
      <c r="Q46" s="205">
        <v>1.0</v>
      </c>
      <c r="R46" s="105"/>
      <c r="S46" s="105"/>
      <c r="T46" s="105"/>
      <c r="U46" s="105"/>
      <c r="V46" s="105"/>
    </row>
    <row r="47" outlineLevel="1">
      <c r="A47" s="236" t="s">
        <v>82</v>
      </c>
      <c r="B47" s="208"/>
      <c r="C47" s="292" t="s">
        <v>255</v>
      </c>
      <c r="D47" s="292" t="s">
        <v>172</v>
      </c>
      <c r="E47" s="292" t="s">
        <v>3977</v>
      </c>
      <c r="F47" s="349" t="s">
        <v>3978</v>
      </c>
      <c r="G47" s="570" t="s">
        <v>3979</v>
      </c>
      <c r="H47" s="255"/>
      <c r="I47" s="120"/>
      <c r="J47" s="117"/>
      <c r="K47" s="200"/>
      <c r="L47" s="203"/>
      <c r="M47" s="204"/>
      <c r="N47" s="204"/>
      <c r="O47" s="205">
        <v>0.0</v>
      </c>
      <c r="P47" s="205">
        <v>1.0</v>
      </c>
      <c r="Q47" s="205">
        <v>1.0</v>
      </c>
      <c r="R47" s="105"/>
      <c r="S47" s="105"/>
      <c r="T47" s="105"/>
      <c r="U47" s="105"/>
      <c r="V47" s="105"/>
    </row>
    <row r="48" outlineLevel="1">
      <c r="A48" s="195" t="s">
        <v>93</v>
      </c>
      <c r="B48" s="214"/>
      <c r="C48" s="292" t="s">
        <v>130</v>
      </c>
      <c r="D48" s="270" t="s">
        <v>165</v>
      </c>
      <c r="E48" s="292" t="s">
        <v>173</v>
      </c>
      <c r="F48" s="349">
        <v>12.0</v>
      </c>
      <c r="G48" s="570" t="s">
        <v>168</v>
      </c>
      <c r="H48" s="316"/>
      <c r="I48" s="221"/>
      <c r="J48" s="110"/>
      <c r="K48" s="203"/>
      <c r="L48" s="203"/>
      <c r="M48" s="204"/>
      <c r="N48" s="204"/>
      <c r="O48" s="205">
        <v>0.0</v>
      </c>
      <c r="P48" s="205">
        <v>1.0</v>
      </c>
      <c r="Q48" s="205">
        <v>1.0</v>
      </c>
      <c r="R48" s="105"/>
      <c r="S48" s="105"/>
      <c r="T48" s="105"/>
      <c r="U48" s="105"/>
      <c r="V48" s="105"/>
    </row>
    <row r="49" outlineLevel="1">
      <c r="A49" s="207"/>
      <c r="B49" s="208" t="s">
        <v>76</v>
      </c>
      <c r="C49" s="210" t="s">
        <v>2400</v>
      </c>
      <c r="D49" s="114"/>
      <c r="E49" s="292" t="s">
        <v>3980</v>
      </c>
      <c r="F49" s="349" t="s">
        <v>3981</v>
      </c>
      <c r="G49" s="570" t="s">
        <v>3982</v>
      </c>
      <c r="H49" s="112"/>
      <c r="I49" s="224"/>
      <c r="J49" s="114"/>
      <c r="K49" s="203"/>
      <c r="L49" s="203"/>
      <c r="M49" s="204"/>
      <c r="N49" s="204"/>
      <c r="O49" s="205">
        <v>0.0</v>
      </c>
      <c r="P49" s="205">
        <v>1.0</v>
      </c>
      <c r="Q49" s="205">
        <v>1.0</v>
      </c>
      <c r="R49" s="105"/>
      <c r="S49" s="105"/>
      <c r="T49" s="105"/>
      <c r="U49" s="105"/>
      <c r="V49" s="105"/>
    </row>
    <row r="50" outlineLevel="1">
      <c r="A50" s="236" t="s">
        <v>104</v>
      </c>
      <c r="B50" s="214"/>
      <c r="C50" s="352" t="s">
        <v>212</v>
      </c>
      <c r="D50" s="352" t="s">
        <v>544</v>
      </c>
      <c r="E50" s="352" t="s">
        <v>3983</v>
      </c>
      <c r="F50" s="349" t="s">
        <v>3984</v>
      </c>
      <c r="G50" s="570" t="s">
        <v>3985</v>
      </c>
      <c r="H50" s="240"/>
      <c r="I50" s="120"/>
      <c r="J50" s="117"/>
      <c r="K50" s="205"/>
      <c r="L50" s="204"/>
      <c r="M50" s="204"/>
      <c r="N50" s="204"/>
      <c r="O50" s="205">
        <v>0.0</v>
      </c>
      <c r="P50" s="205">
        <v>1.0</v>
      </c>
      <c r="Q50" s="205">
        <v>1.0</v>
      </c>
      <c r="R50" s="105"/>
      <c r="S50" s="105"/>
      <c r="T50" s="105"/>
      <c r="U50" s="105"/>
      <c r="V50" s="105"/>
    </row>
    <row r="51" outlineLevel="1">
      <c r="A51" s="195" t="s">
        <v>110</v>
      </c>
      <c r="B51" s="208" t="s">
        <v>3986</v>
      </c>
      <c r="C51" s="352" t="s">
        <v>3987</v>
      </c>
      <c r="D51" s="822" t="s">
        <v>450</v>
      </c>
      <c r="E51" s="352" t="s">
        <v>151</v>
      </c>
      <c r="F51" s="349">
        <v>6.6</v>
      </c>
      <c r="G51" s="570" t="s">
        <v>59</v>
      </c>
      <c r="H51" s="261" t="s">
        <v>3988</v>
      </c>
      <c r="I51" s="221"/>
      <c r="J51" s="110"/>
      <c r="K51" s="203"/>
      <c r="L51" s="203"/>
      <c r="M51" s="204"/>
      <c r="N51" s="204"/>
      <c r="O51" s="205">
        <v>0.0</v>
      </c>
      <c r="P51" s="205">
        <v>1.0</v>
      </c>
      <c r="Q51" s="205">
        <v>1.0</v>
      </c>
      <c r="R51" s="105"/>
      <c r="S51" s="105"/>
      <c r="T51" s="105"/>
      <c r="U51" s="105"/>
      <c r="V51" s="105"/>
    </row>
    <row r="52" outlineLevel="1">
      <c r="A52" s="207"/>
      <c r="B52" s="208" t="s">
        <v>177</v>
      </c>
      <c r="C52" s="352" t="s">
        <v>299</v>
      </c>
      <c r="D52" s="114"/>
      <c r="E52" s="352" t="s">
        <v>3989</v>
      </c>
      <c r="F52" s="349" t="s">
        <v>3990</v>
      </c>
      <c r="G52" s="570" t="s">
        <v>3991</v>
      </c>
      <c r="H52" s="112"/>
      <c r="I52" s="224"/>
      <c r="J52" s="114"/>
      <c r="K52" s="203"/>
      <c r="L52" s="203"/>
      <c r="M52" s="204"/>
      <c r="N52" s="204"/>
      <c r="O52" s="205">
        <v>0.0</v>
      </c>
      <c r="P52" s="205">
        <v>1.0</v>
      </c>
      <c r="Q52" s="205">
        <v>1.0</v>
      </c>
      <c r="R52" s="105"/>
      <c r="S52" s="105"/>
      <c r="T52" s="105"/>
      <c r="U52" s="105"/>
      <c r="V52" s="105"/>
    </row>
    <row r="53" outlineLevel="1">
      <c r="A53" s="195" t="s">
        <v>119</v>
      </c>
      <c r="B53" s="208" t="s">
        <v>170</v>
      </c>
      <c r="C53" s="355" t="s">
        <v>1754</v>
      </c>
      <c r="D53" s="822" t="s">
        <v>450</v>
      </c>
      <c r="E53" s="352" t="s">
        <v>1294</v>
      </c>
      <c r="F53" s="349">
        <v>5.3999999999999995</v>
      </c>
      <c r="G53" s="570" t="s">
        <v>193</v>
      </c>
      <c r="H53" s="261" t="s">
        <v>3992</v>
      </c>
      <c r="I53" s="221"/>
      <c r="J53" s="110"/>
      <c r="K53" s="204"/>
      <c r="L53" s="204"/>
      <c r="M53" s="204"/>
      <c r="N53" s="204"/>
      <c r="O53" s="205">
        <v>0.0</v>
      </c>
      <c r="P53" s="205">
        <v>1.0</v>
      </c>
      <c r="Q53" s="205">
        <v>1.0</v>
      </c>
      <c r="R53" s="105"/>
      <c r="S53" s="105"/>
      <c r="T53" s="105"/>
      <c r="U53" s="105"/>
      <c r="V53" s="105"/>
    </row>
    <row r="54" outlineLevel="1">
      <c r="A54" s="222"/>
      <c r="B54" s="208" t="s">
        <v>241</v>
      </c>
      <c r="C54" s="210" t="s">
        <v>2421</v>
      </c>
      <c r="D54" s="233"/>
      <c r="E54" s="352" t="s">
        <v>1294</v>
      </c>
      <c r="F54" s="349">
        <v>5.3999999999999995</v>
      </c>
      <c r="G54" s="570" t="s">
        <v>193</v>
      </c>
      <c r="H54" s="231"/>
      <c r="J54" s="233"/>
      <c r="K54" s="204"/>
      <c r="L54" s="204"/>
      <c r="M54" s="204"/>
      <c r="N54" s="204"/>
      <c r="O54" s="205">
        <v>0.0</v>
      </c>
      <c r="P54" s="205">
        <v>1.0</v>
      </c>
      <c r="Q54" s="205">
        <v>1.0</v>
      </c>
      <c r="R54" s="105"/>
      <c r="S54" s="105"/>
      <c r="T54" s="105"/>
      <c r="U54" s="105"/>
      <c r="V54" s="105"/>
    </row>
    <row r="55" outlineLevel="1">
      <c r="A55" s="207"/>
      <c r="B55" s="208" t="s">
        <v>177</v>
      </c>
      <c r="C55" s="210" t="s">
        <v>3993</v>
      </c>
      <c r="D55" s="114"/>
      <c r="E55" s="352" t="s">
        <v>1144</v>
      </c>
      <c r="F55" s="349">
        <v>16.2</v>
      </c>
      <c r="G55" s="570" t="s">
        <v>80</v>
      </c>
      <c r="H55" s="112"/>
      <c r="I55" s="224"/>
      <c r="J55" s="114"/>
      <c r="K55" s="204"/>
      <c r="L55" s="204"/>
      <c r="M55" s="204"/>
      <c r="N55" s="204"/>
      <c r="O55" s="205">
        <v>0.0</v>
      </c>
      <c r="P55" s="205">
        <v>1.0</v>
      </c>
      <c r="Q55" s="205">
        <v>1.0</v>
      </c>
      <c r="R55" s="105"/>
      <c r="S55" s="105"/>
      <c r="T55" s="105"/>
      <c r="U55" s="105"/>
      <c r="V55" s="105"/>
    </row>
    <row r="56" outlineLevel="1">
      <c r="A56" s="195" t="s">
        <v>128</v>
      </c>
      <c r="B56" s="208" t="s">
        <v>170</v>
      </c>
      <c r="C56" s="292" t="s">
        <v>594</v>
      </c>
      <c r="D56" s="822" t="s">
        <v>3994</v>
      </c>
      <c r="E56" s="352" t="s">
        <v>3995</v>
      </c>
      <c r="F56" s="349" t="s">
        <v>3996</v>
      </c>
      <c r="G56" s="570" t="s">
        <v>3997</v>
      </c>
      <c r="H56" s="261" t="s">
        <v>259</v>
      </c>
      <c r="I56" s="221"/>
      <c r="J56" s="110"/>
      <c r="K56" s="203"/>
      <c r="L56" s="203"/>
      <c r="M56" s="204"/>
      <c r="N56" s="204"/>
      <c r="O56" s="205">
        <v>0.0</v>
      </c>
      <c r="P56" s="205">
        <v>1.0</v>
      </c>
      <c r="Q56" s="205">
        <v>1.0</v>
      </c>
      <c r="R56" s="105"/>
      <c r="S56" s="105"/>
      <c r="T56" s="105"/>
      <c r="U56" s="105"/>
      <c r="V56" s="105"/>
    </row>
    <row r="57" outlineLevel="1">
      <c r="A57" s="222"/>
      <c r="B57" s="208" t="s">
        <v>177</v>
      </c>
      <c r="C57" s="292" t="s">
        <v>537</v>
      </c>
      <c r="D57" s="233"/>
      <c r="E57" s="352" t="s">
        <v>3998</v>
      </c>
      <c r="F57" s="349" t="s">
        <v>3999</v>
      </c>
      <c r="G57" s="570" t="s">
        <v>265</v>
      </c>
      <c r="H57" s="231"/>
      <c r="J57" s="233"/>
      <c r="K57" s="203"/>
      <c r="L57" s="203"/>
      <c r="M57" s="204"/>
      <c r="N57" s="204"/>
      <c r="O57" s="205">
        <v>0.0</v>
      </c>
      <c r="P57" s="205">
        <v>1.0</v>
      </c>
      <c r="Q57" s="205">
        <v>1.0</v>
      </c>
      <c r="R57" s="105"/>
      <c r="S57" s="105"/>
      <c r="T57" s="105"/>
      <c r="U57" s="105"/>
      <c r="V57" s="105"/>
    </row>
    <row r="58" outlineLevel="1">
      <c r="A58" s="222"/>
      <c r="B58" s="208" t="s">
        <v>245</v>
      </c>
      <c r="C58" s="292" t="s">
        <v>768</v>
      </c>
      <c r="D58" s="233"/>
      <c r="E58" s="352" t="s">
        <v>4000</v>
      </c>
      <c r="F58" s="349" t="s">
        <v>4001</v>
      </c>
      <c r="G58" s="570" t="s">
        <v>4002</v>
      </c>
      <c r="H58" s="231"/>
      <c r="J58" s="233"/>
      <c r="K58" s="203"/>
      <c r="L58" s="203"/>
      <c r="M58" s="204"/>
      <c r="N58" s="204"/>
      <c r="O58" s="205">
        <v>0.0</v>
      </c>
      <c r="P58" s="205">
        <v>1.0</v>
      </c>
      <c r="Q58" s="205">
        <v>1.0</v>
      </c>
      <c r="R58" s="105"/>
      <c r="S58" s="105"/>
      <c r="T58" s="105"/>
      <c r="U58" s="105"/>
      <c r="V58" s="105"/>
    </row>
    <row r="59" outlineLevel="1">
      <c r="A59" s="222"/>
      <c r="B59" s="208" t="s">
        <v>416</v>
      </c>
      <c r="C59" s="292" t="s">
        <v>1494</v>
      </c>
      <c r="D59" s="233"/>
      <c r="E59" s="352" t="s">
        <v>4003</v>
      </c>
      <c r="F59" s="349" t="s">
        <v>4004</v>
      </c>
      <c r="G59" s="570" t="s">
        <v>4005</v>
      </c>
      <c r="H59" s="231"/>
      <c r="J59" s="233"/>
      <c r="K59" s="203"/>
      <c r="L59" s="203"/>
      <c r="M59" s="204"/>
      <c r="N59" s="204"/>
      <c r="O59" s="205">
        <v>0.0</v>
      </c>
      <c r="P59" s="205">
        <v>1.0</v>
      </c>
      <c r="Q59" s="205">
        <v>1.0</v>
      </c>
      <c r="R59" s="105"/>
      <c r="S59" s="105"/>
      <c r="T59" s="105"/>
      <c r="U59" s="105"/>
      <c r="V59" s="105"/>
    </row>
    <row r="60" outlineLevel="1">
      <c r="A60" s="207"/>
      <c r="B60" s="208" t="s">
        <v>417</v>
      </c>
      <c r="C60" s="292" t="s">
        <v>4006</v>
      </c>
      <c r="D60" s="114"/>
      <c r="E60" s="352" t="s">
        <v>4007</v>
      </c>
      <c r="F60" s="349" t="s">
        <v>4008</v>
      </c>
      <c r="G60" s="570" t="s">
        <v>4009</v>
      </c>
      <c r="H60" s="112"/>
      <c r="I60" s="224"/>
      <c r="J60" s="114"/>
      <c r="K60" s="203"/>
      <c r="L60" s="203"/>
      <c r="M60" s="204"/>
      <c r="N60" s="204"/>
      <c r="O60" s="205">
        <v>0.0</v>
      </c>
      <c r="P60" s="205">
        <v>1.0</v>
      </c>
      <c r="Q60" s="205">
        <v>1.0</v>
      </c>
      <c r="R60" s="105"/>
      <c r="S60" s="105"/>
      <c r="T60" s="105"/>
      <c r="U60" s="105"/>
      <c r="V60" s="105"/>
    </row>
    <row r="61">
      <c r="A61" s="180"/>
      <c r="B61" s="246"/>
      <c r="C61" s="180"/>
      <c r="D61" s="180"/>
      <c r="E61" s="180"/>
      <c r="F61" s="248"/>
      <c r="G61" s="248"/>
      <c r="H61" s="180"/>
      <c r="I61" s="180"/>
      <c r="J61" s="180"/>
      <c r="K61" s="180"/>
      <c r="L61" s="180"/>
      <c r="M61" s="180"/>
      <c r="N61" s="180"/>
      <c r="O61" s="180"/>
      <c r="P61" s="180"/>
      <c r="Q61" s="180"/>
      <c r="R61" s="180"/>
      <c r="S61" s="180"/>
      <c r="T61" s="180"/>
      <c r="U61" s="180"/>
      <c r="V61" s="180"/>
    </row>
    <row r="62">
      <c r="A62" s="250" t="s">
        <v>148</v>
      </c>
      <c r="B62" s="110"/>
      <c r="C62" s="251"/>
      <c r="D62" s="251"/>
      <c r="E62" s="251"/>
      <c r="F62" s="253"/>
      <c r="G62" s="251"/>
      <c r="H62" s="253"/>
      <c r="I62" s="253"/>
      <c r="J62" s="254"/>
      <c r="K62" s="253"/>
      <c r="L62" s="253"/>
      <c r="M62" s="253"/>
      <c r="N62" s="253"/>
      <c r="O62" s="253"/>
      <c r="P62" s="253"/>
      <c r="Q62" s="253"/>
      <c r="R62" s="253"/>
      <c r="S62" s="253"/>
      <c r="T62" s="253"/>
      <c r="U62" s="253"/>
      <c r="V62" s="253"/>
    </row>
    <row r="63" outlineLevel="1">
      <c r="A63" s="112"/>
      <c r="B63" s="114"/>
      <c r="C63" s="256" t="s">
        <v>48</v>
      </c>
      <c r="D63" s="257" t="s">
        <v>49</v>
      </c>
      <c r="E63" s="256" t="s">
        <v>50</v>
      </c>
      <c r="F63" s="259" t="s">
        <v>51</v>
      </c>
      <c r="G63" s="259" t="s">
        <v>174</v>
      </c>
      <c r="H63" s="260" t="s">
        <v>52</v>
      </c>
      <c r="I63" s="259" t="str">
        <f>'テンプレート'!I56</f>
        <v>Landing Lag</v>
      </c>
      <c r="J63" s="259" t="s">
        <v>176</v>
      </c>
      <c r="K63" s="259" t="str">
        <f>'テンプレート'!K56</f>
        <v>ベクトル</v>
      </c>
      <c r="L63" s="259" t="str">
        <f>'テンプレート'!L56</f>
        <v>KBG (R.E.)</v>
      </c>
      <c r="M63" s="259" t="str">
        <f>'テンプレート'!M56</f>
        <v>BKB (R.A.)</v>
      </c>
      <c r="N63" s="259" t="str">
        <f>'テンプレート'!N56</f>
        <v>FKB (R.F.)</v>
      </c>
      <c r="O63" s="262" t="str">
        <f>'テンプレート'!O56</f>
        <v>盾削り値</v>
      </c>
      <c r="P63" s="259" t="str">
        <f>'テンプレート'!P56</f>
        <v>ﾋｯﾄｽﾄｯﾌﾟ</v>
      </c>
      <c r="Q63" s="262" t="str">
        <f>'テンプレート'!Q56</f>
        <v>ずらし</v>
      </c>
      <c r="R63" s="263" t="str">
        <f>'テンプレート'!R56</f>
        <v>Comment</v>
      </c>
      <c r="S63" s="120"/>
      <c r="T63" s="120"/>
      <c r="U63" s="120"/>
      <c r="V63" s="120"/>
    </row>
    <row r="64" outlineLevel="1">
      <c r="A64" s="299" t="s">
        <v>187</v>
      </c>
      <c r="B64" s="267"/>
      <c r="C64" s="197" t="s">
        <v>4010</v>
      </c>
      <c r="D64" s="292" t="s">
        <v>316</v>
      </c>
      <c r="E64" s="576" t="s">
        <v>4011</v>
      </c>
      <c r="F64" s="578" t="s">
        <v>4012</v>
      </c>
      <c r="G64" s="578" t="s">
        <v>4013</v>
      </c>
      <c r="H64" s="200" t="s">
        <v>1854</v>
      </c>
      <c r="I64" s="581" t="str">
        <f t="array" ref="I64">INDEX('Aerial Attacks'!$O$3:$AA$109, MATCH($A$1,'Aerial Attacks'!$A$3:$A$109,0), MATCH(A64,'Aerial Attacks'!$O$2:$S$2,0))</f>
        <v>6</v>
      </c>
      <c r="J64" s="210" t="s">
        <v>4014</v>
      </c>
      <c r="K64" s="278"/>
      <c r="L64" s="284"/>
      <c r="M64" s="825"/>
      <c r="N64" s="825"/>
      <c r="O64" s="282">
        <v>0.0</v>
      </c>
      <c r="P64" s="282">
        <v>1.0</v>
      </c>
      <c r="Q64" s="282">
        <v>1.0</v>
      </c>
      <c r="R64" s="240"/>
      <c r="S64" s="120"/>
      <c r="T64" s="120"/>
      <c r="U64" s="120"/>
      <c r="V64" s="117"/>
    </row>
    <row r="65" outlineLevel="1">
      <c r="A65" s="299" t="s">
        <v>219</v>
      </c>
      <c r="B65" s="267"/>
      <c r="C65" s="197" t="s">
        <v>519</v>
      </c>
      <c r="D65" s="580">
        <v>41.0</v>
      </c>
      <c r="E65" s="197" t="s">
        <v>2248</v>
      </c>
      <c r="F65" s="349" t="s">
        <v>2249</v>
      </c>
      <c r="G65" s="349" t="s">
        <v>4015</v>
      </c>
      <c r="H65" s="200" t="s">
        <v>1874</v>
      </c>
      <c r="I65" s="581" t="str">
        <f t="array" ref="I65">INDEX('Aerial Attacks'!$O$3:$AA$109, MATCH($A$1,'Aerial Attacks'!$A$3:$A$109,0), MATCH(A65,'Aerial Attacks'!$O$2:$S$2,0))</f>
        <v>10</v>
      </c>
      <c r="J65" s="276" t="s">
        <v>1076</v>
      </c>
      <c r="K65" s="278"/>
      <c r="L65" s="284"/>
      <c r="M65" s="825"/>
      <c r="N65" s="825"/>
      <c r="O65" s="282">
        <v>0.0</v>
      </c>
      <c r="P65" s="282">
        <v>1.0</v>
      </c>
      <c r="Q65" s="282">
        <v>1.0</v>
      </c>
      <c r="R65" s="240"/>
      <c r="S65" s="120"/>
      <c r="T65" s="120"/>
      <c r="U65" s="120"/>
      <c r="V65" s="117"/>
    </row>
    <row r="66" outlineLevel="1">
      <c r="A66" s="265" t="s">
        <v>260</v>
      </c>
      <c r="B66" s="267"/>
      <c r="C66" s="197" t="s">
        <v>444</v>
      </c>
      <c r="D66" s="296">
        <v>54.0</v>
      </c>
      <c r="E66" s="197" t="s">
        <v>2689</v>
      </c>
      <c r="F66" s="349">
        <v>15.0</v>
      </c>
      <c r="G66" s="349">
        <v>12.75</v>
      </c>
      <c r="H66" s="200" t="s">
        <v>59</v>
      </c>
      <c r="I66" s="311">
        <f t="array" ref="I66">INDEX('Aerial Attacks'!$O$3:$AA$109, MATCH($A$1,'Aerial Attacks'!$A$3:$A$109,0), MATCH(A66,'Aerial Attacks'!$O$2:$S$2,0))</f>
        <v>11</v>
      </c>
      <c r="J66" s="275" t="s">
        <v>266</v>
      </c>
      <c r="K66" s="278"/>
      <c r="L66" s="284"/>
      <c r="M66" s="825"/>
      <c r="N66" s="825"/>
      <c r="O66" s="282">
        <v>0.0</v>
      </c>
      <c r="P66" s="282">
        <v>1.0</v>
      </c>
      <c r="Q66" s="282">
        <v>1.0</v>
      </c>
      <c r="R66" s="316"/>
      <c r="S66" s="221"/>
      <c r="T66" s="221"/>
      <c r="U66" s="221"/>
      <c r="V66" s="110"/>
    </row>
    <row r="67" outlineLevel="1">
      <c r="A67" s="207"/>
      <c r="B67" s="267" t="s">
        <v>76</v>
      </c>
      <c r="C67" s="197" t="s">
        <v>111</v>
      </c>
      <c r="D67" s="114"/>
      <c r="E67" s="197" t="s">
        <v>4016</v>
      </c>
      <c r="F67" s="349" t="s">
        <v>4017</v>
      </c>
      <c r="G67" s="349" t="s">
        <v>4018</v>
      </c>
      <c r="H67" s="200" t="s">
        <v>937</v>
      </c>
      <c r="I67" s="207"/>
      <c r="J67" s="114"/>
      <c r="K67" s="278"/>
      <c r="L67" s="284"/>
      <c r="M67" s="825"/>
      <c r="N67" s="825"/>
      <c r="O67" s="282">
        <v>0.0</v>
      </c>
      <c r="P67" s="282">
        <v>1.0</v>
      </c>
      <c r="Q67" s="282">
        <v>1.0</v>
      </c>
      <c r="R67" s="112"/>
      <c r="S67" s="224"/>
      <c r="T67" s="224"/>
      <c r="U67" s="224"/>
      <c r="V67" s="114"/>
    </row>
    <row r="68" outlineLevel="1">
      <c r="A68" s="265" t="s">
        <v>271</v>
      </c>
      <c r="B68" s="267" t="s">
        <v>170</v>
      </c>
      <c r="C68" s="199" t="s">
        <v>285</v>
      </c>
      <c r="D68" s="270" t="s">
        <v>112</v>
      </c>
      <c r="E68" s="197" t="s">
        <v>151</v>
      </c>
      <c r="F68" s="349">
        <v>6.6</v>
      </c>
      <c r="G68" s="349">
        <v>5.61</v>
      </c>
      <c r="H68" s="200" t="s">
        <v>70</v>
      </c>
      <c r="I68" s="1423" t="str">
        <f t="array" ref="I68">INDEX('Aerial Attacks'!$O$3:$AA$109, MATCH($A$1,'Aerial Attacks'!$A$3:$A$109,0), MATCH(A68,'Aerial Attacks'!$O$2:$S$2,0))</f>
        <v>9</v>
      </c>
      <c r="J68" s="275" t="s">
        <v>4019</v>
      </c>
      <c r="K68" s="284"/>
      <c r="L68" s="284"/>
      <c r="M68" s="825"/>
      <c r="N68" s="825"/>
      <c r="O68" s="2600">
        <v>0.0</v>
      </c>
      <c r="P68" s="2601">
        <v>1.0</v>
      </c>
      <c r="Q68" s="2601">
        <v>1.0</v>
      </c>
      <c r="R68" s="316"/>
      <c r="S68" s="221"/>
      <c r="T68" s="221"/>
      <c r="U68" s="221"/>
      <c r="V68" s="110"/>
    </row>
    <row r="69" outlineLevel="1">
      <c r="A69" s="207"/>
      <c r="B69" s="267" t="s">
        <v>177</v>
      </c>
      <c r="C69" s="199" t="s">
        <v>4020</v>
      </c>
      <c r="D69" s="114"/>
      <c r="E69" s="197" t="s">
        <v>4021</v>
      </c>
      <c r="F69" s="349" t="s">
        <v>4022</v>
      </c>
      <c r="G69" s="349" t="s">
        <v>4023</v>
      </c>
      <c r="H69" s="200" t="s">
        <v>1082</v>
      </c>
      <c r="I69" s="207"/>
      <c r="J69" s="114"/>
      <c r="K69" s="284"/>
      <c r="L69" s="284"/>
      <c r="M69" s="825"/>
      <c r="N69" s="825"/>
      <c r="O69" s="2600">
        <v>0.0</v>
      </c>
      <c r="P69" s="2601">
        <v>1.0</v>
      </c>
      <c r="Q69" s="2601">
        <v>1.0</v>
      </c>
      <c r="R69" s="112"/>
      <c r="S69" s="224"/>
      <c r="T69" s="224"/>
      <c r="U69" s="224"/>
      <c r="V69" s="114"/>
    </row>
    <row r="70" outlineLevel="1">
      <c r="A70" s="265" t="s">
        <v>283</v>
      </c>
      <c r="B70" s="267" t="s">
        <v>936</v>
      </c>
      <c r="C70" s="227" t="s">
        <v>285</v>
      </c>
      <c r="D70" s="296">
        <v>60.0</v>
      </c>
      <c r="E70" s="197" t="s">
        <v>2167</v>
      </c>
      <c r="F70" s="349">
        <v>9.0</v>
      </c>
      <c r="G70" s="349">
        <v>7.65</v>
      </c>
      <c r="H70" s="200" t="s">
        <v>70</v>
      </c>
      <c r="I70" s="311">
        <f t="array" ref="I70">INDEX('Aerial Attacks'!$O$3:$AA$109, MATCH($A$1,'Aerial Attacks'!$A$3:$A$109,0), MATCH(A70,'Aerial Attacks'!$O$2:$S$2,0))</f>
        <v>14</v>
      </c>
      <c r="J70" s="275" t="s">
        <v>2031</v>
      </c>
      <c r="K70" s="284"/>
      <c r="L70" s="284"/>
      <c r="M70" s="825"/>
      <c r="N70" s="825"/>
      <c r="O70" s="2600">
        <v>0.0</v>
      </c>
      <c r="P70" s="2601">
        <v>1.0</v>
      </c>
      <c r="Q70" s="2601">
        <v>1.0</v>
      </c>
      <c r="R70" s="316"/>
      <c r="S70" s="221"/>
      <c r="T70" s="221"/>
      <c r="U70" s="221"/>
      <c r="V70" s="110"/>
    </row>
    <row r="71" outlineLevel="1">
      <c r="A71" s="222"/>
      <c r="B71" s="267" t="s">
        <v>940</v>
      </c>
      <c r="C71" s="207"/>
      <c r="D71" s="233"/>
      <c r="E71" s="197" t="s">
        <v>66</v>
      </c>
      <c r="F71" s="349">
        <v>7.199999999999999</v>
      </c>
      <c r="G71" s="349">
        <v>6.12</v>
      </c>
      <c r="H71" s="200" t="s">
        <v>70</v>
      </c>
      <c r="I71" s="222"/>
      <c r="J71" s="233"/>
      <c r="K71" s="284"/>
      <c r="L71" s="284"/>
      <c r="M71" s="825"/>
      <c r="N71" s="825"/>
      <c r="O71" s="2600"/>
      <c r="P71" s="2601"/>
      <c r="Q71" s="2601"/>
      <c r="R71" s="231"/>
      <c r="V71" s="233"/>
    </row>
    <row r="72" outlineLevel="1">
      <c r="A72" s="222"/>
      <c r="B72" s="267" t="s">
        <v>3138</v>
      </c>
      <c r="C72" s="216" t="s">
        <v>970</v>
      </c>
      <c r="D72" s="233"/>
      <c r="E72" s="197" t="s">
        <v>4029</v>
      </c>
      <c r="F72" s="349" t="s">
        <v>4030</v>
      </c>
      <c r="G72" s="349" t="s">
        <v>4031</v>
      </c>
      <c r="H72" s="200" t="s">
        <v>937</v>
      </c>
      <c r="I72" s="222"/>
      <c r="J72" s="233"/>
      <c r="K72" s="284"/>
      <c r="L72" s="284"/>
      <c r="M72" s="825"/>
      <c r="N72" s="825"/>
      <c r="O72" s="2600">
        <v>0.0</v>
      </c>
      <c r="P72" s="2601">
        <v>1.0</v>
      </c>
      <c r="Q72" s="2601">
        <v>1.0</v>
      </c>
      <c r="R72" s="231"/>
      <c r="V72" s="233"/>
    </row>
    <row r="73" outlineLevel="1">
      <c r="A73" s="207"/>
      <c r="B73" s="267" t="s">
        <v>3139</v>
      </c>
      <c r="C73" s="207"/>
      <c r="D73" s="114"/>
      <c r="E73" s="197" t="s">
        <v>4034</v>
      </c>
      <c r="F73" s="349" t="s">
        <v>4035</v>
      </c>
      <c r="G73" s="349" t="s">
        <v>4036</v>
      </c>
      <c r="H73" s="200" t="s">
        <v>1278</v>
      </c>
      <c r="I73" s="207"/>
      <c r="J73" s="114"/>
      <c r="K73" s="284"/>
      <c r="L73" s="284"/>
      <c r="M73" s="825"/>
      <c r="N73" s="825"/>
      <c r="O73" s="2600">
        <v>0.0</v>
      </c>
      <c r="P73" s="2601">
        <v>1.0</v>
      </c>
      <c r="Q73" s="2601">
        <v>1.0</v>
      </c>
      <c r="R73" s="112"/>
      <c r="S73" s="224"/>
      <c r="T73" s="224"/>
      <c r="U73" s="224"/>
      <c r="V73" s="114"/>
    </row>
    <row r="74">
      <c r="A74" s="312"/>
      <c r="B74" s="315"/>
      <c r="C74" s="317"/>
      <c r="D74" s="317"/>
      <c r="E74" s="318"/>
      <c r="F74" s="318"/>
      <c r="G74" s="318"/>
      <c r="H74" s="319"/>
      <c r="I74" s="319"/>
      <c r="J74" s="320"/>
      <c r="K74" s="320"/>
      <c r="L74" s="320"/>
      <c r="M74" s="320"/>
      <c r="N74" s="320"/>
      <c r="O74" s="320"/>
      <c r="P74" s="320"/>
      <c r="Q74" s="180"/>
      <c r="R74" s="180"/>
      <c r="S74" s="180"/>
      <c r="T74" s="180"/>
      <c r="U74" s="180"/>
      <c r="V74" s="180"/>
    </row>
    <row r="75">
      <c r="A75" s="322" t="s">
        <v>305</v>
      </c>
      <c r="B75" s="117"/>
      <c r="C75" s="317"/>
      <c r="D75" s="317"/>
      <c r="E75" s="318"/>
      <c r="F75" s="318"/>
      <c r="G75" s="318"/>
      <c r="H75" s="319"/>
      <c r="I75" s="319"/>
      <c r="J75" s="320"/>
      <c r="K75" s="320"/>
      <c r="L75" s="320"/>
      <c r="M75" s="320"/>
      <c r="N75" s="320"/>
      <c r="O75" s="320"/>
      <c r="P75" s="320"/>
      <c r="Q75" s="180"/>
      <c r="R75" s="180"/>
      <c r="S75" s="180"/>
      <c r="T75" s="180"/>
      <c r="U75" s="180"/>
      <c r="V75" s="180"/>
    </row>
    <row r="76" outlineLevel="1">
      <c r="A76" s="324" t="s">
        <v>4038</v>
      </c>
      <c r="B76" s="117"/>
      <c r="C76" s="327" t="s">
        <v>48</v>
      </c>
      <c r="D76" s="327" t="s">
        <v>49</v>
      </c>
      <c r="E76" s="328" t="s">
        <v>50</v>
      </c>
      <c r="F76" s="329" t="s">
        <v>51</v>
      </c>
      <c r="G76" s="328" t="s">
        <v>52</v>
      </c>
      <c r="H76" s="331" t="str">
        <f>'テンプレート'!H72</f>
        <v>Comment</v>
      </c>
      <c r="I76" s="120"/>
      <c r="J76" s="117"/>
      <c r="K76" s="333" t="str">
        <f>'テンプレート'!K72</f>
        <v>ベクトル</v>
      </c>
      <c r="L76" s="333" t="str">
        <f>'テンプレート'!L72</f>
        <v>KBG (R.E.)</v>
      </c>
      <c r="M76" s="333" t="str">
        <f>'テンプレート'!M72</f>
        <v>BKB (R.A.)</v>
      </c>
      <c r="N76" s="333" t="str">
        <f>'テンプレート'!N72</f>
        <v>FKB (R.F.)</v>
      </c>
      <c r="O76" s="334" t="str">
        <f>'テンプレート'!O72</f>
        <v>盾削り値</v>
      </c>
      <c r="P76" s="333" t="str">
        <f>'テンプレート'!P72</f>
        <v>ﾋｯﾄｽﾄｯﾌﾟ</v>
      </c>
      <c r="Q76" s="334" t="str">
        <f>'テンプレート'!Q72</f>
        <v>ずらし</v>
      </c>
      <c r="R76" s="333" t="str">
        <f>'テンプレート'!R72</f>
        <v>相殺</v>
      </c>
      <c r="S76" s="334" t="str">
        <f>'テンプレート'!S72</f>
        <v>相殺ﾓｰｼｮﾝ</v>
      </c>
      <c r="T76" s="334" t="str">
        <f>'テンプレート'!T72</f>
        <v>飛び道具</v>
      </c>
      <c r="U76" s="334" t="str">
        <f>'テンプレート'!U72</f>
        <v>慣性反転</v>
      </c>
      <c r="V76" s="334" t="str">
        <f>'テンプレート'!V72</f>
        <v>向き反転</v>
      </c>
    </row>
    <row r="77" outlineLevel="1">
      <c r="A77" s="335" t="s">
        <v>324</v>
      </c>
      <c r="B77" s="343" t="s">
        <v>4043</v>
      </c>
      <c r="C77" s="386"/>
      <c r="D77" s="292" t="s">
        <v>79</v>
      </c>
      <c r="E77" s="386"/>
      <c r="F77" s="386"/>
      <c r="G77" s="386"/>
      <c r="H77" s="228" t="s">
        <v>4044</v>
      </c>
      <c r="I77" s="120"/>
      <c r="J77" s="117"/>
      <c r="K77" s="414"/>
      <c r="L77" s="414"/>
      <c r="M77" s="414"/>
      <c r="N77" s="414"/>
      <c r="O77" s="414"/>
      <c r="P77" s="414"/>
      <c r="Q77" s="414"/>
      <c r="R77" s="414"/>
      <c r="S77" s="414"/>
      <c r="T77" s="414"/>
      <c r="U77" s="205" t="b">
        <v>0</v>
      </c>
      <c r="V77" s="205" t="b">
        <v>0</v>
      </c>
    </row>
    <row r="78" outlineLevel="1">
      <c r="A78" s="324" t="s">
        <v>4046</v>
      </c>
      <c r="B78" s="117"/>
      <c r="C78" s="327" t="s">
        <v>48</v>
      </c>
      <c r="D78" s="327" t="s">
        <v>49</v>
      </c>
      <c r="E78" s="328" t="s">
        <v>50</v>
      </c>
      <c r="F78" s="329" t="s">
        <v>51</v>
      </c>
      <c r="G78" s="328" t="s">
        <v>52</v>
      </c>
      <c r="H78" s="331" t="str">
        <f>'テンプレート'!H75</f>
        <v>Comment</v>
      </c>
      <c r="I78" s="120"/>
      <c r="J78" s="117"/>
      <c r="K78" s="333" t="str">
        <f>'テンプレート'!K75</f>
        <v>ベクトル</v>
      </c>
      <c r="L78" s="333" t="str">
        <f>'テンプレート'!L75</f>
        <v>KBG (R.E.)</v>
      </c>
      <c r="M78" s="333" t="str">
        <f>'テンプレート'!M75</f>
        <v>BKB (R.A.)</v>
      </c>
      <c r="N78" s="333" t="str">
        <f>'テンプレート'!N75</f>
        <v>FKB (R.F.)</v>
      </c>
      <c r="O78" s="334" t="str">
        <f>'テンプレート'!O75</f>
        <v>盾削り値</v>
      </c>
      <c r="P78" s="333" t="str">
        <f>'テンプレート'!P75</f>
        <v>ﾋｯﾄｽﾄｯﾌﾟ</v>
      </c>
      <c r="Q78" s="334" t="str">
        <f>'テンプレート'!Q75</f>
        <v>ずらし</v>
      </c>
      <c r="R78" s="333" t="str">
        <f>'テンプレート'!R75</f>
        <v>相殺</v>
      </c>
      <c r="S78" s="334" t="str">
        <f>'テンプレート'!S75</f>
        <v>相殺ﾓｰｼｮﾝ</v>
      </c>
      <c r="T78" s="334" t="str">
        <f>'テンプレート'!T75</f>
        <v>飛び道具</v>
      </c>
      <c r="U78" s="334" t="str">
        <f>'テンプレート'!U75</f>
        <v>慣性反転</v>
      </c>
      <c r="V78" s="334" t="str">
        <f>'テンプレート'!V75</f>
        <v>向き反転</v>
      </c>
    </row>
    <row r="79" outlineLevel="1">
      <c r="A79" s="335" t="s">
        <v>324</v>
      </c>
      <c r="B79" s="343" t="s">
        <v>129</v>
      </c>
      <c r="C79" s="227" t="s">
        <v>111</v>
      </c>
      <c r="D79" s="2602"/>
      <c r="E79" s="199" t="s">
        <v>1079</v>
      </c>
      <c r="F79" s="349" t="s">
        <v>1080</v>
      </c>
      <c r="G79" s="570" t="s">
        <v>2363</v>
      </c>
      <c r="H79" s="283" t="s">
        <v>4053</v>
      </c>
      <c r="I79" s="221"/>
      <c r="J79" s="110"/>
      <c r="K79" s="203"/>
      <c r="L79" s="203"/>
      <c r="M79" s="204"/>
      <c r="N79" s="204"/>
      <c r="O79" s="200">
        <v>7.0</v>
      </c>
      <c r="P79" s="200">
        <v>1.0</v>
      </c>
      <c r="Q79" s="200">
        <v>1.0</v>
      </c>
      <c r="R79" s="205" t="b">
        <v>1</v>
      </c>
      <c r="S79" s="205" t="b">
        <v>0</v>
      </c>
      <c r="T79" s="205"/>
      <c r="U79" s="344" t="s">
        <v>340</v>
      </c>
      <c r="V79" s="344" t="b">
        <v>1</v>
      </c>
    </row>
    <row r="80" outlineLevel="1">
      <c r="A80" s="222"/>
      <c r="B80" s="343" t="s">
        <v>4054</v>
      </c>
      <c r="C80" s="207"/>
      <c r="D80" s="233"/>
      <c r="E80" s="199" t="s">
        <v>4055</v>
      </c>
      <c r="F80" s="349" t="s">
        <v>4056</v>
      </c>
      <c r="G80" s="570" t="s">
        <v>4057</v>
      </c>
      <c r="H80" s="231"/>
      <c r="J80" s="233"/>
      <c r="K80" s="200"/>
      <c r="L80" s="200"/>
      <c r="M80" s="205"/>
      <c r="N80" s="205"/>
      <c r="O80" s="200"/>
      <c r="P80" s="200"/>
      <c r="Q80" s="200"/>
      <c r="R80" s="205" t="b">
        <v>0</v>
      </c>
      <c r="S80" s="205" t="b">
        <v>0</v>
      </c>
      <c r="T80" s="205" t="b">
        <v>0</v>
      </c>
      <c r="U80" s="222"/>
      <c r="V80" s="222"/>
    </row>
    <row r="81" outlineLevel="1">
      <c r="A81" s="222"/>
      <c r="B81" s="343" t="s">
        <v>2836</v>
      </c>
      <c r="C81" s="216" t="s">
        <v>4058</v>
      </c>
      <c r="D81" s="233"/>
      <c r="E81" s="199" t="s">
        <v>4059</v>
      </c>
      <c r="F81" s="349" t="s">
        <v>4060</v>
      </c>
      <c r="G81" s="570" t="s">
        <v>4061</v>
      </c>
      <c r="H81" s="231"/>
      <c r="J81" s="233"/>
      <c r="K81" s="200"/>
      <c r="L81" s="200"/>
      <c r="M81" s="205"/>
      <c r="N81" s="205"/>
      <c r="O81" s="200">
        <v>7.0</v>
      </c>
      <c r="P81" s="200">
        <v>1.0</v>
      </c>
      <c r="Q81" s="200">
        <v>1.0</v>
      </c>
      <c r="R81" s="205" t="b">
        <v>1</v>
      </c>
      <c r="S81" s="205" t="b">
        <v>0</v>
      </c>
      <c r="T81" s="205"/>
      <c r="U81" s="222"/>
      <c r="V81" s="222"/>
    </row>
    <row r="82" outlineLevel="1">
      <c r="A82" s="222"/>
      <c r="B82" s="343" t="s">
        <v>4062</v>
      </c>
      <c r="C82" s="207"/>
      <c r="D82" s="114"/>
      <c r="E82" s="199" t="s">
        <v>4063</v>
      </c>
      <c r="F82" s="349" t="s">
        <v>4064</v>
      </c>
      <c r="G82" s="570" t="s">
        <v>4065</v>
      </c>
      <c r="H82" s="231"/>
      <c r="J82" s="233"/>
      <c r="K82" s="200"/>
      <c r="L82" s="200"/>
      <c r="M82" s="205"/>
      <c r="N82" s="205"/>
      <c r="O82" s="200"/>
      <c r="P82" s="200"/>
      <c r="Q82" s="200"/>
      <c r="R82" s="205" t="b">
        <v>0</v>
      </c>
      <c r="S82" s="205" t="b">
        <v>0</v>
      </c>
      <c r="T82" s="205" t="b">
        <v>0</v>
      </c>
      <c r="U82" s="222"/>
      <c r="V82" s="222"/>
    </row>
    <row r="83" outlineLevel="1">
      <c r="A83" s="222"/>
      <c r="B83" s="343" t="s">
        <v>301</v>
      </c>
      <c r="C83" s="216" t="s">
        <v>429</v>
      </c>
      <c r="D83" s="216" t="s">
        <v>541</v>
      </c>
      <c r="E83" s="199" t="s">
        <v>1079</v>
      </c>
      <c r="F83" s="349" t="s">
        <v>1080</v>
      </c>
      <c r="G83" s="570" t="s">
        <v>2363</v>
      </c>
      <c r="H83" s="231"/>
      <c r="J83" s="233"/>
      <c r="K83" s="200"/>
      <c r="L83" s="200"/>
      <c r="M83" s="205"/>
      <c r="N83" s="205"/>
      <c r="O83" s="200"/>
      <c r="P83" s="200"/>
      <c r="Q83" s="200"/>
      <c r="R83" s="205" t="b">
        <v>0</v>
      </c>
      <c r="S83" s="205" t="b">
        <v>0</v>
      </c>
      <c r="T83" s="205" t="b">
        <v>0</v>
      </c>
      <c r="U83" s="222"/>
      <c r="V83" s="222"/>
    </row>
    <row r="84" outlineLevel="1">
      <c r="A84" s="222"/>
      <c r="B84" s="343" t="s">
        <v>4066</v>
      </c>
      <c r="C84" s="207"/>
      <c r="D84" s="207"/>
      <c r="E84" s="199" t="s">
        <v>251</v>
      </c>
      <c r="F84" s="349" t="s">
        <v>252</v>
      </c>
      <c r="G84" s="570" t="s">
        <v>4067</v>
      </c>
      <c r="H84" s="112"/>
      <c r="I84" s="224"/>
      <c r="J84" s="114"/>
      <c r="K84" s="200"/>
      <c r="L84" s="200"/>
      <c r="M84" s="205"/>
      <c r="N84" s="205"/>
      <c r="O84" s="200">
        <v>10.0</v>
      </c>
      <c r="P84" s="200">
        <v>1.0</v>
      </c>
      <c r="Q84" s="200">
        <v>1.0</v>
      </c>
      <c r="R84" s="205" t="b">
        <v>1</v>
      </c>
      <c r="S84" s="205" t="b">
        <v>1</v>
      </c>
      <c r="T84" s="205"/>
      <c r="U84" s="207"/>
      <c r="V84" s="207"/>
    </row>
    <row r="85" outlineLevel="1">
      <c r="A85" s="324" t="s">
        <v>4071</v>
      </c>
      <c r="B85" s="117"/>
      <c r="C85" s="327" t="s">
        <v>48</v>
      </c>
      <c r="D85" s="327" t="s">
        <v>49</v>
      </c>
      <c r="E85" s="328" t="s">
        <v>50</v>
      </c>
      <c r="F85" s="329" t="s">
        <v>51</v>
      </c>
      <c r="G85" s="328" t="s">
        <v>52</v>
      </c>
      <c r="H85" s="331" t="str">
        <f>'テンプレート'!H80</f>
        <v>Comment</v>
      </c>
      <c r="I85" s="120"/>
      <c r="J85" s="117"/>
      <c r="K85" s="333" t="str">
        <f>'テンプレート'!K80</f>
        <v>ベクトル</v>
      </c>
      <c r="L85" s="333" t="str">
        <f>'テンプレート'!L80</f>
        <v>KBG (R.E.)</v>
      </c>
      <c r="M85" s="333" t="str">
        <f>'テンプレート'!M80</f>
        <v>BKB (R.A.)</v>
      </c>
      <c r="N85" s="333" t="str">
        <f>'テンプレート'!N80</f>
        <v>FKB (R.F.)</v>
      </c>
      <c r="O85" s="334" t="str">
        <f>'テンプレート'!O80</f>
        <v>盾削り値</v>
      </c>
      <c r="P85" s="333" t="str">
        <f>'テンプレート'!P80</f>
        <v>ﾋｯﾄｽﾄｯﾌﾟ</v>
      </c>
      <c r="Q85" s="334" t="str">
        <f>'テンプレート'!Q80</f>
        <v>ずらし</v>
      </c>
      <c r="R85" s="333" t="str">
        <f>'テンプレート'!R80</f>
        <v>相殺</v>
      </c>
      <c r="S85" s="334" t="str">
        <f>'テンプレート'!S80</f>
        <v>相殺ﾓｰｼｮﾝ</v>
      </c>
      <c r="T85" s="334" t="str">
        <f>'テンプレート'!T80</f>
        <v>飛び道具</v>
      </c>
      <c r="U85" s="334" t="str">
        <f>'テンプレート'!U80</f>
        <v>慣性反転</v>
      </c>
      <c r="V85" s="334" t="str">
        <f>'テンプレート'!V80</f>
        <v>向き反転</v>
      </c>
    </row>
    <row r="86" ht="24.0" customHeight="1" outlineLevel="1">
      <c r="A86" s="358" t="s">
        <v>322</v>
      </c>
      <c r="B86" s="388"/>
      <c r="C86" s="197" t="s">
        <v>212</v>
      </c>
      <c r="D86" s="835"/>
      <c r="E86" s="197" t="s">
        <v>66</v>
      </c>
      <c r="F86" s="349">
        <v>7.199999999999999</v>
      </c>
      <c r="G86" s="570" t="s">
        <v>147</v>
      </c>
      <c r="H86" s="243" t="s">
        <v>4080</v>
      </c>
      <c r="I86" s="221"/>
      <c r="J86" s="110"/>
      <c r="K86" s="200"/>
      <c r="L86" s="200"/>
      <c r="M86" s="205"/>
      <c r="N86" s="205"/>
      <c r="O86" s="200">
        <v>0.0</v>
      </c>
      <c r="P86" s="200">
        <v>1.0</v>
      </c>
      <c r="Q86" s="200">
        <v>1.0</v>
      </c>
      <c r="R86" s="205" t="b">
        <v>1</v>
      </c>
      <c r="S86" s="205" t="b">
        <v>0</v>
      </c>
      <c r="T86" s="205"/>
      <c r="U86" s="344" t="s">
        <v>4081</v>
      </c>
      <c r="V86" s="344" t="b">
        <v>1</v>
      </c>
    </row>
    <row r="87" ht="24.0" customHeight="1" outlineLevel="1">
      <c r="A87" s="222"/>
      <c r="B87" s="388" t="s">
        <v>343</v>
      </c>
      <c r="C87" s="197" t="s">
        <v>463</v>
      </c>
      <c r="D87" s="222"/>
      <c r="E87" s="197" t="s">
        <v>229</v>
      </c>
      <c r="F87" s="349">
        <v>6.0</v>
      </c>
      <c r="G87" s="570" t="s">
        <v>67</v>
      </c>
      <c r="H87" s="231"/>
      <c r="J87" s="233"/>
      <c r="K87" s="200"/>
      <c r="L87" s="200"/>
      <c r="M87" s="205"/>
      <c r="N87" s="205"/>
      <c r="O87" s="200">
        <v>0.0</v>
      </c>
      <c r="P87" s="200">
        <v>1.0</v>
      </c>
      <c r="Q87" s="200">
        <v>1.0</v>
      </c>
      <c r="R87" s="205" t="b">
        <v>1</v>
      </c>
      <c r="S87" s="205" t="b">
        <v>0</v>
      </c>
      <c r="T87" s="205"/>
      <c r="U87" s="222"/>
      <c r="V87" s="222"/>
    </row>
    <row r="88" ht="24.0" customHeight="1" outlineLevel="1">
      <c r="A88" s="222"/>
      <c r="B88" s="388" t="s">
        <v>352</v>
      </c>
      <c r="C88" s="197" t="s">
        <v>314</v>
      </c>
      <c r="D88" s="222"/>
      <c r="E88" s="197" t="s">
        <v>229</v>
      </c>
      <c r="F88" s="349">
        <v>6.0</v>
      </c>
      <c r="G88" s="570" t="s">
        <v>67</v>
      </c>
      <c r="H88" s="231"/>
      <c r="J88" s="233"/>
      <c r="K88" s="200"/>
      <c r="L88" s="200"/>
      <c r="M88" s="205"/>
      <c r="N88" s="205"/>
      <c r="O88" s="200">
        <v>0.0</v>
      </c>
      <c r="P88" s="200">
        <v>1.0</v>
      </c>
      <c r="Q88" s="200">
        <v>1.0</v>
      </c>
      <c r="R88" s="205" t="b">
        <v>1</v>
      </c>
      <c r="S88" s="205" t="b">
        <v>0</v>
      </c>
      <c r="T88" s="205"/>
      <c r="U88" s="222"/>
      <c r="V88" s="222"/>
    </row>
    <row r="89" outlineLevel="1">
      <c r="A89" s="207"/>
      <c r="B89" s="388" t="s">
        <v>4084</v>
      </c>
      <c r="C89" s="197" t="s">
        <v>4085</v>
      </c>
      <c r="D89" s="207"/>
      <c r="E89" s="197" t="s">
        <v>151</v>
      </c>
      <c r="F89" s="349">
        <v>6.6</v>
      </c>
      <c r="G89" s="570" t="s">
        <v>67</v>
      </c>
      <c r="H89" s="112"/>
      <c r="I89" s="224"/>
      <c r="J89" s="114"/>
      <c r="K89" s="200"/>
      <c r="L89" s="200"/>
      <c r="M89" s="205"/>
      <c r="N89" s="205"/>
      <c r="O89" s="200">
        <v>0.0</v>
      </c>
      <c r="P89" s="200">
        <v>1.0</v>
      </c>
      <c r="Q89" s="200">
        <v>1.0</v>
      </c>
      <c r="R89" s="205" t="b">
        <v>1</v>
      </c>
      <c r="S89" s="205" t="b">
        <v>0</v>
      </c>
      <c r="T89" s="205"/>
      <c r="U89" s="207"/>
      <c r="V89" s="207"/>
    </row>
    <row r="90" outlineLevel="1">
      <c r="A90" s="324" t="s">
        <v>4086</v>
      </c>
      <c r="B90" s="117"/>
      <c r="C90" s="327" t="s">
        <v>48</v>
      </c>
      <c r="D90" s="327" t="s">
        <v>49</v>
      </c>
      <c r="E90" s="328" t="s">
        <v>50</v>
      </c>
      <c r="F90" s="329" t="s">
        <v>51</v>
      </c>
      <c r="G90" s="328" t="s">
        <v>52</v>
      </c>
      <c r="H90" s="331" t="str">
        <f>'テンプレート'!H85</f>
        <v>Comment</v>
      </c>
      <c r="I90" s="120"/>
      <c r="J90" s="117"/>
      <c r="K90" s="333" t="str">
        <f>'テンプレート'!K85</f>
        <v>ベクトル</v>
      </c>
      <c r="L90" s="333" t="str">
        <f>'テンプレート'!L85</f>
        <v>KBG (R.E.)</v>
      </c>
      <c r="M90" s="333" t="str">
        <f>'テンプレート'!M85</f>
        <v>BKB (R.A.)</v>
      </c>
      <c r="N90" s="333" t="str">
        <f>'テンプレート'!N85</f>
        <v>FKB (R.F.)</v>
      </c>
      <c r="O90" s="334" t="str">
        <f>'テンプレート'!O85</f>
        <v>盾削り値</v>
      </c>
      <c r="P90" s="333" t="str">
        <f>'テンプレート'!P85</f>
        <v>ﾋｯﾄｽﾄｯﾌﾟ</v>
      </c>
      <c r="Q90" s="334" t="str">
        <f>'テンプレート'!Q85</f>
        <v>ずらし</v>
      </c>
      <c r="R90" s="333" t="str">
        <f>'テンプレート'!R85</f>
        <v>相殺</v>
      </c>
      <c r="S90" s="334" t="str">
        <f>'テンプレート'!S85</f>
        <v>相殺ﾓｰｼｮﾝ</v>
      </c>
      <c r="T90" s="334" t="str">
        <f>'テンプレート'!T85</f>
        <v>飛び道具</v>
      </c>
      <c r="U90" s="334" t="str">
        <f>'テンプレート'!U85</f>
        <v>慣性反転</v>
      </c>
      <c r="V90" s="334" t="str">
        <f>'テンプレート'!V85</f>
        <v>向き反転</v>
      </c>
    </row>
    <row r="91" outlineLevel="1">
      <c r="A91" s="335" t="s">
        <v>322</v>
      </c>
      <c r="B91" s="597" t="s">
        <v>1747</v>
      </c>
      <c r="C91" s="197" t="s">
        <v>4089</v>
      </c>
      <c r="D91" s="197" t="s">
        <v>761</v>
      </c>
      <c r="E91" s="386"/>
      <c r="F91" s="386"/>
      <c r="G91" s="386"/>
      <c r="H91" s="255" t="s">
        <v>4091</v>
      </c>
      <c r="I91" s="120"/>
      <c r="J91" s="120"/>
      <c r="K91" s="414"/>
      <c r="L91" s="414"/>
      <c r="M91" s="414"/>
      <c r="N91" s="414"/>
      <c r="O91" s="414"/>
      <c r="P91" s="414"/>
      <c r="Q91" s="414"/>
      <c r="R91" s="414"/>
      <c r="S91" s="414"/>
      <c r="T91" s="414"/>
      <c r="U91" s="344" t="b">
        <v>0</v>
      </c>
      <c r="V91" s="344" t="b">
        <v>0</v>
      </c>
    </row>
    <row r="92" outlineLevel="1">
      <c r="A92" s="222"/>
      <c r="B92" s="597" t="s">
        <v>506</v>
      </c>
      <c r="C92" s="197" t="s">
        <v>4093</v>
      </c>
      <c r="D92" s="197" t="s">
        <v>3461</v>
      </c>
      <c r="E92" s="197" t="s">
        <v>4094</v>
      </c>
      <c r="F92" s="349" t="s">
        <v>4095</v>
      </c>
      <c r="G92" s="197"/>
      <c r="H92" s="255" t="s">
        <v>4096</v>
      </c>
      <c r="I92" s="120"/>
      <c r="J92" s="120"/>
      <c r="K92" s="200"/>
      <c r="L92" s="200"/>
      <c r="M92" s="205"/>
      <c r="N92" s="205"/>
      <c r="O92" s="200">
        <v>0.0</v>
      </c>
      <c r="P92" s="200">
        <v>1.0</v>
      </c>
      <c r="Q92" s="200">
        <v>1.0</v>
      </c>
      <c r="R92" s="205"/>
      <c r="S92" s="205"/>
      <c r="T92" s="205"/>
      <c r="U92" s="222"/>
      <c r="V92" s="222"/>
    </row>
    <row r="93" outlineLevel="1">
      <c r="A93" s="207"/>
      <c r="B93" s="597" t="s">
        <v>2195</v>
      </c>
      <c r="C93" s="197" t="s">
        <v>244</v>
      </c>
      <c r="D93" s="197" t="s">
        <v>1749</v>
      </c>
      <c r="E93" s="197" t="s">
        <v>4097</v>
      </c>
      <c r="F93" s="349" t="s">
        <v>4098</v>
      </c>
      <c r="G93" s="197"/>
      <c r="H93" s="255" t="s">
        <v>4099</v>
      </c>
      <c r="I93" s="120"/>
      <c r="J93" s="120"/>
      <c r="K93" s="200"/>
      <c r="L93" s="200"/>
      <c r="M93" s="205"/>
      <c r="N93" s="205"/>
      <c r="O93" s="200">
        <v>0.0</v>
      </c>
      <c r="P93" s="200">
        <v>1.0</v>
      </c>
      <c r="Q93" s="200">
        <v>1.0</v>
      </c>
      <c r="R93" s="205"/>
      <c r="S93" s="205"/>
      <c r="T93" s="205"/>
      <c r="U93" s="222"/>
      <c r="V93" s="222"/>
    </row>
    <row r="94" outlineLevel="1">
      <c r="A94" s="335" t="s">
        <v>359</v>
      </c>
      <c r="B94" s="597" t="s">
        <v>1747</v>
      </c>
      <c r="C94" s="197" t="s">
        <v>4089</v>
      </c>
      <c r="D94" s="197" t="s">
        <v>986</v>
      </c>
      <c r="E94" s="386"/>
      <c r="F94" s="386"/>
      <c r="G94" s="386"/>
      <c r="H94" s="255" t="s">
        <v>4102</v>
      </c>
      <c r="I94" s="120"/>
      <c r="J94" s="120"/>
      <c r="K94" s="414"/>
      <c r="L94" s="414"/>
      <c r="M94" s="414"/>
      <c r="N94" s="414"/>
      <c r="O94" s="414"/>
      <c r="P94" s="414"/>
      <c r="Q94" s="414"/>
      <c r="R94" s="414"/>
      <c r="S94" s="414"/>
      <c r="T94" s="414"/>
      <c r="U94" s="222"/>
      <c r="V94" s="222"/>
    </row>
    <row r="95" outlineLevel="1">
      <c r="A95" s="207"/>
      <c r="B95" s="597" t="s">
        <v>506</v>
      </c>
      <c r="C95" s="197" t="s">
        <v>4093</v>
      </c>
      <c r="D95" s="197" t="s">
        <v>3994</v>
      </c>
      <c r="E95" s="197" t="s">
        <v>4094</v>
      </c>
      <c r="F95" s="349" t="s">
        <v>4095</v>
      </c>
      <c r="G95" s="197"/>
      <c r="H95" s="255" t="s">
        <v>4103</v>
      </c>
      <c r="I95" s="120"/>
      <c r="J95" s="120"/>
      <c r="K95" s="414"/>
      <c r="L95" s="414"/>
      <c r="M95" s="414"/>
      <c r="N95" s="414"/>
      <c r="O95" s="414"/>
      <c r="P95" s="414"/>
      <c r="Q95" s="414"/>
      <c r="R95" s="414"/>
      <c r="S95" s="414"/>
      <c r="T95" s="414"/>
      <c r="U95" s="207"/>
      <c r="V95" s="207"/>
    </row>
    <row r="96">
      <c r="A96" s="312"/>
      <c r="B96" s="315"/>
      <c r="C96" s="317"/>
      <c r="D96" s="317"/>
      <c r="E96" s="318"/>
      <c r="F96" s="318"/>
      <c r="G96" s="318"/>
      <c r="H96" s="319"/>
      <c r="I96" s="319"/>
      <c r="J96" s="320"/>
      <c r="K96" s="320"/>
      <c r="L96" s="320"/>
      <c r="M96" s="320"/>
      <c r="N96" s="320"/>
      <c r="O96" s="320"/>
      <c r="P96" s="320"/>
      <c r="Q96" s="180"/>
      <c r="R96" s="180"/>
      <c r="S96" s="180"/>
      <c r="T96" s="180"/>
      <c r="U96" s="180"/>
      <c r="V96" s="180"/>
    </row>
    <row r="97">
      <c r="A97" s="390" t="s">
        <v>442</v>
      </c>
      <c r="B97" s="110"/>
      <c r="C97" s="319"/>
      <c r="D97" s="319"/>
      <c r="E97" s="320"/>
      <c r="F97" s="392"/>
      <c r="G97" s="392"/>
      <c r="H97" s="320"/>
      <c r="I97" s="320"/>
      <c r="J97" s="320"/>
      <c r="K97" s="320"/>
      <c r="L97" s="320"/>
      <c r="M97" s="320"/>
      <c r="N97" s="180"/>
      <c r="O97" s="180"/>
      <c r="P97" s="180"/>
      <c r="Q97" s="320"/>
      <c r="R97" s="320"/>
      <c r="S97" s="320"/>
      <c r="T97" s="320"/>
      <c r="U97" s="320"/>
      <c r="V97" s="320"/>
    </row>
    <row r="98" outlineLevel="1">
      <c r="A98" s="112"/>
      <c r="B98" s="114"/>
      <c r="C98" s="393" t="s">
        <v>48</v>
      </c>
      <c r="D98" s="393" t="s">
        <v>49</v>
      </c>
      <c r="E98" s="393" t="s">
        <v>50</v>
      </c>
      <c r="F98" s="396" t="s">
        <v>51</v>
      </c>
      <c r="G98" s="319"/>
      <c r="H98" s="319"/>
      <c r="I98" s="319"/>
      <c r="J98" s="320"/>
      <c r="K98" s="320"/>
      <c r="L98" s="320"/>
      <c r="M98" s="320"/>
      <c r="N98" s="320"/>
      <c r="O98" s="320"/>
      <c r="P98" s="320"/>
      <c r="Q98" s="320"/>
      <c r="R98" s="320"/>
      <c r="S98" s="320"/>
      <c r="T98" s="320"/>
      <c r="U98" s="320"/>
      <c r="V98" s="320"/>
    </row>
    <row r="99" outlineLevel="1">
      <c r="A99" s="398" t="s">
        <v>449</v>
      </c>
      <c r="B99" s="399" t="s">
        <v>449</v>
      </c>
      <c r="C99" s="1132" t="s">
        <v>429</v>
      </c>
      <c r="D99" s="127" t="s">
        <v>66</v>
      </c>
      <c r="E99" s="127" t="s">
        <v>452</v>
      </c>
      <c r="F99" s="200">
        <v>1.56</v>
      </c>
      <c r="G99" s="319"/>
      <c r="H99" s="319"/>
      <c r="I99" s="319"/>
      <c r="J99" s="320"/>
      <c r="K99" s="320"/>
      <c r="L99" s="320"/>
      <c r="M99" s="320"/>
      <c r="N99" s="320"/>
      <c r="O99" s="320"/>
      <c r="P99" s="320"/>
      <c r="Q99" s="320"/>
      <c r="R99" s="320"/>
      <c r="S99" s="320"/>
      <c r="T99" s="320"/>
      <c r="U99" s="320"/>
      <c r="V99" s="320"/>
    </row>
    <row r="100" outlineLevel="1">
      <c r="A100" s="400" t="s">
        <v>454</v>
      </c>
      <c r="B100" s="399" t="s">
        <v>455</v>
      </c>
      <c r="C100" s="197" t="s">
        <v>261</v>
      </c>
      <c r="D100" s="197" t="s">
        <v>476</v>
      </c>
      <c r="E100" s="401"/>
      <c r="F100" s="402"/>
      <c r="G100" s="402"/>
      <c r="H100" s="319"/>
      <c r="I100" s="319"/>
      <c r="J100" s="320"/>
      <c r="K100" s="320"/>
      <c r="L100" s="320"/>
      <c r="M100" s="320"/>
      <c r="N100" s="320"/>
      <c r="O100" s="320"/>
      <c r="P100" s="320"/>
      <c r="Q100" s="320"/>
      <c r="R100" s="320"/>
      <c r="S100" s="320"/>
      <c r="T100" s="320"/>
      <c r="U100" s="320"/>
      <c r="V100" s="320"/>
    </row>
    <row r="101" outlineLevel="1">
      <c r="A101" s="231"/>
      <c r="B101" s="399" t="s">
        <v>456</v>
      </c>
      <c r="C101" s="197" t="s">
        <v>212</v>
      </c>
      <c r="D101" s="197" t="s">
        <v>345</v>
      </c>
      <c r="E101" s="401"/>
      <c r="F101" s="402"/>
      <c r="G101" s="402"/>
      <c r="H101" s="319"/>
      <c r="I101" s="319"/>
      <c r="J101" s="320"/>
      <c r="K101" s="320"/>
      <c r="L101" s="320"/>
      <c r="M101" s="320"/>
      <c r="N101" s="320"/>
      <c r="O101" s="320"/>
      <c r="P101" s="320"/>
      <c r="Q101" s="320"/>
      <c r="R101" s="320"/>
      <c r="S101" s="320"/>
      <c r="T101" s="320"/>
      <c r="U101" s="320"/>
      <c r="V101" s="320"/>
    </row>
    <row r="102" outlineLevel="1">
      <c r="A102" s="112"/>
      <c r="B102" s="399" t="s">
        <v>459</v>
      </c>
      <c r="C102" s="197" t="s">
        <v>130</v>
      </c>
      <c r="D102" s="197" t="s">
        <v>165</v>
      </c>
      <c r="E102" s="319"/>
      <c r="F102" s="402"/>
      <c r="G102" s="402"/>
      <c r="H102" s="319"/>
      <c r="I102" s="319"/>
      <c r="J102" s="320"/>
      <c r="K102" s="320"/>
      <c r="L102" s="320"/>
      <c r="M102" s="320"/>
      <c r="N102" s="320"/>
      <c r="O102" s="320"/>
      <c r="P102" s="320"/>
      <c r="Q102" s="320"/>
      <c r="R102" s="320"/>
      <c r="S102" s="320"/>
      <c r="T102" s="320"/>
      <c r="U102" s="320"/>
      <c r="V102" s="320"/>
    </row>
    <row r="103" outlineLevel="1">
      <c r="A103" s="403" t="s">
        <v>462</v>
      </c>
      <c r="B103" s="117"/>
      <c r="C103" s="393" t="s">
        <v>465</v>
      </c>
      <c r="D103" s="393" t="s">
        <v>48</v>
      </c>
      <c r="E103" s="393" t="s">
        <v>49</v>
      </c>
      <c r="F103" s="393" t="s">
        <v>50</v>
      </c>
      <c r="G103" s="396" t="s">
        <v>51</v>
      </c>
      <c r="H103" s="1036" t="s">
        <v>53</v>
      </c>
      <c r="I103" s="120"/>
      <c r="J103" s="117"/>
      <c r="K103" s="405" t="str">
        <f>'テンプレート'!K97</f>
        <v>ベクトル</v>
      </c>
      <c r="L103" s="405" t="str">
        <f>'テンプレート'!L97</f>
        <v>KBG (R.E.)</v>
      </c>
      <c r="M103" s="405" t="str">
        <f>'テンプレート'!M97</f>
        <v>BKB (R.A.)</v>
      </c>
      <c r="N103" s="405" t="str">
        <f>'テンプレート'!N97</f>
        <v>FKB (R.F.)</v>
      </c>
      <c r="O103" s="406" t="str">
        <f>'テンプレート'!O97</f>
        <v>盾削り値</v>
      </c>
      <c r="P103" s="405" t="str">
        <f>'テンプレート'!P97</f>
        <v>ﾋｯﾄｽﾄｯﾌﾟ</v>
      </c>
      <c r="Q103" s="406" t="str">
        <f>'テンプレート'!Q97</f>
        <v>ずらし</v>
      </c>
      <c r="R103" s="408"/>
      <c r="S103" s="408"/>
      <c r="T103" s="408"/>
      <c r="U103" s="408"/>
      <c r="V103" s="408"/>
    </row>
    <row r="104" outlineLevel="1">
      <c r="A104" s="411" t="s">
        <v>467</v>
      </c>
      <c r="B104" s="399" t="s">
        <v>469</v>
      </c>
      <c r="C104" s="415" t="b">
        <v>0</v>
      </c>
      <c r="D104" s="127" t="s">
        <v>438</v>
      </c>
      <c r="E104" s="1427">
        <v>37.0</v>
      </c>
      <c r="F104" s="197" t="s">
        <v>194</v>
      </c>
      <c r="G104" s="200">
        <v>3.5999999999999996</v>
      </c>
      <c r="H104" s="1141"/>
      <c r="I104" s="221"/>
      <c r="J104" s="110"/>
      <c r="K104" s="203"/>
      <c r="L104" s="203"/>
      <c r="M104" s="204"/>
      <c r="N104" s="204"/>
      <c r="O104" s="205">
        <v>0.0</v>
      </c>
      <c r="P104" s="205">
        <v>1.0</v>
      </c>
      <c r="Q104" s="205">
        <v>1.0</v>
      </c>
      <c r="R104" s="408"/>
      <c r="S104" s="320"/>
      <c r="T104" s="320"/>
      <c r="U104" s="320"/>
      <c r="V104" s="320"/>
    </row>
    <row r="105" outlineLevel="1">
      <c r="A105" s="207"/>
      <c r="B105" s="399" t="s">
        <v>462</v>
      </c>
      <c r="C105" s="207"/>
      <c r="D105" s="127">
        <v>16.0</v>
      </c>
      <c r="E105" s="207"/>
      <c r="F105" s="197" t="s">
        <v>229</v>
      </c>
      <c r="G105" s="200">
        <v>6.0</v>
      </c>
      <c r="H105" s="112"/>
      <c r="I105" s="224"/>
      <c r="J105" s="114"/>
      <c r="K105" s="203"/>
      <c r="L105" s="203"/>
      <c r="M105" s="204"/>
      <c r="N105" s="204"/>
      <c r="O105" s="407"/>
      <c r="P105" s="407"/>
      <c r="Q105" s="407"/>
      <c r="R105" s="408"/>
      <c r="S105" s="320"/>
      <c r="T105" s="320"/>
      <c r="U105" s="320"/>
      <c r="V105" s="320"/>
    </row>
    <row r="106" outlineLevel="1">
      <c r="A106" s="411" t="s">
        <v>474</v>
      </c>
      <c r="B106" s="399" t="s">
        <v>469</v>
      </c>
      <c r="C106" s="424" t="b">
        <v>0</v>
      </c>
      <c r="D106" s="127" t="s">
        <v>594</v>
      </c>
      <c r="E106" s="1427">
        <v>44.0</v>
      </c>
      <c r="F106" s="197" t="s">
        <v>194</v>
      </c>
      <c r="G106" s="200">
        <v>3.5999999999999996</v>
      </c>
      <c r="H106" s="1141"/>
      <c r="I106" s="221"/>
      <c r="J106" s="110"/>
      <c r="K106" s="203"/>
      <c r="L106" s="203"/>
      <c r="M106" s="204"/>
      <c r="N106" s="204"/>
      <c r="O106" s="205">
        <v>0.0</v>
      </c>
      <c r="P106" s="205">
        <v>1.0</v>
      </c>
      <c r="Q106" s="205">
        <v>1.0</v>
      </c>
      <c r="R106" s="408"/>
      <c r="S106" s="320"/>
      <c r="T106" s="320"/>
      <c r="U106" s="320"/>
      <c r="V106" s="320"/>
    </row>
    <row r="107" outlineLevel="1">
      <c r="A107" s="207"/>
      <c r="B107" s="399" t="s">
        <v>462</v>
      </c>
      <c r="C107" s="207"/>
      <c r="D107" s="127">
        <v>20.0</v>
      </c>
      <c r="E107" s="207"/>
      <c r="F107" s="197" t="s">
        <v>66</v>
      </c>
      <c r="G107" s="200">
        <v>7.199999999999999</v>
      </c>
      <c r="H107" s="112"/>
      <c r="I107" s="224"/>
      <c r="J107" s="114"/>
      <c r="K107" s="203"/>
      <c r="L107" s="203"/>
      <c r="M107" s="204"/>
      <c r="N107" s="204"/>
      <c r="O107" s="407"/>
      <c r="P107" s="407"/>
      <c r="Q107" s="407"/>
      <c r="R107" s="408"/>
      <c r="S107" s="320"/>
      <c r="T107" s="320"/>
      <c r="U107" s="320"/>
      <c r="V107" s="320"/>
    </row>
    <row r="108" outlineLevel="1">
      <c r="A108" s="411" t="s">
        <v>477</v>
      </c>
      <c r="B108" s="399" t="s">
        <v>469</v>
      </c>
      <c r="C108" s="415" t="b">
        <v>0</v>
      </c>
      <c r="D108" s="127" t="s">
        <v>379</v>
      </c>
      <c r="E108" s="1427">
        <v>47.0</v>
      </c>
      <c r="F108" s="197" t="s">
        <v>194</v>
      </c>
      <c r="G108" s="200">
        <v>3.5999999999999996</v>
      </c>
      <c r="H108" s="1141"/>
      <c r="I108" s="221"/>
      <c r="J108" s="110"/>
      <c r="K108" s="203"/>
      <c r="L108" s="203"/>
      <c r="M108" s="204"/>
      <c r="N108" s="204"/>
      <c r="O108" s="205">
        <v>0.0</v>
      </c>
      <c r="P108" s="205">
        <v>1.0</v>
      </c>
      <c r="Q108" s="205">
        <v>1.0</v>
      </c>
      <c r="R108" s="408"/>
      <c r="S108" s="320"/>
      <c r="T108" s="320"/>
      <c r="U108" s="320"/>
      <c r="V108" s="320"/>
    </row>
    <row r="109" outlineLevel="1">
      <c r="A109" s="207"/>
      <c r="B109" s="399" t="s">
        <v>462</v>
      </c>
      <c r="C109" s="207"/>
      <c r="D109" s="127">
        <v>22.0</v>
      </c>
      <c r="E109" s="207"/>
      <c r="F109" s="197" t="s">
        <v>58</v>
      </c>
      <c r="G109" s="200">
        <v>4.8</v>
      </c>
      <c r="H109" s="112"/>
      <c r="I109" s="224"/>
      <c r="J109" s="114"/>
      <c r="K109" s="203"/>
      <c r="L109" s="203"/>
      <c r="M109" s="204"/>
      <c r="N109" s="204"/>
      <c r="O109" s="407"/>
      <c r="P109" s="407"/>
      <c r="Q109" s="407"/>
      <c r="R109" s="408"/>
      <c r="S109" s="179"/>
      <c r="T109" s="179"/>
      <c r="U109" s="179"/>
      <c r="V109" s="179"/>
    </row>
    <row r="110" outlineLevel="1">
      <c r="A110" s="411" t="s">
        <v>482</v>
      </c>
      <c r="B110" s="399" t="s">
        <v>469</v>
      </c>
      <c r="C110" s="415" t="b">
        <v>0</v>
      </c>
      <c r="D110" s="127" t="s">
        <v>537</v>
      </c>
      <c r="E110" s="1427">
        <v>43.0</v>
      </c>
      <c r="F110" s="197" t="s">
        <v>194</v>
      </c>
      <c r="G110" s="200">
        <v>3.5999999999999996</v>
      </c>
      <c r="H110" s="1141"/>
      <c r="I110" s="221"/>
      <c r="J110" s="110"/>
      <c r="K110" s="203"/>
      <c r="L110" s="203"/>
      <c r="M110" s="204"/>
      <c r="N110" s="204"/>
      <c r="O110" s="205">
        <v>0.0</v>
      </c>
      <c r="P110" s="205">
        <v>1.0</v>
      </c>
      <c r="Q110" s="205">
        <v>1.0</v>
      </c>
      <c r="R110" s="408"/>
      <c r="S110" s="179"/>
      <c r="T110" s="179"/>
      <c r="U110" s="179"/>
      <c r="V110" s="179"/>
    </row>
    <row r="111" outlineLevel="1">
      <c r="A111" s="207"/>
      <c r="B111" s="399" t="s">
        <v>462</v>
      </c>
      <c r="C111" s="207"/>
      <c r="D111" s="127">
        <v>25.0</v>
      </c>
      <c r="E111" s="207"/>
      <c r="F111" s="197" t="s">
        <v>473</v>
      </c>
      <c r="G111" s="200">
        <v>3.0</v>
      </c>
      <c r="H111" s="112"/>
      <c r="I111" s="224"/>
      <c r="J111" s="114"/>
      <c r="K111" s="203"/>
      <c r="L111" s="203"/>
      <c r="M111" s="204"/>
      <c r="N111" s="204"/>
      <c r="O111" s="407"/>
      <c r="P111" s="1614" t="s">
        <v>2313</v>
      </c>
      <c r="Q111" s="407"/>
      <c r="R111" s="408"/>
      <c r="S111" s="179"/>
      <c r="T111" s="179"/>
      <c r="U111" s="179"/>
      <c r="V111" s="179"/>
    </row>
    <row r="112">
      <c r="A112" s="312"/>
      <c r="B112" s="315"/>
      <c r="C112" s="317"/>
      <c r="D112" s="317"/>
      <c r="E112" s="319"/>
      <c r="F112" s="248"/>
      <c r="G112" s="248"/>
      <c r="H112" s="319"/>
      <c r="I112" s="319"/>
      <c r="J112" s="320"/>
      <c r="K112" s="320"/>
      <c r="L112" s="121"/>
      <c r="M112" s="121"/>
      <c r="N112" s="121"/>
      <c r="O112" s="179"/>
      <c r="P112" s="179"/>
      <c r="Q112" s="121"/>
      <c r="R112" s="121"/>
      <c r="S112" s="121"/>
      <c r="T112" s="121"/>
      <c r="U112" s="121"/>
      <c r="V112" s="121"/>
    </row>
    <row r="113">
      <c r="A113" s="429" t="s">
        <v>486</v>
      </c>
      <c r="B113" s="110"/>
      <c r="C113" s="392"/>
      <c r="D113" s="121"/>
      <c r="E113" s="121"/>
      <c r="F113" s="121"/>
      <c r="G113" s="121"/>
      <c r="H113" s="121"/>
      <c r="I113" s="121"/>
      <c r="J113" s="180"/>
      <c r="K113" s="121"/>
      <c r="L113" s="121"/>
      <c r="M113" s="121"/>
      <c r="N113" s="121"/>
      <c r="O113" s="121"/>
      <c r="P113" s="121"/>
      <c r="Q113" s="180"/>
      <c r="R113" s="121"/>
      <c r="S113" s="121"/>
      <c r="T113" s="121"/>
      <c r="U113" s="121"/>
      <c r="V113" s="121"/>
    </row>
    <row r="114" outlineLevel="1">
      <c r="A114" s="112"/>
      <c r="B114" s="114"/>
      <c r="C114" s="430" t="s">
        <v>487</v>
      </c>
      <c r="D114" s="430" t="s">
        <v>489</v>
      </c>
      <c r="E114" s="430" t="s">
        <v>49</v>
      </c>
      <c r="F114" s="430" t="s">
        <v>490</v>
      </c>
      <c r="G114" s="431"/>
      <c r="H114" s="319"/>
      <c r="I114" s="319"/>
      <c r="J114" s="320"/>
      <c r="K114" s="320"/>
      <c r="L114" s="121"/>
      <c r="M114" s="121"/>
      <c r="N114" s="121"/>
      <c r="O114" s="121"/>
      <c r="P114" s="121"/>
      <c r="Q114" s="121"/>
      <c r="R114" s="121"/>
      <c r="S114" s="121"/>
      <c r="T114" s="121"/>
      <c r="U114" s="121"/>
      <c r="V114" s="121"/>
    </row>
    <row r="115" outlineLevel="1">
      <c r="A115" s="432" t="s">
        <v>492</v>
      </c>
      <c r="B115" s="433" t="s">
        <v>455</v>
      </c>
      <c r="C115" s="127" t="str">
        <f t="array" ref="C115">INDEX(Dodges!$C$3:$U$84, MATCH($A$1,Dodges!$A$3:$A$85,0), MATCH(C114,Dodges!$C$2:$F$2,0))</f>
        <v>3-17</v>
      </c>
      <c r="D115" s="127" t="str">
        <f t="array" ref="D115">INDEX(Dodges!$C$3:$U$84, MATCH($A$1,Dodges!$A$3:$A$85,0), MATCH(D114,Dodges!$C$2:$F$2,0))</f>
        <v>6-17</v>
      </c>
      <c r="E115" s="127" t="str">
        <f t="array" ref="E115">INDEX(Dodges!$C$3:$U$84, MATCH($A$1,Dodges!$A$3:$A$85,0), MATCH(E114,Dodges!$C$2:$F$2,0))</f>
        <v>25 (20)</v>
      </c>
      <c r="F115" s="127" t="str">
        <f t="array" ref="F115">INDEX(Dodges!$C$3:$U$84, MATCH($A$1,Dodges!$A$3:$A$85,0), MATCH(F114,Dodges!$C$2:$F$2,0))</f>
        <v>33 (27)</v>
      </c>
      <c r="G115" s="402"/>
      <c r="H115" s="319"/>
      <c r="I115" s="319"/>
      <c r="J115" s="320"/>
      <c r="K115" s="320"/>
      <c r="L115" s="320"/>
      <c r="M115" s="121"/>
      <c r="N115" s="121"/>
      <c r="O115" s="121"/>
      <c r="P115" s="121"/>
      <c r="Q115" s="121"/>
      <c r="R115" s="121"/>
      <c r="S115" s="121"/>
      <c r="T115" s="121"/>
      <c r="U115" s="121"/>
      <c r="V115" s="121"/>
    </row>
    <row r="116" outlineLevel="1">
      <c r="A116" s="231"/>
      <c r="B116" s="433" t="s">
        <v>496</v>
      </c>
      <c r="C116" s="127" t="str">
        <f t="array" ref="C116">INDEX(Dodges!$G$3:$U$84, MATCH($A$1,Dodges!$A$3:$A$85,0), MATCH(C114,Dodges!$G$2:$J$2,0))</f>
        <v>4-15</v>
      </c>
      <c r="D116" s="127" t="str">
        <f t="array" ref="D116">INDEX(Dodges!$G$3:$U$84, MATCH($A$1,Dodges!$A$3:$A$85,0), MATCH(D114,Dodges!$G$2:$J$2,0))</f>
        <v>8-14</v>
      </c>
      <c r="E116" s="127" t="str">
        <f t="array" ref="E116">INDEX(Dodges!$G$3:$U$84, MATCH($A$1,Dodges!$A$3:$A$85,0), MATCH(E114,Dodges!$G$2:$J$2,0))</f>
        <v>29</v>
      </c>
      <c r="F116" s="127">
        <f t="array" ref="F116">INDEX(Dodges!$G$3:$U$84, MATCH($A$1,Dodges!$A$3:$A$85,0), MATCH(F114,Dodges!$G$2:$J$2,0))</f>
        <v>38</v>
      </c>
      <c r="G116" s="436"/>
      <c r="H116" s="319"/>
      <c r="I116" s="319"/>
      <c r="J116" s="320"/>
      <c r="K116" s="320"/>
      <c r="L116" s="320"/>
      <c r="M116" s="320"/>
      <c r="N116" s="320"/>
      <c r="O116" s="121"/>
      <c r="P116" s="121"/>
      <c r="Q116" s="121"/>
      <c r="R116" s="121"/>
      <c r="S116" s="121"/>
      <c r="T116" s="121"/>
      <c r="U116" s="121"/>
      <c r="V116" s="121"/>
    </row>
    <row r="117" outlineLevel="1">
      <c r="A117" s="112"/>
      <c r="B117" s="433" t="s">
        <v>497</v>
      </c>
      <c r="C117" s="127" t="str">
        <f t="array" ref="C117">INDEX(Dodges!$K$3:$U$84, MATCH($A$1,Dodges!$A$3:$A$85,0), MATCH(C114,Dodges!$K$2:$N$2,0))</f>
        <v>5-16</v>
      </c>
      <c r="D117" s="127" t="str">
        <f t="array" ref="D117">INDEX(Dodges!$K$3:$U$84, MATCH($A$1,Dodges!$A$3:$A$85,0), MATCH(D114,Dodges!$K$2:$N$2,0))</f>
        <v>9-14</v>
      </c>
      <c r="E117" s="127" t="str">
        <f t="array" ref="E117">INDEX(Dodges!$K$3:$U$84, MATCH($A$1,Dodges!$A$3:$A$85,0), MATCH(E114,Dodges!$K$2:$N$2,0))</f>
        <v>34</v>
      </c>
      <c r="F117" s="127" t="str">
        <f t="array" ref="F117">INDEX(Dodges!$K$3:$U$84, MATCH($A$1,Dodges!$A$3:$A$85,0), MATCH(F114,Dodges!$K$2:$N$2,0))</f>
        <v>51</v>
      </c>
      <c r="G117" s="436"/>
      <c r="H117" s="434"/>
      <c r="I117" s="434"/>
      <c r="J117" s="179"/>
      <c r="K117" s="179"/>
      <c r="L117" s="179"/>
      <c r="M117" s="179"/>
      <c r="N117" s="179"/>
      <c r="O117" s="121"/>
      <c r="P117" s="121"/>
      <c r="Q117" s="121"/>
      <c r="R117" s="121"/>
      <c r="S117" s="121"/>
      <c r="T117" s="121"/>
      <c r="U117" s="121"/>
      <c r="V117" s="121"/>
    </row>
    <row r="118" outlineLevel="1">
      <c r="A118" s="432" t="s">
        <v>498</v>
      </c>
      <c r="B118" s="433" t="s">
        <v>499</v>
      </c>
      <c r="C118" s="127" t="str">
        <f t="array" ref="C118">INDEX(Dodges!$O$3:$U$84, MATCH($A$1,Dodges!$A$3:$A$85,0), MATCH(C114,Dodges!$O$2:$R$2,0))</f>
        <v>3-30</v>
      </c>
      <c r="D118" s="127" t="str">
        <f t="array" ref="D118">INDEX(Dodges!$O$3:$U$84, MATCH($A$1,Dodges!$A$3:$A$85,0), MATCH(D114,Dodges!$O$2:$R$2,0))</f>
        <v>6-27</v>
      </c>
      <c r="E118" s="127" t="str">
        <f t="array" ref="E118">INDEX(Dodges!$O$3:$U$84, MATCH($A$1,Dodges!$A$3:$A$85,0), MATCH(E114,Dodges!$O$2:$R$2,0))</f>
        <v>49</v>
      </c>
      <c r="F118" s="248"/>
      <c r="G118" s="248"/>
      <c r="H118" s="180"/>
      <c r="I118" s="180"/>
      <c r="J118" s="121"/>
      <c r="K118" s="121"/>
      <c r="L118" s="121"/>
      <c r="M118" s="121"/>
      <c r="N118" s="121"/>
      <c r="O118" s="320"/>
      <c r="P118" s="320"/>
      <c r="Q118" s="320"/>
      <c r="R118" s="320"/>
      <c r="S118" s="320"/>
      <c r="T118" s="320"/>
      <c r="U118" s="320"/>
      <c r="V118" s="320"/>
    </row>
    <row r="119" outlineLevel="1">
      <c r="A119" s="112"/>
      <c r="B119" s="433" t="s">
        <v>500</v>
      </c>
      <c r="C119" s="127" t="str">
        <f t="array" ref="C119">INDEX(Dodges!$S$3:$U$84, MATCH($A$1,Dodges!$A$3:$A$85,0), MATCH(C114,Dodges!$S$2:$U$2,0))</f>
        <v>3-21</v>
      </c>
      <c r="D119" s="127" t="str">
        <f t="array" ref="D119">INDEX(Dodges!$S$3:$U$84, MATCH($A$1,Dodges!$A$3:$A$85,0), MATCH(D114,Dodges!$S$2:$U$2,0))</f>
        <v>6-20</v>
      </c>
      <c r="E119" s="127" t="str">
        <f t="array" ref="E119">INDEX(Dodges!$S$3:$U$84, MATCH($A$1,Dodges!$A$3:$A$85,0), MATCH(E114,Dodges!$S$2:$U$2,0))</f>
        <v>真横：83
真上：107
真下：68</v>
      </c>
      <c r="F119" s="436"/>
      <c r="G119" s="436"/>
      <c r="H119" s="180"/>
      <c r="I119" s="180"/>
      <c r="J119" s="179"/>
      <c r="K119" s="179"/>
      <c r="L119" s="179"/>
      <c r="M119" s="179"/>
      <c r="N119" s="121"/>
      <c r="O119" s="180"/>
      <c r="P119" s="180"/>
      <c r="Q119" s="180"/>
      <c r="R119" s="180"/>
      <c r="S119" s="180"/>
      <c r="T119" s="180"/>
      <c r="U119" s="180"/>
      <c r="V119" s="180"/>
    </row>
    <row r="120">
      <c r="A120" s="438"/>
      <c r="B120" s="439"/>
      <c r="C120" s="431"/>
      <c r="D120" s="431"/>
      <c r="E120" s="440"/>
      <c r="F120" s="431"/>
      <c r="G120" s="431"/>
      <c r="H120" s="431"/>
      <c r="I120" s="431"/>
      <c r="J120" s="121"/>
      <c r="K120" s="319"/>
      <c r="L120" s="319"/>
      <c r="M120" s="319"/>
      <c r="N120" s="319"/>
      <c r="O120" s="180"/>
      <c r="P120" s="180"/>
      <c r="Q120" s="180"/>
      <c r="R120" s="180"/>
      <c r="S120" s="180"/>
      <c r="T120" s="180"/>
      <c r="U120" s="180"/>
      <c r="V120" s="180"/>
    </row>
    <row r="121">
      <c r="A121" s="2523" t="s">
        <v>501</v>
      </c>
      <c r="B121" s="110"/>
      <c r="C121" s="2524"/>
      <c r="D121" s="2525"/>
      <c r="E121" s="2524"/>
      <c r="F121" s="2526"/>
      <c r="G121" s="2526"/>
      <c r="H121" s="179"/>
      <c r="I121" s="179"/>
      <c r="J121" s="180"/>
      <c r="K121" s="180"/>
      <c r="L121" s="180"/>
      <c r="M121" s="180"/>
      <c r="N121" s="180"/>
      <c r="O121" s="180"/>
      <c r="P121" s="180"/>
      <c r="Q121" s="180"/>
      <c r="R121" s="180"/>
      <c r="S121" s="180"/>
      <c r="T121" s="180"/>
      <c r="U121" s="180"/>
      <c r="V121" s="180"/>
    </row>
    <row r="122" outlineLevel="1">
      <c r="A122" s="112"/>
      <c r="B122" s="114"/>
      <c r="C122" s="2527" t="s">
        <v>487</v>
      </c>
      <c r="D122" s="2527" t="s">
        <v>49</v>
      </c>
      <c r="E122" s="2527" t="s">
        <v>48</v>
      </c>
      <c r="F122" s="2527" t="s">
        <v>50</v>
      </c>
      <c r="G122" s="2528" t="s">
        <v>51</v>
      </c>
      <c r="H122" s="320"/>
      <c r="I122" s="320"/>
      <c r="J122" s="179"/>
      <c r="K122" s="444" t="str">
        <f>'テンプレート'!K116</f>
        <v>アイテム取得</v>
      </c>
      <c r="L122" s="117"/>
      <c r="M122" s="445" t="str">
        <f>'テンプレート'!M116</f>
        <v>取得フレーム</v>
      </c>
      <c r="N122" s="445" t="str">
        <f>'テンプレート'!N116</f>
        <v>Duration</v>
      </c>
      <c r="O122" s="180"/>
      <c r="P122" s="180"/>
      <c r="Q122" s="180"/>
      <c r="R122" s="180"/>
      <c r="S122" s="180"/>
      <c r="T122" s="180"/>
      <c r="U122" s="180"/>
      <c r="V122" s="180"/>
    </row>
    <row r="123" outlineLevel="1">
      <c r="A123" s="446" t="s">
        <v>502</v>
      </c>
      <c r="B123" s="447" t="s">
        <v>503</v>
      </c>
      <c r="C123" s="1136"/>
      <c r="D123" s="564">
        <f t="array" ref="D123">INDEX('Ledge  Tech'!$C$3:$C122, MATCH($A$1,'Ledge  Tech'!$A$3:$A$109,0), MATCH(D122,'Ledge  Tech'!$C$2,0))</f>
        <v>19</v>
      </c>
      <c r="E123" s="1136"/>
      <c r="F123" s="1136"/>
      <c r="G123" s="1136"/>
      <c r="H123" s="320"/>
      <c r="I123" s="320"/>
      <c r="J123" s="121"/>
      <c r="K123" s="449" t="str">
        <f>'テンプレート'!K117</f>
        <v>小アイテム</v>
      </c>
      <c r="L123" s="450" t="str">
        <f>'テンプレート'!L117</f>
        <v>On-Spot</v>
      </c>
      <c r="M123" s="127" t="s">
        <v>504</v>
      </c>
      <c r="N123" s="127">
        <v>7.0</v>
      </c>
      <c r="O123" s="180"/>
      <c r="P123" s="180"/>
      <c r="Q123" s="180"/>
      <c r="R123" s="180"/>
      <c r="S123" s="180"/>
      <c r="T123" s="180"/>
      <c r="U123" s="180"/>
      <c r="V123" s="180"/>
    </row>
    <row r="124" outlineLevel="1">
      <c r="A124" s="222"/>
      <c r="B124" s="447" t="s">
        <v>455</v>
      </c>
      <c r="C124" s="564" t="str">
        <f t="array" ref="C124">INDEX('Ledge  Tech'!$D$3:$E122, MATCH($A$1,'Ledge  Tech'!$A$3:$A$109,0), MATCH(C122,'Ledge  Tech'!$D$2:$E$2,0))</f>
        <v>1-33</v>
      </c>
      <c r="D124" s="564">
        <f t="array" ref="D124">INDEX('Ledge  Tech'!$D$3:$E122, MATCH($A$1,'Ledge  Tech'!$A$3:$A$109,0), MATCH(D122,'Ledge  Tech'!$D$2:$E$2,0))</f>
        <v>34</v>
      </c>
      <c r="E124" s="1136"/>
      <c r="F124" s="1136"/>
      <c r="G124" s="1136"/>
      <c r="H124" s="320"/>
      <c r="I124" s="320"/>
      <c r="J124" s="179"/>
      <c r="K124" s="207"/>
      <c r="L124" s="450" t="str">
        <f>'テンプレート'!L118</f>
        <v>歩き</v>
      </c>
      <c r="M124" s="127" t="s">
        <v>504</v>
      </c>
      <c r="N124" s="127">
        <v>19.0</v>
      </c>
      <c r="O124" s="180"/>
      <c r="P124" s="180"/>
      <c r="Q124" s="180"/>
      <c r="R124" s="180"/>
      <c r="S124" s="180"/>
      <c r="T124" s="180"/>
      <c r="U124" s="180"/>
      <c r="V124" s="180"/>
    </row>
    <row r="125" outlineLevel="1">
      <c r="A125" s="222"/>
      <c r="B125" s="447" t="s">
        <v>486</v>
      </c>
      <c r="C125" s="564" t="str">
        <f t="array" ref="C125">INDEX('Ledge  Tech'!$F$3:$G$109, MATCH($A$1,'Ledge  Tech'!$A$3:$A$109,0), MATCH(C122,'Ledge  Tech'!$F$2:$G$2,0))</f>
        <v>1-28</v>
      </c>
      <c r="D125" s="564">
        <f t="array" ref="D125">INDEX('Ledge  Tech'!$F$3:$G$109, MATCH($A$1,'Ledge  Tech'!$A$3:$A$109,0), MATCH(D122,'Ledge  Tech'!$F$2:$G$2,0))</f>
        <v>45</v>
      </c>
      <c r="E125" s="1136"/>
      <c r="F125" s="1136"/>
      <c r="G125" s="1136"/>
      <c r="H125" s="320"/>
      <c r="I125" s="320"/>
      <c r="J125" s="121"/>
      <c r="K125" s="451" t="str">
        <f>'テンプレート'!K119</f>
        <v>アイテム投擲</v>
      </c>
      <c r="L125" s="117"/>
      <c r="M125" s="445" t="str">
        <f>'テンプレート'!M119</f>
        <v>投擲フレーム</v>
      </c>
      <c r="N125" s="445" t="str">
        <f>'テンプレート'!N119</f>
        <v>Duration</v>
      </c>
      <c r="O125" s="180"/>
      <c r="P125" s="180"/>
      <c r="Q125" s="180"/>
      <c r="R125" s="180"/>
      <c r="S125" s="180"/>
      <c r="T125" s="180"/>
      <c r="U125" s="180"/>
      <c r="V125" s="180"/>
    </row>
    <row r="126" outlineLevel="1">
      <c r="A126" s="222"/>
      <c r="B126" s="447" t="s">
        <v>505</v>
      </c>
      <c r="C126" s="564" t="str">
        <f t="array" ref="C126">INDEX('Ledge  Tech'!$H$3:$I$109, MATCH($A$1,'Ledge  Tech'!$A$3:$A$109,0), MATCH(C122,'Ledge  Tech'!$H$2:$I$2,0))</f>
        <v>1-12</v>
      </c>
      <c r="D126" s="564">
        <f t="array" ref="D126">INDEX('Ledge  Tech'!$H$3:$I$109, MATCH($A$1,'Ledge  Tech'!$A$3:$A$109,0), MATCH(D122,'Ledge  Tech'!$H$2:$I$2,0))</f>
        <v>14</v>
      </c>
      <c r="E126" s="1136"/>
      <c r="F126" s="1136"/>
      <c r="G126" s="1136"/>
      <c r="H126" s="320"/>
      <c r="I126" s="320"/>
      <c r="J126" s="179"/>
      <c r="K126" s="452" t="str">
        <f>'テンプレート'!K120</f>
        <v>Ground投擲</v>
      </c>
      <c r="L126" s="450" t="str">
        <f>'テンプレート'!L120</f>
        <v>前Throws</v>
      </c>
      <c r="M126" s="127" t="s">
        <v>173</v>
      </c>
      <c r="N126" s="127">
        <v>24.0</v>
      </c>
      <c r="O126" s="121"/>
      <c r="P126" s="121"/>
      <c r="Q126" s="121"/>
      <c r="R126" s="121"/>
      <c r="S126" s="121"/>
      <c r="T126" s="121"/>
      <c r="U126" s="121"/>
      <c r="V126" s="121"/>
    </row>
    <row r="127" outlineLevel="1">
      <c r="A127" s="207"/>
      <c r="B127" s="447" t="s">
        <v>506</v>
      </c>
      <c r="C127" s="564" t="str">
        <f t="array" ref="C127">INDEX('Ledge  Tech'!$J$3:$M$109, MATCH($A$1,'Ledge  Tech'!$A$3:$A$109,0), MATCH(C122,'Ledge  Tech'!$J$2:$M$2,0))</f>
        <v>1-26</v>
      </c>
      <c r="D127" s="564">
        <f t="array" ref="D127">INDEX('Ledge  Tech'!$J$3:$M$109, MATCH($A$1,'Ledge  Tech'!$A$3:$A$109,0), MATCH(D122,'Ledge  Tech'!$J$2:$M$2,0))</f>
        <v>55</v>
      </c>
      <c r="E127" s="564" t="str">
        <f t="array" ref="E127">INDEX('Ledge  Tech'!$J$3:$M$109, MATCH($A$1,'Ledge  Tech'!$A$3:$A$109,0), MATCH(E122,'Ledge  Tech'!$J$2:$M$2,0))</f>
        <v>24-26</v>
      </c>
      <c r="F127" s="564">
        <f t="array" ref="F127">INDEX('Ledge  Tech'!$J$3:$M$109, MATCH($A$1,'Ledge  Tech'!$A$3:$A$109,0), MATCH(F122,'Ledge  Tech'!$J$2:$M$2,0))</f>
        <v>9</v>
      </c>
      <c r="G127" s="564">
        <f>F127*1.2</f>
        <v>10.8</v>
      </c>
      <c r="H127" s="320"/>
      <c r="I127" s="320"/>
      <c r="J127" s="121"/>
      <c r="K127" s="222"/>
      <c r="L127" s="450" t="str">
        <f>'テンプレート'!L121</f>
        <v>後Throws</v>
      </c>
      <c r="M127" s="127" t="s">
        <v>206</v>
      </c>
      <c r="N127" s="127">
        <v>24.0</v>
      </c>
      <c r="O127" s="121"/>
      <c r="P127" s="121"/>
      <c r="Q127" s="121"/>
      <c r="R127" s="121"/>
      <c r="S127" s="121"/>
      <c r="T127" s="121"/>
      <c r="U127" s="121"/>
      <c r="V127" s="121"/>
    </row>
    <row r="128" outlineLevel="1">
      <c r="A128" s="446" t="s">
        <v>507</v>
      </c>
      <c r="B128" s="447" t="s">
        <v>455</v>
      </c>
      <c r="C128" s="564" t="str">
        <f t="array" ref="C128">INDEX('Ledge  Tech'!$N$3:$O$109, MATCH($A$1,'Ledge  Tech'!$A$3:$A$109,0), MATCH(C122,'Ledge  Tech'!$N$2:$O$2,0))</f>
        <v>1-20</v>
      </c>
      <c r="D128" s="564">
        <f t="array" ref="D128">INDEX('Ledge  Tech'!$N$3:$O$109, MATCH($A$1,'Ledge  Tech'!$A$3:$A$109,0), MATCH(D122,'Ledge  Tech'!$N$2:$O$2,0))</f>
        <v>26</v>
      </c>
      <c r="E128" s="1136"/>
      <c r="F128" s="1136"/>
      <c r="G128" s="1136"/>
      <c r="H128" s="320"/>
      <c r="I128" s="320"/>
      <c r="J128" s="179"/>
      <c r="K128" s="222"/>
      <c r="L128" s="450" t="str">
        <f>'テンプレート'!L122</f>
        <v>上Throws</v>
      </c>
      <c r="M128" s="127" t="s">
        <v>205</v>
      </c>
      <c r="N128" s="127">
        <v>23.0</v>
      </c>
      <c r="O128" s="320"/>
      <c r="P128" s="320"/>
      <c r="Q128" s="320"/>
      <c r="R128" s="320"/>
      <c r="S128" s="320"/>
      <c r="T128" s="320"/>
      <c r="U128" s="320"/>
      <c r="V128" s="320"/>
    </row>
    <row r="129" outlineLevel="1">
      <c r="A129" s="222"/>
      <c r="B129" s="447" t="s">
        <v>496</v>
      </c>
      <c r="C129" s="564" t="str">
        <f t="array" ref="C129">INDEX('Ledge  Tech'!$P$3:$Q$109, MATCH($A$1,'Ledge  Tech'!$A$3:$A$109,0), MATCH(C122,'Ledge  Tech'!$P$2:$Q$2,0))</f>
        <v>1-20</v>
      </c>
      <c r="D129" s="564">
        <f t="array" ref="D129">INDEX('Ledge  Tech'!$P$3:$Q$109, MATCH($A$1,'Ledge  Tech'!$A$3:$A$109,0), MATCH(D122,'Ledge  Tech'!$P$2:$Q$2,0))</f>
        <v>40</v>
      </c>
      <c r="E129" s="1136"/>
      <c r="F129" s="1136"/>
      <c r="G129" s="1136"/>
      <c r="H129" s="320"/>
      <c r="I129" s="320"/>
      <c r="J129" s="121"/>
      <c r="K129" s="222"/>
      <c r="L129" s="450" t="str">
        <f>'テンプレート'!L123</f>
        <v>下Throws</v>
      </c>
      <c r="M129" s="127" t="s">
        <v>90</v>
      </c>
      <c r="N129" s="127">
        <v>19.0</v>
      </c>
      <c r="O129" s="180"/>
      <c r="P129" s="180"/>
      <c r="Q129" s="180"/>
      <c r="R129" s="180"/>
      <c r="S129" s="180"/>
      <c r="T129" s="180"/>
      <c r="U129" s="180"/>
      <c r="V129" s="180"/>
    </row>
    <row r="130" outlineLevel="1">
      <c r="A130" s="207"/>
      <c r="B130" s="447" t="s">
        <v>497</v>
      </c>
      <c r="C130" s="564" t="str">
        <f t="array" ref="C130">INDEX('Ledge  Tech'!$R$3:$S$109, MATCH($A$1,'Ledge  Tech'!$A$3:$A$109,0), MATCH(C122,'Ledge  Tech'!$R$2:$S$2,0))</f>
        <v>1-20</v>
      </c>
      <c r="D130" s="564">
        <f t="array" ref="D130">INDEX('Ledge  Tech'!$R$3:$S$109, MATCH($A$1,'Ledge  Tech'!$A$3:$A$109,0), MATCH(D122,'Ledge  Tech'!$R$2:$S$2,0))</f>
        <v>40</v>
      </c>
      <c r="E130" s="1136"/>
      <c r="F130" s="1136"/>
      <c r="G130" s="1136"/>
      <c r="H130" s="320"/>
      <c r="I130" s="320"/>
      <c r="J130" s="179"/>
      <c r="K130" s="222"/>
      <c r="L130" s="453" t="str">
        <f>'テンプレート'!L124</f>
        <v>ダッシュ</v>
      </c>
      <c r="M130" s="127" t="s">
        <v>66</v>
      </c>
      <c r="N130" s="127">
        <v>37.0</v>
      </c>
      <c r="O130" s="180"/>
      <c r="P130" s="180"/>
      <c r="Q130" s="180"/>
      <c r="R130" s="180"/>
      <c r="S130" s="180"/>
      <c r="T130" s="180"/>
      <c r="U130" s="180"/>
      <c r="V130" s="180"/>
    </row>
    <row r="131" outlineLevel="1">
      <c r="A131" s="446" t="s">
        <v>508</v>
      </c>
      <c r="B131" s="447" t="s">
        <v>509</v>
      </c>
      <c r="C131" s="1136"/>
      <c r="D131" s="564" t="str">
        <f t="array" ref="D131">INDEX('Get-Ups'!$C$3:$C122, MATCH($A$1,'Get-Ups'!$A$3:$A$109,0), MATCH(D122,'Get-Ups'!$C$2:$AD$2,0))</f>
        <v>25</v>
      </c>
      <c r="E131" s="1136"/>
      <c r="F131" s="1136"/>
      <c r="G131" s="1136"/>
      <c r="H131" s="320"/>
      <c r="I131" s="320"/>
      <c r="J131" s="121"/>
      <c r="K131" s="207"/>
      <c r="L131" s="453" t="str">
        <f>'テンプレート'!L125</f>
        <v>On-Spot捨て</v>
      </c>
      <c r="M131" s="127" t="s">
        <v>66</v>
      </c>
      <c r="N131" s="127">
        <v>27.0</v>
      </c>
      <c r="O131" s="180"/>
      <c r="P131" s="180"/>
      <c r="Q131" s="180"/>
      <c r="R131" s="180"/>
      <c r="S131" s="180"/>
      <c r="T131" s="180"/>
      <c r="U131" s="180"/>
      <c r="V131" s="180"/>
    </row>
    <row r="132" outlineLevel="1">
      <c r="A132" s="222"/>
      <c r="B132" s="447" t="s">
        <v>455</v>
      </c>
      <c r="C132" s="2529" t="str">
        <f t="array" ref="C132">INDEX('Get-Ups'!$D$3:$E122, MATCH($A$1,'Get-Ups'!$A$3:$A$109,0), MATCH(C122,'Get-Ups'!$D$2:$AD$2,0))</f>
        <v>1-22</v>
      </c>
      <c r="D132" s="2530">
        <f t="array" ref="D132">INDEX('Get-Ups'!$D$3:$E122, MATCH($A$1,'Get-Ups'!$A$3:$A$109,0), MATCH(D122,'Get-Ups'!$D$2:$AD$2,0))</f>
        <v>29</v>
      </c>
      <c r="E132" s="1136"/>
      <c r="F132" s="1136"/>
      <c r="G132" s="1136"/>
      <c r="H132" s="320"/>
      <c r="I132" s="320"/>
      <c r="J132" s="179"/>
      <c r="K132" s="452" t="str">
        <f>'テンプレート'!K126</f>
        <v>Air投擲</v>
      </c>
      <c r="L132" s="450" t="str">
        <f>'テンプレート'!L126</f>
        <v>前Throws</v>
      </c>
      <c r="M132" s="127" t="s">
        <v>173</v>
      </c>
      <c r="N132" s="127">
        <v>24.0</v>
      </c>
      <c r="O132" s="180"/>
      <c r="P132" s="180"/>
      <c r="Q132" s="180"/>
      <c r="R132" s="180"/>
      <c r="S132" s="180"/>
      <c r="T132" s="180"/>
      <c r="U132" s="180"/>
      <c r="V132" s="180"/>
    </row>
    <row r="133" outlineLevel="1">
      <c r="A133" s="222"/>
      <c r="B133" s="447" t="s">
        <v>496</v>
      </c>
      <c r="C133" s="2529" t="str">
        <f t="array" ref="C133">INDEX('Get-Ups'!$F$3:$G$109, MATCH($A$1,'Get-Ups'!$A$3:$A$109,0), MATCH(C122,'Get-Ups'!$F$2:$AD$2,0))</f>
        <v>1-21</v>
      </c>
      <c r="D133" s="2530">
        <f t="array" ref="D133">INDEX('Get-Ups'!$F$3:$G$109, MATCH($A$1,'Get-Ups'!$A$3:$A$109,0), MATCH(D122,'Get-Ups'!$F$2:$AD$2,0))</f>
        <v>35</v>
      </c>
      <c r="E133" s="1136"/>
      <c r="F133" s="1136"/>
      <c r="G133" s="1136"/>
      <c r="H133" s="320"/>
      <c r="I133" s="320"/>
      <c r="J133" s="121"/>
      <c r="K133" s="222"/>
      <c r="L133" s="450" t="str">
        <f>'テンプレート'!L127</f>
        <v>後Throws</v>
      </c>
      <c r="M133" s="127" t="s">
        <v>166</v>
      </c>
      <c r="N133" s="127">
        <v>24.0</v>
      </c>
      <c r="O133" s="180"/>
      <c r="P133" s="180"/>
      <c r="Q133" s="180"/>
      <c r="R133" s="180"/>
      <c r="S133" s="180"/>
      <c r="T133" s="180"/>
      <c r="U133" s="180"/>
      <c r="V133" s="180"/>
    </row>
    <row r="134" outlineLevel="1">
      <c r="A134" s="222"/>
      <c r="B134" s="447" t="s">
        <v>497</v>
      </c>
      <c r="C134" s="564" t="str">
        <f t="array" ref="C134">INDEX('Get-Ups'!$H$3:$I$109, MATCH($A$1,'Get-Ups'!$A$3:$A$109,0), MATCH(C122,'Get-Ups'!$H$2:$AD$2,0))</f>
        <v>1-22</v>
      </c>
      <c r="D134" s="564">
        <f t="array" ref="D134">INDEX('Get-Ups'!$H$3:$I$109, MATCH($A$1,'Get-Ups'!$A$3:$A$109,0), MATCH(D122,'Get-Ups'!$H$2:$AD$2,0))</f>
        <v>35</v>
      </c>
      <c r="E134" s="1136"/>
      <c r="F134" s="1136"/>
      <c r="G134" s="1136"/>
      <c r="H134" s="320"/>
      <c r="I134" s="320"/>
      <c r="J134" s="179"/>
      <c r="K134" s="222"/>
      <c r="L134" s="450" t="str">
        <f>'テンプレート'!L128</f>
        <v>上Throws</v>
      </c>
      <c r="M134" s="127" t="s">
        <v>166</v>
      </c>
      <c r="N134" s="127">
        <v>23.0</v>
      </c>
      <c r="O134" s="180"/>
      <c r="P134" s="180"/>
      <c r="Q134" s="180"/>
      <c r="R134" s="180"/>
      <c r="S134" s="180"/>
      <c r="T134" s="180"/>
      <c r="U134" s="180"/>
      <c r="V134" s="180"/>
    </row>
    <row r="135" outlineLevel="1">
      <c r="A135" s="222"/>
      <c r="B135" s="447" t="s">
        <v>510</v>
      </c>
      <c r="C135" s="2531" t="str">
        <f t="array" ref="C135">INDEX('Get-Ups'!$J$3:$M$109, MATCH($A$1,'Get-Ups'!$A$3:$A$109,0), MATCH(C122,'Get-Ups'!$J$2:$AD$2,0))</f>
        <v>1-22</v>
      </c>
      <c r="D135" s="2532">
        <f t="array" ref="D135">INDEX('Get-Ups'!$J$3:$M$109, MATCH($A$1,'Get-Ups'!$A$3:$A$109,0), MATCH(D122,'Get-Ups'!$J$2:$AD$2,0))</f>
        <v>45</v>
      </c>
      <c r="E135" s="2529" t="str">
        <f t="array" ref="E135">INDEX('Get-Ups'!$J$3:$M$109, MATCH($A$1,'Get-Ups'!$A$3:$A$109,0), MATCH(E122,'Get-Ups'!$J$2:$AD$2,0))</f>
        <v>17-18</v>
      </c>
      <c r="F135" s="2530">
        <f t="array" ref="F135">INDEX('Get-Ups'!$J$3:$M$109, MATCH($A$1,'Get-Ups'!$A$3:$A$109,0), MATCH(F122,'Get-Ups'!$J$2:$AD$2,0))</f>
        <v>7</v>
      </c>
      <c r="G135" s="564">
        <f t="shared" ref="G135:G136" si="1">F135*1.2</f>
        <v>8.4</v>
      </c>
      <c r="H135" s="320"/>
      <c r="I135" s="320"/>
      <c r="J135" s="121"/>
      <c r="K135" s="207"/>
      <c r="L135" s="450" t="str">
        <f>'テンプレート'!L129</f>
        <v>下Throws</v>
      </c>
      <c r="M135" s="127" t="s">
        <v>90</v>
      </c>
      <c r="N135" s="127">
        <v>19.0</v>
      </c>
      <c r="O135" s="121"/>
      <c r="P135" s="121"/>
      <c r="Q135" s="121"/>
      <c r="R135" s="121"/>
      <c r="S135" s="121"/>
      <c r="T135" s="121"/>
      <c r="U135" s="121"/>
      <c r="V135" s="121"/>
    </row>
    <row r="136" outlineLevel="1">
      <c r="A136" s="207"/>
      <c r="B136" s="458" t="s">
        <v>511</v>
      </c>
      <c r="C136" s="114"/>
      <c r="D136" s="114"/>
      <c r="E136" s="2529" t="str">
        <f t="array" ref="E136">INDEX('Get-Ups'!$N$3:$O$109, MATCH($A$1,'Get-Ups'!$A$3:$A$109,0), MATCH(E122,'Get-Ups'!$N$2:$AD$2,0))</f>
        <v>21-22</v>
      </c>
      <c r="F136" s="2530">
        <f t="array" ref="F136">INDEX('Get-Ups'!$N$3:$O$109, MATCH($A$1,'Get-Ups'!$A$3:$A$109,0), MATCH(F122,'Get-Ups'!$N$2:$AD$2,0))</f>
        <v>7</v>
      </c>
      <c r="G136" s="564">
        <f t="shared" si="1"/>
        <v>8.4</v>
      </c>
      <c r="H136" s="320"/>
      <c r="I136" s="320"/>
      <c r="J136" s="121"/>
      <c r="K136" s="459" t="str">
        <f>'テンプレート'!K130</f>
        <v>踏み台ジャンプ</v>
      </c>
      <c r="L136" s="224"/>
      <c r="M136" s="445" t="str">
        <f>'テンプレート'!M130</f>
        <v>Duration</v>
      </c>
      <c r="N136" s="138"/>
      <c r="O136" s="121"/>
      <c r="P136" s="121"/>
      <c r="Q136" s="121"/>
      <c r="R136" s="121"/>
      <c r="S136" s="121"/>
      <c r="T136" s="121"/>
      <c r="U136" s="121"/>
      <c r="V136" s="121"/>
    </row>
    <row r="137" outlineLevel="1">
      <c r="A137" s="446" t="s">
        <v>512</v>
      </c>
      <c r="B137" s="447" t="s">
        <v>509</v>
      </c>
      <c r="C137" s="1136"/>
      <c r="D137" s="2529" t="str">
        <f t="array" ref="D137">INDEX('Get-Ups'!$C$3:$C122, MATCH($A$1,'Get-Ups'!$A$3:$A$109,0), MATCH(D122,'Get-Ups'!$C$2,0))</f>
        <v>25</v>
      </c>
      <c r="E137" s="1136"/>
      <c r="F137" s="1136"/>
      <c r="G137" s="1136"/>
      <c r="H137" s="320"/>
      <c r="I137" s="320"/>
      <c r="J137" s="179"/>
      <c r="K137" s="460" t="str">
        <f>'テンプレート'!K131</f>
        <v>踏み</v>
      </c>
      <c r="L137" s="461" t="str">
        <f>'テンプレート'!L131</f>
        <v>踏み</v>
      </c>
      <c r="M137" s="127">
        <v>7.0</v>
      </c>
      <c r="N137" s="462"/>
      <c r="O137" s="121"/>
      <c r="P137" s="121"/>
      <c r="Q137" s="121"/>
      <c r="R137" s="121"/>
      <c r="S137" s="121"/>
      <c r="T137" s="121"/>
      <c r="U137" s="121"/>
      <c r="V137" s="121"/>
    </row>
    <row r="138" outlineLevel="1">
      <c r="A138" s="222"/>
      <c r="B138" s="447" t="s">
        <v>455</v>
      </c>
      <c r="C138" s="2529" t="str">
        <f t="array" ref="C138">INDEX('Get-Ups'!$P$3:$Q$109, MATCH($A$1,'Get-Ups'!$A$3:$A$109,0), MATCH(C122,'Get-Ups'!$P$2:$AD$2,0))</f>
        <v>1-22</v>
      </c>
      <c r="D138" s="2530">
        <f t="array" ref="D138">INDEX('Get-Ups'!$P$3:$Q$109, MATCH($A$1,'Get-Ups'!$A$3:$A$109,0), MATCH(D122,'Get-Ups'!$P$2:$AD$2,0))</f>
        <v>29</v>
      </c>
      <c r="E138" s="1136"/>
      <c r="F138" s="1136"/>
      <c r="G138" s="1136"/>
      <c r="H138" s="320"/>
      <c r="I138" s="320"/>
      <c r="J138" s="121"/>
      <c r="K138" s="452" t="str">
        <f>'テンプレート'!K132</f>
        <v>踏まれ</v>
      </c>
      <c r="L138" s="461" t="str">
        <f>'テンプレート'!L132</f>
        <v>Ground踏まれ</v>
      </c>
      <c r="M138" s="127" t="s">
        <v>504</v>
      </c>
      <c r="N138" s="462"/>
      <c r="O138" s="320"/>
      <c r="P138" s="320"/>
      <c r="Q138" s="320"/>
      <c r="R138" s="320"/>
      <c r="S138" s="320"/>
      <c r="T138" s="320"/>
      <c r="U138" s="320"/>
      <c r="V138" s="320"/>
    </row>
    <row r="139" outlineLevel="1">
      <c r="A139" s="222"/>
      <c r="B139" s="447" t="s">
        <v>496</v>
      </c>
      <c r="C139" s="2529" t="str">
        <f t="array" ref="C139">INDEX('Get-Ups'!$R$3:$S$109, MATCH($A$1,'Get-Ups'!$A$3:$A$109,0), MATCH(C122,'Get-Ups'!$R$2:$AD$2,0))</f>
        <v>1-19</v>
      </c>
      <c r="D139" s="2530">
        <f t="array" ref="D139">INDEX('Get-Ups'!$R$3:$S$109, MATCH($A$1,'Get-Ups'!$A$3:$A$109,0), MATCH(D122,'Get-Ups'!$R$2:$AD$2,0))</f>
        <v>35</v>
      </c>
      <c r="E139" s="1136"/>
      <c r="F139" s="1136"/>
      <c r="G139" s="1136"/>
      <c r="H139" s="320"/>
      <c r="I139" s="320"/>
      <c r="J139" s="179"/>
      <c r="K139" s="222"/>
      <c r="L139" s="461" t="str">
        <f>'テンプレート'!L133</f>
        <v>Ground硬直</v>
      </c>
      <c r="M139" s="127">
        <v>27.0</v>
      </c>
      <c r="N139" s="108"/>
      <c r="O139" s="180"/>
      <c r="P139" s="180"/>
      <c r="Q139" s="180"/>
      <c r="R139" s="180"/>
      <c r="S139" s="180"/>
      <c r="T139" s="180"/>
      <c r="U139" s="180"/>
      <c r="V139" s="180"/>
    </row>
    <row r="140" outlineLevel="1">
      <c r="A140" s="222"/>
      <c r="B140" s="447" t="s">
        <v>497</v>
      </c>
      <c r="C140" s="2529" t="str">
        <f t="array" ref="C140">INDEX('Get-Ups'!$T$3:$U$109, MATCH($A$1,'Get-Ups'!$A$3:$A$109,0), MATCH(C122,'Get-Ups'!$T$2:$AD$2,0))</f>
        <v>1-24</v>
      </c>
      <c r="D140" s="2530">
        <f t="array" ref="D140">INDEX('Get-Ups'!$T$3:$U$109, MATCH($A$1,'Get-Ups'!$A$3:$A$109,0), MATCH(D122,'Get-Ups'!$T$2:$AD$2,0))</f>
        <v>35</v>
      </c>
      <c r="E140" s="1136"/>
      <c r="F140" s="1136"/>
      <c r="G140" s="1136"/>
      <c r="H140" s="320"/>
      <c r="I140" s="320"/>
      <c r="J140" s="121"/>
      <c r="K140" s="222"/>
      <c r="L140" s="461" t="str">
        <f>'テンプレート'!L134</f>
        <v>Air踏まれ</v>
      </c>
      <c r="M140" s="127">
        <v>7.0</v>
      </c>
      <c r="N140" s="108"/>
      <c r="O140" s="180"/>
      <c r="P140" s="180"/>
      <c r="Q140" s="180"/>
      <c r="R140" s="180"/>
      <c r="S140" s="180"/>
      <c r="T140" s="180"/>
      <c r="U140" s="180"/>
      <c r="V140" s="180"/>
    </row>
    <row r="141" outlineLevel="1">
      <c r="A141" s="222"/>
      <c r="B141" s="447" t="s">
        <v>510</v>
      </c>
      <c r="C141" s="2531" t="str">
        <f t="array" ref="C141">INDEX('Get-Ups'!$V$3:$Y$109, MATCH($A$1,'Get-Ups'!$A$3:$A$109,0), MATCH(C122,'Get-Ups'!$V$2:$AD$2,0))</f>
        <v>1-22</v>
      </c>
      <c r="D141" s="2532">
        <f t="array" ref="D141">INDEX('Get-Ups'!$V$3:$Y$109, MATCH($A$1,'Get-Ups'!$A$3:$A$109,0), MATCH(D122,'Get-Ups'!$V$2:$AD$2,0))</f>
        <v>45</v>
      </c>
      <c r="E141" s="2529" t="str">
        <f t="array" ref="E141">INDEX('Get-Ups'!$V$3:$Y$109, MATCH($A$1,'Get-Ups'!$A$3:$A$109,0), MATCH(E122,'Get-Ups'!$V$2:$AD$2,0))</f>
        <v>17-18</v>
      </c>
      <c r="F141" s="2530">
        <f t="array" ref="F141">INDEX('Get-Ups'!$V$3:$Y$109, MATCH($A$1,'Get-Ups'!$A$3:$A$109,0), MATCH(F122,'Get-Ups'!$V$2:$AD$2,0))</f>
        <v>7</v>
      </c>
      <c r="G141" s="564">
        <f t="shared" ref="G141:G142" si="2">F141*1.2</f>
        <v>8.4</v>
      </c>
      <c r="H141" s="320"/>
      <c r="I141" s="320"/>
      <c r="J141" s="179"/>
      <c r="K141" s="222"/>
      <c r="L141" s="461" t="str">
        <f>'テンプレート'!L135</f>
        <v>Air落下</v>
      </c>
      <c r="M141" s="127">
        <v>37.0</v>
      </c>
      <c r="N141" s="108"/>
      <c r="O141" s="180"/>
      <c r="P141" s="180"/>
      <c r="Q141" s="180"/>
      <c r="R141" s="180"/>
      <c r="S141" s="180"/>
      <c r="T141" s="180"/>
      <c r="U141" s="180"/>
      <c r="V141" s="180"/>
    </row>
    <row r="142" outlineLevel="1">
      <c r="A142" s="207"/>
      <c r="B142" s="458" t="s">
        <v>511</v>
      </c>
      <c r="C142" s="114"/>
      <c r="D142" s="114"/>
      <c r="E142" s="2529" t="str">
        <f t="array" ref="E142">INDEX('Get-Ups'!$Z$3:$AA$109, MATCH($A$1,'Get-Ups'!$A$3:$A$109,0), MATCH(E122,'Get-Ups'!$Z$2:$AD$2,0))</f>
        <v>21-22</v>
      </c>
      <c r="F142" s="2530">
        <f t="array" ref="F142">INDEX('Get-Ups'!$Z$3:$AA$109, MATCH($A$1,'Get-Ups'!$A$3:$A$109,0), MATCH(F122,'Get-Ups'!$Z$2:$AD$2,0))</f>
        <v>7</v>
      </c>
      <c r="G142" s="564">
        <f t="shared" si="2"/>
        <v>8.4</v>
      </c>
      <c r="H142" s="320"/>
      <c r="I142" s="320"/>
      <c r="J142" s="179"/>
      <c r="K142" s="451" t="str">
        <f>'テンプレート'!K136</f>
        <v>倒れダメージ</v>
      </c>
      <c r="L142" s="120"/>
      <c r="M142" s="445" t="str">
        <f>'テンプレート'!M136</f>
        <v>Duration</v>
      </c>
      <c r="N142" s="108"/>
      <c r="O142" s="180"/>
      <c r="P142" s="180"/>
      <c r="Q142" s="180"/>
      <c r="R142" s="180"/>
      <c r="S142" s="180"/>
      <c r="T142" s="180"/>
      <c r="U142" s="180"/>
      <c r="V142" s="180"/>
    </row>
    <row r="143" outlineLevel="1">
      <c r="A143" s="446" t="s">
        <v>513</v>
      </c>
      <c r="B143" s="447" t="s">
        <v>514</v>
      </c>
      <c r="C143" s="2529" t="str">
        <f t="array" ref="C143">INDEX(Tripping!$C$3:$D122, MATCH($A$1,Tripping!$A$3:$A$109,0), MATCH(C122,Tripping!$C$2:$AC$2,0))</f>
        <v>1-5</v>
      </c>
      <c r="D143" s="2530">
        <f t="array" ref="D143">INDEX(Tripping!$C$3:$D122, MATCH($A$1,Tripping!$A$3:$A$109,0), MATCH(D122,Tripping!$C$2:$AC$2,0))</f>
        <v>29</v>
      </c>
      <c r="E143" s="1136"/>
      <c r="F143" s="1136"/>
      <c r="G143" s="1136"/>
      <c r="H143" s="320"/>
      <c r="I143" s="320"/>
      <c r="J143" s="121"/>
      <c r="K143" s="460" t="str">
        <f>'テンプレート'!K137</f>
        <v>あお向け倒れ</v>
      </c>
      <c r="L143" s="453" t="str">
        <f>'テンプレート'!L137</f>
        <v>モーション大</v>
      </c>
      <c r="M143" s="127">
        <v>39.0</v>
      </c>
      <c r="N143" s="462"/>
      <c r="O143" s="180"/>
      <c r="P143" s="180"/>
      <c r="Q143" s="180"/>
      <c r="R143" s="180"/>
      <c r="S143" s="180"/>
      <c r="T143" s="180"/>
      <c r="U143" s="180"/>
      <c r="V143" s="180"/>
    </row>
    <row r="144" outlineLevel="1">
      <c r="A144" s="222"/>
      <c r="B144" s="447" t="s">
        <v>515</v>
      </c>
      <c r="C144" s="2529" t="str">
        <f t="array" ref="C144">INDEX(Tripping!$E$3:$F122, MATCH($A$1,Tripping!$A$3:$A$109,0), MATCH(C122,Tripping!$E$2:$AC$2,0))</f>
        <v>1-5</v>
      </c>
      <c r="D144" s="2530">
        <f t="array" ref="D144">INDEX(Tripping!$E$3:$F122, MATCH($A$1,Tripping!$A$3:$A$109,0), MATCH(D122,Tripping!$E$2:$AC$2,0))</f>
        <v>39</v>
      </c>
      <c r="E144" s="1136"/>
      <c r="F144" s="1136"/>
      <c r="G144" s="1136"/>
      <c r="H144" s="320"/>
      <c r="I144" s="320"/>
      <c r="J144" s="179"/>
      <c r="K144" s="460" t="str">
        <f>'テンプレート'!K138</f>
        <v>うつ伏せ倒れ</v>
      </c>
      <c r="L144" s="453" t="str">
        <f>'テンプレート'!L138</f>
        <v>モーション大</v>
      </c>
      <c r="M144" s="127" t="s">
        <v>165</v>
      </c>
      <c r="N144" s="462"/>
      <c r="O144" s="180"/>
      <c r="P144" s="180"/>
      <c r="Q144" s="180"/>
      <c r="R144" s="180"/>
      <c r="S144" s="180"/>
      <c r="T144" s="180"/>
      <c r="U144" s="180"/>
      <c r="V144" s="180"/>
    </row>
    <row r="145" outlineLevel="1">
      <c r="A145" s="222"/>
      <c r="B145" s="447" t="s">
        <v>455</v>
      </c>
      <c r="C145" s="2529" t="str">
        <f t="array" ref="C145">INDEX(Tripping!$G$3:$H$109, MATCH($A$1,Tripping!$A$3:$A$109,0), MATCH(C122,Tripping!$G$2:$AC$2,0))</f>
        <v>1-16</v>
      </c>
      <c r="D145" s="2530">
        <f t="array" ref="D145">INDEX(Tripping!$G$3:$H$109, MATCH($A$1,Tripping!$A$3:$A$109,0), MATCH(D122,Tripping!$G$2:$AC$2,0))</f>
        <v>21</v>
      </c>
      <c r="E145" s="1136"/>
      <c r="F145" s="1136"/>
      <c r="G145" s="1136"/>
      <c r="H145" s="320"/>
      <c r="I145" s="320"/>
      <c r="J145" s="121"/>
      <c r="K145" s="451" t="str">
        <f>'テンプレート'!K139</f>
        <v/>
      </c>
      <c r="L145" s="120"/>
      <c r="M145" s="445" t="str">
        <f>'テンプレート'!M139</f>
        <v/>
      </c>
      <c r="N145" s="108"/>
      <c r="O145" s="180"/>
      <c r="P145" s="180"/>
      <c r="Q145" s="180"/>
      <c r="R145" s="180"/>
      <c r="S145" s="180"/>
      <c r="T145" s="180"/>
      <c r="U145" s="180"/>
      <c r="V145" s="180"/>
    </row>
    <row r="146" outlineLevel="1">
      <c r="A146" s="222"/>
      <c r="B146" s="447" t="s">
        <v>496</v>
      </c>
      <c r="C146" s="2529" t="str">
        <f t="array" ref="C146">INDEX(Tripping!$I$3:$J$109, MATCH($A$1,Tripping!$A$3:$A$109,0), MATCH(C122,Tripping!$I$2:$AC$2,0))</f>
        <v>1-9</v>
      </c>
      <c r="D146" s="2530">
        <f t="array" ref="D146">INDEX(Tripping!$I$3:$J$109, MATCH($A$1,Tripping!$A$3:$A$109,0), MATCH(D122,Tripping!$I$2:$AC$2,0))</f>
        <v>28</v>
      </c>
      <c r="E146" s="1136"/>
      <c r="F146" s="1136"/>
      <c r="G146" s="1136"/>
      <c r="H146" s="320"/>
      <c r="I146" s="320"/>
      <c r="J146" s="320"/>
      <c r="K146" s="463"/>
      <c r="L146" s="464" t="str">
        <f>'テンプレート'!L140</f>
        <v/>
      </c>
      <c r="M146" s="127" t="s">
        <v>504</v>
      </c>
      <c r="N146" s="108"/>
      <c r="O146" s="180"/>
      <c r="P146" s="180"/>
      <c r="Q146" s="180"/>
      <c r="R146" s="180"/>
      <c r="S146" s="180"/>
      <c r="T146" s="180"/>
      <c r="U146" s="180"/>
      <c r="V146" s="180"/>
    </row>
    <row r="147" outlineLevel="1">
      <c r="A147" s="222"/>
      <c r="B147" s="447" t="s">
        <v>497</v>
      </c>
      <c r="C147" s="2529" t="str">
        <f t="array" ref="C147">INDEX(Tripping!$K$3:$L$109, MATCH($A$1,Tripping!$A$3:$A$109,0), MATCH(C122,Tripping!$K$2:$AC$2,0))</f>
        <v>1-9</v>
      </c>
      <c r="D147" s="2530">
        <f t="array" ref="D147">INDEX(Tripping!$K$3:$L$109, MATCH($A$1,Tripping!$A$3:$A$109,0), MATCH(D122,Tripping!$K$2:$AC$2,0))</f>
        <v>28</v>
      </c>
      <c r="E147" s="1136"/>
      <c r="F147" s="1136"/>
      <c r="G147" s="1136"/>
      <c r="H147" s="320"/>
      <c r="I147" s="320"/>
      <c r="J147" s="320"/>
      <c r="K147" s="465"/>
      <c r="L147" s="180"/>
      <c r="M147" s="180"/>
      <c r="N147" s="108"/>
      <c r="O147" s="180"/>
      <c r="P147" s="180"/>
      <c r="Q147" s="180"/>
      <c r="R147" s="180"/>
      <c r="S147" s="180"/>
      <c r="T147" s="180"/>
      <c r="U147" s="180"/>
      <c r="V147" s="180"/>
    </row>
    <row r="148" outlineLevel="1">
      <c r="A148" s="222"/>
      <c r="B148" s="447" t="s">
        <v>510</v>
      </c>
      <c r="C148" s="2531" t="str">
        <f t="array" ref="C148">INDEX(Tripping!$M$3:$P$109, MATCH($A$1,Tripping!$A$3:$A$109,0), MATCH(C122,Tripping!$M$2:$AC$2,0))</f>
        <v>1-7</v>
      </c>
      <c r="D148" s="2532">
        <f t="array" ref="D148">INDEX(Tripping!$M$3:$P$109, MATCH($A$1,Tripping!$A$3:$A$109,0), MATCH(D122,Tripping!$M$2:$AC$2,0))</f>
        <v>49</v>
      </c>
      <c r="E148" s="2529" t="str">
        <f t="array" ref="E148">INDEX(Tripping!$M$3:$P$109, MATCH($A$1,Tripping!$A$3:$A$109,0), MATCH(E122,Tripping!$M$2:$AC$2,0))</f>
        <v>19-20</v>
      </c>
      <c r="F148" s="2530">
        <f t="array" ref="F148">INDEX(Tripping!$M$3:$P$109, MATCH($A$1,Tripping!$A$3:$A$109,0), MATCH(F122,Tripping!$M$2:$AC$2,0))</f>
        <v>5</v>
      </c>
      <c r="G148" s="564">
        <f t="shared" ref="G148:G149" si="3">F148*1.2</f>
        <v>6</v>
      </c>
      <c r="H148" s="320"/>
      <c r="I148" s="320"/>
      <c r="J148" s="320"/>
      <c r="K148" s="180"/>
      <c r="L148" s="180"/>
      <c r="M148" s="180"/>
      <c r="N148" s="108"/>
      <c r="O148" s="108"/>
      <c r="P148" s="108"/>
      <c r="Q148" s="108"/>
      <c r="R148" s="180"/>
      <c r="S148" s="180"/>
      <c r="T148" s="180"/>
      <c r="U148" s="180"/>
      <c r="V148" s="180"/>
    </row>
    <row r="149" outlineLevel="1">
      <c r="A149" s="207"/>
      <c r="B149" s="458" t="s">
        <v>511</v>
      </c>
      <c r="C149" s="114"/>
      <c r="D149" s="114"/>
      <c r="E149" s="2529" t="str">
        <f t="array" ref="E149">INDEX(Tripping!$Q$3:$R$109, MATCH($A$1,Tripping!$A$3:$A$109,0), MATCH(E122,Tripping!$Q$2:$AC$2,0))</f>
        <v>23-24</v>
      </c>
      <c r="F149" s="2530">
        <f t="array" ref="F149">INDEX(Tripping!$Q$3:$R$109, MATCH($A$1,Tripping!$A$3:$A$109,0), MATCH(F122,Tripping!$Q$2:$AC$2,0))</f>
        <v>5</v>
      </c>
      <c r="G149" s="564">
        <f t="shared" si="3"/>
        <v>6</v>
      </c>
      <c r="H149" s="320"/>
      <c r="I149" s="320"/>
      <c r="J149" s="320"/>
      <c r="K149" s="180"/>
      <c r="L149" s="180"/>
      <c r="M149" s="180"/>
      <c r="N149" s="108"/>
      <c r="O149" s="108"/>
      <c r="P149" s="108"/>
      <c r="Q149" s="108"/>
      <c r="R149" s="180"/>
      <c r="S149" s="180"/>
      <c r="T149" s="180"/>
      <c r="U149" s="180"/>
      <c r="V149" s="180"/>
    </row>
  </sheetData>
  <mergeCells count="137">
    <mergeCell ref="K138:K141"/>
    <mergeCell ref="K142:L142"/>
    <mergeCell ref="K145:L145"/>
    <mergeCell ref="H108:J109"/>
    <mergeCell ref="K132:K135"/>
    <mergeCell ref="K123:K124"/>
    <mergeCell ref="K122:L122"/>
    <mergeCell ref="K126:K131"/>
    <mergeCell ref="K136:L136"/>
    <mergeCell ref="K125:L125"/>
    <mergeCell ref="H110:J111"/>
    <mergeCell ref="A42:A45"/>
    <mergeCell ref="D44:D45"/>
    <mergeCell ref="A48:A49"/>
    <mergeCell ref="A40:B41"/>
    <mergeCell ref="D53:D55"/>
    <mergeCell ref="D48:D49"/>
    <mergeCell ref="D51:D52"/>
    <mergeCell ref="A56:A60"/>
    <mergeCell ref="A62:B63"/>
    <mergeCell ref="A53:A55"/>
    <mergeCell ref="A51:A52"/>
    <mergeCell ref="C24:H24"/>
    <mergeCell ref="C16:D16"/>
    <mergeCell ref="E16:F16"/>
    <mergeCell ref="D56:D60"/>
    <mergeCell ref="C70:C71"/>
    <mergeCell ref="C72:C73"/>
    <mergeCell ref="C81:C82"/>
    <mergeCell ref="C83:C84"/>
    <mergeCell ref="A76:B76"/>
    <mergeCell ref="A78:B78"/>
    <mergeCell ref="A108:A109"/>
    <mergeCell ref="A106:A107"/>
    <mergeCell ref="A113:B114"/>
    <mergeCell ref="C110:C111"/>
    <mergeCell ref="C108:C109"/>
    <mergeCell ref="A110:A111"/>
    <mergeCell ref="C106:C107"/>
    <mergeCell ref="A100:A102"/>
    <mergeCell ref="A103:B103"/>
    <mergeCell ref="C104:C105"/>
    <mergeCell ref="A104:A105"/>
    <mergeCell ref="A70:A73"/>
    <mergeCell ref="A75:B75"/>
    <mergeCell ref="A85:B85"/>
    <mergeCell ref="A86:A89"/>
    <mergeCell ref="C79:C80"/>
    <mergeCell ref="A79:A84"/>
    <mergeCell ref="A97:B98"/>
    <mergeCell ref="I70:I73"/>
    <mergeCell ref="I68:I69"/>
    <mergeCell ref="I66:I67"/>
    <mergeCell ref="R65:V65"/>
    <mergeCell ref="R64:V64"/>
    <mergeCell ref="R63:V63"/>
    <mergeCell ref="R68:V69"/>
    <mergeCell ref="R66:V67"/>
    <mergeCell ref="R70:V73"/>
    <mergeCell ref="H48:J49"/>
    <mergeCell ref="H50:J50"/>
    <mergeCell ref="H47:J47"/>
    <mergeCell ref="H46:J46"/>
    <mergeCell ref="H53:J55"/>
    <mergeCell ref="H56:J60"/>
    <mergeCell ref="H86:J89"/>
    <mergeCell ref="H85:J85"/>
    <mergeCell ref="U79:U84"/>
    <mergeCell ref="V91:V95"/>
    <mergeCell ref="U91:U95"/>
    <mergeCell ref="V86:V89"/>
    <mergeCell ref="V79:V84"/>
    <mergeCell ref="U86:U89"/>
    <mergeCell ref="I6:I7"/>
    <mergeCell ref="G16:H16"/>
    <mergeCell ref="K16:N16"/>
    <mergeCell ref="H10:H11"/>
    <mergeCell ref="K1:M2"/>
    <mergeCell ref="I10:I11"/>
    <mergeCell ref="H41:J41"/>
    <mergeCell ref="H76:J76"/>
    <mergeCell ref="J70:J73"/>
    <mergeCell ref="I4:I5"/>
    <mergeCell ref="H78:J78"/>
    <mergeCell ref="H51:J52"/>
    <mergeCell ref="H79:J84"/>
    <mergeCell ref="H77:J77"/>
    <mergeCell ref="J66:J67"/>
    <mergeCell ref="J68:J69"/>
    <mergeCell ref="E104:E105"/>
    <mergeCell ref="E106:E107"/>
    <mergeCell ref="H104:J105"/>
    <mergeCell ref="H103:J103"/>
    <mergeCell ref="H93:J93"/>
    <mergeCell ref="H95:J95"/>
    <mergeCell ref="H94:J94"/>
    <mergeCell ref="H106:J107"/>
    <mergeCell ref="H90:J90"/>
    <mergeCell ref="D141:D142"/>
    <mergeCell ref="C141:C142"/>
    <mergeCell ref="A128:A130"/>
    <mergeCell ref="A131:A136"/>
    <mergeCell ref="A143:A149"/>
    <mergeCell ref="A137:A142"/>
    <mergeCell ref="A123:A127"/>
    <mergeCell ref="D135:D136"/>
    <mergeCell ref="C135:C136"/>
    <mergeCell ref="H92:J92"/>
    <mergeCell ref="H91:J91"/>
    <mergeCell ref="A90:B90"/>
    <mergeCell ref="C1:G12"/>
    <mergeCell ref="H4:H5"/>
    <mergeCell ref="H6:H7"/>
    <mergeCell ref="H8:J9"/>
    <mergeCell ref="H1:J2"/>
    <mergeCell ref="A11:B12"/>
    <mergeCell ref="A15:B16"/>
    <mergeCell ref="H43:J43"/>
    <mergeCell ref="H42:J42"/>
    <mergeCell ref="H44:J45"/>
    <mergeCell ref="A68:A69"/>
    <mergeCell ref="A66:A67"/>
    <mergeCell ref="D70:D73"/>
    <mergeCell ref="D68:D69"/>
    <mergeCell ref="D66:D67"/>
    <mergeCell ref="D79:D82"/>
    <mergeCell ref="D86:D89"/>
    <mergeCell ref="D83:D84"/>
    <mergeCell ref="A91:A93"/>
    <mergeCell ref="A94:A95"/>
    <mergeCell ref="A121:B122"/>
    <mergeCell ref="A115:A117"/>
    <mergeCell ref="A118:A119"/>
    <mergeCell ref="C148:C149"/>
    <mergeCell ref="D148:D149"/>
    <mergeCell ref="E110:E111"/>
    <mergeCell ref="E108:E109"/>
  </mergeCells>
  <conditionalFormatting sqref="K1:K15 K17:K76 K78:K90 K92:K93 K96:K146">
    <cfRule type="containsText" dxfId="0" priority="1" operator="containsText" text="361">
      <formula>NOT(ISERROR(SEARCH(("361"),(K1))))</formula>
    </cfRule>
  </conditionalFormatting>
  <conditionalFormatting sqref="K1:K15 K17:K76 K78:K90 K92:K93 K96:K146">
    <cfRule type="containsText" dxfId="1" priority="2" operator="containsText" text="363">
      <formula>NOT(ISERROR(SEARCH(("363"),(K1))))</formula>
    </cfRule>
  </conditionalFormatting>
  <conditionalFormatting sqref="K1:K15 K17:K76 K78:K90 K92:K93 K96:K146">
    <cfRule type="containsText" dxfId="1" priority="3" operator="containsText" text="365">
      <formula>NOT(ISERROR(SEARCH(("365"),(K1))))</formula>
    </cfRule>
  </conditionalFormatting>
  <conditionalFormatting sqref="K1:K15 K17:K76 K78:K90 K92:K93 K96:K146">
    <cfRule type="containsText" dxfId="1" priority="4" operator="containsText" text="366">
      <formula>NOT(ISERROR(SEARCH(("366"),(K1))))</formula>
    </cfRule>
  </conditionalFormatting>
  <conditionalFormatting sqref="K1:K15 K17:K76 K78:K90 K92:K93 K96:K146">
    <cfRule type="containsText" dxfId="1" priority="5" operator="containsText" text="367">
      <formula>NOT(ISERROR(SEARCH(("367"),(K1))))</formula>
    </cfRule>
  </conditionalFormatting>
  <conditionalFormatting sqref="P104:P111">
    <cfRule type="cellIs" dxfId="2" priority="6" operator="equal">
      <formula>"敵のみ"</formula>
    </cfRule>
  </conditionalFormatting>
  <conditionalFormatting sqref="D104:D111">
    <cfRule type="cellIs" dxfId="3" priority="7" operator="equal">
      <formula>"-"</formula>
    </cfRule>
  </conditionalFormatting>
  <conditionalFormatting sqref="O1:O76 O78:O90 O92:O93 O96:O149">
    <cfRule type="cellIs" dxfId="4" priority="8" operator="greaterThan">
      <formula>0</formula>
    </cfRule>
  </conditionalFormatting>
  <conditionalFormatting sqref="P1:Q76 P78:Q90 P92:Q93 P96:Q149">
    <cfRule type="cellIs" dxfId="5" priority="9" operator="lessThan">
      <formula>1</formula>
    </cfRule>
  </conditionalFormatting>
  <conditionalFormatting sqref="P1:Q76 P78:Q90 P92:Q93 P96:Q149">
    <cfRule type="cellIs" dxfId="4" priority="10" operator="greaterThan">
      <formula>1</formula>
    </cfRule>
  </conditionalFormatting>
  <conditionalFormatting sqref="N41:N76 N78:N90 N92:N93 N96:N111">
    <cfRule type="cellIs" dxfId="6" priority="11" operator="greaterThan">
      <formula>0</formula>
    </cfRule>
  </conditionalFormatting>
  <conditionalFormatting sqref="N1:N15 N17:N76 N78:N90 N92:N93 N96:N149">
    <cfRule type="containsText" dxfId="6" priority="12" operator="containsText" text="/">
      <formula>NOT(ISERROR(SEARCH(("/"),(N1))))</formula>
    </cfRule>
  </conditionalFormatting>
  <drawing r:id="rId2"/>
  <legacyDrawing r:id="rId3"/>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9BF3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553">
        <v>58.0</v>
      </c>
      <c r="B1" s="2555"/>
      <c r="C1" s="2557" t="str">
        <f>IMAGE(VLOOKUP($A$1,Fighters!A2:AI107,12,FALSE),1)</f>
        <v/>
      </c>
      <c r="D1" s="2558"/>
      <c r="E1" s="2558"/>
      <c r="F1" s="2558"/>
      <c r="G1" s="2561"/>
      <c r="H1" s="2564"/>
      <c r="I1" s="2558"/>
      <c r="J1" s="2561"/>
      <c r="K1" s="2566"/>
      <c r="L1" s="2558"/>
      <c r="M1" s="2561"/>
      <c r="N1" s="2568"/>
      <c r="O1" s="2568"/>
      <c r="P1" s="2568"/>
      <c r="Q1" s="2568"/>
      <c r="R1" s="2570"/>
      <c r="S1" s="2570"/>
      <c r="T1" s="2570"/>
      <c r="U1" s="2570"/>
      <c r="V1" s="2570"/>
    </row>
    <row r="2">
      <c r="A2" s="2572" t="str">
        <f>VLOOKUP($A$1,Fighters!$A$2:$AI$81,6,FALSE)</f>
        <v>#59bf38</v>
      </c>
      <c r="B2" s="2555"/>
      <c r="C2" s="2573"/>
      <c r="G2" s="2574"/>
      <c r="H2" s="2575"/>
      <c r="I2" s="2576"/>
      <c r="J2" s="2577"/>
      <c r="K2" s="2575"/>
      <c r="L2" s="2576"/>
      <c r="M2" s="2577"/>
      <c r="N2" s="2568"/>
      <c r="O2" s="2568"/>
      <c r="P2" s="2568"/>
      <c r="Q2" s="2568"/>
      <c r="R2" s="2570"/>
      <c r="S2" s="2570"/>
      <c r="T2" s="2570"/>
      <c r="U2" s="2570"/>
      <c r="V2" s="2570"/>
    </row>
    <row r="3">
      <c r="A3" s="2572" t="str">
        <f>VLOOKUP($A$1,Fighters!$A$2:$AI$81,14,FALSE)</f>
        <v>58. クッパ Jr.</v>
      </c>
      <c r="B3" s="2555"/>
      <c r="C3" s="2573"/>
      <c r="G3" s="2574"/>
      <c r="H3" s="2578"/>
      <c r="I3" s="2578"/>
      <c r="J3" s="2578"/>
      <c r="K3" s="2579"/>
      <c r="L3" s="2579"/>
      <c r="M3" s="2579"/>
      <c r="N3" s="2568"/>
      <c r="O3" s="2568"/>
      <c r="P3" s="2568"/>
      <c r="Q3" s="2568"/>
      <c r="R3" s="2580"/>
      <c r="S3" s="2570"/>
      <c r="T3" s="2570"/>
      <c r="U3" s="2570"/>
      <c r="V3" s="2570"/>
    </row>
    <row r="4">
      <c r="A4" s="2572" t="str">
        <f>VLOOKUP($A$1,Fighters!$A$2:$AI$81,13,FALSE)</f>
        <v>0</v>
      </c>
      <c r="B4" s="2555"/>
      <c r="C4" s="2573"/>
      <c r="G4" s="2574"/>
      <c r="H4" s="2581"/>
      <c r="I4" s="2581"/>
      <c r="J4" s="2578"/>
      <c r="K4" s="2579"/>
      <c r="L4" s="2579"/>
      <c r="M4" s="2579"/>
      <c r="N4" s="2568"/>
      <c r="O4" s="2568"/>
      <c r="P4" s="2568"/>
      <c r="Q4" s="2568"/>
      <c r="R4" s="2580"/>
      <c r="S4" s="2570"/>
      <c r="T4" s="2570"/>
      <c r="U4" s="2570"/>
      <c r="V4" s="2570"/>
    </row>
    <row r="5" ht="16.5" customHeight="1">
      <c r="A5" s="2553"/>
      <c r="B5" s="2555"/>
      <c r="C5" s="2573"/>
      <c r="G5" s="2574"/>
      <c r="H5" s="2582"/>
      <c r="I5" s="2582"/>
      <c r="J5" s="2583"/>
      <c r="K5" s="2584"/>
      <c r="L5" s="2585"/>
      <c r="M5" s="2585"/>
      <c r="N5" s="2568"/>
      <c r="O5" s="2568"/>
      <c r="P5" s="2568"/>
      <c r="Q5" s="2568"/>
      <c r="R5" s="2580"/>
      <c r="S5" s="2570"/>
      <c r="T5" s="2570"/>
      <c r="U5" s="2570"/>
      <c r="V5" s="2570"/>
    </row>
    <row r="6">
      <c r="A6" s="2555"/>
      <c r="B6" s="2555"/>
      <c r="C6" s="2573"/>
      <c r="G6" s="2574"/>
      <c r="H6" s="2581"/>
      <c r="I6" s="2586" t="s">
        <v>6</v>
      </c>
      <c r="J6" s="2584"/>
      <c r="K6" s="2587"/>
      <c r="L6" s="2585"/>
      <c r="M6" s="2585"/>
      <c r="N6" s="2568"/>
      <c r="O6" s="2568"/>
      <c r="P6" s="2568"/>
      <c r="Q6" s="2568"/>
      <c r="R6" s="2580"/>
      <c r="S6" s="2570"/>
      <c r="T6" s="2570"/>
      <c r="U6" s="2570"/>
      <c r="V6" s="2570"/>
    </row>
    <row r="7">
      <c r="A7" s="2555"/>
      <c r="B7" s="2555"/>
      <c r="C7" s="2573"/>
      <c r="G7" s="2574"/>
      <c r="H7" s="2582"/>
      <c r="I7" s="2582"/>
      <c r="J7" s="2584"/>
      <c r="K7" s="2587"/>
      <c r="L7" s="2585"/>
      <c r="M7" s="2585"/>
      <c r="N7" s="2568"/>
      <c r="O7" s="2568"/>
      <c r="P7" s="2568"/>
      <c r="Q7" s="2568"/>
      <c r="R7" s="2580"/>
      <c r="S7" s="2570"/>
      <c r="T7" s="2570"/>
      <c r="U7" s="2570"/>
      <c r="V7" s="2570"/>
    </row>
    <row r="8">
      <c r="A8" s="2555"/>
      <c r="B8" s="2555"/>
      <c r="C8" s="2573"/>
      <c r="G8" s="2574"/>
      <c r="H8" s="2588">
        <v>43631.95345244213</v>
      </c>
      <c r="I8" s="2558"/>
      <c r="J8" s="2561"/>
      <c r="K8" s="2584"/>
      <c r="L8" s="2585"/>
      <c r="M8" s="2585"/>
      <c r="N8" s="2568"/>
      <c r="O8" s="2568"/>
      <c r="P8" s="2568"/>
      <c r="Q8" s="2568"/>
      <c r="R8" s="2580"/>
      <c r="S8" s="2570"/>
      <c r="T8" s="2570"/>
      <c r="U8" s="2570"/>
      <c r="V8" s="2570"/>
    </row>
    <row r="9">
      <c r="A9" s="2555"/>
      <c r="B9" s="2555"/>
      <c r="C9" s="2573"/>
      <c r="G9" s="2574"/>
      <c r="H9" s="2575"/>
      <c r="I9" s="2576"/>
      <c r="J9" s="2577"/>
      <c r="K9" s="2570"/>
      <c r="L9" s="2568"/>
      <c r="M9" s="2568"/>
      <c r="N9" s="2568"/>
      <c r="O9" s="2568"/>
      <c r="P9" s="2568"/>
      <c r="Q9" s="2568"/>
      <c r="R9" s="2580"/>
      <c r="S9" s="2570"/>
      <c r="T9" s="2570"/>
      <c r="U9" s="2570"/>
      <c r="V9" s="2570"/>
    </row>
    <row r="10">
      <c r="A10" s="2555"/>
      <c r="B10" s="2555"/>
      <c r="C10" s="2573"/>
      <c r="G10" s="2574"/>
      <c r="H10" s="2589"/>
      <c r="I10" s="2589"/>
      <c r="J10" s="2570"/>
      <c r="K10" s="2570"/>
      <c r="L10" s="2568"/>
      <c r="M10" s="2568"/>
      <c r="N10" s="2568"/>
      <c r="O10" s="2568"/>
      <c r="P10" s="2568"/>
      <c r="Q10" s="2568"/>
      <c r="R10" s="2580"/>
      <c r="S10" s="2570"/>
      <c r="T10" s="2570"/>
      <c r="U10" s="2570"/>
      <c r="V10" s="2570"/>
    </row>
    <row r="11">
      <c r="A11" s="2591" t="s">
        <v>11</v>
      </c>
      <c r="B11" s="2561"/>
      <c r="C11" s="2573"/>
      <c r="G11" s="2574"/>
      <c r="H11" s="2582"/>
      <c r="I11" s="2582"/>
      <c r="J11" s="2570"/>
      <c r="K11" s="2570"/>
      <c r="L11" s="2568"/>
      <c r="M11" s="2568"/>
      <c r="N11" s="2568"/>
      <c r="O11" s="2568"/>
      <c r="P11" s="2568"/>
      <c r="Q11" s="2568"/>
      <c r="R11" s="2580"/>
      <c r="S11" s="2570"/>
      <c r="T11" s="2570"/>
      <c r="U11" s="2570"/>
      <c r="V11" s="2570"/>
    </row>
    <row r="12">
      <c r="A12" s="2575"/>
      <c r="B12" s="2577"/>
      <c r="C12" s="2575"/>
      <c r="D12" s="2576"/>
      <c r="E12" s="2576"/>
      <c r="F12" s="2576"/>
      <c r="G12" s="2577"/>
      <c r="H12" s="2592"/>
      <c r="I12" s="2592"/>
      <c r="J12" s="2555"/>
      <c r="K12" s="2555"/>
      <c r="L12" s="2568"/>
      <c r="M12" s="2568"/>
      <c r="N12" s="2568"/>
      <c r="O12" s="2568"/>
      <c r="P12" s="2568"/>
      <c r="Q12" s="2568"/>
      <c r="R12" s="2580"/>
      <c r="S12" s="2570"/>
      <c r="T12" s="2570"/>
      <c r="U12" s="2570"/>
      <c r="V12" s="2570"/>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108 [9th]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1.76 [67th]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18.92 [26th]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0.924 [60th]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34.4 [27th]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1.566 [62nd]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0.085 [71st]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16.59 [32nd]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1.134 [26th]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34.4 [31st]</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1.65 [28th]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2.64 [29th]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0.092 [37th]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196" t="s">
        <v>55</v>
      </c>
      <c r="C26" s="201" t="s">
        <v>64</v>
      </c>
      <c r="D26" s="201" t="s">
        <v>4024</v>
      </c>
      <c r="E26" s="201" t="s">
        <v>303</v>
      </c>
      <c r="F26" s="200">
        <v>2.4</v>
      </c>
      <c r="G26" s="201" t="s">
        <v>70</v>
      </c>
      <c r="H26" s="213" t="s">
        <v>4025</v>
      </c>
      <c r="I26" s="120"/>
      <c r="J26" s="117"/>
      <c r="K26" s="200"/>
      <c r="L26" s="203"/>
      <c r="M26" s="204"/>
      <c r="N26" s="204"/>
      <c r="O26" s="205">
        <v>0.0</v>
      </c>
      <c r="P26" s="205">
        <v>1.0</v>
      </c>
      <c r="Q26" s="205">
        <v>1.0</v>
      </c>
      <c r="R26" s="105"/>
      <c r="S26" s="105"/>
      <c r="T26" s="105"/>
      <c r="U26" s="105"/>
      <c r="V26" s="105"/>
    </row>
    <row r="27" outlineLevel="1">
      <c r="A27" s="222"/>
      <c r="B27" s="208" t="s">
        <v>63</v>
      </c>
      <c r="C27" s="210" t="s">
        <v>64</v>
      </c>
      <c r="D27" s="210" t="s">
        <v>150</v>
      </c>
      <c r="E27" s="210" t="s">
        <v>303</v>
      </c>
      <c r="F27" s="200">
        <v>2.4</v>
      </c>
      <c r="G27" s="201" t="s">
        <v>70</v>
      </c>
      <c r="H27" s="213" t="s">
        <v>1627</v>
      </c>
      <c r="I27" s="120"/>
      <c r="J27" s="117"/>
      <c r="K27" s="203"/>
      <c r="L27" s="203"/>
      <c r="M27" s="204"/>
      <c r="N27" s="204"/>
      <c r="O27" s="205">
        <v>0.0</v>
      </c>
      <c r="P27" s="205">
        <v>1.0</v>
      </c>
      <c r="Q27" s="205">
        <v>1.0</v>
      </c>
      <c r="R27" s="105"/>
      <c r="S27" s="105"/>
      <c r="T27" s="105"/>
      <c r="U27" s="105"/>
      <c r="V27" s="105"/>
    </row>
    <row r="28" outlineLevel="1">
      <c r="A28" s="222"/>
      <c r="B28" s="208" t="s">
        <v>680</v>
      </c>
      <c r="C28" s="702"/>
      <c r="D28" s="210" t="s">
        <v>303</v>
      </c>
      <c r="E28" s="704"/>
      <c r="F28" s="703"/>
      <c r="G28" s="704"/>
      <c r="H28" s="212"/>
      <c r="I28" s="120"/>
      <c r="J28" s="117"/>
      <c r="K28" s="407"/>
      <c r="L28" s="407"/>
      <c r="M28" s="407"/>
      <c r="N28" s="407"/>
      <c r="O28" s="407"/>
      <c r="P28" s="407"/>
      <c r="Q28" s="407"/>
      <c r="R28" s="105"/>
      <c r="S28" s="105"/>
      <c r="T28" s="105"/>
      <c r="U28" s="105"/>
      <c r="V28" s="105"/>
    </row>
    <row r="29" outlineLevel="1">
      <c r="A29" s="222"/>
      <c r="B29" s="208" t="s">
        <v>4026</v>
      </c>
      <c r="C29" s="210" t="s">
        <v>4027</v>
      </c>
      <c r="D29" s="275" t="s">
        <v>544</v>
      </c>
      <c r="E29" s="210" t="s">
        <v>1054</v>
      </c>
      <c r="F29" s="200">
        <v>0.6</v>
      </c>
      <c r="G29" s="276" t="s">
        <v>59</v>
      </c>
      <c r="H29" s="283" t="s">
        <v>4028</v>
      </c>
      <c r="I29" s="221"/>
      <c r="J29" s="110"/>
      <c r="K29" s="203"/>
      <c r="L29" s="203"/>
      <c r="M29" s="204"/>
      <c r="N29" s="204"/>
      <c r="O29" s="205">
        <v>0.0</v>
      </c>
      <c r="P29" s="205">
        <v>1.0</v>
      </c>
      <c r="Q29" s="205">
        <v>1.0</v>
      </c>
      <c r="R29" s="105"/>
      <c r="S29" s="105"/>
      <c r="T29" s="105"/>
      <c r="U29" s="105"/>
      <c r="V29" s="105"/>
    </row>
    <row r="30" outlineLevel="1">
      <c r="A30" s="222"/>
      <c r="B30" s="208" t="s">
        <v>4032</v>
      </c>
      <c r="C30" s="210" t="s">
        <v>4033</v>
      </c>
      <c r="D30" s="114"/>
      <c r="E30" s="210" t="s">
        <v>1054</v>
      </c>
      <c r="F30" s="200">
        <v>0.6</v>
      </c>
      <c r="G30" s="276" t="s">
        <v>59</v>
      </c>
      <c r="H30" s="112"/>
      <c r="I30" s="224"/>
      <c r="J30" s="114"/>
      <c r="K30" s="203"/>
      <c r="L30" s="203"/>
      <c r="M30" s="204"/>
      <c r="N30" s="204"/>
      <c r="O30" s="205">
        <v>0.0</v>
      </c>
      <c r="P30" s="205">
        <v>1.0</v>
      </c>
      <c r="Q30" s="205">
        <v>1.0</v>
      </c>
      <c r="R30" s="105"/>
      <c r="S30" s="105"/>
      <c r="T30" s="105"/>
      <c r="U30" s="105"/>
      <c r="V30" s="105"/>
    </row>
    <row r="31" outlineLevel="1">
      <c r="A31" s="207"/>
      <c r="B31" s="208" t="s">
        <v>685</v>
      </c>
      <c r="C31" s="210" t="s">
        <v>105</v>
      </c>
      <c r="D31" s="210" t="s">
        <v>458</v>
      </c>
      <c r="E31" s="210" t="s">
        <v>194</v>
      </c>
      <c r="F31" s="200">
        <v>3.5999999999999996</v>
      </c>
      <c r="G31" s="355" t="s">
        <v>193</v>
      </c>
      <c r="H31" s="213" t="s">
        <v>214</v>
      </c>
      <c r="I31" s="120"/>
      <c r="J31" s="117"/>
      <c r="K31" s="203"/>
      <c r="L31" s="203"/>
      <c r="M31" s="204"/>
      <c r="N31" s="204"/>
      <c r="O31" s="205">
        <v>0.0</v>
      </c>
      <c r="P31" s="205">
        <v>1.0</v>
      </c>
      <c r="Q31" s="205">
        <v>1.0</v>
      </c>
      <c r="R31" s="105"/>
      <c r="S31" s="105"/>
      <c r="T31" s="105"/>
      <c r="U31" s="105"/>
      <c r="V31" s="105"/>
    </row>
    <row r="32" outlineLevel="1">
      <c r="A32" s="195" t="s">
        <v>72</v>
      </c>
      <c r="B32" s="208" t="s">
        <v>640</v>
      </c>
      <c r="C32" s="292" t="s">
        <v>4037</v>
      </c>
      <c r="D32" s="275" t="s">
        <v>159</v>
      </c>
      <c r="E32" s="210" t="s">
        <v>593</v>
      </c>
      <c r="F32" s="200">
        <v>2.16</v>
      </c>
      <c r="G32" s="201" t="s">
        <v>70</v>
      </c>
      <c r="H32" s="316"/>
      <c r="I32" s="221"/>
      <c r="J32" s="110"/>
      <c r="K32" s="200"/>
      <c r="L32" s="203"/>
      <c r="M32" s="204"/>
      <c r="N32" s="204"/>
      <c r="O32" s="205">
        <v>0.0</v>
      </c>
      <c r="P32" s="205">
        <v>1.0</v>
      </c>
      <c r="Q32" s="205">
        <v>1.0</v>
      </c>
      <c r="R32" s="105"/>
      <c r="S32" s="105"/>
      <c r="T32" s="105"/>
      <c r="U32" s="105"/>
      <c r="V32" s="105"/>
    </row>
    <row r="33" outlineLevel="1">
      <c r="A33" s="222"/>
      <c r="B33" s="208" t="s">
        <v>646</v>
      </c>
      <c r="C33" s="292" t="s">
        <v>4039</v>
      </c>
      <c r="D33" s="233"/>
      <c r="E33" s="210" t="s">
        <v>593</v>
      </c>
      <c r="F33" s="200">
        <v>2.16</v>
      </c>
      <c r="G33" s="201" t="s">
        <v>70</v>
      </c>
      <c r="H33" s="231"/>
      <c r="J33" s="233"/>
      <c r="K33" s="203"/>
      <c r="L33" s="203"/>
      <c r="M33" s="204"/>
      <c r="N33" s="204"/>
      <c r="O33" s="205"/>
      <c r="P33" s="205"/>
      <c r="Q33" s="205"/>
      <c r="R33" s="105"/>
      <c r="S33" s="105"/>
      <c r="T33" s="105"/>
      <c r="U33" s="105"/>
      <c r="V33" s="105"/>
    </row>
    <row r="34" outlineLevel="1">
      <c r="A34" s="207"/>
      <c r="B34" s="208" t="s">
        <v>418</v>
      </c>
      <c r="C34" s="210" t="s">
        <v>651</v>
      </c>
      <c r="D34" s="114"/>
      <c r="E34" s="210" t="s">
        <v>58</v>
      </c>
      <c r="F34" s="200">
        <v>4.8</v>
      </c>
      <c r="G34" s="201" t="s">
        <v>59</v>
      </c>
      <c r="H34" s="112"/>
      <c r="I34" s="224"/>
      <c r="J34" s="114"/>
      <c r="K34" s="203"/>
      <c r="L34" s="203"/>
      <c r="M34" s="204"/>
      <c r="N34" s="204"/>
      <c r="O34" s="205">
        <v>0.0</v>
      </c>
      <c r="P34" s="205">
        <v>1.0</v>
      </c>
      <c r="Q34" s="205">
        <v>1.0</v>
      </c>
      <c r="R34" s="105"/>
      <c r="S34" s="105"/>
      <c r="T34" s="105"/>
      <c r="U34" s="105"/>
      <c r="V34" s="105"/>
    </row>
    <row r="35" outlineLevel="1">
      <c r="A35" s="236" t="s">
        <v>82</v>
      </c>
      <c r="B35" s="208" t="s">
        <v>142</v>
      </c>
      <c r="C35" s="210" t="s">
        <v>85</v>
      </c>
      <c r="D35" s="210" t="s">
        <v>544</v>
      </c>
      <c r="E35" s="210" t="s">
        <v>4040</v>
      </c>
      <c r="F35" s="200" t="s">
        <v>4041</v>
      </c>
      <c r="G35" s="201" t="s">
        <v>1069</v>
      </c>
      <c r="H35" s="240"/>
      <c r="I35" s="120"/>
      <c r="J35" s="117"/>
      <c r="K35" s="200"/>
      <c r="L35" s="203"/>
      <c r="M35" s="204"/>
      <c r="N35" s="204"/>
      <c r="O35" s="205">
        <v>0.0</v>
      </c>
      <c r="P35" s="205">
        <v>1.0</v>
      </c>
      <c r="Q35" s="205">
        <v>1.0</v>
      </c>
      <c r="R35" s="105"/>
      <c r="S35" s="105"/>
      <c r="T35" s="105"/>
      <c r="U35" s="105"/>
      <c r="V35" s="105"/>
    </row>
    <row r="36" outlineLevel="1">
      <c r="A36" s="236" t="s">
        <v>93</v>
      </c>
      <c r="B36" s="214"/>
      <c r="C36" s="210" t="s">
        <v>1349</v>
      </c>
      <c r="D36" s="276" t="s">
        <v>213</v>
      </c>
      <c r="E36" s="210" t="s">
        <v>66</v>
      </c>
      <c r="F36" s="200">
        <v>7.199999999999999</v>
      </c>
      <c r="G36" s="201" t="s">
        <v>67</v>
      </c>
      <c r="H36" s="240"/>
      <c r="I36" s="120"/>
      <c r="J36" s="117"/>
      <c r="K36" s="203"/>
      <c r="L36" s="203"/>
      <c r="M36" s="204"/>
      <c r="N36" s="204"/>
      <c r="O36" s="205">
        <v>0.0</v>
      </c>
      <c r="P36" s="205">
        <v>1.0</v>
      </c>
      <c r="Q36" s="205">
        <v>1.0</v>
      </c>
      <c r="R36" s="105"/>
      <c r="S36" s="105"/>
      <c r="T36" s="105"/>
      <c r="U36" s="105"/>
      <c r="V36" s="105"/>
    </row>
    <row r="37" outlineLevel="1">
      <c r="A37" s="195" t="s">
        <v>104</v>
      </c>
      <c r="B37" s="208" t="s">
        <v>170</v>
      </c>
      <c r="C37" s="210" t="s">
        <v>415</v>
      </c>
      <c r="D37" s="275" t="s">
        <v>541</v>
      </c>
      <c r="E37" s="210" t="s">
        <v>303</v>
      </c>
      <c r="F37" s="200">
        <v>2.4</v>
      </c>
      <c r="G37" s="242" t="s">
        <v>70</v>
      </c>
      <c r="H37" s="243" t="s">
        <v>4042</v>
      </c>
      <c r="I37" s="221"/>
      <c r="J37" s="110"/>
      <c r="K37" s="205"/>
      <c r="L37" s="204"/>
      <c r="M37" s="204"/>
      <c r="N37" s="204"/>
      <c r="O37" s="205">
        <v>0.0</v>
      </c>
      <c r="P37" s="205">
        <v>1.0</v>
      </c>
      <c r="Q37" s="205">
        <v>1.0</v>
      </c>
      <c r="R37" s="105"/>
      <c r="S37" s="105"/>
      <c r="T37" s="105"/>
      <c r="U37" s="105"/>
      <c r="V37" s="105"/>
    </row>
    <row r="38" outlineLevel="1">
      <c r="A38" s="222"/>
      <c r="B38" s="208" t="s">
        <v>177</v>
      </c>
      <c r="C38" s="210" t="s">
        <v>463</v>
      </c>
      <c r="D38" s="233"/>
      <c r="E38" s="210" t="s">
        <v>303</v>
      </c>
      <c r="F38" s="200">
        <v>2.4</v>
      </c>
      <c r="G38" s="242" t="s">
        <v>70</v>
      </c>
      <c r="H38" s="231"/>
      <c r="J38" s="233"/>
      <c r="K38" s="204"/>
      <c r="L38" s="204"/>
      <c r="M38" s="204"/>
      <c r="N38" s="204"/>
      <c r="O38" s="205">
        <v>0.0</v>
      </c>
      <c r="P38" s="205">
        <v>1.0</v>
      </c>
      <c r="Q38" s="205">
        <v>1.0</v>
      </c>
      <c r="R38" s="105"/>
      <c r="S38" s="105"/>
      <c r="T38" s="105"/>
      <c r="U38" s="105"/>
      <c r="V38" s="105"/>
    </row>
    <row r="39" outlineLevel="1">
      <c r="A39" s="207"/>
      <c r="B39" s="208" t="s">
        <v>245</v>
      </c>
      <c r="C39" s="210" t="s">
        <v>970</v>
      </c>
      <c r="D39" s="114"/>
      <c r="E39" s="210" t="s">
        <v>66</v>
      </c>
      <c r="F39" s="200">
        <v>7.199999999999999</v>
      </c>
      <c r="G39" s="201" t="s">
        <v>67</v>
      </c>
      <c r="H39" s="112"/>
      <c r="I39" s="224"/>
      <c r="J39" s="114"/>
      <c r="K39" s="204"/>
      <c r="L39" s="204"/>
      <c r="M39" s="204"/>
      <c r="N39" s="204"/>
      <c r="O39" s="205">
        <v>0.0</v>
      </c>
      <c r="P39" s="205">
        <v>1.0</v>
      </c>
      <c r="Q39" s="205">
        <v>1.0</v>
      </c>
      <c r="R39" s="105"/>
      <c r="S39" s="105"/>
      <c r="T39" s="105"/>
      <c r="U39" s="105"/>
      <c r="V39" s="105"/>
    </row>
    <row r="40" outlineLevel="1">
      <c r="A40" s="195" t="s">
        <v>110</v>
      </c>
      <c r="B40" s="208" t="s">
        <v>4045</v>
      </c>
      <c r="C40" s="210" t="s">
        <v>3717</v>
      </c>
      <c r="D40" s="275" t="s">
        <v>131</v>
      </c>
      <c r="E40" s="210" t="s">
        <v>429</v>
      </c>
      <c r="F40" s="200">
        <v>1.2</v>
      </c>
      <c r="G40" s="201" t="s">
        <v>292</v>
      </c>
      <c r="H40" s="243" t="s">
        <v>1141</v>
      </c>
      <c r="I40" s="221"/>
      <c r="J40" s="110"/>
      <c r="K40" s="203"/>
      <c r="L40" s="203"/>
      <c r="M40" s="204"/>
      <c r="N40" s="204"/>
      <c r="O40" s="205">
        <v>0.0</v>
      </c>
      <c r="P40" s="205">
        <v>1.0</v>
      </c>
      <c r="Q40" s="205">
        <v>1.0</v>
      </c>
      <c r="R40" s="105"/>
      <c r="S40" s="105"/>
      <c r="T40" s="105"/>
      <c r="U40" s="105"/>
      <c r="V40" s="105"/>
    </row>
    <row r="41" outlineLevel="1">
      <c r="A41" s="207"/>
      <c r="B41" s="208" t="s">
        <v>4047</v>
      </c>
      <c r="C41" s="210" t="s">
        <v>4048</v>
      </c>
      <c r="D41" s="114"/>
      <c r="E41" s="210" t="s">
        <v>191</v>
      </c>
      <c r="F41" s="200">
        <v>13.2</v>
      </c>
      <c r="G41" s="201" t="s">
        <v>91</v>
      </c>
      <c r="H41" s="112"/>
      <c r="I41" s="224"/>
      <c r="J41" s="114"/>
      <c r="K41" s="203"/>
      <c r="L41" s="203"/>
      <c r="M41" s="204"/>
      <c r="N41" s="204"/>
      <c r="O41" s="205">
        <v>0.0</v>
      </c>
      <c r="P41" s="205">
        <v>1.0</v>
      </c>
      <c r="Q41" s="205">
        <v>1.0</v>
      </c>
      <c r="R41" s="105"/>
      <c r="S41" s="105"/>
      <c r="T41" s="105"/>
      <c r="U41" s="105"/>
      <c r="V41" s="105"/>
    </row>
    <row r="42" outlineLevel="1">
      <c r="A42" s="195" t="s">
        <v>119</v>
      </c>
      <c r="B42" s="208" t="s">
        <v>4049</v>
      </c>
      <c r="C42" s="210" t="s">
        <v>261</v>
      </c>
      <c r="D42" s="275" t="s">
        <v>112</v>
      </c>
      <c r="E42" s="210" t="s">
        <v>429</v>
      </c>
      <c r="F42" s="200">
        <v>1.2</v>
      </c>
      <c r="G42" s="201" t="s">
        <v>292</v>
      </c>
      <c r="H42" s="243" t="s">
        <v>4050</v>
      </c>
      <c r="I42" s="221"/>
      <c r="J42" s="110"/>
      <c r="K42" s="204"/>
      <c r="L42" s="204"/>
      <c r="M42" s="204"/>
      <c r="N42" s="204"/>
      <c r="O42" s="205">
        <v>0.0</v>
      </c>
      <c r="P42" s="205">
        <v>1.0</v>
      </c>
      <c r="Q42" s="205">
        <v>1.0</v>
      </c>
      <c r="R42" s="105"/>
      <c r="S42" s="105"/>
      <c r="T42" s="105"/>
      <c r="U42" s="105"/>
      <c r="V42" s="105"/>
    </row>
    <row r="43" outlineLevel="1">
      <c r="A43" s="222"/>
      <c r="B43" s="208" t="s">
        <v>402</v>
      </c>
      <c r="C43" s="292" t="s">
        <v>4051</v>
      </c>
      <c r="D43" s="233"/>
      <c r="E43" s="210" t="s">
        <v>452</v>
      </c>
      <c r="F43" s="200">
        <v>1.56</v>
      </c>
      <c r="G43" s="201" t="s">
        <v>292</v>
      </c>
      <c r="H43" s="231"/>
      <c r="J43" s="233"/>
      <c r="K43" s="204"/>
      <c r="L43" s="204"/>
      <c r="M43" s="204"/>
      <c r="N43" s="204"/>
      <c r="O43" s="205"/>
      <c r="P43" s="205"/>
      <c r="Q43" s="205"/>
      <c r="R43" s="105"/>
      <c r="S43" s="105"/>
      <c r="T43" s="105"/>
      <c r="U43" s="105"/>
      <c r="V43" s="105"/>
    </row>
    <row r="44" outlineLevel="1">
      <c r="A44" s="222"/>
      <c r="B44" s="208" t="s">
        <v>4052</v>
      </c>
      <c r="C44" s="210" t="s">
        <v>327</v>
      </c>
      <c r="D44" s="233"/>
      <c r="E44" s="210" t="s">
        <v>429</v>
      </c>
      <c r="F44" s="200">
        <v>1.2</v>
      </c>
      <c r="G44" s="201" t="s">
        <v>292</v>
      </c>
      <c r="H44" s="231"/>
      <c r="J44" s="233"/>
      <c r="K44" s="204"/>
      <c r="L44" s="204"/>
      <c r="M44" s="204"/>
      <c r="N44" s="204"/>
      <c r="O44" s="205"/>
      <c r="P44" s="205"/>
      <c r="Q44" s="205"/>
      <c r="R44" s="105"/>
      <c r="S44" s="105"/>
      <c r="T44" s="105"/>
      <c r="U44" s="105"/>
      <c r="V44" s="105"/>
    </row>
    <row r="45" outlineLevel="1">
      <c r="A45" s="207"/>
      <c r="B45" s="208" t="s">
        <v>418</v>
      </c>
      <c r="C45" s="210" t="s">
        <v>111</v>
      </c>
      <c r="D45" s="114"/>
      <c r="E45" s="210" t="s">
        <v>66</v>
      </c>
      <c r="F45" s="200">
        <v>7.199999999999999</v>
      </c>
      <c r="G45" s="201" t="s">
        <v>59</v>
      </c>
      <c r="H45" s="112"/>
      <c r="I45" s="224"/>
      <c r="J45" s="114"/>
      <c r="K45" s="204"/>
      <c r="L45" s="204"/>
      <c r="M45" s="204"/>
      <c r="N45" s="204"/>
      <c r="O45" s="205"/>
      <c r="P45" s="205"/>
      <c r="Q45" s="205"/>
      <c r="R45" s="105"/>
      <c r="S45" s="105"/>
      <c r="T45" s="105"/>
      <c r="U45" s="105"/>
      <c r="V45" s="105"/>
    </row>
    <row r="46" outlineLevel="1">
      <c r="A46" s="236" t="s">
        <v>128</v>
      </c>
      <c r="B46" s="208"/>
      <c r="C46" s="210" t="s">
        <v>314</v>
      </c>
      <c r="D46" s="210" t="s">
        <v>316</v>
      </c>
      <c r="E46" s="210" t="s">
        <v>327</v>
      </c>
      <c r="F46" s="200">
        <v>21.599999999999998</v>
      </c>
      <c r="G46" s="201" t="s">
        <v>207</v>
      </c>
      <c r="H46" s="213" t="s">
        <v>3794</v>
      </c>
      <c r="I46" s="120"/>
      <c r="J46" s="117"/>
      <c r="K46" s="203"/>
      <c r="L46" s="203"/>
      <c r="M46" s="204"/>
      <c r="N46" s="204"/>
      <c r="O46" s="205">
        <v>0.0</v>
      </c>
      <c r="P46" s="205">
        <v>1.0</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tr">
        <f>'テンプレート'!A55</f>
        <v>Aerial Attacks</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tr">
        <f>'テンプレート'!C56</f>
        <v>Active</v>
      </c>
      <c r="D49" s="257" t="str">
        <f>'テンプレート'!D56</f>
        <v>Duration</v>
      </c>
      <c r="E49" s="256" t="str">
        <f>'テンプレート'!E56</f>
        <v>Base Damage</v>
      </c>
      <c r="F49" s="259" t="str">
        <f>'テンプレート'!F56</f>
        <v>Damage (1v1)</v>
      </c>
      <c r="G49" s="259" t="str">
        <f>'テンプレート'!G56</f>
        <v>SH (1v1)</v>
      </c>
      <c r="H49" s="260" t="str">
        <f>'テンプレート'!H56</f>
        <v>ガード硬直</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3" t="str">
        <f>'テンプレート'!R56</f>
        <v>Comment</v>
      </c>
      <c r="S49" s="120"/>
      <c r="T49" s="120"/>
      <c r="U49" s="120"/>
      <c r="V49" s="120"/>
    </row>
    <row r="50" outlineLevel="1">
      <c r="A50" s="265" t="s">
        <v>187</v>
      </c>
      <c r="B50" s="267"/>
      <c r="C50" s="199" t="s">
        <v>261</v>
      </c>
      <c r="D50" s="305" t="s">
        <v>172</v>
      </c>
      <c r="E50" s="271" t="s">
        <v>4068</v>
      </c>
      <c r="F50" s="273" t="s">
        <v>4069</v>
      </c>
      <c r="G50" s="273" t="s">
        <v>4070</v>
      </c>
      <c r="H50" s="200" t="s">
        <v>3033</v>
      </c>
      <c r="I50" s="311" t="str">
        <f t="array" ref="I50">INDEX('Aerial Attacks'!$O$3:$AA$109, MATCH($A$1,'Aerial Attacks'!$A$3:$A$109,0), MATCH(A50,'Aerial Attacks'!$O$2:$S$2,0))</f>
        <v>9</v>
      </c>
      <c r="J50" s="314" t="s">
        <v>4072</v>
      </c>
      <c r="K50" s="278"/>
      <c r="L50" s="284"/>
      <c r="M50" s="825"/>
      <c r="N50" s="825"/>
      <c r="O50" s="282">
        <v>0.0</v>
      </c>
      <c r="P50" s="282">
        <v>1.0</v>
      </c>
      <c r="Q50" s="282">
        <v>1.0</v>
      </c>
      <c r="R50" s="1128"/>
      <c r="S50" s="221"/>
      <c r="T50" s="221"/>
      <c r="U50" s="221"/>
      <c r="V50" s="110"/>
    </row>
    <row r="51" outlineLevel="1">
      <c r="A51" s="222"/>
      <c r="B51" s="267" t="s">
        <v>343</v>
      </c>
      <c r="C51" s="199" t="s">
        <v>394</v>
      </c>
      <c r="D51" s="233"/>
      <c r="E51" s="271" t="s">
        <v>4073</v>
      </c>
      <c r="F51" s="273" t="s">
        <v>4074</v>
      </c>
      <c r="G51" s="273" t="s">
        <v>4075</v>
      </c>
      <c r="H51" s="200" t="s">
        <v>873</v>
      </c>
      <c r="I51" s="222"/>
      <c r="J51" s="233"/>
      <c r="K51" s="278"/>
      <c r="L51" s="284"/>
      <c r="M51" s="825"/>
      <c r="N51" s="825"/>
      <c r="O51" s="282">
        <v>0.0</v>
      </c>
      <c r="P51" s="282">
        <v>1.0</v>
      </c>
      <c r="Q51" s="282">
        <v>1.0</v>
      </c>
      <c r="R51" s="231"/>
      <c r="V51" s="233"/>
    </row>
    <row r="52" outlineLevel="1">
      <c r="A52" s="207"/>
      <c r="B52" s="267" t="s">
        <v>352</v>
      </c>
      <c r="C52" s="199" t="s">
        <v>326</v>
      </c>
      <c r="D52" s="114"/>
      <c r="E52" s="199" t="s">
        <v>4076</v>
      </c>
      <c r="F52" s="273" t="s">
        <v>4077</v>
      </c>
      <c r="G52" s="273" t="s">
        <v>4078</v>
      </c>
      <c r="H52" s="200" t="s">
        <v>2265</v>
      </c>
      <c r="I52" s="207"/>
      <c r="J52" s="114"/>
      <c r="K52" s="278"/>
      <c r="L52" s="284"/>
      <c r="M52" s="825"/>
      <c r="N52" s="825"/>
      <c r="O52" s="282">
        <v>0.0</v>
      </c>
      <c r="P52" s="282">
        <v>1.0</v>
      </c>
      <c r="Q52" s="282">
        <v>1.0</v>
      </c>
      <c r="R52" s="112"/>
      <c r="S52" s="224"/>
      <c r="T52" s="224"/>
      <c r="U52" s="224"/>
      <c r="V52" s="114"/>
    </row>
    <row r="53" outlineLevel="1">
      <c r="A53" s="265" t="s">
        <v>219</v>
      </c>
      <c r="B53" s="267"/>
      <c r="C53" s="199" t="s">
        <v>189</v>
      </c>
      <c r="D53" s="305">
        <v>43.0</v>
      </c>
      <c r="E53" s="199" t="s">
        <v>2361</v>
      </c>
      <c r="F53" s="273" t="s">
        <v>2362</v>
      </c>
      <c r="G53" s="273" t="s">
        <v>4079</v>
      </c>
      <c r="H53" s="200" t="s">
        <v>1082</v>
      </c>
      <c r="I53" s="311" t="str">
        <f t="array" ref="I53">INDEX('Aerial Attacks'!$O$3:$AA$109, MATCH($A$1,'Aerial Attacks'!$A$3:$A$109,0), MATCH(A53,'Aerial Attacks'!$O$2:$S$2,0))</f>
        <v>16</v>
      </c>
      <c r="J53" s="314" t="s">
        <v>581</v>
      </c>
      <c r="K53" s="278"/>
      <c r="L53" s="284"/>
      <c r="M53" s="825"/>
      <c r="N53" s="825"/>
      <c r="O53" s="282">
        <v>0.0</v>
      </c>
      <c r="P53" s="282">
        <v>1.0</v>
      </c>
      <c r="Q53" s="282">
        <v>1.0</v>
      </c>
      <c r="R53" s="243" t="s">
        <v>4082</v>
      </c>
      <c r="S53" s="221"/>
      <c r="T53" s="221"/>
      <c r="U53" s="221"/>
      <c r="V53" s="110"/>
    </row>
    <row r="54" outlineLevel="1">
      <c r="A54" s="222"/>
      <c r="B54" s="267" t="s">
        <v>343</v>
      </c>
      <c r="C54" s="199" t="s">
        <v>1063</v>
      </c>
      <c r="D54" s="233"/>
      <c r="E54" s="199" t="s">
        <v>2695</v>
      </c>
      <c r="F54" s="273" t="s">
        <v>2696</v>
      </c>
      <c r="G54" s="273" t="s">
        <v>2697</v>
      </c>
      <c r="H54" s="200" t="s">
        <v>1874</v>
      </c>
      <c r="I54" s="222"/>
      <c r="J54" s="233"/>
      <c r="K54" s="278"/>
      <c r="L54" s="284"/>
      <c r="M54" s="825"/>
      <c r="N54" s="825"/>
      <c r="O54" s="282">
        <v>0.0</v>
      </c>
      <c r="P54" s="282">
        <v>1.0</v>
      </c>
      <c r="Q54" s="282">
        <v>1.0</v>
      </c>
      <c r="R54" s="231"/>
      <c r="V54" s="233"/>
    </row>
    <row r="55" outlineLevel="1">
      <c r="A55" s="222"/>
      <c r="B55" s="267" t="s">
        <v>352</v>
      </c>
      <c r="C55" s="199" t="s">
        <v>4083</v>
      </c>
      <c r="D55" s="233"/>
      <c r="E55" s="199" t="s">
        <v>155</v>
      </c>
      <c r="F55" s="273" t="s">
        <v>156</v>
      </c>
      <c r="G55" s="273" t="s">
        <v>2756</v>
      </c>
      <c r="H55" s="200" t="s">
        <v>873</v>
      </c>
      <c r="I55" s="222"/>
      <c r="J55" s="233"/>
      <c r="K55" s="278"/>
      <c r="L55" s="284"/>
      <c r="M55" s="825"/>
      <c r="N55" s="825"/>
      <c r="O55" s="282">
        <v>0.0</v>
      </c>
      <c r="P55" s="282">
        <v>1.0</v>
      </c>
      <c r="Q55" s="282">
        <v>1.0</v>
      </c>
      <c r="R55" s="231"/>
      <c r="V55" s="233"/>
    </row>
    <row r="56" outlineLevel="1">
      <c r="A56" s="207"/>
      <c r="B56" s="267" t="s">
        <v>301</v>
      </c>
      <c r="C56" s="199" t="s">
        <v>303</v>
      </c>
      <c r="D56" s="114"/>
      <c r="E56" s="199" t="s">
        <v>303</v>
      </c>
      <c r="F56" s="273">
        <v>2.4</v>
      </c>
      <c r="G56" s="273">
        <v>2.4</v>
      </c>
      <c r="H56" s="200" t="s">
        <v>70</v>
      </c>
      <c r="I56" s="207"/>
      <c r="J56" s="114"/>
      <c r="K56" s="278"/>
      <c r="L56" s="284"/>
      <c r="M56" s="825"/>
      <c r="N56" s="825"/>
      <c r="O56" s="282">
        <v>0.0</v>
      </c>
      <c r="P56" s="282">
        <v>1.0</v>
      </c>
      <c r="Q56" s="282">
        <v>1.0</v>
      </c>
      <c r="R56" s="112"/>
      <c r="S56" s="224"/>
      <c r="T56" s="224"/>
      <c r="U56" s="224"/>
      <c r="V56" s="114"/>
    </row>
    <row r="57" outlineLevel="1">
      <c r="A57" s="265" t="s">
        <v>260</v>
      </c>
      <c r="B57" s="267"/>
      <c r="C57" s="199" t="s">
        <v>255</v>
      </c>
      <c r="D57" s="305">
        <v>45.0</v>
      </c>
      <c r="E57" s="199" t="s">
        <v>946</v>
      </c>
      <c r="F57" s="273" t="s">
        <v>947</v>
      </c>
      <c r="G57" s="273" t="s">
        <v>948</v>
      </c>
      <c r="H57" s="200" t="s">
        <v>937</v>
      </c>
      <c r="I57" s="311">
        <f t="array" ref="I57">INDEX('Aerial Attacks'!$O$3:$AA$109, MATCH($A$1,'Aerial Attacks'!$A$3:$A$109,0), MATCH(A57,'Aerial Attacks'!$O$2:$S$2,0))</f>
        <v>14</v>
      </c>
      <c r="J57" s="314" t="s">
        <v>4087</v>
      </c>
      <c r="K57" s="278"/>
      <c r="L57" s="284"/>
      <c r="M57" s="825"/>
      <c r="N57" s="825"/>
      <c r="O57" s="282">
        <v>0.0</v>
      </c>
      <c r="P57" s="282">
        <v>1.0</v>
      </c>
      <c r="Q57" s="282">
        <v>1.0</v>
      </c>
      <c r="R57" s="1128"/>
      <c r="S57" s="221"/>
      <c r="T57" s="221"/>
      <c r="U57" s="221"/>
      <c r="V57" s="110"/>
    </row>
    <row r="58" outlineLevel="1">
      <c r="A58" s="207"/>
      <c r="B58" s="267" t="s">
        <v>76</v>
      </c>
      <c r="C58" s="199" t="s">
        <v>519</v>
      </c>
      <c r="D58" s="114"/>
      <c r="E58" s="199" t="s">
        <v>382</v>
      </c>
      <c r="F58" s="273" t="s">
        <v>384</v>
      </c>
      <c r="G58" s="273" t="s">
        <v>4088</v>
      </c>
      <c r="H58" s="200" t="s">
        <v>1082</v>
      </c>
      <c r="I58" s="207"/>
      <c r="J58" s="114"/>
      <c r="K58" s="278"/>
      <c r="L58" s="284"/>
      <c r="M58" s="825"/>
      <c r="N58" s="825"/>
      <c r="O58" s="282">
        <v>0.0</v>
      </c>
      <c r="P58" s="282">
        <v>1.0</v>
      </c>
      <c r="Q58" s="282">
        <v>1.0</v>
      </c>
      <c r="R58" s="112"/>
      <c r="S58" s="224"/>
      <c r="T58" s="224"/>
      <c r="U58" s="224"/>
      <c r="V58" s="114"/>
    </row>
    <row r="59" outlineLevel="1">
      <c r="A59" s="265" t="s">
        <v>271</v>
      </c>
      <c r="B59" s="267"/>
      <c r="C59" s="199" t="s">
        <v>518</v>
      </c>
      <c r="D59" s="305" t="s">
        <v>144</v>
      </c>
      <c r="E59" s="199" t="s">
        <v>173</v>
      </c>
      <c r="F59" s="273">
        <v>12.0</v>
      </c>
      <c r="G59" s="273">
        <v>10.2</v>
      </c>
      <c r="H59" s="200" t="s">
        <v>193</v>
      </c>
      <c r="I59" s="311" t="str">
        <f t="array" ref="I59">INDEX('Aerial Attacks'!$O$3:$AA$109, MATCH($A$1,'Aerial Attacks'!$A$3:$A$109,0), MATCH(A59,'Aerial Attacks'!$O$2:$S$2,0))</f>
        <v>9</v>
      </c>
      <c r="J59" s="314" t="s">
        <v>4090</v>
      </c>
      <c r="K59" s="284"/>
      <c r="L59" s="284"/>
      <c r="M59" s="825"/>
      <c r="N59" s="825"/>
      <c r="O59" s="282">
        <v>0.0</v>
      </c>
      <c r="P59" s="282">
        <v>1.0</v>
      </c>
      <c r="Q59" s="282">
        <v>1.0</v>
      </c>
      <c r="R59" s="1128"/>
      <c r="S59" s="221"/>
      <c r="T59" s="221"/>
      <c r="U59" s="221"/>
      <c r="V59" s="110"/>
    </row>
    <row r="60" outlineLevel="1">
      <c r="A60" s="207"/>
      <c r="B60" s="267" t="s">
        <v>76</v>
      </c>
      <c r="C60" s="199" t="s">
        <v>189</v>
      </c>
      <c r="D60" s="114"/>
      <c r="E60" s="199" t="s">
        <v>2068</v>
      </c>
      <c r="F60" s="273">
        <v>7.8</v>
      </c>
      <c r="G60" s="273">
        <v>6.63</v>
      </c>
      <c r="H60" s="200" t="s">
        <v>70</v>
      </c>
      <c r="I60" s="207"/>
      <c r="J60" s="114"/>
      <c r="K60" s="284"/>
      <c r="L60" s="284"/>
      <c r="M60" s="825"/>
      <c r="N60" s="825"/>
      <c r="O60" s="282">
        <v>0.0</v>
      </c>
      <c r="P60" s="282">
        <v>1.0</v>
      </c>
      <c r="Q60" s="282">
        <v>1.0</v>
      </c>
      <c r="R60" s="112"/>
      <c r="S60" s="224"/>
      <c r="T60" s="224"/>
      <c r="U60" s="224"/>
      <c r="V60" s="114"/>
    </row>
    <row r="61" outlineLevel="1">
      <c r="A61" s="265" t="s">
        <v>283</v>
      </c>
      <c r="B61" s="267" t="s">
        <v>402</v>
      </c>
      <c r="C61" s="199" t="s">
        <v>4092</v>
      </c>
      <c r="D61" s="275" t="s">
        <v>200</v>
      </c>
      <c r="E61" s="199" t="s">
        <v>592</v>
      </c>
      <c r="F61" s="273">
        <v>1.7999999999999998</v>
      </c>
      <c r="G61" s="273">
        <v>1.53</v>
      </c>
      <c r="H61" s="200" t="s">
        <v>292</v>
      </c>
      <c r="I61" s="274">
        <f t="array" ref="I61">INDEX('Aerial Attacks'!$O$3:$AA$109, MATCH($A$1,'Aerial Attacks'!$A$3:$A$109,0), MATCH(A61,'Aerial Attacks'!$O$2:$S$2,0))</f>
        <v>15</v>
      </c>
      <c r="J61" s="275" t="s">
        <v>4100</v>
      </c>
      <c r="K61" s="284"/>
      <c r="L61" s="284"/>
      <c r="M61" s="825"/>
      <c r="N61" s="825"/>
      <c r="O61" s="282">
        <v>0.0</v>
      </c>
      <c r="P61" s="282">
        <v>1.0</v>
      </c>
      <c r="Q61" s="2603" t="s">
        <v>4101</v>
      </c>
      <c r="R61" s="243" t="s">
        <v>4104</v>
      </c>
      <c r="S61" s="221"/>
      <c r="T61" s="221"/>
      <c r="U61" s="221"/>
      <c r="V61" s="110"/>
    </row>
    <row r="62" outlineLevel="1">
      <c r="A62" s="222"/>
      <c r="B62" s="267" t="s">
        <v>418</v>
      </c>
      <c r="C62" s="199" t="s">
        <v>165</v>
      </c>
      <c r="D62" s="233"/>
      <c r="E62" s="199" t="s">
        <v>473</v>
      </c>
      <c r="F62" s="273">
        <v>3.0</v>
      </c>
      <c r="G62" s="273">
        <v>2.55</v>
      </c>
      <c r="H62" s="200" t="s">
        <v>292</v>
      </c>
      <c r="I62" s="222"/>
      <c r="J62" s="233"/>
      <c r="K62" s="284"/>
      <c r="L62" s="284"/>
      <c r="M62" s="825"/>
      <c r="N62" s="825"/>
      <c r="O62" s="282">
        <v>0.0</v>
      </c>
      <c r="P62" s="282">
        <v>1.0</v>
      </c>
      <c r="Q62" s="2603" t="s">
        <v>4101</v>
      </c>
      <c r="R62" s="231"/>
      <c r="V62" s="233"/>
    </row>
    <row r="63" outlineLevel="1">
      <c r="A63" s="207"/>
      <c r="B63" s="267" t="s">
        <v>301</v>
      </c>
      <c r="C63" s="199" t="s">
        <v>302</v>
      </c>
      <c r="D63" s="114"/>
      <c r="E63" s="199" t="s">
        <v>303</v>
      </c>
      <c r="F63" s="273">
        <v>2.4</v>
      </c>
      <c r="G63" s="273">
        <v>2.4</v>
      </c>
      <c r="H63" s="200" t="s">
        <v>70</v>
      </c>
      <c r="I63" s="207"/>
      <c r="J63" s="114"/>
      <c r="K63" s="284"/>
      <c r="L63" s="284"/>
      <c r="M63" s="825"/>
      <c r="N63" s="825"/>
      <c r="O63" s="282">
        <v>0.0</v>
      </c>
      <c r="P63" s="282">
        <v>1.0</v>
      </c>
      <c r="Q63" s="282">
        <v>1.0</v>
      </c>
      <c r="R63" s="112"/>
      <c r="S63" s="224"/>
      <c r="T63" s="224"/>
      <c r="U63" s="224"/>
      <c r="V63" s="114"/>
    </row>
    <row r="64">
      <c r="A64" s="312"/>
      <c r="B64" s="315"/>
      <c r="C64" s="317"/>
      <c r="D64" s="317"/>
      <c r="E64" s="318"/>
      <c r="F64" s="318"/>
      <c r="G64" s="318"/>
      <c r="H64" s="319"/>
      <c r="I64" s="319"/>
      <c r="J64" s="320"/>
      <c r="K64" s="320"/>
      <c r="L64" s="320"/>
      <c r="M64" s="320"/>
      <c r="N64" s="320"/>
      <c r="O64" s="320"/>
      <c r="P64" s="320"/>
      <c r="Q64" s="180"/>
      <c r="R64" s="180"/>
      <c r="S64" s="180"/>
      <c r="T64" s="180"/>
      <c r="U64" s="180"/>
      <c r="V64" s="180"/>
    </row>
    <row r="65">
      <c r="A65" s="322" t="str">
        <f>'テンプレート'!A71</f>
        <v>Special Moves</v>
      </c>
      <c r="B65" s="117"/>
      <c r="C65" s="317"/>
      <c r="D65" s="317"/>
      <c r="E65" s="318"/>
      <c r="F65" s="318"/>
      <c r="G65" s="318"/>
      <c r="H65" s="319"/>
      <c r="I65" s="319"/>
      <c r="J65" s="320"/>
      <c r="K65" s="320"/>
      <c r="L65" s="320"/>
      <c r="M65" s="320"/>
      <c r="N65" s="320"/>
      <c r="O65" s="320"/>
      <c r="P65" s="320"/>
      <c r="Q65" s="180"/>
      <c r="R65" s="180"/>
      <c r="S65" s="180"/>
      <c r="T65" s="180"/>
      <c r="U65" s="180"/>
      <c r="V65" s="180"/>
    </row>
    <row r="66" outlineLevel="1">
      <c r="A66" s="324" t="str">
        <f>"NB ("&amp;VLOOKUP($A$1,Fighters!$A$2:$AI$81,15,FALSE)&amp;")"</f>
        <v>NB (クラウンキャノン)</v>
      </c>
      <c r="B66" s="117"/>
      <c r="C66" s="327" t="s">
        <v>48</v>
      </c>
      <c r="D66" s="327" t="s">
        <v>49</v>
      </c>
      <c r="E66" s="328" t="s">
        <v>50</v>
      </c>
      <c r="F66" s="329" t="s">
        <v>51</v>
      </c>
      <c r="G66" s="328" t="s">
        <v>52</v>
      </c>
      <c r="H66" s="331" t="str">
        <f>'テンプレート'!H72</f>
        <v>Comment</v>
      </c>
      <c r="I66" s="120"/>
      <c r="J66" s="117"/>
      <c r="K66" s="333" t="str">
        <f>'テンプレート'!K72</f>
        <v>ベクトル</v>
      </c>
      <c r="L66" s="333" t="str">
        <f>'テンプレート'!L72</f>
        <v>KBG (R.E.)</v>
      </c>
      <c r="M66" s="333" t="str">
        <f>'テンプレート'!M72</f>
        <v>BKB (R.A.)</v>
      </c>
      <c r="N66" s="333" t="str">
        <f>'テンプレート'!N72</f>
        <v>FKB (R.F.)</v>
      </c>
      <c r="O66" s="334" t="str">
        <f>'テンプレート'!O72</f>
        <v>盾削り値</v>
      </c>
      <c r="P66" s="333" t="str">
        <f>'テンプレート'!P72</f>
        <v>ﾋｯﾄｽﾄｯﾌﾟ</v>
      </c>
      <c r="Q66" s="334" t="str">
        <f>'テンプレート'!Q72</f>
        <v>ずらし</v>
      </c>
      <c r="R66" s="333" t="str">
        <f>'テンプレート'!R72</f>
        <v>相殺</v>
      </c>
      <c r="S66" s="334" t="str">
        <f>'テンプレート'!S72</f>
        <v>相殺ﾓｰｼｮﾝ</v>
      </c>
      <c r="T66" s="334" t="str">
        <f>'テンプレート'!T72</f>
        <v>飛び道具</v>
      </c>
      <c r="U66" s="334" t="str">
        <f>'テンプレート'!U72</f>
        <v>慣性反転</v>
      </c>
      <c r="V66" s="334" t="str">
        <f>'テンプレート'!V72</f>
        <v>向き反転</v>
      </c>
    </row>
    <row r="67" outlineLevel="1">
      <c r="A67" s="335" t="s">
        <v>324</v>
      </c>
      <c r="B67" s="343" t="s">
        <v>341</v>
      </c>
      <c r="C67" s="345" t="s">
        <v>4105</v>
      </c>
      <c r="D67" s="1978" t="s">
        <v>2817</v>
      </c>
      <c r="E67" s="199" t="s">
        <v>173</v>
      </c>
      <c r="F67" s="200">
        <v>12.0</v>
      </c>
      <c r="G67" s="199" t="s">
        <v>193</v>
      </c>
      <c r="H67" s="283" t="s">
        <v>4106</v>
      </c>
      <c r="I67" s="221"/>
      <c r="J67" s="110"/>
      <c r="K67" s="203"/>
      <c r="L67" s="203"/>
      <c r="M67" s="204"/>
      <c r="N67" s="204"/>
      <c r="O67" s="200">
        <v>0.0</v>
      </c>
      <c r="P67" s="200">
        <v>1.0</v>
      </c>
      <c r="Q67" s="200">
        <v>1.0</v>
      </c>
      <c r="R67" s="205" t="b">
        <v>1</v>
      </c>
      <c r="S67" s="205" t="b">
        <v>0</v>
      </c>
      <c r="T67" s="205" t="b">
        <v>1</v>
      </c>
      <c r="U67" s="344" t="b">
        <v>0</v>
      </c>
      <c r="V67" s="344" t="b">
        <v>1</v>
      </c>
    </row>
    <row r="68" outlineLevel="1">
      <c r="A68" s="222"/>
      <c r="B68" s="343" t="s">
        <v>3437</v>
      </c>
      <c r="C68" s="345" t="s">
        <v>4107</v>
      </c>
      <c r="D68" s="207"/>
      <c r="E68" s="199" t="s">
        <v>145</v>
      </c>
      <c r="F68" s="200">
        <v>8.4</v>
      </c>
      <c r="G68" s="199" t="s">
        <v>70</v>
      </c>
      <c r="H68" s="231"/>
      <c r="J68" s="233"/>
      <c r="K68" s="203"/>
      <c r="L68" s="203"/>
      <c r="M68" s="204"/>
      <c r="N68" s="204"/>
      <c r="O68" s="200">
        <v>0.0</v>
      </c>
      <c r="P68" s="200">
        <v>1.0</v>
      </c>
      <c r="Q68" s="200">
        <v>1.0</v>
      </c>
      <c r="R68" s="205" t="b">
        <v>1</v>
      </c>
      <c r="S68" s="205" t="b">
        <v>0</v>
      </c>
      <c r="T68" s="205" t="b">
        <v>1</v>
      </c>
      <c r="U68" s="222"/>
      <c r="V68" s="222"/>
    </row>
    <row r="69" outlineLevel="1">
      <c r="A69" s="222"/>
      <c r="B69" s="708" t="s">
        <v>344</v>
      </c>
      <c r="C69" s="345" t="s">
        <v>4108</v>
      </c>
      <c r="D69" s="1978" t="s">
        <v>4109</v>
      </c>
      <c r="E69" s="199" t="s">
        <v>694</v>
      </c>
      <c r="F69" s="200">
        <v>24.0</v>
      </c>
      <c r="G69" s="199" t="s">
        <v>67</v>
      </c>
      <c r="H69" s="231"/>
      <c r="J69" s="233"/>
      <c r="K69" s="203"/>
      <c r="L69" s="203"/>
      <c r="M69" s="204"/>
      <c r="N69" s="204"/>
      <c r="O69" s="200">
        <v>0.0</v>
      </c>
      <c r="P69" s="200">
        <v>1.0</v>
      </c>
      <c r="Q69" s="200">
        <v>1.0</v>
      </c>
      <c r="R69" s="205" t="b">
        <v>1</v>
      </c>
      <c r="S69" s="205" t="b">
        <v>0</v>
      </c>
      <c r="T69" s="205" t="b">
        <v>1</v>
      </c>
      <c r="U69" s="222"/>
      <c r="V69" s="222"/>
    </row>
    <row r="70" outlineLevel="1">
      <c r="A70" s="222"/>
      <c r="B70" s="708" t="s">
        <v>4110</v>
      </c>
      <c r="C70" s="345" t="s">
        <v>4111</v>
      </c>
      <c r="D70" s="207"/>
      <c r="E70" s="199" t="s">
        <v>166</v>
      </c>
      <c r="F70" s="200">
        <v>16.8</v>
      </c>
      <c r="G70" s="199" t="s">
        <v>59</v>
      </c>
      <c r="H70" s="112"/>
      <c r="I70" s="224"/>
      <c r="J70" s="114"/>
      <c r="K70" s="203"/>
      <c r="L70" s="203"/>
      <c r="M70" s="204"/>
      <c r="N70" s="204"/>
      <c r="O70" s="200">
        <v>0.0</v>
      </c>
      <c r="P70" s="200">
        <v>1.0</v>
      </c>
      <c r="Q70" s="200">
        <v>1.0</v>
      </c>
      <c r="R70" s="205" t="b">
        <v>1</v>
      </c>
      <c r="S70" s="205" t="b">
        <v>0</v>
      </c>
      <c r="T70" s="205" t="b">
        <v>1</v>
      </c>
      <c r="U70" s="207"/>
      <c r="V70" s="207"/>
    </row>
    <row r="71" outlineLevel="1">
      <c r="A71" s="324" t="str">
        <f>"横B ("&amp;VLOOKUP($A$1,Fighters!$A$2:$AI$81,16,FALSE)&amp;")"</f>
        <v>横B (カートダッシュ)</v>
      </c>
      <c r="B71" s="117"/>
      <c r="C71" s="327" t="s">
        <v>48</v>
      </c>
      <c r="D71" s="327" t="s">
        <v>49</v>
      </c>
      <c r="E71" s="328" t="s">
        <v>50</v>
      </c>
      <c r="F71" s="329" t="s">
        <v>51</v>
      </c>
      <c r="G71" s="328" t="s">
        <v>52</v>
      </c>
      <c r="H71" s="331" t="str">
        <f>'テンプレート'!H75</f>
        <v>Comment</v>
      </c>
      <c r="I71" s="120"/>
      <c r="J71" s="117"/>
      <c r="K71" s="333" t="str">
        <f>'テンプレート'!K75</f>
        <v>ベクトル</v>
      </c>
      <c r="L71" s="333" t="str">
        <f>'テンプレート'!L75</f>
        <v>KBG (R.E.)</v>
      </c>
      <c r="M71" s="333" t="str">
        <f>'テンプレート'!M75</f>
        <v>BKB (R.A.)</v>
      </c>
      <c r="N71" s="333" t="str">
        <f>'テンプレート'!N75</f>
        <v>FKB (R.F.)</v>
      </c>
      <c r="O71" s="334" t="str">
        <f>'テンプレート'!O75</f>
        <v>盾削り値</v>
      </c>
      <c r="P71" s="333" t="str">
        <f>'テンプレート'!P75</f>
        <v>ﾋｯﾄｽﾄｯﾌﾟ</v>
      </c>
      <c r="Q71" s="334" t="str">
        <f>'テンプレート'!Q75</f>
        <v>ずらし</v>
      </c>
      <c r="R71" s="333" t="str">
        <f>'テンプレート'!R75</f>
        <v>相殺</v>
      </c>
      <c r="S71" s="334" t="str">
        <f>'テンプレート'!S75</f>
        <v>相殺ﾓｰｼｮﾝ</v>
      </c>
      <c r="T71" s="334" t="str">
        <f>'テンプレート'!T75</f>
        <v>飛び道具</v>
      </c>
      <c r="U71" s="334" t="str">
        <f>'テンプレート'!U75</f>
        <v>慣性反転</v>
      </c>
      <c r="V71" s="334" t="str">
        <f>'テンプレート'!V75</f>
        <v>向き反転</v>
      </c>
    </row>
    <row r="72" outlineLevel="1">
      <c r="A72" s="335" t="s">
        <v>322</v>
      </c>
      <c r="B72" s="343" t="s">
        <v>456</v>
      </c>
      <c r="C72" s="199" t="s">
        <v>2334</v>
      </c>
      <c r="D72" s="610"/>
      <c r="E72" s="199" t="s">
        <v>3842</v>
      </c>
      <c r="F72" s="200" t="s">
        <v>3104</v>
      </c>
      <c r="G72" s="201" t="s">
        <v>1218</v>
      </c>
      <c r="H72" s="243" t="s">
        <v>4112</v>
      </c>
      <c r="I72" s="221"/>
      <c r="J72" s="110"/>
      <c r="K72" s="203"/>
      <c r="L72" s="203"/>
      <c r="M72" s="204"/>
      <c r="N72" s="204"/>
      <c r="O72" s="1899"/>
      <c r="P72" s="828"/>
      <c r="Q72" s="828"/>
      <c r="R72" s="205" t="b">
        <v>0</v>
      </c>
      <c r="S72" s="205" t="b">
        <v>0</v>
      </c>
      <c r="T72" s="205" t="b">
        <v>0</v>
      </c>
      <c r="U72" s="344" t="s">
        <v>340</v>
      </c>
      <c r="V72" s="344" t="b">
        <v>0</v>
      </c>
    </row>
    <row r="73" outlineLevel="1">
      <c r="A73" s="222"/>
      <c r="B73" s="343" t="s">
        <v>4113</v>
      </c>
      <c r="C73" s="199" t="s">
        <v>4114</v>
      </c>
      <c r="D73" s="199" t="s">
        <v>833</v>
      </c>
      <c r="E73" s="199" t="s">
        <v>629</v>
      </c>
      <c r="F73" s="200" t="s">
        <v>630</v>
      </c>
      <c r="G73" s="201" t="s">
        <v>631</v>
      </c>
      <c r="H73" s="231"/>
      <c r="J73" s="233"/>
      <c r="K73" s="203"/>
      <c r="L73" s="203"/>
      <c r="M73" s="204"/>
      <c r="N73" s="204"/>
      <c r="O73" s="1899"/>
      <c r="P73" s="828"/>
      <c r="Q73" s="828"/>
      <c r="R73" s="205" t="b">
        <v>0</v>
      </c>
      <c r="S73" s="205" t="b">
        <v>0</v>
      </c>
      <c r="T73" s="205" t="b">
        <v>0</v>
      </c>
      <c r="U73" s="222"/>
      <c r="V73" s="222"/>
    </row>
    <row r="74" outlineLevel="1">
      <c r="A74" s="335" t="s">
        <v>359</v>
      </c>
      <c r="B74" s="343" t="s">
        <v>456</v>
      </c>
      <c r="C74" s="199" t="s">
        <v>4115</v>
      </c>
      <c r="D74" s="610"/>
      <c r="E74" s="199" t="s">
        <v>1955</v>
      </c>
      <c r="F74" s="200" t="s">
        <v>1956</v>
      </c>
      <c r="G74" s="201" t="s">
        <v>1206</v>
      </c>
      <c r="H74" s="231"/>
      <c r="J74" s="233"/>
      <c r="K74" s="203"/>
      <c r="L74" s="203"/>
      <c r="M74" s="204"/>
      <c r="N74" s="204"/>
      <c r="O74" s="1899"/>
      <c r="P74" s="828"/>
      <c r="Q74" s="828"/>
      <c r="R74" s="205" t="b">
        <v>0</v>
      </c>
      <c r="S74" s="205" t="b">
        <v>0</v>
      </c>
      <c r="T74" s="205" t="b">
        <v>0</v>
      </c>
      <c r="U74" s="222"/>
      <c r="V74" s="222"/>
    </row>
    <row r="75" outlineLevel="1">
      <c r="A75" s="222"/>
      <c r="B75" s="343" t="s">
        <v>4113</v>
      </c>
      <c r="C75" s="199" t="s">
        <v>4116</v>
      </c>
      <c r="D75" s="199" t="s">
        <v>833</v>
      </c>
      <c r="E75" s="199" t="s">
        <v>1751</v>
      </c>
      <c r="F75" s="200" t="s">
        <v>1752</v>
      </c>
      <c r="G75" s="201" t="s">
        <v>2033</v>
      </c>
      <c r="H75" s="231"/>
      <c r="J75" s="233"/>
      <c r="K75" s="203"/>
      <c r="L75" s="203"/>
      <c r="M75" s="204"/>
      <c r="N75" s="204"/>
      <c r="O75" s="1899"/>
      <c r="P75" s="828"/>
      <c r="Q75" s="828"/>
      <c r="R75" s="205" t="b">
        <v>0</v>
      </c>
      <c r="S75" s="205" t="b">
        <v>0</v>
      </c>
      <c r="T75" s="205" t="b">
        <v>0</v>
      </c>
      <c r="U75" s="222"/>
      <c r="V75" s="222"/>
    </row>
    <row r="76" outlineLevel="1">
      <c r="A76" s="335" t="s">
        <v>324</v>
      </c>
      <c r="B76" s="343" t="s">
        <v>4117</v>
      </c>
      <c r="C76" s="610"/>
      <c r="D76" s="199" t="s">
        <v>74</v>
      </c>
      <c r="E76" s="610"/>
      <c r="F76" s="407"/>
      <c r="G76" s="407"/>
      <c r="H76" s="231"/>
      <c r="J76" s="233"/>
      <c r="K76" s="407"/>
      <c r="L76" s="407"/>
      <c r="M76" s="407"/>
      <c r="N76" s="407"/>
      <c r="O76" s="407"/>
      <c r="P76" s="407"/>
      <c r="Q76" s="407"/>
      <c r="R76" s="407"/>
      <c r="S76" s="407"/>
      <c r="T76" s="407"/>
      <c r="U76" s="222"/>
      <c r="V76" s="222"/>
    </row>
    <row r="77" outlineLevel="1">
      <c r="A77" s="222"/>
      <c r="B77" s="343" t="s">
        <v>2350</v>
      </c>
      <c r="C77" s="610"/>
      <c r="D77" s="199" t="s">
        <v>190</v>
      </c>
      <c r="E77" s="610"/>
      <c r="F77" s="610"/>
      <c r="G77" s="610"/>
      <c r="H77" s="112"/>
      <c r="I77" s="224"/>
      <c r="J77" s="114"/>
      <c r="K77" s="407"/>
      <c r="L77" s="407"/>
      <c r="M77" s="407"/>
      <c r="N77" s="407"/>
      <c r="O77" s="407"/>
      <c r="P77" s="407"/>
      <c r="Q77" s="407"/>
      <c r="R77" s="407"/>
      <c r="S77" s="407"/>
      <c r="T77" s="407"/>
      <c r="U77" s="207"/>
      <c r="V77" s="207"/>
    </row>
    <row r="78" outlineLevel="1">
      <c r="A78" s="324" t="str">
        <f>"上B ("&amp;VLOOKUP($A$1,Fighters!$A$2:$AI$81,17,FALSE)&amp;")"</f>
        <v>上B (自爆ジャンプ)</v>
      </c>
      <c r="B78" s="117"/>
      <c r="C78" s="327" t="s">
        <v>48</v>
      </c>
      <c r="D78" s="327" t="s">
        <v>49</v>
      </c>
      <c r="E78" s="328" t="s">
        <v>50</v>
      </c>
      <c r="F78" s="329" t="s">
        <v>51</v>
      </c>
      <c r="G78" s="328" t="s">
        <v>52</v>
      </c>
      <c r="H78" s="331" t="str">
        <f>'テンプレート'!H80</f>
        <v>Comment</v>
      </c>
      <c r="I78" s="120"/>
      <c r="J78" s="117"/>
      <c r="K78" s="333" t="str">
        <f>'テンプレート'!K80</f>
        <v>ベクトル</v>
      </c>
      <c r="L78" s="333" t="str">
        <f>'テンプレート'!L80</f>
        <v>KBG (R.E.)</v>
      </c>
      <c r="M78" s="333" t="str">
        <f>'テンプレート'!M80</f>
        <v>BKB (R.A.)</v>
      </c>
      <c r="N78" s="333" t="str">
        <f>'テンプレート'!N80</f>
        <v>FKB (R.F.)</v>
      </c>
      <c r="O78" s="334" t="str">
        <f>'テンプレート'!O80</f>
        <v>盾削り値</v>
      </c>
      <c r="P78" s="333" t="str">
        <f>'テンプレート'!P80</f>
        <v>ﾋｯﾄｽﾄｯﾌﾟ</v>
      </c>
      <c r="Q78" s="334" t="str">
        <f>'テンプレート'!Q80</f>
        <v>ずらし</v>
      </c>
      <c r="R78" s="333" t="str">
        <f>'テンプレート'!R80</f>
        <v>相殺</v>
      </c>
      <c r="S78" s="334" t="str">
        <f>'テンプレート'!S80</f>
        <v>相殺ﾓｰｼｮﾝ</v>
      </c>
      <c r="T78" s="334" t="str">
        <f>'テンプレート'!T80</f>
        <v>飛び道具</v>
      </c>
      <c r="U78" s="334" t="str">
        <f>'テンプレート'!U80</f>
        <v>慣性反転</v>
      </c>
      <c r="V78" s="334" t="str">
        <f>'テンプレート'!V80</f>
        <v>向き反転</v>
      </c>
    </row>
    <row r="79" ht="22.5" customHeight="1" outlineLevel="1">
      <c r="A79" s="335" t="s">
        <v>324</v>
      </c>
      <c r="B79" s="388" t="s">
        <v>4118</v>
      </c>
      <c r="C79" s="345" t="s">
        <v>4119</v>
      </c>
      <c r="D79" s="610"/>
      <c r="E79" s="199" t="s">
        <v>229</v>
      </c>
      <c r="F79" s="200">
        <v>6.0</v>
      </c>
      <c r="G79" s="199" t="s">
        <v>70</v>
      </c>
      <c r="H79" s="283" t="s">
        <v>4120</v>
      </c>
      <c r="I79" s="221"/>
      <c r="J79" s="110"/>
      <c r="K79" s="200"/>
      <c r="L79" s="200"/>
      <c r="M79" s="205"/>
      <c r="N79" s="205"/>
      <c r="O79" s="200">
        <v>0.0</v>
      </c>
      <c r="P79" s="200">
        <v>1.0</v>
      </c>
      <c r="Q79" s="200">
        <v>1.0</v>
      </c>
      <c r="R79" s="205" t="b">
        <v>1</v>
      </c>
      <c r="S79" s="205" t="b">
        <v>0</v>
      </c>
      <c r="T79" s="205"/>
      <c r="U79" s="344" t="b">
        <v>0</v>
      </c>
      <c r="V79" s="344" t="b">
        <v>0</v>
      </c>
    </row>
    <row r="80" ht="22.5" customHeight="1" outlineLevel="1">
      <c r="A80" s="222"/>
      <c r="B80" s="388" t="s">
        <v>1400</v>
      </c>
      <c r="C80" s="345" t="s">
        <v>1419</v>
      </c>
      <c r="D80" s="610"/>
      <c r="E80" s="199" t="s">
        <v>206</v>
      </c>
      <c r="F80" s="200">
        <v>15.6</v>
      </c>
      <c r="G80" s="199" t="s">
        <v>59</v>
      </c>
      <c r="H80" s="231"/>
      <c r="J80" s="233"/>
      <c r="K80" s="200"/>
      <c r="L80" s="200"/>
      <c r="M80" s="205"/>
      <c r="N80" s="205"/>
      <c r="O80" s="200">
        <v>0.0</v>
      </c>
      <c r="P80" s="200">
        <v>1.0</v>
      </c>
      <c r="Q80" s="200">
        <v>1.0</v>
      </c>
      <c r="R80" s="205" t="b">
        <v>0</v>
      </c>
      <c r="S80" s="205" t="b">
        <v>0</v>
      </c>
      <c r="T80" s="205"/>
      <c r="U80" s="222"/>
      <c r="V80" s="222"/>
    </row>
    <row r="81" ht="22.5" customHeight="1" outlineLevel="1">
      <c r="A81" s="222"/>
      <c r="B81" s="388" t="s">
        <v>4121</v>
      </c>
      <c r="C81" s="345" t="s">
        <v>192</v>
      </c>
      <c r="D81" s="216" t="s">
        <v>165</v>
      </c>
      <c r="E81" s="199" t="s">
        <v>3894</v>
      </c>
      <c r="F81" s="200" t="s">
        <v>3895</v>
      </c>
      <c r="G81" s="199" t="s">
        <v>4122</v>
      </c>
      <c r="H81" s="231"/>
      <c r="J81" s="233"/>
      <c r="K81" s="200"/>
      <c r="L81" s="200"/>
      <c r="M81" s="205"/>
      <c r="N81" s="205"/>
      <c r="O81" s="200">
        <v>0.0</v>
      </c>
      <c r="P81" s="200">
        <v>1.0</v>
      </c>
      <c r="Q81" s="200">
        <v>1.0</v>
      </c>
      <c r="R81" s="205" t="b">
        <v>1</v>
      </c>
      <c r="S81" s="205" t="b">
        <v>1</v>
      </c>
      <c r="T81" s="205"/>
      <c r="U81" s="222"/>
      <c r="V81" s="222"/>
    </row>
    <row r="82" ht="22.5" customHeight="1" outlineLevel="1">
      <c r="A82" s="222"/>
      <c r="B82" s="388" t="s">
        <v>4123</v>
      </c>
      <c r="C82" s="345" t="s">
        <v>136</v>
      </c>
      <c r="D82" s="207"/>
      <c r="E82" s="199" t="s">
        <v>3894</v>
      </c>
      <c r="F82" s="200" t="s">
        <v>3895</v>
      </c>
      <c r="G82" s="199" t="s">
        <v>4122</v>
      </c>
      <c r="H82" s="231"/>
      <c r="J82" s="233"/>
      <c r="K82" s="407"/>
      <c r="L82" s="407"/>
      <c r="M82" s="407"/>
      <c r="N82" s="407"/>
      <c r="O82" s="407"/>
      <c r="P82" s="407"/>
      <c r="Q82" s="407"/>
      <c r="R82" s="407"/>
      <c r="S82" s="407"/>
      <c r="T82" s="407"/>
      <c r="U82" s="222"/>
      <c r="V82" s="222"/>
    </row>
    <row r="83" ht="22.5" customHeight="1" outlineLevel="1">
      <c r="A83" s="222"/>
      <c r="B83" s="388" t="s">
        <v>486</v>
      </c>
      <c r="C83" s="610"/>
      <c r="D83" s="199" t="s">
        <v>96</v>
      </c>
      <c r="E83" s="610"/>
      <c r="F83" s="610"/>
      <c r="G83" s="610"/>
      <c r="H83" s="112"/>
      <c r="I83" s="224"/>
      <c r="J83" s="114"/>
      <c r="K83" s="407"/>
      <c r="L83" s="407"/>
      <c r="M83" s="407"/>
      <c r="N83" s="407"/>
      <c r="O83" s="407"/>
      <c r="P83" s="407"/>
      <c r="Q83" s="407"/>
      <c r="R83" s="407"/>
      <c r="S83" s="407"/>
      <c r="T83" s="407"/>
      <c r="U83" s="207"/>
      <c r="V83" s="207"/>
    </row>
    <row r="84" outlineLevel="1">
      <c r="A84" s="324" t="str">
        <f>"下B ("&amp;VLOOKUP($A$1,Fighters!$A$2:$AI$81,18,FALSE)&amp;")"</f>
        <v>下B (メカクッパ)</v>
      </c>
      <c r="B84" s="117"/>
      <c r="C84" s="327" t="s">
        <v>48</v>
      </c>
      <c r="D84" s="327" t="s">
        <v>49</v>
      </c>
      <c r="E84" s="328" t="s">
        <v>50</v>
      </c>
      <c r="F84" s="329" t="s">
        <v>51</v>
      </c>
      <c r="G84" s="328" t="s">
        <v>52</v>
      </c>
      <c r="H84" s="331" t="str">
        <f>'テンプレート'!H85</f>
        <v>Comment</v>
      </c>
      <c r="I84" s="120"/>
      <c r="J84" s="117"/>
      <c r="K84" s="333" t="str">
        <f>'テンプレート'!K85</f>
        <v>ベクトル</v>
      </c>
      <c r="L84" s="333" t="str">
        <f>'テンプレート'!L85</f>
        <v>KBG (R.E.)</v>
      </c>
      <c r="M84" s="333" t="str">
        <f>'テンプレート'!M85</f>
        <v>BKB (R.A.)</v>
      </c>
      <c r="N84" s="333" t="str">
        <f>'テンプレート'!N85</f>
        <v>FKB (R.F.)</v>
      </c>
      <c r="O84" s="334" t="str">
        <f>'テンプレート'!O85</f>
        <v>盾削り値</v>
      </c>
      <c r="P84" s="333" t="str">
        <f>'テンプレート'!P85</f>
        <v>ﾋｯﾄｽﾄｯﾌﾟ</v>
      </c>
      <c r="Q84" s="334" t="str">
        <f>'テンプレート'!Q85</f>
        <v>ずらし</v>
      </c>
      <c r="R84" s="333" t="str">
        <f>'テンプレート'!R85</f>
        <v>相殺</v>
      </c>
      <c r="S84" s="334" t="str">
        <f>'テンプレート'!S85</f>
        <v>相殺ﾓｰｼｮﾝ</v>
      </c>
      <c r="T84" s="334" t="str">
        <f>'テンプレート'!T85</f>
        <v>飛び道具</v>
      </c>
      <c r="U84" s="334" t="str">
        <f>'テンプレート'!U85</f>
        <v>慣性反転</v>
      </c>
      <c r="V84" s="334" t="str">
        <f>'テンプレート'!V85</f>
        <v>向き反転</v>
      </c>
    </row>
    <row r="85" outlineLevel="1">
      <c r="A85" s="335" t="s">
        <v>324</v>
      </c>
      <c r="B85" s="597" t="s">
        <v>2403</v>
      </c>
      <c r="C85" s="199" t="s">
        <v>4124</v>
      </c>
      <c r="D85" s="355" t="s">
        <v>450</v>
      </c>
      <c r="E85" s="610"/>
      <c r="F85" s="407"/>
      <c r="G85" s="407"/>
      <c r="H85" s="243" t="s">
        <v>4125</v>
      </c>
      <c r="I85" s="221"/>
      <c r="J85" s="110"/>
      <c r="K85" s="610"/>
      <c r="L85" s="610"/>
      <c r="M85" s="610"/>
      <c r="N85" s="610"/>
      <c r="O85" s="610"/>
      <c r="P85" s="610"/>
      <c r="Q85" s="610"/>
      <c r="R85" s="610"/>
      <c r="S85" s="610"/>
      <c r="T85" s="610"/>
      <c r="U85" s="344" t="s">
        <v>340</v>
      </c>
      <c r="V85" s="344" t="b">
        <v>1</v>
      </c>
    </row>
    <row r="86" outlineLevel="1">
      <c r="A86" s="222"/>
      <c r="B86" s="597" t="s">
        <v>4126</v>
      </c>
      <c r="C86" s="199" t="s">
        <v>4127</v>
      </c>
      <c r="D86" s="610"/>
      <c r="E86" s="201" t="s">
        <v>303</v>
      </c>
      <c r="F86" s="200">
        <v>2.4</v>
      </c>
      <c r="G86" s="199" t="s">
        <v>292</v>
      </c>
      <c r="H86" s="231"/>
      <c r="J86" s="233"/>
      <c r="K86" s="200"/>
      <c r="L86" s="200"/>
      <c r="M86" s="205"/>
      <c r="N86" s="205"/>
      <c r="O86" s="200">
        <v>0.0</v>
      </c>
      <c r="P86" s="200">
        <v>1.0</v>
      </c>
      <c r="Q86" s="200">
        <v>1.0</v>
      </c>
      <c r="R86" s="205" t="b">
        <v>0</v>
      </c>
      <c r="S86" s="205" t="b">
        <v>0</v>
      </c>
      <c r="T86" s="205" t="b">
        <v>1</v>
      </c>
      <c r="U86" s="222"/>
      <c r="V86" s="222"/>
    </row>
    <row r="87" outlineLevel="1">
      <c r="A87" s="207"/>
      <c r="B87" s="597" t="s">
        <v>1400</v>
      </c>
      <c r="C87" s="199" t="s">
        <v>302</v>
      </c>
      <c r="D87" s="610"/>
      <c r="E87" s="199" t="s">
        <v>145</v>
      </c>
      <c r="F87" s="200">
        <v>8.4</v>
      </c>
      <c r="G87" s="199" t="s">
        <v>70</v>
      </c>
      <c r="H87" s="112"/>
      <c r="I87" s="224"/>
      <c r="J87" s="114"/>
      <c r="K87" s="200"/>
      <c r="L87" s="200"/>
      <c r="M87" s="205"/>
      <c r="N87" s="205"/>
      <c r="O87" s="200">
        <v>0.0</v>
      </c>
      <c r="P87" s="200">
        <v>1.0</v>
      </c>
      <c r="Q87" s="200">
        <v>1.0</v>
      </c>
      <c r="R87" s="205" t="b">
        <v>0</v>
      </c>
      <c r="S87" s="205" t="b">
        <v>0</v>
      </c>
      <c r="T87" s="205" t="b">
        <v>1</v>
      </c>
      <c r="U87" s="207"/>
      <c r="V87" s="207"/>
    </row>
    <row r="88">
      <c r="A88" s="312"/>
      <c r="B88" s="315"/>
      <c r="C88" s="317"/>
      <c r="D88" s="317"/>
      <c r="E88" s="318"/>
      <c r="F88" s="318"/>
      <c r="G88" s="318"/>
      <c r="H88" s="319"/>
      <c r="I88" s="319"/>
      <c r="J88" s="320"/>
      <c r="K88" s="320"/>
      <c r="L88" s="320"/>
      <c r="M88" s="320"/>
      <c r="N88" s="320"/>
      <c r="O88" s="320"/>
      <c r="P88" s="320"/>
      <c r="Q88" s="180"/>
      <c r="R88" s="180"/>
      <c r="S88" s="180"/>
      <c r="T88" s="180"/>
      <c r="U88" s="180"/>
      <c r="V88" s="180"/>
    </row>
    <row r="89">
      <c r="A89" s="390" t="str">
        <f>'テンプレート'!A91</f>
        <v>Grabs and Throws</v>
      </c>
      <c r="B89" s="110"/>
      <c r="C89" s="319"/>
      <c r="D89" s="319"/>
      <c r="E89" s="320"/>
      <c r="F89" s="392"/>
      <c r="G89" s="392"/>
      <c r="H89" s="320"/>
      <c r="I89" s="320"/>
      <c r="J89" s="320"/>
      <c r="K89" s="320"/>
      <c r="L89" s="320"/>
      <c r="M89" s="320"/>
      <c r="N89" s="180"/>
      <c r="O89" s="180"/>
      <c r="P89" s="180"/>
      <c r="Q89" s="320"/>
      <c r="R89" s="320"/>
      <c r="S89" s="320"/>
      <c r="T89" s="320"/>
      <c r="U89" s="320"/>
      <c r="V89" s="320"/>
    </row>
    <row r="90" outlineLevel="1">
      <c r="A90" s="112"/>
      <c r="B90" s="114"/>
      <c r="C90" s="393" t="str">
        <f>'テンプレート'!C92</f>
        <v>Active</v>
      </c>
      <c r="D90" s="393" t="str">
        <f>'テンプレート'!D92</f>
        <v>Duration</v>
      </c>
      <c r="E90" s="393" t="str">
        <f>'テンプレート'!E92</f>
        <v>Base Damage</v>
      </c>
      <c r="F90" s="396" t="str">
        <f>'テンプレート'!F92</f>
        <v>Damage (1v1)</v>
      </c>
      <c r="G90" s="319"/>
      <c r="H90" s="319"/>
      <c r="I90" s="319"/>
      <c r="J90" s="320"/>
      <c r="K90" s="320"/>
      <c r="L90" s="320"/>
      <c r="M90" s="320"/>
      <c r="N90" s="320"/>
      <c r="O90" s="320"/>
      <c r="P90" s="320"/>
      <c r="Q90" s="320"/>
      <c r="R90" s="320"/>
      <c r="S90" s="320"/>
      <c r="T90" s="320"/>
      <c r="U90" s="320"/>
      <c r="V90" s="320"/>
    </row>
    <row r="91" outlineLevel="1">
      <c r="A91" s="398" t="str">
        <f>'テンプレート'!A93</f>
        <v>Grabs攻撃</v>
      </c>
      <c r="B91" s="399" t="str">
        <f>'テンプレート'!B93</f>
        <v>Grabs攻撃</v>
      </c>
      <c r="C91" s="199" t="s">
        <v>429</v>
      </c>
      <c r="D91" s="199" t="s">
        <v>66</v>
      </c>
      <c r="E91" s="199" t="s">
        <v>452</v>
      </c>
      <c r="F91" s="200">
        <f>E91*1.2</f>
        <v>1.56</v>
      </c>
      <c r="G91" s="319"/>
      <c r="H91" s="319"/>
      <c r="I91" s="319"/>
      <c r="J91" s="320"/>
      <c r="K91" s="320"/>
      <c r="L91" s="320"/>
      <c r="M91" s="320"/>
      <c r="N91" s="320"/>
      <c r="O91" s="320"/>
      <c r="P91" s="320"/>
      <c r="Q91" s="320"/>
      <c r="R91" s="320"/>
      <c r="S91" s="320"/>
      <c r="T91" s="320"/>
      <c r="U91" s="320"/>
      <c r="V91" s="320"/>
    </row>
    <row r="92" outlineLevel="1">
      <c r="A92" s="400" t="str">
        <f>'テンプレート'!A94</f>
        <v>Grabs</v>
      </c>
      <c r="B92" s="399" t="str">
        <f>'テンプレート'!B94</f>
        <v>On-Spot</v>
      </c>
      <c r="C92" s="199" t="s">
        <v>460</v>
      </c>
      <c r="D92" s="199" t="s">
        <v>541</v>
      </c>
      <c r="E92" s="401"/>
      <c r="F92" s="402"/>
      <c r="G92" s="402"/>
      <c r="H92" s="319"/>
      <c r="I92" s="319"/>
      <c r="J92" s="320"/>
      <c r="K92" s="320"/>
      <c r="L92" s="320"/>
      <c r="M92" s="320"/>
      <c r="N92" s="320"/>
      <c r="O92" s="320"/>
      <c r="P92" s="320"/>
      <c r="Q92" s="320"/>
      <c r="R92" s="320"/>
      <c r="S92" s="320"/>
      <c r="T92" s="320"/>
      <c r="U92" s="320"/>
      <c r="V92" s="320"/>
    </row>
    <row r="93" outlineLevel="1">
      <c r="A93" s="231"/>
      <c r="B93" s="399" t="str">
        <f>'テンプレート'!B95</f>
        <v>ダッシュ</v>
      </c>
      <c r="C93" s="199" t="s">
        <v>285</v>
      </c>
      <c r="D93" s="199" t="s">
        <v>485</v>
      </c>
      <c r="E93" s="401"/>
      <c r="F93" s="402"/>
      <c r="G93" s="402"/>
      <c r="H93" s="319"/>
      <c r="I93" s="319"/>
      <c r="J93" s="320"/>
      <c r="K93" s="320"/>
      <c r="L93" s="320"/>
      <c r="M93" s="320"/>
      <c r="N93" s="320"/>
      <c r="O93" s="320"/>
      <c r="P93" s="320"/>
      <c r="Q93" s="320"/>
      <c r="R93" s="320"/>
      <c r="S93" s="320"/>
      <c r="T93" s="320"/>
      <c r="U93" s="320"/>
      <c r="V93" s="320"/>
    </row>
    <row r="94" outlineLevel="1">
      <c r="A94" s="112"/>
      <c r="B94" s="399" t="str">
        <f>'テンプレート'!B96</f>
        <v>ふりむき</v>
      </c>
      <c r="C94" s="199" t="s">
        <v>314</v>
      </c>
      <c r="D94" s="199" t="s">
        <v>172</v>
      </c>
      <c r="E94" s="319"/>
      <c r="F94" s="402"/>
      <c r="G94" s="402"/>
      <c r="H94" s="319"/>
      <c r="I94" s="319"/>
      <c r="J94" s="320"/>
      <c r="K94" s="320"/>
      <c r="L94" s="320"/>
      <c r="M94" s="320"/>
      <c r="N94" s="320"/>
      <c r="O94" s="320"/>
      <c r="P94" s="320"/>
      <c r="Q94" s="320"/>
      <c r="R94" s="320"/>
      <c r="S94" s="320"/>
      <c r="T94" s="320"/>
      <c r="U94" s="320"/>
      <c r="V94" s="320"/>
    </row>
    <row r="95" outlineLevel="1">
      <c r="A95" s="403" t="str">
        <f>'テンプレート'!A97</f>
        <v>Throws</v>
      </c>
      <c r="B95" s="117"/>
      <c r="C95" s="393" t="str">
        <f>'テンプレート'!C97</f>
        <v>Active</v>
      </c>
      <c r="D95" s="393" t="str">
        <f>'テンプレート'!D97</f>
        <v>Duration</v>
      </c>
      <c r="E95" s="393" t="str">
        <f>'テンプレート'!E97</f>
        <v>Base Damage</v>
      </c>
      <c r="F95" s="393" t="str">
        <f>'テンプレート'!F97</f>
        <v>Damage (1v1)</v>
      </c>
      <c r="G95" s="712" t="str">
        <f>'テンプレート'!G97</f>
        <v>Comment</v>
      </c>
      <c r="H95" s="1036" t="str">
        <f>'テンプレート'!H97</f>
        <v/>
      </c>
      <c r="I95" s="120"/>
      <c r="J95" s="117"/>
      <c r="K95" s="405" t="str">
        <f>'テンプレート'!K97</f>
        <v>ベクトル</v>
      </c>
      <c r="L95" s="405" t="str">
        <f>'テンプレート'!L97</f>
        <v>KBG (R.E.)</v>
      </c>
      <c r="M95" s="405" t="str">
        <f>'テンプレート'!M97</f>
        <v>BKB (R.A.)</v>
      </c>
      <c r="N95" s="405" t="str">
        <f>'テンプレート'!N97</f>
        <v>FKB (R.F.)</v>
      </c>
      <c r="O95" s="406" t="str">
        <f>'テンプレート'!O97</f>
        <v>盾削り値</v>
      </c>
      <c r="P95" s="405" t="str">
        <f>'テンプレート'!P97</f>
        <v>ﾋｯﾄｽﾄｯﾌﾟ</v>
      </c>
      <c r="Q95" s="406" t="str">
        <f>'テンプレート'!Q97</f>
        <v>ずらし</v>
      </c>
      <c r="R95" s="408"/>
      <c r="S95" s="408"/>
      <c r="T95" s="408"/>
      <c r="U95" s="408"/>
      <c r="V95" s="408"/>
    </row>
    <row r="96" outlineLevel="1">
      <c r="A96" s="411" t="str">
        <f>'テンプレート'!A98</f>
        <v>前Throws</v>
      </c>
      <c r="B96" s="399" t="str">
        <f>'テンプレート'!B98</f>
        <v>打撃</v>
      </c>
      <c r="C96" s="424" t="b">
        <v>0</v>
      </c>
      <c r="D96" s="127" t="s">
        <v>4128</v>
      </c>
      <c r="E96" s="216" t="s">
        <v>65</v>
      </c>
      <c r="F96" s="199" t="s">
        <v>194</v>
      </c>
      <c r="G96" s="200">
        <f t="shared" ref="G96:G97" si="1">IFERROR(F96*1.2, "-")</f>
        <v>3.6</v>
      </c>
      <c r="H96" s="1141"/>
      <c r="I96" s="221"/>
      <c r="J96" s="110"/>
      <c r="K96" s="203"/>
      <c r="L96" s="203"/>
      <c r="M96" s="204"/>
      <c r="N96" s="204"/>
      <c r="O96" s="205">
        <v>0.0</v>
      </c>
      <c r="P96" s="205">
        <v>1.0</v>
      </c>
      <c r="Q96" s="205">
        <v>1.0</v>
      </c>
      <c r="R96" s="408"/>
      <c r="S96" s="320"/>
      <c r="T96" s="320"/>
      <c r="U96" s="320"/>
      <c r="V96" s="320"/>
    </row>
    <row r="97" outlineLevel="1">
      <c r="A97" s="207"/>
      <c r="B97" s="399" t="str">
        <f>'テンプレート'!B99</f>
        <v>Throws</v>
      </c>
      <c r="C97" s="207"/>
      <c r="D97" s="127">
        <v>16.0</v>
      </c>
      <c r="E97" s="207"/>
      <c r="F97" s="199" t="s">
        <v>145</v>
      </c>
      <c r="G97" s="200">
        <f t="shared" si="1"/>
        <v>8.4</v>
      </c>
      <c r="H97" s="112"/>
      <c r="I97" s="224"/>
      <c r="J97" s="114"/>
      <c r="K97" s="203"/>
      <c r="L97" s="203"/>
      <c r="M97" s="204"/>
      <c r="N97" s="204"/>
      <c r="O97" s="407"/>
      <c r="P97" s="407"/>
      <c r="Q97" s="407"/>
      <c r="R97" s="408"/>
      <c r="S97" s="320"/>
      <c r="T97" s="320"/>
      <c r="U97" s="320"/>
      <c r="V97" s="320"/>
    </row>
    <row r="98" outlineLevel="1">
      <c r="A98" s="411" t="str">
        <f>'テンプレート'!A100</f>
        <v>後Throws</v>
      </c>
      <c r="B98" s="399" t="str">
        <f>'テンプレート'!B100</f>
        <v>打撃</v>
      </c>
      <c r="C98" s="424" t="b">
        <v>0</v>
      </c>
      <c r="D98" s="407"/>
      <c r="E98" s="426">
        <v>61.0</v>
      </c>
      <c r="F98" s="610"/>
      <c r="G98" s="407"/>
      <c r="H98" s="1141"/>
      <c r="I98" s="221"/>
      <c r="J98" s="110"/>
      <c r="K98" s="407"/>
      <c r="L98" s="407"/>
      <c r="M98" s="407"/>
      <c r="N98" s="407"/>
      <c r="O98" s="407"/>
      <c r="P98" s="407"/>
      <c r="Q98" s="407"/>
      <c r="R98" s="408"/>
      <c r="S98" s="320"/>
      <c r="T98" s="320"/>
      <c r="U98" s="320"/>
      <c r="V98" s="320"/>
    </row>
    <row r="99" outlineLevel="1">
      <c r="A99" s="207"/>
      <c r="B99" s="399" t="str">
        <f>'テンプレート'!B101</f>
        <v>Throws</v>
      </c>
      <c r="C99" s="207"/>
      <c r="D99" s="127">
        <v>24.0</v>
      </c>
      <c r="E99" s="207"/>
      <c r="F99" s="199" t="s">
        <v>191</v>
      </c>
      <c r="G99" s="200">
        <f>IFERROR(F99*1.2, "-")</f>
        <v>13.2</v>
      </c>
      <c r="H99" s="112"/>
      <c r="I99" s="224"/>
      <c r="J99" s="114"/>
      <c r="K99" s="203"/>
      <c r="L99" s="203"/>
      <c r="M99" s="204"/>
      <c r="N99" s="204"/>
      <c r="O99" s="407"/>
      <c r="P99" s="407"/>
      <c r="Q99" s="407"/>
      <c r="R99" s="408"/>
      <c r="S99" s="320"/>
      <c r="T99" s="320"/>
      <c r="U99" s="320"/>
      <c r="V99" s="320"/>
    </row>
    <row r="100" outlineLevel="1">
      <c r="A100" s="411" t="str">
        <f>'テンプレート'!A102</f>
        <v>上Throws</v>
      </c>
      <c r="B100" s="399" t="str">
        <f>'テンプレート'!B102</f>
        <v>打撃</v>
      </c>
      <c r="C100" s="424" t="b">
        <v>0</v>
      </c>
      <c r="D100" s="407"/>
      <c r="E100" s="216" t="s">
        <v>118</v>
      </c>
      <c r="F100" s="407"/>
      <c r="G100" s="407"/>
      <c r="H100" s="1141"/>
      <c r="I100" s="221"/>
      <c r="J100" s="110"/>
      <c r="K100" s="407"/>
      <c r="L100" s="407"/>
      <c r="M100" s="407"/>
      <c r="N100" s="407"/>
      <c r="O100" s="407"/>
      <c r="P100" s="407"/>
      <c r="Q100" s="407"/>
      <c r="R100" s="408"/>
      <c r="S100" s="320"/>
      <c r="T100" s="320"/>
      <c r="U100" s="320"/>
      <c r="V100" s="320"/>
    </row>
    <row r="101" outlineLevel="1">
      <c r="A101" s="207"/>
      <c r="B101" s="399" t="str">
        <f>'テンプレート'!B103</f>
        <v>Throws</v>
      </c>
      <c r="C101" s="207"/>
      <c r="D101" s="127">
        <v>18.0</v>
      </c>
      <c r="E101" s="207"/>
      <c r="F101" s="199" t="s">
        <v>145</v>
      </c>
      <c r="G101" s="200">
        <f t="shared" ref="G101:G103" si="2">IFERROR(F101*1.2, "-")</f>
        <v>8.4</v>
      </c>
      <c r="H101" s="112"/>
      <c r="I101" s="224"/>
      <c r="J101" s="114"/>
      <c r="K101" s="203"/>
      <c r="L101" s="203"/>
      <c r="M101" s="204"/>
      <c r="N101" s="204"/>
      <c r="O101" s="407"/>
      <c r="P101" s="407"/>
      <c r="Q101" s="407"/>
      <c r="R101" s="408"/>
      <c r="S101" s="179"/>
      <c r="T101" s="179"/>
      <c r="U101" s="179"/>
      <c r="V101" s="179"/>
    </row>
    <row r="102" outlineLevel="1">
      <c r="A102" s="411" t="str">
        <f>'テンプレート'!A104</f>
        <v>下Throws</v>
      </c>
      <c r="B102" s="399" t="str">
        <f>'テンプレート'!B104</f>
        <v>打撃</v>
      </c>
      <c r="C102" s="415" t="b">
        <v>0</v>
      </c>
      <c r="D102" s="127" t="s">
        <v>4129</v>
      </c>
      <c r="E102" s="216" t="s">
        <v>238</v>
      </c>
      <c r="F102" s="199" t="s">
        <v>1538</v>
      </c>
      <c r="G102" s="200">
        <f t="shared" si="2"/>
        <v>1.44</v>
      </c>
      <c r="H102" s="1141"/>
      <c r="I102" s="221"/>
      <c r="J102" s="110"/>
      <c r="K102" s="203"/>
      <c r="L102" s="203"/>
      <c r="M102" s="204"/>
      <c r="N102" s="204"/>
      <c r="O102" s="205">
        <v>0.0</v>
      </c>
      <c r="P102" s="205">
        <v>1.0</v>
      </c>
      <c r="Q102" s="205">
        <v>1.0</v>
      </c>
      <c r="R102" s="408"/>
      <c r="S102" s="179"/>
      <c r="T102" s="179"/>
      <c r="U102" s="179"/>
      <c r="V102" s="179"/>
    </row>
    <row r="103" outlineLevel="1">
      <c r="A103" s="207"/>
      <c r="B103" s="399" t="str">
        <f>'テンプレート'!B105</f>
        <v>Throws</v>
      </c>
      <c r="C103" s="207"/>
      <c r="D103" s="127">
        <v>50.0</v>
      </c>
      <c r="E103" s="207"/>
      <c r="F103" s="199" t="s">
        <v>58</v>
      </c>
      <c r="G103" s="200">
        <f t="shared" si="2"/>
        <v>4.8</v>
      </c>
      <c r="H103" s="112"/>
      <c r="I103" s="224"/>
      <c r="J103" s="114"/>
      <c r="K103" s="203"/>
      <c r="L103" s="203"/>
      <c r="M103" s="204"/>
      <c r="N103" s="204"/>
      <c r="O103" s="407"/>
      <c r="P103" s="407"/>
      <c r="Q103" s="407"/>
      <c r="R103" s="408"/>
      <c r="S103" s="179"/>
      <c r="T103" s="179"/>
      <c r="U103" s="179"/>
      <c r="V103" s="179"/>
    </row>
    <row r="104">
      <c r="A104" s="312"/>
      <c r="B104" s="315"/>
      <c r="C104" s="317"/>
      <c r="D104" s="317"/>
      <c r="E104" s="319"/>
      <c r="F104" s="248"/>
      <c r="G104" s="248"/>
      <c r="H104" s="319"/>
      <c r="I104" s="319"/>
      <c r="J104" s="320"/>
      <c r="K104" s="320"/>
      <c r="L104" s="121"/>
      <c r="M104" s="121"/>
      <c r="N104" s="121"/>
      <c r="O104" s="179"/>
      <c r="P104" s="179"/>
      <c r="Q104" s="121"/>
      <c r="R104" s="121"/>
      <c r="S104" s="121"/>
      <c r="T104" s="121"/>
      <c r="U104" s="121"/>
      <c r="V104" s="121"/>
    </row>
    <row r="105">
      <c r="A105" s="429" t="s">
        <v>486</v>
      </c>
      <c r="B105" s="110"/>
      <c r="C105" s="392"/>
      <c r="D105" s="121"/>
      <c r="E105" s="121"/>
      <c r="F105" s="121"/>
      <c r="G105" s="121"/>
      <c r="H105" s="121"/>
      <c r="I105" s="121"/>
      <c r="J105" s="180"/>
      <c r="K105" s="121"/>
      <c r="L105" s="121"/>
      <c r="M105" s="121"/>
      <c r="N105" s="121"/>
      <c r="O105" s="121"/>
      <c r="P105" s="121"/>
      <c r="Q105" s="180"/>
      <c r="R105" s="121"/>
      <c r="S105" s="121"/>
      <c r="T105" s="121"/>
      <c r="U105" s="121"/>
      <c r="V105" s="121"/>
    </row>
    <row r="106" outlineLevel="1">
      <c r="A106" s="112"/>
      <c r="B106" s="114"/>
      <c r="C106" s="430" t="s">
        <v>487</v>
      </c>
      <c r="D106" s="430" t="s">
        <v>489</v>
      </c>
      <c r="E106" s="430" t="s">
        <v>49</v>
      </c>
      <c r="F106" s="430" t="s">
        <v>490</v>
      </c>
      <c r="G106" s="431"/>
      <c r="H106" s="319"/>
      <c r="I106" s="319"/>
      <c r="J106" s="320"/>
      <c r="K106" s="320"/>
      <c r="L106" s="121"/>
      <c r="M106" s="121"/>
      <c r="N106" s="121"/>
      <c r="O106" s="121"/>
      <c r="P106" s="121"/>
      <c r="Q106" s="121"/>
      <c r="R106" s="121"/>
      <c r="S106" s="121"/>
      <c r="T106" s="121"/>
      <c r="U106" s="121"/>
      <c r="V106" s="121"/>
    </row>
    <row r="107" outlineLevel="1">
      <c r="A107" s="432" t="s">
        <v>492</v>
      </c>
      <c r="B107" s="433" t="s">
        <v>455</v>
      </c>
      <c r="C107" s="127" t="str">
        <f t="array" ref="C107">INDEX(Dodges!$C$3:$U$84, MATCH($A$1,Dodges!$A$3:$A$85,0), MATCH(C106,Dodges!$C$2:$F$2,0))</f>
        <v>3-17</v>
      </c>
      <c r="D107" s="127" t="str">
        <f t="array" ref="D107">INDEX(Dodges!$C$3:$U$84, MATCH($A$1,Dodges!$A$3:$A$85,0), MATCH(D106,Dodges!$C$2:$F$2,0))</f>
        <v>6-17</v>
      </c>
      <c r="E107" s="127" t="str">
        <f t="array" ref="E107">INDEX(Dodges!$C$3:$U$84, MATCH($A$1,Dodges!$A$3:$A$85,0), MATCH(E106,Dodges!$C$2:$F$2,0))</f>
        <v>25 (20)</v>
      </c>
      <c r="F107" s="127" t="str">
        <f t="array" ref="F107">INDEX(Dodges!$C$3:$U$84, MATCH($A$1,Dodges!$A$3:$A$85,0), MATCH(F106,Dodges!$C$2:$F$2,0))</f>
        <v>33 (27)</v>
      </c>
      <c r="G107" s="402"/>
      <c r="H107" s="319"/>
      <c r="I107" s="319"/>
      <c r="J107" s="320"/>
      <c r="K107" s="320"/>
      <c r="L107" s="320"/>
      <c r="M107" s="121"/>
      <c r="N107" s="121"/>
      <c r="O107" s="121"/>
      <c r="P107" s="121"/>
      <c r="Q107" s="121"/>
      <c r="R107" s="121"/>
      <c r="S107" s="121"/>
      <c r="T107" s="121"/>
      <c r="U107" s="121"/>
      <c r="V107" s="121"/>
    </row>
    <row r="108" outlineLevel="1">
      <c r="A108" s="231"/>
      <c r="B108" s="433" t="s">
        <v>496</v>
      </c>
      <c r="C108" s="127" t="str">
        <f t="array" ref="C108">INDEX(Dodges!$G$3:$U$84, MATCH($A$1,Dodges!$A$3:$A$85,0), MATCH(C106,Dodges!$G$2:$J$2,0))</f>
        <v>4-15</v>
      </c>
      <c r="D108" s="127" t="str">
        <f t="array" ref="D108">INDEX(Dodges!$G$3:$U$84, MATCH($A$1,Dodges!$A$3:$A$85,0), MATCH(D106,Dodges!$G$2:$J$2,0))</f>
        <v>8-14</v>
      </c>
      <c r="E108" s="127" t="str">
        <f t="array" ref="E108">INDEX(Dodges!$G$3:$U$84, MATCH($A$1,Dodges!$A$3:$A$85,0), MATCH(E106,Dodges!$G$2:$J$2,0))</f>
        <v>29</v>
      </c>
      <c r="F108" s="127">
        <f t="array" ref="F108">INDEX(Dodges!$G$3:$U$84, MATCH($A$1,Dodges!$A$3:$A$85,0), MATCH(F106,Dodges!$G$2:$J$2,0))</f>
        <v>38</v>
      </c>
      <c r="G108" s="436"/>
      <c r="H108" s="319"/>
      <c r="I108" s="319"/>
      <c r="J108" s="320"/>
      <c r="K108" s="320"/>
      <c r="L108" s="320"/>
      <c r="M108" s="320"/>
      <c r="N108" s="320"/>
      <c r="O108" s="121"/>
      <c r="P108" s="121"/>
      <c r="Q108" s="121"/>
      <c r="R108" s="121"/>
      <c r="S108" s="121"/>
      <c r="T108" s="121"/>
      <c r="U108" s="121"/>
      <c r="V108" s="121"/>
    </row>
    <row r="109" outlineLevel="1">
      <c r="A109" s="112"/>
      <c r="B109" s="433" t="s">
        <v>497</v>
      </c>
      <c r="C109" s="127" t="str">
        <f t="array" ref="C109">INDEX(Dodges!$K$3:$U$84, MATCH($A$1,Dodges!$A$3:$A$85,0), MATCH(C106,Dodges!$K$2:$N$2,0))</f>
        <v>5-16</v>
      </c>
      <c r="D109" s="127" t="str">
        <f t="array" ref="D109">INDEX(Dodges!$K$3:$U$84, MATCH($A$1,Dodges!$A$3:$A$85,0), MATCH(D106,Dodges!$K$2:$N$2,0))</f>
        <v>9-14</v>
      </c>
      <c r="E109" s="127" t="str">
        <f t="array" ref="E109">INDEX(Dodges!$K$3:$U$84, MATCH($A$1,Dodges!$A$3:$A$85,0), MATCH(E106,Dodges!$K$2:$N$2,0))</f>
        <v>34</v>
      </c>
      <c r="F109" s="127" t="str">
        <f t="array" ref="F109">INDEX(Dodges!$K$3:$U$84, MATCH($A$1,Dodges!$A$3:$A$85,0), MATCH(F106,Dodges!$K$2:$N$2,0))</f>
        <v>51</v>
      </c>
      <c r="G109" s="436"/>
      <c r="H109" s="434"/>
      <c r="I109" s="434"/>
      <c r="J109" s="179"/>
      <c r="K109" s="179"/>
      <c r="L109" s="179"/>
      <c r="M109" s="179"/>
      <c r="N109" s="179"/>
      <c r="O109" s="121"/>
      <c r="P109" s="121"/>
      <c r="Q109" s="121"/>
      <c r="R109" s="121"/>
      <c r="S109" s="121"/>
      <c r="T109" s="121"/>
      <c r="U109" s="121"/>
      <c r="V109" s="121"/>
    </row>
    <row r="110" outlineLevel="1">
      <c r="A110" s="432" t="s">
        <v>498</v>
      </c>
      <c r="B110" s="433" t="s">
        <v>499</v>
      </c>
      <c r="C110" s="127" t="str">
        <f t="array" ref="C110">INDEX(Dodges!$O$3:$U$84, MATCH($A$1,Dodges!$A$3:$A$85,0), MATCH(C106,Dodges!$O$2:$R$2,0))</f>
        <v>3-30</v>
      </c>
      <c r="D110" s="127" t="str">
        <f t="array" ref="D110">INDEX(Dodges!$O$3:$U$84, MATCH($A$1,Dodges!$A$3:$A$85,0), MATCH(D106,Dodges!$O$2:$R$2,0))</f>
        <v>6-27</v>
      </c>
      <c r="E110" s="127" t="str">
        <f t="array" ref="E110">INDEX(Dodges!$O$3:$U$84, MATCH($A$1,Dodges!$A$3:$A$85,0), MATCH(E106,Dodges!$O$2:$R$2,0))</f>
        <v>48</v>
      </c>
      <c r="F110" s="248"/>
      <c r="G110" s="248"/>
      <c r="H110" s="180"/>
      <c r="I110" s="180"/>
      <c r="J110" s="121"/>
      <c r="K110" s="121"/>
      <c r="L110" s="121"/>
      <c r="M110" s="121"/>
      <c r="N110" s="121"/>
      <c r="O110" s="320"/>
      <c r="P110" s="320"/>
      <c r="Q110" s="320"/>
      <c r="R110" s="320"/>
      <c r="S110" s="320"/>
      <c r="T110" s="320"/>
      <c r="U110" s="320"/>
      <c r="V110" s="320"/>
    </row>
    <row r="111" outlineLevel="1">
      <c r="A111" s="112"/>
      <c r="B111" s="433" t="s">
        <v>500</v>
      </c>
      <c r="C111" s="127" t="str">
        <f t="array" ref="C111">INDEX(Dodges!$S$3:$U$84, MATCH($A$1,Dodges!$A$3:$A$85,0), MATCH(C106,Dodges!$S$2:$U$2,0))</f>
        <v>3-21</v>
      </c>
      <c r="D111" s="127" t="str">
        <f t="array" ref="D111">INDEX(Dodges!$S$3:$U$84, MATCH($A$1,Dodges!$A$3:$A$85,0), MATCH(D106,Dodges!$S$2:$U$2,0))</f>
        <v>6-20</v>
      </c>
      <c r="E111" s="127" t="str">
        <f t="array" ref="E111">INDEX(Dodges!$S$3:$U$84, MATCH($A$1,Dodges!$A$3:$A$85,0), MATCH(E106,Dodges!$S$2:$U$2,0))</f>
        <v>真横：82
真上：108
真下：67</v>
      </c>
      <c r="F111" s="436"/>
      <c r="G111" s="436"/>
      <c r="H111" s="180"/>
      <c r="I111" s="180"/>
      <c r="J111" s="179"/>
      <c r="K111" s="179"/>
      <c r="L111" s="179"/>
      <c r="M111" s="179"/>
      <c r="N111" s="121"/>
      <c r="O111" s="180"/>
      <c r="P111" s="180"/>
      <c r="Q111" s="180"/>
      <c r="R111" s="180"/>
      <c r="S111" s="180"/>
      <c r="T111" s="180"/>
      <c r="U111" s="180"/>
      <c r="V111" s="180"/>
    </row>
    <row r="112">
      <c r="A112" s="438"/>
      <c r="B112" s="439"/>
      <c r="C112" s="431"/>
      <c r="D112" s="431"/>
      <c r="E112" s="440"/>
      <c r="F112" s="431"/>
      <c r="G112" s="431"/>
      <c r="H112" s="431"/>
      <c r="I112" s="431"/>
      <c r="J112" s="121"/>
      <c r="K112" s="319"/>
      <c r="L112" s="319"/>
      <c r="M112" s="319"/>
      <c r="N112" s="319"/>
      <c r="O112" s="180"/>
      <c r="P112" s="180"/>
      <c r="Q112" s="180"/>
      <c r="R112" s="180"/>
      <c r="S112" s="180"/>
      <c r="T112" s="180"/>
      <c r="U112" s="180"/>
      <c r="V112" s="180"/>
    </row>
    <row r="113">
      <c r="A113" s="441" t="s">
        <v>501</v>
      </c>
      <c r="B113" s="110"/>
      <c r="C113" s="320"/>
      <c r="D113" s="179"/>
      <c r="E113" s="320"/>
      <c r="F113" s="138"/>
      <c r="G113" s="138"/>
      <c r="H113" s="179"/>
      <c r="I113" s="179"/>
      <c r="J113" s="180"/>
      <c r="K113" s="180"/>
      <c r="L113" s="180"/>
      <c r="M113" s="180"/>
      <c r="N113" s="180"/>
      <c r="O113" s="180"/>
      <c r="P113" s="180"/>
      <c r="Q113" s="180"/>
      <c r="R113" s="180"/>
      <c r="S113" s="180"/>
      <c r="T113" s="180"/>
      <c r="U113" s="180"/>
      <c r="V113" s="180"/>
    </row>
    <row r="114" outlineLevel="1">
      <c r="A114" s="112"/>
      <c r="B114" s="114"/>
      <c r="C114" s="442" t="s">
        <v>487</v>
      </c>
      <c r="D114" s="442" t="s">
        <v>49</v>
      </c>
      <c r="E114" s="442" t="s">
        <v>48</v>
      </c>
      <c r="F114" s="442" t="s">
        <v>50</v>
      </c>
      <c r="G114" s="443" t="s">
        <v>51</v>
      </c>
      <c r="H114" s="320"/>
      <c r="I114" s="320"/>
      <c r="J114" s="179"/>
      <c r="K114" s="444" t="str">
        <f>'テンプレート'!K116</f>
        <v>アイテム取得</v>
      </c>
      <c r="L114" s="117"/>
      <c r="M114" s="445" t="str">
        <f>'テンプレート'!M116</f>
        <v>取得フレーム</v>
      </c>
      <c r="N114" s="445" t="str">
        <f>'テンプレート'!N116</f>
        <v>Duration</v>
      </c>
      <c r="O114" s="180"/>
      <c r="P114" s="180"/>
      <c r="Q114" s="180"/>
      <c r="R114" s="180"/>
      <c r="S114" s="180"/>
      <c r="T114" s="180"/>
      <c r="U114" s="180"/>
      <c r="V114" s="180"/>
    </row>
    <row r="115" outlineLevel="1">
      <c r="A115" s="446" t="s">
        <v>502</v>
      </c>
      <c r="B115" s="447" t="s">
        <v>503</v>
      </c>
      <c r="C115" s="448"/>
      <c r="D115" s="127">
        <f t="array" ref="D115">INDEX('Ledge  Tech'!$C$3:$C119, MATCH($A$1,'Ledge  Tech'!$A$3:$A$109,0), MATCH(D114,'Ledge  Tech'!$C$2,0))</f>
        <v>19</v>
      </c>
      <c r="E115" s="448"/>
      <c r="F115" s="448"/>
      <c r="G115" s="448"/>
      <c r="H115" s="320"/>
      <c r="I115" s="320"/>
      <c r="J115" s="121"/>
      <c r="K115" s="449" t="str">
        <f>'テンプレート'!K117</f>
        <v>小アイテム</v>
      </c>
      <c r="L115" s="450" t="str">
        <f>'テンプレート'!L117</f>
        <v>On-Spot</v>
      </c>
      <c r="M115" s="127" t="s">
        <v>504</v>
      </c>
      <c r="N115" s="127">
        <v>7.0</v>
      </c>
      <c r="O115" s="180"/>
      <c r="P115" s="180"/>
      <c r="Q115" s="180"/>
      <c r="R115" s="180"/>
      <c r="S115" s="180"/>
      <c r="T115" s="180"/>
      <c r="U115" s="180"/>
      <c r="V115" s="180"/>
    </row>
    <row r="116" outlineLevel="1">
      <c r="A116" s="222"/>
      <c r="B116" s="447" t="s">
        <v>455</v>
      </c>
      <c r="C116" s="127" t="str">
        <f t="array" ref="C116">INDEX('Ledge  Tech'!$D$3:$E119, MATCH($A$1,'Ledge  Tech'!$A$3:$A$109,0), MATCH(C114,'Ledge  Tech'!$D$2:$E$2,0))</f>
        <v>1-33</v>
      </c>
      <c r="D116" s="127">
        <f t="array" ref="D116">INDEX('Ledge  Tech'!$D$3:$E119, MATCH($A$1,'Ledge  Tech'!$A$3:$A$109,0), MATCH(D114,'Ledge  Tech'!$D$2:$E$2,0))</f>
        <v>34</v>
      </c>
      <c r="E116" s="448"/>
      <c r="F116" s="448"/>
      <c r="G116" s="448"/>
      <c r="H116" s="320"/>
      <c r="I116" s="320"/>
      <c r="J116" s="179"/>
      <c r="K116" s="207"/>
      <c r="L116" s="450" t="str">
        <f>'テンプレート'!L118</f>
        <v>歩き</v>
      </c>
      <c r="M116" s="127" t="s">
        <v>504</v>
      </c>
      <c r="N116" s="127">
        <v>23.0</v>
      </c>
      <c r="O116" s="180"/>
      <c r="P116" s="180"/>
      <c r="Q116" s="180"/>
      <c r="R116" s="180"/>
      <c r="S116" s="180"/>
      <c r="T116" s="180"/>
      <c r="U116" s="180"/>
      <c r="V116" s="180"/>
    </row>
    <row r="117" outlineLevel="1">
      <c r="A117" s="222"/>
      <c r="B117" s="447" t="s">
        <v>486</v>
      </c>
      <c r="C117" s="127" t="str">
        <f t="array" ref="C117">INDEX('Ledge  Tech'!$F$3:$G$109, MATCH($A$1,'Ledge  Tech'!$A$3:$A$109,0), MATCH(C114,'Ledge  Tech'!$F$2:$G$2,0))</f>
        <v>1-27</v>
      </c>
      <c r="D117" s="127">
        <f t="array" ref="D117">INDEX('Ledge  Tech'!$F$3:$G$109, MATCH($A$1,'Ledge  Tech'!$A$3:$A$109,0), MATCH(D114,'Ledge  Tech'!$F$2:$G$2,0))</f>
        <v>45</v>
      </c>
      <c r="E117" s="448"/>
      <c r="F117" s="448"/>
      <c r="G117" s="448"/>
      <c r="H117" s="320"/>
      <c r="I117" s="320"/>
      <c r="J117" s="121"/>
      <c r="K117" s="451" t="str">
        <f>'テンプレート'!K119</f>
        <v>アイテム投擲</v>
      </c>
      <c r="L117" s="117"/>
      <c r="M117" s="445" t="str">
        <f>'テンプレート'!M119</f>
        <v>投擲フレーム</v>
      </c>
      <c r="N117" s="445" t="str">
        <f>'テンプレート'!N119</f>
        <v>Duration</v>
      </c>
      <c r="O117" s="180"/>
      <c r="P117" s="180"/>
      <c r="Q117" s="180"/>
      <c r="R117" s="180"/>
      <c r="S117" s="180"/>
      <c r="T117" s="180"/>
      <c r="U117" s="180"/>
      <c r="V117" s="180"/>
    </row>
    <row r="118" outlineLevel="1">
      <c r="A118" s="222"/>
      <c r="B118" s="447" t="s">
        <v>505</v>
      </c>
      <c r="C118" s="127" t="str">
        <f t="array" ref="C118">INDEX('Ledge  Tech'!$H$3:$I$109, MATCH($A$1,'Ledge  Tech'!$A$3:$A$109,0), MATCH(C114,'Ledge  Tech'!$H$2:$I$2,0))</f>
        <v>1-12</v>
      </c>
      <c r="D118" s="127">
        <f t="array" ref="D118">INDEX('Ledge  Tech'!$H$3:$I$109, MATCH($A$1,'Ledge  Tech'!$A$3:$A$109,0), MATCH(D114,'Ledge  Tech'!$H$2:$I$2,0))</f>
        <v>14</v>
      </c>
      <c r="E118" s="448"/>
      <c r="F118" s="448"/>
      <c r="G118" s="448"/>
      <c r="H118" s="320"/>
      <c r="I118" s="320"/>
      <c r="J118" s="179"/>
      <c r="K118" s="452" t="str">
        <f>'テンプレート'!K120</f>
        <v>Ground投擲</v>
      </c>
      <c r="L118" s="450" t="str">
        <f>'テンプレート'!L120</f>
        <v>前Throws</v>
      </c>
      <c r="M118" s="127" t="s">
        <v>90</v>
      </c>
      <c r="N118" s="127">
        <v>24.0</v>
      </c>
      <c r="O118" s="121"/>
      <c r="P118" s="121"/>
      <c r="Q118" s="121"/>
      <c r="R118" s="121"/>
      <c r="S118" s="121"/>
      <c r="T118" s="121"/>
      <c r="U118" s="121"/>
      <c r="V118" s="121"/>
    </row>
    <row r="119" outlineLevel="1">
      <c r="A119" s="207"/>
      <c r="B119" s="447" t="s">
        <v>506</v>
      </c>
      <c r="C119" s="127" t="str">
        <f t="array" ref="C119">INDEX('Ledge  Tech'!$J$3:$M$109, MATCH($A$1,'Ledge  Tech'!$A$3:$A$109,0), MATCH(C114,'Ledge  Tech'!$J$2:$M$2,0))</f>
        <v>1-26</v>
      </c>
      <c r="D119" s="127">
        <f t="array" ref="D119">INDEX('Ledge  Tech'!$J$3:$M$109, MATCH($A$1,'Ledge  Tech'!$A$3:$A$109,0), MATCH(D114,'Ledge  Tech'!$J$2:$M$2,0))</f>
        <v>55</v>
      </c>
      <c r="E119" s="127" t="str">
        <f t="array" ref="E119">INDEX('Ledge  Tech'!$J$3:$M$109, MATCH($A$1,'Ledge  Tech'!$A$3:$A$109,0), MATCH(E114,'Ledge  Tech'!$J$2:$M$2,0))</f>
        <v>24-26</v>
      </c>
      <c r="F119" s="127">
        <f t="array" ref="F119">INDEX('Ledge  Tech'!$J$3:$M$109, MATCH($A$1,'Ledge  Tech'!$A$3:$A$109,0), MATCH(F114,'Ledge  Tech'!$J$2:$M$2,0))</f>
        <v>10</v>
      </c>
      <c r="G119" s="127">
        <f>F119*1.2</f>
        <v>12</v>
      </c>
      <c r="H119" s="320"/>
      <c r="I119" s="320"/>
      <c r="J119" s="121"/>
      <c r="K119" s="222"/>
      <c r="L119" s="450" t="str">
        <f>'テンプレート'!L121</f>
        <v>後Throws</v>
      </c>
      <c r="M119" s="127" t="s">
        <v>191</v>
      </c>
      <c r="N119" s="127">
        <v>24.0</v>
      </c>
      <c r="O119" s="121"/>
      <c r="P119" s="121"/>
      <c r="Q119" s="121"/>
      <c r="R119" s="121"/>
      <c r="S119" s="121"/>
      <c r="T119" s="121"/>
      <c r="U119" s="121"/>
      <c r="V119" s="121"/>
    </row>
    <row r="120" outlineLevel="1">
      <c r="A120" s="446" t="s">
        <v>507</v>
      </c>
      <c r="B120" s="447" t="s">
        <v>455</v>
      </c>
      <c r="C120" s="127" t="str">
        <f t="array" ref="C120">INDEX('Ledge  Tech'!$N$3:$O$109, MATCH($A$1,'Ledge  Tech'!$A$3:$A$109,0), MATCH(C114,'Ledge  Tech'!$N$2:$O$2,0))</f>
        <v>1-20</v>
      </c>
      <c r="D120" s="127">
        <f t="array" ref="D120">INDEX('Ledge  Tech'!$N$3:$O$109, MATCH($A$1,'Ledge  Tech'!$A$3:$A$109,0), MATCH(D114,'Ledge  Tech'!$N$2:$O$2,0))</f>
        <v>26</v>
      </c>
      <c r="E120" s="448"/>
      <c r="F120" s="448"/>
      <c r="G120" s="448"/>
      <c r="H120" s="320"/>
      <c r="I120" s="320"/>
      <c r="J120" s="179"/>
      <c r="K120" s="222"/>
      <c r="L120" s="450" t="str">
        <f>'テンプレート'!L122</f>
        <v>上Throws</v>
      </c>
      <c r="M120" s="127" t="s">
        <v>74</v>
      </c>
      <c r="N120" s="127">
        <v>23.0</v>
      </c>
      <c r="O120" s="320"/>
      <c r="P120" s="320"/>
      <c r="Q120" s="320"/>
      <c r="R120" s="320"/>
      <c r="S120" s="320"/>
      <c r="T120" s="320"/>
      <c r="U120" s="320"/>
      <c r="V120" s="320"/>
    </row>
    <row r="121" outlineLevel="1">
      <c r="A121" s="222"/>
      <c r="B121" s="447" t="s">
        <v>496</v>
      </c>
      <c r="C121" s="127" t="str">
        <f t="array" ref="C121">INDEX('Ledge  Tech'!$P$3:$Q$109, MATCH($A$1,'Ledge  Tech'!$A$3:$A$109,0), MATCH(C114,'Ledge  Tech'!$P$2:$Q$2,0))</f>
        <v>1-20</v>
      </c>
      <c r="D121" s="127">
        <f t="array" ref="D121">INDEX('Ledge  Tech'!$P$3:$Q$109, MATCH($A$1,'Ledge  Tech'!$A$3:$A$109,0), MATCH(D114,'Ledge  Tech'!$P$2:$Q$2,0))</f>
        <v>40</v>
      </c>
      <c r="E121" s="448"/>
      <c r="F121" s="448"/>
      <c r="G121" s="448"/>
      <c r="H121" s="320"/>
      <c r="I121" s="320"/>
      <c r="J121" s="121"/>
      <c r="K121" s="222"/>
      <c r="L121" s="450" t="str">
        <f>'テンプレート'!L123</f>
        <v>下Throws</v>
      </c>
      <c r="M121" s="127" t="s">
        <v>145</v>
      </c>
      <c r="N121" s="127">
        <v>19.0</v>
      </c>
      <c r="O121" s="180"/>
      <c r="P121" s="180"/>
      <c r="Q121" s="180"/>
      <c r="R121" s="180"/>
      <c r="S121" s="180"/>
      <c r="T121" s="180"/>
      <c r="U121" s="180"/>
      <c r="V121" s="180"/>
    </row>
    <row r="122" outlineLevel="1">
      <c r="A122" s="207"/>
      <c r="B122" s="447" t="s">
        <v>497</v>
      </c>
      <c r="C122" s="127" t="str">
        <f t="array" ref="C122">INDEX('Ledge  Tech'!$R$3:$S$109, MATCH($A$1,'Ledge  Tech'!$A$3:$A$109,0), MATCH(C114,'Ledge  Tech'!$R$2:$S$2,0))</f>
        <v>1-20</v>
      </c>
      <c r="D122" s="127">
        <f t="array" ref="D122">INDEX('Ledge  Tech'!$R$3:$S$109, MATCH($A$1,'Ledge  Tech'!$A$3:$A$109,0), MATCH(D114,'Ledge  Tech'!$R$2:$S$2,0))</f>
        <v>40</v>
      </c>
      <c r="E122" s="448"/>
      <c r="F122" s="448"/>
      <c r="G122" s="448"/>
      <c r="H122" s="320"/>
      <c r="I122" s="320"/>
      <c r="J122" s="179"/>
      <c r="K122" s="222"/>
      <c r="L122" s="453" t="str">
        <f>'テンプレート'!L124</f>
        <v>ダッシュ</v>
      </c>
      <c r="M122" s="127" t="s">
        <v>229</v>
      </c>
      <c r="N122" s="127">
        <v>37.0</v>
      </c>
      <c r="O122" s="180"/>
      <c r="P122" s="180"/>
      <c r="Q122" s="180"/>
      <c r="R122" s="180"/>
      <c r="S122" s="180"/>
      <c r="T122" s="180"/>
      <c r="U122" s="180"/>
      <c r="V122" s="180"/>
    </row>
    <row r="123" outlineLevel="1">
      <c r="A123" s="446" t="s">
        <v>508</v>
      </c>
      <c r="B123" s="447" t="s">
        <v>509</v>
      </c>
      <c r="C123" s="448"/>
      <c r="D123" s="127" t="str">
        <f t="array" ref="D123">INDEX('Get-Ups'!$C$3:$C119, MATCH($A$1,'Get-Ups'!$A$3:$A$109,0), MATCH(D114,'Get-Ups'!$C$2:$AD$2,0))</f>
        <v>25</v>
      </c>
      <c r="E123" s="448"/>
      <c r="F123" s="448"/>
      <c r="G123" s="448"/>
      <c r="H123" s="320"/>
      <c r="I123" s="320"/>
      <c r="J123" s="121"/>
      <c r="K123" s="207"/>
      <c r="L123" s="453" t="str">
        <f>'テンプレート'!L125</f>
        <v>On-Spot捨て</v>
      </c>
      <c r="M123" s="127" t="s">
        <v>66</v>
      </c>
      <c r="N123" s="127">
        <v>23.0</v>
      </c>
      <c r="O123" s="180"/>
      <c r="P123" s="180"/>
      <c r="Q123" s="180"/>
      <c r="R123" s="180"/>
      <c r="S123" s="180"/>
      <c r="T123" s="180"/>
      <c r="U123" s="180"/>
      <c r="V123" s="180"/>
    </row>
    <row r="124" outlineLevel="1">
      <c r="A124" s="222"/>
      <c r="B124" s="447" t="s">
        <v>455</v>
      </c>
      <c r="C124" s="454" t="str">
        <f t="array" ref="C124">INDEX('Get-Ups'!$D$3:$E119, MATCH($A$1,'Get-Ups'!$A$3:$A$109,0), MATCH(C114,'Get-Ups'!$D$2:$AD$2,0))</f>
        <v>1-22</v>
      </c>
      <c r="D124" s="455">
        <f t="array" ref="D124">INDEX('Get-Ups'!$D$3:$E119, MATCH($A$1,'Get-Ups'!$A$3:$A$109,0), MATCH(D114,'Get-Ups'!$D$2:$AD$2,0))</f>
        <v>29</v>
      </c>
      <c r="E124" s="448"/>
      <c r="F124" s="448"/>
      <c r="G124" s="448"/>
      <c r="H124" s="320"/>
      <c r="I124" s="320"/>
      <c r="J124" s="179"/>
      <c r="K124" s="452" t="str">
        <f>'テンプレート'!K126</f>
        <v>Air投擲</v>
      </c>
      <c r="L124" s="450" t="str">
        <f>'テンプレート'!L126</f>
        <v>前Throws</v>
      </c>
      <c r="M124" s="127" t="s">
        <v>90</v>
      </c>
      <c r="N124" s="127">
        <v>24.0</v>
      </c>
      <c r="O124" s="180"/>
      <c r="P124" s="180"/>
      <c r="Q124" s="180"/>
      <c r="R124" s="180"/>
      <c r="S124" s="180"/>
      <c r="T124" s="180"/>
      <c r="U124" s="180"/>
      <c r="V124" s="180"/>
    </row>
    <row r="125" outlineLevel="1">
      <c r="A125" s="222"/>
      <c r="B125" s="447" t="s">
        <v>496</v>
      </c>
      <c r="C125" s="454" t="str">
        <f t="array" ref="C125">INDEX('Get-Ups'!$F$3:$G$109, MATCH($A$1,'Get-Ups'!$A$3:$A$109,0), MATCH(C114,'Get-Ups'!$F$2:$AD$2,0))</f>
        <v>1-21</v>
      </c>
      <c r="D125" s="455">
        <f t="array" ref="D125">INDEX('Get-Ups'!$F$3:$G$109, MATCH($A$1,'Get-Ups'!$A$3:$A$109,0), MATCH(D114,'Get-Ups'!$F$2:$AD$2,0))</f>
        <v>35</v>
      </c>
      <c r="E125" s="448"/>
      <c r="F125" s="448"/>
      <c r="G125" s="448"/>
      <c r="H125" s="320"/>
      <c r="I125" s="320"/>
      <c r="J125" s="121"/>
      <c r="K125" s="222"/>
      <c r="L125" s="450" t="str">
        <f>'テンプレート'!L127</f>
        <v>後Throws</v>
      </c>
      <c r="M125" s="127" t="s">
        <v>191</v>
      </c>
      <c r="N125" s="127">
        <v>24.0</v>
      </c>
      <c r="O125" s="180"/>
      <c r="P125" s="180"/>
      <c r="Q125" s="180"/>
      <c r="R125" s="180"/>
      <c r="S125" s="180"/>
      <c r="T125" s="180"/>
      <c r="U125" s="180"/>
      <c r="V125" s="180"/>
    </row>
    <row r="126" outlineLevel="1">
      <c r="A126" s="222"/>
      <c r="B126" s="447" t="s">
        <v>497</v>
      </c>
      <c r="C126" s="127" t="str">
        <f t="array" ref="C126">INDEX('Get-Ups'!$H$3:$I$109, MATCH($A$1,'Get-Ups'!$A$3:$A$109,0), MATCH(C114,'Get-Ups'!$H$2:$AD$2,0))</f>
        <v>1-22</v>
      </c>
      <c r="D126" s="127">
        <f t="array" ref="D126">INDEX('Get-Ups'!$H$3:$I$109, MATCH($A$1,'Get-Ups'!$A$3:$A$109,0), MATCH(D114,'Get-Ups'!$H$2:$AD$2,0))</f>
        <v>35</v>
      </c>
      <c r="E126" s="448"/>
      <c r="F126" s="448"/>
      <c r="G126" s="448"/>
      <c r="H126" s="320"/>
      <c r="I126" s="320"/>
      <c r="J126" s="179"/>
      <c r="K126" s="222"/>
      <c r="L126" s="450" t="str">
        <f>'テンプレート'!L128</f>
        <v>上Throws</v>
      </c>
      <c r="M126" s="127" t="s">
        <v>74</v>
      </c>
      <c r="N126" s="127">
        <v>23.0</v>
      </c>
      <c r="O126" s="180"/>
      <c r="P126" s="180"/>
      <c r="Q126" s="180"/>
      <c r="R126" s="180"/>
      <c r="S126" s="180"/>
      <c r="T126" s="180"/>
      <c r="U126" s="180"/>
      <c r="V126" s="180"/>
    </row>
    <row r="127" outlineLevel="1">
      <c r="A127" s="222"/>
      <c r="B127" s="447" t="s">
        <v>510</v>
      </c>
      <c r="C127" s="456" t="str">
        <f t="array" ref="C127">INDEX('Get-Ups'!$J$3:$M$109, MATCH($A$1,'Get-Ups'!$A$3:$A$109,0), MATCH(C114,'Get-Ups'!$J$2:$AD$2,0))</f>
        <v>1-23</v>
      </c>
      <c r="D127" s="457">
        <f t="array" ref="D127">INDEX('Get-Ups'!$J$3:$M$109, MATCH($A$1,'Get-Ups'!$A$3:$A$109,0), MATCH(D114,'Get-Ups'!$J$2:$AD$2,0))</f>
        <v>45</v>
      </c>
      <c r="E127" s="454" t="str">
        <f t="array" ref="E127">INDEX('Get-Ups'!$J$3:$M$109, MATCH($A$1,'Get-Ups'!$A$3:$A$109,0), MATCH(E114,'Get-Ups'!$J$2:$AD$2,0))</f>
        <v>22-23</v>
      </c>
      <c r="F127" s="455">
        <f t="array" ref="F127">INDEX('Get-Ups'!$J$3:$M$109, MATCH($A$1,'Get-Ups'!$A$3:$A$109,0), MATCH(F114,'Get-Ups'!$J$2:$AD$2,0))</f>
        <v>6</v>
      </c>
      <c r="G127" s="127">
        <f>F127*1.2</f>
        <v>7.2</v>
      </c>
      <c r="H127" s="320"/>
      <c r="I127" s="320"/>
      <c r="J127" s="121"/>
      <c r="K127" s="207"/>
      <c r="L127" s="450" t="str">
        <f>'テンプレート'!L129</f>
        <v>下Throws</v>
      </c>
      <c r="M127" s="127" t="s">
        <v>145</v>
      </c>
      <c r="N127" s="127">
        <v>19.0</v>
      </c>
      <c r="O127" s="121"/>
      <c r="P127" s="121"/>
      <c r="Q127" s="121"/>
      <c r="R127" s="121"/>
      <c r="S127" s="121"/>
      <c r="T127" s="121"/>
      <c r="U127" s="121"/>
      <c r="V127" s="121"/>
    </row>
    <row r="128" outlineLevel="1">
      <c r="A128" s="207"/>
      <c r="B128" s="458" t="s">
        <v>511</v>
      </c>
      <c r="C128" s="207"/>
      <c r="D128" s="207"/>
      <c r="E128" s="2638"/>
      <c r="F128" s="2638"/>
      <c r="G128" s="386"/>
      <c r="H128" s="320"/>
      <c r="I128" s="320"/>
      <c r="J128" s="121"/>
      <c r="K128" s="459" t="str">
        <f>'テンプレート'!K130</f>
        <v>踏み台ジャンプ</v>
      </c>
      <c r="L128" s="224"/>
      <c r="M128" s="445" t="str">
        <f>'テンプレート'!M130</f>
        <v>Duration</v>
      </c>
      <c r="N128" s="138"/>
      <c r="O128" s="121"/>
      <c r="P128" s="121"/>
      <c r="Q128" s="121"/>
      <c r="R128" s="121"/>
      <c r="S128" s="121"/>
      <c r="T128" s="121"/>
      <c r="U128" s="121"/>
      <c r="V128" s="121"/>
    </row>
    <row r="129" outlineLevel="1">
      <c r="A129" s="446" t="s">
        <v>512</v>
      </c>
      <c r="B129" s="447" t="s">
        <v>509</v>
      </c>
      <c r="C129" s="448"/>
      <c r="D129" s="454" t="str">
        <f t="array" ref="D129">INDEX('Get-Ups'!$C$3:$C119, MATCH($A$1,'Get-Ups'!$A$3:$A$109,0), MATCH(D114,'Get-Ups'!$C$2,0))</f>
        <v>25</v>
      </c>
      <c r="E129" s="448"/>
      <c r="F129" s="448"/>
      <c r="G129" s="448"/>
      <c r="H129" s="320"/>
      <c r="I129" s="320"/>
      <c r="J129" s="179"/>
      <c r="K129" s="460" t="str">
        <f>'テンプレート'!K131</f>
        <v>踏み</v>
      </c>
      <c r="L129" s="461" t="str">
        <f>'テンプレート'!L131</f>
        <v>踏み</v>
      </c>
      <c r="M129" s="127">
        <v>7.0</v>
      </c>
      <c r="N129" s="462"/>
      <c r="O129" s="121"/>
      <c r="P129" s="121"/>
      <c r="Q129" s="121"/>
      <c r="R129" s="121"/>
      <c r="S129" s="121"/>
      <c r="T129" s="121"/>
      <c r="U129" s="121"/>
      <c r="V129" s="121"/>
    </row>
    <row r="130" outlineLevel="1">
      <c r="A130" s="222"/>
      <c r="B130" s="447" t="s">
        <v>455</v>
      </c>
      <c r="C130" s="454" t="str">
        <f t="array" ref="C130">INDEX('Get-Ups'!$P$3:$Q$109, MATCH($A$1,'Get-Ups'!$A$3:$A$109,0), MATCH(C114,'Get-Ups'!$P$2:$AD$2,0))</f>
        <v>1-22</v>
      </c>
      <c r="D130" s="455">
        <f t="array" ref="D130">INDEX('Get-Ups'!$P$3:$Q$109, MATCH($A$1,'Get-Ups'!$A$3:$A$109,0), MATCH(D114,'Get-Ups'!$P$2:$AD$2,0))</f>
        <v>29</v>
      </c>
      <c r="E130" s="448"/>
      <c r="F130" s="448"/>
      <c r="G130" s="448"/>
      <c r="H130" s="320"/>
      <c r="I130" s="320"/>
      <c r="J130" s="121"/>
      <c r="K130" s="452" t="str">
        <f>'テンプレート'!K132</f>
        <v>踏まれ</v>
      </c>
      <c r="L130" s="461" t="str">
        <f>'テンプレート'!L132</f>
        <v>Ground踏まれ</v>
      </c>
      <c r="M130" s="127" t="s">
        <v>504</v>
      </c>
      <c r="N130" s="462"/>
      <c r="O130" s="320"/>
      <c r="P130" s="320"/>
      <c r="Q130" s="320"/>
      <c r="R130" s="320"/>
      <c r="S130" s="320"/>
      <c r="T130" s="320"/>
      <c r="U130" s="320"/>
      <c r="V130" s="320"/>
    </row>
    <row r="131" outlineLevel="1">
      <c r="A131" s="222"/>
      <c r="B131" s="447" t="s">
        <v>496</v>
      </c>
      <c r="C131" s="454" t="str">
        <f t="array" ref="C131">INDEX('Get-Ups'!$R$3:$S$109, MATCH($A$1,'Get-Ups'!$A$3:$A$109,0), MATCH(C114,'Get-Ups'!$R$2:$AD$2,0))</f>
        <v>1-19</v>
      </c>
      <c r="D131" s="455">
        <f t="array" ref="D131">INDEX('Get-Ups'!$R$3:$S$109, MATCH($A$1,'Get-Ups'!$A$3:$A$109,0), MATCH(D114,'Get-Ups'!$R$2:$AD$2,0))</f>
        <v>35</v>
      </c>
      <c r="E131" s="448"/>
      <c r="F131" s="448"/>
      <c r="G131" s="448"/>
      <c r="H131" s="320"/>
      <c r="I131" s="320"/>
      <c r="J131" s="179"/>
      <c r="K131" s="222"/>
      <c r="L131" s="461" t="str">
        <f>'テンプレート'!L133</f>
        <v>Ground硬直</v>
      </c>
      <c r="M131" s="127">
        <v>28.0</v>
      </c>
      <c r="N131" s="108"/>
      <c r="O131" s="180"/>
      <c r="P131" s="180"/>
      <c r="Q131" s="180"/>
      <c r="R131" s="180"/>
      <c r="S131" s="180"/>
      <c r="T131" s="180"/>
      <c r="U131" s="180"/>
      <c r="V131" s="180"/>
    </row>
    <row r="132" outlineLevel="1">
      <c r="A132" s="222"/>
      <c r="B132" s="447" t="s">
        <v>497</v>
      </c>
      <c r="C132" s="454" t="str">
        <f t="array" ref="C132">INDEX('Get-Ups'!$T$3:$U$109, MATCH($A$1,'Get-Ups'!$A$3:$A$109,0), MATCH(C114,'Get-Ups'!$T$2:$AD$2,0))</f>
        <v>1-24</v>
      </c>
      <c r="D132" s="455">
        <f t="array" ref="D132">INDEX('Get-Ups'!$T$3:$U$109, MATCH($A$1,'Get-Ups'!$A$3:$A$109,0), MATCH(D114,'Get-Ups'!$T$2:$AD$2,0))</f>
        <v>35</v>
      </c>
      <c r="E132" s="448"/>
      <c r="F132" s="448"/>
      <c r="G132" s="448"/>
      <c r="H132" s="320"/>
      <c r="I132" s="320"/>
      <c r="J132" s="121"/>
      <c r="K132" s="222"/>
      <c r="L132" s="461" t="str">
        <f>'テンプレート'!L134</f>
        <v>Air踏まれ</v>
      </c>
      <c r="M132" s="127">
        <v>8.0</v>
      </c>
      <c r="N132" s="108"/>
      <c r="O132" s="180"/>
      <c r="P132" s="180"/>
      <c r="Q132" s="180"/>
      <c r="R132" s="180"/>
      <c r="S132" s="180"/>
      <c r="T132" s="180"/>
      <c r="U132" s="180"/>
      <c r="V132" s="180"/>
    </row>
    <row r="133" outlineLevel="1">
      <c r="A133" s="222"/>
      <c r="B133" s="447" t="s">
        <v>510</v>
      </c>
      <c r="C133" s="456" t="str">
        <f t="array" ref="C133">INDEX('Get-Ups'!$V$3:$Y$109, MATCH($A$1,'Get-Ups'!$A$3:$A$109,0), MATCH(C114,'Get-Ups'!$V$2:$AD$2,0))</f>
        <v>1-26</v>
      </c>
      <c r="D133" s="457">
        <f t="array" ref="D133">INDEX('Get-Ups'!$V$3:$Y$109, MATCH($A$1,'Get-Ups'!$A$3:$A$109,0), MATCH(D114,'Get-Ups'!$V$2:$AD$2,0))</f>
        <v>45</v>
      </c>
      <c r="E133" s="454" t="str">
        <f t="array" ref="E133">INDEX('Get-Ups'!$V$3:$Y$109, MATCH($A$1,'Get-Ups'!$A$3:$A$109,0), MATCH(E114,'Get-Ups'!$V$2:$AD$2,0))</f>
        <v>18-19</v>
      </c>
      <c r="F133" s="455">
        <f t="array" ref="F133">INDEX('Get-Ups'!$V$3:$Y$109, MATCH($A$1,'Get-Ups'!$A$3:$A$109,0), MATCH(F114,'Get-Ups'!$V$2:$AD$2,0))</f>
        <v>7</v>
      </c>
      <c r="G133" s="127">
        <f t="shared" ref="G133:G134" si="3">F133*1.2</f>
        <v>8.4</v>
      </c>
      <c r="H133" s="320"/>
      <c r="I133" s="320"/>
      <c r="J133" s="179"/>
      <c r="K133" s="222"/>
      <c r="L133" s="461" t="str">
        <f>'テンプレート'!L135</f>
        <v>Air落下</v>
      </c>
      <c r="M133" s="127">
        <v>35.0</v>
      </c>
      <c r="N133" s="108"/>
      <c r="O133" s="180"/>
      <c r="P133" s="180"/>
      <c r="Q133" s="180"/>
      <c r="R133" s="180"/>
      <c r="S133" s="180"/>
      <c r="T133" s="180"/>
      <c r="U133" s="180"/>
      <c r="V133" s="180"/>
    </row>
    <row r="134" outlineLevel="1">
      <c r="A134" s="207"/>
      <c r="B134" s="458" t="s">
        <v>511</v>
      </c>
      <c r="C134" s="207"/>
      <c r="D134" s="207"/>
      <c r="E134" s="454" t="str">
        <f t="array" ref="E134">INDEX('Get-Ups'!$Z$3:$AA$109, MATCH($A$1,'Get-Ups'!$A$3:$A$109,0), MATCH(E114,'Get-Ups'!$Z$2:$AD$2,0))</f>
        <v>25-26</v>
      </c>
      <c r="F134" s="455">
        <f t="array" ref="F134">INDEX('Get-Ups'!$Z$3:$AA$109, MATCH($A$1,'Get-Ups'!$A$3:$A$109,0), MATCH(F114,'Get-Ups'!$Z$2:$AD$2,0))</f>
        <v>7</v>
      </c>
      <c r="G134" s="127">
        <f t="shared" si="3"/>
        <v>8.4</v>
      </c>
      <c r="H134" s="320"/>
      <c r="I134" s="320"/>
      <c r="J134" s="179"/>
      <c r="K134" s="451" t="str">
        <f>'テンプレート'!K136</f>
        <v>倒れダメージ</v>
      </c>
      <c r="L134" s="120"/>
      <c r="M134" s="445" t="str">
        <f>'テンプレート'!M136</f>
        <v>Duration</v>
      </c>
      <c r="N134" s="108"/>
      <c r="O134" s="180"/>
      <c r="P134" s="180"/>
      <c r="Q134" s="180"/>
      <c r="R134" s="180"/>
      <c r="S134" s="180"/>
      <c r="T134" s="180"/>
      <c r="U134" s="180"/>
      <c r="V134" s="180"/>
    </row>
    <row r="135" outlineLevel="1">
      <c r="A135" s="446" t="s">
        <v>513</v>
      </c>
      <c r="B135" s="447" t="s">
        <v>514</v>
      </c>
      <c r="C135" s="454" t="str">
        <f t="array" ref="C135">INDEX(Tripping!$C$3:$D119, MATCH($A$1,Tripping!$A$3:$A$109,0), MATCH(C114,Tripping!$C$2:$AC$2,0))</f>
        <v>1-5</v>
      </c>
      <c r="D135" s="455">
        <f t="array" ref="D135">INDEX(Tripping!$C$3:$D119, MATCH($A$1,Tripping!$A$3:$A$109,0), MATCH(D114,Tripping!$C$2:$AC$2,0))</f>
        <v>29</v>
      </c>
      <c r="E135" s="448"/>
      <c r="F135" s="448"/>
      <c r="G135" s="448"/>
      <c r="H135" s="320"/>
      <c r="I135" s="320"/>
      <c r="J135" s="121"/>
      <c r="K135" s="460" t="str">
        <f>'テンプレート'!K137</f>
        <v>あお向け倒れ</v>
      </c>
      <c r="L135" s="453" t="str">
        <f>'テンプレート'!L137</f>
        <v>モーション大</v>
      </c>
      <c r="M135" s="127">
        <v>39.0</v>
      </c>
      <c r="N135" s="462"/>
      <c r="O135" s="180"/>
      <c r="P135" s="180"/>
      <c r="Q135" s="180"/>
      <c r="R135" s="180"/>
      <c r="S135" s="180"/>
      <c r="T135" s="180"/>
      <c r="U135" s="180"/>
      <c r="V135" s="180"/>
    </row>
    <row r="136" outlineLevel="1">
      <c r="A136" s="222"/>
      <c r="B136" s="447" t="s">
        <v>515</v>
      </c>
      <c r="C136" s="454" t="str">
        <f t="array" ref="C136">INDEX(Tripping!$E$3:$F119, MATCH($A$1,Tripping!$A$3:$A$109,0), MATCH(C114,Tripping!$E$2:$AC$2,0))</f>
        <v>1-5</v>
      </c>
      <c r="D136" s="455">
        <f t="array" ref="D136">INDEX(Tripping!$E$3:$F119, MATCH($A$1,Tripping!$A$3:$A$109,0), MATCH(D114,Tripping!$E$2:$AC$2,0))</f>
        <v>39</v>
      </c>
      <c r="E136" s="448"/>
      <c r="F136" s="448"/>
      <c r="G136" s="448"/>
      <c r="H136" s="320"/>
      <c r="I136" s="320"/>
      <c r="J136" s="179"/>
      <c r="K136" s="460" t="str">
        <f>'テンプレート'!K138</f>
        <v>うつ伏せ倒れ</v>
      </c>
      <c r="L136" s="453" t="str">
        <f>'テンプレート'!L138</f>
        <v>モーション大</v>
      </c>
      <c r="M136" s="127" t="s">
        <v>165</v>
      </c>
      <c r="N136" s="462"/>
      <c r="O136" s="180"/>
      <c r="P136" s="180"/>
      <c r="Q136" s="180"/>
      <c r="R136" s="180"/>
      <c r="S136" s="180"/>
      <c r="T136" s="180"/>
      <c r="U136" s="180"/>
      <c r="V136" s="180"/>
    </row>
    <row r="137" outlineLevel="1">
      <c r="A137" s="222"/>
      <c r="B137" s="447" t="s">
        <v>455</v>
      </c>
      <c r="C137" s="454" t="str">
        <f t="array" ref="C137">INDEX(Tripping!$G$3:$H$109, MATCH($A$1,Tripping!$A$3:$A$109,0), MATCH(C114,Tripping!$G$2:$AC$2,0))</f>
        <v>1-16</v>
      </c>
      <c r="D137" s="455">
        <f t="array" ref="D137">INDEX(Tripping!$G$3:$H$109, MATCH($A$1,Tripping!$A$3:$A$109,0), MATCH(D114,Tripping!$G$2:$AC$2,0))</f>
        <v>21</v>
      </c>
      <c r="E137" s="448"/>
      <c r="F137" s="448"/>
      <c r="G137" s="448"/>
      <c r="H137" s="320"/>
      <c r="I137" s="320"/>
      <c r="J137" s="121"/>
      <c r="K137" s="451" t="str">
        <f>'テンプレート'!K139</f>
        <v/>
      </c>
      <c r="L137" s="120"/>
      <c r="M137" s="445" t="str">
        <f>'テンプレート'!M139</f>
        <v/>
      </c>
      <c r="N137" s="108"/>
      <c r="O137" s="180"/>
      <c r="P137" s="180"/>
      <c r="Q137" s="180"/>
      <c r="R137" s="180"/>
      <c r="S137" s="180"/>
      <c r="T137" s="180"/>
      <c r="U137" s="180"/>
      <c r="V137" s="180"/>
    </row>
    <row r="138" outlineLevel="1">
      <c r="A138" s="222"/>
      <c r="B138" s="447" t="s">
        <v>496</v>
      </c>
      <c r="C138" s="454" t="str">
        <f t="array" ref="C138">INDEX(Tripping!$I$3:$J$109, MATCH($A$1,Tripping!$A$3:$A$109,0), MATCH(C114,Tripping!$I$2:$AC$2,0))</f>
        <v>1-9</v>
      </c>
      <c r="D138" s="455">
        <f t="array" ref="D138">INDEX(Tripping!$I$3:$J$109, MATCH($A$1,Tripping!$A$3:$A$109,0), MATCH(D114,Tripping!$I$2:$AC$2,0))</f>
        <v>28</v>
      </c>
      <c r="E138" s="448"/>
      <c r="F138" s="448"/>
      <c r="G138" s="448"/>
      <c r="H138" s="320"/>
      <c r="I138" s="320"/>
      <c r="J138" s="320"/>
      <c r="K138" s="463"/>
      <c r="L138" s="464" t="str">
        <f>'テンプレート'!L140</f>
        <v/>
      </c>
      <c r="M138" s="127" t="s">
        <v>504</v>
      </c>
      <c r="N138" s="108"/>
      <c r="O138" s="180"/>
      <c r="P138" s="180"/>
      <c r="Q138" s="180"/>
      <c r="R138" s="180"/>
      <c r="S138" s="180"/>
      <c r="T138" s="180"/>
      <c r="U138" s="180"/>
      <c r="V138" s="180"/>
    </row>
    <row r="139" outlineLevel="1">
      <c r="A139" s="222"/>
      <c r="B139" s="447" t="s">
        <v>497</v>
      </c>
      <c r="C139" s="454" t="str">
        <f t="array" ref="C139">INDEX(Tripping!$K$3:$L$109, MATCH($A$1,Tripping!$A$3:$A$109,0), MATCH(C114,Tripping!$K$2:$AC$2,0))</f>
        <v>1-9</v>
      </c>
      <c r="D139" s="455">
        <f t="array" ref="D139">INDEX(Tripping!$K$3:$L$109, MATCH($A$1,Tripping!$A$3:$A$109,0), MATCH(D114,Tripping!$K$2:$AC$2,0))</f>
        <v>28</v>
      </c>
      <c r="E139" s="448"/>
      <c r="F139" s="448"/>
      <c r="G139" s="448"/>
      <c r="H139" s="320"/>
      <c r="I139" s="320"/>
      <c r="J139" s="320"/>
      <c r="K139" s="465"/>
      <c r="L139" s="180"/>
      <c r="M139" s="180"/>
      <c r="N139" s="108"/>
      <c r="O139" s="180"/>
      <c r="P139" s="180"/>
      <c r="Q139" s="180"/>
      <c r="R139" s="180"/>
      <c r="S139" s="180"/>
      <c r="T139" s="180"/>
      <c r="U139" s="180"/>
      <c r="V139" s="180"/>
    </row>
    <row r="140" outlineLevel="1">
      <c r="A140" s="222"/>
      <c r="B140" s="447" t="s">
        <v>510</v>
      </c>
      <c r="C140" s="456" t="str">
        <f t="array" ref="C140">INDEX(Tripping!$M$3:$P$109, MATCH($A$1,Tripping!$A$3:$A$109,0), MATCH(C114,Tripping!$M$2:$AC$2,0))</f>
        <v>1-7</v>
      </c>
      <c r="D140" s="457">
        <f t="array" ref="D140">INDEX(Tripping!$M$3:$P$109, MATCH($A$1,Tripping!$A$3:$A$109,0), MATCH(D114,Tripping!$M$2:$AC$2,0))</f>
        <v>49</v>
      </c>
      <c r="E140" s="454" t="str">
        <f t="array" ref="E140">INDEX(Tripping!$M$3:$P$109, MATCH($A$1,Tripping!$A$3:$A$109,0), MATCH(E114,Tripping!$M$2:$AC$2,0))</f>
        <v>16-17</v>
      </c>
      <c r="F140" s="455">
        <f t="array" ref="F140">INDEX(Tripping!$M$3:$P$109, MATCH($A$1,Tripping!$A$3:$A$109,0), MATCH(F114,Tripping!$M$2:$AC$2,0))</f>
        <v>5</v>
      </c>
      <c r="G140" s="127">
        <f t="shared" ref="G140:G141" si="4">F140*1.2</f>
        <v>6</v>
      </c>
      <c r="H140" s="320"/>
      <c r="I140" s="320"/>
      <c r="J140" s="320"/>
      <c r="K140" s="180"/>
      <c r="L140" s="180"/>
      <c r="M140" s="180"/>
      <c r="N140" s="108"/>
      <c r="O140" s="108"/>
      <c r="P140" s="108"/>
      <c r="Q140" s="108"/>
      <c r="R140" s="180"/>
      <c r="S140" s="180"/>
      <c r="T140" s="180"/>
      <c r="U140" s="180"/>
      <c r="V140" s="180"/>
    </row>
    <row r="141" outlineLevel="1">
      <c r="A141" s="207"/>
      <c r="B141" s="458" t="s">
        <v>511</v>
      </c>
      <c r="C141" s="207"/>
      <c r="D141" s="207"/>
      <c r="E141" s="454" t="str">
        <f t="array" ref="E141">INDEX(Tripping!$Q$3:$R$109, MATCH($A$1,Tripping!$A$3:$A$109,0), MATCH(E114,Tripping!$Q$2:$AC$2,0))</f>
        <v>24-25</v>
      </c>
      <c r="F141" s="455">
        <f t="array" ref="F141">INDEX(Tripping!$Q$3:$R$109, MATCH($A$1,Tripping!$A$3:$A$109,0), MATCH(F114,Tripping!$Q$2:$AC$2,0))</f>
        <v>5</v>
      </c>
      <c r="G141" s="127">
        <f t="shared" si="4"/>
        <v>6</v>
      </c>
      <c r="H141" s="320"/>
      <c r="I141" s="320"/>
      <c r="J141" s="320"/>
      <c r="K141" s="180"/>
      <c r="L141" s="180"/>
      <c r="M141" s="180"/>
      <c r="N141" s="108"/>
      <c r="O141" s="108"/>
      <c r="P141" s="108"/>
      <c r="Q141" s="108"/>
      <c r="R141" s="180"/>
      <c r="S141" s="180"/>
      <c r="T141" s="180"/>
      <c r="U141" s="180"/>
      <c r="V141" s="180"/>
    </row>
  </sheetData>
  <mergeCells count="141">
    <mergeCell ref="D69:D70"/>
    <mergeCell ref="D67:D68"/>
    <mergeCell ref="I59:I60"/>
    <mergeCell ref="A66:B66"/>
    <mergeCell ref="A65:B65"/>
    <mergeCell ref="A57:A58"/>
    <mergeCell ref="A59:A60"/>
    <mergeCell ref="A71:B71"/>
    <mergeCell ref="A72:A73"/>
    <mergeCell ref="H6:H7"/>
    <mergeCell ref="H4:H5"/>
    <mergeCell ref="A11:B12"/>
    <mergeCell ref="A15:B16"/>
    <mergeCell ref="D42:D45"/>
    <mergeCell ref="D37:D39"/>
    <mergeCell ref="D40:D41"/>
    <mergeCell ref="D59:D60"/>
    <mergeCell ref="D57:D58"/>
    <mergeCell ref="D29:D30"/>
    <mergeCell ref="C1:G12"/>
    <mergeCell ref="C16:D16"/>
    <mergeCell ref="G16:H16"/>
    <mergeCell ref="E16:F16"/>
    <mergeCell ref="D32:D34"/>
    <mergeCell ref="A61:A63"/>
    <mergeCell ref="A53:A56"/>
    <mergeCell ref="A50:A52"/>
    <mergeCell ref="A48:B49"/>
    <mergeCell ref="A67:A70"/>
    <mergeCell ref="A42:A45"/>
    <mergeCell ref="A40:A41"/>
    <mergeCell ref="A37:A39"/>
    <mergeCell ref="A32:A34"/>
    <mergeCell ref="A24:B25"/>
    <mergeCell ref="A26:A31"/>
    <mergeCell ref="E102:E103"/>
    <mergeCell ref="E100:E101"/>
    <mergeCell ref="A102:A103"/>
    <mergeCell ref="A100:A101"/>
    <mergeCell ref="A95:B95"/>
    <mergeCell ref="A92:A94"/>
    <mergeCell ref="A96:A97"/>
    <mergeCell ref="A98:A99"/>
    <mergeCell ref="A85:A87"/>
    <mergeCell ref="A89:B90"/>
    <mergeCell ref="C100:C101"/>
    <mergeCell ref="C102:C103"/>
    <mergeCell ref="E98:E99"/>
    <mergeCell ref="E96:E97"/>
    <mergeCell ref="C98:C99"/>
    <mergeCell ref="C96:C97"/>
    <mergeCell ref="K115:K116"/>
    <mergeCell ref="K114:L114"/>
    <mergeCell ref="A107:A109"/>
    <mergeCell ref="A110:A111"/>
    <mergeCell ref="A105:B106"/>
    <mergeCell ref="A113:B114"/>
    <mergeCell ref="A115:A119"/>
    <mergeCell ref="A120:A122"/>
    <mergeCell ref="K117:L117"/>
    <mergeCell ref="R50:V52"/>
    <mergeCell ref="R49:V49"/>
    <mergeCell ref="I50:I52"/>
    <mergeCell ref="V72:V77"/>
    <mergeCell ref="U72:U77"/>
    <mergeCell ref="V79:V83"/>
    <mergeCell ref="V85:V87"/>
    <mergeCell ref="U79:U83"/>
    <mergeCell ref="U85:U87"/>
    <mergeCell ref="R53:V56"/>
    <mergeCell ref="R59:V60"/>
    <mergeCell ref="R57:V58"/>
    <mergeCell ref="V67:V70"/>
    <mergeCell ref="U67:U70"/>
    <mergeCell ref="I57:I58"/>
    <mergeCell ref="R61:V63"/>
    <mergeCell ref="A79:A83"/>
    <mergeCell ref="A78:B78"/>
    <mergeCell ref="A84:B84"/>
    <mergeCell ref="D81:D82"/>
    <mergeCell ref="A74:A75"/>
    <mergeCell ref="A76:A77"/>
    <mergeCell ref="D61:D63"/>
    <mergeCell ref="D53:D56"/>
    <mergeCell ref="D50:D52"/>
    <mergeCell ref="C133:C134"/>
    <mergeCell ref="D133:D134"/>
    <mergeCell ref="K134:L134"/>
    <mergeCell ref="K137:L137"/>
    <mergeCell ref="K128:L128"/>
    <mergeCell ref="K124:K127"/>
    <mergeCell ref="K130:K133"/>
    <mergeCell ref="K118:K123"/>
    <mergeCell ref="C127:C128"/>
    <mergeCell ref="D127:D128"/>
    <mergeCell ref="C140:C141"/>
    <mergeCell ref="D140:D141"/>
    <mergeCell ref="A129:A134"/>
    <mergeCell ref="A123:A128"/>
    <mergeCell ref="A135:A141"/>
    <mergeCell ref="H10:H11"/>
    <mergeCell ref="H8:J9"/>
    <mergeCell ref="H27:J27"/>
    <mergeCell ref="H28:J28"/>
    <mergeCell ref="H26:J26"/>
    <mergeCell ref="H25:J25"/>
    <mergeCell ref="H32:J34"/>
    <mergeCell ref="H42:J45"/>
    <mergeCell ref="K1:M2"/>
    <mergeCell ref="H1:J2"/>
    <mergeCell ref="H37:J39"/>
    <mergeCell ref="H36:J36"/>
    <mergeCell ref="H35:J35"/>
    <mergeCell ref="H95:J95"/>
    <mergeCell ref="H71:J71"/>
    <mergeCell ref="H72:J77"/>
    <mergeCell ref="H79:J83"/>
    <mergeCell ref="H85:J87"/>
    <mergeCell ref="H84:J84"/>
    <mergeCell ref="H78:J78"/>
    <mergeCell ref="H66:J66"/>
    <mergeCell ref="H67:J70"/>
    <mergeCell ref="I53:I56"/>
    <mergeCell ref="I61:I63"/>
    <mergeCell ref="I4:I5"/>
    <mergeCell ref="I6:I7"/>
    <mergeCell ref="J59:J60"/>
    <mergeCell ref="J61:J63"/>
    <mergeCell ref="H46:J46"/>
    <mergeCell ref="J53:J56"/>
    <mergeCell ref="J50:J52"/>
    <mergeCell ref="H31:J31"/>
    <mergeCell ref="H29:J30"/>
    <mergeCell ref="H98:J99"/>
    <mergeCell ref="H100:J101"/>
    <mergeCell ref="H102:J103"/>
    <mergeCell ref="H96:J97"/>
    <mergeCell ref="H40:J41"/>
    <mergeCell ref="J57:J58"/>
    <mergeCell ref="I10:I11"/>
    <mergeCell ref="K16:N16"/>
  </mergeCells>
  <conditionalFormatting sqref="K1:K15 K17:K138 D98 F98:G98 D100 F100:G100 P103">
    <cfRule type="containsText" dxfId="0" priority="1" operator="containsText" text="361">
      <formula>NOT(ISERROR(SEARCH(("361"),(K1))))</formula>
    </cfRule>
  </conditionalFormatting>
  <conditionalFormatting sqref="K1:K15 K17:K138 D98 F98:G98 D100 F100:G100 P103">
    <cfRule type="containsText" dxfId="1" priority="2" operator="containsText" text="363">
      <formula>NOT(ISERROR(SEARCH(("363"),(K1))))</formula>
    </cfRule>
  </conditionalFormatting>
  <conditionalFormatting sqref="K1:K15 K17:K138 D98 F98:G98 D100 F100:G100 P103">
    <cfRule type="containsText" dxfId="1" priority="3" operator="containsText" text="365">
      <formula>NOT(ISERROR(SEARCH(("365"),(K1))))</formula>
    </cfRule>
  </conditionalFormatting>
  <conditionalFormatting sqref="K1:K15 K17:K138 D98 F98:G98 D100 F100:G100 P103">
    <cfRule type="containsText" dxfId="1" priority="4" operator="containsText" text="366">
      <formula>NOT(ISERROR(SEARCH(("366"),(K1))))</formula>
    </cfRule>
  </conditionalFormatting>
  <conditionalFormatting sqref="K1:K15 K17:K138 D98 F98:G98 D100 F100:G100 P103">
    <cfRule type="containsText" dxfId="1" priority="5" operator="containsText" text="367">
      <formula>NOT(ISERROR(SEARCH(("367"),(K1))))</formula>
    </cfRule>
  </conditionalFormatting>
  <conditionalFormatting sqref="D72 D74 C76:C77 E76:G77 K76:T77 D79:D80 K82:T83 C83 E83:G83 E85:G85 K85:T85 D86:D87 P96:P103">
    <cfRule type="cellIs" dxfId="2" priority="6" operator="equal">
      <formula>"敵のみ"</formula>
    </cfRule>
  </conditionalFormatting>
  <conditionalFormatting sqref="D96:D103">
    <cfRule type="cellIs" dxfId="3" priority="7" operator="equal">
      <formula>"-"</formula>
    </cfRule>
  </conditionalFormatting>
  <conditionalFormatting sqref="O1:O141 D72 D74 C76:C77 E76:G77 K76:N77 P76:T77 D79:D80 K82:N83 P82:T83 C83 E83:G83 E85:G85 K85:N85 P85:T85 D86:D87 D98 F98:G98 K98:N98 P98:Q98 D100 F100:G100 K100:N100 P100:Q100 P103">
    <cfRule type="cellIs" dxfId="4" priority="8" operator="greaterThan">
      <formula>0</formula>
    </cfRule>
  </conditionalFormatting>
  <conditionalFormatting sqref="P1:Q141 D72 D74 C76:C77 E76:G77 K76:O77 R76:T77 D79:D80 K82:O83 R82:T83 C83 E83:G83 E85:G85 K85:O85 R85:T85 D86:D87">
    <cfRule type="cellIs" dxfId="5" priority="9" operator="lessThan">
      <formula>1</formula>
    </cfRule>
  </conditionalFormatting>
  <conditionalFormatting sqref="P1:Q141 D72 D74 C76:C77 E76:G77 K76:O77 R76:T77 D79:D80 K82:O83 R82:T83 C83 E83:G83 E85:G85 K85:O85 R85:T85 D86:D87">
    <cfRule type="cellIs" dxfId="4" priority="10" operator="greaterThan">
      <formula>1</formula>
    </cfRule>
  </conditionalFormatting>
  <conditionalFormatting sqref="N25:N103 D72 D74 D79:D80 K82:M83 O82:T83 C83 E83:G83 E85:G85 K85:M85 O85:T85 D86:D87">
    <cfRule type="cellIs" dxfId="6" priority="11" operator="greaterThan">
      <formula>0</formula>
    </cfRule>
  </conditionalFormatting>
  <conditionalFormatting sqref="N1:N15 N17:N141 D72 D74 D79:D80 K82:M83 O82:T83 C83 E83:G83 E85:G85 K85:M85 O85:T85 D86:D87">
    <cfRule type="containsText" dxfId="6" priority="12" operator="containsText" text="/">
      <formula>NOT(ISERROR(SEARCH(("/"),(N1))))</formula>
    </cfRule>
  </conditionalFormatting>
  <drawing r:id="rId2"/>
  <legacyDrawing r:id="rId3"/>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9613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04">
        <v>59.0</v>
      </c>
      <c r="B1" s="2605"/>
      <c r="C1" s="2606" t="str">
        <f>IMAGE(VLOOKUP($A$1,Fighters!A2:AI107,12,FALSE),1)</f>
        <v/>
      </c>
      <c r="D1" s="2607"/>
      <c r="E1" s="2607"/>
      <c r="F1" s="2607"/>
      <c r="G1" s="2608"/>
      <c r="H1" s="2609"/>
      <c r="I1" s="2607"/>
      <c r="J1" s="2608"/>
      <c r="K1" s="2610"/>
      <c r="L1" s="2607"/>
      <c r="M1" s="2608"/>
      <c r="N1" s="2611"/>
      <c r="O1" s="2611"/>
      <c r="P1" s="2611"/>
      <c r="Q1" s="2611"/>
      <c r="R1" s="2612"/>
      <c r="S1" s="2612"/>
      <c r="T1" s="2612"/>
      <c r="U1" s="2612"/>
      <c r="V1" s="2612"/>
    </row>
    <row r="2">
      <c r="A2" s="2613" t="str">
        <f>VLOOKUP($A$1,Fighters!$A$2:$AI$81,6,FALSE)</f>
        <v>#b9613b</v>
      </c>
      <c r="B2" s="2605"/>
      <c r="C2" s="2614"/>
      <c r="G2" s="2615"/>
      <c r="H2" s="2616"/>
      <c r="I2" s="2617"/>
      <c r="J2" s="2618"/>
      <c r="K2" s="2616"/>
      <c r="L2" s="2617"/>
      <c r="M2" s="2618"/>
      <c r="N2" s="2611"/>
      <c r="O2" s="2611"/>
      <c r="P2" s="2611"/>
      <c r="Q2" s="2611"/>
      <c r="R2" s="2612"/>
      <c r="S2" s="2612"/>
      <c r="T2" s="2612"/>
      <c r="U2" s="2612"/>
      <c r="V2" s="2612"/>
    </row>
    <row r="3">
      <c r="A3" s="2613" t="str">
        <f>VLOOKUP($A$1,Fighters!$A$2:$AI$81,14,FALSE)</f>
        <v>59. ダックハント</v>
      </c>
      <c r="B3" s="2605"/>
      <c r="C3" s="2614"/>
      <c r="G3" s="2615"/>
      <c r="H3" s="2619"/>
      <c r="I3" s="2619"/>
      <c r="J3" s="2619"/>
      <c r="K3" s="2620"/>
      <c r="L3" s="2620"/>
      <c r="M3" s="2620"/>
      <c r="N3" s="2611"/>
      <c r="O3" s="2611"/>
      <c r="P3" s="2611"/>
      <c r="Q3" s="2611"/>
      <c r="R3" s="2621"/>
      <c r="S3" s="2612"/>
      <c r="T3" s="2612"/>
      <c r="U3" s="2612"/>
      <c r="V3" s="2612"/>
    </row>
    <row r="4">
      <c r="A4" s="2613" t="str">
        <f>VLOOKUP($A$1,Fighters!$A$2:$AI$81,13,FALSE)</f>
        <v>0</v>
      </c>
      <c r="B4" s="2605"/>
      <c r="C4" s="2614"/>
      <c r="G4" s="2615"/>
      <c r="H4" s="2622"/>
      <c r="I4" s="2622"/>
      <c r="J4" s="2619"/>
      <c r="K4" s="2620"/>
      <c r="L4" s="2620"/>
      <c r="M4" s="2620"/>
      <c r="N4" s="2611"/>
      <c r="O4" s="2611"/>
      <c r="P4" s="2611"/>
      <c r="Q4" s="2611"/>
      <c r="R4" s="2621"/>
      <c r="S4" s="2612"/>
      <c r="T4" s="2612"/>
      <c r="U4" s="2612"/>
      <c r="V4" s="2612"/>
    </row>
    <row r="5" ht="16.5" customHeight="1">
      <c r="A5" s="2604"/>
      <c r="B5" s="2605"/>
      <c r="C5" s="2614"/>
      <c r="G5" s="2615"/>
      <c r="H5" s="2623"/>
      <c r="I5" s="2623"/>
      <c r="J5" s="2624"/>
      <c r="K5" s="2625"/>
      <c r="L5" s="2626"/>
      <c r="M5" s="2626"/>
      <c r="N5" s="2611"/>
      <c r="O5" s="2611"/>
      <c r="P5" s="2611"/>
      <c r="Q5" s="2611"/>
      <c r="R5" s="2621"/>
      <c r="S5" s="2612"/>
      <c r="T5" s="2612"/>
      <c r="U5" s="2612"/>
      <c r="V5" s="2612"/>
    </row>
    <row r="6">
      <c r="A6" s="2605"/>
      <c r="B6" s="2605"/>
      <c r="C6" s="2614"/>
      <c r="G6" s="2615"/>
      <c r="H6" s="2622"/>
      <c r="I6" s="2627" t="s">
        <v>6</v>
      </c>
      <c r="J6" s="2625"/>
      <c r="K6" s="2628"/>
      <c r="L6" s="2626"/>
      <c r="M6" s="2626"/>
      <c r="N6" s="2611"/>
      <c r="O6" s="2611"/>
      <c r="P6" s="2611"/>
      <c r="Q6" s="2611"/>
      <c r="R6" s="2621"/>
      <c r="S6" s="2612"/>
      <c r="T6" s="2612"/>
      <c r="U6" s="2612"/>
      <c r="V6" s="2612"/>
    </row>
    <row r="7">
      <c r="A7" s="2605"/>
      <c r="B7" s="2605"/>
      <c r="C7" s="2614"/>
      <c r="G7" s="2615"/>
      <c r="H7" s="2623"/>
      <c r="I7" s="2623"/>
      <c r="J7" s="2625"/>
      <c r="K7" s="2628"/>
      <c r="L7" s="2626"/>
      <c r="M7" s="2626"/>
      <c r="N7" s="2611"/>
      <c r="O7" s="2611"/>
      <c r="P7" s="2611"/>
      <c r="Q7" s="2611"/>
      <c r="R7" s="2621"/>
      <c r="S7" s="2612"/>
      <c r="T7" s="2612"/>
      <c r="U7" s="2612"/>
      <c r="V7" s="2612"/>
    </row>
    <row r="8">
      <c r="A8" s="2605"/>
      <c r="B8" s="2605"/>
      <c r="C8" s="2614"/>
      <c r="G8" s="2615"/>
      <c r="H8" s="2629">
        <v>43613.01113113426</v>
      </c>
      <c r="I8" s="2607"/>
      <c r="J8" s="2608"/>
      <c r="K8" s="2625"/>
      <c r="L8" s="2626"/>
      <c r="M8" s="2626"/>
      <c r="N8" s="2611"/>
      <c r="O8" s="2611"/>
      <c r="P8" s="2611"/>
      <c r="Q8" s="2611"/>
      <c r="R8" s="2621"/>
      <c r="S8" s="2612"/>
      <c r="T8" s="2612"/>
      <c r="U8" s="2612"/>
      <c r="V8" s="2612"/>
    </row>
    <row r="9">
      <c r="A9" s="2605"/>
      <c r="B9" s="2605"/>
      <c r="C9" s="2614"/>
      <c r="G9" s="2615"/>
      <c r="H9" s="2616"/>
      <c r="I9" s="2617"/>
      <c r="J9" s="2618"/>
      <c r="K9" s="2612"/>
      <c r="L9" s="2611"/>
      <c r="M9" s="2611"/>
      <c r="N9" s="2611"/>
      <c r="O9" s="2611"/>
      <c r="P9" s="2611"/>
      <c r="Q9" s="2611"/>
      <c r="R9" s="2621"/>
      <c r="S9" s="2612"/>
      <c r="T9" s="2612"/>
      <c r="U9" s="2612"/>
      <c r="V9" s="2612"/>
    </row>
    <row r="10">
      <c r="A10" s="2605"/>
      <c r="B10" s="2605"/>
      <c r="C10" s="2614"/>
      <c r="G10" s="2615"/>
      <c r="H10" s="2630"/>
      <c r="I10" s="2630"/>
      <c r="J10" s="2612"/>
      <c r="K10" s="2612"/>
      <c r="L10" s="2611"/>
      <c r="M10" s="2611"/>
      <c r="N10" s="2611"/>
      <c r="O10" s="2611"/>
      <c r="P10" s="2611"/>
      <c r="Q10" s="2611"/>
      <c r="R10" s="2621"/>
      <c r="S10" s="2612"/>
      <c r="T10" s="2612"/>
      <c r="U10" s="2612"/>
      <c r="V10" s="2612"/>
    </row>
    <row r="11">
      <c r="A11" s="2631" t="s">
        <v>11</v>
      </c>
      <c r="B11" s="2608"/>
      <c r="C11" s="2614"/>
      <c r="G11" s="2615"/>
      <c r="H11" s="2623"/>
      <c r="I11" s="2623"/>
      <c r="J11" s="2612"/>
      <c r="K11" s="2612"/>
      <c r="L11" s="2611"/>
      <c r="M11" s="2611"/>
      <c r="N11" s="2611"/>
      <c r="O11" s="2611"/>
      <c r="P11" s="2611"/>
      <c r="Q11" s="2611"/>
      <c r="R11" s="2621"/>
      <c r="S11" s="2612"/>
      <c r="T11" s="2612"/>
      <c r="U11" s="2612"/>
      <c r="V11" s="2612"/>
    </row>
    <row r="12">
      <c r="A12" s="2616"/>
      <c r="B12" s="2618"/>
      <c r="C12" s="2616"/>
      <c r="D12" s="2617"/>
      <c r="E12" s="2617"/>
      <c r="F12" s="2617"/>
      <c r="G12" s="2618"/>
      <c r="H12" s="2632"/>
      <c r="I12" s="2632"/>
      <c r="J12" s="2605"/>
      <c r="K12" s="2605"/>
      <c r="L12" s="2611"/>
      <c r="M12" s="2611"/>
      <c r="N12" s="2611"/>
      <c r="O12" s="2611"/>
      <c r="P12" s="2611"/>
      <c r="Q12" s="2611"/>
      <c r="R12" s="2621"/>
      <c r="S12" s="2612"/>
      <c r="T12" s="2612"/>
      <c r="U12" s="2612"/>
      <c r="V12" s="261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86 [62nd]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1.76 [67th]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18.7 [28th]</v>
      </c>
      <c r="O17" s="104"/>
      <c r="P17" s="104"/>
      <c r="Q17" s="104"/>
      <c r="R17" s="104"/>
      <c r="S17" s="121"/>
      <c r="T17" s="121"/>
      <c r="U17" s="121"/>
      <c r="V17" s="121"/>
    </row>
    <row r="18" outlineLevel="1">
      <c r="A18" s="123" t="str">
        <f>'テンプレート'!A18</f>
        <v>Crawl</v>
      </c>
      <c r="B18" s="146" t="b">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1.213 [25th]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 [29th]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1.793 [33rd]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28F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0.09 [65th]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16.48 [33rd]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1.155 [19th]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37F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33.8 [35th]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15F [1st]</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1.65 [28th]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2.64 [29th]</v>
      </c>
      <c r="G22" s="103"/>
      <c r="H22" s="2662"/>
      <c r="I22" s="107"/>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0.076 [66th]</v>
      </c>
      <c r="M22" s="105"/>
      <c r="N22" s="179"/>
      <c r="O22" s="104"/>
      <c r="P22" s="104"/>
      <c r="Q22" s="104"/>
      <c r="R22" s="104"/>
      <c r="S22" s="105"/>
      <c r="T22" s="105"/>
      <c r="U22" s="105"/>
      <c r="V22" s="105"/>
    </row>
    <row r="23">
      <c r="A23" s="107"/>
      <c r="B23" s="107"/>
      <c r="C23" s="107"/>
      <c r="D23" s="107"/>
      <c r="E23" s="107"/>
      <c r="F23" s="107"/>
      <c r="G23" s="103"/>
      <c r="H23" s="2662"/>
      <c r="I23" s="107"/>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tr">
        <f>'テンプレート'!G25</f>
        <v>ガード硬直</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58</v>
      </c>
      <c r="D26" s="201" t="s">
        <v>144</v>
      </c>
      <c r="E26" s="201" t="s">
        <v>592</v>
      </c>
      <c r="F26" s="200">
        <v>1.7999999999999998</v>
      </c>
      <c r="G26" s="201" t="s">
        <v>70</v>
      </c>
      <c r="H26" s="213" t="s">
        <v>4130</v>
      </c>
      <c r="I26" s="120"/>
      <c r="J26" s="117"/>
      <c r="K26" s="200"/>
      <c r="L26" s="203"/>
      <c r="M26" s="204"/>
      <c r="N26" s="204"/>
      <c r="O26" s="205">
        <v>0.0</v>
      </c>
      <c r="P26" s="205">
        <v>1.0</v>
      </c>
      <c r="Q26" s="205">
        <v>1.0</v>
      </c>
      <c r="R26" s="105"/>
      <c r="S26" s="105"/>
      <c r="T26" s="105"/>
      <c r="U26" s="105"/>
      <c r="V26" s="105"/>
    </row>
    <row r="27" outlineLevel="1">
      <c r="A27" s="222"/>
      <c r="B27" s="208" t="s">
        <v>63</v>
      </c>
      <c r="C27" s="210" t="s">
        <v>56</v>
      </c>
      <c r="D27" s="210" t="s">
        <v>154</v>
      </c>
      <c r="E27" s="201" t="s">
        <v>592</v>
      </c>
      <c r="F27" s="200">
        <v>1.7999999999999998</v>
      </c>
      <c r="G27" s="201" t="s">
        <v>70</v>
      </c>
      <c r="H27" s="213" t="s">
        <v>1049</v>
      </c>
      <c r="I27" s="120"/>
      <c r="J27" s="117"/>
      <c r="K27" s="203"/>
      <c r="L27" s="203"/>
      <c r="M27" s="204"/>
      <c r="N27" s="204"/>
      <c r="O27" s="205">
        <v>0.0</v>
      </c>
      <c r="P27" s="205">
        <v>1.0</v>
      </c>
      <c r="Q27" s="205">
        <v>1.0</v>
      </c>
      <c r="R27" s="105"/>
      <c r="S27" s="105"/>
      <c r="T27" s="105"/>
      <c r="U27" s="105"/>
      <c r="V27" s="105"/>
    </row>
    <row r="28" outlineLevel="1">
      <c r="A28" s="222"/>
      <c r="B28" s="208" t="s">
        <v>94</v>
      </c>
      <c r="C28" s="210" t="s">
        <v>105</v>
      </c>
      <c r="D28" s="210" t="s">
        <v>96</v>
      </c>
      <c r="E28" s="210" t="s">
        <v>229</v>
      </c>
      <c r="F28" s="200">
        <v>6.0</v>
      </c>
      <c r="G28" s="201" t="s">
        <v>67</v>
      </c>
      <c r="H28" s="213"/>
      <c r="I28" s="120"/>
      <c r="J28" s="117"/>
      <c r="K28" s="203"/>
      <c r="L28" s="203"/>
      <c r="M28" s="204"/>
      <c r="N28" s="204"/>
      <c r="O28" s="205">
        <v>0.0</v>
      </c>
      <c r="P28" s="205">
        <v>1.0</v>
      </c>
      <c r="Q28" s="205">
        <v>1.0</v>
      </c>
      <c r="R28" s="105"/>
      <c r="S28" s="105"/>
      <c r="T28" s="105"/>
      <c r="U28" s="105"/>
      <c r="V28" s="105"/>
    </row>
    <row r="29" outlineLevel="1">
      <c r="A29" s="222"/>
      <c r="B29" s="208" t="s">
        <v>680</v>
      </c>
      <c r="C29" s="702"/>
      <c r="D29" s="210" t="s">
        <v>303</v>
      </c>
      <c r="E29" s="702"/>
      <c r="F29" s="703"/>
      <c r="G29" s="704"/>
      <c r="H29" s="228"/>
      <c r="I29" s="120"/>
      <c r="J29" s="117"/>
      <c r="K29" s="407"/>
      <c r="L29" s="407"/>
      <c r="M29" s="407"/>
      <c r="N29" s="407"/>
      <c r="O29" s="407"/>
      <c r="P29" s="407"/>
      <c r="Q29" s="407"/>
      <c r="R29" s="105"/>
      <c r="S29" s="105"/>
      <c r="T29" s="105"/>
      <c r="U29" s="105"/>
      <c r="V29" s="105"/>
    </row>
    <row r="30" outlineLevel="1">
      <c r="A30" s="222"/>
      <c r="B30" s="208" t="s">
        <v>681</v>
      </c>
      <c r="C30" s="210" t="s">
        <v>682</v>
      </c>
      <c r="D30" s="210" t="s">
        <v>495</v>
      </c>
      <c r="E30" s="210" t="s">
        <v>3559</v>
      </c>
      <c r="F30" s="200">
        <v>0.48</v>
      </c>
      <c r="G30" s="276" t="s">
        <v>70</v>
      </c>
      <c r="H30" s="213" t="s">
        <v>1629</v>
      </c>
      <c r="I30" s="120"/>
      <c r="J30" s="117"/>
      <c r="K30" s="203"/>
      <c r="L30" s="203"/>
      <c r="M30" s="204"/>
      <c r="N30" s="204"/>
      <c r="O30" s="205">
        <v>0.0</v>
      </c>
      <c r="P30" s="205">
        <v>1.0</v>
      </c>
      <c r="Q30" s="205">
        <v>0.4</v>
      </c>
      <c r="R30" s="105"/>
      <c r="S30" s="105"/>
      <c r="T30" s="105"/>
      <c r="U30" s="105"/>
      <c r="V30" s="105"/>
    </row>
    <row r="31" outlineLevel="1">
      <c r="A31" s="207"/>
      <c r="B31" s="208" t="s">
        <v>685</v>
      </c>
      <c r="C31" s="210" t="s">
        <v>229</v>
      </c>
      <c r="D31" s="210" t="s">
        <v>190</v>
      </c>
      <c r="E31" s="210" t="s">
        <v>194</v>
      </c>
      <c r="F31" s="200">
        <v>3.5999999999999996</v>
      </c>
      <c r="G31" s="355" t="s">
        <v>193</v>
      </c>
      <c r="H31" s="213" t="s">
        <v>214</v>
      </c>
      <c r="I31" s="120"/>
      <c r="J31" s="117"/>
      <c r="K31" s="203"/>
      <c r="L31" s="203"/>
      <c r="M31" s="204"/>
      <c r="N31" s="204"/>
      <c r="O31" s="205">
        <v>0.0</v>
      </c>
      <c r="P31" s="205">
        <v>1.0</v>
      </c>
      <c r="Q31" s="205">
        <v>1.0</v>
      </c>
      <c r="R31" s="105"/>
      <c r="S31" s="105"/>
      <c r="T31" s="105"/>
      <c r="U31" s="105"/>
      <c r="V31" s="105"/>
    </row>
    <row r="32" outlineLevel="1">
      <c r="A32" s="195" t="s">
        <v>72</v>
      </c>
      <c r="B32" s="214"/>
      <c r="C32" s="355" t="s">
        <v>189</v>
      </c>
      <c r="D32" s="314" t="s">
        <v>172</v>
      </c>
      <c r="E32" s="355" t="s">
        <v>173</v>
      </c>
      <c r="F32" s="200">
        <v>12.0</v>
      </c>
      <c r="G32" s="201" t="s">
        <v>168</v>
      </c>
      <c r="H32" s="243"/>
      <c r="I32" s="221"/>
      <c r="J32" s="110"/>
      <c r="K32" s="200"/>
      <c r="L32" s="203"/>
      <c r="M32" s="204"/>
      <c r="N32" s="204"/>
      <c r="O32" s="205">
        <v>1.0</v>
      </c>
      <c r="P32" s="205">
        <v>1.0</v>
      </c>
      <c r="Q32" s="205">
        <v>1.0</v>
      </c>
      <c r="R32" s="105"/>
      <c r="S32" s="105"/>
      <c r="T32" s="105"/>
      <c r="U32" s="105"/>
      <c r="V32" s="105"/>
    </row>
    <row r="33" outlineLevel="1">
      <c r="A33" s="207"/>
      <c r="B33" s="208" t="s">
        <v>76</v>
      </c>
      <c r="C33" s="355" t="s">
        <v>326</v>
      </c>
      <c r="D33" s="114"/>
      <c r="E33" s="355" t="s">
        <v>145</v>
      </c>
      <c r="F33" s="200">
        <v>8.4</v>
      </c>
      <c r="G33" s="201" t="s">
        <v>147</v>
      </c>
      <c r="H33" s="112"/>
      <c r="I33" s="224"/>
      <c r="J33" s="114"/>
      <c r="K33" s="203"/>
      <c r="L33" s="203"/>
      <c r="M33" s="204"/>
      <c r="N33" s="204"/>
      <c r="O33" s="205">
        <v>1.0</v>
      </c>
      <c r="P33" s="205">
        <v>1.0</v>
      </c>
      <c r="Q33" s="205">
        <v>1.0</v>
      </c>
      <c r="R33" s="105"/>
      <c r="S33" s="105"/>
      <c r="T33" s="105"/>
      <c r="U33" s="105"/>
      <c r="V33" s="105"/>
    </row>
    <row r="34" outlineLevel="1">
      <c r="A34" s="236" t="s">
        <v>82</v>
      </c>
      <c r="B34" s="208" t="s">
        <v>142</v>
      </c>
      <c r="C34" s="210" t="s">
        <v>553</v>
      </c>
      <c r="D34" s="210" t="s">
        <v>544</v>
      </c>
      <c r="E34" s="210" t="s">
        <v>90</v>
      </c>
      <c r="F34" s="200">
        <v>9.6</v>
      </c>
      <c r="G34" s="201" t="s">
        <v>91</v>
      </c>
      <c r="H34" s="228"/>
      <c r="I34" s="120"/>
      <c r="J34" s="117"/>
      <c r="K34" s="200"/>
      <c r="L34" s="203"/>
      <c r="M34" s="204"/>
      <c r="N34" s="204"/>
      <c r="O34" s="205">
        <v>0.0</v>
      </c>
      <c r="P34" s="205">
        <v>1.0</v>
      </c>
      <c r="Q34" s="205">
        <v>1.0</v>
      </c>
      <c r="R34" s="105"/>
      <c r="S34" s="105"/>
      <c r="T34" s="105"/>
      <c r="U34" s="105"/>
      <c r="V34" s="105"/>
    </row>
    <row r="35" outlineLevel="1">
      <c r="A35" s="236" t="s">
        <v>93</v>
      </c>
      <c r="B35" s="214"/>
      <c r="C35" s="210" t="s">
        <v>1382</v>
      </c>
      <c r="D35" s="210" t="s">
        <v>154</v>
      </c>
      <c r="E35" s="210" t="s">
        <v>145</v>
      </c>
      <c r="F35" s="200">
        <v>8.4</v>
      </c>
      <c r="G35" s="201" t="s">
        <v>147</v>
      </c>
      <c r="H35" s="228"/>
      <c r="I35" s="120"/>
      <c r="J35" s="117"/>
      <c r="K35" s="203"/>
      <c r="L35" s="203"/>
      <c r="M35" s="204"/>
      <c r="N35" s="204"/>
      <c r="O35" s="205">
        <v>0.0</v>
      </c>
      <c r="P35" s="205">
        <v>1.0</v>
      </c>
      <c r="Q35" s="205">
        <v>1.0</v>
      </c>
      <c r="R35" s="105"/>
      <c r="S35" s="105"/>
      <c r="T35" s="105"/>
      <c r="U35" s="105"/>
      <c r="V35" s="105"/>
    </row>
    <row r="36" outlineLevel="1">
      <c r="A36" s="236" t="s">
        <v>104</v>
      </c>
      <c r="B36" s="214"/>
      <c r="C36" s="210" t="s">
        <v>105</v>
      </c>
      <c r="D36" s="210" t="s">
        <v>154</v>
      </c>
      <c r="E36" s="210" t="s">
        <v>90</v>
      </c>
      <c r="F36" s="200">
        <v>9.6</v>
      </c>
      <c r="G36" s="201" t="s">
        <v>91</v>
      </c>
      <c r="H36" s="228"/>
      <c r="I36" s="120"/>
      <c r="J36" s="117"/>
      <c r="K36" s="205"/>
      <c r="L36" s="204"/>
      <c r="M36" s="204"/>
      <c r="N36" s="204"/>
      <c r="O36" s="205">
        <v>1.0</v>
      </c>
      <c r="P36" s="205">
        <v>1.0</v>
      </c>
      <c r="Q36" s="205">
        <v>1.0</v>
      </c>
      <c r="R36" s="105"/>
      <c r="S36" s="105"/>
      <c r="T36" s="105"/>
      <c r="U36" s="105"/>
      <c r="V36" s="105"/>
    </row>
    <row r="37" outlineLevel="1">
      <c r="A37" s="195" t="s">
        <v>110</v>
      </c>
      <c r="B37" s="208" t="s">
        <v>170</v>
      </c>
      <c r="C37" s="210" t="s">
        <v>217</v>
      </c>
      <c r="D37" s="275" t="s">
        <v>1529</v>
      </c>
      <c r="E37" s="210" t="s">
        <v>58</v>
      </c>
      <c r="F37" s="200">
        <v>4.8</v>
      </c>
      <c r="G37" s="201" t="s">
        <v>193</v>
      </c>
      <c r="H37" s="243" t="s">
        <v>4131</v>
      </c>
      <c r="I37" s="221"/>
      <c r="J37" s="110"/>
      <c r="K37" s="203"/>
      <c r="L37" s="203"/>
      <c r="M37" s="204"/>
      <c r="N37" s="204"/>
      <c r="O37" s="205">
        <v>0.0</v>
      </c>
      <c r="P37" s="205">
        <v>1.0</v>
      </c>
      <c r="Q37" s="205">
        <v>1.0</v>
      </c>
      <c r="R37" s="105"/>
      <c r="S37" s="105"/>
      <c r="T37" s="105"/>
      <c r="U37" s="105"/>
      <c r="V37" s="105"/>
    </row>
    <row r="38" outlineLevel="1">
      <c r="A38" s="222"/>
      <c r="B38" s="208" t="s">
        <v>177</v>
      </c>
      <c r="C38" s="210" t="s">
        <v>537</v>
      </c>
      <c r="D38" s="233"/>
      <c r="E38" s="210" t="s">
        <v>58</v>
      </c>
      <c r="F38" s="200">
        <v>4.8</v>
      </c>
      <c r="G38" s="201" t="s">
        <v>193</v>
      </c>
      <c r="H38" s="231"/>
      <c r="J38" s="233"/>
      <c r="K38" s="203"/>
      <c r="L38" s="203"/>
      <c r="M38" s="204"/>
      <c r="N38" s="204"/>
      <c r="O38" s="205"/>
      <c r="P38" s="205"/>
      <c r="Q38" s="205"/>
      <c r="R38" s="105"/>
      <c r="S38" s="105"/>
      <c r="T38" s="105"/>
      <c r="U38" s="105"/>
      <c r="V38" s="105"/>
    </row>
    <row r="39" outlineLevel="1">
      <c r="A39" s="207"/>
      <c r="B39" s="208" t="s">
        <v>245</v>
      </c>
      <c r="C39" s="210" t="s">
        <v>244</v>
      </c>
      <c r="D39" s="114"/>
      <c r="E39" s="210" t="s">
        <v>79</v>
      </c>
      <c r="F39" s="200">
        <v>10.799999999999999</v>
      </c>
      <c r="G39" s="201" t="s">
        <v>147</v>
      </c>
      <c r="H39" s="112"/>
      <c r="I39" s="224"/>
      <c r="J39" s="114"/>
      <c r="K39" s="203"/>
      <c r="L39" s="203"/>
      <c r="M39" s="204"/>
      <c r="N39" s="204"/>
      <c r="O39" s="205">
        <v>0.0</v>
      </c>
      <c r="P39" s="205">
        <v>1.0</v>
      </c>
      <c r="Q39" s="205">
        <v>1.0</v>
      </c>
      <c r="R39" s="105"/>
      <c r="S39" s="105"/>
      <c r="T39" s="105"/>
      <c r="U39" s="105"/>
      <c r="V39" s="105"/>
    </row>
    <row r="40" outlineLevel="1">
      <c r="A40" s="195" t="s">
        <v>119</v>
      </c>
      <c r="B40" s="208" t="s">
        <v>170</v>
      </c>
      <c r="C40" s="210" t="s">
        <v>255</v>
      </c>
      <c r="D40" s="275" t="s">
        <v>622</v>
      </c>
      <c r="E40" s="210" t="s">
        <v>473</v>
      </c>
      <c r="F40" s="200">
        <v>3.0</v>
      </c>
      <c r="G40" s="201" t="s">
        <v>70</v>
      </c>
      <c r="H40" s="243" t="s">
        <v>4133</v>
      </c>
      <c r="I40" s="221"/>
      <c r="J40" s="110"/>
      <c r="K40" s="204"/>
      <c r="L40" s="204"/>
      <c r="M40" s="204"/>
      <c r="N40" s="204"/>
      <c r="O40" s="205">
        <v>0.0</v>
      </c>
      <c r="P40" s="205">
        <v>1.0</v>
      </c>
      <c r="Q40" s="205">
        <v>1.0</v>
      </c>
      <c r="R40" s="105"/>
      <c r="S40" s="105"/>
      <c r="T40" s="105"/>
      <c r="U40" s="105"/>
      <c r="V40" s="105"/>
    </row>
    <row r="41" outlineLevel="1">
      <c r="A41" s="222"/>
      <c r="B41" s="208" t="s">
        <v>177</v>
      </c>
      <c r="C41" s="210" t="s">
        <v>379</v>
      </c>
      <c r="D41" s="233"/>
      <c r="E41" s="210" t="s">
        <v>473</v>
      </c>
      <c r="F41" s="200">
        <v>3.0</v>
      </c>
      <c r="G41" s="201" t="s">
        <v>70</v>
      </c>
      <c r="H41" s="231"/>
      <c r="J41" s="233"/>
      <c r="K41" s="204"/>
      <c r="L41" s="204"/>
      <c r="M41" s="204"/>
      <c r="N41" s="204"/>
      <c r="O41" s="205">
        <v>0.0</v>
      </c>
      <c r="P41" s="205">
        <v>1.0</v>
      </c>
      <c r="Q41" s="205">
        <v>1.0</v>
      </c>
      <c r="R41" s="105"/>
      <c r="S41" s="105"/>
      <c r="T41" s="105"/>
      <c r="U41" s="105"/>
      <c r="V41" s="105"/>
    </row>
    <row r="42" outlineLevel="1">
      <c r="A42" s="207"/>
      <c r="B42" s="208" t="s">
        <v>245</v>
      </c>
      <c r="C42" s="210" t="s">
        <v>768</v>
      </c>
      <c r="D42" s="114"/>
      <c r="E42" s="210" t="s">
        <v>173</v>
      </c>
      <c r="F42" s="200">
        <v>12.0</v>
      </c>
      <c r="G42" s="201" t="s">
        <v>147</v>
      </c>
      <c r="H42" s="112"/>
      <c r="I42" s="224"/>
      <c r="J42" s="114"/>
      <c r="K42" s="204"/>
      <c r="L42" s="204"/>
      <c r="M42" s="204"/>
      <c r="N42" s="204"/>
      <c r="O42" s="205">
        <v>0.0</v>
      </c>
      <c r="P42" s="205">
        <v>1.0</v>
      </c>
      <c r="Q42" s="205">
        <v>1.0</v>
      </c>
      <c r="R42" s="105"/>
      <c r="S42" s="105"/>
      <c r="T42" s="105"/>
      <c r="U42" s="105"/>
      <c r="V42" s="105"/>
    </row>
    <row r="43" outlineLevel="1">
      <c r="A43" s="195" t="s">
        <v>128</v>
      </c>
      <c r="B43" s="208" t="s">
        <v>170</v>
      </c>
      <c r="C43" s="210" t="s">
        <v>255</v>
      </c>
      <c r="D43" s="275" t="s">
        <v>622</v>
      </c>
      <c r="E43" s="210" t="s">
        <v>229</v>
      </c>
      <c r="F43" s="200">
        <v>6.0</v>
      </c>
      <c r="G43" s="201" t="s">
        <v>193</v>
      </c>
      <c r="H43" s="243" t="s">
        <v>1933</v>
      </c>
      <c r="I43" s="221"/>
      <c r="J43" s="110"/>
      <c r="K43" s="203"/>
      <c r="L43" s="203"/>
      <c r="M43" s="204"/>
      <c r="N43" s="204"/>
      <c r="O43" s="205">
        <v>0.0</v>
      </c>
      <c r="P43" s="205">
        <v>1.0</v>
      </c>
      <c r="Q43" s="205">
        <v>1.0</v>
      </c>
      <c r="R43" s="105"/>
      <c r="S43" s="105"/>
      <c r="T43" s="105"/>
      <c r="U43" s="105"/>
      <c r="V43" s="105"/>
    </row>
    <row r="44" outlineLevel="1">
      <c r="A44" s="222"/>
      <c r="B44" s="208" t="s">
        <v>177</v>
      </c>
      <c r="C44" s="210" t="s">
        <v>379</v>
      </c>
      <c r="D44" s="233"/>
      <c r="E44" s="210" t="s">
        <v>229</v>
      </c>
      <c r="F44" s="200">
        <v>6.0</v>
      </c>
      <c r="G44" s="201" t="s">
        <v>193</v>
      </c>
      <c r="H44" s="231"/>
      <c r="J44" s="233"/>
      <c r="K44" s="203"/>
      <c r="L44" s="203"/>
      <c r="M44" s="204"/>
      <c r="N44" s="204"/>
      <c r="O44" s="205">
        <v>0.0</v>
      </c>
      <c r="P44" s="205">
        <v>1.0</v>
      </c>
      <c r="Q44" s="205">
        <v>1.0</v>
      </c>
      <c r="R44" s="105"/>
      <c r="S44" s="105"/>
      <c r="T44" s="105"/>
      <c r="U44" s="105"/>
      <c r="V44" s="105"/>
    </row>
    <row r="45" outlineLevel="1">
      <c r="A45" s="207"/>
      <c r="B45" s="208" t="s">
        <v>245</v>
      </c>
      <c r="C45" s="210" t="s">
        <v>768</v>
      </c>
      <c r="D45" s="114"/>
      <c r="E45" s="210" t="s">
        <v>66</v>
      </c>
      <c r="F45" s="200">
        <v>7.199999999999999</v>
      </c>
      <c r="G45" s="201" t="s">
        <v>59</v>
      </c>
      <c r="H45" s="112"/>
      <c r="I45" s="224"/>
      <c r="J45" s="114"/>
      <c r="K45" s="203"/>
      <c r="L45" s="203"/>
      <c r="M45" s="204"/>
      <c r="N45" s="204"/>
      <c r="O45" s="205">
        <v>0.0</v>
      </c>
      <c r="P45" s="205">
        <v>1.0</v>
      </c>
      <c r="Q45" s="205">
        <v>1.0</v>
      </c>
      <c r="R45" s="105"/>
      <c r="S45" s="105"/>
      <c r="T45" s="105"/>
      <c r="U45" s="105"/>
      <c r="V45" s="105"/>
    </row>
    <row r="46">
      <c r="A46" s="180"/>
      <c r="B46" s="246"/>
      <c r="C46" s="180"/>
      <c r="D46" s="180"/>
      <c r="E46" s="180"/>
      <c r="F46" s="248"/>
      <c r="G46" s="248"/>
      <c r="H46" s="180"/>
      <c r="I46" s="180"/>
      <c r="J46" s="180"/>
      <c r="K46" s="180"/>
      <c r="L46" s="180"/>
      <c r="M46" s="180"/>
      <c r="N46" s="180"/>
      <c r="O46" s="180"/>
      <c r="P46" s="180"/>
      <c r="Q46" s="180"/>
      <c r="R46" s="180"/>
      <c r="S46" s="180"/>
      <c r="T46" s="180"/>
      <c r="U46" s="180"/>
      <c r="V46" s="180"/>
    </row>
    <row r="47">
      <c r="A47" s="250" t="s">
        <v>148</v>
      </c>
      <c r="B47" s="110"/>
      <c r="C47" s="251"/>
      <c r="D47" s="251"/>
      <c r="E47" s="251"/>
      <c r="F47" s="253"/>
      <c r="G47" s="251"/>
      <c r="H47" s="253"/>
      <c r="I47" s="253"/>
      <c r="J47" s="254"/>
      <c r="K47" s="253"/>
      <c r="L47" s="253"/>
      <c r="M47" s="253"/>
      <c r="N47" s="253"/>
      <c r="O47" s="253"/>
      <c r="P47" s="253"/>
      <c r="Q47" s="253"/>
      <c r="R47" s="253"/>
      <c r="S47" s="253"/>
      <c r="T47" s="253"/>
      <c r="U47" s="253"/>
      <c r="V47" s="253"/>
    </row>
    <row r="48" outlineLevel="1">
      <c r="A48" s="112"/>
      <c r="B48" s="114"/>
      <c r="C48" s="256" t="s">
        <v>48</v>
      </c>
      <c r="D48" s="257" t="s">
        <v>49</v>
      </c>
      <c r="E48" s="256" t="s">
        <v>50</v>
      </c>
      <c r="F48" s="259" t="s">
        <v>51</v>
      </c>
      <c r="G48" s="259" t="s">
        <v>174</v>
      </c>
      <c r="H48" s="260" t="s">
        <v>52</v>
      </c>
      <c r="I48" s="259" t="str">
        <f>'テンプレート'!I56</f>
        <v>Landing Lag</v>
      </c>
      <c r="J48" s="259" t="s">
        <v>176</v>
      </c>
      <c r="K48" s="259" t="str">
        <f>'テンプレート'!K56</f>
        <v>ベクトル</v>
      </c>
      <c r="L48" s="259" t="str">
        <f>'テンプレート'!L56</f>
        <v>KBG (R.E.)</v>
      </c>
      <c r="M48" s="259" t="str">
        <f>'テンプレート'!M56</f>
        <v>BKB (R.A.)</v>
      </c>
      <c r="N48" s="259" t="str">
        <f>'テンプレート'!N56</f>
        <v>FKB (R.F.)</v>
      </c>
      <c r="O48" s="262" t="str">
        <f>'テンプレート'!O56</f>
        <v>盾削り値</v>
      </c>
      <c r="P48" s="259" t="str">
        <f>'テンプレート'!P56</f>
        <v>ﾋｯﾄｽﾄｯﾌﾟ</v>
      </c>
      <c r="Q48" s="262" t="str">
        <f>'テンプレート'!Q56</f>
        <v>ずらし</v>
      </c>
      <c r="R48" s="263" t="str">
        <f>'テンプレート'!R56</f>
        <v>Comment</v>
      </c>
      <c r="S48" s="120"/>
      <c r="T48" s="120"/>
      <c r="U48" s="120"/>
      <c r="V48" s="120"/>
    </row>
    <row r="49" outlineLevel="1">
      <c r="A49" s="265" t="s">
        <v>187</v>
      </c>
      <c r="B49" s="267"/>
      <c r="C49" s="199" t="s">
        <v>524</v>
      </c>
      <c r="D49" s="269" t="s">
        <v>131</v>
      </c>
      <c r="E49" s="271" t="s">
        <v>191</v>
      </c>
      <c r="F49" s="273">
        <v>13.2</v>
      </c>
      <c r="G49" s="273">
        <v>11.22</v>
      </c>
      <c r="H49" s="200" t="s">
        <v>193</v>
      </c>
      <c r="I49" s="274" t="str">
        <f t="array" ref="I49">INDEX('Aerial Attacks'!$O$3:$AA$109, MATCH($A$1,'Aerial Attacks'!$A$3:$A$109,0), MATCH(A49,'Aerial Attacks'!$O$2:$S$2,0))</f>
        <v>10</v>
      </c>
      <c r="J49" s="275" t="s">
        <v>1354</v>
      </c>
      <c r="K49" s="200"/>
      <c r="L49" s="203"/>
      <c r="M49" s="204"/>
      <c r="N49" s="204"/>
      <c r="O49" s="205">
        <v>0.0</v>
      </c>
      <c r="P49" s="205">
        <v>1.0</v>
      </c>
      <c r="Q49" s="205">
        <v>1.0</v>
      </c>
      <c r="R49" s="579"/>
      <c r="S49" s="221"/>
      <c r="T49" s="221"/>
      <c r="U49" s="221"/>
      <c r="V49" s="110"/>
    </row>
    <row r="50" outlineLevel="1">
      <c r="A50" s="207"/>
      <c r="B50" s="267" t="s">
        <v>76</v>
      </c>
      <c r="C50" s="199" t="s">
        <v>4134</v>
      </c>
      <c r="D50" s="114"/>
      <c r="E50" s="199" t="s">
        <v>229</v>
      </c>
      <c r="F50" s="273">
        <v>6.0</v>
      </c>
      <c r="G50" s="273">
        <v>5.1</v>
      </c>
      <c r="H50" s="200" t="s">
        <v>70</v>
      </c>
      <c r="I50" s="207"/>
      <c r="J50" s="114"/>
      <c r="K50" s="200"/>
      <c r="L50" s="203"/>
      <c r="M50" s="204"/>
      <c r="N50" s="204"/>
      <c r="O50" s="205">
        <v>0.0</v>
      </c>
      <c r="P50" s="205">
        <v>1.0</v>
      </c>
      <c r="Q50" s="205">
        <v>1.0</v>
      </c>
      <c r="R50" s="112"/>
      <c r="S50" s="224"/>
      <c r="T50" s="224"/>
      <c r="U50" s="224"/>
      <c r="V50" s="114"/>
    </row>
    <row r="51" outlineLevel="1">
      <c r="A51" s="265" t="s">
        <v>219</v>
      </c>
      <c r="B51" s="267" t="s">
        <v>129</v>
      </c>
      <c r="C51" s="199" t="s">
        <v>145</v>
      </c>
      <c r="D51" s="275" t="s">
        <v>345</v>
      </c>
      <c r="E51" s="199" t="s">
        <v>2068</v>
      </c>
      <c r="F51" s="273">
        <v>7.8</v>
      </c>
      <c r="G51" s="273">
        <v>6.63</v>
      </c>
      <c r="H51" s="200" t="s">
        <v>70</v>
      </c>
      <c r="I51" s="274" t="str">
        <f t="array" ref="I51">INDEX('Aerial Attacks'!$O$3:$AA$109, MATCH($A$1,'Aerial Attacks'!$A$3:$A$109,0), MATCH(A51,'Aerial Attacks'!$O$2:$S$2,0))</f>
        <v>9</v>
      </c>
      <c r="J51" s="275" t="s">
        <v>4135</v>
      </c>
      <c r="K51" s="200"/>
      <c r="L51" s="203"/>
      <c r="M51" s="204"/>
      <c r="N51" s="204"/>
      <c r="O51" s="205">
        <v>0.0</v>
      </c>
      <c r="P51" s="205">
        <v>1.0</v>
      </c>
      <c r="Q51" s="205">
        <v>1.0</v>
      </c>
      <c r="R51" s="579"/>
      <c r="S51" s="221"/>
      <c r="T51" s="221"/>
      <c r="U51" s="221"/>
      <c r="V51" s="110"/>
    </row>
    <row r="52" outlineLevel="1">
      <c r="A52" s="222"/>
      <c r="B52" s="267"/>
      <c r="C52" s="199" t="s">
        <v>192</v>
      </c>
      <c r="D52" s="233"/>
      <c r="E52" s="199" t="s">
        <v>4136</v>
      </c>
      <c r="F52" s="273" t="s">
        <v>4137</v>
      </c>
      <c r="G52" s="273" t="s">
        <v>4138</v>
      </c>
      <c r="H52" s="200" t="s">
        <v>1874</v>
      </c>
      <c r="I52" s="222"/>
      <c r="J52" s="233"/>
      <c r="K52" s="200"/>
      <c r="L52" s="203"/>
      <c r="M52" s="204"/>
      <c r="N52" s="204"/>
      <c r="O52" s="205">
        <v>0.0</v>
      </c>
      <c r="P52" s="205">
        <v>1.0</v>
      </c>
      <c r="Q52" s="205">
        <v>1.0</v>
      </c>
      <c r="R52" s="231"/>
      <c r="V52" s="233"/>
    </row>
    <row r="53" outlineLevel="1">
      <c r="A53" s="207"/>
      <c r="B53" s="267" t="s">
        <v>76</v>
      </c>
      <c r="C53" s="199" t="s">
        <v>212</v>
      </c>
      <c r="D53" s="114"/>
      <c r="E53" s="199" t="s">
        <v>2167</v>
      </c>
      <c r="F53" s="273">
        <v>9.0</v>
      </c>
      <c r="G53" s="273">
        <v>7.65</v>
      </c>
      <c r="H53" s="200" t="s">
        <v>70</v>
      </c>
      <c r="I53" s="207"/>
      <c r="J53" s="114"/>
      <c r="K53" s="200"/>
      <c r="L53" s="203"/>
      <c r="M53" s="204"/>
      <c r="N53" s="204"/>
      <c r="O53" s="205">
        <v>0.0</v>
      </c>
      <c r="P53" s="205">
        <v>1.0</v>
      </c>
      <c r="Q53" s="205">
        <v>1.0</v>
      </c>
      <c r="R53" s="112"/>
      <c r="S53" s="224"/>
      <c r="T53" s="224"/>
      <c r="U53" s="224"/>
      <c r="V53" s="114"/>
    </row>
    <row r="54" outlineLevel="1">
      <c r="A54" s="265" t="s">
        <v>260</v>
      </c>
      <c r="B54" s="267" t="s">
        <v>129</v>
      </c>
      <c r="C54" s="199" t="s">
        <v>261</v>
      </c>
      <c r="D54" s="269">
        <v>41.0</v>
      </c>
      <c r="E54" s="199" t="s">
        <v>4139</v>
      </c>
      <c r="F54" s="273" t="s">
        <v>4140</v>
      </c>
      <c r="G54" s="273" t="s">
        <v>4141</v>
      </c>
      <c r="H54" s="200" t="s">
        <v>1713</v>
      </c>
      <c r="I54" s="274">
        <f t="array" ref="I54">INDEX('Aerial Attacks'!$O$3:$AA$109, MATCH($A$1,'Aerial Attacks'!$A$3:$A$109,0), MATCH(A54,'Aerial Attacks'!$O$2:$S$2,0))</f>
        <v>14</v>
      </c>
      <c r="J54" s="275" t="s">
        <v>1129</v>
      </c>
      <c r="K54" s="200"/>
      <c r="L54" s="203"/>
      <c r="M54" s="204"/>
      <c r="N54" s="204"/>
      <c r="O54" s="205">
        <v>0.0</v>
      </c>
      <c r="P54" s="205">
        <v>1.0</v>
      </c>
      <c r="Q54" s="205">
        <v>1.0</v>
      </c>
      <c r="R54" s="579"/>
      <c r="S54" s="221"/>
      <c r="T54" s="221"/>
      <c r="U54" s="221"/>
      <c r="V54" s="110"/>
    </row>
    <row r="55" outlineLevel="1">
      <c r="A55" s="207"/>
      <c r="B55" s="267"/>
      <c r="C55" s="199" t="s">
        <v>457</v>
      </c>
      <c r="D55" s="114"/>
      <c r="E55" s="199" t="s">
        <v>2689</v>
      </c>
      <c r="F55" s="273">
        <v>15.0</v>
      </c>
      <c r="G55" s="273">
        <v>12.75</v>
      </c>
      <c r="H55" s="200" t="s">
        <v>59</v>
      </c>
      <c r="I55" s="207"/>
      <c r="J55" s="114"/>
      <c r="K55" s="200"/>
      <c r="L55" s="203"/>
      <c r="M55" s="204"/>
      <c r="N55" s="204"/>
      <c r="O55" s="205">
        <v>0.0</v>
      </c>
      <c r="P55" s="205">
        <v>1.0</v>
      </c>
      <c r="Q55" s="205">
        <v>1.0</v>
      </c>
      <c r="R55" s="112"/>
      <c r="S55" s="224"/>
      <c r="T55" s="224"/>
      <c r="U55" s="224"/>
      <c r="V55" s="114"/>
    </row>
    <row r="56" outlineLevel="1">
      <c r="A56" s="265" t="s">
        <v>271</v>
      </c>
      <c r="B56" s="267" t="s">
        <v>170</v>
      </c>
      <c r="C56" s="199" t="s">
        <v>105</v>
      </c>
      <c r="D56" s="269" t="s">
        <v>165</v>
      </c>
      <c r="E56" s="199" t="s">
        <v>194</v>
      </c>
      <c r="F56" s="273">
        <v>3.5999999999999996</v>
      </c>
      <c r="G56" s="273">
        <v>3.06</v>
      </c>
      <c r="H56" s="200" t="s">
        <v>292</v>
      </c>
      <c r="I56" s="274" t="str">
        <f t="array" ref="I56">INDEX('Aerial Attacks'!$O$3:$AA$109, MATCH($A$1,'Aerial Attacks'!$A$3:$A$109,0), MATCH(A56,'Aerial Attacks'!$O$2:$S$2,0))</f>
        <v>11</v>
      </c>
      <c r="J56" s="275" t="s">
        <v>3799</v>
      </c>
      <c r="K56" s="203"/>
      <c r="L56" s="203"/>
      <c r="M56" s="204"/>
      <c r="N56" s="204"/>
      <c r="O56" s="205">
        <v>0.0</v>
      </c>
      <c r="P56" s="205">
        <v>1.0</v>
      </c>
      <c r="Q56" s="205">
        <v>1.0</v>
      </c>
      <c r="R56" s="579"/>
      <c r="S56" s="221"/>
      <c r="T56" s="221"/>
      <c r="U56" s="221"/>
      <c r="V56" s="110"/>
    </row>
    <row r="57" outlineLevel="1">
      <c r="A57" s="222"/>
      <c r="B57" s="267" t="s">
        <v>177</v>
      </c>
      <c r="C57" s="199" t="s">
        <v>255</v>
      </c>
      <c r="D57" s="233"/>
      <c r="E57" s="199" t="s">
        <v>194</v>
      </c>
      <c r="F57" s="273">
        <v>3.5999999999999996</v>
      </c>
      <c r="G57" s="273">
        <v>3.06</v>
      </c>
      <c r="H57" s="200" t="s">
        <v>292</v>
      </c>
      <c r="I57" s="222"/>
      <c r="J57" s="233"/>
      <c r="K57" s="203"/>
      <c r="L57" s="203"/>
      <c r="M57" s="204"/>
      <c r="N57" s="204"/>
      <c r="O57" s="205"/>
      <c r="P57" s="205"/>
      <c r="Q57" s="205"/>
      <c r="R57" s="231"/>
      <c r="V57" s="233"/>
    </row>
    <row r="58" outlineLevel="1">
      <c r="A58" s="207"/>
      <c r="B58" s="267" t="s">
        <v>245</v>
      </c>
      <c r="C58" s="199" t="s">
        <v>379</v>
      </c>
      <c r="D58" s="114"/>
      <c r="E58" s="199" t="s">
        <v>66</v>
      </c>
      <c r="F58" s="273">
        <v>7.199999999999999</v>
      </c>
      <c r="G58" s="273">
        <v>6.12</v>
      </c>
      <c r="H58" s="200" t="s">
        <v>70</v>
      </c>
      <c r="I58" s="207"/>
      <c r="J58" s="114"/>
      <c r="K58" s="203"/>
      <c r="L58" s="203"/>
      <c r="M58" s="204"/>
      <c r="N58" s="204"/>
      <c r="O58" s="205">
        <v>0.0</v>
      </c>
      <c r="P58" s="205">
        <v>1.0</v>
      </c>
      <c r="Q58" s="205">
        <v>1.0</v>
      </c>
      <c r="R58" s="112"/>
      <c r="S58" s="224"/>
      <c r="T58" s="224"/>
      <c r="U58" s="224"/>
      <c r="V58" s="114"/>
    </row>
    <row r="59" outlineLevel="1">
      <c r="A59" s="265" t="s">
        <v>283</v>
      </c>
      <c r="B59" s="267" t="s">
        <v>170</v>
      </c>
      <c r="C59" s="199" t="s">
        <v>120</v>
      </c>
      <c r="D59" s="275" t="s">
        <v>121</v>
      </c>
      <c r="E59" s="199" t="s">
        <v>229</v>
      </c>
      <c r="F59" s="273">
        <v>6.0</v>
      </c>
      <c r="G59" s="273">
        <v>5.1</v>
      </c>
      <c r="H59" s="200" t="s">
        <v>70</v>
      </c>
      <c r="I59" s="274">
        <f t="array" ref="I59">INDEX('Aerial Attacks'!$O$3:$AA$109, MATCH($A$1,'Aerial Attacks'!$A$3:$A$109,0), MATCH(A59,'Aerial Attacks'!$O$2:$S$2,0))</f>
        <v>15</v>
      </c>
      <c r="J59" s="275" t="s">
        <v>4142</v>
      </c>
      <c r="K59" s="203"/>
      <c r="L59" s="203"/>
      <c r="M59" s="204"/>
      <c r="N59" s="204"/>
      <c r="O59" s="205">
        <v>0.0</v>
      </c>
      <c r="P59" s="205">
        <v>1.0</v>
      </c>
      <c r="Q59" s="205">
        <v>1.0</v>
      </c>
      <c r="R59" s="243"/>
      <c r="S59" s="221"/>
      <c r="T59" s="221"/>
      <c r="U59" s="221"/>
      <c r="V59" s="110"/>
    </row>
    <row r="60" outlineLevel="1">
      <c r="A60" s="207"/>
      <c r="B60" s="267" t="s">
        <v>177</v>
      </c>
      <c r="C60" s="199" t="s">
        <v>379</v>
      </c>
      <c r="D60" s="114"/>
      <c r="E60" s="199" t="s">
        <v>173</v>
      </c>
      <c r="F60" s="273">
        <v>12.0</v>
      </c>
      <c r="G60" s="273">
        <v>10.2</v>
      </c>
      <c r="H60" s="200" t="s">
        <v>193</v>
      </c>
      <c r="I60" s="207"/>
      <c r="J60" s="114"/>
      <c r="K60" s="203"/>
      <c r="L60" s="203"/>
      <c r="M60" s="204"/>
      <c r="N60" s="204"/>
      <c r="O60" s="205">
        <v>0.0</v>
      </c>
      <c r="P60" s="205">
        <v>1.0</v>
      </c>
      <c r="Q60" s="205">
        <v>1.0</v>
      </c>
      <c r="R60" s="112"/>
      <c r="S60" s="224"/>
      <c r="T60" s="224"/>
      <c r="U60" s="224"/>
      <c r="V60" s="114"/>
    </row>
    <row r="61">
      <c r="A61" s="312"/>
      <c r="B61" s="315"/>
      <c r="C61" s="317"/>
      <c r="D61" s="317"/>
      <c r="E61" s="318"/>
      <c r="F61" s="318"/>
      <c r="G61" s="318"/>
      <c r="H61" s="319"/>
      <c r="I61" s="319"/>
      <c r="J61" s="320"/>
      <c r="K61" s="320"/>
      <c r="L61" s="320"/>
      <c r="M61" s="320"/>
      <c r="N61" s="320"/>
      <c r="O61" s="320"/>
      <c r="P61" s="320"/>
      <c r="Q61" s="180"/>
      <c r="R61" s="180"/>
      <c r="S61" s="180"/>
      <c r="T61" s="180"/>
      <c r="U61" s="180"/>
      <c r="V61" s="180"/>
    </row>
    <row r="62">
      <c r="A62" s="322" t="s">
        <v>305</v>
      </c>
      <c r="B62" s="117"/>
      <c r="C62" s="317"/>
      <c r="D62" s="317"/>
      <c r="E62" s="318"/>
      <c r="F62" s="318"/>
      <c r="G62" s="318"/>
      <c r="H62" s="319"/>
      <c r="I62" s="319"/>
      <c r="J62" s="320"/>
      <c r="K62" s="320"/>
      <c r="L62" s="320"/>
      <c r="M62" s="320"/>
      <c r="N62" s="320"/>
      <c r="O62" s="320"/>
      <c r="P62" s="320"/>
      <c r="Q62" s="180"/>
      <c r="R62" s="180"/>
      <c r="S62" s="180"/>
      <c r="T62" s="180"/>
      <c r="U62" s="180"/>
      <c r="V62" s="180"/>
    </row>
    <row r="63" outlineLevel="1">
      <c r="A63" s="324" t="s">
        <v>4143</v>
      </c>
      <c r="B63" s="117"/>
      <c r="C63" s="327" t="s">
        <v>48</v>
      </c>
      <c r="D63" s="327" t="s">
        <v>49</v>
      </c>
      <c r="E63" s="328" t="s">
        <v>50</v>
      </c>
      <c r="F63" s="329" t="s">
        <v>51</v>
      </c>
      <c r="G63" s="328" t="s">
        <v>52</v>
      </c>
      <c r="H63" s="331" t="str">
        <f>'テンプレート'!H72</f>
        <v>Comment</v>
      </c>
      <c r="I63" s="120"/>
      <c r="J63" s="117"/>
      <c r="K63" s="333" t="str">
        <f>'テンプレート'!K72</f>
        <v>ベクトル</v>
      </c>
      <c r="L63" s="333" t="str">
        <f>'テンプレート'!L72</f>
        <v>KBG (R.E.)</v>
      </c>
      <c r="M63" s="333" t="str">
        <f>'テンプレート'!M72</f>
        <v>BKB (R.A.)</v>
      </c>
      <c r="N63" s="333" t="str">
        <f>'テンプレート'!N72</f>
        <v>FKB (R.F.)</v>
      </c>
      <c r="O63" s="334" t="str">
        <f>'テンプレート'!O72</f>
        <v>盾削り値</v>
      </c>
      <c r="P63" s="333" t="str">
        <f>'テンプレート'!P72</f>
        <v>ﾋｯﾄｽﾄｯﾌﾟ</v>
      </c>
      <c r="Q63" s="334" t="str">
        <f>'テンプレート'!Q72</f>
        <v>ずらし</v>
      </c>
      <c r="R63" s="333" t="str">
        <f>'テンプレート'!R72</f>
        <v>相殺</v>
      </c>
      <c r="S63" s="334" t="str">
        <f>'テンプレート'!S72</f>
        <v>相殺ﾓｰｼｮﾝ</v>
      </c>
      <c r="T63" s="334" t="str">
        <f>'テンプレート'!T72</f>
        <v>飛び道具</v>
      </c>
      <c r="U63" s="334" t="str">
        <f>'テンプレート'!U72</f>
        <v>慣性反転</v>
      </c>
      <c r="V63" s="334" t="str">
        <f>'テンプレート'!V72</f>
        <v>向き反転</v>
      </c>
    </row>
    <row r="64" ht="22.5" customHeight="1" outlineLevel="1">
      <c r="A64" s="335" t="s">
        <v>324</v>
      </c>
      <c r="B64" s="343" t="s">
        <v>4144</v>
      </c>
      <c r="C64" s="199" t="s">
        <v>2636</v>
      </c>
      <c r="D64" s="295" t="s">
        <v>464</v>
      </c>
      <c r="E64" s="199" t="s">
        <v>1955</v>
      </c>
      <c r="F64" s="200" t="s">
        <v>1956</v>
      </c>
      <c r="G64" s="386"/>
      <c r="H64" s="243" t="s">
        <v>4145</v>
      </c>
      <c r="I64" s="221"/>
      <c r="J64" s="110"/>
      <c r="K64" s="414"/>
      <c r="L64" s="414"/>
      <c r="M64" s="414"/>
      <c r="N64" s="414"/>
      <c r="O64" s="414"/>
      <c r="P64" s="414"/>
      <c r="Q64" s="414"/>
      <c r="R64" s="414"/>
      <c r="S64" s="414"/>
      <c r="T64" s="414"/>
      <c r="U64" s="344" t="s">
        <v>340</v>
      </c>
      <c r="V64" s="344" t="b">
        <v>1</v>
      </c>
    </row>
    <row r="65" ht="22.5" customHeight="1" outlineLevel="1">
      <c r="A65" s="222"/>
      <c r="B65" s="708" t="s">
        <v>4146</v>
      </c>
      <c r="C65" s="199" t="s">
        <v>429</v>
      </c>
      <c r="D65" s="233"/>
      <c r="E65" s="199" t="s">
        <v>593</v>
      </c>
      <c r="F65" s="200">
        <v>2.16</v>
      </c>
      <c r="G65" s="201" t="s">
        <v>292</v>
      </c>
      <c r="H65" s="231"/>
      <c r="J65" s="233"/>
      <c r="K65" s="203"/>
      <c r="L65" s="203"/>
      <c r="M65" s="204"/>
      <c r="N65" s="204"/>
      <c r="O65" s="200">
        <v>0.0</v>
      </c>
      <c r="P65" s="200">
        <v>1.0</v>
      </c>
      <c r="Q65" s="200">
        <v>0.5</v>
      </c>
      <c r="R65" s="205" t="b">
        <v>0</v>
      </c>
      <c r="S65" s="205" t="b">
        <v>0</v>
      </c>
      <c r="T65" s="205" t="b">
        <v>1</v>
      </c>
      <c r="U65" s="222"/>
      <c r="V65" s="222"/>
    </row>
    <row r="66" ht="22.5" customHeight="1" outlineLevel="1">
      <c r="A66" s="222"/>
      <c r="B66" s="708" t="s">
        <v>1400</v>
      </c>
      <c r="C66" s="199" t="s">
        <v>302</v>
      </c>
      <c r="D66" s="114"/>
      <c r="E66" s="199" t="s">
        <v>173</v>
      </c>
      <c r="F66" s="200">
        <v>12.0</v>
      </c>
      <c r="G66" s="201" t="s">
        <v>193</v>
      </c>
      <c r="H66" s="112"/>
      <c r="I66" s="224"/>
      <c r="J66" s="114"/>
      <c r="K66" s="203"/>
      <c r="L66" s="203"/>
      <c r="M66" s="204"/>
      <c r="N66" s="204"/>
      <c r="O66" s="200">
        <v>0.0</v>
      </c>
      <c r="P66" s="200">
        <v>1.0</v>
      </c>
      <c r="Q66" s="200">
        <v>0.5</v>
      </c>
      <c r="R66" s="205" t="b">
        <v>0</v>
      </c>
      <c r="S66" s="205" t="b">
        <v>0</v>
      </c>
      <c r="T66" s="205" t="b">
        <v>1</v>
      </c>
      <c r="U66" s="207"/>
      <c r="V66" s="207"/>
    </row>
    <row r="67" outlineLevel="1">
      <c r="A67" s="324" t="s">
        <v>4147</v>
      </c>
      <c r="B67" s="117"/>
      <c r="C67" s="327" t="s">
        <v>48</v>
      </c>
      <c r="D67" s="327" t="s">
        <v>49</v>
      </c>
      <c r="E67" s="328" t="s">
        <v>50</v>
      </c>
      <c r="F67" s="329" t="s">
        <v>51</v>
      </c>
      <c r="G67" s="328" t="s">
        <v>52</v>
      </c>
      <c r="H67" s="331" t="str">
        <f>'テンプレート'!H75</f>
        <v>Comment</v>
      </c>
      <c r="I67" s="120"/>
      <c r="J67" s="117"/>
      <c r="K67" s="333" t="str">
        <f>'テンプレート'!K75</f>
        <v>ベクトル</v>
      </c>
      <c r="L67" s="333" t="str">
        <f>'テンプレート'!L75</f>
        <v>KBG (R.E.)</v>
      </c>
      <c r="M67" s="333" t="str">
        <f>'テンプレート'!M75</f>
        <v>BKB (R.A.)</v>
      </c>
      <c r="N67" s="333" t="str">
        <f>'テンプレート'!N75</f>
        <v>FKB (R.F.)</v>
      </c>
      <c r="O67" s="334" t="str">
        <f>'テンプレート'!O75</f>
        <v>盾削り値</v>
      </c>
      <c r="P67" s="333" t="str">
        <f>'テンプレート'!P75</f>
        <v>ﾋｯﾄｽﾄｯﾌﾟ</v>
      </c>
      <c r="Q67" s="334" t="str">
        <f>'テンプレート'!Q75</f>
        <v>ずらし</v>
      </c>
      <c r="R67" s="333" t="str">
        <f>'テンプレート'!R75</f>
        <v>相殺</v>
      </c>
      <c r="S67" s="334" t="str">
        <f>'テンプレート'!S75</f>
        <v>相殺ﾓｰｼｮﾝ</v>
      </c>
      <c r="T67" s="334" t="str">
        <f>'テンプレート'!T75</f>
        <v>飛び道具</v>
      </c>
      <c r="U67" s="334" t="str">
        <f>'テンプレート'!U75</f>
        <v>慣性反転</v>
      </c>
      <c r="V67" s="334" t="str">
        <f>'テンプレート'!V75</f>
        <v>向き反転</v>
      </c>
    </row>
    <row r="68" ht="23.25" customHeight="1" outlineLevel="1">
      <c r="A68" s="335" t="s">
        <v>324</v>
      </c>
      <c r="B68" s="343" t="s">
        <v>4148</v>
      </c>
      <c r="C68" s="199" t="s">
        <v>4115</v>
      </c>
      <c r="D68" s="295" t="s">
        <v>1749</v>
      </c>
      <c r="E68" s="199" t="s">
        <v>303</v>
      </c>
      <c r="F68" s="200">
        <v>2.4</v>
      </c>
      <c r="G68" s="386"/>
      <c r="H68" s="261" t="s">
        <v>4149</v>
      </c>
      <c r="I68" s="221"/>
      <c r="J68" s="110"/>
      <c r="K68" s="414"/>
      <c r="L68" s="414"/>
      <c r="M68" s="414"/>
      <c r="N68" s="414"/>
      <c r="O68" s="414"/>
      <c r="P68" s="414"/>
      <c r="Q68" s="414"/>
      <c r="R68" s="414"/>
      <c r="S68" s="414"/>
      <c r="T68" s="414"/>
      <c r="U68" s="344" t="s">
        <v>340</v>
      </c>
      <c r="V68" s="344" t="b">
        <v>1</v>
      </c>
    </row>
    <row r="69" ht="23.25" customHeight="1" outlineLevel="1">
      <c r="A69" s="222"/>
      <c r="B69" s="343" t="s">
        <v>4146</v>
      </c>
      <c r="C69" s="199" t="s">
        <v>58</v>
      </c>
      <c r="D69" s="233"/>
      <c r="E69" s="199" t="s">
        <v>593</v>
      </c>
      <c r="F69" s="200">
        <v>2.16</v>
      </c>
      <c r="G69" s="201" t="s">
        <v>292</v>
      </c>
      <c r="H69" s="231"/>
      <c r="J69" s="233"/>
      <c r="K69" s="200"/>
      <c r="L69" s="200"/>
      <c r="M69" s="205"/>
      <c r="N69" s="205"/>
      <c r="O69" s="200">
        <v>0.0</v>
      </c>
      <c r="P69" s="200">
        <v>2.0</v>
      </c>
      <c r="Q69" s="200">
        <v>0.0</v>
      </c>
      <c r="R69" s="205" t="b">
        <v>0</v>
      </c>
      <c r="S69" s="205" t="b">
        <v>0</v>
      </c>
      <c r="T69" s="205" t="b">
        <v>1</v>
      </c>
      <c r="U69" s="222"/>
      <c r="V69" s="222"/>
    </row>
    <row r="70" ht="23.25" customHeight="1" outlineLevel="1">
      <c r="A70" s="222"/>
      <c r="B70" s="343" t="s">
        <v>4150</v>
      </c>
      <c r="C70" s="199" t="s">
        <v>1540</v>
      </c>
      <c r="D70" s="233"/>
      <c r="E70" s="199" t="s">
        <v>473</v>
      </c>
      <c r="F70" s="200">
        <v>3.0</v>
      </c>
      <c r="G70" s="201" t="s">
        <v>292</v>
      </c>
      <c r="H70" s="231"/>
      <c r="J70" s="233"/>
      <c r="K70" s="200"/>
      <c r="L70" s="200"/>
      <c r="M70" s="205"/>
      <c r="N70" s="205"/>
      <c r="O70" s="200"/>
      <c r="P70" s="200"/>
      <c r="Q70" s="200"/>
      <c r="R70" s="205"/>
      <c r="S70" s="205"/>
      <c r="T70" s="205" t="b">
        <v>1</v>
      </c>
      <c r="U70" s="222"/>
      <c r="V70" s="222"/>
    </row>
    <row r="71" ht="23.25" customHeight="1" outlineLevel="1">
      <c r="A71" s="222"/>
      <c r="B71" s="343" t="s">
        <v>4151</v>
      </c>
      <c r="C71" s="199" t="s">
        <v>1058</v>
      </c>
      <c r="D71" s="233"/>
      <c r="E71" s="199" t="s">
        <v>473</v>
      </c>
      <c r="F71" s="200">
        <v>3.0</v>
      </c>
      <c r="G71" s="201" t="s">
        <v>292</v>
      </c>
      <c r="H71" s="231"/>
      <c r="J71" s="233"/>
      <c r="K71" s="200"/>
      <c r="L71" s="200"/>
      <c r="M71" s="205"/>
      <c r="N71" s="205"/>
      <c r="O71" s="200"/>
      <c r="P71" s="200"/>
      <c r="Q71" s="200"/>
      <c r="R71" s="205"/>
      <c r="S71" s="205"/>
      <c r="T71" s="205" t="b">
        <v>1</v>
      </c>
      <c r="U71" s="222"/>
      <c r="V71" s="222"/>
    </row>
    <row r="72" ht="23.25" customHeight="1" outlineLevel="1">
      <c r="A72" s="222"/>
      <c r="B72" s="343" t="s">
        <v>4152</v>
      </c>
      <c r="C72" s="199" t="s">
        <v>3013</v>
      </c>
      <c r="D72" s="114"/>
      <c r="E72" s="199" t="s">
        <v>194</v>
      </c>
      <c r="F72" s="200">
        <v>3.5999999999999996</v>
      </c>
      <c r="G72" s="201" t="s">
        <v>292</v>
      </c>
      <c r="H72" s="112"/>
      <c r="I72" s="224"/>
      <c r="J72" s="114"/>
      <c r="K72" s="200"/>
      <c r="L72" s="200"/>
      <c r="M72" s="205"/>
      <c r="N72" s="205"/>
      <c r="O72" s="200">
        <v>0.0</v>
      </c>
      <c r="P72" s="200">
        <v>1.0</v>
      </c>
      <c r="Q72" s="200">
        <v>0.5</v>
      </c>
      <c r="R72" s="205" t="b">
        <v>0</v>
      </c>
      <c r="S72" s="205" t="b">
        <v>0</v>
      </c>
      <c r="T72" s="205" t="b">
        <v>1</v>
      </c>
      <c r="U72" s="207"/>
      <c r="V72" s="207"/>
    </row>
    <row r="73" outlineLevel="1">
      <c r="A73" s="324" t="s">
        <v>4153</v>
      </c>
      <c r="B73" s="117"/>
      <c r="C73" s="327" t="s">
        <v>48</v>
      </c>
      <c r="D73" s="327" t="s">
        <v>49</v>
      </c>
      <c r="E73" s="328" t="s">
        <v>50</v>
      </c>
      <c r="F73" s="329" t="s">
        <v>51</v>
      </c>
      <c r="G73" s="328" t="s">
        <v>52</v>
      </c>
      <c r="H73" s="331" t="str">
        <f>'テンプレート'!H80</f>
        <v>Comment</v>
      </c>
      <c r="I73" s="120"/>
      <c r="J73" s="117"/>
      <c r="K73" s="333" t="str">
        <f>'テンプレート'!K80</f>
        <v>ベクトル</v>
      </c>
      <c r="L73" s="333" t="str">
        <f>'テンプレート'!L80</f>
        <v>KBG (R.E.)</v>
      </c>
      <c r="M73" s="333" t="str">
        <f>'テンプレート'!M80</f>
        <v>BKB (R.A.)</v>
      </c>
      <c r="N73" s="333" t="str">
        <f>'テンプレート'!N80</f>
        <v>FKB (R.F.)</v>
      </c>
      <c r="O73" s="334" t="str">
        <f>'テンプレート'!O80</f>
        <v>盾削り値</v>
      </c>
      <c r="P73" s="333" t="str">
        <f>'テンプレート'!P80</f>
        <v>ﾋｯﾄｽﾄｯﾌﾟ</v>
      </c>
      <c r="Q73" s="334" t="str">
        <f>'テンプレート'!Q80</f>
        <v>ずらし</v>
      </c>
      <c r="R73" s="333" t="str">
        <f>'テンプレート'!R80</f>
        <v>相殺</v>
      </c>
      <c r="S73" s="334" t="str">
        <f>'テンプレート'!S80</f>
        <v>相殺ﾓｰｼｮﾝ</v>
      </c>
      <c r="T73" s="334" t="str">
        <f>'テンプレート'!T80</f>
        <v>飛び道具</v>
      </c>
      <c r="U73" s="334" t="str">
        <f>'テンプレート'!U80</f>
        <v>慣性反転</v>
      </c>
      <c r="V73" s="334" t="str">
        <f>'テンプレート'!V80</f>
        <v>向き反転</v>
      </c>
    </row>
    <row r="74" outlineLevel="1">
      <c r="A74" s="1237" t="s">
        <v>324</v>
      </c>
      <c r="B74" s="848"/>
      <c r="C74" s="414"/>
      <c r="D74" s="199" t="s">
        <v>218</v>
      </c>
      <c r="E74" s="414"/>
      <c r="F74" s="414"/>
      <c r="G74" s="414"/>
      <c r="H74" s="228" t="s">
        <v>4154</v>
      </c>
      <c r="I74" s="120"/>
      <c r="J74" s="117"/>
      <c r="K74" s="407"/>
      <c r="L74" s="407"/>
      <c r="M74" s="407"/>
      <c r="N74" s="407"/>
      <c r="O74" s="407"/>
      <c r="P74" s="407"/>
      <c r="Q74" s="407"/>
      <c r="R74" s="407"/>
      <c r="S74" s="407"/>
      <c r="T74" s="407"/>
      <c r="U74" s="205" t="s">
        <v>340</v>
      </c>
      <c r="V74" s="205" t="b">
        <v>1</v>
      </c>
    </row>
    <row r="75" outlineLevel="1">
      <c r="A75" s="324" t="s">
        <v>4155</v>
      </c>
      <c r="B75" s="117"/>
      <c r="C75" s="327" t="s">
        <v>48</v>
      </c>
      <c r="D75" s="327" t="s">
        <v>49</v>
      </c>
      <c r="E75" s="328" t="s">
        <v>50</v>
      </c>
      <c r="F75" s="329" t="s">
        <v>51</v>
      </c>
      <c r="G75" s="328" t="s">
        <v>52</v>
      </c>
      <c r="H75" s="331" t="str">
        <f>'テンプレート'!H85</f>
        <v>Comment</v>
      </c>
      <c r="I75" s="120"/>
      <c r="J75" s="117"/>
      <c r="K75" s="333" t="str">
        <f>'テンプレート'!K85</f>
        <v>ベクトル</v>
      </c>
      <c r="L75" s="333" t="str">
        <f>'テンプレート'!L85</f>
        <v>KBG (R.E.)</v>
      </c>
      <c r="M75" s="333" t="str">
        <f>'テンプレート'!M85</f>
        <v>BKB (R.A.)</v>
      </c>
      <c r="N75" s="333" t="str">
        <f>'テンプレート'!N85</f>
        <v>FKB (R.F.)</v>
      </c>
      <c r="O75" s="334" t="str">
        <f>'テンプレート'!O85</f>
        <v>盾削り値</v>
      </c>
      <c r="P75" s="333" t="str">
        <f>'テンプレート'!P85</f>
        <v>ﾋｯﾄｽﾄｯﾌﾟ</v>
      </c>
      <c r="Q75" s="334" t="str">
        <f>'テンプレート'!Q85</f>
        <v>ずらし</v>
      </c>
      <c r="R75" s="333" t="str">
        <f>'テンプレート'!R85</f>
        <v>相殺</v>
      </c>
      <c r="S75" s="334" t="str">
        <f>'テンプレート'!S85</f>
        <v>相殺ﾓｰｼｮﾝ</v>
      </c>
      <c r="T75" s="334" t="str">
        <f>'テンプレート'!T85</f>
        <v>飛び道具</v>
      </c>
      <c r="U75" s="334" t="str">
        <f>'テンプレート'!U85</f>
        <v>慣性反転</v>
      </c>
      <c r="V75" s="334" t="str">
        <f>'テンプレート'!V85</f>
        <v>向き反転</v>
      </c>
    </row>
    <row r="76" outlineLevel="1">
      <c r="A76" s="335" t="s">
        <v>324</v>
      </c>
      <c r="B76" s="597" t="s">
        <v>4156</v>
      </c>
      <c r="C76" s="199" t="s">
        <v>131</v>
      </c>
      <c r="D76" s="275" t="s">
        <v>464</v>
      </c>
      <c r="E76" s="199" t="s">
        <v>173</v>
      </c>
      <c r="F76" s="200">
        <v>12.0</v>
      </c>
      <c r="G76" s="201" t="s">
        <v>193</v>
      </c>
      <c r="H76" s="243" t="s">
        <v>4157</v>
      </c>
      <c r="I76" s="221"/>
      <c r="J76" s="110"/>
      <c r="K76" s="200"/>
      <c r="L76" s="200"/>
      <c r="M76" s="205"/>
      <c r="N76" s="205"/>
      <c r="O76" s="200">
        <v>0.0</v>
      </c>
      <c r="P76" s="200">
        <v>1.5</v>
      </c>
      <c r="Q76" s="200">
        <v>0.5</v>
      </c>
      <c r="R76" s="205" t="b">
        <v>0</v>
      </c>
      <c r="S76" s="205" t="b">
        <v>0</v>
      </c>
      <c r="T76" s="205" t="b">
        <v>1</v>
      </c>
      <c r="U76" s="344" t="s">
        <v>340</v>
      </c>
      <c r="V76" s="344" t="b">
        <v>1</v>
      </c>
    </row>
    <row r="77" outlineLevel="1">
      <c r="A77" s="222"/>
      <c r="B77" s="597" t="s">
        <v>4158</v>
      </c>
      <c r="C77" s="199" t="s">
        <v>450</v>
      </c>
      <c r="D77" s="233"/>
      <c r="E77" s="199" t="s">
        <v>79</v>
      </c>
      <c r="F77" s="200">
        <v>10.799999999999999</v>
      </c>
      <c r="G77" s="201" t="s">
        <v>193</v>
      </c>
      <c r="H77" s="231"/>
      <c r="J77" s="233"/>
      <c r="K77" s="200"/>
      <c r="L77" s="200"/>
      <c r="M77" s="205"/>
      <c r="N77" s="205"/>
      <c r="O77" s="200">
        <v>0.0</v>
      </c>
      <c r="P77" s="200">
        <v>1.5</v>
      </c>
      <c r="Q77" s="200">
        <v>0.5</v>
      </c>
      <c r="R77" s="205" t="b">
        <v>0</v>
      </c>
      <c r="S77" s="205" t="b">
        <v>0</v>
      </c>
      <c r="T77" s="205" t="b">
        <v>1</v>
      </c>
      <c r="U77" s="222"/>
      <c r="V77" s="222"/>
    </row>
    <row r="78" outlineLevel="1">
      <c r="A78" s="222"/>
      <c r="B78" s="597" t="s">
        <v>4159</v>
      </c>
      <c r="C78" s="199" t="s">
        <v>1881</v>
      </c>
      <c r="D78" s="233"/>
      <c r="E78" s="199" t="s">
        <v>191</v>
      </c>
      <c r="F78" s="200">
        <v>13.2</v>
      </c>
      <c r="G78" s="201" t="s">
        <v>193</v>
      </c>
      <c r="H78" s="231"/>
      <c r="J78" s="233"/>
      <c r="K78" s="200"/>
      <c r="L78" s="200"/>
      <c r="M78" s="205"/>
      <c r="N78" s="205"/>
      <c r="O78" s="200">
        <v>0.0</v>
      </c>
      <c r="P78" s="200">
        <v>1.5</v>
      </c>
      <c r="Q78" s="200">
        <v>0.5</v>
      </c>
      <c r="R78" s="205" t="b">
        <v>0</v>
      </c>
      <c r="S78" s="205" t="b">
        <v>0</v>
      </c>
      <c r="T78" s="205" t="b">
        <v>1</v>
      </c>
      <c r="U78" s="222"/>
      <c r="V78" s="222"/>
    </row>
    <row r="79" outlineLevel="1">
      <c r="A79" s="222"/>
      <c r="B79" s="597" t="s">
        <v>4160</v>
      </c>
      <c r="C79" s="199" t="s">
        <v>986</v>
      </c>
      <c r="D79" s="233"/>
      <c r="E79" s="199" t="s">
        <v>90</v>
      </c>
      <c r="F79" s="200">
        <v>9.6</v>
      </c>
      <c r="G79" s="201" t="s">
        <v>70</v>
      </c>
      <c r="H79" s="231"/>
      <c r="J79" s="233"/>
      <c r="K79" s="200"/>
      <c r="L79" s="203"/>
      <c r="M79" s="204"/>
      <c r="N79" s="204"/>
      <c r="O79" s="200">
        <v>0.0</v>
      </c>
      <c r="P79" s="200">
        <v>1.5</v>
      </c>
      <c r="Q79" s="200">
        <v>0.5</v>
      </c>
      <c r="R79" s="205" t="b">
        <v>0</v>
      </c>
      <c r="S79" s="205" t="b">
        <v>0</v>
      </c>
      <c r="T79" s="205" t="b">
        <v>1</v>
      </c>
      <c r="U79" s="222"/>
      <c r="V79" s="222"/>
    </row>
    <row r="80" outlineLevel="1">
      <c r="A80" s="207"/>
      <c r="B80" s="597" t="s">
        <v>4161</v>
      </c>
      <c r="C80" s="199" t="s">
        <v>4162</v>
      </c>
      <c r="D80" s="114"/>
      <c r="E80" s="199" t="s">
        <v>90</v>
      </c>
      <c r="F80" s="200">
        <v>9.6</v>
      </c>
      <c r="G80" s="201" t="s">
        <v>70</v>
      </c>
      <c r="H80" s="112"/>
      <c r="I80" s="224"/>
      <c r="J80" s="114"/>
      <c r="K80" s="200"/>
      <c r="L80" s="203"/>
      <c r="M80" s="204"/>
      <c r="N80" s="204"/>
      <c r="O80" s="200">
        <v>0.0</v>
      </c>
      <c r="P80" s="200">
        <v>1.5</v>
      </c>
      <c r="Q80" s="200">
        <v>0.5</v>
      </c>
      <c r="R80" s="205" t="b">
        <v>0</v>
      </c>
      <c r="S80" s="205" t="b">
        <v>0</v>
      </c>
      <c r="T80" s="205" t="b">
        <v>1</v>
      </c>
      <c r="U80" s="207"/>
      <c r="V80" s="207"/>
    </row>
    <row r="81">
      <c r="A81" s="312"/>
      <c r="B81" s="315"/>
      <c r="C81" s="317"/>
      <c r="D81" s="317"/>
      <c r="E81" s="318"/>
      <c r="F81" s="318"/>
      <c r="G81" s="318"/>
      <c r="H81" s="319"/>
      <c r="I81" s="319"/>
      <c r="J81" s="320"/>
      <c r="K81" s="320"/>
      <c r="L81" s="320"/>
      <c r="M81" s="320"/>
      <c r="N81" s="320"/>
      <c r="O81" s="320"/>
      <c r="P81" s="320"/>
      <c r="Q81" s="180"/>
      <c r="R81" s="180"/>
      <c r="S81" s="180"/>
      <c r="T81" s="180"/>
      <c r="U81" s="180"/>
      <c r="V81" s="180"/>
    </row>
    <row r="82">
      <c r="A82" s="390" t="s">
        <v>442</v>
      </c>
      <c r="B82" s="110"/>
      <c r="C82" s="319"/>
      <c r="D82" s="319"/>
      <c r="E82" s="320"/>
      <c r="F82" s="392"/>
      <c r="G82" s="392"/>
      <c r="H82" s="2662"/>
      <c r="I82" s="2691"/>
      <c r="J82" s="2691"/>
      <c r="K82" s="320"/>
      <c r="L82" s="320"/>
      <c r="M82" s="320"/>
      <c r="N82" s="180"/>
      <c r="O82" s="180"/>
      <c r="P82" s="180"/>
      <c r="Q82" s="320"/>
      <c r="R82" s="320"/>
      <c r="S82" s="320"/>
      <c r="T82" s="320"/>
      <c r="U82" s="320"/>
      <c r="V82" s="320"/>
    </row>
    <row r="83" outlineLevel="1">
      <c r="A83" s="112"/>
      <c r="B83" s="114"/>
      <c r="C83" s="393" t="s">
        <v>48</v>
      </c>
      <c r="D83" s="393" t="s">
        <v>49</v>
      </c>
      <c r="E83" s="393" t="s">
        <v>50</v>
      </c>
      <c r="F83" s="396" t="s">
        <v>51</v>
      </c>
      <c r="G83" s="319"/>
      <c r="H83" s="2662"/>
      <c r="I83" s="2691"/>
      <c r="J83" s="2692"/>
      <c r="K83" s="320"/>
      <c r="L83" s="320"/>
      <c r="M83" s="320"/>
      <c r="N83" s="320"/>
      <c r="O83" s="320"/>
      <c r="P83" s="320"/>
      <c r="Q83" s="320"/>
      <c r="R83" s="320"/>
      <c r="S83" s="320"/>
      <c r="T83" s="320"/>
      <c r="U83" s="320"/>
      <c r="V83" s="320"/>
    </row>
    <row r="84" outlineLevel="1">
      <c r="A84" s="398" t="s">
        <v>449</v>
      </c>
      <c r="B84" s="399" t="s">
        <v>449</v>
      </c>
      <c r="C84" s="199" t="s">
        <v>429</v>
      </c>
      <c r="D84" s="199" t="s">
        <v>66</v>
      </c>
      <c r="E84" s="199" t="s">
        <v>452</v>
      </c>
      <c r="F84" s="200">
        <v>1.56</v>
      </c>
      <c r="G84" s="319"/>
      <c r="H84" s="319"/>
      <c r="I84" s="319"/>
      <c r="J84" s="320"/>
      <c r="K84" s="320"/>
      <c r="L84" s="320"/>
      <c r="M84" s="320"/>
      <c r="N84" s="320"/>
      <c r="O84" s="320"/>
      <c r="P84" s="320"/>
      <c r="Q84" s="320"/>
      <c r="R84" s="320"/>
      <c r="S84" s="320"/>
      <c r="T84" s="320"/>
      <c r="U84" s="320"/>
      <c r="V84" s="320"/>
    </row>
    <row r="85" outlineLevel="1">
      <c r="A85" s="400" t="s">
        <v>454</v>
      </c>
      <c r="B85" s="399" t="s">
        <v>455</v>
      </c>
      <c r="C85" s="199" t="s">
        <v>105</v>
      </c>
      <c r="D85" s="199" t="s">
        <v>65</v>
      </c>
      <c r="E85" s="401"/>
      <c r="F85" s="402"/>
      <c r="G85" s="402"/>
      <c r="H85" s="319"/>
      <c r="I85" s="319"/>
      <c r="J85" s="320"/>
      <c r="K85" s="320"/>
      <c r="L85" s="320"/>
      <c r="M85" s="320"/>
      <c r="N85" s="320"/>
      <c r="O85" s="320"/>
      <c r="P85" s="320"/>
      <c r="Q85" s="320"/>
      <c r="R85" s="320"/>
      <c r="S85" s="320"/>
      <c r="T85" s="320"/>
      <c r="U85" s="320"/>
      <c r="V85" s="320"/>
    </row>
    <row r="86" outlineLevel="1">
      <c r="A86" s="231"/>
      <c r="B86" s="399" t="s">
        <v>456</v>
      </c>
      <c r="C86" s="199" t="s">
        <v>457</v>
      </c>
      <c r="D86" s="199" t="s">
        <v>458</v>
      </c>
      <c r="E86" s="401"/>
      <c r="F86" s="402"/>
      <c r="G86" s="402"/>
      <c r="H86" s="319"/>
      <c r="I86" s="319"/>
      <c r="J86" s="320"/>
      <c r="K86" s="320"/>
      <c r="L86" s="320"/>
      <c r="M86" s="320"/>
      <c r="N86" s="320"/>
      <c r="O86" s="320"/>
      <c r="P86" s="320"/>
      <c r="Q86" s="320"/>
      <c r="R86" s="320"/>
      <c r="S86" s="320"/>
      <c r="T86" s="320"/>
      <c r="U86" s="320"/>
      <c r="V86" s="320"/>
    </row>
    <row r="87" outlineLevel="1">
      <c r="A87" s="112"/>
      <c r="B87" s="399" t="s">
        <v>459</v>
      </c>
      <c r="C87" s="199" t="s">
        <v>212</v>
      </c>
      <c r="D87" s="199" t="s">
        <v>118</v>
      </c>
      <c r="E87" s="319"/>
      <c r="F87" s="402"/>
      <c r="G87" s="402"/>
      <c r="H87" s="319"/>
      <c r="I87" s="319"/>
      <c r="J87" s="320"/>
      <c r="K87" s="320"/>
      <c r="L87" s="320"/>
      <c r="M87" s="320"/>
      <c r="N87" s="320"/>
      <c r="O87" s="320"/>
      <c r="P87" s="320"/>
      <c r="Q87" s="320"/>
      <c r="R87" s="320"/>
      <c r="S87" s="320"/>
      <c r="T87" s="320"/>
      <c r="U87" s="320"/>
      <c r="V87" s="320"/>
    </row>
    <row r="88" outlineLevel="1">
      <c r="A88" s="403" t="s">
        <v>462</v>
      </c>
      <c r="B88" s="117"/>
      <c r="C88" s="393" t="s">
        <v>465</v>
      </c>
      <c r="D88" s="393" t="s">
        <v>48</v>
      </c>
      <c r="E88" s="393" t="s">
        <v>49</v>
      </c>
      <c r="F88" s="393" t="s">
        <v>50</v>
      </c>
      <c r="G88" s="396" t="s">
        <v>51</v>
      </c>
      <c r="H88" s="1036" t="s">
        <v>53</v>
      </c>
      <c r="I88" s="120"/>
      <c r="J88" s="117"/>
      <c r="K88" s="405" t="str">
        <f>'テンプレート'!K97</f>
        <v>ベクトル</v>
      </c>
      <c r="L88" s="405" t="str">
        <f>'テンプレート'!L97</f>
        <v>KBG (R.E.)</v>
      </c>
      <c r="M88" s="405" t="str">
        <f>'テンプレート'!M97</f>
        <v>BKB (R.A.)</v>
      </c>
      <c r="N88" s="405" t="str">
        <f>'テンプレート'!N97</f>
        <v>FKB (R.F.)</v>
      </c>
      <c r="O88" s="406" t="str">
        <f>'テンプレート'!O97</f>
        <v>盾削り値</v>
      </c>
      <c r="P88" s="405" t="str">
        <f>'テンプレート'!P97</f>
        <v>ﾋｯﾄｽﾄｯﾌﾟ</v>
      </c>
      <c r="Q88" s="406" t="str">
        <f>'テンプレート'!Q97</f>
        <v>ずらし</v>
      </c>
      <c r="R88" s="408"/>
      <c r="S88" s="408"/>
      <c r="T88" s="408"/>
      <c r="U88" s="408"/>
      <c r="V88" s="408"/>
    </row>
    <row r="89" outlineLevel="1">
      <c r="A89" s="411" t="s">
        <v>467</v>
      </c>
      <c r="B89" s="399" t="s">
        <v>469</v>
      </c>
      <c r="C89" s="424" t="b">
        <v>0</v>
      </c>
      <c r="D89" s="407"/>
      <c r="E89" s="426">
        <v>29.0</v>
      </c>
      <c r="F89" s="407"/>
      <c r="G89" s="407"/>
      <c r="H89" s="1141"/>
      <c r="I89" s="221"/>
      <c r="J89" s="110"/>
      <c r="K89" s="407"/>
      <c r="L89" s="407"/>
      <c r="M89" s="407"/>
      <c r="N89" s="407"/>
      <c r="O89" s="407"/>
      <c r="P89" s="407"/>
      <c r="Q89" s="407"/>
      <c r="R89" s="408"/>
      <c r="S89" s="320"/>
      <c r="T89" s="320"/>
      <c r="U89" s="320"/>
      <c r="V89" s="320"/>
    </row>
    <row r="90" outlineLevel="1">
      <c r="A90" s="207"/>
      <c r="B90" s="399" t="s">
        <v>462</v>
      </c>
      <c r="C90" s="207"/>
      <c r="D90" s="127">
        <v>18.0</v>
      </c>
      <c r="E90" s="207"/>
      <c r="F90" s="199" t="s">
        <v>90</v>
      </c>
      <c r="G90" s="200">
        <v>9.6</v>
      </c>
      <c r="H90" s="112"/>
      <c r="I90" s="224"/>
      <c r="J90" s="114"/>
      <c r="K90" s="203"/>
      <c r="L90" s="203"/>
      <c r="M90" s="204"/>
      <c r="N90" s="204"/>
      <c r="O90" s="407"/>
      <c r="P90" s="407"/>
      <c r="Q90" s="407"/>
      <c r="R90" s="408"/>
      <c r="S90" s="320"/>
      <c r="T90" s="320"/>
      <c r="U90" s="320"/>
      <c r="V90" s="320"/>
    </row>
    <row r="91" outlineLevel="1">
      <c r="A91" s="411" t="s">
        <v>474</v>
      </c>
      <c r="B91" s="399" t="s">
        <v>469</v>
      </c>
      <c r="C91" s="424" t="b">
        <v>0</v>
      </c>
      <c r="D91" s="407"/>
      <c r="E91" s="216" t="s">
        <v>165</v>
      </c>
      <c r="F91" s="407"/>
      <c r="G91" s="407"/>
      <c r="H91" s="1141"/>
      <c r="I91" s="221"/>
      <c r="J91" s="110"/>
      <c r="K91" s="407"/>
      <c r="L91" s="407"/>
      <c r="M91" s="407"/>
      <c r="N91" s="407"/>
      <c r="O91" s="407"/>
      <c r="P91" s="407"/>
      <c r="Q91" s="407"/>
      <c r="R91" s="408"/>
      <c r="S91" s="320"/>
      <c r="T91" s="320"/>
      <c r="U91" s="320"/>
      <c r="V91" s="320"/>
    </row>
    <row r="92" outlineLevel="1">
      <c r="A92" s="207"/>
      <c r="B92" s="399" t="s">
        <v>462</v>
      </c>
      <c r="C92" s="207"/>
      <c r="D92" s="127">
        <v>15.0</v>
      </c>
      <c r="E92" s="207"/>
      <c r="F92" s="199" t="s">
        <v>79</v>
      </c>
      <c r="G92" s="200">
        <v>10.799999999999999</v>
      </c>
      <c r="H92" s="112"/>
      <c r="I92" s="224"/>
      <c r="J92" s="114"/>
      <c r="K92" s="203"/>
      <c r="L92" s="203"/>
      <c r="M92" s="204"/>
      <c r="N92" s="204"/>
      <c r="O92" s="407"/>
      <c r="P92" s="407"/>
      <c r="Q92" s="407"/>
      <c r="R92" s="408"/>
      <c r="S92" s="320"/>
      <c r="T92" s="320"/>
      <c r="U92" s="320"/>
      <c r="V92" s="320"/>
    </row>
    <row r="93" outlineLevel="1">
      <c r="A93" s="411" t="s">
        <v>477</v>
      </c>
      <c r="B93" s="399" t="s">
        <v>469</v>
      </c>
      <c r="C93" s="424" t="b">
        <v>0</v>
      </c>
      <c r="D93" s="407"/>
      <c r="E93" s="426">
        <v>47.0</v>
      </c>
      <c r="F93" s="407"/>
      <c r="G93" s="407"/>
      <c r="H93" s="283" t="s">
        <v>3229</v>
      </c>
      <c r="I93" s="221"/>
      <c r="J93" s="110"/>
      <c r="K93" s="407"/>
      <c r="L93" s="407"/>
      <c r="M93" s="407"/>
      <c r="N93" s="407"/>
      <c r="O93" s="407"/>
      <c r="P93" s="407"/>
      <c r="Q93" s="407"/>
      <c r="R93" s="408"/>
      <c r="S93" s="320"/>
      <c r="T93" s="320"/>
      <c r="U93" s="320"/>
      <c r="V93" s="320"/>
    </row>
    <row r="94" outlineLevel="1">
      <c r="A94" s="207"/>
      <c r="B94" s="399" t="s">
        <v>462</v>
      </c>
      <c r="C94" s="207"/>
      <c r="D94" s="127">
        <v>18.0</v>
      </c>
      <c r="E94" s="207"/>
      <c r="F94" s="199" t="s">
        <v>66</v>
      </c>
      <c r="G94" s="200">
        <v>7.199999999999999</v>
      </c>
      <c r="H94" s="112"/>
      <c r="I94" s="224"/>
      <c r="J94" s="114"/>
      <c r="K94" s="203"/>
      <c r="L94" s="203"/>
      <c r="M94" s="204"/>
      <c r="N94" s="204"/>
      <c r="O94" s="407"/>
      <c r="P94" s="407"/>
      <c r="Q94" s="407"/>
      <c r="R94" s="408"/>
      <c r="S94" s="179"/>
      <c r="T94" s="179"/>
      <c r="U94" s="179"/>
      <c r="V94" s="179"/>
    </row>
    <row r="95" outlineLevel="1">
      <c r="A95" s="411" t="s">
        <v>482</v>
      </c>
      <c r="B95" s="399" t="s">
        <v>469</v>
      </c>
      <c r="C95" s="424" t="b">
        <v>0</v>
      </c>
      <c r="D95" s="199" t="s">
        <v>299</v>
      </c>
      <c r="E95" s="216" t="s">
        <v>121</v>
      </c>
      <c r="F95" s="199" t="s">
        <v>58</v>
      </c>
      <c r="G95" s="199" t="s">
        <v>103</v>
      </c>
      <c r="H95" s="283" t="s">
        <v>4163</v>
      </c>
      <c r="I95" s="221"/>
      <c r="J95" s="110"/>
      <c r="K95" s="407"/>
      <c r="L95" s="407"/>
      <c r="M95" s="407"/>
      <c r="N95" s="407"/>
      <c r="O95" s="407"/>
      <c r="P95" s="407"/>
      <c r="Q95" s="407"/>
      <c r="R95" s="408"/>
      <c r="S95" s="179"/>
      <c r="T95" s="179"/>
      <c r="U95" s="179"/>
      <c r="V95" s="179"/>
    </row>
    <row r="96" outlineLevel="1">
      <c r="A96" s="207"/>
      <c r="B96" s="399" t="s">
        <v>462</v>
      </c>
      <c r="C96" s="207"/>
      <c r="D96" s="127">
        <v>24.0</v>
      </c>
      <c r="E96" s="207"/>
      <c r="F96" s="199" t="s">
        <v>229</v>
      </c>
      <c r="G96" s="200">
        <v>6.0</v>
      </c>
      <c r="H96" s="112"/>
      <c r="I96" s="224"/>
      <c r="J96" s="114"/>
      <c r="K96" s="203"/>
      <c r="L96" s="203"/>
      <c r="M96" s="204"/>
      <c r="N96" s="204"/>
      <c r="O96" s="407"/>
      <c r="P96" s="407"/>
      <c r="Q96" s="407"/>
      <c r="R96" s="408"/>
      <c r="S96" s="179"/>
      <c r="T96" s="179"/>
      <c r="U96" s="179"/>
      <c r="V96" s="179"/>
    </row>
    <row r="97">
      <c r="A97" s="312"/>
      <c r="B97" s="315"/>
      <c r="C97" s="317"/>
      <c r="D97" s="317"/>
      <c r="E97" s="319"/>
      <c r="F97" s="248"/>
      <c r="G97" s="248"/>
      <c r="H97" s="319"/>
      <c r="I97" s="319"/>
      <c r="J97" s="320"/>
      <c r="K97" s="320"/>
      <c r="L97" s="121"/>
      <c r="M97" s="121"/>
      <c r="N97" s="121"/>
      <c r="O97" s="179"/>
      <c r="P97" s="179"/>
      <c r="Q97" s="121"/>
      <c r="R97" s="121"/>
      <c r="S97" s="121"/>
      <c r="T97" s="121"/>
      <c r="U97" s="121"/>
      <c r="V97" s="121"/>
    </row>
    <row r="98">
      <c r="A98" s="429" t="s">
        <v>486</v>
      </c>
      <c r="B98" s="110"/>
      <c r="C98" s="392"/>
      <c r="D98" s="121"/>
      <c r="E98" s="121"/>
      <c r="F98" s="121"/>
      <c r="G98" s="121"/>
      <c r="H98" s="121"/>
      <c r="I98" s="121"/>
      <c r="J98" s="180"/>
      <c r="K98" s="121"/>
      <c r="L98" s="121"/>
      <c r="M98" s="121"/>
      <c r="N98" s="121"/>
      <c r="O98" s="121"/>
      <c r="P98" s="121"/>
      <c r="Q98" s="180"/>
      <c r="R98" s="121"/>
      <c r="S98" s="121"/>
      <c r="T98" s="121"/>
      <c r="U98" s="121"/>
      <c r="V98" s="121"/>
    </row>
    <row r="99" outlineLevel="1">
      <c r="A99" s="112"/>
      <c r="B99" s="114"/>
      <c r="C99" s="430" t="s">
        <v>487</v>
      </c>
      <c r="D99" s="430" t="s">
        <v>489</v>
      </c>
      <c r="E99" s="430" t="s">
        <v>49</v>
      </c>
      <c r="F99" s="430" t="s">
        <v>490</v>
      </c>
      <c r="G99" s="431"/>
      <c r="H99" s="319"/>
      <c r="I99" s="319"/>
      <c r="J99" s="320"/>
      <c r="K99" s="320"/>
      <c r="L99" s="121"/>
      <c r="M99" s="121"/>
      <c r="N99" s="121"/>
      <c r="O99" s="121"/>
      <c r="P99" s="121"/>
      <c r="Q99" s="121"/>
      <c r="R99" s="121"/>
      <c r="S99" s="121"/>
      <c r="T99" s="121"/>
      <c r="U99" s="121"/>
      <c r="V99" s="121"/>
    </row>
    <row r="100" outlineLevel="1">
      <c r="A100" s="432" t="s">
        <v>492</v>
      </c>
      <c r="B100" s="433" t="s">
        <v>455</v>
      </c>
      <c r="C100" s="127" t="str">
        <f t="array" ref="C100">INDEX(Dodges!$C$3:$U$84, MATCH($A$1,Dodges!$A$3:$A$85,0), MATCH(C99,Dodges!$C$2:$F$2,0))</f>
        <v>3-17</v>
      </c>
      <c r="D100" s="127" t="str">
        <f t="array" ref="D100">INDEX(Dodges!$C$3:$U$84, MATCH($A$1,Dodges!$A$3:$A$85,0), MATCH(D99,Dodges!$C$2:$F$2,0))</f>
        <v>6-17</v>
      </c>
      <c r="E100" s="127" t="str">
        <f t="array" ref="E100">INDEX(Dodges!$C$3:$U$84, MATCH($A$1,Dodges!$A$3:$A$85,0), MATCH(E99,Dodges!$C$2:$F$2,0))</f>
        <v>25 (20)</v>
      </c>
      <c r="F100" s="127" t="str">
        <f t="array" ref="F100">INDEX(Dodges!$C$3:$U$84, MATCH($A$1,Dodges!$A$3:$A$85,0), MATCH(F99,Dodges!$C$2:$F$2,0))</f>
        <v>33 (27)</v>
      </c>
      <c r="G100" s="402"/>
      <c r="H100" s="319"/>
      <c r="I100" s="319"/>
      <c r="J100" s="320"/>
      <c r="K100" s="320"/>
      <c r="L100" s="320"/>
      <c r="M100" s="121"/>
      <c r="N100" s="121"/>
      <c r="O100" s="121"/>
      <c r="P100" s="121"/>
      <c r="Q100" s="121"/>
      <c r="R100" s="121"/>
      <c r="S100" s="121"/>
      <c r="T100" s="121"/>
      <c r="U100" s="121"/>
      <c r="V100" s="121"/>
    </row>
    <row r="101" outlineLevel="1">
      <c r="A101" s="231"/>
      <c r="B101" s="433" t="s">
        <v>496</v>
      </c>
      <c r="C101" s="127" t="str">
        <f t="array" ref="C101">INDEX(Dodges!$G$3:$U$84, MATCH($A$1,Dodges!$A$3:$A$85,0), MATCH(C99,Dodges!$G$2:$J$2,0))</f>
        <v>4-15</v>
      </c>
      <c r="D101" s="127" t="str">
        <f t="array" ref="D101">INDEX(Dodges!$G$3:$U$84, MATCH($A$1,Dodges!$A$3:$A$85,0), MATCH(D99,Dodges!$G$2:$J$2,0))</f>
        <v>8-14</v>
      </c>
      <c r="E101" s="127" t="str">
        <f t="array" ref="E101">INDEX(Dodges!$G$3:$U$84, MATCH($A$1,Dodges!$A$3:$A$85,0), MATCH(E99,Dodges!$G$2:$J$2,0))</f>
        <v>29</v>
      </c>
      <c r="F101" s="127">
        <f t="array" ref="F101">INDEX(Dodges!$G$3:$U$84, MATCH($A$1,Dodges!$A$3:$A$85,0), MATCH(F99,Dodges!$G$2:$J$2,0))</f>
        <v>38</v>
      </c>
      <c r="G101" s="436"/>
      <c r="H101" s="434"/>
      <c r="I101" s="319"/>
      <c r="J101" s="179"/>
      <c r="K101" s="320"/>
      <c r="L101" s="320"/>
      <c r="M101" s="320"/>
      <c r="N101" s="320"/>
      <c r="O101" s="121"/>
      <c r="P101" s="121"/>
      <c r="Q101" s="121"/>
      <c r="R101" s="121"/>
      <c r="S101" s="121"/>
      <c r="T101" s="121"/>
      <c r="U101" s="121"/>
      <c r="V101" s="121"/>
    </row>
    <row r="102" outlineLevel="1">
      <c r="A102" s="112"/>
      <c r="B102" s="433" t="s">
        <v>497</v>
      </c>
      <c r="C102" s="127" t="str">
        <f t="array" ref="C102">INDEX(Dodges!$K$3:$U$84, MATCH($A$1,Dodges!$A$3:$A$85,0), MATCH(C99,Dodges!$K$2:$N$2,0))</f>
        <v>5-16</v>
      </c>
      <c r="D102" s="127" t="str">
        <f t="array" ref="D102">INDEX(Dodges!$K$3:$U$84, MATCH($A$1,Dodges!$A$3:$A$85,0), MATCH(D99,Dodges!$K$2:$N$2,0))</f>
        <v>9-14</v>
      </c>
      <c r="E102" s="127" t="str">
        <f t="array" ref="E102">INDEX(Dodges!$K$3:$U$84, MATCH($A$1,Dodges!$A$3:$A$85,0), MATCH(E99,Dodges!$K$2:$N$2,0))</f>
        <v>34</v>
      </c>
      <c r="F102" s="127" t="str">
        <f t="array" ref="F102">INDEX(Dodges!$K$3:$U$84, MATCH($A$1,Dodges!$A$3:$A$85,0), MATCH(F99,Dodges!$K$2:$N$2,0))</f>
        <v>51</v>
      </c>
      <c r="G102" s="436"/>
      <c r="H102" s="434"/>
      <c r="I102" s="434"/>
      <c r="J102" s="179"/>
      <c r="K102" s="179"/>
      <c r="L102" s="179"/>
      <c r="M102" s="179"/>
      <c r="N102" s="179"/>
      <c r="O102" s="121"/>
      <c r="P102" s="121"/>
      <c r="Q102" s="121"/>
      <c r="R102" s="121"/>
      <c r="S102" s="121"/>
      <c r="T102" s="121"/>
      <c r="U102" s="121"/>
      <c r="V102" s="121"/>
    </row>
    <row r="103" outlineLevel="1">
      <c r="A103" s="432" t="s">
        <v>498</v>
      </c>
      <c r="B103" s="433" t="s">
        <v>499</v>
      </c>
      <c r="C103" s="127" t="str">
        <f t="array" ref="C103">INDEX(Dodges!$O$3:$U$84, MATCH($A$1,Dodges!$A$3:$A$85,0), MATCH(C99,Dodges!$O$2:$R$2,0))</f>
        <v>3-27</v>
      </c>
      <c r="D103" s="127" t="str">
        <f t="array" ref="D103">INDEX(Dodges!$O$3:$U$84, MATCH($A$1,Dodges!$A$3:$A$85,0), MATCH(D99,Dodges!$O$2:$R$2,0))</f>
        <v>6-25</v>
      </c>
      <c r="E103" s="127" t="str">
        <f t="array" ref="E103">INDEX(Dodges!$O$3:$U$84, MATCH($A$1,Dodges!$A$3:$A$85,0), MATCH(E99,Dodges!$O$2:$R$2,0))</f>
        <v>49</v>
      </c>
      <c r="F103" s="248"/>
      <c r="G103" s="248"/>
      <c r="H103" s="2695"/>
      <c r="I103" s="180"/>
      <c r="J103" s="104"/>
      <c r="K103" s="121"/>
      <c r="L103" s="121"/>
      <c r="M103" s="121"/>
      <c r="N103" s="121"/>
      <c r="O103" s="320"/>
      <c r="P103" s="320"/>
      <c r="Q103" s="320"/>
      <c r="R103" s="320"/>
      <c r="S103" s="320"/>
      <c r="T103" s="320"/>
      <c r="U103" s="320"/>
      <c r="V103" s="320"/>
    </row>
    <row r="104" outlineLevel="1">
      <c r="A104" s="112"/>
      <c r="B104" s="433" t="s">
        <v>500</v>
      </c>
      <c r="C104" s="127" t="str">
        <f t="array" ref="C104">INDEX(Dodges!$S$3:$U$84, MATCH($A$1,Dodges!$A$3:$A$85,0), MATCH(C99,Dodges!$S$2:$U$2,0))</f>
        <v>3-21</v>
      </c>
      <c r="D104" s="127" t="str">
        <f t="array" ref="D104">INDEX(Dodges!$S$3:$U$84, MATCH($A$1,Dodges!$A$3:$A$85,0), MATCH(D99,Dodges!$S$2:$U$2,0))</f>
        <v>6-20</v>
      </c>
      <c r="E104" s="127" t="str">
        <f t="array" ref="E104">INDEX(Dodges!$S$3:$U$84, MATCH($A$1,Dodges!$A$3:$A$85,0), MATCH(E99,Dodges!$S$2:$U$2,0))</f>
        <v>真横：83
真上：113
真下：66</v>
      </c>
      <c r="F104" s="436"/>
      <c r="G104" s="436"/>
      <c r="H104" s="180"/>
      <c r="I104" s="180"/>
      <c r="J104" s="179"/>
      <c r="K104" s="179"/>
      <c r="L104" s="179"/>
      <c r="M104" s="179"/>
      <c r="N104" s="121"/>
      <c r="O104" s="180"/>
      <c r="P104" s="180"/>
      <c r="Q104" s="180"/>
      <c r="R104" s="180"/>
      <c r="S104" s="180"/>
      <c r="T104" s="180"/>
      <c r="U104" s="180"/>
      <c r="V104" s="180"/>
    </row>
    <row r="105">
      <c r="A105" s="438"/>
      <c r="B105" s="439"/>
      <c r="C105" s="431"/>
      <c r="D105" s="431"/>
      <c r="E105" s="440"/>
      <c r="F105" s="431"/>
      <c r="G105" s="431"/>
      <c r="H105" s="431"/>
      <c r="I105" s="431"/>
      <c r="J105" s="121"/>
      <c r="K105" s="319"/>
      <c r="L105" s="319"/>
      <c r="M105" s="319"/>
      <c r="N105" s="319"/>
      <c r="O105" s="180"/>
      <c r="P105" s="180"/>
      <c r="Q105" s="180"/>
      <c r="R105" s="180"/>
      <c r="S105" s="180"/>
      <c r="T105" s="180"/>
      <c r="U105" s="180"/>
      <c r="V105" s="180"/>
    </row>
    <row r="106">
      <c r="A106" s="441" t="s">
        <v>501</v>
      </c>
      <c r="B106" s="110"/>
      <c r="C106" s="320"/>
      <c r="D106" s="179"/>
      <c r="E106" s="320"/>
      <c r="F106" s="138"/>
      <c r="G106" s="138"/>
      <c r="H106" s="179"/>
      <c r="I106" s="179"/>
      <c r="J106" s="180"/>
      <c r="K106" s="180"/>
      <c r="L106" s="180"/>
      <c r="M106" s="180"/>
      <c r="N106" s="180"/>
      <c r="O106" s="180"/>
      <c r="P106" s="180"/>
      <c r="Q106" s="180"/>
      <c r="R106" s="180"/>
      <c r="S106" s="180"/>
      <c r="T106" s="180"/>
      <c r="U106" s="180"/>
      <c r="V106" s="180"/>
    </row>
    <row r="107" outlineLevel="1">
      <c r="A107" s="112"/>
      <c r="B107" s="114"/>
      <c r="C107" s="442" t="s">
        <v>487</v>
      </c>
      <c r="D107" s="442" t="s">
        <v>49</v>
      </c>
      <c r="E107" s="442" t="s">
        <v>48</v>
      </c>
      <c r="F107" s="442" t="s">
        <v>50</v>
      </c>
      <c r="G107" s="443" t="s">
        <v>51</v>
      </c>
      <c r="H107" s="320"/>
      <c r="I107" s="320"/>
      <c r="J107" s="179"/>
      <c r="K107" s="444" t="str">
        <f>'テンプレート'!K116</f>
        <v>アイテム取得</v>
      </c>
      <c r="L107" s="117"/>
      <c r="M107" s="445" t="str">
        <f>'テンプレート'!M116</f>
        <v>取得フレーム</v>
      </c>
      <c r="N107" s="445" t="str">
        <f>'テンプレート'!N116</f>
        <v>Duration</v>
      </c>
      <c r="O107" s="180"/>
      <c r="P107" s="180"/>
      <c r="Q107" s="180"/>
      <c r="R107" s="180"/>
      <c r="S107" s="180"/>
      <c r="T107" s="180"/>
      <c r="U107" s="180"/>
      <c r="V107" s="180"/>
    </row>
    <row r="108" outlineLevel="1">
      <c r="A108" s="446" t="s">
        <v>502</v>
      </c>
      <c r="B108" s="447" t="s">
        <v>503</v>
      </c>
      <c r="C108" s="448"/>
      <c r="D108" s="127">
        <f t="array" ref="D108">INDEX('Ledge  Tech'!$C$3:$C106, MATCH($A$1,'Ledge  Tech'!$A$3:$A$109,0), MATCH(D107,'Ledge  Tech'!$C$2,0))</f>
        <v>19</v>
      </c>
      <c r="E108" s="448"/>
      <c r="F108" s="448"/>
      <c r="G108" s="448"/>
      <c r="H108" s="320"/>
      <c r="I108" s="320"/>
      <c r="J108" s="121"/>
      <c r="K108" s="449" t="str">
        <f>'テンプレート'!K117</f>
        <v>小アイテム</v>
      </c>
      <c r="L108" s="450" t="str">
        <f>'テンプレート'!L117</f>
        <v>On-Spot</v>
      </c>
      <c r="M108" s="127" t="s">
        <v>504</v>
      </c>
      <c r="N108" s="127">
        <v>7.0</v>
      </c>
      <c r="O108" s="180"/>
      <c r="P108" s="180"/>
      <c r="Q108" s="180"/>
      <c r="R108" s="180"/>
      <c r="S108" s="180"/>
      <c r="T108" s="180"/>
      <c r="U108" s="180"/>
      <c r="V108" s="180"/>
    </row>
    <row r="109" outlineLevel="1">
      <c r="A109" s="222"/>
      <c r="B109" s="447" t="s">
        <v>455</v>
      </c>
      <c r="C109" s="127" t="str">
        <f t="array" ref="C109">INDEX('Ledge  Tech'!$D$3:$E106, MATCH($A$1,'Ledge  Tech'!$A$3:$A$109,0), MATCH(C107,'Ledge  Tech'!$D$2:$E$2,0))</f>
        <v>1-33</v>
      </c>
      <c r="D109" s="127">
        <f t="array" ref="D109">INDEX('Ledge  Tech'!$D$3:$E106, MATCH($A$1,'Ledge  Tech'!$A$3:$A$109,0), MATCH(D107,'Ledge  Tech'!$D$2:$E$2,0))</f>
        <v>34</v>
      </c>
      <c r="E109" s="448"/>
      <c r="F109" s="448"/>
      <c r="G109" s="448"/>
      <c r="H109" s="320"/>
      <c r="I109" s="320"/>
      <c r="J109" s="179"/>
      <c r="K109" s="207"/>
      <c r="L109" s="450" t="str">
        <f>'テンプレート'!L118</f>
        <v>歩き</v>
      </c>
      <c r="M109" s="127" t="s">
        <v>504</v>
      </c>
      <c r="N109" s="127">
        <v>19.0</v>
      </c>
      <c r="O109" s="180"/>
      <c r="P109" s="180"/>
      <c r="Q109" s="180"/>
      <c r="R109" s="180"/>
      <c r="S109" s="180"/>
      <c r="T109" s="180"/>
      <c r="U109" s="180"/>
      <c r="V109" s="180"/>
    </row>
    <row r="110" outlineLevel="1">
      <c r="A110" s="222"/>
      <c r="B110" s="447" t="s">
        <v>486</v>
      </c>
      <c r="C110" s="127" t="str">
        <f t="array" ref="C110">INDEX('Ledge  Tech'!$F$3:$G$109, MATCH($A$1,'Ledge  Tech'!$A$3:$A$109,0), MATCH(C107,'Ledge  Tech'!$F$2:$G$2,0))</f>
        <v>1-23</v>
      </c>
      <c r="D110" s="127">
        <f t="array" ref="D110">INDEX('Ledge  Tech'!$F$3:$G$109, MATCH($A$1,'Ledge  Tech'!$A$3:$A$109,0), MATCH(D107,'Ledge  Tech'!$F$2:$G$2,0))</f>
        <v>45</v>
      </c>
      <c r="E110" s="448"/>
      <c r="F110" s="448"/>
      <c r="G110" s="448"/>
      <c r="H110" s="320"/>
      <c r="I110" s="320"/>
      <c r="J110" s="121"/>
      <c r="K110" s="451" t="str">
        <f>'テンプレート'!K119</f>
        <v>アイテム投擲</v>
      </c>
      <c r="L110" s="117"/>
      <c r="M110" s="445" t="str">
        <f>'テンプレート'!M119</f>
        <v>投擲フレーム</v>
      </c>
      <c r="N110" s="445" t="str">
        <f>'テンプレート'!N119</f>
        <v>Duration</v>
      </c>
      <c r="O110" s="180"/>
      <c r="P110" s="180"/>
      <c r="Q110" s="180"/>
      <c r="R110" s="180"/>
      <c r="S110" s="180"/>
      <c r="T110" s="180"/>
      <c r="U110" s="180"/>
      <c r="V110" s="180"/>
    </row>
    <row r="111" outlineLevel="1">
      <c r="A111" s="222"/>
      <c r="B111" s="447" t="s">
        <v>505</v>
      </c>
      <c r="C111" s="127" t="str">
        <f t="array" ref="C111">INDEX('Ledge  Tech'!$H$3:$I$109, MATCH($A$1,'Ledge  Tech'!$A$3:$A$109,0), MATCH(C107,'Ledge  Tech'!$H$2:$I$2,0))</f>
        <v>1-10</v>
      </c>
      <c r="D111" s="127">
        <f t="array" ref="D111">INDEX('Ledge  Tech'!$H$3:$I$109, MATCH($A$1,'Ledge  Tech'!$A$3:$A$109,0), MATCH(D107,'Ledge  Tech'!$H$2:$I$2,0))</f>
        <v>12</v>
      </c>
      <c r="E111" s="448"/>
      <c r="F111" s="448"/>
      <c r="G111" s="448"/>
      <c r="H111" s="320"/>
      <c r="I111" s="320"/>
      <c r="J111" s="179"/>
      <c r="K111" s="452" t="str">
        <f>'テンプレート'!K120</f>
        <v>Ground投擲</v>
      </c>
      <c r="L111" s="450" t="str">
        <f>'テンプレート'!L120</f>
        <v>前Throws</v>
      </c>
      <c r="M111" s="127" t="s">
        <v>145</v>
      </c>
      <c r="N111" s="127">
        <v>23.0</v>
      </c>
      <c r="O111" s="121"/>
      <c r="P111" s="121"/>
      <c r="Q111" s="121"/>
      <c r="R111" s="121"/>
      <c r="S111" s="121"/>
      <c r="T111" s="121"/>
      <c r="U111" s="121"/>
      <c r="V111" s="121"/>
    </row>
    <row r="112" outlineLevel="1">
      <c r="A112" s="207"/>
      <c r="B112" s="447" t="s">
        <v>506</v>
      </c>
      <c r="C112" s="127" t="str">
        <f t="array" ref="C112">INDEX('Ledge  Tech'!$J$3:$M$109, MATCH($A$1,'Ledge  Tech'!$A$3:$A$109,0), MATCH(C107,'Ledge  Tech'!$J$2:$M$2,0))</f>
        <v>1-20</v>
      </c>
      <c r="D112" s="127">
        <f t="array" ref="D112">INDEX('Ledge  Tech'!$J$3:$M$109, MATCH($A$1,'Ledge  Tech'!$A$3:$A$109,0), MATCH(D107,'Ledge  Tech'!$J$2:$M$2,0))</f>
        <v>55</v>
      </c>
      <c r="E112" s="127" t="str">
        <f t="array" ref="E112">INDEX('Ledge  Tech'!$J$3:$M$109, MATCH($A$1,'Ledge  Tech'!$A$3:$A$109,0), MATCH(E107,'Ledge  Tech'!$J$2:$M$2,0))</f>
        <v>18-20</v>
      </c>
      <c r="F112" s="127">
        <f t="array" ref="F112">INDEX('Ledge  Tech'!$J$3:$M$109, MATCH($A$1,'Ledge  Tech'!$A$3:$A$109,0), MATCH(F107,'Ledge  Tech'!$J$2:$M$2,0))</f>
        <v>9</v>
      </c>
      <c r="G112" s="127">
        <f>F112*1.2</f>
        <v>10.8</v>
      </c>
      <c r="H112" s="320"/>
      <c r="I112" s="320"/>
      <c r="J112" s="121"/>
      <c r="K112" s="222"/>
      <c r="L112" s="450" t="str">
        <f>'テンプレート'!L121</f>
        <v>後Throws</v>
      </c>
      <c r="M112" s="127" t="s">
        <v>191</v>
      </c>
      <c r="N112" s="127">
        <v>23.0</v>
      </c>
      <c r="O112" s="121"/>
      <c r="P112" s="121"/>
      <c r="Q112" s="121"/>
      <c r="R112" s="121"/>
      <c r="S112" s="121"/>
      <c r="T112" s="121"/>
      <c r="U112" s="121"/>
      <c r="V112" s="121"/>
    </row>
    <row r="113" outlineLevel="1">
      <c r="A113" s="446" t="s">
        <v>507</v>
      </c>
      <c r="B113" s="447" t="s">
        <v>455</v>
      </c>
      <c r="C113" s="127" t="str">
        <f t="array" ref="C113">INDEX('Ledge  Tech'!$N$3:$O$109, MATCH($A$1,'Ledge  Tech'!$A$3:$A$109,0), MATCH(C107,'Ledge  Tech'!$N$2:$O$2,0))</f>
        <v>1-20</v>
      </c>
      <c r="D113" s="127">
        <f t="array" ref="D113">INDEX('Ledge  Tech'!$N$3:$O$109, MATCH($A$1,'Ledge  Tech'!$A$3:$A$109,0), MATCH(D107,'Ledge  Tech'!$N$2:$O$2,0))</f>
        <v>25</v>
      </c>
      <c r="E113" s="448"/>
      <c r="F113" s="448"/>
      <c r="G113" s="448"/>
      <c r="H113" s="320"/>
      <c r="I113" s="320"/>
      <c r="J113" s="179"/>
      <c r="K113" s="222"/>
      <c r="L113" s="450" t="str">
        <f>'テンプレート'!L122</f>
        <v>上Throws</v>
      </c>
      <c r="M113" s="127" t="s">
        <v>74</v>
      </c>
      <c r="N113" s="127">
        <v>23.0</v>
      </c>
      <c r="O113" s="320"/>
      <c r="P113" s="320"/>
      <c r="Q113" s="320"/>
      <c r="R113" s="320"/>
      <c r="S113" s="320"/>
      <c r="T113" s="320"/>
      <c r="U113" s="320"/>
      <c r="V113" s="320"/>
    </row>
    <row r="114" outlineLevel="1">
      <c r="A114" s="222"/>
      <c r="B114" s="447" t="s">
        <v>496</v>
      </c>
      <c r="C114" s="127" t="str">
        <f t="array" ref="C114">INDEX('Ledge  Tech'!$P$3:$Q$109, MATCH($A$1,'Ledge  Tech'!$A$3:$A$109,0), MATCH(C107,'Ledge  Tech'!$P$2:$Q$2,0))</f>
        <v>1-20</v>
      </c>
      <c r="D114" s="127">
        <f t="array" ref="D114">INDEX('Ledge  Tech'!$P$3:$Q$109, MATCH($A$1,'Ledge  Tech'!$A$3:$A$109,0), MATCH(D107,'Ledge  Tech'!$P$2:$Q$2,0))</f>
        <v>39</v>
      </c>
      <c r="E114" s="448"/>
      <c r="F114" s="448"/>
      <c r="G114" s="448"/>
      <c r="H114" s="320"/>
      <c r="I114" s="320"/>
      <c r="J114" s="121"/>
      <c r="K114" s="222"/>
      <c r="L114" s="450" t="str">
        <f>'テンプレート'!L123</f>
        <v>下Throws</v>
      </c>
      <c r="M114" s="127" t="s">
        <v>145</v>
      </c>
      <c r="N114" s="127">
        <v>19.0</v>
      </c>
      <c r="O114" s="180"/>
      <c r="P114" s="180"/>
      <c r="Q114" s="180"/>
      <c r="R114" s="180"/>
      <c r="S114" s="180"/>
      <c r="T114" s="180"/>
      <c r="U114" s="180"/>
      <c r="V114" s="180"/>
    </row>
    <row r="115" outlineLevel="1">
      <c r="A115" s="207"/>
      <c r="B115" s="447" t="s">
        <v>497</v>
      </c>
      <c r="C115" s="127" t="str">
        <f t="array" ref="C115">INDEX('Ledge  Tech'!$R$3:$S$109, MATCH($A$1,'Ledge  Tech'!$A$3:$A$109,0), MATCH(C107,'Ledge  Tech'!$R$2:$S$2,0))</f>
        <v>1-20</v>
      </c>
      <c r="D115" s="127">
        <f t="array" ref="D115">INDEX('Ledge  Tech'!$R$3:$S$109, MATCH($A$1,'Ledge  Tech'!$A$3:$A$109,0), MATCH(D107,'Ledge  Tech'!$R$2:$S$2,0))</f>
        <v>39</v>
      </c>
      <c r="E115" s="448"/>
      <c r="F115" s="448"/>
      <c r="G115" s="448"/>
      <c r="H115" s="320"/>
      <c r="I115" s="320"/>
      <c r="J115" s="179"/>
      <c r="K115" s="222"/>
      <c r="L115" s="453" t="str">
        <f>'テンプレート'!L124</f>
        <v>ダッシュ</v>
      </c>
      <c r="M115" s="127" t="s">
        <v>229</v>
      </c>
      <c r="N115" s="127">
        <v>37.0</v>
      </c>
      <c r="O115" s="180"/>
      <c r="P115" s="180"/>
      <c r="Q115" s="180"/>
      <c r="R115" s="180"/>
      <c r="S115" s="180"/>
      <c r="T115" s="180"/>
      <c r="U115" s="180"/>
      <c r="V115" s="180"/>
    </row>
    <row r="116" outlineLevel="1">
      <c r="A116" s="446" t="s">
        <v>508</v>
      </c>
      <c r="B116" s="447" t="s">
        <v>509</v>
      </c>
      <c r="C116" s="448"/>
      <c r="D116" s="127" t="str">
        <f t="array" ref="D116">INDEX('Get-Ups'!$C$3:$C106, MATCH($A$1,'Get-Ups'!$A$3:$A$109,0), MATCH(D107,'Get-Ups'!$C$2:$AD$2,0))</f>
        <v>25</v>
      </c>
      <c r="E116" s="448"/>
      <c r="F116" s="448"/>
      <c r="G116" s="448"/>
      <c r="H116" s="320"/>
      <c r="I116" s="320"/>
      <c r="J116" s="121"/>
      <c r="K116" s="207"/>
      <c r="L116" s="453" t="str">
        <f>'テンプレート'!L125</f>
        <v>On-Spot捨て</v>
      </c>
      <c r="M116" s="127" t="s">
        <v>66</v>
      </c>
      <c r="N116" s="127">
        <v>23.0</v>
      </c>
      <c r="O116" s="180"/>
      <c r="P116" s="180"/>
      <c r="Q116" s="180"/>
      <c r="R116" s="180"/>
      <c r="S116" s="180"/>
      <c r="T116" s="180"/>
      <c r="U116" s="180"/>
      <c r="V116" s="180"/>
    </row>
    <row r="117" outlineLevel="1">
      <c r="A117" s="222"/>
      <c r="B117" s="447" t="s">
        <v>455</v>
      </c>
      <c r="C117" s="454" t="str">
        <f t="array" ref="C117">INDEX('Get-Ups'!$D$3:$E106, MATCH($A$1,'Get-Ups'!$A$3:$A$109,0), MATCH(C107,'Get-Ups'!$D$2:$AD$2,0))</f>
        <v>1-22</v>
      </c>
      <c r="D117" s="455">
        <f t="array" ref="D117">INDEX('Get-Ups'!$D$3:$E106, MATCH($A$1,'Get-Ups'!$A$3:$A$109,0), MATCH(D107,'Get-Ups'!$D$2:$AD$2,0))</f>
        <v>29</v>
      </c>
      <c r="E117" s="448"/>
      <c r="F117" s="448"/>
      <c r="G117" s="448"/>
      <c r="H117" s="320"/>
      <c r="I117" s="320"/>
      <c r="J117" s="179"/>
      <c r="K117" s="452" t="str">
        <f>'テンプレート'!K126</f>
        <v>Air投擲</v>
      </c>
      <c r="L117" s="450" t="str">
        <f>'テンプレート'!L126</f>
        <v>前Throws</v>
      </c>
      <c r="M117" s="127" t="s">
        <v>145</v>
      </c>
      <c r="N117" s="127">
        <v>23.0</v>
      </c>
      <c r="O117" s="180"/>
      <c r="P117" s="180"/>
      <c r="Q117" s="180"/>
      <c r="R117" s="180"/>
      <c r="S117" s="180"/>
      <c r="T117" s="180"/>
      <c r="U117" s="180"/>
      <c r="V117" s="180"/>
    </row>
    <row r="118" outlineLevel="1">
      <c r="A118" s="222"/>
      <c r="B118" s="447" t="s">
        <v>496</v>
      </c>
      <c r="C118" s="454" t="str">
        <f t="array" ref="C118">INDEX('Get-Ups'!$F$3:$G$109, MATCH($A$1,'Get-Ups'!$A$3:$A$109,0), MATCH(C107,'Get-Ups'!$F$2:$AD$2,0))</f>
        <v>1-21</v>
      </c>
      <c r="D118" s="455">
        <f t="array" ref="D118">INDEX('Get-Ups'!$F$3:$G$109, MATCH($A$1,'Get-Ups'!$A$3:$A$109,0), MATCH(D107,'Get-Ups'!$F$2:$AD$2,0))</f>
        <v>35</v>
      </c>
      <c r="E118" s="448"/>
      <c r="F118" s="448"/>
      <c r="G118" s="448"/>
      <c r="H118" s="320"/>
      <c r="I118" s="320"/>
      <c r="J118" s="121"/>
      <c r="K118" s="222"/>
      <c r="L118" s="450" t="str">
        <f>'テンプレート'!L127</f>
        <v>後Throws</v>
      </c>
      <c r="M118" s="127" t="s">
        <v>191</v>
      </c>
      <c r="N118" s="127">
        <v>23.0</v>
      </c>
      <c r="O118" s="180"/>
      <c r="P118" s="180"/>
      <c r="Q118" s="180"/>
      <c r="R118" s="180"/>
      <c r="S118" s="180"/>
      <c r="T118" s="180"/>
      <c r="U118" s="180"/>
      <c r="V118" s="180"/>
    </row>
    <row r="119" outlineLevel="1">
      <c r="A119" s="222"/>
      <c r="B119" s="447" t="s">
        <v>497</v>
      </c>
      <c r="C119" s="127" t="str">
        <f t="array" ref="C119">INDEX('Get-Ups'!$H$3:$I$109, MATCH($A$1,'Get-Ups'!$A$3:$A$109,0), MATCH(C107,'Get-Ups'!$H$2:$AD$2,0))</f>
        <v>1-22</v>
      </c>
      <c r="D119" s="127">
        <f t="array" ref="D119">INDEX('Get-Ups'!$H$3:$I$109, MATCH($A$1,'Get-Ups'!$A$3:$A$109,0), MATCH(D107,'Get-Ups'!$H$2:$AD$2,0))</f>
        <v>35</v>
      </c>
      <c r="E119" s="448"/>
      <c r="F119" s="448"/>
      <c r="G119" s="448"/>
      <c r="H119" s="320"/>
      <c r="I119" s="320"/>
      <c r="J119" s="179"/>
      <c r="K119" s="222"/>
      <c r="L119" s="450" t="str">
        <f>'テンプレート'!L128</f>
        <v>上Throws</v>
      </c>
      <c r="M119" s="127" t="s">
        <v>74</v>
      </c>
      <c r="N119" s="127">
        <v>23.0</v>
      </c>
      <c r="O119" s="180"/>
      <c r="P119" s="180"/>
      <c r="Q119" s="180"/>
      <c r="R119" s="180"/>
      <c r="S119" s="180"/>
      <c r="T119" s="180"/>
      <c r="U119" s="180"/>
      <c r="V119" s="180"/>
    </row>
    <row r="120" outlineLevel="1">
      <c r="A120" s="222"/>
      <c r="B120" s="447" t="s">
        <v>510</v>
      </c>
      <c r="C120" s="456" t="str">
        <f t="array" ref="C120">INDEX('Get-Ups'!$J$3:$M$109, MATCH($A$1,'Get-Ups'!$A$3:$A$109,0), MATCH(C107,'Get-Ups'!$J$2:$AD$2,0))</f>
        <v>1-23</v>
      </c>
      <c r="D120" s="457">
        <f t="array" ref="D120">INDEX('Get-Ups'!$J$3:$M$109, MATCH($A$1,'Get-Ups'!$A$3:$A$109,0), MATCH(D107,'Get-Ups'!$J$2:$AD$2,0))</f>
        <v>45</v>
      </c>
      <c r="E120" s="454" t="str">
        <f t="array" ref="E120">INDEX('Get-Ups'!$J$3:$M$109, MATCH($A$1,'Get-Ups'!$A$3:$A$109,0), MATCH(E107,'Get-Ups'!$J$2:$AD$2,0))</f>
        <v>16-17</v>
      </c>
      <c r="F120" s="455">
        <f t="array" ref="F120">INDEX('Get-Ups'!$J$3:$M$109, MATCH($A$1,'Get-Ups'!$A$3:$A$109,0), MATCH(F107,'Get-Ups'!$J$2:$AD$2,0))</f>
        <v>7</v>
      </c>
      <c r="G120" s="127">
        <f t="shared" ref="G120:G121" si="1">F120*1.2</f>
        <v>8.4</v>
      </c>
      <c r="H120" s="320"/>
      <c r="I120" s="320"/>
      <c r="J120" s="121"/>
      <c r="K120" s="207"/>
      <c r="L120" s="450" t="str">
        <f>'テンプレート'!L129</f>
        <v>下Throws</v>
      </c>
      <c r="M120" s="127" t="s">
        <v>145</v>
      </c>
      <c r="N120" s="127">
        <v>19.0</v>
      </c>
      <c r="O120" s="121"/>
      <c r="P120" s="121"/>
      <c r="Q120" s="121"/>
      <c r="R120" s="121"/>
      <c r="S120" s="121"/>
      <c r="T120" s="121"/>
      <c r="U120" s="121"/>
      <c r="V120" s="121"/>
    </row>
    <row r="121" outlineLevel="1">
      <c r="A121" s="207"/>
      <c r="B121" s="458" t="s">
        <v>511</v>
      </c>
      <c r="C121" s="207"/>
      <c r="D121" s="207"/>
      <c r="E121" s="454" t="str">
        <f t="array" ref="E121">INDEX('Get-Ups'!$N$3:$O$109, MATCH($A$1,'Get-Ups'!$A$3:$A$109,0), MATCH(E107,'Get-Ups'!$N$2:$AD$2,0))</f>
        <v>22-23</v>
      </c>
      <c r="F121" s="455">
        <f t="array" ref="F121">INDEX('Get-Ups'!$N$3:$O$109, MATCH($A$1,'Get-Ups'!$A$3:$A$109,0), MATCH(F107,'Get-Ups'!$N$2:$AD$2,0))</f>
        <v>7</v>
      </c>
      <c r="G121" s="127">
        <f t="shared" si="1"/>
        <v>8.4</v>
      </c>
      <c r="H121" s="320"/>
      <c r="I121" s="320"/>
      <c r="J121" s="121"/>
      <c r="K121" s="459" t="str">
        <f>'テンプレート'!K130</f>
        <v>踏み台ジャンプ</v>
      </c>
      <c r="L121" s="224"/>
      <c r="M121" s="445" t="str">
        <f>'テンプレート'!M130</f>
        <v>Duration</v>
      </c>
      <c r="N121" s="138"/>
      <c r="O121" s="121"/>
      <c r="P121" s="121"/>
      <c r="Q121" s="121"/>
      <c r="R121" s="121"/>
      <c r="S121" s="121"/>
      <c r="T121" s="121"/>
      <c r="U121" s="121"/>
      <c r="V121" s="121"/>
    </row>
    <row r="122" outlineLevel="1">
      <c r="A122" s="446" t="s">
        <v>512</v>
      </c>
      <c r="B122" s="447" t="s">
        <v>509</v>
      </c>
      <c r="C122" s="448"/>
      <c r="D122" s="454" t="str">
        <f t="array" ref="D122">INDEX('Get-Ups'!$C$3:$C106, MATCH($A$1,'Get-Ups'!$A$3:$A$109,0), MATCH(D107,'Get-Ups'!$C$2,0))</f>
        <v>25</v>
      </c>
      <c r="E122" s="448"/>
      <c r="F122" s="448"/>
      <c r="G122" s="448"/>
      <c r="H122" s="320"/>
      <c r="I122" s="320"/>
      <c r="J122" s="179"/>
      <c r="K122" s="460" t="str">
        <f>'テンプレート'!K131</f>
        <v>踏み</v>
      </c>
      <c r="L122" s="461" t="str">
        <f>'テンプレート'!L131</f>
        <v>踏み</v>
      </c>
      <c r="M122" s="127">
        <v>7.0</v>
      </c>
      <c r="N122" s="462"/>
      <c r="O122" s="121"/>
      <c r="P122" s="121"/>
      <c r="Q122" s="121"/>
      <c r="R122" s="121"/>
      <c r="S122" s="121"/>
      <c r="T122" s="121"/>
      <c r="U122" s="121"/>
      <c r="V122" s="121"/>
    </row>
    <row r="123" outlineLevel="1">
      <c r="A123" s="222"/>
      <c r="B123" s="447" t="s">
        <v>455</v>
      </c>
      <c r="C123" s="454" t="str">
        <f t="array" ref="C123">INDEX('Get-Ups'!$P$3:$Q$109, MATCH($A$1,'Get-Ups'!$A$3:$A$109,0), MATCH(C107,'Get-Ups'!$P$2:$AD$2,0))</f>
        <v>1-22</v>
      </c>
      <c r="D123" s="455">
        <f t="array" ref="D123">INDEX('Get-Ups'!$P$3:$Q$109, MATCH($A$1,'Get-Ups'!$A$3:$A$109,0), MATCH(D107,'Get-Ups'!$P$2:$AD$2,0))</f>
        <v>29</v>
      </c>
      <c r="E123" s="448"/>
      <c r="F123" s="448"/>
      <c r="G123" s="448"/>
      <c r="H123" s="320"/>
      <c r="I123" s="320"/>
      <c r="J123" s="121"/>
      <c r="K123" s="452" t="str">
        <f>'テンプレート'!K132</f>
        <v>踏まれ</v>
      </c>
      <c r="L123" s="461" t="str">
        <f>'テンプレート'!L132</f>
        <v>Ground踏まれ</v>
      </c>
      <c r="M123" s="127" t="s">
        <v>504</v>
      </c>
      <c r="N123" s="462"/>
      <c r="O123" s="320"/>
      <c r="P123" s="320"/>
      <c r="Q123" s="320"/>
      <c r="R123" s="320"/>
      <c r="S123" s="320"/>
      <c r="T123" s="320"/>
      <c r="U123" s="320"/>
      <c r="V123" s="320"/>
    </row>
    <row r="124" outlineLevel="1">
      <c r="A124" s="222"/>
      <c r="B124" s="447" t="s">
        <v>496</v>
      </c>
      <c r="C124" s="454" t="str">
        <f t="array" ref="C124">INDEX('Get-Ups'!$R$3:$S$109, MATCH($A$1,'Get-Ups'!$A$3:$A$109,0), MATCH(C107,'Get-Ups'!$R$2:$AD$2,0))</f>
        <v>1-19</v>
      </c>
      <c r="D124" s="455">
        <f t="array" ref="D124">INDEX('Get-Ups'!$R$3:$S$109, MATCH($A$1,'Get-Ups'!$A$3:$A$109,0), MATCH(D107,'Get-Ups'!$R$2:$AD$2,0))</f>
        <v>35</v>
      </c>
      <c r="E124" s="448"/>
      <c r="F124" s="448"/>
      <c r="G124" s="448"/>
      <c r="H124" s="320"/>
      <c r="I124" s="320"/>
      <c r="J124" s="179"/>
      <c r="K124" s="222"/>
      <c r="L124" s="461" t="str">
        <f>'テンプレート'!L133</f>
        <v>Ground硬直</v>
      </c>
      <c r="M124" s="127">
        <v>27.0</v>
      </c>
      <c r="N124" s="108"/>
      <c r="O124" s="180"/>
      <c r="P124" s="180"/>
      <c r="Q124" s="180"/>
      <c r="R124" s="180"/>
      <c r="S124" s="180"/>
      <c r="T124" s="180"/>
      <c r="U124" s="180"/>
      <c r="V124" s="180"/>
    </row>
    <row r="125" outlineLevel="1">
      <c r="A125" s="222"/>
      <c r="B125" s="447" t="s">
        <v>497</v>
      </c>
      <c r="C125" s="454" t="str">
        <f t="array" ref="C125">INDEX('Get-Ups'!$T$3:$U$109, MATCH($A$1,'Get-Ups'!$A$3:$A$109,0), MATCH(C107,'Get-Ups'!$T$2:$AD$2,0))</f>
        <v>1-24</v>
      </c>
      <c r="D125" s="455">
        <f t="array" ref="D125">INDEX('Get-Ups'!$T$3:$U$109, MATCH($A$1,'Get-Ups'!$A$3:$A$109,0), MATCH(D107,'Get-Ups'!$T$2:$AD$2,0))</f>
        <v>35</v>
      </c>
      <c r="E125" s="448"/>
      <c r="F125" s="448"/>
      <c r="G125" s="448"/>
      <c r="H125" s="320"/>
      <c r="I125" s="320"/>
      <c r="J125" s="121"/>
      <c r="K125" s="222"/>
      <c r="L125" s="461" t="str">
        <f>'テンプレート'!L134</f>
        <v>Air踏まれ</v>
      </c>
      <c r="M125" s="127">
        <v>7.0</v>
      </c>
      <c r="N125" s="108"/>
      <c r="O125" s="180"/>
      <c r="P125" s="180"/>
      <c r="Q125" s="180"/>
      <c r="R125" s="180"/>
      <c r="S125" s="180"/>
      <c r="T125" s="180"/>
      <c r="U125" s="180"/>
      <c r="V125" s="180"/>
    </row>
    <row r="126" outlineLevel="1">
      <c r="A126" s="222"/>
      <c r="B126" s="447" t="s">
        <v>510</v>
      </c>
      <c r="C126" s="456" t="str">
        <f t="array" ref="C126">INDEX('Get-Ups'!$V$3:$Y$109, MATCH($A$1,'Get-Ups'!$A$3:$A$109,0), MATCH(C107,'Get-Ups'!$V$2:$AD$2,0))</f>
        <v>1-23</v>
      </c>
      <c r="D126" s="457">
        <f t="array" ref="D126">INDEX('Get-Ups'!$V$3:$Y$109, MATCH($A$1,'Get-Ups'!$A$3:$A$109,0), MATCH(D107,'Get-Ups'!$V$2:$AD$2,0))</f>
        <v>45</v>
      </c>
      <c r="E126" s="454" t="str">
        <f t="array" ref="E126">INDEX('Get-Ups'!$V$3:$Y$109, MATCH($A$1,'Get-Ups'!$A$3:$A$109,0), MATCH(E107,'Get-Ups'!$V$2:$AD$2,0))</f>
        <v>16-17</v>
      </c>
      <c r="F126" s="455">
        <f t="array" ref="F126">INDEX('Get-Ups'!$V$3:$Y$109, MATCH($A$1,'Get-Ups'!$A$3:$A$109,0), MATCH(F107,'Get-Ups'!$V$2:$AD$2,0))</f>
        <v>7</v>
      </c>
      <c r="G126" s="127">
        <f t="shared" ref="G126:G127" si="2">F126*1.2</f>
        <v>8.4</v>
      </c>
      <c r="H126" s="320"/>
      <c r="I126" s="320"/>
      <c r="J126" s="179"/>
      <c r="K126" s="222"/>
      <c r="L126" s="461" t="str">
        <f>'テンプレート'!L135</f>
        <v>Air落下</v>
      </c>
      <c r="M126" s="127">
        <v>35.0</v>
      </c>
      <c r="N126" s="108"/>
      <c r="O126" s="180"/>
      <c r="P126" s="180"/>
      <c r="Q126" s="180"/>
      <c r="R126" s="180"/>
      <c r="S126" s="180"/>
      <c r="T126" s="180"/>
      <c r="U126" s="180"/>
      <c r="V126" s="180"/>
    </row>
    <row r="127" outlineLevel="1">
      <c r="A127" s="207"/>
      <c r="B127" s="458" t="s">
        <v>511</v>
      </c>
      <c r="C127" s="207"/>
      <c r="D127" s="207"/>
      <c r="E127" s="454" t="str">
        <f t="array" ref="E127">INDEX('Get-Ups'!$Z$3:$AA$109, MATCH($A$1,'Get-Ups'!$A$3:$A$109,0), MATCH(E107,'Get-Ups'!$Z$2:$AD$2,0))</f>
        <v>22-23</v>
      </c>
      <c r="F127" s="455">
        <f t="array" ref="F127">INDEX('Get-Ups'!$Z$3:$AA$109, MATCH($A$1,'Get-Ups'!$A$3:$A$109,0), MATCH(F107,'Get-Ups'!$Z$2:$AD$2,0))</f>
        <v>7</v>
      </c>
      <c r="G127" s="127">
        <f t="shared" si="2"/>
        <v>8.4</v>
      </c>
      <c r="H127" s="320"/>
      <c r="I127" s="320"/>
      <c r="J127" s="179"/>
      <c r="K127" s="451" t="str">
        <f>'テンプレート'!K136</f>
        <v>倒れダメージ</v>
      </c>
      <c r="L127" s="120"/>
      <c r="M127" s="445" t="str">
        <f>'テンプレート'!M136</f>
        <v>Duration</v>
      </c>
      <c r="N127" s="108"/>
      <c r="O127" s="180"/>
      <c r="P127" s="180"/>
      <c r="Q127" s="180"/>
      <c r="R127" s="180"/>
      <c r="S127" s="180"/>
      <c r="T127" s="180"/>
      <c r="U127" s="180"/>
      <c r="V127" s="180"/>
    </row>
    <row r="128" outlineLevel="1">
      <c r="A128" s="446" t="s">
        <v>513</v>
      </c>
      <c r="B128" s="447" t="s">
        <v>514</v>
      </c>
      <c r="C128" s="454" t="str">
        <f t="array" ref="C128">INDEX(Tripping!$C$3:$D106, MATCH($A$1,Tripping!$A$3:$A$109,0), MATCH(C107,Tripping!$C$2:$AC$2,0))</f>
        <v>1-5</v>
      </c>
      <c r="D128" s="455">
        <f t="array" ref="D128">INDEX(Tripping!$C$3:$D106, MATCH($A$1,Tripping!$A$3:$A$109,0), MATCH(D107,Tripping!$C$2:$AC$2,0))</f>
        <v>29</v>
      </c>
      <c r="E128" s="448"/>
      <c r="F128" s="448"/>
      <c r="G128" s="448"/>
      <c r="H128" s="320"/>
      <c r="I128" s="320"/>
      <c r="J128" s="121"/>
      <c r="K128" s="460" t="str">
        <f>'テンプレート'!K137</f>
        <v>あお向け倒れ</v>
      </c>
      <c r="L128" s="453" t="str">
        <f>'テンプレート'!L137</f>
        <v>モーション大</v>
      </c>
      <c r="M128" s="127">
        <v>39.0</v>
      </c>
      <c r="N128" s="462"/>
      <c r="O128" s="180"/>
      <c r="P128" s="180"/>
      <c r="Q128" s="180"/>
      <c r="R128" s="180"/>
      <c r="S128" s="180"/>
      <c r="T128" s="180"/>
      <c r="U128" s="180"/>
      <c r="V128" s="180"/>
    </row>
    <row r="129" outlineLevel="1">
      <c r="A129" s="222"/>
      <c r="B129" s="447" t="s">
        <v>515</v>
      </c>
      <c r="C129" s="454" t="str">
        <f t="array" ref="C129">INDEX(Tripping!$E$3:$F106, MATCH($A$1,Tripping!$A$3:$A$109,0), MATCH(C107,Tripping!$E$2:$AC$2,0))</f>
        <v>1-5</v>
      </c>
      <c r="D129" s="455">
        <f t="array" ref="D129">INDEX(Tripping!$E$3:$F106, MATCH($A$1,Tripping!$A$3:$A$109,0), MATCH(D107,Tripping!$E$2:$AC$2,0))</f>
        <v>39</v>
      </c>
      <c r="E129" s="448"/>
      <c r="F129" s="448"/>
      <c r="G129" s="448"/>
      <c r="H129" s="320"/>
      <c r="I129" s="320"/>
      <c r="J129" s="179"/>
      <c r="K129" s="460" t="str">
        <f>'テンプレート'!K138</f>
        <v>うつ伏せ倒れ</v>
      </c>
      <c r="L129" s="453" t="str">
        <f>'テンプレート'!L138</f>
        <v>モーション大</v>
      </c>
      <c r="M129" s="127" t="s">
        <v>165</v>
      </c>
      <c r="N129" s="462"/>
      <c r="O129" s="180"/>
      <c r="P129" s="180"/>
      <c r="Q129" s="180"/>
      <c r="R129" s="180"/>
      <c r="S129" s="180"/>
      <c r="T129" s="180"/>
      <c r="U129" s="180"/>
      <c r="V129" s="180"/>
    </row>
    <row r="130" outlineLevel="1">
      <c r="A130" s="222"/>
      <c r="B130" s="447" t="s">
        <v>455</v>
      </c>
      <c r="C130" s="454" t="str">
        <f t="array" ref="C130">INDEX(Tripping!$G$3:$H$109, MATCH($A$1,Tripping!$A$3:$A$109,0), MATCH(C107,Tripping!$G$2:$AC$2,0))</f>
        <v>1-16</v>
      </c>
      <c r="D130" s="455">
        <f t="array" ref="D130">INDEX(Tripping!$G$3:$H$109, MATCH($A$1,Tripping!$A$3:$A$109,0), MATCH(D107,Tripping!$G$2:$AC$2,0))</f>
        <v>21</v>
      </c>
      <c r="E130" s="448"/>
      <c r="F130" s="448"/>
      <c r="G130" s="448"/>
      <c r="H130" s="320"/>
      <c r="I130" s="320"/>
      <c r="J130" s="121"/>
      <c r="K130" s="451" t="str">
        <f>'テンプレート'!K139</f>
        <v/>
      </c>
      <c r="L130" s="120"/>
      <c r="M130" s="445" t="str">
        <f>'テンプレート'!M139</f>
        <v/>
      </c>
      <c r="N130" s="108"/>
      <c r="O130" s="180"/>
      <c r="P130" s="180"/>
      <c r="Q130" s="180"/>
      <c r="R130" s="180"/>
      <c r="S130" s="180"/>
      <c r="T130" s="180"/>
      <c r="U130" s="180"/>
      <c r="V130" s="180"/>
    </row>
    <row r="131" outlineLevel="1">
      <c r="A131" s="222"/>
      <c r="B131" s="447" t="s">
        <v>496</v>
      </c>
      <c r="C131" s="454" t="str">
        <f t="array" ref="C131">INDEX(Tripping!$I$3:$J$109, MATCH($A$1,Tripping!$A$3:$A$109,0), MATCH(C107,Tripping!$I$2:$AC$2,0))</f>
        <v>1-9</v>
      </c>
      <c r="D131" s="455">
        <f t="array" ref="D131">INDEX(Tripping!$I$3:$J$109, MATCH($A$1,Tripping!$A$3:$A$109,0), MATCH(D107,Tripping!$I$2:$AC$2,0))</f>
        <v>28</v>
      </c>
      <c r="E131" s="448"/>
      <c r="F131" s="448"/>
      <c r="G131" s="448"/>
      <c r="H131" s="320"/>
      <c r="I131" s="320"/>
      <c r="J131" s="320"/>
      <c r="K131" s="463"/>
      <c r="L131" s="464" t="str">
        <f>'テンプレート'!L140</f>
        <v/>
      </c>
      <c r="M131" s="127" t="s">
        <v>504</v>
      </c>
      <c r="N131" s="108"/>
      <c r="O131" s="180"/>
      <c r="P131" s="180"/>
      <c r="Q131" s="180"/>
      <c r="R131" s="180"/>
      <c r="S131" s="180"/>
      <c r="T131" s="180"/>
      <c r="U131" s="180"/>
      <c r="V131" s="180"/>
    </row>
    <row r="132" outlineLevel="1">
      <c r="A132" s="222"/>
      <c r="B132" s="447" t="s">
        <v>497</v>
      </c>
      <c r="C132" s="454" t="str">
        <f t="array" ref="C132">INDEX(Tripping!$K$3:$L$109, MATCH($A$1,Tripping!$A$3:$A$109,0), MATCH(C107,Tripping!$K$2:$AC$2,0))</f>
        <v>1-9</v>
      </c>
      <c r="D132" s="455">
        <f t="array" ref="D132">INDEX(Tripping!$K$3:$L$109, MATCH($A$1,Tripping!$A$3:$A$109,0), MATCH(D107,Tripping!$K$2:$AC$2,0))</f>
        <v>28</v>
      </c>
      <c r="E132" s="448"/>
      <c r="F132" s="448"/>
      <c r="G132" s="448"/>
      <c r="H132" s="320"/>
      <c r="I132" s="320"/>
      <c r="J132" s="320"/>
      <c r="K132" s="465"/>
      <c r="L132" s="180"/>
      <c r="M132" s="180"/>
      <c r="N132" s="108"/>
      <c r="O132" s="180"/>
      <c r="P132" s="180"/>
      <c r="Q132" s="180"/>
      <c r="R132" s="180"/>
      <c r="S132" s="180"/>
      <c r="T132" s="180"/>
      <c r="U132" s="180"/>
      <c r="V132" s="180"/>
    </row>
    <row r="133" outlineLevel="1">
      <c r="A133" s="222"/>
      <c r="B133" s="447" t="s">
        <v>510</v>
      </c>
      <c r="C133" s="456" t="str">
        <f t="array" ref="C133">INDEX(Tripping!$M$3:$P$109, MATCH($A$1,Tripping!$A$3:$A$109,0), MATCH(C107,Tripping!$M$2:$AC$2,0))</f>
        <v>1-7</v>
      </c>
      <c r="D133" s="457">
        <f t="array" ref="D133">INDEX(Tripping!$M$3:$P$109, MATCH($A$1,Tripping!$A$3:$A$109,0), MATCH(D107,Tripping!$M$2:$AC$2,0))</f>
        <v>49</v>
      </c>
      <c r="E133" s="454" t="str">
        <f t="array" ref="E133">INDEX(Tripping!$M$3:$P$109, MATCH($A$1,Tripping!$A$3:$A$109,0), MATCH(E107,Tripping!$M$2:$AC$2,0))</f>
        <v>18-19</v>
      </c>
      <c r="F133" s="455">
        <f t="array" ref="F133">INDEX(Tripping!$M$3:$P$109, MATCH($A$1,Tripping!$A$3:$A$109,0), MATCH(F107,Tripping!$M$2:$AC$2,0))</f>
        <v>5</v>
      </c>
      <c r="G133" s="127">
        <f t="shared" ref="G133:G134" si="3">F133*1.2</f>
        <v>6</v>
      </c>
      <c r="H133" s="320"/>
      <c r="I133" s="320"/>
      <c r="J133" s="320"/>
      <c r="K133" s="180"/>
      <c r="L133" s="180"/>
      <c r="M133" s="180"/>
      <c r="N133" s="108"/>
      <c r="O133" s="108"/>
      <c r="P133" s="108"/>
      <c r="Q133" s="108"/>
      <c r="R133" s="180"/>
      <c r="S133" s="180"/>
      <c r="T133" s="180"/>
      <c r="U133" s="180"/>
      <c r="V133" s="180"/>
    </row>
    <row r="134" outlineLevel="1">
      <c r="A134" s="207"/>
      <c r="B134" s="458" t="s">
        <v>511</v>
      </c>
      <c r="C134" s="207"/>
      <c r="D134" s="207"/>
      <c r="E134" s="454" t="str">
        <f t="array" ref="E134">INDEX(Tripping!$Q$3:$R$109, MATCH($A$1,Tripping!$A$3:$A$109,0), MATCH(E107,Tripping!$Q$2:$AC$2,0))</f>
        <v>30-31</v>
      </c>
      <c r="F134" s="455">
        <f t="array" ref="F134">INDEX(Tripping!$Q$3:$R$109, MATCH($A$1,Tripping!$A$3:$A$109,0), MATCH(F107,Tripping!$Q$2:$AC$2,0))</f>
        <v>5</v>
      </c>
      <c r="G134" s="127">
        <f t="shared" si="3"/>
        <v>6</v>
      </c>
      <c r="H134" s="320"/>
      <c r="I134" s="320"/>
      <c r="J134" s="320"/>
      <c r="K134" s="180"/>
      <c r="L134" s="180"/>
      <c r="M134" s="180"/>
      <c r="N134" s="108"/>
      <c r="O134" s="108"/>
      <c r="P134" s="108"/>
      <c r="Q134" s="108"/>
      <c r="R134" s="180"/>
      <c r="S134" s="180"/>
      <c r="T134" s="180"/>
      <c r="U134" s="180"/>
      <c r="V134" s="180"/>
    </row>
  </sheetData>
  <mergeCells count="136">
    <mergeCell ref="C91:C92"/>
    <mergeCell ref="D76:D80"/>
    <mergeCell ref="A82:B83"/>
    <mergeCell ref="A91:A92"/>
    <mergeCell ref="A85:A87"/>
    <mergeCell ref="A89:A90"/>
    <mergeCell ref="A76:A80"/>
    <mergeCell ref="C133:C134"/>
    <mergeCell ref="D133:D134"/>
    <mergeCell ref="A128:A134"/>
    <mergeCell ref="A113:A115"/>
    <mergeCell ref="A106:B107"/>
    <mergeCell ref="A108:A112"/>
    <mergeCell ref="A116:A121"/>
    <mergeCell ref="A122:A127"/>
    <mergeCell ref="E91:E92"/>
    <mergeCell ref="C120:C121"/>
    <mergeCell ref="C126:C127"/>
    <mergeCell ref="D120:D121"/>
    <mergeCell ref="D126:D127"/>
    <mergeCell ref="C93:C94"/>
    <mergeCell ref="C95:C96"/>
    <mergeCell ref="A73:B73"/>
    <mergeCell ref="A68:A72"/>
    <mergeCell ref="A62:B62"/>
    <mergeCell ref="A59:A60"/>
    <mergeCell ref="D59:D60"/>
    <mergeCell ref="I59:I60"/>
    <mergeCell ref="D64:D66"/>
    <mergeCell ref="D68:D72"/>
    <mergeCell ref="A63:B63"/>
    <mergeCell ref="A67:B67"/>
    <mergeCell ref="A75:B75"/>
    <mergeCell ref="A64:A66"/>
    <mergeCell ref="D43:D45"/>
    <mergeCell ref="A40:A42"/>
    <mergeCell ref="D40:D42"/>
    <mergeCell ref="A32:A33"/>
    <mergeCell ref="A37:A39"/>
    <mergeCell ref="D37:D39"/>
    <mergeCell ref="D32:D33"/>
    <mergeCell ref="D51:D53"/>
    <mergeCell ref="D49:D50"/>
    <mergeCell ref="C1:G12"/>
    <mergeCell ref="A11:B12"/>
    <mergeCell ref="A15:B16"/>
    <mergeCell ref="C16:D16"/>
    <mergeCell ref="E16:F16"/>
    <mergeCell ref="A93:A94"/>
    <mergeCell ref="A95:A96"/>
    <mergeCell ref="H95:J96"/>
    <mergeCell ref="H93:J94"/>
    <mergeCell ref="E95:E96"/>
    <mergeCell ref="E93:E94"/>
    <mergeCell ref="A103:A104"/>
    <mergeCell ref="K110:L110"/>
    <mergeCell ref="K107:L107"/>
    <mergeCell ref="A100:A102"/>
    <mergeCell ref="A98:B99"/>
    <mergeCell ref="K108:K109"/>
    <mergeCell ref="H4:H5"/>
    <mergeCell ref="H10:H11"/>
    <mergeCell ref="G16:H16"/>
    <mergeCell ref="K1:M2"/>
    <mergeCell ref="H1:J2"/>
    <mergeCell ref="I10:I11"/>
    <mergeCell ref="I4:I5"/>
    <mergeCell ref="K16:N16"/>
    <mergeCell ref="H88:J88"/>
    <mergeCell ref="H89:J90"/>
    <mergeCell ref="H76:J80"/>
    <mergeCell ref="H91:J92"/>
    <mergeCell ref="E89:E90"/>
    <mergeCell ref="A88:B88"/>
    <mergeCell ref="C89:C90"/>
    <mergeCell ref="A26:A31"/>
    <mergeCell ref="A24:B25"/>
    <mergeCell ref="A51:A53"/>
    <mergeCell ref="A56:A58"/>
    <mergeCell ref="A54:A55"/>
    <mergeCell ref="D54:D55"/>
    <mergeCell ref="A43:A45"/>
    <mergeCell ref="A47:B48"/>
    <mergeCell ref="D56:D58"/>
    <mergeCell ref="A49:A50"/>
    <mergeCell ref="H43:J45"/>
    <mergeCell ref="I56:I58"/>
    <mergeCell ref="K117:K120"/>
    <mergeCell ref="K123:K126"/>
    <mergeCell ref="K121:L121"/>
    <mergeCell ref="K127:L127"/>
    <mergeCell ref="K130:L130"/>
    <mergeCell ref="K111:K116"/>
    <mergeCell ref="H74:J74"/>
    <mergeCell ref="H75:J75"/>
    <mergeCell ref="J56:J58"/>
    <mergeCell ref="J59:J60"/>
    <mergeCell ref="H73:J73"/>
    <mergeCell ref="H68:J72"/>
    <mergeCell ref="H63:J63"/>
    <mergeCell ref="H64:J66"/>
    <mergeCell ref="H67:J67"/>
    <mergeCell ref="R56:V58"/>
    <mergeCell ref="R54:V55"/>
    <mergeCell ref="V76:V80"/>
    <mergeCell ref="U76:U80"/>
    <mergeCell ref="V68:V72"/>
    <mergeCell ref="V64:V66"/>
    <mergeCell ref="U68:U72"/>
    <mergeCell ref="U64:U66"/>
    <mergeCell ref="J49:J50"/>
    <mergeCell ref="I54:I55"/>
    <mergeCell ref="J51:J53"/>
    <mergeCell ref="J54:J55"/>
    <mergeCell ref="I51:I53"/>
    <mergeCell ref="I49:I50"/>
    <mergeCell ref="H36:J36"/>
    <mergeCell ref="H40:J42"/>
    <mergeCell ref="H37:J39"/>
    <mergeCell ref="R51:V53"/>
    <mergeCell ref="R49:V50"/>
    <mergeCell ref="R48:V48"/>
    <mergeCell ref="R59:V60"/>
    <mergeCell ref="H28:J28"/>
    <mergeCell ref="H29:J29"/>
    <mergeCell ref="H30:J30"/>
    <mergeCell ref="H27:J27"/>
    <mergeCell ref="H25:J25"/>
    <mergeCell ref="H26:J26"/>
    <mergeCell ref="I6:I7"/>
    <mergeCell ref="H8:J9"/>
    <mergeCell ref="H6:H7"/>
    <mergeCell ref="H31:J31"/>
    <mergeCell ref="H32:J33"/>
    <mergeCell ref="H34:J34"/>
    <mergeCell ref="H35:J35"/>
  </mergeCells>
  <conditionalFormatting sqref="K1:K15 K17:K63 K65:K67 K69:K131">
    <cfRule type="containsText" dxfId="0" priority="1" operator="containsText" text="361">
      <formula>NOT(ISERROR(SEARCH(("361"),(K1))))</formula>
    </cfRule>
  </conditionalFormatting>
  <conditionalFormatting sqref="K1:K15 K17:K63 K65:K67 K69:K131">
    <cfRule type="containsText" dxfId="1" priority="2" operator="containsText" text="363">
      <formula>NOT(ISERROR(SEARCH(("363"),(K1))))</formula>
    </cfRule>
  </conditionalFormatting>
  <conditionalFormatting sqref="K1:K15 K17:K63 K65:K67 K69:K131">
    <cfRule type="containsText" dxfId="1" priority="3" operator="containsText" text="365">
      <formula>NOT(ISERROR(SEARCH(("365"),(K1))))</formula>
    </cfRule>
  </conditionalFormatting>
  <conditionalFormatting sqref="K1:K15 K17:K63 K65:K67 K69:K131">
    <cfRule type="containsText" dxfId="1" priority="4" operator="containsText" text="366">
      <formula>NOT(ISERROR(SEARCH(("366"),(K1))))</formula>
    </cfRule>
  </conditionalFormatting>
  <conditionalFormatting sqref="K1:K15 K17:K63 K65:K67 K69:K131">
    <cfRule type="containsText" dxfId="1" priority="5" operator="containsText" text="367">
      <formula>NOT(ISERROR(SEARCH(("367"),(K1))))</formula>
    </cfRule>
  </conditionalFormatting>
  <conditionalFormatting sqref="P89:P96">
    <cfRule type="cellIs" dxfId="2" priority="6" operator="equal">
      <formula>"敵のみ"</formula>
    </cfRule>
  </conditionalFormatting>
  <conditionalFormatting sqref="D89:D94 D96">
    <cfRule type="cellIs" dxfId="3" priority="7" operator="equal">
      <formula>"-"</formula>
    </cfRule>
  </conditionalFormatting>
  <conditionalFormatting sqref="O1:O63 O65:O67 O69:O134 K74:N74 P74:T74 D89 F89:G89 K89:N89 P89:Q89 D91 F91:G91 K91:N91 P91:Q91 D93 F93:G93 K93:N93 P93:Q93 K95:N95 P95:P96 Q95">
    <cfRule type="cellIs" dxfId="4" priority="8" operator="greaterThan">
      <formula>0</formula>
    </cfRule>
  </conditionalFormatting>
  <conditionalFormatting sqref="P1:Q63 P65:Q67 P69:Q134">
    <cfRule type="cellIs" dxfId="5" priority="9" operator="lessThan">
      <formula>1</formula>
    </cfRule>
  </conditionalFormatting>
  <conditionalFormatting sqref="P1:Q63 P65:Q67 P69:Q134">
    <cfRule type="cellIs" dxfId="4" priority="10" operator="greaterThan">
      <formula>1</formula>
    </cfRule>
  </conditionalFormatting>
  <conditionalFormatting sqref="N25:N63 N65:N67 N69:N96">
    <cfRule type="cellIs" dxfId="6" priority="11" operator="greaterThan">
      <formula>0</formula>
    </cfRule>
  </conditionalFormatting>
  <conditionalFormatting sqref="N1:N15 N17:N63 N65:N67 N69:N134">
    <cfRule type="containsText" dxfId="6" priority="12" operator="containsText" text="/">
      <formula>NOT(ISERROR(SEARCH(("/"),(N1))))</formula>
    </cfRule>
  </conditionalFormatting>
  <drawing r:id="rId2"/>
  <legacyDrawing r:id="rId3"/>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C797B"/>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33">
        <v>60.0</v>
      </c>
      <c r="B1" s="2634"/>
      <c r="C1" s="2635" t="str">
        <f>IMAGE(VLOOKUP($A$1,Fighters!A2:AI107,12,FALSE),1)</f>
        <v/>
      </c>
      <c r="D1" s="2636"/>
      <c r="E1" s="2636"/>
      <c r="F1" s="2636"/>
      <c r="G1" s="2637"/>
      <c r="H1" s="2639"/>
      <c r="I1" s="2636"/>
      <c r="J1" s="2637"/>
      <c r="K1" s="2640"/>
      <c r="L1" s="2636"/>
      <c r="M1" s="2637"/>
      <c r="N1" s="2641"/>
      <c r="O1" s="2641"/>
      <c r="P1" s="2641"/>
      <c r="Q1" s="2641"/>
      <c r="R1" s="2642"/>
      <c r="S1" s="2642"/>
      <c r="T1" s="2642"/>
      <c r="U1" s="2642"/>
      <c r="V1" s="2642"/>
    </row>
    <row r="2">
      <c r="A2" s="2643" t="str">
        <f>VLOOKUP($A$1,Fighters!$A$2:$AI$81,6,FALSE)</f>
        <v>#7c797b</v>
      </c>
      <c r="B2" s="2634"/>
      <c r="C2" s="2644"/>
      <c r="G2" s="2645"/>
      <c r="H2" s="2646"/>
      <c r="I2" s="2647"/>
      <c r="J2" s="2648"/>
      <c r="K2" s="2646"/>
      <c r="L2" s="2647"/>
      <c r="M2" s="2648"/>
      <c r="N2" s="2641"/>
      <c r="O2" s="2641"/>
      <c r="P2" s="2641"/>
      <c r="Q2" s="2641"/>
      <c r="R2" s="2642"/>
      <c r="S2" s="2642"/>
      <c r="T2" s="2642"/>
      <c r="U2" s="2642"/>
      <c r="V2" s="2642"/>
    </row>
    <row r="3">
      <c r="A3" s="2643" t="str">
        <f>VLOOKUP($A$1,Fighters!$A$2:$AI$81,14,FALSE)</f>
        <v>60. リュウ</v>
      </c>
      <c r="B3" s="2634"/>
      <c r="C3" s="2644"/>
      <c r="G3" s="2645"/>
      <c r="H3" s="2649"/>
      <c r="I3" s="2649"/>
      <c r="J3" s="2649"/>
      <c r="K3" s="2650"/>
      <c r="L3" s="2650"/>
      <c r="M3" s="2650"/>
      <c r="N3" s="2641"/>
      <c r="O3" s="2641"/>
      <c r="P3" s="2641"/>
      <c r="Q3" s="2641"/>
      <c r="R3" s="2641"/>
      <c r="S3" s="2642"/>
      <c r="T3" s="2642"/>
      <c r="U3" s="2642"/>
      <c r="V3" s="2642"/>
    </row>
    <row r="4">
      <c r="A4" s="2643" t="str">
        <f>VLOOKUP($A$1,Fighters!$A$2:$AI$81,13,FALSE)</f>
        <v>1</v>
      </c>
      <c r="B4" s="2634"/>
      <c r="C4" s="2644"/>
      <c r="G4" s="2645"/>
      <c r="H4" s="2651"/>
      <c r="I4" s="2651"/>
      <c r="J4" s="2649"/>
      <c r="K4" s="2650"/>
      <c r="L4" s="2650"/>
      <c r="M4" s="2650"/>
      <c r="N4" s="2641"/>
      <c r="O4" s="2641"/>
      <c r="P4" s="2641"/>
      <c r="Q4" s="2641"/>
      <c r="R4" s="2641"/>
      <c r="S4" s="2642"/>
      <c r="T4" s="2642"/>
      <c r="U4" s="2642"/>
      <c r="V4" s="2642"/>
    </row>
    <row r="5" ht="16.5" customHeight="1">
      <c r="A5" s="2633"/>
      <c r="B5" s="2634"/>
      <c r="C5" s="2644"/>
      <c r="G5" s="2645"/>
      <c r="H5" s="2652"/>
      <c r="I5" s="2652"/>
      <c r="J5" s="2653"/>
      <c r="K5" s="2654"/>
      <c r="L5" s="2655"/>
      <c r="M5" s="2655"/>
      <c r="N5" s="2641"/>
      <c r="O5" s="2641"/>
      <c r="P5" s="2641"/>
      <c r="Q5" s="2641"/>
      <c r="R5" s="2641"/>
      <c r="S5" s="2642"/>
      <c r="T5" s="2642"/>
      <c r="U5" s="2642"/>
      <c r="V5" s="2642"/>
    </row>
    <row r="6">
      <c r="A6" s="2634"/>
      <c r="B6" s="2634"/>
      <c r="C6" s="2644"/>
      <c r="G6" s="2645"/>
      <c r="H6" s="2651"/>
      <c r="I6" s="2656" t="s">
        <v>6</v>
      </c>
      <c r="J6" s="2654"/>
      <c r="K6" s="2653"/>
      <c r="L6" s="2655"/>
      <c r="M6" s="2655"/>
      <c r="N6" s="2641"/>
      <c r="O6" s="2641"/>
      <c r="P6" s="2641"/>
      <c r="Q6" s="2641"/>
      <c r="R6" s="2641"/>
      <c r="S6" s="2642"/>
      <c r="T6" s="2642"/>
      <c r="U6" s="2642"/>
      <c r="V6" s="2642"/>
    </row>
    <row r="7">
      <c r="A7" s="2634"/>
      <c r="B7" s="2634"/>
      <c r="C7" s="2644"/>
      <c r="G7" s="2645"/>
      <c r="H7" s="2652"/>
      <c r="I7" s="2652"/>
      <c r="J7" s="2654"/>
      <c r="K7" s="2653"/>
      <c r="L7" s="2655"/>
      <c r="M7" s="2655"/>
      <c r="N7" s="2641"/>
      <c r="O7" s="2641"/>
      <c r="P7" s="2641"/>
      <c r="Q7" s="2641"/>
      <c r="R7" s="2641"/>
      <c r="S7" s="2642"/>
      <c r="T7" s="2642"/>
      <c r="U7" s="2642"/>
      <c r="V7" s="2642"/>
    </row>
    <row r="8">
      <c r="A8" s="2634"/>
      <c r="B8" s="2634"/>
      <c r="C8" s="2644"/>
      <c r="G8" s="2645"/>
      <c r="H8" s="2657">
        <v>43644.19439813658</v>
      </c>
      <c r="I8" s="2636"/>
      <c r="J8" s="2637"/>
      <c r="K8" s="2654"/>
      <c r="L8" s="2655"/>
      <c r="M8" s="2655"/>
      <c r="N8" s="2641"/>
      <c r="O8" s="2641"/>
      <c r="P8" s="2641"/>
      <c r="Q8" s="2641"/>
      <c r="R8" s="2641"/>
      <c r="S8" s="2642"/>
      <c r="T8" s="2642"/>
      <c r="U8" s="2642"/>
      <c r="V8" s="2642"/>
    </row>
    <row r="9">
      <c r="A9" s="2634"/>
      <c r="B9" s="2634"/>
      <c r="C9" s="2644"/>
      <c r="G9" s="2645"/>
      <c r="H9" s="2646"/>
      <c r="I9" s="2647"/>
      <c r="J9" s="2648"/>
      <c r="K9" s="2642"/>
      <c r="L9" s="2641"/>
      <c r="M9" s="2641"/>
      <c r="N9" s="2641"/>
      <c r="O9" s="2641"/>
      <c r="P9" s="2641"/>
      <c r="Q9" s="2641"/>
      <c r="R9" s="2641"/>
      <c r="S9" s="2642"/>
      <c r="T9" s="2642"/>
      <c r="U9" s="2642"/>
      <c r="V9" s="2642"/>
    </row>
    <row r="10">
      <c r="A10" s="2658"/>
      <c r="B10" s="2634"/>
      <c r="C10" s="2644"/>
      <c r="G10" s="2645"/>
      <c r="H10" s="2659"/>
      <c r="I10" s="2659"/>
      <c r="J10" s="2642"/>
      <c r="K10" s="2642"/>
      <c r="L10" s="2641"/>
      <c r="M10" s="2641"/>
      <c r="N10" s="2641"/>
      <c r="O10" s="2641"/>
      <c r="P10" s="2641"/>
      <c r="Q10" s="2641"/>
      <c r="R10" s="2641"/>
      <c r="S10" s="2642"/>
      <c r="T10" s="2642"/>
      <c r="U10" s="2642"/>
      <c r="V10" s="2642"/>
    </row>
    <row r="11">
      <c r="A11" s="2660"/>
      <c r="B11" s="2634"/>
      <c r="C11" s="2644"/>
      <c r="G11" s="2645"/>
      <c r="H11" s="2652"/>
      <c r="I11" s="2652"/>
      <c r="J11" s="2642"/>
      <c r="K11" s="2642"/>
      <c r="L11" s="2641"/>
      <c r="M11" s="2641"/>
      <c r="N11" s="2641"/>
      <c r="O11" s="2641"/>
      <c r="P11" s="2641"/>
      <c r="Q11" s="2641"/>
      <c r="R11" s="2641"/>
      <c r="S11" s="2642"/>
      <c r="T11" s="2642"/>
      <c r="U11" s="2642"/>
      <c r="V11" s="2642"/>
    </row>
    <row r="12">
      <c r="A12" s="2652"/>
      <c r="B12" s="2634"/>
      <c r="C12" s="2646"/>
      <c r="D12" s="2647"/>
      <c r="E12" s="2647"/>
      <c r="F12" s="2647"/>
      <c r="G12" s="2648"/>
      <c r="H12" s="2661"/>
      <c r="I12" s="2661"/>
      <c r="J12" s="2634"/>
      <c r="K12" s="2634"/>
      <c r="L12" s="2641"/>
      <c r="M12" s="2641"/>
      <c r="N12" s="2641"/>
      <c r="O12" s="2641"/>
      <c r="P12" s="2641"/>
      <c r="Q12" s="2641"/>
      <c r="R12" s="2641"/>
      <c r="S12" s="2642"/>
      <c r="T12" s="2642"/>
      <c r="U12" s="2642"/>
      <c r="V12" s="2642"/>
    </row>
    <row r="13">
      <c r="A13" s="89"/>
      <c r="B13" s="90"/>
      <c r="C13" s="90"/>
      <c r="D13" s="93"/>
      <c r="E13" s="93"/>
      <c r="F13" s="93"/>
      <c r="G13" s="95"/>
      <c r="H13" s="95"/>
      <c r="I13" s="96"/>
      <c r="J13" s="89"/>
      <c r="K13" s="93"/>
      <c r="L13" s="95"/>
      <c r="M13" s="95"/>
      <c r="N13" s="95"/>
      <c r="O13" s="95"/>
      <c r="P13" s="95"/>
      <c r="Q13" s="95"/>
      <c r="R13" s="95"/>
      <c r="S13" s="89"/>
      <c r="T13" s="89"/>
      <c r="U13" s="89"/>
      <c r="V13" s="89"/>
    </row>
    <row r="14">
      <c r="A14" s="98"/>
      <c r="B14" s="99"/>
      <c r="C14" s="99"/>
      <c r="D14" s="100"/>
      <c r="E14" s="100"/>
      <c r="F14" s="100"/>
      <c r="G14" s="101"/>
      <c r="H14" s="103"/>
      <c r="I14" s="104"/>
      <c r="J14" s="105"/>
      <c r="K14" s="107"/>
      <c r="L14" s="103"/>
      <c r="M14" s="103"/>
      <c r="N14" s="103"/>
      <c r="O14" s="103"/>
      <c r="P14" s="103"/>
      <c r="Q14" s="103"/>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103 [23rd]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1.76 [67th]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14.3 [70th]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0.75 [77th]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 [47th]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26 [73rd]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1.6 [55th]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 [54th]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1.12 [29th]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0.035 [75th]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29.5 [61st]</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 [37th]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2.24 [55th]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 [14th]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2"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208" t="s">
        <v>4164</v>
      </c>
      <c r="C26" s="210" t="s">
        <v>4165</v>
      </c>
      <c r="D26" s="210" t="s">
        <v>924</v>
      </c>
      <c r="E26" s="210" t="s">
        <v>173</v>
      </c>
      <c r="F26" s="200">
        <v>12.0</v>
      </c>
      <c r="G26" s="210" t="s">
        <v>168</v>
      </c>
      <c r="H26" s="202" t="s">
        <v>4166</v>
      </c>
      <c r="I26" s="120"/>
      <c r="J26" s="117"/>
      <c r="K26" s="200"/>
      <c r="L26" s="203"/>
      <c r="M26" s="204"/>
      <c r="N26" s="204"/>
      <c r="O26" s="205">
        <v>0.0</v>
      </c>
      <c r="P26" s="205">
        <v>1.8</v>
      </c>
      <c r="Q26" s="205">
        <v>1.0</v>
      </c>
      <c r="R26" s="105"/>
      <c r="S26" s="105"/>
      <c r="T26" s="105"/>
      <c r="U26" s="105"/>
      <c r="V26" s="105"/>
    </row>
    <row r="27" outlineLevel="1">
      <c r="A27" s="222"/>
      <c r="B27" s="2693" t="s">
        <v>4167</v>
      </c>
      <c r="C27" s="604" t="s">
        <v>145</v>
      </c>
      <c r="D27" s="715" t="s">
        <v>118</v>
      </c>
      <c r="E27" s="2083" t="s">
        <v>4168</v>
      </c>
      <c r="F27" s="828" t="s">
        <v>4169</v>
      </c>
      <c r="G27" s="2083" t="s">
        <v>4170</v>
      </c>
      <c r="H27" s="283" t="s">
        <v>4171</v>
      </c>
      <c r="I27" s="221"/>
      <c r="J27" s="110"/>
      <c r="K27" s="203"/>
      <c r="L27" s="203"/>
      <c r="M27" s="204"/>
      <c r="N27" s="204"/>
      <c r="O27" s="205"/>
      <c r="P27" s="205"/>
      <c r="Q27" s="205"/>
      <c r="R27" s="105"/>
      <c r="S27" s="105"/>
      <c r="T27" s="105"/>
      <c r="U27" s="105"/>
      <c r="V27" s="105"/>
    </row>
    <row r="28" outlineLevel="1">
      <c r="A28" s="222"/>
      <c r="B28" s="207"/>
      <c r="C28" s="608" t="s">
        <v>553</v>
      </c>
      <c r="D28" s="114"/>
      <c r="E28" s="1129" t="s">
        <v>74</v>
      </c>
      <c r="F28" s="2694">
        <v>14.399999999999999</v>
      </c>
      <c r="G28" s="1129" t="s">
        <v>75</v>
      </c>
      <c r="H28" s="112"/>
      <c r="I28" s="224"/>
      <c r="J28" s="114"/>
      <c r="K28" s="203"/>
      <c r="L28" s="203"/>
      <c r="M28" s="204"/>
      <c r="N28" s="204"/>
      <c r="O28" s="205"/>
      <c r="P28" s="205"/>
      <c r="Q28" s="205"/>
      <c r="R28" s="105"/>
      <c r="S28" s="105"/>
      <c r="T28" s="105"/>
      <c r="U28" s="105"/>
      <c r="V28" s="105"/>
    </row>
    <row r="29" outlineLevel="1">
      <c r="A29" s="222"/>
      <c r="B29" s="196" t="s">
        <v>4172</v>
      </c>
      <c r="C29" s="201" t="s">
        <v>4173</v>
      </c>
      <c r="D29" s="201" t="s">
        <v>2358</v>
      </c>
      <c r="E29" s="201" t="s">
        <v>592</v>
      </c>
      <c r="F29" s="200">
        <v>1.7999999999999998</v>
      </c>
      <c r="G29" s="210" t="s">
        <v>70</v>
      </c>
      <c r="H29" s="1332" t="s">
        <v>4174</v>
      </c>
      <c r="I29" s="120"/>
      <c r="J29" s="117"/>
      <c r="K29" s="203"/>
      <c r="L29" s="203"/>
      <c r="M29" s="204"/>
      <c r="N29" s="204"/>
      <c r="O29" s="205">
        <v>0.0</v>
      </c>
      <c r="P29" s="205">
        <v>1.8</v>
      </c>
      <c r="Q29" s="205">
        <v>1.0</v>
      </c>
      <c r="R29" s="105"/>
      <c r="S29" s="105"/>
      <c r="T29" s="105"/>
      <c r="U29" s="105"/>
      <c r="V29" s="105"/>
    </row>
    <row r="30" outlineLevel="1">
      <c r="A30" s="222"/>
      <c r="B30" s="208" t="s">
        <v>63</v>
      </c>
      <c r="C30" s="210" t="s">
        <v>4175</v>
      </c>
      <c r="D30" s="210" t="s">
        <v>154</v>
      </c>
      <c r="E30" s="210" t="s">
        <v>592</v>
      </c>
      <c r="F30" s="200">
        <v>1.7999999999999998</v>
      </c>
      <c r="G30" s="210" t="s">
        <v>70</v>
      </c>
      <c r="H30" s="1332" t="s">
        <v>4176</v>
      </c>
      <c r="I30" s="120"/>
      <c r="J30" s="117"/>
      <c r="K30" s="203"/>
      <c r="L30" s="203"/>
      <c r="M30" s="204"/>
      <c r="N30" s="204"/>
      <c r="O30" s="205">
        <v>0.0</v>
      </c>
      <c r="P30" s="205">
        <v>1.8</v>
      </c>
      <c r="Q30" s="205">
        <v>1.0</v>
      </c>
      <c r="R30" s="105"/>
      <c r="S30" s="105"/>
      <c r="T30" s="105"/>
      <c r="U30" s="105"/>
      <c r="V30" s="105"/>
    </row>
    <row r="31" outlineLevel="1">
      <c r="A31" s="207"/>
      <c r="B31" s="208" t="s">
        <v>94</v>
      </c>
      <c r="C31" s="210" t="s">
        <v>4177</v>
      </c>
      <c r="D31" s="210" t="s">
        <v>211</v>
      </c>
      <c r="E31" s="210" t="s">
        <v>229</v>
      </c>
      <c r="F31" s="200">
        <v>6.0</v>
      </c>
      <c r="G31" s="210" t="s">
        <v>67</v>
      </c>
      <c r="H31" s="212"/>
      <c r="I31" s="120"/>
      <c r="J31" s="117"/>
      <c r="K31" s="203"/>
      <c r="L31" s="203"/>
      <c r="M31" s="204"/>
      <c r="N31" s="204"/>
      <c r="O31" s="205">
        <v>0.0</v>
      </c>
      <c r="P31" s="205">
        <v>1.8</v>
      </c>
      <c r="Q31" s="205">
        <v>1.0</v>
      </c>
      <c r="R31" s="105"/>
      <c r="S31" s="105"/>
      <c r="T31" s="105"/>
      <c r="U31" s="105"/>
      <c r="V31" s="105"/>
    </row>
    <row r="32" outlineLevel="1">
      <c r="A32" s="195" t="s">
        <v>72</v>
      </c>
      <c r="B32" s="214"/>
      <c r="C32" s="199" t="s">
        <v>4178</v>
      </c>
      <c r="D32" s="216" t="s">
        <v>541</v>
      </c>
      <c r="E32" s="210" t="s">
        <v>74</v>
      </c>
      <c r="F32" s="200">
        <v>14.399999999999999</v>
      </c>
      <c r="G32" s="210" t="s">
        <v>75</v>
      </c>
      <c r="H32" s="219"/>
      <c r="I32" s="221"/>
      <c r="J32" s="110"/>
      <c r="K32" s="200"/>
      <c r="L32" s="203"/>
      <c r="M32" s="204"/>
      <c r="N32" s="204"/>
      <c r="O32" s="205">
        <v>2.0</v>
      </c>
      <c r="P32" s="205">
        <v>1.8</v>
      </c>
      <c r="Q32" s="205">
        <v>1.0</v>
      </c>
      <c r="R32" s="105"/>
      <c r="S32" s="105"/>
      <c r="T32" s="105"/>
      <c r="U32" s="105"/>
      <c r="V32" s="105"/>
    </row>
    <row r="33" outlineLevel="1">
      <c r="A33" s="207"/>
      <c r="B33" s="208" t="s">
        <v>76</v>
      </c>
      <c r="C33" s="199" t="s">
        <v>719</v>
      </c>
      <c r="D33" s="207"/>
      <c r="E33" s="210" t="s">
        <v>90</v>
      </c>
      <c r="F33" s="200">
        <v>9.6</v>
      </c>
      <c r="G33" s="210" t="s">
        <v>91</v>
      </c>
      <c r="H33" s="112"/>
      <c r="I33" s="224"/>
      <c r="J33" s="114"/>
      <c r="K33" s="203"/>
      <c r="L33" s="203"/>
      <c r="M33" s="204"/>
      <c r="N33" s="204"/>
      <c r="O33" s="205">
        <v>2.0</v>
      </c>
      <c r="P33" s="205">
        <v>1.8</v>
      </c>
      <c r="Q33" s="205">
        <v>1.0</v>
      </c>
      <c r="R33" s="105"/>
      <c r="S33" s="105"/>
      <c r="T33" s="105"/>
      <c r="U33" s="105"/>
      <c r="V33" s="105"/>
    </row>
    <row r="34" outlineLevel="1">
      <c r="A34" s="195" t="s">
        <v>82</v>
      </c>
      <c r="B34" s="208" t="s">
        <v>4179</v>
      </c>
      <c r="C34" s="199" t="s">
        <v>225</v>
      </c>
      <c r="D34" s="216" t="s">
        <v>118</v>
      </c>
      <c r="E34" s="210" t="s">
        <v>194</v>
      </c>
      <c r="F34" s="200">
        <v>3.5999999999999996</v>
      </c>
      <c r="G34" s="210" t="s">
        <v>193</v>
      </c>
      <c r="H34" s="283" t="s">
        <v>4180</v>
      </c>
      <c r="I34" s="221"/>
      <c r="J34" s="110"/>
      <c r="K34" s="200"/>
      <c r="L34" s="203"/>
      <c r="M34" s="204"/>
      <c r="N34" s="204"/>
      <c r="O34" s="205">
        <v>8.0</v>
      </c>
      <c r="P34" s="205">
        <v>1.8</v>
      </c>
      <c r="Q34" s="205">
        <v>1.0</v>
      </c>
      <c r="R34" s="105"/>
      <c r="S34" s="105"/>
      <c r="T34" s="105"/>
      <c r="U34" s="105"/>
      <c r="V34" s="105"/>
    </row>
    <row r="35" outlineLevel="1">
      <c r="A35" s="222"/>
      <c r="B35" s="208" t="s">
        <v>4181</v>
      </c>
      <c r="C35" s="199" t="s">
        <v>594</v>
      </c>
      <c r="D35" s="207"/>
      <c r="E35" s="210" t="s">
        <v>66</v>
      </c>
      <c r="F35" s="200">
        <v>7.199999999999999</v>
      </c>
      <c r="G35" s="210" t="s">
        <v>67</v>
      </c>
      <c r="H35" s="112"/>
      <c r="I35" s="224"/>
      <c r="J35" s="114"/>
      <c r="K35" s="200"/>
      <c r="L35" s="203"/>
      <c r="M35" s="204"/>
      <c r="N35" s="204"/>
      <c r="O35" s="205">
        <v>20.0</v>
      </c>
      <c r="P35" s="205">
        <v>1.8</v>
      </c>
      <c r="Q35" s="205">
        <v>1.0</v>
      </c>
      <c r="R35" s="105"/>
      <c r="S35" s="105"/>
      <c r="T35" s="105"/>
      <c r="U35" s="105"/>
      <c r="V35" s="105"/>
    </row>
    <row r="36" outlineLevel="1">
      <c r="A36" s="222"/>
      <c r="B36" s="208" t="s">
        <v>4182</v>
      </c>
      <c r="C36" s="199" t="s">
        <v>4183</v>
      </c>
      <c r="D36" s="199" t="s">
        <v>299</v>
      </c>
      <c r="E36" s="210" t="s">
        <v>4184</v>
      </c>
      <c r="F36" s="200">
        <v>8.16</v>
      </c>
      <c r="G36" s="210" t="s">
        <v>147</v>
      </c>
      <c r="H36" s="213" t="s">
        <v>4185</v>
      </c>
      <c r="I36" s="120"/>
      <c r="J36" s="117"/>
      <c r="K36" s="200"/>
      <c r="L36" s="203"/>
      <c r="M36" s="204"/>
      <c r="N36" s="204"/>
      <c r="O36" s="205">
        <v>0.0</v>
      </c>
      <c r="P36" s="205">
        <v>1.8</v>
      </c>
      <c r="Q36" s="205">
        <v>1.0</v>
      </c>
      <c r="R36" s="105"/>
      <c r="S36" s="105"/>
      <c r="T36" s="105"/>
      <c r="U36" s="105"/>
      <c r="V36" s="105"/>
    </row>
    <row r="37" outlineLevel="1">
      <c r="A37" s="207"/>
      <c r="B37" s="208" t="s">
        <v>4186</v>
      </c>
      <c r="C37" s="210" t="s">
        <v>95</v>
      </c>
      <c r="D37" s="210" t="s">
        <v>150</v>
      </c>
      <c r="E37" s="210" t="s">
        <v>66</v>
      </c>
      <c r="F37" s="200">
        <v>7.199999999999999</v>
      </c>
      <c r="G37" s="210" t="s">
        <v>67</v>
      </c>
      <c r="H37" s="1332" t="s">
        <v>4187</v>
      </c>
      <c r="I37" s="120"/>
      <c r="J37" s="117"/>
      <c r="K37" s="200"/>
      <c r="L37" s="203"/>
      <c r="M37" s="204"/>
      <c r="N37" s="204"/>
      <c r="O37" s="205"/>
      <c r="P37" s="205"/>
      <c r="Q37" s="205"/>
      <c r="R37" s="105"/>
      <c r="S37" s="105"/>
      <c r="T37" s="105"/>
      <c r="U37" s="105"/>
      <c r="V37" s="105"/>
    </row>
    <row r="38" ht="19.5" customHeight="1" outlineLevel="1">
      <c r="A38" s="195" t="s">
        <v>93</v>
      </c>
      <c r="B38" s="208" t="s">
        <v>4188</v>
      </c>
      <c r="C38" s="210" t="s">
        <v>145</v>
      </c>
      <c r="D38" s="275" t="s">
        <v>118</v>
      </c>
      <c r="E38" s="210" t="s">
        <v>4168</v>
      </c>
      <c r="F38" s="200" t="s">
        <v>4169</v>
      </c>
      <c r="G38" s="210" t="s">
        <v>4170</v>
      </c>
      <c r="H38" s="283" t="s">
        <v>4189</v>
      </c>
      <c r="I38" s="221"/>
      <c r="J38" s="110"/>
      <c r="K38" s="203"/>
      <c r="L38" s="203"/>
      <c r="M38" s="204"/>
      <c r="N38" s="204"/>
      <c r="O38" s="205">
        <v>0.0</v>
      </c>
      <c r="P38" s="205">
        <v>1.8</v>
      </c>
      <c r="Q38" s="205">
        <v>1.0</v>
      </c>
      <c r="R38" s="105"/>
      <c r="S38" s="105"/>
      <c r="T38" s="105"/>
      <c r="U38" s="105"/>
      <c r="V38" s="105"/>
    </row>
    <row r="39" ht="19.5" customHeight="1" outlineLevel="1">
      <c r="A39" s="222"/>
      <c r="B39" s="208" t="s">
        <v>4190</v>
      </c>
      <c r="C39" s="210" t="s">
        <v>4191</v>
      </c>
      <c r="D39" s="114"/>
      <c r="E39" s="210" t="s">
        <v>74</v>
      </c>
      <c r="F39" s="200">
        <v>14.399999999999999</v>
      </c>
      <c r="G39" s="210" t="s">
        <v>75</v>
      </c>
      <c r="H39" s="112"/>
      <c r="I39" s="224"/>
      <c r="J39" s="114"/>
      <c r="K39" s="205"/>
      <c r="L39" s="204"/>
      <c r="M39" s="204"/>
      <c r="N39" s="204"/>
      <c r="O39" s="205">
        <v>0.0</v>
      </c>
      <c r="P39" s="205">
        <v>1.8</v>
      </c>
      <c r="Q39" s="205">
        <v>1.0</v>
      </c>
      <c r="R39" s="105"/>
      <c r="S39" s="105"/>
      <c r="T39" s="105"/>
      <c r="U39" s="105"/>
      <c r="V39" s="105"/>
    </row>
    <row r="40" outlineLevel="1">
      <c r="A40" s="207"/>
      <c r="B40" s="208" t="s">
        <v>4182</v>
      </c>
      <c r="C40" s="210" t="s">
        <v>4192</v>
      </c>
      <c r="D40" s="210" t="s">
        <v>4193</v>
      </c>
      <c r="E40" s="210" t="s">
        <v>303</v>
      </c>
      <c r="F40" s="200">
        <v>2.4</v>
      </c>
      <c r="G40" s="210" t="s">
        <v>70</v>
      </c>
      <c r="H40" s="213" t="s">
        <v>4194</v>
      </c>
      <c r="I40" s="120"/>
      <c r="J40" s="117"/>
      <c r="K40" s="205"/>
      <c r="L40" s="204"/>
      <c r="M40" s="204"/>
      <c r="N40" s="204"/>
      <c r="O40" s="205">
        <v>0.0</v>
      </c>
      <c r="P40" s="205">
        <v>1.8</v>
      </c>
      <c r="Q40" s="205">
        <v>2.5</v>
      </c>
      <c r="R40" s="105"/>
      <c r="S40" s="105"/>
      <c r="T40" s="105"/>
      <c r="U40" s="105"/>
      <c r="V40" s="105"/>
    </row>
    <row r="41" outlineLevel="1">
      <c r="A41" s="195" t="s">
        <v>104</v>
      </c>
      <c r="B41" s="208" t="s">
        <v>4188</v>
      </c>
      <c r="C41" s="210" t="s">
        <v>105</v>
      </c>
      <c r="D41" s="210" t="s">
        <v>154</v>
      </c>
      <c r="E41" s="210" t="s">
        <v>4195</v>
      </c>
      <c r="F41" s="200" t="s">
        <v>4196</v>
      </c>
      <c r="G41" s="210" t="s">
        <v>157</v>
      </c>
      <c r="H41" s="213" t="s">
        <v>4197</v>
      </c>
      <c r="I41" s="120"/>
      <c r="J41" s="117"/>
      <c r="K41" s="205"/>
      <c r="L41" s="204"/>
      <c r="M41" s="204"/>
      <c r="N41" s="204"/>
      <c r="O41" s="205">
        <v>0.0</v>
      </c>
      <c r="P41" s="205">
        <v>1.8</v>
      </c>
      <c r="Q41" s="205">
        <v>1.0</v>
      </c>
      <c r="R41" s="105"/>
      <c r="S41" s="105"/>
      <c r="T41" s="105"/>
      <c r="U41" s="105"/>
      <c r="V41" s="105"/>
    </row>
    <row r="42" outlineLevel="1">
      <c r="A42" s="207"/>
      <c r="B42" s="208" t="s">
        <v>4182</v>
      </c>
      <c r="C42" s="210" t="s">
        <v>77</v>
      </c>
      <c r="D42" s="210" t="s">
        <v>4193</v>
      </c>
      <c r="E42" s="210" t="s">
        <v>453</v>
      </c>
      <c r="F42" s="200">
        <v>1.92</v>
      </c>
      <c r="G42" s="210" t="s">
        <v>70</v>
      </c>
      <c r="H42" s="213" t="s">
        <v>4198</v>
      </c>
      <c r="I42" s="120"/>
      <c r="J42" s="117"/>
      <c r="K42" s="204"/>
      <c r="L42" s="204"/>
      <c r="M42" s="204"/>
      <c r="N42" s="204"/>
      <c r="O42" s="205">
        <v>0.0</v>
      </c>
      <c r="P42" s="205">
        <v>2.2</v>
      </c>
      <c r="Q42" s="205">
        <v>1.0</v>
      </c>
      <c r="R42" s="105"/>
      <c r="S42" s="105"/>
      <c r="T42" s="105"/>
      <c r="U42" s="105"/>
      <c r="V42" s="105"/>
    </row>
    <row r="43" outlineLevel="1">
      <c r="A43" s="236" t="s">
        <v>110</v>
      </c>
      <c r="B43" s="208"/>
      <c r="C43" s="210" t="s">
        <v>4199</v>
      </c>
      <c r="D43" s="210" t="s">
        <v>190</v>
      </c>
      <c r="E43" s="210" t="s">
        <v>4200</v>
      </c>
      <c r="F43" s="200" t="s">
        <v>4201</v>
      </c>
      <c r="G43" s="210" t="s">
        <v>4202</v>
      </c>
      <c r="H43" s="213" t="s">
        <v>1141</v>
      </c>
      <c r="I43" s="120"/>
      <c r="J43" s="117"/>
      <c r="K43" s="203"/>
      <c r="L43" s="203"/>
      <c r="M43" s="204"/>
      <c r="N43" s="204"/>
      <c r="O43" s="205">
        <v>0.0</v>
      </c>
      <c r="P43" s="205">
        <v>1.8</v>
      </c>
      <c r="Q43" s="205">
        <v>1.0</v>
      </c>
      <c r="R43" s="105"/>
      <c r="S43" s="105"/>
      <c r="T43" s="105"/>
      <c r="U43" s="105"/>
      <c r="V43" s="105"/>
    </row>
    <row r="44" outlineLevel="1">
      <c r="A44" s="195" t="s">
        <v>119</v>
      </c>
      <c r="B44" s="214"/>
      <c r="C44" s="210" t="s">
        <v>79</v>
      </c>
      <c r="D44" s="275" t="s">
        <v>345</v>
      </c>
      <c r="E44" s="210" t="s">
        <v>495</v>
      </c>
      <c r="F44" s="200">
        <v>20.4</v>
      </c>
      <c r="G44" s="210" t="s">
        <v>75</v>
      </c>
      <c r="H44" s="283" t="s">
        <v>4203</v>
      </c>
      <c r="I44" s="221"/>
      <c r="J44" s="110"/>
      <c r="K44" s="204"/>
      <c r="L44" s="204"/>
      <c r="M44" s="204"/>
      <c r="N44" s="204"/>
      <c r="O44" s="205">
        <v>0.0</v>
      </c>
      <c r="P44" s="205">
        <v>1.8</v>
      </c>
      <c r="Q44" s="205">
        <v>1.0</v>
      </c>
      <c r="R44" s="105"/>
      <c r="S44" s="105"/>
      <c r="T44" s="105"/>
      <c r="U44" s="105"/>
      <c r="V44" s="105"/>
    </row>
    <row r="45" outlineLevel="1">
      <c r="A45" s="207"/>
      <c r="B45" s="208" t="s">
        <v>76</v>
      </c>
      <c r="C45" s="210" t="s">
        <v>540</v>
      </c>
      <c r="D45" s="114"/>
      <c r="E45" s="210" t="s">
        <v>1144</v>
      </c>
      <c r="F45" s="200">
        <v>16.2</v>
      </c>
      <c r="G45" s="210" t="s">
        <v>80</v>
      </c>
      <c r="H45" s="112"/>
      <c r="I45" s="224"/>
      <c r="J45" s="114"/>
      <c r="K45" s="204"/>
      <c r="L45" s="204"/>
      <c r="M45" s="204"/>
      <c r="N45" s="204"/>
      <c r="O45" s="205">
        <v>0.0</v>
      </c>
      <c r="P45" s="205">
        <v>1.8</v>
      </c>
      <c r="Q45" s="205">
        <v>1.0</v>
      </c>
      <c r="R45" s="105"/>
      <c r="S45" s="105"/>
      <c r="T45" s="105"/>
      <c r="U45" s="105"/>
      <c r="V45" s="105"/>
    </row>
    <row r="46" outlineLevel="1">
      <c r="A46" s="236" t="s">
        <v>128</v>
      </c>
      <c r="B46" s="208"/>
      <c r="C46" s="210" t="s">
        <v>4204</v>
      </c>
      <c r="D46" s="210" t="s">
        <v>464</v>
      </c>
      <c r="E46" s="210" t="s">
        <v>4205</v>
      </c>
      <c r="F46" s="200" t="s">
        <v>4206</v>
      </c>
      <c r="G46" s="210" t="s">
        <v>2010</v>
      </c>
      <c r="H46" s="213" t="s">
        <v>175</v>
      </c>
      <c r="I46" s="120"/>
      <c r="J46" s="117"/>
      <c r="K46" s="203"/>
      <c r="L46" s="203"/>
      <c r="M46" s="204"/>
      <c r="N46" s="204"/>
      <c r="O46" s="205">
        <v>0.0</v>
      </c>
      <c r="P46" s="205">
        <v>1.8</v>
      </c>
      <c r="Q46" s="205">
        <v>1.0</v>
      </c>
      <c r="R46" s="105"/>
      <c r="S46" s="105"/>
      <c r="T46" s="105"/>
      <c r="U46" s="105"/>
      <c r="V46" s="105"/>
    </row>
    <row r="47">
      <c r="A47" s="180"/>
      <c r="B47" s="246"/>
      <c r="C47" s="180"/>
      <c r="D47" s="180"/>
      <c r="E47" s="180"/>
      <c r="F47" s="248"/>
      <c r="G47" s="248"/>
      <c r="H47" s="180"/>
      <c r="I47" s="180"/>
      <c r="J47" s="180"/>
      <c r="K47" s="180"/>
      <c r="L47" s="180"/>
      <c r="M47" s="180"/>
      <c r="N47" s="180"/>
      <c r="O47" s="180"/>
      <c r="P47" s="180"/>
      <c r="Q47" s="180"/>
      <c r="R47" s="180"/>
      <c r="S47" s="180"/>
      <c r="T47" s="180"/>
      <c r="U47" s="180"/>
      <c r="V47" s="180"/>
    </row>
    <row r="48">
      <c r="A48" s="250" t="str">
        <f>'テンプレート'!A55</f>
        <v>Aerial Attacks</v>
      </c>
      <c r="B48" s="110"/>
      <c r="C48" s="251"/>
      <c r="D48" s="251"/>
      <c r="E48" s="251"/>
      <c r="F48" s="253"/>
      <c r="G48" s="251"/>
      <c r="H48" s="253"/>
      <c r="I48" s="253"/>
      <c r="J48" s="254"/>
      <c r="K48" s="253"/>
      <c r="L48" s="253"/>
      <c r="M48" s="253"/>
      <c r="N48" s="253"/>
      <c r="O48" s="253"/>
      <c r="P48" s="253"/>
      <c r="Q48" s="253"/>
      <c r="R48" s="253"/>
      <c r="S48" s="253"/>
      <c r="T48" s="253"/>
      <c r="U48" s="253"/>
      <c r="V48" s="253"/>
    </row>
    <row r="49" outlineLevel="1">
      <c r="A49" s="112"/>
      <c r="B49" s="114"/>
      <c r="C49" s="256" t="str">
        <f>'テンプレート'!C56</f>
        <v>Active</v>
      </c>
      <c r="D49" s="257" t="str">
        <f>'テンプレート'!D56</f>
        <v>Duration</v>
      </c>
      <c r="E49" s="256" t="str">
        <f>'テンプレート'!E56</f>
        <v>Base Damage</v>
      </c>
      <c r="F49" s="259" t="str">
        <f>'テンプレート'!F56</f>
        <v>Damage (1v1)</v>
      </c>
      <c r="G49" s="259" t="str">
        <f>'テンプレート'!G56</f>
        <v>SH (1v1)</v>
      </c>
      <c r="H49" s="260" t="str">
        <f>'テンプレート'!H56</f>
        <v>ガード硬直</v>
      </c>
      <c r="I49" s="259" t="str">
        <f>'テンプレート'!I56</f>
        <v>Landing Lag</v>
      </c>
      <c r="J49" s="259" t="s">
        <v>176</v>
      </c>
      <c r="K49" s="259" t="str">
        <f>'テンプレート'!K56</f>
        <v>ベクトル</v>
      </c>
      <c r="L49" s="259" t="str">
        <f>'テンプレート'!L56</f>
        <v>KBG (R.E.)</v>
      </c>
      <c r="M49" s="259" t="str">
        <f>'テンプレート'!M56</f>
        <v>BKB (R.A.)</v>
      </c>
      <c r="N49" s="259" t="str">
        <f>'テンプレート'!N56</f>
        <v>FKB (R.F.)</v>
      </c>
      <c r="O49" s="262" t="str">
        <f>'テンプレート'!O56</f>
        <v>盾削り値</v>
      </c>
      <c r="P49" s="259" t="str">
        <f>'テンプレート'!P56</f>
        <v>ﾋｯﾄｽﾄｯﾌﾟ</v>
      </c>
      <c r="Q49" s="262" t="str">
        <f>'テンプレート'!Q56</f>
        <v>ずらし</v>
      </c>
      <c r="R49" s="264" t="str">
        <f>'テンプレート'!R56</f>
        <v>Comment</v>
      </c>
      <c r="S49" s="120"/>
      <c r="T49" s="120"/>
      <c r="U49" s="120"/>
      <c r="V49" s="120"/>
    </row>
    <row r="50" ht="27.0" customHeight="1" outlineLevel="1">
      <c r="A50" s="265" t="s">
        <v>187</v>
      </c>
      <c r="B50" s="267"/>
      <c r="C50" s="199" t="s">
        <v>4207</v>
      </c>
      <c r="D50" s="275" t="s">
        <v>211</v>
      </c>
      <c r="E50" s="271" t="s">
        <v>90</v>
      </c>
      <c r="F50" s="273">
        <v>9.6</v>
      </c>
      <c r="G50" s="273">
        <v>8.16</v>
      </c>
      <c r="H50" s="200" t="s">
        <v>193</v>
      </c>
      <c r="I50" s="311" t="str">
        <f t="array" ref="I50">INDEX('Aerial Attacks'!$O$3:$AA$109, MATCH($A$1,'Aerial Attacks'!$A$3:$A$109,0), MATCH(A50,'Aerial Attacks'!$O$2:$S$2,0))</f>
        <v>5</v>
      </c>
      <c r="J50" s="314" t="s">
        <v>2688</v>
      </c>
      <c r="K50" s="278"/>
      <c r="L50" s="284"/>
      <c r="M50" s="825"/>
      <c r="N50" s="825"/>
      <c r="O50" s="282">
        <v>0.0</v>
      </c>
      <c r="P50" s="282">
        <v>1.8</v>
      </c>
      <c r="Q50" s="282">
        <v>1.0</v>
      </c>
      <c r="R50" s="283" t="s">
        <v>4208</v>
      </c>
      <c r="S50" s="221"/>
      <c r="T50" s="221"/>
      <c r="U50" s="221"/>
      <c r="V50" s="110"/>
    </row>
    <row r="51" ht="27.0" customHeight="1" outlineLevel="1">
      <c r="A51" s="207"/>
      <c r="B51" s="267" t="s">
        <v>76</v>
      </c>
      <c r="C51" s="199" t="s">
        <v>4209</v>
      </c>
      <c r="D51" s="114"/>
      <c r="E51" s="199" t="s">
        <v>1294</v>
      </c>
      <c r="F51" s="200">
        <v>5.3999999999999995</v>
      </c>
      <c r="G51" s="200">
        <v>4.59</v>
      </c>
      <c r="H51" s="200" t="s">
        <v>70</v>
      </c>
      <c r="I51" s="207"/>
      <c r="J51" s="114"/>
      <c r="K51" s="278"/>
      <c r="L51" s="284"/>
      <c r="M51" s="825"/>
      <c r="N51" s="825"/>
      <c r="O51" s="282">
        <v>0.0</v>
      </c>
      <c r="P51" s="282">
        <v>1.8</v>
      </c>
      <c r="Q51" s="282">
        <v>1.0</v>
      </c>
      <c r="R51" s="112"/>
      <c r="S51" s="224"/>
      <c r="T51" s="224"/>
      <c r="U51" s="224"/>
      <c r="V51" s="114"/>
    </row>
    <row r="52" outlineLevel="1">
      <c r="A52" s="265" t="s">
        <v>219</v>
      </c>
      <c r="B52" s="267"/>
      <c r="C52" s="199" t="s">
        <v>192</v>
      </c>
      <c r="D52" s="275" t="s">
        <v>476</v>
      </c>
      <c r="E52" s="199" t="s">
        <v>4210</v>
      </c>
      <c r="F52" s="200" t="s">
        <v>4211</v>
      </c>
      <c r="G52" s="200" t="s">
        <v>4212</v>
      </c>
      <c r="H52" s="200" t="s">
        <v>937</v>
      </c>
      <c r="I52" s="311" t="str">
        <f t="array" ref="I52">INDEX('Aerial Attacks'!$O$3:$AA$109, MATCH($A$1,'Aerial Attacks'!$A$3:$A$109,0), MATCH(A52,'Aerial Attacks'!$O$2:$S$2,0))</f>
        <v>11</v>
      </c>
      <c r="J52" s="295" t="s">
        <v>573</v>
      </c>
      <c r="K52" s="278"/>
      <c r="L52" s="284"/>
      <c r="M52" s="825"/>
      <c r="N52" s="825"/>
      <c r="O52" s="282">
        <v>15.0</v>
      </c>
      <c r="P52" s="282">
        <v>1.8</v>
      </c>
      <c r="Q52" s="282">
        <v>1.0</v>
      </c>
      <c r="R52" s="283" t="s">
        <v>4213</v>
      </c>
      <c r="S52" s="221"/>
      <c r="T52" s="221"/>
      <c r="U52" s="221"/>
      <c r="V52" s="110"/>
    </row>
    <row r="53" outlineLevel="1">
      <c r="A53" s="207"/>
      <c r="B53" s="267" t="s">
        <v>76</v>
      </c>
      <c r="C53" s="199" t="s">
        <v>709</v>
      </c>
      <c r="D53" s="114"/>
      <c r="E53" s="199" t="s">
        <v>1499</v>
      </c>
      <c r="F53" s="200" t="s">
        <v>1500</v>
      </c>
      <c r="G53" s="200" t="s">
        <v>2213</v>
      </c>
      <c r="H53" s="200" t="s">
        <v>937</v>
      </c>
      <c r="I53" s="207"/>
      <c r="J53" s="114"/>
      <c r="K53" s="278"/>
      <c r="L53" s="284"/>
      <c r="M53" s="825"/>
      <c r="N53" s="825"/>
      <c r="O53" s="282">
        <v>15.0</v>
      </c>
      <c r="P53" s="282">
        <v>1.8</v>
      </c>
      <c r="Q53" s="282">
        <v>1.0</v>
      </c>
      <c r="R53" s="112"/>
      <c r="S53" s="224"/>
      <c r="T53" s="224"/>
      <c r="U53" s="224"/>
      <c r="V53" s="114"/>
    </row>
    <row r="54" outlineLevel="1">
      <c r="A54" s="299" t="s">
        <v>260</v>
      </c>
      <c r="B54" s="267"/>
      <c r="C54" s="199" t="s">
        <v>4214</v>
      </c>
      <c r="D54" s="301">
        <v>41.0</v>
      </c>
      <c r="E54" s="199" t="s">
        <v>286</v>
      </c>
      <c r="F54" s="200" t="s">
        <v>287</v>
      </c>
      <c r="G54" s="200" t="s">
        <v>288</v>
      </c>
      <c r="H54" s="200" t="s">
        <v>289</v>
      </c>
      <c r="I54" s="581">
        <f t="array" ref="I54">INDEX('Aerial Attacks'!$O$3:$AA$109, MATCH($A$1,'Aerial Attacks'!$A$3:$A$109,0), MATCH(A54,'Aerial Attacks'!$O$2:$S$2,0))</f>
        <v>10</v>
      </c>
      <c r="J54" s="355" t="s">
        <v>2994</v>
      </c>
      <c r="K54" s="278"/>
      <c r="L54" s="284"/>
      <c r="M54" s="825"/>
      <c r="N54" s="825"/>
      <c r="O54" s="282">
        <v>0.0</v>
      </c>
      <c r="P54" s="282">
        <v>1.8</v>
      </c>
      <c r="Q54" s="282">
        <v>1.0</v>
      </c>
      <c r="R54" s="213" t="s">
        <v>4215</v>
      </c>
      <c r="S54" s="120"/>
      <c r="T54" s="120"/>
      <c r="U54" s="120"/>
      <c r="V54" s="117"/>
    </row>
    <row r="55" ht="20.25" customHeight="1" outlineLevel="1">
      <c r="A55" s="265" t="s">
        <v>271</v>
      </c>
      <c r="B55" s="267" t="s">
        <v>170</v>
      </c>
      <c r="C55" s="345" t="s">
        <v>105</v>
      </c>
      <c r="D55" s="305" t="s">
        <v>211</v>
      </c>
      <c r="E55" s="199" t="s">
        <v>229</v>
      </c>
      <c r="F55" s="200">
        <v>6.0</v>
      </c>
      <c r="G55" s="200">
        <v>5.1</v>
      </c>
      <c r="H55" s="200" t="s">
        <v>70</v>
      </c>
      <c r="I55" s="311" t="str">
        <f t="array" ref="I55">INDEX('Aerial Attacks'!$O$3:$AA$109, MATCH($A$1,'Aerial Attacks'!$A$3:$A$109,0), MATCH(A55,'Aerial Attacks'!$O$2:$S$2,0))</f>
        <v>11</v>
      </c>
      <c r="J55" s="314" t="s">
        <v>4216</v>
      </c>
      <c r="K55" s="284"/>
      <c r="L55" s="284"/>
      <c r="M55" s="825"/>
      <c r="N55" s="825"/>
      <c r="O55" s="282">
        <v>0.0</v>
      </c>
      <c r="P55" s="282">
        <v>1.8</v>
      </c>
      <c r="Q55" s="282">
        <v>1.0</v>
      </c>
      <c r="R55" s="844" t="s">
        <v>4217</v>
      </c>
      <c r="S55" s="221"/>
      <c r="T55" s="221"/>
      <c r="U55" s="221"/>
      <c r="V55" s="110"/>
    </row>
    <row r="56" ht="20.25" customHeight="1" outlineLevel="1">
      <c r="A56" s="207"/>
      <c r="B56" s="267" t="s">
        <v>177</v>
      </c>
      <c r="C56" s="345" t="s">
        <v>794</v>
      </c>
      <c r="D56" s="114"/>
      <c r="E56" s="199" t="s">
        <v>66</v>
      </c>
      <c r="F56" s="200">
        <v>7.199999999999999</v>
      </c>
      <c r="G56" s="200">
        <v>6.12</v>
      </c>
      <c r="H56" s="200" t="s">
        <v>70</v>
      </c>
      <c r="I56" s="207"/>
      <c r="J56" s="114"/>
      <c r="K56" s="284"/>
      <c r="L56" s="284"/>
      <c r="M56" s="825"/>
      <c r="N56" s="825"/>
      <c r="O56" s="282">
        <v>0.0</v>
      </c>
      <c r="P56" s="282">
        <v>1.8</v>
      </c>
      <c r="Q56" s="282">
        <v>1.0</v>
      </c>
      <c r="R56" s="112"/>
      <c r="S56" s="224"/>
      <c r="T56" s="224"/>
      <c r="U56" s="224"/>
      <c r="V56" s="114"/>
    </row>
    <row r="57" outlineLevel="1">
      <c r="A57" s="265" t="s">
        <v>283</v>
      </c>
      <c r="B57" s="267" t="s">
        <v>378</v>
      </c>
      <c r="C57" s="216" t="s">
        <v>4218</v>
      </c>
      <c r="D57" s="305">
        <v>45.0</v>
      </c>
      <c r="E57" s="199" t="s">
        <v>74</v>
      </c>
      <c r="F57" s="200">
        <v>14.399999999999999</v>
      </c>
      <c r="G57" s="200">
        <v>12.24</v>
      </c>
      <c r="H57" s="200" t="s">
        <v>59</v>
      </c>
      <c r="I57" s="311">
        <f t="array" ref="I57">INDEX('Aerial Attacks'!$O$3:$AA$109, MATCH($A$1,'Aerial Attacks'!$A$3:$A$109,0), MATCH(A57,'Aerial Attacks'!$O$2:$S$2,0))</f>
        <v>15</v>
      </c>
      <c r="J57" s="314" t="s">
        <v>958</v>
      </c>
      <c r="K57" s="284"/>
      <c r="L57" s="284"/>
      <c r="M57" s="825"/>
      <c r="N57" s="825"/>
      <c r="O57" s="282">
        <v>0.0</v>
      </c>
      <c r="P57" s="282">
        <v>1.8</v>
      </c>
      <c r="Q57" s="282">
        <v>1.0</v>
      </c>
      <c r="R57" s="283" t="s">
        <v>4215</v>
      </c>
      <c r="S57" s="221"/>
      <c r="T57" s="221"/>
      <c r="U57" s="221"/>
      <c r="V57" s="110"/>
    </row>
    <row r="58" outlineLevel="1">
      <c r="A58" s="207"/>
      <c r="B58" s="267" t="s">
        <v>392</v>
      </c>
      <c r="C58" s="207"/>
      <c r="D58" s="114"/>
      <c r="E58" s="199" t="s">
        <v>4219</v>
      </c>
      <c r="F58" s="200" t="s">
        <v>4220</v>
      </c>
      <c r="G58" s="200" t="s">
        <v>4221</v>
      </c>
      <c r="H58" s="414"/>
      <c r="I58" s="207"/>
      <c r="J58" s="114"/>
      <c r="K58" s="284"/>
      <c r="L58" s="284"/>
      <c r="M58" s="825"/>
      <c r="N58" s="825"/>
      <c r="O58" s="282">
        <v>0.0</v>
      </c>
      <c r="P58" s="282">
        <v>1.8</v>
      </c>
      <c r="Q58" s="282">
        <v>1.0</v>
      </c>
      <c r="R58" s="112"/>
      <c r="S58" s="224"/>
      <c r="T58" s="224"/>
      <c r="U58" s="224"/>
      <c r="V58" s="114"/>
    </row>
    <row r="59">
      <c r="A59" s="312"/>
      <c r="B59" s="315"/>
      <c r="C59" s="317"/>
      <c r="D59" s="317"/>
      <c r="E59" s="318"/>
      <c r="F59" s="318"/>
      <c r="G59" s="318"/>
      <c r="H59" s="319"/>
      <c r="I59" s="319"/>
      <c r="J59" s="320"/>
      <c r="K59" s="320"/>
      <c r="L59" s="320"/>
      <c r="M59" s="320"/>
      <c r="N59" s="320"/>
      <c r="O59" s="320"/>
      <c r="P59" s="320"/>
      <c r="Q59" s="180"/>
      <c r="R59" s="180"/>
      <c r="S59" s="180"/>
      <c r="T59" s="180"/>
      <c r="U59" s="180"/>
      <c r="V59" s="180"/>
    </row>
    <row r="60">
      <c r="A60" s="322" t="str">
        <f>'テンプレート'!A71</f>
        <v>Special Moves</v>
      </c>
      <c r="B60" s="117"/>
      <c r="C60" s="317"/>
      <c r="D60" s="317"/>
      <c r="E60" s="318"/>
      <c r="F60" s="318"/>
      <c r="G60" s="318"/>
      <c r="H60" s="319"/>
      <c r="I60" s="319"/>
      <c r="J60" s="320"/>
      <c r="K60" s="320"/>
      <c r="L60" s="320"/>
      <c r="M60" s="320"/>
      <c r="N60" s="320"/>
      <c r="O60" s="320"/>
      <c r="P60" s="320"/>
      <c r="Q60" s="180"/>
      <c r="R60" s="180"/>
      <c r="S60" s="180"/>
      <c r="T60" s="180"/>
      <c r="U60" s="180"/>
      <c r="V60" s="180"/>
    </row>
    <row r="61" outlineLevel="1">
      <c r="A61" s="324" t="s">
        <v>4222</v>
      </c>
      <c r="B61" s="117"/>
      <c r="C61" s="327" t="s">
        <v>48</v>
      </c>
      <c r="D61" s="327" t="s">
        <v>49</v>
      </c>
      <c r="E61" s="328" t="s">
        <v>50</v>
      </c>
      <c r="F61" s="329" t="s">
        <v>51</v>
      </c>
      <c r="G61" s="328" t="s">
        <v>52</v>
      </c>
      <c r="H61" s="331" t="str">
        <f>'テンプレート'!H72</f>
        <v>Comment</v>
      </c>
      <c r="I61" s="120"/>
      <c r="J61" s="117"/>
      <c r="K61" s="333" t="str">
        <f>'テンプレート'!K72</f>
        <v>ベクトル</v>
      </c>
      <c r="L61" s="333" t="str">
        <f>'テンプレート'!L72</f>
        <v>KBG (R.E.)</v>
      </c>
      <c r="M61" s="333" t="str">
        <f>'テンプレート'!M72</f>
        <v>BKB (R.A.)</v>
      </c>
      <c r="N61" s="333" t="str">
        <f>'テンプレート'!N72</f>
        <v>FKB (R.F.)</v>
      </c>
      <c r="O61" s="334" t="str">
        <f>'テンプレート'!O72</f>
        <v>盾削り値</v>
      </c>
      <c r="P61" s="333" t="str">
        <f>'テンプレート'!P72</f>
        <v>ﾋｯﾄｽﾄｯﾌﾟ</v>
      </c>
      <c r="Q61" s="334" t="str">
        <f>'テンプレート'!Q72</f>
        <v>ずらし</v>
      </c>
      <c r="R61" s="333" t="str">
        <f>'テンプレート'!R72</f>
        <v>相殺</v>
      </c>
      <c r="S61" s="334" t="str">
        <f>'テンプレート'!S72</f>
        <v>相殺ﾓｰｼｮﾝ</v>
      </c>
      <c r="T61" s="334" t="str">
        <f>'テンプレート'!T72</f>
        <v>飛び道具</v>
      </c>
      <c r="U61" s="334" t="str">
        <f>'テンプレート'!U72</f>
        <v>慣性反転</v>
      </c>
      <c r="V61" s="334" t="str">
        <f>'テンプレート'!V72</f>
        <v>向き反転</v>
      </c>
    </row>
    <row r="62" outlineLevel="1">
      <c r="A62" s="335" t="s">
        <v>4223</v>
      </c>
      <c r="B62" s="343" t="s">
        <v>4182</v>
      </c>
      <c r="C62" s="345" t="s">
        <v>992</v>
      </c>
      <c r="D62" s="1978" t="s">
        <v>200</v>
      </c>
      <c r="E62" s="345" t="s">
        <v>4224</v>
      </c>
      <c r="F62" s="200" t="s">
        <v>4225</v>
      </c>
      <c r="G62" s="210" t="s">
        <v>4226</v>
      </c>
      <c r="H62" s="243" t="s">
        <v>4227</v>
      </c>
      <c r="I62" s="221"/>
      <c r="J62" s="110"/>
      <c r="K62" s="203"/>
      <c r="L62" s="203"/>
      <c r="M62" s="204"/>
      <c r="N62" s="204"/>
      <c r="O62" s="200">
        <v>0.0</v>
      </c>
      <c r="P62" s="200">
        <v>1.4</v>
      </c>
      <c r="Q62" s="200">
        <v>0.0</v>
      </c>
      <c r="R62" s="205" t="b">
        <v>1</v>
      </c>
      <c r="S62" s="205" t="b">
        <v>0</v>
      </c>
      <c r="T62" s="205" t="b">
        <v>1</v>
      </c>
      <c r="U62" s="344" t="s">
        <v>340</v>
      </c>
      <c r="V62" s="344" t="b">
        <v>1</v>
      </c>
    </row>
    <row r="63" outlineLevel="1">
      <c r="A63" s="222"/>
      <c r="B63" s="708" t="s">
        <v>4228</v>
      </c>
      <c r="C63" s="345" t="s">
        <v>4229</v>
      </c>
      <c r="D63" s="222"/>
      <c r="E63" s="345" t="s">
        <v>4224</v>
      </c>
      <c r="F63" s="200" t="s">
        <v>4225</v>
      </c>
      <c r="G63" s="210" t="s">
        <v>4226</v>
      </c>
      <c r="H63" s="231"/>
      <c r="J63" s="233"/>
      <c r="K63" s="203"/>
      <c r="L63" s="203"/>
      <c r="M63" s="204"/>
      <c r="N63" s="204"/>
      <c r="O63" s="200">
        <v>0.0</v>
      </c>
      <c r="P63" s="200">
        <v>1.4</v>
      </c>
      <c r="Q63" s="200">
        <v>0.0</v>
      </c>
      <c r="R63" s="205" t="b">
        <v>1</v>
      </c>
      <c r="S63" s="205" t="b">
        <v>0</v>
      </c>
      <c r="T63" s="205" t="b">
        <v>1</v>
      </c>
      <c r="U63" s="222"/>
      <c r="V63" s="222"/>
    </row>
    <row r="64" outlineLevel="1">
      <c r="A64" s="222"/>
      <c r="B64" s="708" t="s">
        <v>4230</v>
      </c>
      <c r="C64" s="345" t="s">
        <v>1319</v>
      </c>
      <c r="D64" s="222"/>
      <c r="E64" s="345" t="s">
        <v>4231</v>
      </c>
      <c r="F64" s="200" t="s">
        <v>4232</v>
      </c>
      <c r="G64" s="210" t="s">
        <v>4226</v>
      </c>
      <c r="H64" s="231"/>
      <c r="J64" s="233"/>
      <c r="K64" s="203"/>
      <c r="L64" s="203"/>
      <c r="M64" s="204"/>
      <c r="N64" s="204"/>
      <c r="O64" s="200">
        <v>0.0</v>
      </c>
      <c r="P64" s="200">
        <v>1.4</v>
      </c>
      <c r="Q64" s="200">
        <v>0.0</v>
      </c>
      <c r="R64" s="205" t="b">
        <v>1</v>
      </c>
      <c r="S64" s="205" t="b">
        <v>0</v>
      </c>
      <c r="T64" s="205" t="b">
        <v>1</v>
      </c>
      <c r="U64" s="222"/>
      <c r="V64" s="222"/>
    </row>
    <row r="65" outlineLevel="1">
      <c r="A65" s="222"/>
      <c r="B65" s="708" t="s">
        <v>4233</v>
      </c>
      <c r="C65" s="345" t="s">
        <v>4234</v>
      </c>
      <c r="D65" s="222"/>
      <c r="E65" s="345" t="s">
        <v>4231</v>
      </c>
      <c r="F65" s="200" t="s">
        <v>4232</v>
      </c>
      <c r="G65" s="210" t="s">
        <v>4226</v>
      </c>
      <c r="H65" s="231"/>
      <c r="J65" s="233"/>
      <c r="K65" s="203"/>
      <c r="L65" s="203"/>
      <c r="M65" s="204"/>
      <c r="N65" s="204"/>
      <c r="O65" s="200">
        <v>0.0</v>
      </c>
      <c r="P65" s="200">
        <v>1.4</v>
      </c>
      <c r="Q65" s="200">
        <v>0.0</v>
      </c>
      <c r="R65" s="205" t="b">
        <v>1</v>
      </c>
      <c r="S65" s="205" t="b">
        <v>0</v>
      </c>
      <c r="T65" s="205" t="b">
        <v>1</v>
      </c>
      <c r="U65" s="222"/>
      <c r="V65" s="222"/>
    </row>
    <row r="66" outlineLevel="1">
      <c r="A66" s="222"/>
      <c r="B66" s="708" t="s">
        <v>4188</v>
      </c>
      <c r="C66" s="345" t="s">
        <v>1639</v>
      </c>
      <c r="D66" s="222"/>
      <c r="E66" s="345" t="s">
        <v>4235</v>
      </c>
      <c r="F66" s="200" t="s">
        <v>4236</v>
      </c>
      <c r="G66" s="210" t="s">
        <v>4226</v>
      </c>
      <c r="H66" s="231"/>
      <c r="J66" s="233"/>
      <c r="K66" s="203"/>
      <c r="L66" s="203"/>
      <c r="M66" s="204"/>
      <c r="N66" s="204"/>
      <c r="O66" s="200">
        <v>0.0</v>
      </c>
      <c r="P66" s="200">
        <v>1.4</v>
      </c>
      <c r="Q66" s="200">
        <v>0.0</v>
      </c>
      <c r="R66" s="205" t="b">
        <v>1</v>
      </c>
      <c r="S66" s="205" t="b">
        <v>0</v>
      </c>
      <c r="T66" s="205" t="b">
        <v>1</v>
      </c>
      <c r="U66" s="222"/>
      <c r="V66" s="222"/>
    </row>
    <row r="67" outlineLevel="1">
      <c r="A67" s="207"/>
      <c r="B67" s="708" t="s">
        <v>4190</v>
      </c>
      <c r="C67" s="345" t="s">
        <v>4237</v>
      </c>
      <c r="D67" s="207"/>
      <c r="E67" s="345" t="s">
        <v>4235</v>
      </c>
      <c r="F67" s="200" t="s">
        <v>4236</v>
      </c>
      <c r="G67" s="210" t="s">
        <v>4226</v>
      </c>
      <c r="H67" s="112"/>
      <c r="I67" s="224"/>
      <c r="J67" s="114"/>
      <c r="K67" s="203"/>
      <c r="L67" s="203"/>
      <c r="M67" s="204"/>
      <c r="N67" s="204"/>
      <c r="O67" s="200">
        <v>0.0</v>
      </c>
      <c r="P67" s="200">
        <v>1.4</v>
      </c>
      <c r="Q67" s="200">
        <v>0.0</v>
      </c>
      <c r="R67" s="205" t="b">
        <v>1</v>
      </c>
      <c r="S67" s="205" t="b">
        <v>0</v>
      </c>
      <c r="T67" s="205" t="b">
        <v>1</v>
      </c>
      <c r="U67" s="222"/>
      <c r="V67" s="222"/>
    </row>
    <row r="68" outlineLevel="1">
      <c r="A68" s="335" t="s">
        <v>4238</v>
      </c>
      <c r="B68" s="708" t="s">
        <v>4239</v>
      </c>
      <c r="C68" s="345" t="s">
        <v>4240</v>
      </c>
      <c r="D68" s="1978" t="s">
        <v>200</v>
      </c>
      <c r="E68" s="199" t="s">
        <v>2064</v>
      </c>
      <c r="F68" s="200">
        <v>1.32</v>
      </c>
      <c r="G68" s="210" t="s">
        <v>292</v>
      </c>
      <c r="H68" s="243" t="s">
        <v>4241</v>
      </c>
      <c r="I68" s="221"/>
      <c r="J68" s="110"/>
      <c r="K68" s="203"/>
      <c r="L68" s="203"/>
      <c r="M68" s="204"/>
      <c r="N68" s="204"/>
      <c r="O68" s="200">
        <v>0.0</v>
      </c>
      <c r="P68" s="200">
        <v>0.25</v>
      </c>
      <c r="Q68" s="200">
        <v>0.0</v>
      </c>
      <c r="R68" s="205" t="b">
        <v>1</v>
      </c>
      <c r="S68" s="205" t="b">
        <v>0</v>
      </c>
      <c r="T68" s="205" t="b">
        <v>1</v>
      </c>
      <c r="U68" s="222"/>
      <c r="V68" s="222"/>
    </row>
    <row r="69" outlineLevel="1">
      <c r="A69" s="222"/>
      <c r="B69" s="708" t="s">
        <v>4242</v>
      </c>
      <c r="C69" s="345" t="s">
        <v>4243</v>
      </c>
      <c r="D69" s="222"/>
      <c r="E69" s="199" t="s">
        <v>2064</v>
      </c>
      <c r="F69" s="200">
        <v>1.32</v>
      </c>
      <c r="G69" s="210" t="s">
        <v>292</v>
      </c>
      <c r="H69" s="231"/>
      <c r="J69" s="233"/>
      <c r="K69" s="203"/>
      <c r="L69" s="203"/>
      <c r="M69" s="204"/>
      <c r="N69" s="204"/>
      <c r="O69" s="200"/>
      <c r="P69" s="200"/>
      <c r="Q69" s="200"/>
      <c r="R69" s="205" t="b">
        <v>0</v>
      </c>
      <c r="S69" s="205" t="b">
        <v>0</v>
      </c>
      <c r="T69" s="205" t="b">
        <v>0</v>
      </c>
      <c r="U69" s="222"/>
      <c r="V69" s="222"/>
    </row>
    <row r="70" outlineLevel="1">
      <c r="A70" s="222"/>
      <c r="B70" s="708" t="s">
        <v>4244</v>
      </c>
      <c r="C70" s="345" t="s">
        <v>4245</v>
      </c>
      <c r="D70" s="222"/>
      <c r="E70" s="199" t="s">
        <v>2064</v>
      </c>
      <c r="F70" s="200">
        <v>1.32</v>
      </c>
      <c r="G70" s="210" t="s">
        <v>292</v>
      </c>
      <c r="H70" s="231"/>
      <c r="J70" s="233"/>
      <c r="K70" s="203"/>
      <c r="L70" s="203"/>
      <c r="M70" s="204"/>
      <c r="N70" s="204"/>
      <c r="O70" s="200"/>
      <c r="P70" s="200"/>
      <c r="Q70" s="200"/>
      <c r="R70" s="205" t="b">
        <v>0</v>
      </c>
      <c r="S70" s="205" t="b">
        <v>0</v>
      </c>
      <c r="T70" s="205" t="b">
        <v>0</v>
      </c>
      <c r="U70" s="222"/>
      <c r="V70" s="222"/>
    </row>
    <row r="71" outlineLevel="1">
      <c r="A71" s="222"/>
      <c r="B71" s="708" t="s">
        <v>4246</v>
      </c>
      <c r="C71" s="345" t="s">
        <v>4247</v>
      </c>
      <c r="D71" s="222"/>
      <c r="E71" s="199" t="s">
        <v>2064</v>
      </c>
      <c r="F71" s="200">
        <v>1.32</v>
      </c>
      <c r="G71" s="210" t="s">
        <v>292</v>
      </c>
      <c r="H71" s="231"/>
      <c r="J71" s="233"/>
      <c r="K71" s="203"/>
      <c r="L71" s="203"/>
      <c r="M71" s="204"/>
      <c r="N71" s="204"/>
      <c r="O71" s="200">
        <v>0.0</v>
      </c>
      <c r="P71" s="200">
        <v>0.25</v>
      </c>
      <c r="Q71" s="200">
        <v>0.0</v>
      </c>
      <c r="R71" s="205" t="b">
        <v>1</v>
      </c>
      <c r="S71" s="205" t="b">
        <v>0</v>
      </c>
      <c r="T71" s="205" t="b">
        <v>1</v>
      </c>
      <c r="U71" s="222"/>
      <c r="V71" s="222"/>
    </row>
    <row r="72" outlineLevel="1">
      <c r="A72" s="222"/>
      <c r="B72" s="708" t="s">
        <v>4248</v>
      </c>
      <c r="C72" s="345" t="s">
        <v>4249</v>
      </c>
      <c r="D72" s="222"/>
      <c r="E72" s="199" t="s">
        <v>2064</v>
      </c>
      <c r="F72" s="200">
        <v>1.32</v>
      </c>
      <c r="G72" s="210" t="s">
        <v>292</v>
      </c>
      <c r="H72" s="231"/>
      <c r="J72" s="233"/>
      <c r="K72" s="203"/>
      <c r="L72" s="203"/>
      <c r="M72" s="204"/>
      <c r="N72" s="204"/>
      <c r="O72" s="200"/>
      <c r="P72" s="200"/>
      <c r="Q72" s="200"/>
      <c r="R72" s="205" t="b">
        <v>0</v>
      </c>
      <c r="S72" s="205" t="b">
        <v>0</v>
      </c>
      <c r="T72" s="205" t="b">
        <v>0</v>
      </c>
      <c r="U72" s="222"/>
      <c r="V72" s="222"/>
    </row>
    <row r="73" outlineLevel="1">
      <c r="A73" s="222"/>
      <c r="B73" s="708" t="s">
        <v>4250</v>
      </c>
      <c r="C73" s="345" t="s">
        <v>4251</v>
      </c>
      <c r="D73" s="222"/>
      <c r="E73" s="199" t="s">
        <v>2064</v>
      </c>
      <c r="F73" s="200">
        <v>1.32</v>
      </c>
      <c r="G73" s="210" t="s">
        <v>292</v>
      </c>
      <c r="H73" s="231"/>
      <c r="J73" s="233"/>
      <c r="K73" s="203"/>
      <c r="L73" s="203"/>
      <c r="M73" s="204"/>
      <c r="N73" s="204"/>
      <c r="O73" s="200">
        <v>0.0</v>
      </c>
      <c r="P73" s="200">
        <v>0.25</v>
      </c>
      <c r="Q73" s="200">
        <v>0.0</v>
      </c>
      <c r="R73" s="205" t="b">
        <v>1</v>
      </c>
      <c r="S73" s="205" t="b">
        <v>0</v>
      </c>
      <c r="T73" s="205" t="b">
        <v>1</v>
      </c>
      <c r="U73" s="222"/>
      <c r="V73" s="222"/>
    </row>
    <row r="74" outlineLevel="1">
      <c r="A74" s="207"/>
      <c r="B74" s="708" t="s">
        <v>418</v>
      </c>
      <c r="C74" s="414"/>
      <c r="D74" s="207"/>
      <c r="E74" s="345" t="s">
        <v>3484</v>
      </c>
      <c r="F74" s="200">
        <v>8.76</v>
      </c>
      <c r="G74" s="210" t="s">
        <v>70</v>
      </c>
      <c r="H74" s="112"/>
      <c r="I74" s="224"/>
      <c r="J74" s="114"/>
      <c r="K74" s="203"/>
      <c r="L74" s="203"/>
      <c r="M74" s="204"/>
      <c r="N74" s="204"/>
      <c r="O74" s="200">
        <v>0.0</v>
      </c>
      <c r="P74" s="200">
        <v>1.8</v>
      </c>
      <c r="Q74" s="200">
        <v>0.0</v>
      </c>
      <c r="R74" s="205" t="b">
        <v>1</v>
      </c>
      <c r="S74" s="205" t="b">
        <v>0</v>
      </c>
      <c r="T74" s="205" t="b">
        <v>1</v>
      </c>
      <c r="U74" s="207"/>
      <c r="V74" s="207"/>
    </row>
    <row r="75" outlineLevel="1">
      <c r="A75" s="324" t="s">
        <v>4252</v>
      </c>
      <c r="B75" s="117"/>
      <c r="C75" s="327" t="s">
        <v>48</v>
      </c>
      <c r="D75" s="327" t="s">
        <v>49</v>
      </c>
      <c r="E75" s="328" t="s">
        <v>50</v>
      </c>
      <c r="F75" s="329" t="s">
        <v>51</v>
      </c>
      <c r="G75" s="328" t="s">
        <v>52</v>
      </c>
      <c r="H75" s="331" t="str">
        <f>'テンプレート'!H75</f>
        <v>Comment</v>
      </c>
      <c r="I75" s="120"/>
      <c r="J75" s="117"/>
      <c r="K75" s="333" t="str">
        <f>'テンプレート'!K75</f>
        <v>ベクトル</v>
      </c>
      <c r="L75" s="333" t="str">
        <f>'テンプレート'!L75</f>
        <v>KBG (R.E.)</v>
      </c>
      <c r="M75" s="333" t="str">
        <f>'テンプレート'!M75</f>
        <v>BKB (R.A.)</v>
      </c>
      <c r="N75" s="333" t="str">
        <f>'テンプレート'!N75</f>
        <v>FKB (R.F.)</v>
      </c>
      <c r="O75" s="334" t="str">
        <f>'テンプレート'!O75</f>
        <v>盾削り値</v>
      </c>
      <c r="P75" s="333" t="str">
        <f>'テンプレート'!P75</f>
        <v>ﾋｯﾄｽﾄｯﾌﾟ</v>
      </c>
      <c r="Q75" s="334" t="str">
        <f>'テンプレート'!Q75</f>
        <v>ずらし</v>
      </c>
      <c r="R75" s="333" t="str">
        <f>'テンプレート'!R75</f>
        <v>相殺</v>
      </c>
      <c r="S75" s="334" t="str">
        <f>'テンプレート'!S75</f>
        <v>相殺ﾓｰｼｮﾝ</v>
      </c>
      <c r="T75" s="334" t="str">
        <f>'テンプレート'!T75</f>
        <v>飛び道具</v>
      </c>
      <c r="U75" s="334" t="str">
        <f>'テンプレート'!U75</f>
        <v>慣性反転</v>
      </c>
      <c r="V75" s="334" t="str">
        <f>'テンプレート'!V75</f>
        <v>向き反転</v>
      </c>
    </row>
    <row r="76" outlineLevel="1">
      <c r="A76" s="394" t="s">
        <v>324</v>
      </c>
      <c r="B76" s="343" t="s">
        <v>4253</v>
      </c>
      <c r="C76" s="197" t="s">
        <v>192</v>
      </c>
      <c r="D76" s="414"/>
      <c r="E76" s="199" t="s">
        <v>4254</v>
      </c>
      <c r="F76" s="200" t="s">
        <v>4255</v>
      </c>
      <c r="G76" s="210" t="s">
        <v>4256</v>
      </c>
      <c r="H76" s="243" t="s">
        <v>4257</v>
      </c>
      <c r="I76" s="221"/>
      <c r="J76" s="110"/>
      <c r="K76" s="203"/>
      <c r="L76" s="203"/>
      <c r="M76" s="204"/>
      <c r="N76" s="204"/>
      <c r="O76" s="200">
        <v>0.0</v>
      </c>
      <c r="P76" s="200">
        <v>1.8</v>
      </c>
      <c r="Q76" s="200">
        <v>1.0</v>
      </c>
      <c r="R76" s="205" t="b">
        <v>1</v>
      </c>
      <c r="S76" s="205" t="b">
        <v>0</v>
      </c>
      <c r="T76" s="205"/>
      <c r="U76" s="344" t="s">
        <v>340</v>
      </c>
      <c r="V76" s="344" t="b">
        <v>1</v>
      </c>
    </row>
    <row r="77" outlineLevel="1">
      <c r="A77" s="335" t="s">
        <v>322</v>
      </c>
      <c r="B77" s="343" t="s">
        <v>4258</v>
      </c>
      <c r="C77" s="227" t="s">
        <v>696</v>
      </c>
      <c r="D77" s="216" t="s">
        <v>833</v>
      </c>
      <c r="E77" s="199" t="s">
        <v>4254</v>
      </c>
      <c r="F77" s="200" t="s">
        <v>4255</v>
      </c>
      <c r="G77" s="210" t="s">
        <v>4256</v>
      </c>
      <c r="H77" s="231"/>
      <c r="J77" s="233"/>
      <c r="K77" s="200"/>
      <c r="L77" s="200"/>
      <c r="M77" s="205"/>
      <c r="N77" s="205"/>
      <c r="O77" s="200">
        <v>0.0</v>
      </c>
      <c r="P77" s="200">
        <v>1.8</v>
      </c>
      <c r="Q77" s="200">
        <v>1.0</v>
      </c>
      <c r="R77" s="205" t="b">
        <v>1</v>
      </c>
      <c r="S77" s="205" t="b">
        <v>0</v>
      </c>
      <c r="T77" s="205"/>
      <c r="U77" s="222"/>
      <c r="V77" s="222"/>
    </row>
    <row r="78" outlineLevel="1">
      <c r="A78" s="222"/>
      <c r="B78" s="343" t="s">
        <v>4259</v>
      </c>
      <c r="C78" s="227" t="s">
        <v>250</v>
      </c>
      <c r="D78" s="207"/>
      <c r="E78" s="199" t="s">
        <v>4260</v>
      </c>
      <c r="F78" s="200" t="s">
        <v>4261</v>
      </c>
      <c r="G78" s="210" t="s">
        <v>4262</v>
      </c>
      <c r="H78" s="231"/>
      <c r="J78" s="233"/>
      <c r="K78" s="200"/>
      <c r="L78" s="200"/>
      <c r="M78" s="205"/>
      <c r="N78" s="205"/>
      <c r="O78" s="200">
        <v>0.0</v>
      </c>
      <c r="P78" s="200">
        <v>1.8</v>
      </c>
      <c r="Q78" s="200">
        <v>1.0</v>
      </c>
      <c r="R78" s="205" t="b">
        <v>1</v>
      </c>
      <c r="S78" s="205" t="b">
        <v>0</v>
      </c>
      <c r="T78" s="205"/>
      <c r="U78" s="222"/>
      <c r="V78" s="222"/>
    </row>
    <row r="79" outlineLevel="1">
      <c r="A79" s="222"/>
      <c r="B79" s="343" t="s">
        <v>4263</v>
      </c>
      <c r="C79" s="227" t="s">
        <v>4264</v>
      </c>
      <c r="D79" s="216" t="s">
        <v>4265</v>
      </c>
      <c r="E79" s="199" t="s">
        <v>4266</v>
      </c>
      <c r="F79" s="200" t="s">
        <v>4267</v>
      </c>
      <c r="G79" s="210" t="s">
        <v>4268</v>
      </c>
      <c r="H79" s="231"/>
      <c r="J79" s="233"/>
      <c r="K79" s="200"/>
      <c r="L79" s="200"/>
      <c r="M79" s="205"/>
      <c r="N79" s="205"/>
      <c r="O79" s="200">
        <v>0.0</v>
      </c>
      <c r="P79" s="200">
        <v>1.8</v>
      </c>
      <c r="Q79" s="200">
        <v>1.0</v>
      </c>
      <c r="R79" s="205" t="b">
        <v>1</v>
      </c>
      <c r="S79" s="205" t="b">
        <v>0</v>
      </c>
      <c r="T79" s="205"/>
      <c r="U79" s="222"/>
      <c r="V79" s="222"/>
    </row>
    <row r="80" outlineLevel="1">
      <c r="A80" s="222"/>
      <c r="B80" s="343" t="s">
        <v>4269</v>
      </c>
      <c r="C80" s="227" t="s">
        <v>4270</v>
      </c>
      <c r="D80" s="207"/>
      <c r="E80" s="199" t="s">
        <v>4271</v>
      </c>
      <c r="F80" s="200" t="s">
        <v>4272</v>
      </c>
      <c r="G80" s="210" t="s">
        <v>4256</v>
      </c>
      <c r="H80" s="231"/>
      <c r="J80" s="233"/>
      <c r="K80" s="200"/>
      <c r="L80" s="200"/>
      <c r="M80" s="205"/>
      <c r="N80" s="205"/>
      <c r="O80" s="200">
        <v>0.0</v>
      </c>
      <c r="P80" s="200">
        <v>1.8</v>
      </c>
      <c r="Q80" s="200">
        <v>1.0</v>
      </c>
      <c r="R80" s="205" t="b">
        <v>1</v>
      </c>
      <c r="S80" s="205" t="b">
        <v>0</v>
      </c>
      <c r="T80" s="205"/>
      <c r="U80" s="222"/>
      <c r="V80" s="222"/>
    </row>
    <row r="81" outlineLevel="1">
      <c r="A81" s="222"/>
      <c r="B81" s="343" t="s">
        <v>4273</v>
      </c>
      <c r="C81" s="227" t="s">
        <v>4264</v>
      </c>
      <c r="D81" s="216" t="s">
        <v>4265</v>
      </c>
      <c r="E81" s="199" t="s">
        <v>4274</v>
      </c>
      <c r="F81" s="200" t="s">
        <v>4275</v>
      </c>
      <c r="G81" s="210" t="s">
        <v>4276</v>
      </c>
      <c r="H81" s="231"/>
      <c r="J81" s="233"/>
      <c r="K81" s="200"/>
      <c r="L81" s="200"/>
      <c r="M81" s="205"/>
      <c r="N81" s="205"/>
      <c r="O81" s="200">
        <v>0.0</v>
      </c>
      <c r="P81" s="200">
        <v>1.8</v>
      </c>
      <c r="Q81" s="200">
        <v>1.0</v>
      </c>
      <c r="R81" s="205" t="b">
        <v>1</v>
      </c>
      <c r="S81" s="205" t="b">
        <v>0</v>
      </c>
      <c r="T81" s="205"/>
      <c r="U81" s="222"/>
      <c r="V81" s="222"/>
    </row>
    <row r="82" outlineLevel="1">
      <c r="A82" s="207"/>
      <c r="B82" s="343" t="s">
        <v>4277</v>
      </c>
      <c r="C82" s="227" t="s">
        <v>4270</v>
      </c>
      <c r="D82" s="207"/>
      <c r="E82" s="199" t="s">
        <v>4274</v>
      </c>
      <c r="F82" s="200" t="s">
        <v>4275</v>
      </c>
      <c r="G82" s="210" t="s">
        <v>4276</v>
      </c>
      <c r="H82" s="231"/>
      <c r="J82" s="233"/>
      <c r="K82" s="200"/>
      <c r="L82" s="200"/>
      <c r="M82" s="205"/>
      <c r="N82" s="205"/>
      <c r="O82" s="200">
        <v>0.0</v>
      </c>
      <c r="P82" s="200">
        <v>1.8</v>
      </c>
      <c r="Q82" s="200">
        <v>1.0</v>
      </c>
      <c r="R82" s="205" t="b">
        <v>1</v>
      </c>
      <c r="S82" s="205" t="b">
        <v>0</v>
      </c>
      <c r="T82" s="205"/>
      <c r="U82" s="222"/>
      <c r="V82" s="222"/>
    </row>
    <row r="83" outlineLevel="1">
      <c r="A83" s="335" t="s">
        <v>359</v>
      </c>
      <c r="B83" s="343" t="s">
        <v>4258</v>
      </c>
      <c r="C83" s="227" t="s">
        <v>4278</v>
      </c>
      <c r="D83" s="216" t="s">
        <v>986</v>
      </c>
      <c r="E83" s="199" t="s">
        <v>4260</v>
      </c>
      <c r="F83" s="200" t="s">
        <v>4261</v>
      </c>
      <c r="G83" s="210" t="s">
        <v>4262</v>
      </c>
      <c r="H83" s="231"/>
      <c r="J83" s="233"/>
      <c r="K83" s="200"/>
      <c r="L83" s="200"/>
      <c r="M83" s="205"/>
      <c r="N83" s="205"/>
      <c r="O83" s="200">
        <v>0.0</v>
      </c>
      <c r="P83" s="200">
        <v>1.8</v>
      </c>
      <c r="Q83" s="200">
        <v>1.0</v>
      </c>
      <c r="R83" s="205" t="b">
        <v>1</v>
      </c>
      <c r="S83" s="205" t="b">
        <v>0</v>
      </c>
      <c r="T83" s="205"/>
      <c r="U83" s="222"/>
      <c r="V83" s="222"/>
    </row>
    <row r="84" outlineLevel="1">
      <c r="A84" s="222"/>
      <c r="B84" s="343" t="s">
        <v>4259</v>
      </c>
      <c r="C84" s="227" t="s">
        <v>4279</v>
      </c>
      <c r="D84" s="207"/>
      <c r="E84" s="199" t="s">
        <v>4280</v>
      </c>
      <c r="F84" s="200" t="s">
        <v>4281</v>
      </c>
      <c r="G84" s="210" t="s">
        <v>4282</v>
      </c>
      <c r="H84" s="231"/>
      <c r="J84" s="233"/>
      <c r="K84" s="200"/>
      <c r="L84" s="200"/>
      <c r="M84" s="205"/>
      <c r="N84" s="205"/>
      <c r="O84" s="200">
        <v>0.0</v>
      </c>
      <c r="P84" s="200">
        <v>1.8</v>
      </c>
      <c r="Q84" s="200">
        <v>1.0</v>
      </c>
      <c r="R84" s="205" t="b">
        <v>1</v>
      </c>
      <c r="S84" s="205" t="b">
        <v>0</v>
      </c>
      <c r="T84" s="205"/>
      <c r="U84" s="222"/>
      <c r="V84" s="222"/>
    </row>
    <row r="85" outlineLevel="1">
      <c r="A85" s="222"/>
      <c r="B85" s="343" t="s">
        <v>4263</v>
      </c>
      <c r="C85" s="227" t="s">
        <v>4278</v>
      </c>
      <c r="D85" s="216" t="s">
        <v>986</v>
      </c>
      <c r="E85" s="199" t="s">
        <v>4254</v>
      </c>
      <c r="F85" s="200" t="s">
        <v>4255</v>
      </c>
      <c r="G85" s="210" t="s">
        <v>4256</v>
      </c>
      <c r="H85" s="231"/>
      <c r="J85" s="233"/>
      <c r="K85" s="200"/>
      <c r="L85" s="200"/>
      <c r="M85" s="205"/>
      <c r="N85" s="205"/>
      <c r="O85" s="200">
        <v>0.0</v>
      </c>
      <c r="P85" s="200">
        <v>1.8</v>
      </c>
      <c r="Q85" s="200">
        <v>1.0</v>
      </c>
      <c r="R85" s="205" t="b">
        <v>1</v>
      </c>
      <c r="S85" s="205" t="b">
        <v>0</v>
      </c>
      <c r="T85" s="205"/>
      <c r="U85" s="222"/>
      <c r="V85" s="222"/>
    </row>
    <row r="86" outlineLevel="1">
      <c r="A86" s="222"/>
      <c r="B86" s="343" t="s">
        <v>4269</v>
      </c>
      <c r="C86" s="227" t="s">
        <v>4279</v>
      </c>
      <c r="D86" s="207"/>
      <c r="E86" s="199" t="s">
        <v>4283</v>
      </c>
      <c r="F86" s="200" t="s">
        <v>4284</v>
      </c>
      <c r="G86" s="210" t="s">
        <v>4262</v>
      </c>
      <c r="H86" s="231"/>
      <c r="J86" s="233"/>
      <c r="K86" s="200"/>
      <c r="L86" s="200"/>
      <c r="M86" s="205"/>
      <c r="N86" s="205"/>
      <c r="O86" s="200">
        <v>0.0</v>
      </c>
      <c r="P86" s="200">
        <v>1.8</v>
      </c>
      <c r="Q86" s="200">
        <v>1.0</v>
      </c>
      <c r="R86" s="205" t="b">
        <v>1</v>
      </c>
      <c r="S86" s="205" t="b">
        <v>0</v>
      </c>
      <c r="T86" s="205"/>
      <c r="U86" s="222"/>
      <c r="V86" s="222"/>
    </row>
    <row r="87" outlineLevel="1">
      <c r="A87" s="222"/>
      <c r="B87" s="343" t="s">
        <v>4273</v>
      </c>
      <c r="C87" s="227" t="s">
        <v>4278</v>
      </c>
      <c r="D87" s="216" t="s">
        <v>986</v>
      </c>
      <c r="E87" s="199" t="s">
        <v>4266</v>
      </c>
      <c r="F87" s="200" t="s">
        <v>4267</v>
      </c>
      <c r="G87" s="210" t="s">
        <v>4268</v>
      </c>
      <c r="H87" s="231"/>
      <c r="J87" s="233"/>
      <c r="K87" s="200"/>
      <c r="L87" s="200"/>
      <c r="M87" s="205"/>
      <c r="N87" s="205"/>
      <c r="O87" s="200">
        <v>0.0</v>
      </c>
      <c r="P87" s="200">
        <v>1.8</v>
      </c>
      <c r="Q87" s="200">
        <v>1.0</v>
      </c>
      <c r="R87" s="205" t="b">
        <v>1</v>
      </c>
      <c r="S87" s="205" t="b">
        <v>0</v>
      </c>
      <c r="T87" s="205"/>
      <c r="U87" s="222"/>
      <c r="V87" s="222"/>
    </row>
    <row r="88" outlineLevel="1">
      <c r="A88" s="207"/>
      <c r="B88" s="343" t="s">
        <v>4277</v>
      </c>
      <c r="C88" s="227" t="s">
        <v>4279</v>
      </c>
      <c r="D88" s="207"/>
      <c r="E88" s="199" t="s">
        <v>4266</v>
      </c>
      <c r="F88" s="200" t="s">
        <v>4267</v>
      </c>
      <c r="G88" s="210" t="s">
        <v>4268</v>
      </c>
      <c r="H88" s="112"/>
      <c r="I88" s="224"/>
      <c r="J88" s="114"/>
      <c r="K88" s="200"/>
      <c r="L88" s="200"/>
      <c r="M88" s="205"/>
      <c r="N88" s="205"/>
      <c r="O88" s="200">
        <v>0.0</v>
      </c>
      <c r="P88" s="200">
        <v>1.8</v>
      </c>
      <c r="Q88" s="200">
        <v>1.0</v>
      </c>
      <c r="R88" s="205" t="b">
        <v>1</v>
      </c>
      <c r="S88" s="205" t="b">
        <v>0</v>
      </c>
      <c r="T88" s="205"/>
      <c r="U88" s="207"/>
      <c r="V88" s="207"/>
    </row>
    <row r="89" outlineLevel="1">
      <c r="A89" s="324" t="s">
        <v>4285</v>
      </c>
      <c r="B89" s="117"/>
      <c r="C89" s="327" t="s">
        <v>48</v>
      </c>
      <c r="D89" s="327" t="s">
        <v>49</v>
      </c>
      <c r="E89" s="328" t="s">
        <v>50</v>
      </c>
      <c r="F89" s="329" t="s">
        <v>51</v>
      </c>
      <c r="G89" s="328" t="s">
        <v>52</v>
      </c>
      <c r="H89" s="331" t="str">
        <f>'テンプレート'!H80</f>
        <v>Comment</v>
      </c>
      <c r="I89" s="120"/>
      <c r="J89" s="117"/>
      <c r="K89" s="333" t="str">
        <f>'テンプレート'!K80</f>
        <v>ベクトル</v>
      </c>
      <c r="L89" s="333" t="str">
        <f>'テンプレート'!L80</f>
        <v>KBG (R.E.)</v>
      </c>
      <c r="M89" s="333" t="str">
        <f>'テンプレート'!M80</f>
        <v>BKB (R.A.)</v>
      </c>
      <c r="N89" s="333" t="str">
        <f>'テンプレート'!N80</f>
        <v>FKB (R.F.)</v>
      </c>
      <c r="O89" s="334" t="str">
        <f>'テンプレート'!O80</f>
        <v>盾削り値</v>
      </c>
      <c r="P89" s="333" t="str">
        <f>'テンプレート'!P80</f>
        <v>ﾋｯﾄｽﾄｯﾌﾟ</v>
      </c>
      <c r="Q89" s="334" t="str">
        <f>'テンプレート'!Q80</f>
        <v>ずらし</v>
      </c>
      <c r="R89" s="333" t="str">
        <f>'テンプレート'!R80</f>
        <v>相殺</v>
      </c>
      <c r="S89" s="334" t="str">
        <f>'テンプレート'!S80</f>
        <v>相殺ﾓｰｼｮﾝ</v>
      </c>
      <c r="T89" s="334" t="str">
        <f>'テンプレート'!T80</f>
        <v>飛び道具</v>
      </c>
      <c r="U89" s="334" t="str">
        <f>'テンプレート'!U80</f>
        <v>慣性反転</v>
      </c>
      <c r="V89" s="334" t="str">
        <f>'テンプレート'!V80</f>
        <v>向き反転</v>
      </c>
    </row>
    <row r="90" outlineLevel="1">
      <c r="A90" s="335" t="s">
        <v>322</v>
      </c>
      <c r="B90" s="343" t="s">
        <v>4286</v>
      </c>
      <c r="C90" s="199" t="s">
        <v>66</v>
      </c>
      <c r="D90" s="384"/>
      <c r="E90" s="199" t="s">
        <v>4287</v>
      </c>
      <c r="F90" s="200" t="s">
        <v>4288</v>
      </c>
      <c r="G90" s="210" t="s">
        <v>4289</v>
      </c>
      <c r="H90" s="243" t="s">
        <v>4290</v>
      </c>
      <c r="I90" s="221"/>
      <c r="J90" s="110"/>
      <c r="K90" s="200"/>
      <c r="L90" s="200"/>
      <c r="M90" s="205"/>
      <c r="N90" s="205"/>
      <c r="O90" s="200">
        <v>0.0</v>
      </c>
      <c r="P90" s="200">
        <v>2.0</v>
      </c>
      <c r="Q90" s="200">
        <v>1.0</v>
      </c>
      <c r="R90" s="205" t="b">
        <v>0</v>
      </c>
      <c r="S90" s="205" t="b">
        <v>0</v>
      </c>
      <c r="T90" s="205"/>
      <c r="U90" s="344" t="s">
        <v>1011</v>
      </c>
      <c r="V90" s="344" t="b">
        <v>0</v>
      </c>
    </row>
    <row r="91" outlineLevel="1">
      <c r="A91" s="222"/>
      <c r="B91" s="343" t="s">
        <v>4291</v>
      </c>
      <c r="C91" s="199" t="s">
        <v>66</v>
      </c>
      <c r="D91" s="222"/>
      <c r="E91" s="199" t="s">
        <v>4292</v>
      </c>
      <c r="F91" s="200" t="s">
        <v>4293</v>
      </c>
      <c r="G91" s="210" t="s">
        <v>4294</v>
      </c>
      <c r="H91" s="231"/>
      <c r="J91" s="233"/>
      <c r="K91" s="200"/>
      <c r="L91" s="200"/>
      <c r="M91" s="205"/>
      <c r="N91" s="205"/>
      <c r="O91" s="200">
        <v>0.0</v>
      </c>
      <c r="P91" s="200">
        <v>2.0</v>
      </c>
      <c r="Q91" s="200">
        <v>1.0</v>
      </c>
      <c r="R91" s="205" t="b">
        <v>0</v>
      </c>
      <c r="S91" s="205" t="b">
        <v>0</v>
      </c>
      <c r="T91" s="205"/>
      <c r="U91" s="222"/>
      <c r="V91" s="222"/>
    </row>
    <row r="92" outlineLevel="1">
      <c r="A92" s="222"/>
      <c r="B92" s="343" t="s">
        <v>4295</v>
      </c>
      <c r="C92" s="199" t="s">
        <v>66</v>
      </c>
      <c r="D92" s="222"/>
      <c r="E92" s="199" t="s">
        <v>4296</v>
      </c>
      <c r="F92" s="200" t="s">
        <v>4297</v>
      </c>
      <c r="G92" s="210" t="s">
        <v>4298</v>
      </c>
      <c r="H92" s="231"/>
      <c r="J92" s="233"/>
      <c r="K92" s="200"/>
      <c r="L92" s="200"/>
      <c r="M92" s="205"/>
      <c r="N92" s="205"/>
      <c r="O92" s="200">
        <v>0.0</v>
      </c>
      <c r="P92" s="200">
        <v>2.0</v>
      </c>
      <c r="Q92" s="200">
        <v>1.0</v>
      </c>
      <c r="R92" s="205" t="b">
        <v>0</v>
      </c>
      <c r="S92" s="205" t="b">
        <v>0</v>
      </c>
      <c r="T92" s="205"/>
      <c r="U92" s="222"/>
      <c r="V92" s="222"/>
    </row>
    <row r="93" outlineLevel="1">
      <c r="A93" s="222"/>
      <c r="B93" s="388" t="s">
        <v>4299</v>
      </c>
      <c r="C93" s="199" t="s">
        <v>261</v>
      </c>
      <c r="D93" s="222"/>
      <c r="E93" s="199" t="s">
        <v>4300</v>
      </c>
      <c r="F93" s="200" t="s">
        <v>4301</v>
      </c>
      <c r="G93" s="210" t="s">
        <v>4302</v>
      </c>
      <c r="H93" s="231"/>
      <c r="J93" s="233"/>
      <c r="K93" s="200"/>
      <c r="L93" s="200"/>
      <c r="M93" s="205"/>
      <c r="N93" s="205"/>
      <c r="O93" s="200">
        <v>0.0</v>
      </c>
      <c r="P93" s="200">
        <v>1.8</v>
      </c>
      <c r="Q93" s="200">
        <v>1.0</v>
      </c>
      <c r="R93" s="205" t="b">
        <v>0</v>
      </c>
      <c r="S93" s="205" t="b">
        <v>0</v>
      </c>
      <c r="T93" s="205"/>
      <c r="U93" s="222"/>
      <c r="V93" s="222"/>
    </row>
    <row r="94" outlineLevel="1">
      <c r="A94" s="207"/>
      <c r="B94" s="388" t="s">
        <v>4304</v>
      </c>
      <c r="C94" s="199" t="s">
        <v>1159</v>
      </c>
      <c r="D94" s="222"/>
      <c r="E94" s="199" t="s">
        <v>4305</v>
      </c>
      <c r="F94" s="200" t="s">
        <v>4306</v>
      </c>
      <c r="G94" s="210" t="s">
        <v>4282</v>
      </c>
      <c r="H94" s="231"/>
      <c r="J94" s="233"/>
      <c r="K94" s="200"/>
      <c r="L94" s="200"/>
      <c r="M94" s="205"/>
      <c r="N94" s="205"/>
      <c r="O94" s="200">
        <v>0.0</v>
      </c>
      <c r="P94" s="200">
        <v>1.8</v>
      </c>
      <c r="Q94" s="200">
        <v>1.0</v>
      </c>
      <c r="R94" s="205" t="b">
        <v>0</v>
      </c>
      <c r="S94" s="205" t="b">
        <v>0</v>
      </c>
      <c r="T94" s="205"/>
      <c r="U94" s="222"/>
      <c r="V94" s="222"/>
    </row>
    <row r="95" outlineLevel="1">
      <c r="A95" s="335" t="s">
        <v>359</v>
      </c>
      <c r="B95" s="343" t="s">
        <v>4286</v>
      </c>
      <c r="C95" s="199" t="s">
        <v>66</v>
      </c>
      <c r="D95" s="222"/>
      <c r="E95" s="199" t="s">
        <v>4300</v>
      </c>
      <c r="F95" s="200" t="s">
        <v>4301</v>
      </c>
      <c r="G95" s="210" t="s">
        <v>4302</v>
      </c>
      <c r="H95" s="231"/>
      <c r="J95" s="233"/>
      <c r="K95" s="200"/>
      <c r="L95" s="200"/>
      <c r="M95" s="205"/>
      <c r="N95" s="205"/>
      <c r="O95" s="200">
        <v>0.0</v>
      </c>
      <c r="P95" s="200">
        <v>2.0</v>
      </c>
      <c r="Q95" s="200">
        <v>1.0</v>
      </c>
      <c r="R95" s="205" t="b">
        <v>0</v>
      </c>
      <c r="S95" s="205" t="b">
        <v>0</v>
      </c>
      <c r="T95" s="205"/>
      <c r="U95" s="222"/>
      <c r="V95" s="222"/>
    </row>
    <row r="96" outlineLevel="1">
      <c r="A96" s="222"/>
      <c r="B96" s="343" t="s">
        <v>4291</v>
      </c>
      <c r="C96" s="199" t="s">
        <v>66</v>
      </c>
      <c r="D96" s="222"/>
      <c r="E96" s="199" t="s">
        <v>4287</v>
      </c>
      <c r="F96" s="200" t="s">
        <v>4288</v>
      </c>
      <c r="G96" s="210" t="s">
        <v>4289</v>
      </c>
      <c r="H96" s="231"/>
      <c r="J96" s="233"/>
      <c r="K96" s="200"/>
      <c r="L96" s="200"/>
      <c r="M96" s="205"/>
      <c r="N96" s="205"/>
      <c r="O96" s="200">
        <v>0.0</v>
      </c>
      <c r="P96" s="200">
        <v>2.0</v>
      </c>
      <c r="Q96" s="200">
        <v>1.0</v>
      </c>
      <c r="R96" s="205" t="b">
        <v>0</v>
      </c>
      <c r="S96" s="205" t="b">
        <v>0</v>
      </c>
      <c r="T96" s="205"/>
      <c r="U96" s="222"/>
      <c r="V96" s="222"/>
    </row>
    <row r="97" outlineLevel="1">
      <c r="A97" s="222"/>
      <c r="B97" s="343" t="s">
        <v>4295</v>
      </c>
      <c r="C97" s="199" t="s">
        <v>66</v>
      </c>
      <c r="D97" s="222"/>
      <c r="E97" s="199" t="s">
        <v>4292</v>
      </c>
      <c r="F97" s="200" t="s">
        <v>4293</v>
      </c>
      <c r="G97" s="210" t="s">
        <v>4294</v>
      </c>
      <c r="H97" s="231"/>
      <c r="J97" s="233"/>
      <c r="K97" s="200"/>
      <c r="L97" s="200"/>
      <c r="M97" s="205"/>
      <c r="N97" s="205"/>
      <c r="O97" s="200">
        <v>0.0</v>
      </c>
      <c r="P97" s="200">
        <v>2.0</v>
      </c>
      <c r="Q97" s="200">
        <v>1.0</v>
      </c>
      <c r="R97" s="205" t="b">
        <v>0</v>
      </c>
      <c r="S97" s="205" t="b">
        <v>0</v>
      </c>
      <c r="T97" s="205"/>
      <c r="U97" s="222"/>
      <c r="V97" s="222"/>
    </row>
    <row r="98" outlineLevel="1">
      <c r="A98" s="222"/>
      <c r="B98" s="388" t="s">
        <v>4299</v>
      </c>
      <c r="C98" s="199" t="s">
        <v>261</v>
      </c>
      <c r="D98" s="222"/>
      <c r="E98" s="199" t="s">
        <v>4308</v>
      </c>
      <c r="F98" s="200" t="s">
        <v>4300</v>
      </c>
      <c r="G98" s="210" t="s">
        <v>4268</v>
      </c>
      <c r="H98" s="231"/>
      <c r="J98" s="233"/>
      <c r="K98" s="200"/>
      <c r="L98" s="200"/>
      <c r="M98" s="205"/>
      <c r="N98" s="205"/>
      <c r="O98" s="200">
        <v>0.0</v>
      </c>
      <c r="P98" s="200">
        <v>1.8</v>
      </c>
      <c r="Q98" s="200">
        <v>1.0</v>
      </c>
      <c r="R98" s="205" t="b">
        <v>0</v>
      </c>
      <c r="S98" s="205" t="b">
        <v>0</v>
      </c>
      <c r="T98" s="205"/>
      <c r="U98" s="222"/>
      <c r="V98" s="222"/>
    </row>
    <row r="99" outlineLevel="1">
      <c r="A99" s="207"/>
      <c r="B99" s="388" t="s">
        <v>4304</v>
      </c>
      <c r="C99" s="199" t="s">
        <v>1159</v>
      </c>
      <c r="D99" s="207"/>
      <c r="E99" s="199" t="s">
        <v>4305</v>
      </c>
      <c r="F99" s="200" t="s">
        <v>4306</v>
      </c>
      <c r="G99" s="210" t="s">
        <v>4282</v>
      </c>
      <c r="H99" s="112"/>
      <c r="I99" s="224"/>
      <c r="J99" s="114"/>
      <c r="K99" s="200"/>
      <c r="L99" s="200"/>
      <c r="M99" s="205"/>
      <c r="N99" s="205"/>
      <c r="O99" s="200">
        <v>0.0</v>
      </c>
      <c r="P99" s="200">
        <v>1.8</v>
      </c>
      <c r="Q99" s="200">
        <v>1.0</v>
      </c>
      <c r="R99" s="205" t="b">
        <v>0</v>
      </c>
      <c r="S99" s="205" t="b">
        <v>0</v>
      </c>
      <c r="T99" s="205"/>
      <c r="U99" s="207"/>
      <c r="V99" s="207"/>
    </row>
    <row r="100" outlineLevel="1">
      <c r="A100" s="324" t="s">
        <v>4309</v>
      </c>
      <c r="B100" s="117"/>
      <c r="C100" s="327" t="s">
        <v>48</v>
      </c>
      <c r="D100" s="327" t="s">
        <v>49</v>
      </c>
      <c r="E100" s="328" t="s">
        <v>50</v>
      </c>
      <c r="F100" s="329" t="s">
        <v>51</v>
      </c>
      <c r="G100" s="328" t="s">
        <v>52</v>
      </c>
      <c r="H100" s="331" t="str">
        <f>'テンプレート'!H85</f>
        <v>Comment</v>
      </c>
      <c r="I100" s="120"/>
      <c r="J100" s="117"/>
      <c r="K100" s="333" t="str">
        <f>'テンプレート'!K85</f>
        <v>ベクトル</v>
      </c>
      <c r="L100" s="333" t="str">
        <f>'テンプレート'!L85</f>
        <v>KBG (R.E.)</v>
      </c>
      <c r="M100" s="333" t="str">
        <f>'テンプレート'!M85</f>
        <v>BKB (R.A.)</v>
      </c>
      <c r="N100" s="333" t="str">
        <f>'テンプレート'!N85</f>
        <v>FKB (R.F.)</v>
      </c>
      <c r="O100" s="334" t="str">
        <f>'テンプレート'!O85</f>
        <v>盾削り値</v>
      </c>
      <c r="P100" s="333" t="str">
        <f>'テンプレート'!P85</f>
        <v>ﾋｯﾄｽﾄｯﾌﾟ</v>
      </c>
      <c r="Q100" s="334" t="str">
        <f>'テンプレート'!Q85</f>
        <v>ずらし</v>
      </c>
      <c r="R100" s="333" t="str">
        <f>'テンプレート'!R85</f>
        <v>相殺</v>
      </c>
      <c r="S100" s="334" t="str">
        <f>'テンプレート'!S85</f>
        <v>相殺ﾓｰｼｮﾝ</v>
      </c>
      <c r="T100" s="334" t="str">
        <f>'テンプレート'!T85</f>
        <v>飛び道具</v>
      </c>
      <c r="U100" s="334" t="str">
        <f>'テンプレート'!U85</f>
        <v>慣性反転</v>
      </c>
      <c r="V100" s="334" t="str">
        <f>'テンプレート'!V85</f>
        <v>向き反転</v>
      </c>
    </row>
    <row r="101" ht="43.5" customHeight="1" outlineLevel="1">
      <c r="A101" s="358" t="s">
        <v>324</v>
      </c>
      <c r="B101" s="388" t="s">
        <v>4315</v>
      </c>
      <c r="C101" s="199" t="s">
        <v>2287</v>
      </c>
      <c r="D101" s="199" t="s">
        <v>381</v>
      </c>
      <c r="E101" s="199" t="s">
        <v>74</v>
      </c>
      <c r="F101" s="200">
        <v>14.399999999999999</v>
      </c>
      <c r="G101" s="210" t="s">
        <v>75</v>
      </c>
      <c r="H101" s="283" t="s">
        <v>4317</v>
      </c>
      <c r="I101" s="221"/>
      <c r="J101" s="110"/>
      <c r="K101" s="200"/>
      <c r="L101" s="200"/>
      <c r="M101" s="205"/>
      <c r="N101" s="205"/>
      <c r="O101" s="200">
        <v>15.0</v>
      </c>
      <c r="P101" s="200">
        <v>2.0</v>
      </c>
      <c r="Q101" s="200">
        <v>1.0</v>
      </c>
      <c r="R101" s="205" t="b">
        <v>1</v>
      </c>
      <c r="S101" s="205" t="b">
        <v>0</v>
      </c>
      <c r="T101" s="205"/>
      <c r="U101" s="344" t="s">
        <v>340</v>
      </c>
      <c r="V101" s="344" t="b">
        <v>1</v>
      </c>
    </row>
    <row r="102" ht="43.5" customHeight="1" outlineLevel="1">
      <c r="A102" s="222"/>
      <c r="B102" s="388" t="s">
        <v>4319</v>
      </c>
      <c r="C102" s="199" t="s">
        <v>773</v>
      </c>
      <c r="D102" s="199" t="s">
        <v>903</v>
      </c>
      <c r="E102" s="199" t="s">
        <v>173</v>
      </c>
      <c r="F102" s="200">
        <v>12.0</v>
      </c>
      <c r="G102" s="210" t="s">
        <v>168</v>
      </c>
      <c r="H102" s="231"/>
      <c r="J102" s="233"/>
      <c r="K102" s="200"/>
      <c r="L102" s="200"/>
      <c r="M102" s="205"/>
      <c r="N102" s="205"/>
      <c r="O102" s="200">
        <v>22.0</v>
      </c>
      <c r="P102" s="200">
        <v>2.5</v>
      </c>
      <c r="Q102" s="200">
        <v>1.0</v>
      </c>
      <c r="R102" s="205" t="b">
        <v>1</v>
      </c>
      <c r="S102" s="205" t="b">
        <v>0</v>
      </c>
      <c r="T102" s="205"/>
      <c r="U102" s="222"/>
      <c r="V102" s="222"/>
    </row>
    <row r="103" ht="43.5" customHeight="1" outlineLevel="1">
      <c r="A103" s="222"/>
      <c r="B103" s="388" t="s">
        <v>4321</v>
      </c>
      <c r="C103" s="199" t="s">
        <v>4322</v>
      </c>
      <c r="D103" s="199" t="s">
        <v>4323</v>
      </c>
      <c r="E103" s="199" t="s">
        <v>495</v>
      </c>
      <c r="F103" s="200">
        <v>20.4</v>
      </c>
      <c r="G103" s="386"/>
      <c r="H103" s="231"/>
      <c r="J103" s="233"/>
      <c r="K103" s="200"/>
      <c r="L103" s="200"/>
      <c r="M103" s="205"/>
      <c r="N103" s="205"/>
      <c r="O103" s="200">
        <v>30.0</v>
      </c>
      <c r="P103" s="200">
        <v>2.3</v>
      </c>
      <c r="Q103" s="200">
        <v>1.0</v>
      </c>
      <c r="R103" s="205" t="b">
        <v>1</v>
      </c>
      <c r="S103" s="205" t="b">
        <v>0</v>
      </c>
      <c r="T103" s="205"/>
      <c r="U103" s="222"/>
      <c r="V103" s="222"/>
    </row>
    <row r="104" ht="43.5" customHeight="1" outlineLevel="1">
      <c r="A104" s="207"/>
      <c r="B104" s="388" t="s">
        <v>4325</v>
      </c>
      <c r="C104" s="386"/>
      <c r="D104" s="199" t="s">
        <v>122</v>
      </c>
      <c r="E104" s="386"/>
      <c r="F104" s="386"/>
      <c r="G104" s="386"/>
      <c r="H104" s="112"/>
      <c r="I104" s="224"/>
      <c r="J104" s="114"/>
      <c r="K104" s="387"/>
      <c r="L104" s="387"/>
      <c r="M104" s="387"/>
      <c r="N104" s="387"/>
      <c r="O104" s="387"/>
      <c r="P104" s="387"/>
      <c r="Q104" s="387"/>
      <c r="R104" s="387"/>
      <c r="S104" s="387"/>
      <c r="T104" s="387"/>
      <c r="U104" s="207"/>
      <c r="V104" s="207"/>
    </row>
    <row r="105">
      <c r="A105" s="312"/>
      <c r="B105" s="315"/>
      <c r="C105" s="317"/>
      <c r="D105" s="317"/>
      <c r="E105" s="318"/>
      <c r="F105" s="318"/>
      <c r="G105" s="318"/>
      <c r="H105" s="319"/>
      <c r="I105" s="319"/>
      <c r="J105" s="320"/>
      <c r="K105" s="320"/>
      <c r="L105" s="320"/>
      <c r="M105" s="320"/>
      <c r="N105" s="320"/>
      <c r="O105" s="320"/>
      <c r="P105" s="320"/>
      <c r="Q105" s="180"/>
      <c r="R105" s="180"/>
      <c r="S105" s="180"/>
      <c r="T105" s="180"/>
      <c r="U105" s="180"/>
      <c r="V105" s="180"/>
    </row>
    <row r="106">
      <c r="A106" s="390" t="s">
        <v>442</v>
      </c>
      <c r="B106" s="110"/>
      <c r="C106" s="319"/>
      <c r="D106" s="319"/>
      <c r="E106" s="320"/>
      <c r="F106" s="392"/>
      <c r="G106" s="392"/>
      <c r="H106" s="320"/>
      <c r="I106" s="320"/>
      <c r="J106" s="320"/>
      <c r="K106" s="320"/>
      <c r="L106" s="320"/>
      <c r="M106" s="320"/>
      <c r="N106" s="180"/>
      <c r="O106" s="180"/>
      <c r="P106" s="180"/>
      <c r="Q106" s="320"/>
      <c r="R106" s="320"/>
      <c r="S106" s="320"/>
      <c r="T106" s="320"/>
      <c r="U106" s="320"/>
      <c r="V106" s="320"/>
    </row>
    <row r="107" outlineLevel="1">
      <c r="A107" s="112"/>
      <c r="B107" s="114"/>
      <c r="C107" s="393" t="s">
        <v>48</v>
      </c>
      <c r="D107" s="393" t="s">
        <v>49</v>
      </c>
      <c r="E107" s="393" t="s">
        <v>50</v>
      </c>
      <c r="F107" s="396" t="s">
        <v>51</v>
      </c>
      <c r="G107" s="319"/>
      <c r="H107" s="319"/>
      <c r="I107" s="319"/>
      <c r="J107" s="320"/>
      <c r="K107" s="320"/>
      <c r="L107" s="320"/>
      <c r="M107" s="320"/>
      <c r="N107" s="320"/>
      <c r="O107" s="320"/>
      <c r="P107" s="320"/>
      <c r="Q107" s="320"/>
      <c r="R107" s="320"/>
      <c r="S107" s="320"/>
      <c r="T107" s="320"/>
      <c r="U107" s="320"/>
      <c r="V107" s="320"/>
    </row>
    <row r="108" outlineLevel="1">
      <c r="A108" s="398" t="s">
        <v>449</v>
      </c>
      <c r="B108" s="399" t="s">
        <v>449</v>
      </c>
      <c r="C108" s="199" t="s">
        <v>429</v>
      </c>
      <c r="D108" s="199" t="s">
        <v>66</v>
      </c>
      <c r="E108" s="199" t="s">
        <v>452</v>
      </c>
      <c r="F108" s="200">
        <v>1.56</v>
      </c>
      <c r="G108" s="319"/>
      <c r="H108" s="319"/>
      <c r="I108" s="319"/>
      <c r="J108" s="320"/>
      <c r="K108" s="320"/>
      <c r="L108" s="320"/>
      <c r="M108" s="320"/>
      <c r="N108" s="320"/>
      <c r="O108" s="320"/>
      <c r="P108" s="320"/>
      <c r="Q108" s="320"/>
      <c r="R108" s="320"/>
      <c r="S108" s="320"/>
      <c r="T108" s="320"/>
      <c r="U108" s="320"/>
      <c r="V108" s="320"/>
    </row>
    <row r="109" outlineLevel="1">
      <c r="A109" s="400" t="s">
        <v>454</v>
      </c>
      <c r="B109" s="399" t="s">
        <v>455</v>
      </c>
      <c r="C109" s="199" t="s">
        <v>105</v>
      </c>
      <c r="D109" s="199" t="s">
        <v>65</v>
      </c>
      <c r="E109" s="401"/>
      <c r="F109" s="402"/>
      <c r="G109" s="402"/>
      <c r="H109" s="319"/>
      <c r="I109" s="319"/>
      <c r="J109" s="320"/>
      <c r="K109" s="320"/>
      <c r="L109" s="320"/>
      <c r="M109" s="320"/>
      <c r="N109" s="320"/>
      <c r="O109" s="320"/>
      <c r="P109" s="320"/>
      <c r="Q109" s="320"/>
      <c r="R109" s="320"/>
      <c r="S109" s="320"/>
      <c r="T109" s="320"/>
      <c r="U109" s="320"/>
      <c r="V109" s="320"/>
    </row>
    <row r="110" outlineLevel="1">
      <c r="A110" s="231"/>
      <c r="B110" s="399" t="s">
        <v>456</v>
      </c>
      <c r="C110" s="199" t="s">
        <v>457</v>
      </c>
      <c r="D110" s="199" t="s">
        <v>458</v>
      </c>
      <c r="E110" s="401"/>
      <c r="F110" s="402"/>
      <c r="G110" s="402"/>
      <c r="H110" s="319"/>
      <c r="I110" s="319"/>
      <c r="J110" s="320"/>
      <c r="K110" s="320"/>
      <c r="L110" s="320"/>
      <c r="M110" s="320"/>
      <c r="N110" s="320"/>
      <c r="O110" s="320"/>
      <c r="P110" s="320"/>
      <c r="Q110" s="320"/>
      <c r="R110" s="320"/>
      <c r="S110" s="320"/>
      <c r="T110" s="320"/>
      <c r="U110" s="320"/>
      <c r="V110" s="320"/>
    </row>
    <row r="111" outlineLevel="1">
      <c r="A111" s="112"/>
      <c r="B111" s="399" t="s">
        <v>459</v>
      </c>
      <c r="C111" s="199" t="s">
        <v>212</v>
      </c>
      <c r="D111" s="199" t="s">
        <v>118</v>
      </c>
      <c r="E111" s="319"/>
      <c r="F111" s="402"/>
      <c r="G111" s="402"/>
      <c r="H111" s="319"/>
      <c r="I111" s="319"/>
      <c r="J111" s="320"/>
      <c r="K111" s="320"/>
      <c r="L111" s="320"/>
      <c r="M111" s="320"/>
      <c r="N111" s="320"/>
      <c r="O111" s="320"/>
      <c r="P111" s="320"/>
      <c r="Q111" s="320"/>
      <c r="R111" s="320"/>
      <c r="S111" s="320"/>
      <c r="T111" s="320"/>
      <c r="U111" s="320"/>
      <c r="V111" s="320"/>
    </row>
    <row r="112" outlineLevel="1">
      <c r="A112" s="403" t="s">
        <v>462</v>
      </c>
      <c r="B112" s="117"/>
      <c r="C112" s="393" t="s">
        <v>465</v>
      </c>
      <c r="D112" s="393" t="s">
        <v>48</v>
      </c>
      <c r="E112" s="393" t="s">
        <v>49</v>
      </c>
      <c r="F112" s="393" t="s">
        <v>50</v>
      </c>
      <c r="G112" s="396" t="s">
        <v>51</v>
      </c>
      <c r="H112" s="404" t="s">
        <v>53</v>
      </c>
      <c r="I112" s="120"/>
      <c r="J112" s="117"/>
      <c r="K112" s="405" t="str">
        <f>'テンプレート'!K97</f>
        <v>ベクトル</v>
      </c>
      <c r="L112" s="405" t="str">
        <f>'テンプレート'!L97</f>
        <v>KBG (R.E.)</v>
      </c>
      <c r="M112" s="405" t="str">
        <f>'テンプレート'!M97</f>
        <v>BKB (R.A.)</v>
      </c>
      <c r="N112" s="405" t="str">
        <f>'テンプレート'!N97</f>
        <v>FKB (R.F.)</v>
      </c>
      <c r="O112" s="406" t="str">
        <f>'テンプレート'!O97</f>
        <v>盾削り値</v>
      </c>
      <c r="P112" s="405" t="str">
        <f>'テンプレート'!P97</f>
        <v>ﾋｯﾄｽﾄｯﾌﾟ</v>
      </c>
      <c r="Q112" s="406" t="str">
        <f>'テンプレート'!Q97</f>
        <v>ずらし</v>
      </c>
      <c r="R112" s="408"/>
      <c r="S112" s="408"/>
      <c r="T112" s="408"/>
      <c r="U112" s="408"/>
      <c r="V112" s="408"/>
    </row>
    <row r="113" outlineLevel="1">
      <c r="A113" s="411" t="s">
        <v>467</v>
      </c>
      <c r="B113" s="399" t="s">
        <v>469</v>
      </c>
      <c r="C113" s="424" t="b">
        <v>0</v>
      </c>
      <c r="D113" s="940" t="s">
        <v>504</v>
      </c>
      <c r="E113" s="426">
        <v>41.0</v>
      </c>
      <c r="F113" s="407"/>
      <c r="G113" s="407"/>
      <c r="H113" s="1133"/>
      <c r="I113" s="221"/>
      <c r="J113" s="110"/>
      <c r="K113" s="407"/>
      <c r="L113" s="407"/>
      <c r="M113" s="407"/>
      <c r="N113" s="407"/>
      <c r="O113" s="407"/>
      <c r="P113" s="407"/>
      <c r="Q113" s="407"/>
      <c r="R113" s="408"/>
      <c r="S113" s="320"/>
      <c r="T113" s="320"/>
      <c r="U113" s="320"/>
      <c r="V113" s="320"/>
    </row>
    <row r="114" outlineLevel="1">
      <c r="A114" s="207"/>
      <c r="B114" s="399" t="s">
        <v>462</v>
      </c>
      <c r="C114" s="207"/>
      <c r="D114" s="127">
        <v>16.0</v>
      </c>
      <c r="E114" s="207"/>
      <c r="F114" s="199" t="s">
        <v>79</v>
      </c>
      <c r="G114" s="200">
        <v>10.799999999999999</v>
      </c>
      <c r="H114" s="112"/>
      <c r="I114" s="224"/>
      <c r="J114" s="114"/>
      <c r="K114" s="203"/>
      <c r="L114" s="203"/>
      <c r="M114" s="204"/>
      <c r="N114" s="204"/>
      <c r="O114" s="407"/>
      <c r="P114" s="407"/>
      <c r="Q114" s="407"/>
      <c r="R114" s="408"/>
      <c r="S114" s="320"/>
      <c r="T114" s="320"/>
      <c r="U114" s="320"/>
      <c r="V114" s="320"/>
    </row>
    <row r="115" outlineLevel="1">
      <c r="A115" s="411" t="s">
        <v>474</v>
      </c>
      <c r="B115" s="399" t="s">
        <v>469</v>
      </c>
      <c r="C115" s="424" t="b">
        <v>0</v>
      </c>
      <c r="D115" s="940" t="s">
        <v>504</v>
      </c>
      <c r="E115" s="426">
        <v>49.0</v>
      </c>
      <c r="F115" s="407"/>
      <c r="G115" s="407"/>
      <c r="H115" s="1133"/>
      <c r="I115" s="221"/>
      <c r="J115" s="110"/>
      <c r="K115" s="407"/>
      <c r="L115" s="407"/>
      <c r="M115" s="407"/>
      <c r="N115" s="407"/>
      <c r="O115" s="407"/>
      <c r="P115" s="407"/>
      <c r="Q115" s="407"/>
      <c r="R115" s="408"/>
      <c r="S115" s="320"/>
      <c r="T115" s="320"/>
      <c r="U115" s="320"/>
      <c r="V115" s="320"/>
    </row>
    <row r="116" outlineLevel="1">
      <c r="A116" s="207"/>
      <c r="B116" s="399" t="s">
        <v>462</v>
      </c>
      <c r="C116" s="207"/>
      <c r="D116" s="199" t="s">
        <v>299</v>
      </c>
      <c r="E116" s="207"/>
      <c r="F116" s="199" t="s">
        <v>74</v>
      </c>
      <c r="G116" s="200">
        <v>14.399999999999999</v>
      </c>
      <c r="H116" s="112"/>
      <c r="I116" s="224"/>
      <c r="J116" s="114"/>
      <c r="K116" s="203"/>
      <c r="L116" s="203"/>
      <c r="M116" s="204"/>
      <c r="N116" s="204"/>
      <c r="O116" s="407"/>
      <c r="P116" s="407"/>
      <c r="Q116" s="407"/>
      <c r="R116" s="408"/>
      <c r="S116" s="320"/>
      <c r="T116" s="320"/>
      <c r="U116" s="320"/>
      <c r="V116" s="320"/>
    </row>
    <row r="117" outlineLevel="1">
      <c r="A117" s="411" t="s">
        <v>477</v>
      </c>
      <c r="B117" s="399" t="s">
        <v>469</v>
      </c>
      <c r="C117" s="424" t="b">
        <v>0</v>
      </c>
      <c r="D117" s="199" t="s">
        <v>4338</v>
      </c>
      <c r="E117" s="426">
        <v>46.0</v>
      </c>
      <c r="F117" s="199" t="s">
        <v>205</v>
      </c>
      <c r="G117" s="200">
        <v>18.0</v>
      </c>
      <c r="H117" s="421" t="s">
        <v>4339</v>
      </c>
      <c r="I117" s="221"/>
      <c r="J117" s="110"/>
      <c r="K117" s="203"/>
      <c r="L117" s="203"/>
      <c r="M117" s="204"/>
      <c r="N117" s="204"/>
      <c r="O117" s="205">
        <v>0.0</v>
      </c>
      <c r="P117" s="205">
        <v>2.0</v>
      </c>
      <c r="Q117" s="205">
        <v>1.0</v>
      </c>
      <c r="R117" s="408"/>
      <c r="S117" s="320"/>
      <c r="T117" s="320"/>
      <c r="U117" s="320"/>
      <c r="V117" s="320"/>
    </row>
    <row r="118" outlineLevel="1">
      <c r="A118" s="207"/>
      <c r="B118" s="399" t="s">
        <v>462</v>
      </c>
      <c r="C118" s="207"/>
      <c r="D118" s="199">
        <v>18.0</v>
      </c>
      <c r="E118" s="207"/>
      <c r="F118" s="199" t="s">
        <v>90</v>
      </c>
      <c r="G118" s="200">
        <v>9.6</v>
      </c>
      <c r="H118" s="112"/>
      <c r="I118" s="224"/>
      <c r="J118" s="114"/>
      <c r="K118" s="203"/>
      <c r="L118" s="203"/>
      <c r="M118" s="204"/>
      <c r="N118" s="204"/>
      <c r="O118" s="407"/>
      <c r="P118" s="407"/>
      <c r="Q118" s="407"/>
      <c r="R118" s="408"/>
      <c r="S118" s="179"/>
      <c r="T118" s="179"/>
      <c r="U118" s="179"/>
      <c r="V118" s="179"/>
    </row>
    <row r="119" outlineLevel="1">
      <c r="A119" s="411" t="s">
        <v>482</v>
      </c>
      <c r="B119" s="399" t="s">
        <v>469</v>
      </c>
      <c r="C119" s="424" t="b">
        <v>0</v>
      </c>
      <c r="D119" s="199" t="s">
        <v>327</v>
      </c>
      <c r="E119" s="426">
        <v>44.0</v>
      </c>
      <c r="F119" s="199" t="s">
        <v>194</v>
      </c>
      <c r="G119" s="200">
        <v>3.5999999999999996</v>
      </c>
      <c r="H119" s="1133"/>
      <c r="I119" s="221"/>
      <c r="J119" s="110"/>
      <c r="K119" s="203"/>
      <c r="L119" s="203"/>
      <c r="M119" s="204"/>
      <c r="N119" s="204"/>
      <c r="O119" s="205">
        <v>50.0</v>
      </c>
      <c r="P119" s="205">
        <v>1.5</v>
      </c>
      <c r="Q119" s="205">
        <v>1.0</v>
      </c>
      <c r="R119" s="408"/>
      <c r="S119" s="179"/>
      <c r="T119" s="179"/>
      <c r="U119" s="179"/>
      <c r="V119" s="179"/>
    </row>
    <row r="120" outlineLevel="1">
      <c r="A120" s="207"/>
      <c r="B120" s="399" t="s">
        <v>462</v>
      </c>
      <c r="C120" s="207"/>
      <c r="D120" s="199" t="s">
        <v>122</v>
      </c>
      <c r="E120" s="207"/>
      <c r="F120" s="199" t="s">
        <v>194</v>
      </c>
      <c r="G120" s="200">
        <v>3.5999999999999996</v>
      </c>
      <c r="H120" s="112"/>
      <c r="I120" s="224"/>
      <c r="J120" s="114"/>
      <c r="K120" s="203"/>
      <c r="L120" s="203"/>
      <c r="M120" s="204"/>
      <c r="N120" s="204"/>
      <c r="O120" s="407"/>
      <c r="P120" s="407"/>
      <c r="Q120" s="407"/>
      <c r="R120" s="408"/>
      <c r="S120" s="179"/>
      <c r="T120" s="179"/>
      <c r="U120" s="179"/>
      <c r="V120" s="179"/>
    </row>
    <row r="121">
      <c r="A121" s="312"/>
      <c r="B121" s="315"/>
      <c r="C121" s="317"/>
      <c r="D121" s="317"/>
      <c r="E121" s="319"/>
      <c r="F121" s="248"/>
      <c r="G121" s="248"/>
      <c r="H121" s="319"/>
      <c r="I121" s="319"/>
      <c r="J121" s="320"/>
      <c r="K121" s="320"/>
      <c r="L121" s="121"/>
      <c r="M121" s="121"/>
      <c r="N121" s="121"/>
      <c r="O121" s="179"/>
      <c r="P121" s="179"/>
      <c r="Q121" s="121"/>
      <c r="R121" s="121"/>
      <c r="S121" s="121"/>
      <c r="T121" s="121"/>
      <c r="U121" s="121"/>
      <c r="V121" s="121"/>
    </row>
    <row r="122">
      <c r="A122" s="429" t="s">
        <v>486</v>
      </c>
      <c r="B122" s="110"/>
      <c r="C122" s="392"/>
      <c r="D122" s="121"/>
      <c r="E122" s="121"/>
      <c r="F122" s="121"/>
      <c r="G122" s="121"/>
      <c r="H122" s="121"/>
      <c r="I122" s="121"/>
      <c r="J122" s="180"/>
      <c r="K122" s="121"/>
      <c r="L122" s="121"/>
      <c r="M122" s="121"/>
      <c r="N122" s="121"/>
      <c r="O122" s="121"/>
      <c r="P122" s="121"/>
      <c r="Q122" s="180"/>
      <c r="R122" s="121"/>
      <c r="S122" s="121"/>
      <c r="T122" s="121"/>
      <c r="U122" s="121"/>
      <c r="V122" s="121"/>
    </row>
    <row r="123" outlineLevel="1">
      <c r="A123" s="112"/>
      <c r="B123" s="114"/>
      <c r="C123" s="430" t="s">
        <v>487</v>
      </c>
      <c r="D123" s="430" t="s">
        <v>489</v>
      </c>
      <c r="E123" s="430" t="s">
        <v>49</v>
      </c>
      <c r="F123" s="430" t="s">
        <v>490</v>
      </c>
      <c r="G123" s="431"/>
      <c r="H123" s="319"/>
      <c r="I123" s="319"/>
      <c r="J123" s="320"/>
      <c r="K123" s="320"/>
      <c r="L123" s="121"/>
      <c r="M123" s="121"/>
      <c r="N123" s="121"/>
      <c r="O123" s="121"/>
      <c r="P123" s="121"/>
      <c r="Q123" s="121"/>
      <c r="R123" s="121"/>
      <c r="S123" s="121"/>
      <c r="T123" s="121"/>
      <c r="U123" s="121"/>
      <c r="V123" s="121"/>
    </row>
    <row r="124" outlineLevel="1">
      <c r="A124" s="432" t="s">
        <v>492</v>
      </c>
      <c r="B124" s="433" t="s">
        <v>455</v>
      </c>
      <c r="C124" s="127" t="str">
        <f t="array" ref="C124">INDEX(Dodges!$C$3:$U$84, MATCH($A$1,Dodges!$A$3:$A$85,0), MATCH(C123,Dodges!$C$2:$F$2,0))</f>
        <v>3-17</v>
      </c>
      <c r="D124" s="127" t="str">
        <f t="array" ref="D124">INDEX(Dodges!$C$3:$U$84, MATCH($A$1,Dodges!$A$3:$A$85,0), MATCH(D123,Dodges!$C$2:$F$2,0))</f>
        <v>6-17</v>
      </c>
      <c r="E124" s="127" t="str">
        <f t="array" ref="E124">INDEX(Dodges!$C$3:$U$84, MATCH($A$1,Dodges!$A$3:$A$85,0), MATCH(E123,Dodges!$C$2:$F$2,0))</f>
        <v>26 (21)</v>
      </c>
      <c r="F124" s="127" t="str">
        <f t="array" ref="F124">INDEX(Dodges!$C$3:$U$84, MATCH($A$1,Dodges!$A$3:$A$85,0), MATCH(F123,Dodges!$C$2:$F$2,0))</f>
        <v>35 (28)</v>
      </c>
      <c r="G124" s="402"/>
      <c r="H124" s="319"/>
      <c r="I124" s="319"/>
      <c r="J124" s="320"/>
      <c r="K124" s="320"/>
      <c r="L124" s="320"/>
      <c r="M124" s="121"/>
      <c r="N124" s="121"/>
      <c r="O124" s="121"/>
      <c r="P124" s="121"/>
      <c r="Q124" s="121"/>
      <c r="R124" s="121"/>
      <c r="S124" s="121"/>
      <c r="T124" s="121"/>
      <c r="U124" s="121"/>
      <c r="V124" s="121"/>
    </row>
    <row r="125" outlineLevel="1">
      <c r="A125" s="231"/>
      <c r="B125" s="433" t="s">
        <v>496</v>
      </c>
      <c r="C125" s="127" t="str">
        <f t="array" ref="C125">INDEX(Dodges!$G$3:$U$84, MATCH($A$1,Dodges!$A$3:$A$85,0), MATCH(C123,Dodges!$G$2:$J$2,0))</f>
        <v>4-15</v>
      </c>
      <c r="D125" s="127" t="str">
        <f t="array" ref="D125">INDEX(Dodges!$G$3:$U$84, MATCH($A$1,Dodges!$A$3:$A$85,0), MATCH(D123,Dodges!$G$2:$J$2,0))</f>
        <v>8-14</v>
      </c>
      <c r="E125" s="127" t="str">
        <f t="array" ref="E125">INDEX(Dodges!$G$3:$U$84, MATCH($A$1,Dodges!$A$3:$A$85,0), MATCH(E123,Dodges!$G$2:$J$2,0))</f>
        <v>30</v>
      </c>
      <c r="F125" s="127">
        <f t="array" ref="F125">INDEX(Dodges!$G$3:$U$84, MATCH($A$1,Dodges!$A$3:$A$85,0), MATCH(F123,Dodges!$G$2:$J$2,0))</f>
        <v>40</v>
      </c>
      <c r="G125" s="436"/>
      <c r="H125" s="319"/>
      <c r="I125" s="319"/>
      <c r="J125" s="320"/>
      <c r="K125" s="320"/>
      <c r="L125" s="320"/>
      <c r="M125" s="320"/>
      <c r="N125" s="320"/>
      <c r="O125" s="121"/>
      <c r="P125" s="121"/>
      <c r="Q125" s="121"/>
      <c r="R125" s="121"/>
      <c r="S125" s="121"/>
      <c r="T125" s="121"/>
      <c r="U125" s="121"/>
      <c r="V125" s="121"/>
    </row>
    <row r="126" outlineLevel="1">
      <c r="A126" s="112"/>
      <c r="B126" s="433" t="s">
        <v>497</v>
      </c>
      <c r="C126" s="127" t="str">
        <f t="array" ref="C126">INDEX(Dodges!$K$3:$U$84, MATCH($A$1,Dodges!$A$3:$A$85,0), MATCH(C123,Dodges!$K$2:$N$2,0))</f>
        <v>5-16</v>
      </c>
      <c r="D126" s="127" t="str">
        <f t="array" ref="D126">INDEX(Dodges!$K$3:$U$84, MATCH($A$1,Dodges!$A$3:$A$85,0), MATCH(D123,Dodges!$K$2:$N$2,0))</f>
        <v>9-14</v>
      </c>
      <c r="E126" s="127" t="str">
        <f t="array" ref="E126">INDEX(Dodges!$K$3:$U$84, MATCH($A$1,Dodges!$A$3:$A$85,0), MATCH(E123,Dodges!$K$2:$N$2,0))</f>
        <v>35</v>
      </c>
      <c r="F126" s="127" t="str">
        <f t="array" ref="F126">INDEX(Dodges!$K$3:$U$84, MATCH($A$1,Dodges!$A$3:$A$85,0), MATCH(F123,Dodges!$K$2:$N$2,0))</f>
        <v>53</v>
      </c>
      <c r="G126" s="436"/>
      <c r="H126" s="434"/>
      <c r="I126" s="434"/>
      <c r="J126" s="179"/>
      <c r="K126" s="179"/>
      <c r="L126" s="179"/>
      <c r="M126" s="179"/>
      <c r="N126" s="179"/>
      <c r="O126" s="121"/>
      <c r="P126" s="121"/>
      <c r="Q126" s="121"/>
      <c r="R126" s="121"/>
      <c r="S126" s="121"/>
      <c r="T126" s="121"/>
      <c r="U126" s="121"/>
      <c r="V126" s="121"/>
    </row>
    <row r="127" outlineLevel="1">
      <c r="A127" s="432" t="s">
        <v>498</v>
      </c>
      <c r="B127" s="433" t="s">
        <v>499</v>
      </c>
      <c r="C127" s="127" t="str">
        <f t="array" ref="C127">INDEX(Dodges!$O$3:$U$84, MATCH($A$1,Dodges!$A$3:$A$85,0), MATCH(C123,Dodges!$O$2:$R$2,0))</f>
        <v>3-27</v>
      </c>
      <c r="D127" s="127" t="str">
        <f t="array" ref="D127">INDEX(Dodges!$O$3:$U$84, MATCH($A$1,Dodges!$A$3:$A$85,0), MATCH(D123,Dodges!$O$2:$R$2,0))</f>
        <v>6-25</v>
      </c>
      <c r="E127" s="127" t="str">
        <f t="array" ref="E127">INDEX(Dodges!$O$3:$U$84, MATCH($A$1,Dodges!$A$3:$A$85,0), MATCH(E123,Dodges!$O$2:$R$2,0))</f>
        <v>49</v>
      </c>
      <c r="F127" s="248"/>
      <c r="G127" s="248"/>
      <c r="H127" s="180"/>
      <c r="I127" s="180"/>
      <c r="J127" s="121"/>
      <c r="K127" s="121"/>
      <c r="L127" s="121"/>
      <c r="M127" s="121"/>
      <c r="N127" s="121"/>
      <c r="O127" s="320"/>
      <c r="P127" s="320"/>
      <c r="Q127" s="320"/>
      <c r="R127" s="320"/>
      <c r="S127" s="320"/>
      <c r="T127" s="320"/>
      <c r="U127" s="320"/>
      <c r="V127" s="320"/>
    </row>
    <row r="128" outlineLevel="1">
      <c r="A128" s="112"/>
      <c r="B128" s="433" t="s">
        <v>500</v>
      </c>
      <c r="C128" s="127" t="str">
        <f t="array" ref="C128">INDEX(Dodges!$S$3:$U$84, MATCH($A$1,Dodges!$A$3:$A$85,0), MATCH(C123,Dodges!$S$2:$U$2,0))</f>
        <v>3-21</v>
      </c>
      <c r="D128" s="127" t="str">
        <f t="array" ref="D128">INDEX(Dodges!$S$3:$U$84, MATCH($A$1,Dodges!$A$3:$A$85,0), MATCH(D123,Dodges!$S$2:$U$2,0))</f>
        <v>6-20</v>
      </c>
      <c r="E128" s="127" t="str">
        <f t="array" ref="E128">INDEX(Dodges!$S$3:$U$84, MATCH($A$1,Dodges!$A$3:$A$85,0), MATCH(E123,Dodges!$S$2:$U$2,0))</f>
        <v>真横：80
真上：102
真下：67</v>
      </c>
      <c r="F128" s="436"/>
      <c r="G128" s="436"/>
      <c r="H128" s="180"/>
      <c r="I128" s="180"/>
      <c r="J128" s="179"/>
      <c r="K128" s="179"/>
      <c r="L128" s="179"/>
      <c r="M128" s="179"/>
      <c r="N128" s="121"/>
      <c r="O128" s="180"/>
      <c r="P128" s="180"/>
      <c r="Q128" s="180"/>
      <c r="R128" s="180"/>
      <c r="S128" s="180"/>
      <c r="T128" s="180"/>
      <c r="U128" s="180"/>
      <c r="V128" s="180"/>
    </row>
    <row r="129">
      <c r="A129" s="438"/>
      <c r="B129" s="439"/>
      <c r="C129" s="431"/>
      <c r="D129" s="431"/>
      <c r="E129" s="440"/>
      <c r="F129" s="431"/>
      <c r="G129" s="431"/>
      <c r="H129" s="431"/>
      <c r="I129" s="431"/>
      <c r="J129" s="121"/>
      <c r="K129" s="319"/>
      <c r="L129" s="319"/>
      <c r="M129" s="319"/>
      <c r="N129" s="319"/>
      <c r="O129" s="180"/>
      <c r="P129" s="180"/>
      <c r="Q129" s="180"/>
      <c r="R129" s="180"/>
      <c r="S129" s="180"/>
      <c r="T129" s="180"/>
      <c r="U129" s="180"/>
      <c r="V129" s="180"/>
    </row>
    <row r="130">
      <c r="A130" s="2523" t="s">
        <v>501</v>
      </c>
      <c r="B130" s="110"/>
      <c r="C130" s="2524"/>
      <c r="D130" s="2525"/>
      <c r="E130" s="2524"/>
      <c r="F130" s="2526"/>
      <c r="G130" s="2526"/>
      <c r="H130" s="179"/>
      <c r="I130" s="179"/>
      <c r="J130" s="180"/>
      <c r="K130" s="180"/>
      <c r="L130" s="180"/>
      <c r="M130" s="180"/>
      <c r="N130" s="180"/>
      <c r="O130" s="180"/>
      <c r="P130" s="180"/>
      <c r="Q130" s="180"/>
      <c r="R130" s="180"/>
      <c r="S130" s="180"/>
      <c r="T130" s="180"/>
      <c r="U130" s="180"/>
      <c r="V130" s="180"/>
    </row>
    <row r="131" outlineLevel="1">
      <c r="A131" s="112"/>
      <c r="B131" s="114"/>
      <c r="C131" s="2527" t="s">
        <v>487</v>
      </c>
      <c r="D131" s="2527" t="s">
        <v>49</v>
      </c>
      <c r="E131" s="2527" t="s">
        <v>48</v>
      </c>
      <c r="F131" s="2527" t="s">
        <v>50</v>
      </c>
      <c r="G131" s="2528" t="s">
        <v>51</v>
      </c>
      <c r="H131" s="320"/>
      <c r="I131" s="320"/>
      <c r="J131" s="179"/>
      <c r="K131" s="444" t="str">
        <f>'テンプレート'!K116</f>
        <v>アイテム取得</v>
      </c>
      <c r="L131" s="117"/>
      <c r="M131" s="445" t="str">
        <f>'テンプレート'!M116</f>
        <v>取得フレーム</v>
      </c>
      <c r="N131" s="445" t="str">
        <f>'テンプレート'!N116</f>
        <v>Duration</v>
      </c>
      <c r="O131" s="180"/>
      <c r="P131" s="180"/>
      <c r="Q131" s="180"/>
      <c r="R131" s="180"/>
      <c r="S131" s="180"/>
      <c r="T131" s="180"/>
      <c r="U131" s="180"/>
      <c r="V131" s="180"/>
    </row>
    <row r="132" outlineLevel="1">
      <c r="A132" s="446" t="s">
        <v>502</v>
      </c>
      <c r="B132" s="447" t="s">
        <v>503</v>
      </c>
      <c r="C132" s="1136"/>
      <c r="D132" s="564">
        <f t="array" ref="D132">INDEX('Ledge  Tech'!$C$3:$C128, MATCH($A$1,'Ledge  Tech'!$A$3:$A$109,0), MATCH(D131,'Ledge  Tech'!$C$2,0))</f>
        <v>19</v>
      </c>
      <c r="E132" s="1136"/>
      <c r="F132" s="1136"/>
      <c r="G132" s="1136"/>
      <c r="H132" s="320"/>
      <c r="I132" s="320"/>
      <c r="J132" s="121"/>
      <c r="K132" s="449" t="str">
        <f>'テンプレート'!K117</f>
        <v>小アイテム</v>
      </c>
      <c r="L132" s="450" t="str">
        <f>'テンプレート'!L117</f>
        <v>On-Spot</v>
      </c>
      <c r="M132" s="127" t="s">
        <v>504</v>
      </c>
      <c r="N132" s="127">
        <v>7.0</v>
      </c>
      <c r="O132" s="180"/>
      <c r="P132" s="180"/>
      <c r="Q132" s="180"/>
      <c r="R132" s="180"/>
      <c r="S132" s="180"/>
      <c r="T132" s="180"/>
      <c r="U132" s="180"/>
      <c r="V132" s="180"/>
    </row>
    <row r="133" outlineLevel="1">
      <c r="A133" s="222"/>
      <c r="B133" s="447" t="s">
        <v>455</v>
      </c>
      <c r="C133" s="564" t="str">
        <f t="array" ref="C133">INDEX('Ledge  Tech'!$D$3:$E128, MATCH($A$1,'Ledge  Tech'!$A$3:$A$109,0), MATCH(C131,'Ledge  Tech'!$D$2:$E$2,0))</f>
        <v>1-33</v>
      </c>
      <c r="D133" s="564">
        <f t="array" ref="D133">INDEX('Ledge  Tech'!$D$3:$E128, MATCH($A$1,'Ledge  Tech'!$A$3:$A$109,0), MATCH(D131,'Ledge  Tech'!$D$2:$E$2,0))</f>
        <v>34</v>
      </c>
      <c r="E133" s="1136"/>
      <c r="F133" s="1136"/>
      <c r="G133" s="1136"/>
      <c r="H133" s="320"/>
      <c r="I133" s="320"/>
      <c r="J133" s="179"/>
      <c r="K133" s="207"/>
      <c r="L133" s="450" t="str">
        <f>'テンプレート'!L118</f>
        <v>歩き</v>
      </c>
      <c r="M133" s="127" t="s">
        <v>504</v>
      </c>
      <c r="N133" s="127">
        <v>19.0</v>
      </c>
      <c r="O133" s="180"/>
      <c r="P133" s="180"/>
      <c r="Q133" s="180"/>
      <c r="R133" s="180"/>
      <c r="S133" s="180"/>
      <c r="T133" s="180"/>
      <c r="U133" s="180"/>
      <c r="V133" s="180"/>
    </row>
    <row r="134" outlineLevel="1">
      <c r="A134" s="222"/>
      <c r="B134" s="447" t="s">
        <v>486</v>
      </c>
      <c r="C134" s="564" t="str">
        <f t="array" ref="C134">INDEX('Ledge  Tech'!$F$3:$G$109, MATCH($A$1,'Ledge  Tech'!$A$3:$A$109,0), MATCH(C131,'Ledge  Tech'!$F$2:$G$2,0))</f>
        <v>1-26</v>
      </c>
      <c r="D134" s="564">
        <f t="array" ref="D134">INDEX('Ledge  Tech'!$F$3:$G$109, MATCH($A$1,'Ledge  Tech'!$A$3:$A$109,0), MATCH(D131,'Ledge  Tech'!$F$2:$G$2,0))</f>
        <v>45</v>
      </c>
      <c r="E134" s="1136"/>
      <c r="F134" s="1136"/>
      <c r="G134" s="1136"/>
      <c r="H134" s="320"/>
      <c r="I134" s="320"/>
      <c r="J134" s="121"/>
      <c r="K134" s="451" t="str">
        <f>'テンプレート'!K119</f>
        <v>アイテム投擲</v>
      </c>
      <c r="L134" s="117"/>
      <c r="M134" s="445" t="str">
        <f>'テンプレート'!M119</f>
        <v>投擲フレーム</v>
      </c>
      <c r="N134" s="445" t="str">
        <f>'テンプレート'!N119</f>
        <v>Duration</v>
      </c>
      <c r="O134" s="180"/>
      <c r="P134" s="180"/>
      <c r="Q134" s="180"/>
      <c r="R134" s="180"/>
      <c r="S134" s="180"/>
      <c r="T134" s="180"/>
      <c r="U134" s="180"/>
      <c r="V134" s="180"/>
    </row>
    <row r="135" outlineLevel="1">
      <c r="A135" s="222"/>
      <c r="B135" s="447" t="s">
        <v>505</v>
      </c>
      <c r="C135" s="564" t="str">
        <f t="array" ref="C135">INDEX('Ledge  Tech'!$H$3:$I$109, MATCH($A$1,'Ledge  Tech'!$A$3:$A$109,0), MATCH(C131,'Ledge  Tech'!$H$2:$I$2,0))</f>
        <v>1-12</v>
      </c>
      <c r="D135" s="564">
        <f t="array" ref="D135">INDEX('Ledge  Tech'!$H$3:$I$109, MATCH($A$1,'Ledge  Tech'!$A$3:$A$109,0), MATCH(D131,'Ledge  Tech'!$H$2:$I$2,0))</f>
        <v>14</v>
      </c>
      <c r="E135" s="1136"/>
      <c r="F135" s="1136"/>
      <c r="G135" s="1136"/>
      <c r="H135" s="320"/>
      <c r="I135" s="320"/>
      <c r="J135" s="179"/>
      <c r="K135" s="452" t="str">
        <f>'テンプレート'!K120</f>
        <v>Ground投擲</v>
      </c>
      <c r="L135" s="450" t="str">
        <f>'テンプレート'!L120</f>
        <v>前Throws</v>
      </c>
      <c r="M135" s="127" t="s">
        <v>90</v>
      </c>
      <c r="N135" s="127">
        <v>24.0</v>
      </c>
      <c r="O135" s="121"/>
      <c r="P135" s="121"/>
      <c r="Q135" s="121"/>
      <c r="R135" s="121"/>
      <c r="S135" s="121"/>
      <c r="T135" s="121"/>
      <c r="U135" s="121"/>
      <c r="V135" s="121"/>
    </row>
    <row r="136" outlineLevel="1">
      <c r="A136" s="207"/>
      <c r="B136" s="447" t="s">
        <v>506</v>
      </c>
      <c r="C136" s="564" t="str">
        <f t="array" ref="C136">INDEX('Ledge  Tech'!$J$3:$M$109, MATCH($A$1,'Ledge  Tech'!$A$3:$A$109,0), MATCH(C131,'Ledge  Tech'!$J$2:$M$2,0))</f>
        <v>1-26</v>
      </c>
      <c r="D136" s="564">
        <f t="array" ref="D136">INDEX('Ledge  Tech'!$J$3:$M$109, MATCH($A$1,'Ledge  Tech'!$A$3:$A$109,0), MATCH(D131,'Ledge  Tech'!$J$2:$M$2,0))</f>
        <v>55</v>
      </c>
      <c r="E136" s="564" t="str">
        <f t="array" ref="E136">INDEX('Ledge  Tech'!$J$3:$M$109, MATCH($A$1,'Ledge  Tech'!$A$3:$A$109,0), MATCH(E131,'Ledge  Tech'!$J$2:$M$2,0))</f>
        <v>24-26</v>
      </c>
      <c r="F136" s="564">
        <f t="array" ref="F136">INDEX('Ledge  Tech'!$J$3:$M$109, MATCH($A$1,'Ledge  Tech'!$A$3:$A$109,0), MATCH(F131,'Ledge  Tech'!$J$2:$M$2,0))</f>
        <v>10</v>
      </c>
      <c r="G136" s="564">
        <f>F136*1.2</f>
        <v>12</v>
      </c>
      <c r="H136" s="320"/>
      <c r="I136" s="320"/>
      <c r="J136" s="121"/>
      <c r="K136" s="222"/>
      <c r="L136" s="450" t="str">
        <f>'テンプレート'!L121</f>
        <v>後Throws</v>
      </c>
      <c r="M136" s="127" t="s">
        <v>191</v>
      </c>
      <c r="N136" s="127">
        <v>24.0</v>
      </c>
      <c r="O136" s="121"/>
      <c r="P136" s="121"/>
      <c r="Q136" s="121"/>
      <c r="R136" s="121"/>
      <c r="S136" s="121"/>
      <c r="T136" s="121"/>
      <c r="U136" s="121"/>
      <c r="V136" s="121"/>
    </row>
    <row r="137" outlineLevel="1">
      <c r="A137" s="446" t="s">
        <v>507</v>
      </c>
      <c r="B137" s="447" t="s">
        <v>455</v>
      </c>
      <c r="C137" s="564" t="str">
        <f t="array" ref="C137">INDEX('Ledge  Tech'!$N$3:$O$109, MATCH($A$1,'Ledge  Tech'!$A$3:$A$109,0), MATCH(C131,'Ledge  Tech'!$N$2:$O$2,0))</f>
        <v>1-20</v>
      </c>
      <c r="D137" s="564">
        <f t="array" ref="D137">INDEX('Ledge  Tech'!$N$3:$O$109, MATCH($A$1,'Ledge  Tech'!$A$3:$A$109,0), MATCH(D131,'Ledge  Tech'!$N$2:$O$2,0))</f>
        <v>26</v>
      </c>
      <c r="E137" s="1136"/>
      <c r="F137" s="1136"/>
      <c r="G137" s="1136"/>
      <c r="H137" s="320"/>
      <c r="I137" s="320"/>
      <c r="J137" s="179"/>
      <c r="K137" s="222"/>
      <c r="L137" s="450" t="str">
        <f>'テンプレート'!L122</f>
        <v>上Throws</v>
      </c>
      <c r="M137" s="127" t="s">
        <v>74</v>
      </c>
      <c r="N137" s="127">
        <v>23.0</v>
      </c>
      <c r="O137" s="320"/>
      <c r="P137" s="320"/>
      <c r="Q137" s="320"/>
      <c r="R137" s="320"/>
      <c r="S137" s="320"/>
      <c r="T137" s="320"/>
      <c r="U137" s="320"/>
      <c r="V137" s="320"/>
    </row>
    <row r="138" outlineLevel="1">
      <c r="A138" s="222"/>
      <c r="B138" s="447" t="s">
        <v>496</v>
      </c>
      <c r="C138" s="564" t="str">
        <f t="array" ref="C138">INDEX('Ledge  Tech'!$P$3:$Q$109, MATCH($A$1,'Ledge  Tech'!$A$3:$A$109,0), MATCH(C131,'Ledge  Tech'!$P$2:$Q$2,0))</f>
        <v>1-20</v>
      </c>
      <c r="D138" s="564">
        <f t="array" ref="D138">INDEX('Ledge  Tech'!$P$3:$Q$109, MATCH($A$1,'Ledge  Tech'!$A$3:$A$109,0), MATCH(D131,'Ledge  Tech'!$P$2:$Q$2,0))</f>
        <v>40</v>
      </c>
      <c r="E138" s="1136"/>
      <c r="F138" s="1136"/>
      <c r="G138" s="1136"/>
      <c r="H138" s="320"/>
      <c r="I138" s="320"/>
      <c r="J138" s="121"/>
      <c r="K138" s="222"/>
      <c r="L138" s="450" t="str">
        <f>'テンプレート'!L123</f>
        <v>下Throws</v>
      </c>
      <c r="M138" s="127" t="s">
        <v>90</v>
      </c>
      <c r="N138" s="127">
        <v>19.0</v>
      </c>
      <c r="O138" s="180"/>
      <c r="P138" s="180"/>
      <c r="Q138" s="180"/>
      <c r="R138" s="180"/>
      <c r="S138" s="180"/>
      <c r="T138" s="180"/>
      <c r="U138" s="180"/>
      <c r="V138" s="180"/>
    </row>
    <row r="139" outlineLevel="1">
      <c r="A139" s="207"/>
      <c r="B139" s="447" t="s">
        <v>497</v>
      </c>
      <c r="C139" s="564" t="str">
        <f t="array" ref="C139">INDEX('Ledge  Tech'!$R$3:$S$109, MATCH($A$1,'Ledge  Tech'!$A$3:$A$109,0), MATCH(C131,'Ledge  Tech'!$R$2:$S$2,0))</f>
        <v>1-20</v>
      </c>
      <c r="D139" s="564">
        <f t="array" ref="D139">INDEX('Ledge  Tech'!$R$3:$S$109, MATCH($A$1,'Ledge  Tech'!$A$3:$A$109,0), MATCH(D131,'Ledge  Tech'!$R$2:$S$2,0))</f>
        <v>40</v>
      </c>
      <c r="E139" s="1136"/>
      <c r="F139" s="1136"/>
      <c r="G139" s="1136"/>
      <c r="H139" s="320"/>
      <c r="I139" s="320"/>
      <c r="J139" s="179"/>
      <c r="K139" s="222"/>
      <c r="L139" s="453" t="str">
        <f>'テンプレート'!L124</f>
        <v>ダッシュ</v>
      </c>
      <c r="M139" s="127" t="s">
        <v>229</v>
      </c>
      <c r="N139" s="127">
        <v>37.0</v>
      </c>
      <c r="O139" s="180"/>
      <c r="P139" s="180"/>
      <c r="Q139" s="180"/>
      <c r="R139" s="180"/>
      <c r="S139" s="180"/>
      <c r="T139" s="180"/>
      <c r="U139" s="180"/>
      <c r="V139" s="180"/>
    </row>
    <row r="140" outlineLevel="1">
      <c r="A140" s="446" t="s">
        <v>508</v>
      </c>
      <c r="B140" s="447" t="s">
        <v>509</v>
      </c>
      <c r="C140" s="1136"/>
      <c r="D140" s="564" t="str">
        <f t="array" ref="D140">INDEX('Get-Ups'!$C$3:$C128, MATCH($A$1,'Get-Ups'!$A$3:$A$109,0), MATCH(D131,'Get-Ups'!$C$2:$AD$2,0))</f>
        <v>25</v>
      </c>
      <c r="E140" s="1136"/>
      <c r="F140" s="1136"/>
      <c r="G140" s="1136"/>
      <c r="H140" s="320"/>
      <c r="I140" s="320"/>
      <c r="J140" s="121"/>
      <c r="K140" s="207"/>
      <c r="L140" s="453" t="str">
        <f>'テンプレート'!L125</f>
        <v>On-Spot捨て</v>
      </c>
      <c r="M140" s="127" t="s">
        <v>66</v>
      </c>
      <c r="N140" s="127">
        <v>23.0</v>
      </c>
      <c r="O140" s="180"/>
      <c r="P140" s="180"/>
      <c r="Q140" s="180"/>
      <c r="R140" s="180"/>
      <c r="S140" s="180"/>
      <c r="T140" s="180"/>
      <c r="U140" s="180"/>
      <c r="V140" s="180"/>
    </row>
    <row r="141" outlineLevel="1">
      <c r="A141" s="222"/>
      <c r="B141" s="447" t="s">
        <v>455</v>
      </c>
      <c r="C141" s="2529" t="str">
        <f t="array" ref="C141">INDEX('Get-Ups'!$D$3:$E128, MATCH($A$1,'Get-Ups'!$A$3:$A$109,0), MATCH(C131,'Get-Ups'!$D$2:$AD$2,0))</f>
        <v>1-22</v>
      </c>
      <c r="D141" s="2530">
        <f t="array" ref="D141">INDEX('Get-Ups'!$D$3:$E128, MATCH($A$1,'Get-Ups'!$A$3:$A$109,0), MATCH(D131,'Get-Ups'!$D$2:$AD$2,0))</f>
        <v>29</v>
      </c>
      <c r="E141" s="1136"/>
      <c r="F141" s="1136"/>
      <c r="G141" s="1136"/>
      <c r="H141" s="320"/>
      <c r="I141" s="320"/>
      <c r="J141" s="179"/>
      <c r="K141" s="452" t="str">
        <f>'テンプレート'!K126</f>
        <v>Air投擲</v>
      </c>
      <c r="L141" s="450" t="str">
        <f>'テンプレート'!L126</f>
        <v>前Throws</v>
      </c>
      <c r="M141" s="127" t="s">
        <v>90</v>
      </c>
      <c r="N141" s="127">
        <v>24.0</v>
      </c>
      <c r="O141" s="180"/>
      <c r="P141" s="180"/>
      <c r="Q141" s="180"/>
      <c r="R141" s="180"/>
      <c r="S141" s="180"/>
      <c r="T141" s="180"/>
      <c r="U141" s="180"/>
      <c r="V141" s="180"/>
    </row>
    <row r="142" outlineLevel="1">
      <c r="A142" s="222"/>
      <c r="B142" s="447" t="s">
        <v>496</v>
      </c>
      <c r="C142" s="2529" t="str">
        <f t="array" ref="C142">INDEX('Get-Ups'!$F$3:$G$109, MATCH($A$1,'Get-Ups'!$A$3:$A$109,0), MATCH(C131,'Get-Ups'!$F$2:$AD$2,0))</f>
        <v>1-23</v>
      </c>
      <c r="D142" s="2530">
        <f t="array" ref="D142">INDEX('Get-Ups'!$F$3:$G$109, MATCH($A$1,'Get-Ups'!$A$3:$A$109,0), MATCH(D131,'Get-Ups'!$F$2:$AD$2,0))</f>
        <v>35</v>
      </c>
      <c r="E142" s="1136"/>
      <c r="F142" s="1136"/>
      <c r="G142" s="1136"/>
      <c r="H142" s="320"/>
      <c r="I142" s="320"/>
      <c r="J142" s="121"/>
      <c r="K142" s="222"/>
      <c r="L142" s="450" t="str">
        <f>'テンプレート'!L127</f>
        <v>後Throws</v>
      </c>
      <c r="M142" s="127" t="s">
        <v>191</v>
      </c>
      <c r="N142" s="127">
        <v>24.0</v>
      </c>
      <c r="O142" s="180"/>
      <c r="P142" s="180"/>
      <c r="Q142" s="180"/>
      <c r="R142" s="180"/>
      <c r="S142" s="180"/>
      <c r="T142" s="180"/>
      <c r="U142" s="180"/>
      <c r="V142" s="180"/>
    </row>
    <row r="143" outlineLevel="1">
      <c r="A143" s="222"/>
      <c r="B143" s="447" t="s">
        <v>497</v>
      </c>
      <c r="C143" s="564" t="str">
        <f t="array" ref="C143">INDEX('Get-Ups'!$H$3:$I$109, MATCH($A$1,'Get-Ups'!$A$3:$A$109,0), MATCH(C131,'Get-Ups'!$H$2:$AD$2,0))</f>
        <v>1-19</v>
      </c>
      <c r="D143" s="564">
        <f t="array" ref="D143">INDEX('Get-Ups'!$H$3:$I$109, MATCH($A$1,'Get-Ups'!$A$3:$A$109,0), MATCH(D131,'Get-Ups'!$H$2:$AD$2,0))</f>
        <v>35</v>
      </c>
      <c r="E143" s="1136"/>
      <c r="F143" s="1136"/>
      <c r="G143" s="1136"/>
      <c r="H143" s="320"/>
      <c r="I143" s="320"/>
      <c r="J143" s="179"/>
      <c r="K143" s="222"/>
      <c r="L143" s="450" t="str">
        <f>'テンプレート'!L128</f>
        <v>上Throws</v>
      </c>
      <c r="M143" s="127" t="s">
        <v>74</v>
      </c>
      <c r="N143" s="127">
        <v>23.0</v>
      </c>
      <c r="O143" s="180"/>
      <c r="P143" s="180"/>
      <c r="Q143" s="180"/>
      <c r="R143" s="180"/>
      <c r="S143" s="180"/>
      <c r="T143" s="180"/>
      <c r="U143" s="180"/>
      <c r="V143" s="180"/>
    </row>
    <row r="144" outlineLevel="1">
      <c r="A144" s="222"/>
      <c r="B144" s="447" t="s">
        <v>510</v>
      </c>
      <c r="C144" s="2531" t="str">
        <f t="array" ref="C144">INDEX('Get-Ups'!$J$3:$M$109, MATCH($A$1,'Get-Ups'!$A$3:$A$109,0), MATCH(C131,'Get-Ups'!$J$2:$AD$2,0))</f>
        <v>1-20</v>
      </c>
      <c r="D144" s="2532">
        <f t="array" ref="D144">INDEX('Get-Ups'!$J$3:$M$109, MATCH($A$1,'Get-Ups'!$A$3:$A$109,0), MATCH(D131,'Get-Ups'!$J$2:$AD$2,0))</f>
        <v>45</v>
      </c>
      <c r="E144" s="2529" t="str">
        <f t="array" ref="E144">INDEX('Get-Ups'!$J$3:$M$109, MATCH($A$1,'Get-Ups'!$A$3:$A$109,0), MATCH(E131,'Get-Ups'!$J$2:$AD$2,0))</f>
        <v>14-15</v>
      </c>
      <c r="F144" s="2530">
        <f t="array" ref="F144">INDEX('Get-Ups'!$J$3:$M$109, MATCH($A$1,'Get-Ups'!$A$3:$A$109,0), MATCH(F131,'Get-Ups'!$J$2:$AD$2,0))</f>
        <v>7</v>
      </c>
      <c r="G144" s="564">
        <f t="shared" ref="G144:G145" si="1">F144*1.2</f>
        <v>8.4</v>
      </c>
      <c r="H144" s="320"/>
      <c r="I144" s="320"/>
      <c r="J144" s="121"/>
      <c r="K144" s="207"/>
      <c r="L144" s="450" t="str">
        <f>'テンプレート'!L129</f>
        <v>下Throws</v>
      </c>
      <c r="M144" s="127" t="s">
        <v>145</v>
      </c>
      <c r="N144" s="127">
        <v>19.0</v>
      </c>
      <c r="O144" s="121"/>
      <c r="P144" s="121"/>
      <c r="Q144" s="121"/>
      <c r="R144" s="121"/>
      <c r="S144" s="121"/>
      <c r="T144" s="121"/>
      <c r="U144" s="121"/>
      <c r="V144" s="121"/>
    </row>
    <row r="145" outlineLevel="1">
      <c r="A145" s="207"/>
      <c r="B145" s="458" t="s">
        <v>511</v>
      </c>
      <c r="C145" s="114"/>
      <c r="D145" s="114"/>
      <c r="E145" s="2529" t="str">
        <f t="array" ref="E145">INDEX('Get-Ups'!$N$3:$O$109, MATCH($A$1,'Get-Ups'!$A$3:$A$109,0), MATCH(E131,'Get-Ups'!$N$2:$AD$2,0))</f>
        <v>19-20</v>
      </c>
      <c r="F145" s="2530">
        <f t="array" ref="F145">INDEX('Get-Ups'!$N$3:$O$109, MATCH($A$1,'Get-Ups'!$A$3:$A$109,0), MATCH(F131,'Get-Ups'!$N$2:$AD$2,0))</f>
        <v>7</v>
      </c>
      <c r="G145" s="564">
        <f t="shared" si="1"/>
        <v>8.4</v>
      </c>
      <c r="H145" s="320"/>
      <c r="I145" s="320"/>
      <c r="J145" s="121"/>
      <c r="K145" s="459" t="str">
        <f>'テンプレート'!K130</f>
        <v>踏み台ジャンプ</v>
      </c>
      <c r="L145" s="224"/>
      <c r="M145" s="445" t="str">
        <f>'テンプレート'!M130</f>
        <v>Duration</v>
      </c>
      <c r="N145" s="138"/>
      <c r="O145" s="121"/>
      <c r="P145" s="121"/>
      <c r="Q145" s="121"/>
      <c r="R145" s="121"/>
      <c r="S145" s="121"/>
      <c r="T145" s="121"/>
      <c r="U145" s="121"/>
      <c r="V145" s="121"/>
    </row>
    <row r="146" outlineLevel="1">
      <c r="A146" s="446" t="s">
        <v>512</v>
      </c>
      <c r="B146" s="447" t="s">
        <v>509</v>
      </c>
      <c r="C146" s="1136"/>
      <c r="D146" s="2529" t="str">
        <f t="array" ref="D146">INDEX('Get-Ups'!$C$3:$C128, MATCH($A$1,'Get-Ups'!$A$3:$A$109,0), MATCH(D131,'Get-Ups'!$C$2,0))</f>
        <v>25</v>
      </c>
      <c r="E146" s="1136"/>
      <c r="F146" s="1136"/>
      <c r="G146" s="1136"/>
      <c r="H146" s="320"/>
      <c r="I146" s="320"/>
      <c r="J146" s="179"/>
      <c r="K146" s="460" t="str">
        <f>'テンプレート'!K131</f>
        <v>踏み</v>
      </c>
      <c r="L146" s="461" t="str">
        <f>'テンプレート'!L131</f>
        <v>踏み</v>
      </c>
      <c r="M146" s="127">
        <v>8.0</v>
      </c>
      <c r="N146" s="2725"/>
      <c r="O146" s="121"/>
      <c r="P146" s="121"/>
      <c r="Q146" s="121"/>
      <c r="R146" s="121"/>
      <c r="S146" s="121"/>
      <c r="T146" s="121"/>
      <c r="U146" s="121"/>
      <c r="V146" s="121"/>
    </row>
    <row r="147" outlineLevel="1">
      <c r="A147" s="222"/>
      <c r="B147" s="447" t="s">
        <v>455</v>
      </c>
      <c r="C147" s="2529" t="str">
        <f t="array" ref="C147">INDEX('Get-Ups'!$P$3:$Q$109, MATCH($A$1,'Get-Ups'!$A$3:$A$109,0), MATCH(C131,'Get-Ups'!$P$2:$AD$2,0))</f>
        <v>1-22</v>
      </c>
      <c r="D147" s="2530">
        <f t="array" ref="D147">INDEX('Get-Ups'!$P$3:$Q$109, MATCH($A$1,'Get-Ups'!$A$3:$A$109,0), MATCH(D131,'Get-Ups'!$P$2:$AD$2,0))</f>
        <v>29</v>
      </c>
      <c r="E147" s="1136"/>
      <c r="F147" s="1136"/>
      <c r="G147" s="1136"/>
      <c r="H147" s="320"/>
      <c r="I147" s="320"/>
      <c r="J147" s="121"/>
      <c r="K147" s="452" t="str">
        <f>'テンプレート'!K132</f>
        <v>踏まれ</v>
      </c>
      <c r="L147" s="461" t="str">
        <f>'テンプレート'!L132</f>
        <v>Ground踏まれ</v>
      </c>
      <c r="M147" s="127" t="s">
        <v>504</v>
      </c>
      <c r="N147" s="2725"/>
      <c r="O147" s="320"/>
      <c r="P147" s="320"/>
      <c r="Q147" s="320"/>
      <c r="R147" s="320"/>
      <c r="S147" s="320"/>
      <c r="T147" s="320"/>
      <c r="U147" s="320"/>
      <c r="V147" s="320"/>
    </row>
    <row r="148" outlineLevel="1">
      <c r="A148" s="222"/>
      <c r="B148" s="447" t="s">
        <v>496</v>
      </c>
      <c r="C148" s="2529" t="str">
        <f t="array" ref="C148">INDEX('Get-Ups'!$R$3:$S$109, MATCH($A$1,'Get-Ups'!$A$3:$A$109,0), MATCH(C131,'Get-Ups'!$R$2:$AD$2,0))</f>
        <v>1-19</v>
      </c>
      <c r="D148" s="2530">
        <f t="array" ref="D148">INDEX('Get-Ups'!$R$3:$S$109, MATCH($A$1,'Get-Ups'!$A$3:$A$109,0), MATCH(D131,'Get-Ups'!$R$2:$AD$2,0))</f>
        <v>35</v>
      </c>
      <c r="E148" s="1136"/>
      <c r="F148" s="1136"/>
      <c r="G148" s="1136"/>
      <c r="H148" s="320"/>
      <c r="I148" s="320"/>
      <c r="J148" s="179"/>
      <c r="K148" s="222"/>
      <c r="L148" s="461" t="str">
        <f>'テンプレート'!L133</f>
        <v>Ground硬直</v>
      </c>
      <c r="M148" s="127">
        <v>28.0</v>
      </c>
      <c r="N148" s="108"/>
      <c r="O148" s="180"/>
      <c r="P148" s="180"/>
      <c r="Q148" s="180"/>
      <c r="R148" s="180"/>
      <c r="S148" s="180"/>
      <c r="T148" s="180"/>
      <c r="U148" s="180"/>
      <c r="V148" s="180"/>
    </row>
    <row r="149" outlineLevel="1">
      <c r="A149" s="222"/>
      <c r="B149" s="447" t="s">
        <v>497</v>
      </c>
      <c r="C149" s="2529" t="str">
        <f t="array" ref="C149">INDEX('Get-Ups'!$T$3:$U$109, MATCH($A$1,'Get-Ups'!$A$3:$A$109,0), MATCH(C131,'Get-Ups'!$T$2:$AD$2,0))</f>
        <v>1-25</v>
      </c>
      <c r="D149" s="2530">
        <f t="array" ref="D149">INDEX('Get-Ups'!$T$3:$U$109, MATCH($A$1,'Get-Ups'!$A$3:$A$109,0), MATCH(D131,'Get-Ups'!$T$2:$AD$2,0))</f>
        <v>35</v>
      </c>
      <c r="E149" s="1136"/>
      <c r="F149" s="1136"/>
      <c r="G149" s="1136"/>
      <c r="H149" s="320"/>
      <c r="I149" s="320"/>
      <c r="J149" s="121"/>
      <c r="K149" s="222"/>
      <c r="L149" s="461" t="str">
        <f>'テンプレート'!L134</f>
        <v>Air踏まれ</v>
      </c>
      <c r="M149" s="127">
        <v>8.0</v>
      </c>
      <c r="N149" s="108"/>
      <c r="O149" s="180"/>
      <c r="P149" s="180"/>
      <c r="Q149" s="180"/>
      <c r="R149" s="180"/>
      <c r="S149" s="180"/>
      <c r="T149" s="180"/>
      <c r="U149" s="180"/>
      <c r="V149" s="180"/>
    </row>
    <row r="150" outlineLevel="1">
      <c r="A150" s="222"/>
      <c r="B150" s="447" t="s">
        <v>510</v>
      </c>
      <c r="C150" s="2531" t="str">
        <f t="array" ref="C150">INDEX('Get-Ups'!$V$3:$Y$109, MATCH($A$1,'Get-Ups'!$A$3:$A$109,0), MATCH(C131,'Get-Ups'!$V$2:$AD$2,0))</f>
        <v>1-20</v>
      </c>
      <c r="D150" s="2532">
        <f t="array" ref="D150">INDEX('Get-Ups'!$V$3:$Y$109, MATCH($A$1,'Get-Ups'!$A$3:$A$109,0), MATCH(D131,'Get-Ups'!$V$2:$AD$2,0))</f>
        <v>45</v>
      </c>
      <c r="E150" s="2529" t="str">
        <f t="array" ref="E150">INDEX('Get-Ups'!$V$3:$Y$109, MATCH($A$1,'Get-Ups'!$A$3:$A$109,0), MATCH(E131,'Get-Ups'!$V$2:$AD$2,0))</f>
        <v>14-15</v>
      </c>
      <c r="F150" s="2530">
        <f t="array" ref="F150">INDEX('Get-Ups'!$V$3:$Y$109, MATCH($A$1,'Get-Ups'!$A$3:$A$109,0), MATCH(F131,'Get-Ups'!$V$2:$AD$2,0))</f>
        <v>7</v>
      </c>
      <c r="G150" s="564">
        <f t="shared" ref="G150:G151" si="2">F150*1.2</f>
        <v>8.4</v>
      </c>
      <c r="H150" s="320"/>
      <c r="I150" s="320"/>
      <c r="J150" s="179"/>
      <c r="K150" s="222"/>
      <c r="L150" s="461" t="str">
        <f>'テンプレート'!L135</f>
        <v>Air落下</v>
      </c>
      <c r="M150" s="127">
        <v>36.0</v>
      </c>
      <c r="N150" s="108"/>
      <c r="O150" s="180"/>
      <c r="P150" s="180"/>
      <c r="Q150" s="180"/>
      <c r="R150" s="180"/>
      <c r="S150" s="180"/>
      <c r="T150" s="180"/>
      <c r="U150" s="180"/>
      <c r="V150" s="180"/>
    </row>
    <row r="151" outlineLevel="1">
      <c r="A151" s="207"/>
      <c r="B151" s="458" t="s">
        <v>511</v>
      </c>
      <c r="C151" s="114"/>
      <c r="D151" s="114"/>
      <c r="E151" s="2529" t="str">
        <f t="array" ref="E151">INDEX('Get-Ups'!$Z$3:$AA$109, MATCH($A$1,'Get-Ups'!$A$3:$A$109,0), MATCH(E131,'Get-Ups'!$Z$2:$AD$2,0))</f>
        <v>19-20</v>
      </c>
      <c r="F151" s="2530">
        <f t="array" ref="F151">INDEX('Get-Ups'!$Z$3:$AA$109, MATCH($A$1,'Get-Ups'!$A$3:$A$109,0), MATCH(F131,'Get-Ups'!$Z$2:$AD$2,0))</f>
        <v>7</v>
      </c>
      <c r="G151" s="564">
        <f t="shared" si="2"/>
        <v>8.4</v>
      </c>
      <c r="H151" s="320"/>
      <c r="I151" s="320"/>
      <c r="J151" s="179"/>
      <c r="K151" s="451" t="str">
        <f>'テンプレート'!K136</f>
        <v>倒れダメージ</v>
      </c>
      <c r="L151" s="120"/>
      <c r="M151" s="445" t="str">
        <f>'テンプレート'!M136</f>
        <v>Duration</v>
      </c>
      <c r="N151" s="108"/>
      <c r="O151" s="180"/>
      <c r="P151" s="180"/>
      <c r="Q151" s="180"/>
      <c r="R151" s="180"/>
      <c r="S151" s="180"/>
      <c r="T151" s="180"/>
      <c r="U151" s="180"/>
      <c r="V151" s="180"/>
    </row>
    <row r="152" outlineLevel="1">
      <c r="A152" s="446" t="s">
        <v>513</v>
      </c>
      <c r="B152" s="447" t="s">
        <v>514</v>
      </c>
      <c r="C152" s="2529" t="str">
        <f t="array" ref="C152">INDEX(Tripping!$C$3:$D128, MATCH($A$1,Tripping!$A$3:$A$109,0), MATCH(C131,Tripping!$C$2:$AC$2,0))</f>
        <v>1-5</v>
      </c>
      <c r="D152" s="2530">
        <f t="array" ref="D152">INDEX(Tripping!$C$3:$D128, MATCH($A$1,Tripping!$A$3:$A$109,0), MATCH(D131,Tripping!$C$2:$AC$2,0))</f>
        <v>29</v>
      </c>
      <c r="E152" s="1136"/>
      <c r="F152" s="1136"/>
      <c r="G152" s="1136"/>
      <c r="H152" s="320"/>
      <c r="I152" s="320"/>
      <c r="J152" s="121"/>
      <c r="K152" s="460" t="str">
        <f>'テンプレート'!K137</f>
        <v>あお向け倒れ</v>
      </c>
      <c r="L152" s="453" t="str">
        <f>'テンプレート'!L137</f>
        <v>モーション大</v>
      </c>
      <c r="M152" s="127">
        <v>39.0</v>
      </c>
      <c r="N152" s="2725"/>
      <c r="O152" s="180"/>
      <c r="P152" s="180"/>
      <c r="Q152" s="180"/>
      <c r="R152" s="180"/>
      <c r="S152" s="180"/>
      <c r="T152" s="180"/>
      <c r="U152" s="180"/>
      <c r="V152" s="180"/>
    </row>
    <row r="153" outlineLevel="1">
      <c r="A153" s="222"/>
      <c r="B153" s="447" t="s">
        <v>515</v>
      </c>
      <c r="C153" s="2529" t="str">
        <f t="array" ref="C153">INDEX(Tripping!$E$3:$F128, MATCH($A$1,Tripping!$A$3:$A$109,0), MATCH(C131,Tripping!$E$2:$AC$2,0))</f>
        <v>1-5</v>
      </c>
      <c r="D153" s="2530">
        <f t="array" ref="D153">INDEX(Tripping!$E$3:$F128, MATCH($A$1,Tripping!$A$3:$A$109,0), MATCH(D131,Tripping!$E$2:$AC$2,0))</f>
        <v>39</v>
      </c>
      <c r="E153" s="1136"/>
      <c r="F153" s="1136"/>
      <c r="G153" s="1136"/>
      <c r="H153" s="320"/>
      <c r="I153" s="320"/>
      <c r="J153" s="179"/>
      <c r="K153" s="460" t="str">
        <f>'テンプレート'!K138</f>
        <v>うつ伏せ倒れ</v>
      </c>
      <c r="L153" s="453" t="str">
        <f>'テンプレート'!L138</f>
        <v>モーション大</v>
      </c>
      <c r="M153" s="127" t="s">
        <v>165</v>
      </c>
      <c r="N153" s="2725"/>
      <c r="O153" s="180"/>
      <c r="P153" s="180"/>
      <c r="Q153" s="180"/>
      <c r="R153" s="180"/>
      <c r="S153" s="180"/>
      <c r="T153" s="180"/>
      <c r="U153" s="180"/>
      <c r="V153" s="180"/>
    </row>
    <row r="154" outlineLevel="1">
      <c r="A154" s="222"/>
      <c r="B154" s="447" t="s">
        <v>455</v>
      </c>
      <c r="C154" s="2529" t="str">
        <f t="array" ref="C154">INDEX(Tripping!$G$3:$H$109, MATCH($A$1,Tripping!$A$3:$A$109,0), MATCH(C131,Tripping!$G$2:$AC$2,0))</f>
        <v>1-16</v>
      </c>
      <c r="D154" s="2530">
        <f t="array" ref="D154">INDEX(Tripping!$G$3:$H$109, MATCH($A$1,Tripping!$A$3:$A$109,0), MATCH(D131,Tripping!$G$2:$AC$2,0))</f>
        <v>21</v>
      </c>
      <c r="E154" s="1136"/>
      <c r="F154" s="1136"/>
      <c r="G154" s="1136"/>
      <c r="H154" s="320"/>
      <c r="I154" s="320"/>
      <c r="J154" s="121"/>
      <c r="K154" s="451" t="str">
        <f>'テンプレート'!K139</f>
        <v/>
      </c>
      <c r="L154" s="120"/>
      <c r="M154" s="445" t="str">
        <f>'テンプレート'!M139</f>
        <v/>
      </c>
      <c r="N154" s="108"/>
      <c r="O154" s="180"/>
      <c r="P154" s="180"/>
      <c r="Q154" s="180"/>
      <c r="R154" s="180"/>
      <c r="S154" s="180"/>
      <c r="T154" s="180"/>
      <c r="U154" s="180"/>
      <c r="V154" s="180"/>
    </row>
    <row r="155" outlineLevel="1">
      <c r="A155" s="222"/>
      <c r="B155" s="447" t="s">
        <v>496</v>
      </c>
      <c r="C155" s="2529" t="str">
        <f t="array" ref="C155">INDEX(Tripping!$I$3:$J$109, MATCH($A$1,Tripping!$A$3:$A$109,0), MATCH(C131,Tripping!$I$2:$AC$2,0))</f>
        <v>1-9</v>
      </c>
      <c r="D155" s="2530">
        <f t="array" ref="D155">INDEX(Tripping!$I$3:$J$109, MATCH($A$1,Tripping!$A$3:$A$109,0), MATCH(D131,Tripping!$I$2:$AC$2,0))</f>
        <v>28</v>
      </c>
      <c r="E155" s="1136"/>
      <c r="F155" s="1136"/>
      <c r="G155" s="1136"/>
      <c r="H155" s="320"/>
      <c r="I155" s="320"/>
      <c r="J155" s="320"/>
      <c r="K155" s="463"/>
      <c r="L155" s="464" t="str">
        <f>'テンプレート'!L140</f>
        <v/>
      </c>
      <c r="M155" s="127" t="s">
        <v>504</v>
      </c>
      <c r="N155" s="108"/>
      <c r="O155" s="180"/>
      <c r="P155" s="180"/>
      <c r="Q155" s="180"/>
      <c r="R155" s="180"/>
      <c r="S155" s="180"/>
      <c r="T155" s="180"/>
      <c r="U155" s="180"/>
      <c r="V155" s="180"/>
    </row>
    <row r="156" outlineLevel="1">
      <c r="A156" s="222"/>
      <c r="B156" s="447" t="s">
        <v>497</v>
      </c>
      <c r="C156" s="2529" t="str">
        <f t="array" ref="C156">INDEX(Tripping!$K$3:$L$109, MATCH($A$1,Tripping!$A$3:$A$109,0), MATCH(C131,Tripping!$K$2:$AC$2,0))</f>
        <v>1-9</v>
      </c>
      <c r="D156" s="2530">
        <f t="array" ref="D156">INDEX(Tripping!$K$3:$L$109, MATCH($A$1,Tripping!$A$3:$A$109,0), MATCH(D131,Tripping!$K$2:$AC$2,0))</f>
        <v>28</v>
      </c>
      <c r="E156" s="1136"/>
      <c r="F156" s="1136"/>
      <c r="G156" s="1136"/>
      <c r="H156" s="320"/>
      <c r="I156" s="320"/>
      <c r="J156" s="320"/>
      <c r="K156" s="108"/>
      <c r="L156" s="180"/>
      <c r="M156" s="180"/>
      <c r="N156" s="108"/>
      <c r="O156" s="180"/>
      <c r="P156" s="180"/>
      <c r="Q156" s="180"/>
      <c r="R156" s="180"/>
      <c r="S156" s="180"/>
      <c r="T156" s="180"/>
      <c r="U156" s="180"/>
      <c r="V156" s="180"/>
    </row>
    <row r="157" outlineLevel="1">
      <c r="A157" s="222"/>
      <c r="B157" s="447" t="s">
        <v>510</v>
      </c>
      <c r="C157" s="2531" t="str">
        <f t="array" ref="C157">INDEX(Tripping!$M$3:$P$109, MATCH($A$1,Tripping!$A$3:$A$109,0), MATCH(C131,Tripping!$M$2:$AC$2,0))</f>
        <v>1-7</v>
      </c>
      <c r="D157" s="2532">
        <f t="array" ref="D157">INDEX(Tripping!$M$3:$P$109, MATCH($A$1,Tripping!$A$3:$A$109,0), MATCH(D131,Tripping!$M$2:$AC$2,0))</f>
        <v>49</v>
      </c>
      <c r="E157" s="2529" t="str">
        <f t="array" ref="E157">INDEX(Tripping!$M$3:$P$109, MATCH($A$1,Tripping!$A$3:$A$109,0), MATCH(E131,Tripping!$M$2:$AC$2,0))</f>
        <v>19-20</v>
      </c>
      <c r="F157" s="2530">
        <f t="array" ref="F157">INDEX(Tripping!$M$3:$P$109, MATCH($A$1,Tripping!$A$3:$A$109,0), MATCH(F131,Tripping!$M$2:$AC$2,0))</f>
        <v>5</v>
      </c>
      <c r="G157" s="564">
        <f t="shared" ref="G157:G158" si="3">F157*1.2</f>
        <v>6</v>
      </c>
      <c r="H157" s="320"/>
      <c r="I157" s="320"/>
      <c r="J157" s="320"/>
      <c r="K157" s="180"/>
      <c r="L157" s="180"/>
      <c r="M157" s="180"/>
      <c r="N157" s="103"/>
      <c r="O157" s="103"/>
      <c r="P157" s="103"/>
      <c r="Q157" s="103"/>
      <c r="R157" s="180"/>
      <c r="S157" s="180"/>
      <c r="T157" s="180"/>
      <c r="U157" s="180"/>
      <c r="V157" s="180"/>
    </row>
    <row r="158" outlineLevel="1">
      <c r="A158" s="207"/>
      <c r="B158" s="458" t="s">
        <v>511</v>
      </c>
      <c r="C158" s="114"/>
      <c r="D158" s="114"/>
      <c r="E158" s="2529" t="str">
        <f t="array" ref="E158">INDEX(Tripping!$Q$3:$R$109, MATCH($A$1,Tripping!$A$3:$A$109,0), MATCH(E131,Tripping!$Q$2:$AC$2,0))</f>
        <v>24-25</v>
      </c>
      <c r="F158" s="2530">
        <f t="array" ref="F158">INDEX(Tripping!$Q$3:$R$109, MATCH($A$1,Tripping!$A$3:$A$109,0), MATCH(F131,Tripping!$Q$2:$AC$2,0))</f>
        <v>5</v>
      </c>
      <c r="G158" s="564">
        <f t="shared" si="3"/>
        <v>6</v>
      </c>
      <c r="H158" s="320"/>
      <c r="I158" s="320"/>
      <c r="J158" s="320"/>
      <c r="K158" s="180"/>
      <c r="L158" s="180"/>
      <c r="M158" s="180"/>
      <c r="N158" s="103"/>
      <c r="O158" s="103"/>
      <c r="P158" s="103"/>
      <c r="Q158" s="103"/>
      <c r="R158" s="180"/>
      <c r="S158" s="180"/>
      <c r="T158" s="180"/>
      <c r="U158" s="180"/>
      <c r="V158" s="180"/>
    </row>
  </sheetData>
  <mergeCells count="152">
    <mergeCell ref="H32:J33"/>
    <mergeCell ref="H30:J30"/>
    <mergeCell ref="H31:J31"/>
    <mergeCell ref="H29:J29"/>
    <mergeCell ref="H27:J28"/>
    <mergeCell ref="H38:J39"/>
    <mergeCell ref="H40:J40"/>
    <mergeCell ref="H42:J42"/>
    <mergeCell ref="H41:J41"/>
    <mergeCell ref="H44:J45"/>
    <mergeCell ref="H43:J43"/>
    <mergeCell ref="D34:D35"/>
    <mergeCell ref="D38:D39"/>
    <mergeCell ref="D32:D33"/>
    <mergeCell ref="D27:D28"/>
    <mergeCell ref="D44:D45"/>
    <mergeCell ref="H37:J37"/>
    <mergeCell ref="H36:J36"/>
    <mergeCell ref="D52:D53"/>
    <mergeCell ref="D57:D58"/>
    <mergeCell ref="R54:V54"/>
    <mergeCell ref="R57:V58"/>
    <mergeCell ref="R55:V56"/>
    <mergeCell ref="R50:V51"/>
    <mergeCell ref="R49:V49"/>
    <mergeCell ref="R52:V53"/>
    <mergeCell ref="D50:D51"/>
    <mergeCell ref="J57:J58"/>
    <mergeCell ref="I57:I58"/>
    <mergeCell ref="D85:D86"/>
    <mergeCell ref="D79:D80"/>
    <mergeCell ref="D81:D82"/>
    <mergeCell ref="H115:J116"/>
    <mergeCell ref="H112:J112"/>
    <mergeCell ref="H113:J114"/>
    <mergeCell ref="D55:D56"/>
    <mergeCell ref="H76:J88"/>
    <mergeCell ref="D62:D67"/>
    <mergeCell ref="H89:J89"/>
    <mergeCell ref="C115:C116"/>
    <mergeCell ref="C113:C114"/>
    <mergeCell ref="E115:E116"/>
    <mergeCell ref="E119:E120"/>
    <mergeCell ref="E117:E118"/>
    <mergeCell ref="C117:C118"/>
    <mergeCell ref="C119:C120"/>
    <mergeCell ref="H117:J118"/>
    <mergeCell ref="H119:J120"/>
    <mergeCell ref="A119:A120"/>
    <mergeCell ref="A122:B123"/>
    <mergeCell ref="A137:A139"/>
    <mergeCell ref="C157:C158"/>
    <mergeCell ref="A152:A158"/>
    <mergeCell ref="D157:D158"/>
    <mergeCell ref="D150:D151"/>
    <mergeCell ref="A146:A151"/>
    <mergeCell ref="C150:C151"/>
    <mergeCell ref="A117:A118"/>
    <mergeCell ref="A132:A136"/>
    <mergeCell ref="A127:A128"/>
    <mergeCell ref="A113:A114"/>
    <mergeCell ref="A115:A116"/>
    <mergeCell ref="A130:B131"/>
    <mergeCell ref="A124:A126"/>
    <mergeCell ref="E113:E114"/>
    <mergeCell ref="U101:U104"/>
    <mergeCell ref="V101:V104"/>
    <mergeCell ref="H101:J104"/>
    <mergeCell ref="V62:V74"/>
    <mergeCell ref="U62:U74"/>
    <mergeCell ref="V76:V88"/>
    <mergeCell ref="U76:U88"/>
    <mergeCell ref="U90:U99"/>
    <mergeCell ref="V90:V99"/>
    <mergeCell ref="H68:J74"/>
    <mergeCell ref="H75:J75"/>
    <mergeCell ref="A57:A58"/>
    <mergeCell ref="A55:A56"/>
    <mergeCell ref="A52:A53"/>
    <mergeCell ref="A50:A51"/>
    <mergeCell ref="A68:A74"/>
    <mergeCell ref="A101:A104"/>
    <mergeCell ref="A106:B107"/>
    <mergeCell ref="A112:B112"/>
    <mergeCell ref="A109:A111"/>
    <mergeCell ref="A140:A145"/>
    <mergeCell ref="C144:C145"/>
    <mergeCell ref="D144:D145"/>
    <mergeCell ref="K141:K144"/>
    <mergeCell ref="K147:K150"/>
    <mergeCell ref="K151:L151"/>
    <mergeCell ref="K154:L154"/>
    <mergeCell ref="I55:I56"/>
    <mergeCell ref="J55:J56"/>
    <mergeCell ref="K145:L145"/>
    <mergeCell ref="K132:K133"/>
    <mergeCell ref="K134:L134"/>
    <mergeCell ref="K131:L131"/>
    <mergeCell ref="K135:K140"/>
    <mergeCell ref="A77:A82"/>
    <mergeCell ref="A75:B75"/>
    <mergeCell ref="A60:B60"/>
    <mergeCell ref="A61:B61"/>
    <mergeCell ref="A41:A42"/>
    <mergeCell ref="A44:A45"/>
    <mergeCell ref="A38:A40"/>
    <mergeCell ref="A48:B49"/>
    <mergeCell ref="A62:A67"/>
    <mergeCell ref="D83:D84"/>
    <mergeCell ref="D68:D74"/>
    <mergeCell ref="D77:D78"/>
    <mergeCell ref="C57:C58"/>
    <mergeCell ref="K1:M2"/>
    <mergeCell ref="H1:J2"/>
    <mergeCell ref="I4:I5"/>
    <mergeCell ref="H4:H5"/>
    <mergeCell ref="H25:J25"/>
    <mergeCell ref="H26:J26"/>
    <mergeCell ref="A26:A31"/>
    <mergeCell ref="B27:B28"/>
    <mergeCell ref="A32:A33"/>
    <mergeCell ref="A34:A37"/>
    <mergeCell ref="A24:B25"/>
    <mergeCell ref="H62:J67"/>
    <mergeCell ref="H61:J61"/>
    <mergeCell ref="H34:J35"/>
    <mergeCell ref="I50:I51"/>
    <mergeCell ref="I52:I53"/>
    <mergeCell ref="J50:J51"/>
    <mergeCell ref="J52:J53"/>
    <mergeCell ref="H46:J46"/>
    <mergeCell ref="A90:A94"/>
    <mergeCell ref="A89:B89"/>
    <mergeCell ref="H90:J99"/>
    <mergeCell ref="H100:J100"/>
    <mergeCell ref="A83:A88"/>
    <mergeCell ref="D90:D99"/>
    <mergeCell ref="D87:D88"/>
    <mergeCell ref="A95:A99"/>
    <mergeCell ref="A100:B100"/>
    <mergeCell ref="H10:H11"/>
    <mergeCell ref="A10:A12"/>
    <mergeCell ref="A15:B16"/>
    <mergeCell ref="C1:G12"/>
    <mergeCell ref="C16:D16"/>
    <mergeCell ref="H6:H7"/>
    <mergeCell ref="I6:I7"/>
    <mergeCell ref="H8:J9"/>
    <mergeCell ref="E16:F16"/>
    <mergeCell ref="G16:H16"/>
    <mergeCell ref="K16:N16"/>
    <mergeCell ref="I10:I11"/>
  </mergeCells>
  <conditionalFormatting sqref="K1:K15 K17:K155">
    <cfRule type="containsText" dxfId="0" priority="1" operator="containsText" text="361">
      <formula>NOT(ISERROR(SEARCH(("361"),(K1))))</formula>
    </cfRule>
  </conditionalFormatting>
  <conditionalFormatting sqref="K1:K15 K17:K155">
    <cfRule type="containsText" dxfId="1" priority="2" operator="containsText" text="363">
      <formula>NOT(ISERROR(SEARCH(("363"),(K1))))</formula>
    </cfRule>
  </conditionalFormatting>
  <conditionalFormatting sqref="K1:K15 K17:K155">
    <cfRule type="containsText" dxfId="1" priority="3" operator="containsText" text="365">
      <formula>NOT(ISERROR(SEARCH(("365"),(K1))))</formula>
    </cfRule>
  </conditionalFormatting>
  <conditionalFormatting sqref="K1:K15 K17:K155">
    <cfRule type="containsText" dxfId="1" priority="4" operator="containsText" text="366">
      <formula>NOT(ISERROR(SEARCH(("366"),(K1))))</formula>
    </cfRule>
  </conditionalFormatting>
  <conditionalFormatting sqref="K1:K15 K17:K155">
    <cfRule type="containsText" dxfId="1" priority="5" operator="containsText" text="367">
      <formula>NOT(ISERROR(SEARCH(("367"),(K1))))</formula>
    </cfRule>
  </conditionalFormatting>
  <conditionalFormatting sqref="P113:P120">
    <cfRule type="cellIs" dxfId="2" priority="6" operator="equal">
      <formula>"敵のみ"</formula>
    </cfRule>
  </conditionalFormatting>
  <conditionalFormatting sqref="D113:D120">
    <cfRule type="cellIs" dxfId="3" priority="7" operator="equal">
      <formula>"-"</formula>
    </cfRule>
  </conditionalFormatting>
  <conditionalFormatting sqref="O1:O158 F113:G113 K113:N113 P113:Q113 F115:G115 K115:N115 P115:Q115 P120">
    <cfRule type="cellIs" dxfId="4" priority="8" operator="greaterThan">
      <formula>0</formula>
    </cfRule>
  </conditionalFormatting>
  <conditionalFormatting sqref="P1:Q158">
    <cfRule type="cellIs" dxfId="5" priority="9" operator="lessThan">
      <formula>1</formula>
    </cfRule>
  </conditionalFormatting>
  <conditionalFormatting sqref="P1:Q158">
    <cfRule type="cellIs" dxfId="4" priority="10" operator="greaterThan">
      <formula>1</formula>
    </cfRule>
  </conditionalFormatting>
  <conditionalFormatting sqref="N25:N120">
    <cfRule type="cellIs" dxfId="6" priority="11" operator="greaterThan">
      <formula>0</formula>
    </cfRule>
  </conditionalFormatting>
  <drawing r:id="rId2"/>
  <legacyDrawing r:id="rId3"/>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504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63" t="s">
        <v>4132</v>
      </c>
      <c r="B1" s="2664"/>
      <c r="C1" s="2665" t="str">
        <f>IMAGE(VLOOKUP($A$1,Fighters!A2:AI107,12,FALSE),1)</f>
        <v/>
      </c>
      <c r="D1" s="2666"/>
      <c r="E1" s="2666"/>
      <c r="F1" s="2666"/>
      <c r="G1" s="2667"/>
      <c r="H1" s="2668"/>
      <c r="I1" s="2666"/>
      <c r="J1" s="2667"/>
      <c r="K1" s="2669"/>
      <c r="L1" s="2666"/>
      <c r="M1" s="2667"/>
      <c r="N1" s="2670"/>
      <c r="O1" s="2670"/>
      <c r="P1" s="2670"/>
      <c r="Q1" s="2670"/>
      <c r="R1" s="2671"/>
      <c r="S1" s="2671"/>
      <c r="T1" s="2671"/>
      <c r="U1" s="2671"/>
      <c r="V1" s="2671"/>
    </row>
    <row r="2">
      <c r="A2" s="2672" t="str">
        <f>VLOOKUP($A$1,Fighters!$A$2:$AI$81,6,FALSE)</f>
        <v>#d0504d</v>
      </c>
      <c r="B2" s="2664"/>
      <c r="C2" s="2673"/>
      <c r="G2" s="2674"/>
      <c r="H2" s="2675"/>
      <c r="I2" s="2676"/>
      <c r="J2" s="2677"/>
      <c r="K2" s="2675"/>
      <c r="L2" s="2676"/>
      <c r="M2" s="2677"/>
      <c r="N2" s="2670"/>
      <c r="O2" s="2670"/>
      <c r="P2" s="2670"/>
      <c r="Q2" s="2670"/>
      <c r="R2" s="2671"/>
      <c r="S2" s="2671"/>
      <c r="T2" s="2671"/>
      <c r="U2" s="2671"/>
      <c r="V2" s="2671"/>
    </row>
    <row r="3">
      <c r="A3" s="2672" t="str">
        <f>VLOOKUP($A$1,Fighters!$A$2:$AI$81,14,FALSE)</f>
        <v>60'. ケン</v>
      </c>
      <c r="B3" s="2664"/>
      <c r="C3" s="2673"/>
      <c r="G3" s="2674"/>
      <c r="H3" s="2678"/>
      <c r="I3" s="2678"/>
      <c r="J3" s="2678"/>
      <c r="K3" s="2679"/>
      <c r="L3" s="2679"/>
      <c r="M3" s="2679"/>
      <c r="N3" s="2670"/>
      <c r="O3" s="2670"/>
      <c r="P3" s="2670"/>
      <c r="Q3" s="2670"/>
      <c r="R3" s="2670"/>
      <c r="S3" s="2671"/>
      <c r="T3" s="2671"/>
      <c r="U3" s="2671"/>
      <c r="V3" s="2671"/>
    </row>
    <row r="4">
      <c r="A4" s="2672" t="str">
        <f>VLOOKUP($A$1,Fighters!$A$2:$AI$81,13,FALSE)</f>
        <v>1</v>
      </c>
      <c r="B4" s="2664"/>
      <c r="C4" s="2673"/>
      <c r="G4" s="2674"/>
      <c r="H4" s="2680"/>
      <c r="I4" s="2680"/>
      <c r="J4" s="2678"/>
      <c r="K4" s="2679"/>
      <c r="L4" s="2679"/>
      <c r="M4" s="2679"/>
      <c r="N4" s="2670"/>
      <c r="O4" s="2670"/>
      <c r="P4" s="2670"/>
      <c r="Q4" s="2670"/>
      <c r="R4" s="2670"/>
      <c r="S4" s="2671"/>
      <c r="T4" s="2671"/>
      <c r="U4" s="2671"/>
      <c r="V4" s="2671"/>
    </row>
    <row r="5" ht="16.5" customHeight="1">
      <c r="A5" s="2663"/>
      <c r="B5" s="2664"/>
      <c r="C5" s="2673"/>
      <c r="G5" s="2674"/>
      <c r="H5" s="2681"/>
      <c r="I5" s="2681"/>
      <c r="J5" s="2682"/>
      <c r="K5" s="2683"/>
      <c r="L5" s="2684"/>
      <c r="M5" s="2684"/>
      <c r="N5" s="2670"/>
      <c r="O5" s="2670"/>
      <c r="P5" s="2670"/>
      <c r="Q5" s="2670"/>
      <c r="R5" s="2670"/>
      <c r="S5" s="2671"/>
      <c r="T5" s="2671"/>
      <c r="U5" s="2671"/>
      <c r="V5" s="2671"/>
    </row>
    <row r="6">
      <c r="A6" s="2664"/>
      <c r="B6" s="2664"/>
      <c r="C6" s="2673"/>
      <c r="G6" s="2674"/>
      <c r="H6" s="2680"/>
      <c r="I6" s="2685" t="s">
        <v>6</v>
      </c>
      <c r="J6" s="2683"/>
      <c r="K6" s="2682"/>
      <c r="L6" s="2684"/>
      <c r="M6" s="2684"/>
      <c r="N6" s="2670"/>
      <c r="O6" s="2670"/>
      <c r="P6" s="2670"/>
      <c r="Q6" s="2670"/>
      <c r="R6" s="2670"/>
      <c r="S6" s="2671"/>
      <c r="T6" s="2671"/>
      <c r="U6" s="2671"/>
      <c r="V6" s="2671"/>
    </row>
    <row r="7">
      <c r="A7" s="2664"/>
      <c r="B7" s="2664"/>
      <c r="C7" s="2673"/>
      <c r="G7" s="2674"/>
      <c r="H7" s="2681"/>
      <c r="I7" s="2681"/>
      <c r="J7" s="2683"/>
      <c r="K7" s="2682"/>
      <c r="L7" s="2684"/>
      <c r="M7" s="2684"/>
      <c r="N7" s="2670"/>
      <c r="O7" s="2670"/>
      <c r="P7" s="2670"/>
      <c r="Q7" s="2670"/>
      <c r="R7" s="2670"/>
      <c r="S7" s="2671"/>
      <c r="T7" s="2671"/>
      <c r="U7" s="2671"/>
      <c r="V7" s="2671"/>
    </row>
    <row r="8">
      <c r="A8" s="2664"/>
      <c r="B8" s="2664"/>
      <c r="C8" s="2673"/>
      <c r="G8" s="2674"/>
      <c r="H8" s="2686">
        <v>43644.194649791665</v>
      </c>
      <c r="I8" s="2666"/>
      <c r="J8" s="2667"/>
      <c r="K8" s="2683"/>
      <c r="L8" s="2684"/>
      <c r="M8" s="2684"/>
      <c r="N8" s="2670"/>
      <c r="O8" s="2670"/>
      <c r="P8" s="2670"/>
      <c r="Q8" s="2670"/>
      <c r="R8" s="2670"/>
      <c r="S8" s="2671"/>
      <c r="T8" s="2671"/>
      <c r="U8" s="2671"/>
      <c r="V8" s="2671"/>
    </row>
    <row r="9">
      <c r="A9" s="2664"/>
      <c r="B9" s="2664"/>
      <c r="C9" s="2673"/>
      <c r="G9" s="2674"/>
      <c r="H9" s="2675"/>
      <c r="I9" s="2676"/>
      <c r="J9" s="2677"/>
      <c r="K9" s="2671"/>
      <c r="L9" s="2670"/>
      <c r="M9" s="2670"/>
      <c r="N9" s="2670"/>
      <c r="O9" s="2670"/>
      <c r="P9" s="2670"/>
      <c r="Q9" s="2670"/>
      <c r="R9" s="2670"/>
      <c r="S9" s="2671"/>
      <c r="T9" s="2671"/>
      <c r="U9" s="2671"/>
      <c r="V9" s="2671"/>
    </row>
    <row r="10">
      <c r="A10" s="2687"/>
      <c r="B10" s="2664"/>
      <c r="C10" s="2673"/>
      <c r="G10" s="2674"/>
      <c r="H10" s="2688"/>
      <c r="I10" s="2688"/>
      <c r="J10" s="2671"/>
      <c r="K10" s="2671"/>
      <c r="L10" s="2670"/>
      <c r="M10" s="2670"/>
      <c r="N10" s="2670"/>
      <c r="O10" s="2670"/>
      <c r="P10" s="2670"/>
      <c r="Q10" s="2670"/>
      <c r="R10" s="2670"/>
      <c r="S10" s="2671"/>
      <c r="T10" s="2671"/>
      <c r="U10" s="2671"/>
      <c r="V10" s="2671"/>
    </row>
    <row r="11">
      <c r="A11" s="2689"/>
      <c r="B11" s="2664"/>
      <c r="C11" s="2673"/>
      <c r="G11" s="2674"/>
      <c r="H11" s="2681"/>
      <c r="I11" s="2681"/>
      <c r="J11" s="2671"/>
      <c r="K11" s="2671"/>
      <c r="L11" s="2670"/>
      <c r="M11" s="2670"/>
      <c r="N11" s="2670"/>
      <c r="O11" s="2670"/>
      <c r="P11" s="2670"/>
      <c r="Q11" s="2670"/>
      <c r="R11" s="2670"/>
      <c r="S11" s="2671"/>
      <c r="T11" s="2671"/>
      <c r="U11" s="2671"/>
      <c r="V11" s="2671"/>
    </row>
    <row r="12">
      <c r="A12" s="2681"/>
      <c r="B12" s="2664"/>
      <c r="C12" s="2675"/>
      <c r="D12" s="2676"/>
      <c r="E12" s="2676"/>
      <c r="F12" s="2676"/>
      <c r="G12" s="2677"/>
      <c r="H12" s="2690"/>
      <c r="I12" s="2690"/>
      <c r="J12" s="2664"/>
      <c r="K12" s="2664"/>
      <c r="L12" s="2670"/>
      <c r="M12" s="2670"/>
      <c r="N12" s="2670"/>
      <c r="O12" s="2670"/>
      <c r="P12" s="2670"/>
      <c r="Q12" s="2670"/>
      <c r="R12" s="2670"/>
      <c r="S12" s="2671"/>
      <c r="T12" s="2671"/>
      <c r="U12" s="2671"/>
      <c r="V12" s="2671"/>
    </row>
    <row r="13">
      <c r="A13" s="89"/>
      <c r="B13" s="90"/>
      <c r="C13" s="90"/>
      <c r="D13" s="93"/>
      <c r="E13" s="93"/>
      <c r="F13" s="93"/>
      <c r="G13" s="95"/>
      <c r="H13" s="95"/>
      <c r="I13" s="96"/>
      <c r="J13" s="89"/>
      <c r="K13" s="93"/>
      <c r="L13" s="95"/>
      <c r="M13" s="95"/>
      <c r="N13" s="95"/>
      <c r="O13" s="95"/>
      <c r="P13" s="95"/>
      <c r="Q13" s="95"/>
      <c r="R13" s="95"/>
      <c r="S13" s="89"/>
      <c r="T13" s="89"/>
      <c r="U13" s="89"/>
      <c r="V13" s="89"/>
    </row>
    <row r="14">
      <c r="A14" s="98"/>
      <c r="B14" s="99"/>
      <c r="C14" s="99"/>
      <c r="D14" s="100"/>
      <c r="E14" s="100"/>
      <c r="F14" s="100"/>
      <c r="G14" s="101"/>
      <c r="H14" s="103"/>
      <c r="I14" s="104"/>
      <c r="J14" s="105"/>
      <c r="K14" s="107"/>
      <c r="L14" s="103"/>
      <c r="M14" s="103"/>
      <c r="N14" s="103"/>
      <c r="O14" s="103"/>
      <c r="P14" s="103"/>
      <c r="Q14" s="103"/>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103 [23rd]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1.936 [37th]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14.3 [70th]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0.825 [72nd]</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0.154 [25th]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26 [73rd]</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1.76 [34th]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 [54th]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1.12 [29th]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0.035 [75th]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29.5 [61st]</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 [37th]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2.24 [55th]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 [14th]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2"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208" t="s">
        <v>4303</v>
      </c>
      <c r="C26" s="355" t="s">
        <v>73</v>
      </c>
      <c r="D26" s="314" t="s">
        <v>924</v>
      </c>
      <c r="E26" s="210" t="s">
        <v>66</v>
      </c>
      <c r="F26" s="200">
        <v>7.199999999999999</v>
      </c>
      <c r="G26" s="210" t="s">
        <v>67</v>
      </c>
      <c r="H26" s="243" t="s">
        <v>4166</v>
      </c>
      <c r="I26" s="221"/>
      <c r="J26" s="110"/>
      <c r="K26" s="200"/>
      <c r="L26" s="203"/>
      <c r="M26" s="204"/>
      <c r="N26" s="204"/>
      <c r="O26" s="205">
        <v>0.0</v>
      </c>
      <c r="P26" s="205">
        <v>1.8</v>
      </c>
      <c r="Q26" s="205">
        <v>1.0</v>
      </c>
      <c r="R26" s="105"/>
      <c r="S26" s="105"/>
      <c r="T26" s="105"/>
      <c r="U26" s="105"/>
      <c r="V26" s="105"/>
    </row>
    <row r="27" outlineLevel="1">
      <c r="A27" s="222"/>
      <c r="B27" s="208" t="s">
        <v>4307</v>
      </c>
      <c r="C27" s="276" t="s">
        <v>308</v>
      </c>
      <c r="D27" s="114"/>
      <c r="E27" s="276" t="s">
        <v>173</v>
      </c>
      <c r="F27" s="200">
        <v>12.0</v>
      </c>
      <c r="G27" s="210" t="s">
        <v>168</v>
      </c>
      <c r="H27" s="112"/>
      <c r="I27" s="224"/>
      <c r="J27" s="114"/>
      <c r="K27" s="203"/>
      <c r="L27" s="203"/>
      <c r="M27" s="204"/>
      <c r="N27" s="204"/>
      <c r="O27" s="205"/>
      <c r="P27" s="205"/>
      <c r="Q27" s="205"/>
      <c r="R27" s="105"/>
      <c r="S27" s="105"/>
      <c r="T27" s="105"/>
      <c r="U27" s="105"/>
      <c r="V27" s="105"/>
    </row>
    <row r="28" outlineLevel="1">
      <c r="A28" s="222"/>
      <c r="B28" s="2693" t="s">
        <v>4167</v>
      </c>
      <c r="C28" s="355" t="s">
        <v>145</v>
      </c>
      <c r="D28" s="314" t="s">
        <v>118</v>
      </c>
      <c r="E28" s="355" t="s">
        <v>4168</v>
      </c>
      <c r="F28" s="200" t="s">
        <v>4169</v>
      </c>
      <c r="G28" s="210" t="s">
        <v>4170</v>
      </c>
      <c r="H28" s="283" t="s">
        <v>4171</v>
      </c>
      <c r="I28" s="221"/>
      <c r="J28" s="110"/>
      <c r="K28" s="203"/>
      <c r="L28" s="203"/>
      <c r="M28" s="204"/>
      <c r="N28" s="204"/>
      <c r="O28" s="205"/>
      <c r="P28" s="205"/>
      <c r="Q28" s="205"/>
      <c r="R28" s="105"/>
      <c r="S28" s="105"/>
      <c r="T28" s="105"/>
      <c r="U28" s="105"/>
      <c r="V28" s="105"/>
    </row>
    <row r="29" outlineLevel="1">
      <c r="A29" s="222"/>
      <c r="B29" s="207"/>
      <c r="C29" s="355" t="s">
        <v>553</v>
      </c>
      <c r="D29" s="114"/>
      <c r="E29" s="355" t="s">
        <v>74</v>
      </c>
      <c r="F29" s="200">
        <v>14.399999999999999</v>
      </c>
      <c r="G29" s="210" t="s">
        <v>75</v>
      </c>
      <c r="H29" s="112"/>
      <c r="I29" s="224"/>
      <c r="J29" s="114"/>
      <c r="K29" s="203"/>
      <c r="L29" s="203"/>
      <c r="M29" s="204"/>
      <c r="N29" s="204"/>
      <c r="O29" s="205"/>
      <c r="P29" s="205"/>
      <c r="Q29" s="205"/>
      <c r="R29" s="105"/>
      <c r="S29" s="105"/>
      <c r="T29" s="105"/>
      <c r="U29" s="105"/>
      <c r="V29" s="105"/>
    </row>
    <row r="30" outlineLevel="1">
      <c r="A30" s="222"/>
      <c r="B30" s="196" t="s">
        <v>4172</v>
      </c>
      <c r="C30" s="701" t="s">
        <v>77</v>
      </c>
      <c r="D30" s="701" t="s">
        <v>2358</v>
      </c>
      <c r="E30" s="201" t="s">
        <v>592</v>
      </c>
      <c r="F30" s="200">
        <v>1.7999999999999998</v>
      </c>
      <c r="G30" s="210" t="s">
        <v>70</v>
      </c>
      <c r="H30" s="1332" t="s">
        <v>4174</v>
      </c>
      <c r="I30" s="120"/>
      <c r="J30" s="117"/>
      <c r="K30" s="203"/>
      <c r="L30" s="203"/>
      <c r="M30" s="204"/>
      <c r="N30" s="204"/>
      <c r="O30" s="205">
        <v>0.0</v>
      </c>
      <c r="P30" s="205">
        <v>1.8</v>
      </c>
      <c r="Q30" s="205">
        <v>1.0</v>
      </c>
      <c r="R30" s="105"/>
      <c r="S30" s="105"/>
      <c r="T30" s="105"/>
      <c r="U30" s="105"/>
      <c r="V30" s="105"/>
    </row>
    <row r="31" outlineLevel="1">
      <c r="A31" s="222"/>
      <c r="B31" s="208" t="s">
        <v>63</v>
      </c>
      <c r="C31" s="355" t="s">
        <v>95</v>
      </c>
      <c r="D31" s="355" t="s">
        <v>154</v>
      </c>
      <c r="E31" s="210" t="s">
        <v>592</v>
      </c>
      <c r="F31" s="200">
        <v>1.7999999999999998</v>
      </c>
      <c r="G31" s="210" t="s">
        <v>70</v>
      </c>
      <c r="H31" s="1332" t="s">
        <v>4176</v>
      </c>
      <c r="I31" s="120"/>
      <c r="J31" s="117"/>
      <c r="K31" s="203"/>
      <c r="L31" s="203"/>
      <c r="M31" s="204"/>
      <c r="N31" s="204"/>
      <c r="O31" s="205">
        <v>0.0</v>
      </c>
      <c r="P31" s="205">
        <v>1.8</v>
      </c>
      <c r="Q31" s="205">
        <v>1.0</v>
      </c>
      <c r="R31" s="105"/>
      <c r="S31" s="105"/>
      <c r="T31" s="105"/>
      <c r="U31" s="105"/>
      <c r="V31" s="105"/>
    </row>
    <row r="32" outlineLevel="1">
      <c r="A32" s="207"/>
      <c r="B32" s="208" t="s">
        <v>94</v>
      </c>
      <c r="C32" s="355" t="s">
        <v>276</v>
      </c>
      <c r="D32" s="355" t="s">
        <v>211</v>
      </c>
      <c r="E32" s="210" t="s">
        <v>229</v>
      </c>
      <c r="F32" s="200">
        <v>6.0</v>
      </c>
      <c r="G32" s="210" t="s">
        <v>67</v>
      </c>
      <c r="H32" s="240"/>
      <c r="I32" s="120"/>
      <c r="J32" s="117"/>
      <c r="K32" s="203"/>
      <c r="L32" s="203"/>
      <c r="M32" s="204"/>
      <c r="N32" s="204"/>
      <c r="O32" s="205">
        <v>0.0</v>
      </c>
      <c r="P32" s="205">
        <v>1.8</v>
      </c>
      <c r="Q32" s="205">
        <v>1.0</v>
      </c>
      <c r="R32" s="105"/>
      <c r="S32" s="105"/>
      <c r="T32" s="105"/>
      <c r="U32" s="105"/>
      <c r="V32" s="105"/>
    </row>
    <row r="33" outlineLevel="1">
      <c r="A33" s="195" t="s">
        <v>72</v>
      </c>
      <c r="B33" s="214"/>
      <c r="C33" s="355" t="s">
        <v>4310</v>
      </c>
      <c r="D33" s="426" t="s">
        <v>541</v>
      </c>
      <c r="E33" s="127" t="s">
        <v>74</v>
      </c>
      <c r="F33" s="200">
        <v>14.399999999999999</v>
      </c>
      <c r="G33" s="210" t="s">
        <v>75</v>
      </c>
      <c r="H33" s="316"/>
      <c r="I33" s="221"/>
      <c r="J33" s="110"/>
      <c r="K33" s="200"/>
      <c r="L33" s="203"/>
      <c r="M33" s="204"/>
      <c r="N33" s="204"/>
      <c r="O33" s="205">
        <v>2.0</v>
      </c>
      <c r="P33" s="205">
        <v>1.8</v>
      </c>
      <c r="Q33" s="205">
        <v>1.0</v>
      </c>
      <c r="R33" s="105"/>
      <c r="S33" s="105"/>
      <c r="T33" s="105"/>
      <c r="U33" s="105"/>
      <c r="V33" s="105"/>
    </row>
    <row r="34" outlineLevel="1">
      <c r="A34" s="207"/>
      <c r="B34" s="208" t="s">
        <v>76</v>
      </c>
      <c r="C34" s="355" t="s">
        <v>719</v>
      </c>
      <c r="D34" s="207"/>
      <c r="E34" s="127" t="s">
        <v>90</v>
      </c>
      <c r="F34" s="200">
        <v>9.6</v>
      </c>
      <c r="G34" s="210" t="s">
        <v>91</v>
      </c>
      <c r="H34" s="112"/>
      <c r="I34" s="224"/>
      <c r="J34" s="114"/>
      <c r="K34" s="203"/>
      <c r="L34" s="203"/>
      <c r="M34" s="204"/>
      <c r="N34" s="204"/>
      <c r="O34" s="205">
        <v>2.0</v>
      </c>
      <c r="P34" s="205">
        <v>1.8</v>
      </c>
      <c r="Q34" s="205">
        <v>1.0</v>
      </c>
      <c r="R34" s="105"/>
      <c r="S34" s="105"/>
      <c r="T34" s="105"/>
      <c r="U34" s="105"/>
      <c r="V34" s="105"/>
    </row>
    <row r="35" outlineLevel="1">
      <c r="A35" s="195" t="s">
        <v>82</v>
      </c>
      <c r="B35" s="208" t="s">
        <v>4188</v>
      </c>
      <c r="C35" s="355" t="s">
        <v>189</v>
      </c>
      <c r="D35" s="127" t="s">
        <v>65</v>
      </c>
      <c r="E35" s="127" t="s">
        <v>4311</v>
      </c>
      <c r="F35" s="200" t="s">
        <v>4312</v>
      </c>
      <c r="G35" s="210" t="s">
        <v>4313</v>
      </c>
      <c r="H35" s="240" t="s">
        <v>4314</v>
      </c>
      <c r="I35" s="120"/>
      <c r="J35" s="117"/>
      <c r="K35" s="200"/>
      <c r="L35" s="203"/>
      <c r="M35" s="204"/>
      <c r="N35" s="204"/>
      <c r="O35" s="205">
        <v>8.0</v>
      </c>
      <c r="P35" s="205">
        <v>1.8</v>
      </c>
      <c r="Q35" s="205">
        <v>1.0</v>
      </c>
      <c r="R35" s="105"/>
      <c r="S35" s="105"/>
      <c r="T35" s="105"/>
      <c r="U35" s="105"/>
      <c r="V35" s="105"/>
    </row>
    <row r="36" outlineLevel="1">
      <c r="A36" s="222"/>
      <c r="B36" s="208" t="s">
        <v>4182</v>
      </c>
      <c r="C36" s="355" t="s">
        <v>4316</v>
      </c>
      <c r="D36" s="127" t="s">
        <v>299</v>
      </c>
      <c r="E36" s="127" t="s">
        <v>4184</v>
      </c>
      <c r="F36" s="200">
        <v>8.16</v>
      </c>
      <c r="G36" s="210" t="s">
        <v>147</v>
      </c>
      <c r="H36" s="228" t="s">
        <v>4185</v>
      </c>
      <c r="I36" s="120"/>
      <c r="J36" s="117"/>
      <c r="K36" s="200"/>
      <c r="L36" s="203"/>
      <c r="M36" s="204"/>
      <c r="N36" s="204"/>
      <c r="O36" s="205">
        <v>0.0</v>
      </c>
      <c r="P36" s="205">
        <v>1.8</v>
      </c>
      <c r="Q36" s="205">
        <v>1.0</v>
      </c>
      <c r="R36" s="105"/>
      <c r="S36" s="105"/>
      <c r="T36" s="105"/>
      <c r="U36" s="105"/>
      <c r="V36" s="105"/>
    </row>
    <row r="37" outlineLevel="1">
      <c r="A37" s="207"/>
      <c r="B37" s="208" t="s">
        <v>4186</v>
      </c>
      <c r="C37" s="355" t="s">
        <v>95</v>
      </c>
      <c r="D37" s="355" t="s">
        <v>150</v>
      </c>
      <c r="E37" s="355" t="s">
        <v>66</v>
      </c>
      <c r="F37" s="200">
        <v>7.199999999999999</v>
      </c>
      <c r="G37" s="210" t="s">
        <v>67</v>
      </c>
      <c r="H37" s="1332" t="s">
        <v>4318</v>
      </c>
      <c r="I37" s="120"/>
      <c r="J37" s="117"/>
      <c r="K37" s="200"/>
      <c r="L37" s="203"/>
      <c r="M37" s="204"/>
      <c r="N37" s="204"/>
      <c r="O37" s="205"/>
      <c r="P37" s="205"/>
      <c r="Q37" s="205"/>
      <c r="R37" s="105"/>
      <c r="S37" s="105"/>
      <c r="T37" s="105"/>
      <c r="U37" s="105"/>
      <c r="V37" s="105"/>
    </row>
    <row r="38" ht="19.5" customHeight="1" outlineLevel="1">
      <c r="A38" s="195" t="s">
        <v>93</v>
      </c>
      <c r="B38" s="208" t="s">
        <v>4188</v>
      </c>
      <c r="C38" s="355" t="s">
        <v>145</v>
      </c>
      <c r="D38" s="314" t="s">
        <v>118</v>
      </c>
      <c r="E38" s="355" t="s">
        <v>4168</v>
      </c>
      <c r="F38" s="200" t="s">
        <v>4169</v>
      </c>
      <c r="G38" s="210" t="s">
        <v>4170</v>
      </c>
      <c r="H38" s="243" t="s">
        <v>4320</v>
      </c>
      <c r="I38" s="221"/>
      <c r="J38" s="110"/>
      <c r="K38" s="203"/>
      <c r="L38" s="203"/>
      <c r="M38" s="204"/>
      <c r="N38" s="204"/>
      <c r="O38" s="205">
        <v>0.0</v>
      </c>
      <c r="P38" s="205">
        <v>1.8</v>
      </c>
      <c r="Q38" s="205">
        <v>1.0</v>
      </c>
      <c r="R38" s="105"/>
      <c r="S38" s="105"/>
      <c r="T38" s="105"/>
      <c r="U38" s="105"/>
      <c r="V38" s="105"/>
    </row>
    <row r="39" ht="19.5" customHeight="1" outlineLevel="1">
      <c r="A39" s="222"/>
      <c r="B39" s="208" t="s">
        <v>4190</v>
      </c>
      <c r="C39" s="355" t="s">
        <v>553</v>
      </c>
      <c r="D39" s="114"/>
      <c r="E39" s="355" t="s">
        <v>74</v>
      </c>
      <c r="F39" s="200">
        <v>14.399999999999999</v>
      </c>
      <c r="G39" s="210" t="s">
        <v>75</v>
      </c>
      <c r="H39" s="112"/>
      <c r="I39" s="224"/>
      <c r="J39" s="114"/>
      <c r="K39" s="205"/>
      <c r="L39" s="204"/>
      <c r="M39" s="204"/>
      <c r="N39" s="204"/>
      <c r="O39" s="205">
        <v>0.0</v>
      </c>
      <c r="P39" s="205">
        <v>1.8</v>
      </c>
      <c r="Q39" s="205">
        <v>1.0</v>
      </c>
      <c r="R39" s="105"/>
      <c r="S39" s="105"/>
      <c r="T39" s="105"/>
      <c r="U39" s="105"/>
      <c r="V39" s="105"/>
    </row>
    <row r="40" outlineLevel="1">
      <c r="A40" s="207"/>
      <c r="B40" s="208" t="s">
        <v>4182</v>
      </c>
      <c r="C40" s="355" t="s">
        <v>4324</v>
      </c>
      <c r="D40" s="355" t="s">
        <v>4193</v>
      </c>
      <c r="E40" s="355" t="s">
        <v>303</v>
      </c>
      <c r="F40" s="200">
        <v>2.4</v>
      </c>
      <c r="G40" s="210" t="s">
        <v>70</v>
      </c>
      <c r="H40" s="228" t="s">
        <v>4194</v>
      </c>
      <c r="I40" s="120"/>
      <c r="J40" s="117"/>
      <c r="K40" s="205"/>
      <c r="L40" s="204"/>
      <c r="M40" s="204"/>
      <c r="N40" s="204"/>
      <c r="O40" s="205">
        <v>0.0</v>
      </c>
      <c r="P40" s="205">
        <v>1.8</v>
      </c>
      <c r="Q40" s="205">
        <v>2.5</v>
      </c>
      <c r="R40" s="105"/>
      <c r="S40" s="105"/>
      <c r="T40" s="105"/>
      <c r="U40" s="105"/>
      <c r="V40" s="105"/>
    </row>
    <row r="41" outlineLevel="1">
      <c r="A41" s="195" t="s">
        <v>104</v>
      </c>
      <c r="B41" s="208" t="s">
        <v>4188</v>
      </c>
      <c r="C41" s="355" t="s">
        <v>105</v>
      </c>
      <c r="D41" s="355" t="s">
        <v>154</v>
      </c>
      <c r="E41" s="355" t="s">
        <v>4195</v>
      </c>
      <c r="F41" s="200" t="s">
        <v>4196</v>
      </c>
      <c r="G41" s="210" t="s">
        <v>157</v>
      </c>
      <c r="H41" s="228" t="s">
        <v>4326</v>
      </c>
      <c r="I41" s="120"/>
      <c r="J41" s="117"/>
      <c r="K41" s="205"/>
      <c r="L41" s="204"/>
      <c r="M41" s="204"/>
      <c r="N41" s="204"/>
      <c r="O41" s="205">
        <v>0.0</v>
      </c>
      <c r="P41" s="205">
        <v>1.8</v>
      </c>
      <c r="Q41" s="205">
        <v>1.0</v>
      </c>
      <c r="R41" s="105"/>
      <c r="S41" s="105"/>
      <c r="T41" s="105"/>
      <c r="U41" s="105"/>
      <c r="V41" s="105"/>
    </row>
    <row r="42" outlineLevel="1">
      <c r="A42" s="207"/>
      <c r="B42" s="208" t="s">
        <v>4182</v>
      </c>
      <c r="C42" s="355" t="s">
        <v>4327</v>
      </c>
      <c r="D42" s="355" t="s">
        <v>4193</v>
      </c>
      <c r="E42" s="355" t="s">
        <v>453</v>
      </c>
      <c r="F42" s="200">
        <v>1.92</v>
      </c>
      <c r="G42" s="210" t="s">
        <v>70</v>
      </c>
      <c r="H42" s="228" t="s">
        <v>4198</v>
      </c>
      <c r="I42" s="120"/>
      <c r="J42" s="117"/>
      <c r="K42" s="204"/>
      <c r="L42" s="204"/>
      <c r="M42" s="204"/>
      <c r="N42" s="204"/>
      <c r="O42" s="205">
        <v>0.0</v>
      </c>
      <c r="P42" s="205">
        <v>2.2</v>
      </c>
      <c r="Q42" s="205">
        <v>1.0</v>
      </c>
      <c r="R42" s="105"/>
      <c r="S42" s="105"/>
      <c r="T42" s="105"/>
      <c r="U42" s="105"/>
      <c r="V42" s="105"/>
    </row>
    <row r="43" outlineLevel="1">
      <c r="A43" s="236" t="s">
        <v>110</v>
      </c>
      <c r="B43" s="208"/>
      <c r="C43" s="355" t="s">
        <v>696</v>
      </c>
      <c r="D43" s="355" t="s">
        <v>190</v>
      </c>
      <c r="E43" s="355" t="s">
        <v>4328</v>
      </c>
      <c r="F43" s="200" t="s">
        <v>4329</v>
      </c>
      <c r="G43" s="210" t="s">
        <v>4330</v>
      </c>
      <c r="H43" s="228" t="s">
        <v>1141</v>
      </c>
      <c r="I43" s="120"/>
      <c r="J43" s="117"/>
      <c r="K43" s="203"/>
      <c r="L43" s="203"/>
      <c r="M43" s="204"/>
      <c r="N43" s="204"/>
      <c r="O43" s="205">
        <v>0.0</v>
      </c>
      <c r="P43" s="205">
        <v>1.8</v>
      </c>
      <c r="Q43" s="205">
        <v>1.0</v>
      </c>
      <c r="R43" s="105"/>
      <c r="S43" s="105"/>
      <c r="T43" s="105"/>
      <c r="U43" s="105"/>
      <c r="V43" s="105"/>
    </row>
    <row r="44" outlineLevel="1">
      <c r="A44" s="195" t="s">
        <v>119</v>
      </c>
      <c r="B44" s="214"/>
      <c r="C44" s="355" t="s">
        <v>79</v>
      </c>
      <c r="D44" s="314" t="s">
        <v>345</v>
      </c>
      <c r="E44" s="355" t="s">
        <v>495</v>
      </c>
      <c r="F44" s="200">
        <v>20.4</v>
      </c>
      <c r="G44" s="210" t="s">
        <v>75</v>
      </c>
      <c r="H44" s="243" t="s">
        <v>4203</v>
      </c>
      <c r="I44" s="221"/>
      <c r="J44" s="110"/>
      <c r="K44" s="204"/>
      <c r="L44" s="204"/>
      <c r="M44" s="204"/>
      <c r="N44" s="204"/>
      <c r="O44" s="205">
        <v>0.0</v>
      </c>
      <c r="P44" s="205">
        <v>1.8</v>
      </c>
      <c r="Q44" s="205">
        <v>1.0</v>
      </c>
      <c r="R44" s="105"/>
      <c r="S44" s="105"/>
      <c r="T44" s="105"/>
      <c r="U44" s="105"/>
      <c r="V44" s="105"/>
    </row>
    <row r="45" outlineLevel="1">
      <c r="A45" s="207"/>
      <c r="B45" s="208" t="s">
        <v>76</v>
      </c>
      <c r="C45" s="355" t="s">
        <v>540</v>
      </c>
      <c r="D45" s="114"/>
      <c r="E45" s="355" t="s">
        <v>1144</v>
      </c>
      <c r="F45" s="200">
        <v>16.2</v>
      </c>
      <c r="G45" s="210" t="s">
        <v>80</v>
      </c>
      <c r="H45" s="112"/>
      <c r="I45" s="224"/>
      <c r="J45" s="114"/>
      <c r="K45" s="204"/>
      <c r="L45" s="204"/>
      <c r="M45" s="204"/>
      <c r="N45" s="204"/>
      <c r="O45" s="205">
        <v>0.0</v>
      </c>
      <c r="P45" s="205">
        <v>1.8</v>
      </c>
      <c r="Q45" s="205">
        <v>1.0</v>
      </c>
      <c r="R45" s="105"/>
      <c r="S45" s="105"/>
      <c r="T45" s="105"/>
      <c r="U45" s="105"/>
      <c r="V45" s="105"/>
    </row>
    <row r="46" outlineLevel="1">
      <c r="A46" s="236" t="s">
        <v>128</v>
      </c>
      <c r="B46" s="208"/>
      <c r="C46" s="210" t="s">
        <v>4331</v>
      </c>
      <c r="D46" s="355" t="s">
        <v>464</v>
      </c>
      <c r="E46" s="355" t="s">
        <v>4205</v>
      </c>
      <c r="F46" s="200" t="s">
        <v>4206</v>
      </c>
      <c r="G46" s="210" t="s">
        <v>2010</v>
      </c>
      <c r="H46" s="228" t="s">
        <v>175</v>
      </c>
      <c r="I46" s="120"/>
      <c r="J46" s="117"/>
      <c r="K46" s="203"/>
      <c r="L46" s="203"/>
      <c r="M46" s="204"/>
      <c r="N46" s="204"/>
      <c r="O46" s="205">
        <v>0.0</v>
      </c>
      <c r="P46" s="205">
        <v>1.8</v>
      </c>
      <c r="Q46" s="205">
        <v>1.0</v>
      </c>
      <c r="R46" s="105"/>
      <c r="S46" s="105"/>
      <c r="T46" s="105"/>
      <c r="U46" s="105"/>
      <c r="V46" s="105"/>
    </row>
    <row r="47" outlineLevel="1">
      <c r="A47" s="195" t="s">
        <v>4332</v>
      </c>
      <c r="B47" s="196" t="s">
        <v>170</v>
      </c>
      <c r="C47" s="127" t="s">
        <v>74</v>
      </c>
      <c r="D47" s="426" t="s">
        <v>612</v>
      </c>
      <c r="E47" s="127" t="s">
        <v>229</v>
      </c>
      <c r="F47" s="200">
        <v>6.0</v>
      </c>
      <c r="G47" s="210" t="s">
        <v>67</v>
      </c>
      <c r="H47" s="243" t="s">
        <v>4333</v>
      </c>
      <c r="I47" s="221"/>
      <c r="J47" s="110"/>
      <c r="K47" s="204"/>
      <c r="L47" s="204"/>
      <c r="M47" s="204"/>
      <c r="N47" s="204"/>
      <c r="O47" s="205"/>
      <c r="P47" s="205"/>
      <c r="Q47" s="205"/>
      <c r="R47" s="105"/>
      <c r="S47" s="105"/>
      <c r="T47" s="105"/>
      <c r="U47" s="105"/>
      <c r="V47" s="105"/>
    </row>
    <row r="48" outlineLevel="1">
      <c r="A48" s="222"/>
      <c r="B48" s="196" t="s">
        <v>177</v>
      </c>
      <c r="C48" s="127" t="s">
        <v>438</v>
      </c>
      <c r="D48" s="207"/>
      <c r="E48" s="127" t="s">
        <v>229</v>
      </c>
      <c r="F48" s="200">
        <v>6.0</v>
      </c>
      <c r="G48" s="210" t="s">
        <v>67</v>
      </c>
      <c r="H48" s="231"/>
      <c r="J48" s="233"/>
      <c r="K48" s="203"/>
      <c r="L48" s="203"/>
      <c r="M48" s="204"/>
      <c r="N48" s="204"/>
      <c r="O48" s="205"/>
      <c r="P48" s="205"/>
      <c r="Q48" s="205"/>
      <c r="R48" s="105"/>
      <c r="S48" s="105"/>
      <c r="T48" s="105"/>
      <c r="U48" s="105"/>
      <c r="V48" s="105"/>
    </row>
    <row r="49" outlineLevel="1">
      <c r="A49" s="222"/>
      <c r="B49" s="2696" t="s">
        <v>4334</v>
      </c>
      <c r="C49" s="127" t="s">
        <v>74</v>
      </c>
      <c r="D49" s="426" t="s">
        <v>309</v>
      </c>
      <c r="E49" s="127" t="s">
        <v>229</v>
      </c>
      <c r="F49" s="200">
        <v>6.0</v>
      </c>
      <c r="G49" s="210" t="s">
        <v>67</v>
      </c>
      <c r="H49" s="231"/>
      <c r="J49" s="233"/>
      <c r="K49" s="204"/>
      <c r="L49" s="204"/>
      <c r="M49" s="204"/>
      <c r="N49" s="204"/>
      <c r="O49" s="205"/>
      <c r="P49" s="205"/>
      <c r="Q49" s="205"/>
      <c r="R49" s="105"/>
      <c r="S49" s="105"/>
      <c r="T49" s="105"/>
      <c r="U49" s="105"/>
      <c r="V49" s="105"/>
    </row>
    <row r="50" outlineLevel="1">
      <c r="A50" s="207"/>
      <c r="B50" s="207"/>
      <c r="C50" s="127" t="s">
        <v>997</v>
      </c>
      <c r="D50" s="207"/>
      <c r="E50" s="345" t="s">
        <v>74</v>
      </c>
      <c r="F50" s="200">
        <v>14.4</v>
      </c>
      <c r="G50" s="276" t="s">
        <v>124</v>
      </c>
      <c r="H50" s="112"/>
      <c r="I50" s="224"/>
      <c r="J50" s="114"/>
      <c r="K50" s="204"/>
      <c r="L50" s="204"/>
      <c r="M50" s="204"/>
      <c r="N50" s="204"/>
      <c r="O50" s="205"/>
      <c r="P50" s="205"/>
      <c r="Q50" s="205"/>
      <c r="R50" s="105"/>
      <c r="S50" s="105"/>
      <c r="T50" s="105"/>
      <c r="U50" s="105"/>
      <c r="V50" s="105"/>
    </row>
    <row r="51" ht="21.0" customHeight="1" outlineLevel="1">
      <c r="A51" s="195" t="s">
        <v>4335</v>
      </c>
      <c r="B51" s="196" t="s">
        <v>4336</v>
      </c>
      <c r="C51" s="127" t="s">
        <v>457</v>
      </c>
      <c r="D51" s="127" t="s">
        <v>924</v>
      </c>
      <c r="E51" s="345" t="s">
        <v>74</v>
      </c>
      <c r="F51" s="200">
        <v>14.4</v>
      </c>
      <c r="G51" s="210" t="s">
        <v>75</v>
      </c>
      <c r="H51" s="243" t="s">
        <v>4337</v>
      </c>
      <c r="I51" s="221"/>
      <c r="J51" s="110"/>
      <c r="K51" s="204"/>
      <c r="L51" s="204"/>
      <c r="M51" s="204"/>
      <c r="N51" s="204"/>
      <c r="O51" s="205"/>
      <c r="P51" s="205"/>
      <c r="Q51" s="205"/>
      <c r="R51" s="105"/>
      <c r="S51" s="105"/>
      <c r="T51" s="105"/>
      <c r="U51" s="105"/>
      <c r="V51" s="105"/>
    </row>
    <row r="52" ht="21.0" customHeight="1" outlineLevel="1">
      <c r="A52" s="222"/>
      <c r="B52" s="2696" t="s">
        <v>4334</v>
      </c>
      <c r="C52" s="199" t="s">
        <v>457</v>
      </c>
      <c r="D52" s="426" t="s">
        <v>485</v>
      </c>
      <c r="E52" s="345" t="s">
        <v>74</v>
      </c>
      <c r="F52" s="200">
        <v>14.4</v>
      </c>
      <c r="G52" s="210" t="s">
        <v>75</v>
      </c>
      <c r="H52" s="231"/>
      <c r="J52" s="233"/>
      <c r="K52" s="203"/>
      <c r="L52" s="203"/>
      <c r="M52" s="204"/>
      <c r="N52" s="204"/>
      <c r="O52" s="205"/>
      <c r="P52" s="205"/>
      <c r="Q52" s="205"/>
      <c r="R52" s="105"/>
      <c r="S52" s="105"/>
      <c r="T52" s="105"/>
      <c r="U52" s="105"/>
      <c r="V52" s="105"/>
    </row>
    <row r="53" ht="21.0" customHeight="1" outlineLevel="1">
      <c r="A53" s="207"/>
      <c r="B53" s="207"/>
      <c r="C53" s="199" t="s">
        <v>840</v>
      </c>
      <c r="D53" s="207"/>
      <c r="E53" s="345" t="s">
        <v>74</v>
      </c>
      <c r="F53" s="200">
        <v>14.4</v>
      </c>
      <c r="G53" s="276" t="s">
        <v>124</v>
      </c>
      <c r="H53" s="112"/>
      <c r="I53" s="224"/>
      <c r="J53" s="114"/>
      <c r="K53" s="203"/>
      <c r="L53" s="203"/>
      <c r="M53" s="204"/>
      <c r="N53" s="204"/>
      <c r="O53" s="205"/>
      <c r="P53" s="205"/>
      <c r="Q53" s="205"/>
      <c r="R53" s="105"/>
      <c r="S53" s="105"/>
      <c r="T53" s="105"/>
      <c r="U53" s="105"/>
      <c r="V53" s="105"/>
    </row>
    <row r="54">
      <c r="A54" s="180"/>
      <c r="B54" s="246"/>
      <c r="C54" s="180"/>
      <c r="D54" s="180"/>
      <c r="E54" s="180"/>
      <c r="F54" s="248"/>
      <c r="G54" s="248"/>
      <c r="H54" s="180"/>
      <c r="I54" s="180"/>
      <c r="J54" s="180"/>
      <c r="K54" s="180"/>
      <c r="L54" s="180"/>
      <c r="M54" s="180"/>
      <c r="N54" s="180"/>
      <c r="O54" s="180"/>
      <c r="P54" s="180"/>
      <c r="Q54" s="180"/>
      <c r="R54" s="180"/>
      <c r="S54" s="180"/>
      <c r="T54" s="180"/>
      <c r="U54" s="180"/>
      <c r="V54" s="180"/>
    </row>
    <row r="55">
      <c r="A55" s="250" t="str">
        <f>'テンプレート'!A55</f>
        <v>Aerial Attacks</v>
      </c>
      <c r="B55" s="110"/>
      <c r="C55" s="251"/>
      <c r="D55" s="251"/>
      <c r="E55" s="251"/>
      <c r="F55" s="253"/>
      <c r="G55" s="251"/>
      <c r="H55" s="253"/>
      <c r="I55" s="253"/>
      <c r="J55" s="254"/>
      <c r="K55" s="253"/>
      <c r="L55" s="253"/>
      <c r="M55" s="253"/>
      <c r="N55" s="253"/>
      <c r="O55" s="253"/>
      <c r="P55" s="253"/>
      <c r="Q55" s="253"/>
      <c r="R55" s="253"/>
      <c r="S55" s="253"/>
      <c r="T55" s="253"/>
      <c r="U55" s="253"/>
      <c r="V55" s="253"/>
    </row>
    <row r="56" outlineLevel="1">
      <c r="A56" s="112"/>
      <c r="B56" s="114"/>
      <c r="C56" s="256" t="str">
        <f>'テンプレート'!C56</f>
        <v>Active</v>
      </c>
      <c r="D56" s="257" t="str">
        <f>'テンプレート'!D56</f>
        <v>Duration</v>
      </c>
      <c r="E56" s="256" t="str">
        <f>'テンプレート'!E56</f>
        <v>Base Damage</v>
      </c>
      <c r="F56" s="259" t="str">
        <f>'テンプレート'!F56</f>
        <v>Damage (1v1)</v>
      </c>
      <c r="G56" s="259" t="str">
        <f>'テンプレート'!G56</f>
        <v>SH (1v1)</v>
      </c>
      <c r="H56" s="260" t="str">
        <f>'テンプレート'!H56</f>
        <v>ガード硬直</v>
      </c>
      <c r="I56" s="259" t="str">
        <f>'テンプレート'!I56</f>
        <v>Landing Lag</v>
      </c>
      <c r="J56" s="259" t="s">
        <v>176</v>
      </c>
      <c r="K56" s="259" t="str">
        <f>'テンプレート'!K56</f>
        <v>ベクトル</v>
      </c>
      <c r="L56" s="259" t="str">
        <f>'テンプレート'!L56</f>
        <v>KBG (R.E.)</v>
      </c>
      <c r="M56" s="259" t="str">
        <f>'テンプレート'!M56</f>
        <v>BKB (R.A.)</v>
      </c>
      <c r="N56" s="259" t="str">
        <f>'テンプレート'!N56</f>
        <v>FKB (R.F.)</v>
      </c>
      <c r="O56" s="262" t="str">
        <f>'テンプレート'!O56</f>
        <v>盾削り値</v>
      </c>
      <c r="P56" s="259" t="str">
        <f>'テンプレート'!P56</f>
        <v>ﾋｯﾄｽﾄｯﾌﾟ</v>
      </c>
      <c r="Q56" s="262" t="str">
        <f>'テンプレート'!Q56</f>
        <v>ずらし</v>
      </c>
      <c r="R56" s="264" t="str">
        <f>'テンプレート'!R56</f>
        <v>Comment</v>
      </c>
      <c r="S56" s="120"/>
      <c r="T56" s="120"/>
      <c r="U56" s="120"/>
      <c r="V56" s="120"/>
    </row>
    <row r="57" outlineLevel="1">
      <c r="A57" s="265" t="s">
        <v>187</v>
      </c>
      <c r="B57" s="267"/>
      <c r="C57" s="199" t="s">
        <v>524</v>
      </c>
      <c r="D57" s="305" t="s">
        <v>154</v>
      </c>
      <c r="E57" s="271" t="s">
        <v>4340</v>
      </c>
      <c r="F57" s="273" t="s">
        <v>4341</v>
      </c>
      <c r="G57" s="273" t="s">
        <v>4342</v>
      </c>
      <c r="H57" s="200" t="s">
        <v>3033</v>
      </c>
      <c r="I57" s="311" t="str">
        <f t="array" ref="I57">INDEX('Aerial Attacks'!$O$3:$AA$109, MATCH($A$1,'Aerial Attacks'!$A$3:$A$109,0), MATCH(A57,'Aerial Attacks'!$O$2:$S$2,0))</f>
        <v>5</v>
      </c>
      <c r="J57" s="295" t="s">
        <v>2989</v>
      </c>
      <c r="K57" s="278"/>
      <c r="L57" s="284"/>
      <c r="M57" s="825"/>
      <c r="N57" s="825"/>
      <c r="O57" s="282">
        <v>0.0</v>
      </c>
      <c r="P57" s="282">
        <v>1.8</v>
      </c>
      <c r="Q57" s="282">
        <v>1.0</v>
      </c>
      <c r="R57" s="243" t="s">
        <v>4343</v>
      </c>
      <c r="S57" s="221"/>
      <c r="T57" s="221"/>
      <c r="U57" s="221"/>
      <c r="V57" s="110"/>
    </row>
    <row r="58" outlineLevel="1">
      <c r="A58" s="207"/>
      <c r="B58" s="267" t="s">
        <v>76</v>
      </c>
      <c r="C58" s="199" t="s">
        <v>686</v>
      </c>
      <c r="D58" s="114"/>
      <c r="E58" s="199" t="s">
        <v>4344</v>
      </c>
      <c r="F58" s="200" t="s">
        <v>4345</v>
      </c>
      <c r="G58" s="200" t="s">
        <v>4346</v>
      </c>
      <c r="H58" s="200" t="s">
        <v>873</v>
      </c>
      <c r="I58" s="207"/>
      <c r="J58" s="114"/>
      <c r="K58" s="278"/>
      <c r="L58" s="284"/>
      <c r="M58" s="825"/>
      <c r="N58" s="825"/>
      <c r="O58" s="282">
        <v>0.0</v>
      </c>
      <c r="P58" s="282">
        <v>1.8</v>
      </c>
      <c r="Q58" s="282">
        <v>1.0</v>
      </c>
      <c r="R58" s="112"/>
      <c r="S58" s="224"/>
      <c r="T58" s="224"/>
      <c r="U58" s="224"/>
      <c r="V58" s="114"/>
    </row>
    <row r="59" outlineLevel="1">
      <c r="A59" s="265" t="s">
        <v>219</v>
      </c>
      <c r="B59" s="267"/>
      <c r="C59" s="199" t="s">
        <v>192</v>
      </c>
      <c r="D59" s="314" t="s">
        <v>476</v>
      </c>
      <c r="E59" s="199" t="s">
        <v>4210</v>
      </c>
      <c r="F59" s="200" t="s">
        <v>4211</v>
      </c>
      <c r="G59" s="200" t="s">
        <v>4212</v>
      </c>
      <c r="H59" s="200" t="s">
        <v>937</v>
      </c>
      <c r="I59" s="311" t="str">
        <f t="array" ref="I59">INDEX('Aerial Attacks'!$O$3:$AA$109, MATCH($A$1,'Aerial Attacks'!$A$3:$A$109,0), MATCH(A59,'Aerial Attacks'!$O$2:$S$2,0))</f>
        <v>11</v>
      </c>
      <c r="J59" s="295" t="s">
        <v>573</v>
      </c>
      <c r="K59" s="278"/>
      <c r="L59" s="284"/>
      <c r="M59" s="825"/>
      <c r="N59" s="825"/>
      <c r="O59" s="282">
        <v>15.0</v>
      </c>
      <c r="P59" s="282">
        <v>1.8</v>
      </c>
      <c r="Q59" s="282">
        <v>1.0</v>
      </c>
      <c r="R59" s="243" t="s">
        <v>4213</v>
      </c>
      <c r="S59" s="221"/>
      <c r="T59" s="221"/>
      <c r="U59" s="221"/>
      <c r="V59" s="110"/>
    </row>
    <row r="60" outlineLevel="1">
      <c r="A60" s="207"/>
      <c r="B60" s="267" t="s">
        <v>76</v>
      </c>
      <c r="C60" s="199" t="s">
        <v>709</v>
      </c>
      <c r="D60" s="114"/>
      <c r="E60" s="199" t="s">
        <v>1499</v>
      </c>
      <c r="F60" s="200" t="s">
        <v>1500</v>
      </c>
      <c r="G60" s="200" t="s">
        <v>2213</v>
      </c>
      <c r="H60" s="200" t="s">
        <v>937</v>
      </c>
      <c r="I60" s="207"/>
      <c r="J60" s="114"/>
      <c r="K60" s="278"/>
      <c r="L60" s="284"/>
      <c r="M60" s="825"/>
      <c r="N60" s="825"/>
      <c r="O60" s="282">
        <v>15.0</v>
      </c>
      <c r="P60" s="282">
        <v>1.8</v>
      </c>
      <c r="Q60" s="282">
        <v>1.0</v>
      </c>
      <c r="R60" s="112"/>
      <c r="S60" s="224"/>
      <c r="T60" s="224"/>
      <c r="U60" s="224"/>
      <c r="V60" s="114"/>
    </row>
    <row r="61" outlineLevel="1">
      <c r="A61" s="299" t="s">
        <v>260</v>
      </c>
      <c r="B61" s="267"/>
      <c r="C61" s="199" t="s">
        <v>192</v>
      </c>
      <c r="D61" s="820">
        <v>41.0</v>
      </c>
      <c r="E61" s="199" t="s">
        <v>286</v>
      </c>
      <c r="F61" s="200" t="s">
        <v>287</v>
      </c>
      <c r="G61" s="200" t="s">
        <v>288</v>
      </c>
      <c r="H61" s="200" t="s">
        <v>289</v>
      </c>
      <c r="I61" s="581">
        <f t="array" ref="I61">INDEX('Aerial Attacks'!$O$3:$AA$109, MATCH($A$1,'Aerial Attacks'!$A$3:$A$109,0), MATCH(A61,'Aerial Attacks'!$O$2:$S$2,0))</f>
        <v>10</v>
      </c>
      <c r="J61" s="355" t="s">
        <v>2994</v>
      </c>
      <c r="K61" s="278"/>
      <c r="L61" s="284"/>
      <c r="M61" s="825"/>
      <c r="N61" s="825"/>
      <c r="O61" s="282">
        <v>0.0</v>
      </c>
      <c r="P61" s="282">
        <v>1.8</v>
      </c>
      <c r="Q61" s="282">
        <v>1.0</v>
      </c>
      <c r="R61" s="228" t="s">
        <v>4215</v>
      </c>
      <c r="S61" s="120"/>
      <c r="T61" s="120"/>
      <c r="U61" s="120"/>
      <c r="V61" s="117"/>
    </row>
    <row r="62" outlineLevel="1">
      <c r="A62" s="299" t="s">
        <v>271</v>
      </c>
      <c r="B62" s="267"/>
      <c r="C62" s="199" t="s">
        <v>1540</v>
      </c>
      <c r="D62" s="820" t="s">
        <v>211</v>
      </c>
      <c r="E62" s="199" t="s">
        <v>2068</v>
      </c>
      <c r="F62" s="200">
        <v>7.8</v>
      </c>
      <c r="G62" s="200">
        <v>6.63</v>
      </c>
      <c r="H62" s="200" t="s">
        <v>70</v>
      </c>
      <c r="I62" s="581" t="str">
        <f t="array" ref="I62">INDEX('Aerial Attacks'!$O$3:$AA$109, MATCH($A$1,'Aerial Attacks'!$A$3:$A$109,0), MATCH(A62,'Aerial Attacks'!$O$2:$S$2,0))</f>
        <v>11</v>
      </c>
      <c r="J62" s="355" t="s">
        <v>965</v>
      </c>
      <c r="K62" s="284"/>
      <c r="L62" s="284"/>
      <c r="M62" s="825"/>
      <c r="N62" s="825"/>
      <c r="O62" s="282">
        <v>0.0</v>
      </c>
      <c r="P62" s="282">
        <v>1.8</v>
      </c>
      <c r="Q62" s="282">
        <v>1.0</v>
      </c>
      <c r="R62" s="228" t="s">
        <v>4347</v>
      </c>
      <c r="S62" s="120"/>
      <c r="T62" s="120"/>
      <c r="U62" s="120"/>
      <c r="V62" s="117"/>
    </row>
    <row r="63" outlineLevel="1">
      <c r="A63" s="265" t="s">
        <v>283</v>
      </c>
      <c r="B63" s="267" t="s">
        <v>378</v>
      </c>
      <c r="C63" s="199" t="s">
        <v>210</v>
      </c>
      <c r="D63" s="305">
        <v>45.0</v>
      </c>
      <c r="E63" s="199" t="s">
        <v>74</v>
      </c>
      <c r="F63" s="200">
        <v>14.399999999999999</v>
      </c>
      <c r="G63" s="200">
        <v>12.24</v>
      </c>
      <c r="H63" s="200" t="s">
        <v>59</v>
      </c>
      <c r="I63" s="311">
        <f t="array" ref="I63">INDEX('Aerial Attacks'!$O$3:$AA$109, MATCH($A$1,'Aerial Attacks'!$A$3:$A$109,0), MATCH(A63,'Aerial Attacks'!$O$2:$S$2,0))</f>
        <v>15</v>
      </c>
      <c r="J63" s="314" t="s">
        <v>958</v>
      </c>
      <c r="K63" s="284"/>
      <c r="L63" s="284"/>
      <c r="M63" s="825"/>
      <c r="N63" s="825"/>
      <c r="O63" s="282">
        <v>0.0</v>
      </c>
      <c r="P63" s="282">
        <v>1.8</v>
      </c>
      <c r="Q63" s="282">
        <v>1.0</v>
      </c>
      <c r="R63" s="844" t="s">
        <v>4215</v>
      </c>
      <c r="S63" s="221"/>
      <c r="T63" s="221"/>
      <c r="U63" s="221"/>
      <c r="V63" s="110"/>
    </row>
    <row r="64" outlineLevel="1">
      <c r="A64" s="207"/>
      <c r="B64" s="267" t="s">
        <v>392</v>
      </c>
      <c r="C64" s="199" t="s">
        <v>210</v>
      </c>
      <c r="D64" s="114"/>
      <c r="E64" s="199" t="s">
        <v>4219</v>
      </c>
      <c r="F64" s="200" t="s">
        <v>4220</v>
      </c>
      <c r="G64" s="200" t="s">
        <v>4221</v>
      </c>
      <c r="H64" s="200" t="s">
        <v>937</v>
      </c>
      <c r="I64" s="207"/>
      <c r="J64" s="114"/>
      <c r="K64" s="284"/>
      <c r="L64" s="284"/>
      <c r="M64" s="825"/>
      <c r="N64" s="825"/>
      <c r="O64" s="282">
        <v>0.0</v>
      </c>
      <c r="P64" s="282">
        <v>1.8</v>
      </c>
      <c r="Q64" s="282">
        <v>1.0</v>
      </c>
      <c r="R64" s="112"/>
      <c r="S64" s="224"/>
      <c r="T64" s="224"/>
      <c r="U64" s="224"/>
      <c r="V64" s="114"/>
    </row>
    <row r="65">
      <c r="A65" s="312"/>
      <c r="B65" s="315"/>
      <c r="C65" s="317"/>
      <c r="D65" s="317"/>
      <c r="E65" s="318"/>
      <c r="F65" s="318"/>
      <c r="G65" s="318"/>
      <c r="H65" s="319"/>
      <c r="I65" s="319"/>
      <c r="J65" s="320"/>
      <c r="K65" s="320"/>
      <c r="L65" s="320"/>
      <c r="M65" s="320"/>
      <c r="N65" s="320"/>
      <c r="O65" s="320"/>
      <c r="P65" s="320"/>
      <c r="Q65" s="180"/>
      <c r="R65" s="180"/>
      <c r="S65" s="180"/>
      <c r="T65" s="180"/>
      <c r="U65" s="180"/>
      <c r="V65" s="180"/>
    </row>
    <row r="66">
      <c r="A66" s="322" t="str">
        <f>'テンプレート'!A71</f>
        <v>Special Moves</v>
      </c>
      <c r="B66" s="117"/>
      <c r="C66" s="317"/>
      <c r="D66" s="317"/>
      <c r="E66" s="318"/>
      <c r="F66" s="318"/>
      <c r="G66" s="318"/>
      <c r="H66" s="319"/>
      <c r="I66" s="319"/>
      <c r="J66" s="320"/>
      <c r="K66" s="320"/>
      <c r="L66" s="320"/>
      <c r="M66" s="320"/>
      <c r="N66" s="320"/>
      <c r="O66" s="320"/>
      <c r="P66" s="320"/>
      <c r="Q66" s="180"/>
      <c r="R66" s="180"/>
      <c r="S66" s="180"/>
      <c r="T66" s="180"/>
      <c r="U66" s="180"/>
      <c r="V66" s="180"/>
    </row>
    <row r="67" outlineLevel="1">
      <c r="A67" s="324" t="str">
        <f>"NB ("&amp;VLOOKUP($A$1,Fighters!$A$2:$AI$81,15,FALSE)&amp;")"</f>
        <v>NB (波動拳)</v>
      </c>
      <c r="B67" s="117"/>
      <c r="C67" s="327" t="str">
        <f>'テンプレート'!C72</f>
        <v>Active</v>
      </c>
      <c r="D67" s="327" t="str">
        <f>'テンプレート'!D72</f>
        <v>Duration</v>
      </c>
      <c r="E67" s="328" t="str">
        <f>'テンプレート'!E72</f>
        <v>Base Damage</v>
      </c>
      <c r="F67" s="329" t="str">
        <f>'テンプレート'!F72</f>
        <v>Damage (1v1)</v>
      </c>
      <c r="G67" s="328" t="str">
        <f>'テンプレート'!G72</f>
        <v>ガード硬直</v>
      </c>
      <c r="H67" s="331" t="str">
        <f>'テンプレート'!H72</f>
        <v>Comment</v>
      </c>
      <c r="I67" s="120"/>
      <c r="J67" s="117"/>
      <c r="K67" s="333" t="str">
        <f>'テンプレート'!K72</f>
        <v>ベクトル</v>
      </c>
      <c r="L67" s="333" t="str">
        <f>'テンプレート'!L72</f>
        <v>KBG (R.E.)</v>
      </c>
      <c r="M67" s="333" t="str">
        <f>'テンプレート'!M72</f>
        <v>BKB (R.A.)</v>
      </c>
      <c r="N67" s="333" t="str">
        <f>'テンプレート'!N72</f>
        <v>FKB (R.F.)</v>
      </c>
      <c r="O67" s="334" t="str">
        <f>'テンプレート'!O72</f>
        <v>盾削り値</v>
      </c>
      <c r="P67" s="333" t="str">
        <f>'テンプレート'!P72</f>
        <v>ﾋｯﾄｽﾄｯﾌﾟ</v>
      </c>
      <c r="Q67" s="334" t="str">
        <f>'テンプレート'!Q72</f>
        <v>ずらし</v>
      </c>
      <c r="R67" s="333" t="str">
        <f>'テンプレート'!R72</f>
        <v>相殺</v>
      </c>
      <c r="S67" s="334" t="str">
        <f>'テンプレート'!S72</f>
        <v>相殺ﾓｰｼｮﾝ</v>
      </c>
      <c r="T67" s="334" t="str">
        <f>'テンプレート'!T72</f>
        <v>飛び道具</v>
      </c>
      <c r="U67" s="334" t="str">
        <f>'テンプレート'!U72</f>
        <v>慣性反転</v>
      </c>
      <c r="V67" s="334" t="str">
        <f>'テンプレート'!V72</f>
        <v>向き反転</v>
      </c>
    </row>
    <row r="68" outlineLevel="1">
      <c r="A68" s="335" t="s">
        <v>324</v>
      </c>
      <c r="B68" s="343" t="s">
        <v>4182</v>
      </c>
      <c r="C68" s="216" t="s">
        <v>801</v>
      </c>
      <c r="D68" s="426" t="s">
        <v>622</v>
      </c>
      <c r="E68" s="199" t="s">
        <v>4348</v>
      </c>
      <c r="F68" s="200" t="s">
        <v>4349</v>
      </c>
      <c r="G68" s="199" t="s">
        <v>4350</v>
      </c>
      <c r="H68" s="243" t="s">
        <v>4227</v>
      </c>
      <c r="I68" s="221"/>
      <c r="J68" s="110"/>
      <c r="K68" s="203"/>
      <c r="L68" s="203"/>
      <c r="M68" s="204"/>
      <c r="N68" s="204"/>
      <c r="O68" s="200">
        <v>0.0</v>
      </c>
      <c r="P68" s="200">
        <v>1.4</v>
      </c>
      <c r="Q68" s="200">
        <v>0.0</v>
      </c>
      <c r="R68" s="205" t="b">
        <v>1</v>
      </c>
      <c r="S68" s="205" t="b">
        <v>0</v>
      </c>
      <c r="T68" s="205" t="b">
        <v>1</v>
      </c>
      <c r="U68" s="344" t="s">
        <v>340</v>
      </c>
      <c r="V68" s="344" t="b">
        <v>1</v>
      </c>
    </row>
    <row r="69" outlineLevel="1">
      <c r="A69" s="222"/>
      <c r="B69" s="343" t="s">
        <v>4228</v>
      </c>
      <c r="C69" s="216" t="s">
        <v>4351</v>
      </c>
      <c r="D69" s="222"/>
      <c r="E69" s="199" t="s">
        <v>4348</v>
      </c>
      <c r="F69" s="200" t="s">
        <v>4349</v>
      </c>
      <c r="G69" s="199" t="s">
        <v>4350</v>
      </c>
      <c r="H69" s="231"/>
      <c r="J69" s="233"/>
      <c r="K69" s="203"/>
      <c r="L69" s="203"/>
      <c r="M69" s="204"/>
      <c r="N69" s="204"/>
      <c r="O69" s="200"/>
      <c r="P69" s="200"/>
      <c r="Q69" s="200"/>
      <c r="R69" s="205" t="b">
        <v>0</v>
      </c>
      <c r="S69" s="205" t="b">
        <v>0</v>
      </c>
      <c r="T69" s="205" t="b">
        <v>0</v>
      </c>
      <c r="U69" s="222"/>
      <c r="V69" s="222"/>
    </row>
    <row r="70" outlineLevel="1">
      <c r="A70" s="222"/>
      <c r="B70" s="343" t="s">
        <v>4230</v>
      </c>
      <c r="C70" s="216" t="s">
        <v>1657</v>
      </c>
      <c r="D70" s="222"/>
      <c r="E70" s="199" t="s">
        <v>4352</v>
      </c>
      <c r="F70" s="200" t="s">
        <v>4353</v>
      </c>
      <c r="G70" s="199" t="s">
        <v>4350</v>
      </c>
      <c r="H70" s="231"/>
      <c r="J70" s="233"/>
      <c r="K70" s="203"/>
      <c r="L70" s="203"/>
      <c r="M70" s="204"/>
      <c r="N70" s="204"/>
      <c r="O70" s="200"/>
      <c r="P70" s="200"/>
      <c r="Q70" s="200"/>
      <c r="R70" s="205" t="b">
        <v>0</v>
      </c>
      <c r="S70" s="205" t="b">
        <v>0</v>
      </c>
      <c r="T70" s="205" t="b">
        <v>0</v>
      </c>
      <c r="U70" s="222"/>
      <c r="V70" s="222"/>
    </row>
    <row r="71" outlineLevel="1">
      <c r="A71" s="222"/>
      <c r="B71" s="343" t="s">
        <v>4233</v>
      </c>
      <c r="C71" s="216" t="s">
        <v>4354</v>
      </c>
      <c r="D71" s="222"/>
      <c r="E71" s="199" t="s">
        <v>4352</v>
      </c>
      <c r="F71" s="200" t="s">
        <v>4353</v>
      </c>
      <c r="G71" s="199" t="s">
        <v>4350</v>
      </c>
      <c r="H71" s="231"/>
      <c r="J71" s="233"/>
      <c r="K71" s="203"/>
      <c r="L71" s="203"/>
      <c r="M71" s="204"/>
      <c r="N71" s="204"/>
      <c r="O71" s="200">
        <v>0.0</v>
      </c>
      <c r="P71" s="200">
        <v>1.4</v>
      </c>
      <c r="Q71" s="200">
        <v>0.0</v>
      </c>
      <c r="R71" s="205" t="b">
        <v>1</v>
      </c>
      <c r="S71" s="205" t="b">
        <v>0</v>
      </c>
      <c r="T71" s="205" t="b">
        <v>1</v>
      </c>
      <c r="U71" s="222"/>
      <c r="V71" s="222"/>
    </row>
    <row r="72" outlineLevel="1">
      <c r="A72" s="222"/>
      <c r="B72" s="343" t="s">
        <v>4188</v>
      </c>
      <c r="C72" s="216" t="s">
        <v>1616</v>
      </c>
      <c r="D72" s="222"/>
      <c r="E72" s="199" t="s">
        <v>4355</v>
      </c>
      <c r="F72" s="200" t="s">
        <v>4356</v>
      </c>
      <c r="G72" s="199" t="s">
        <v>4350</v>
      </c>
      <c r="H72" s="231"/>
      <c r="J72" s="233"/>
      <c r="K72" s="203"/>
      <c r="L72" s="203"/>
      <c r="M72" s="204"/>
      <c r="N72" s="204"/>
      <c r="O72" s="200"/>
      <c r="P72" s="200"/>
      <c r="Q72" s="200"/>
      <c r="R72" s="205" t="b">
        <v>0</v>
      </c>
      <c r="S72" s="205" t="b">
        <v>0</v>
      </c>
      <c r="T72" s="205" t="b">
        <v>0</v>
      </c>
      <c r="U72" s="222"/>
      <c r="V72" s="222"/>
    </row>
    <row r="73" outlineLevel="1">
      <c r="A73" s="207"/>
      <c r="B73" s="343" t="s">
        <v>4190</v>
      </c>
      <c r="C73" s="216" t="s">
        <v>4357</v>
      </c>
      <c r="D73" s="207"/>
      <c r="E73" s="199" t="s">
        <v>4355</v>
      </c>
      <c r="F73" s="200" t="s">
        <v>4356</v>
      </c>
      <c r="G73" s="199" t="s">
        <v>4350</v>
      </c>
      <c r="H73" s="112"/>
      <c r="I73" s="224"/>
      <c r="J73" s="114"/>
      <c r="K73" s="203"/>
      <c r="L73" s="203"/>
      <c r="M73" s="204"/>
      <c r="N73" s="204"/>
      <c r="O73" s="200">
        <v>0.0</v>
      </c>
      <c r="P73" s="200">
        <v>1.4</v>
      </c>
      <c r="Q73" s="200">
        <v>0.0</v>
      </c>
      <c r="R73" s="205" t="b">
        <v>1</v>
      </c>
      <c r="S73" s="205" t="b">
        <v>0</v>
      </c>
      <c r="T73" s="205" t="b">
        <v>1</v>
      </c>
      <c r="U73" s="207"/>
      <c r="V73" s="207"/>
    </row>
    <row r="74" outlineLevel="1">
      <c r="A74" s="324" t="str">
        <f>"横B ("&amp;VLOOKUP($A$1,Fighters!$A$2:$AI$81,16,FALSE)&amp;")"</f>
        <v>横B (竜巻旋風脚)</v>
      </c>
      <c r="B74" s="117"/>
      <c r="C74" s="327" t="str">
        <f>'テンプレート'!C75</f>
        <v>Active</v>
      </c>
      <c r="D74" s="327" t="str">
        <f>'テンプレート'!D75</f>
        <v>Duration</v>
      </c>
      <c r="E74" s="328" t="s">
        <v>50</v>
      </c>
      <c r="F74" s="329" t="s">
        <v>51</v>
      </c>
      <c r="G74" s="328" t="s">
        <v>52</v>
      </c>
      <c r="H74" s="331" t="str">
        <f>'テンプレート'!H75</f>
        <v>Comment</v>
      </c>
      <c r="I74" s="120"/>
      <c r="J74" s="117"/>
      <c r="K74" s="333" t="str">
        <f>'テンプレート'!K75</f>
        <v>ベクトル</v>
      </c>
      <c r="L74" s="333" t="str">
        <f>'テンプレート'!L75</f>
        <v>KBG (R.E.)</v>
      </c>
      <c r="M74" s="333" t="str">
        <f>'テンプレート'!M75</f>
        <v>BKB (R.A.)</v>
      </c>
      <c r="N74" s="333" t="str">
        <f>'テンプレート'!N75</f>
        <v>FKB (R.F.)</v>
      </c>
      <c r="O74" s="334" t="str">
        <f>'テンプレート'!O75</f>
        <v>盾削り値</v>
      </c>
      <c r="P74" s="333" t="str">
        <f>'テンプレート'!P75</f>
        <v>ﾋｯﾄｽﾄｯﾌﾟ</v>
      </c>
      <c r="Q74" s="334" t="str">
        <f>'テンプレート'!Q75</f>
        <v>ずらし</v>
      </c>
      <c r="R74" s="333" t="str">
        <f>'テンプレート'!R75</f>
        <v>相殺</v>
      </c>
      <c r="S74" s="334" t="str">
        <f>'テンプレート'!S75</f>
        <v>相殺ﾓｰｼｮﾝ</v>
      </c>
      <c r="T74" s="334" t="str">
        <f>'テンプレート'!T75</f>
        <v>飛び道具</v>
      </c>
      <c r="U74" s="334" t="str">
        <f>'テンプレート'!U75</f>
        <v>慣性反転</v>
      </c>
      <c r="V74" s="334" t="str">
        <f>'テンプレート'!V75</f>
        <v>向き反転</v>
      </c>
    </row>
    <row r="75" outlineLevel="1">
      <c r="A75" s="394" t="s">
        <v>324</v>
      </c>
      <c r="B75" s="343" t="s">
        <v>4358</v>
      </c>
      <c r="C75" s="199" t="s">
        <v>192</v>
      </c>
      <c r="D75" s="386"/>
      <c r="E75" s="199" t="s">
        <v>4359</v>
      </c>
      <c r="F75" s="200" t="s">
        <v>4360</v>
      </c>
      <c r="G75" s="199" t="s">
        <v>4361</v>
      </c>
      <c r="H75" s="243" t="s">
        <v>4362</v>
      </c>
      <c r="I75" s="221"/>
      <c r="J75" s="110"/>
      <c r="K75" s="203"/>
      <c r="L75" s="203"/>
      <c r="M75" s="204"/>
      <c r="N75" s="204"/>
      <c r="O75" s="200">
        <v>0.0</v>
      </c>
      <c r="P75" s="200">
        <v>1.8</v>
      </c>
      <c r="Q75" s="200">
        <v>1.0</v>
      </c>
      <c r="R75" s="205" t="b">
        <v>1</v>
      </c>
      <c r="S75" s="205" t="b">
        <v>0</v>
      </c>
      <c r="T75" s="205"/>
      <c r="U75" s="344" t="s">
        <v>340</v>
      </c>
      <c r="V75" s="344" t="b">
        <v>1</v>
      </c>
    </row>
    <row r="76" outlineLevel="1">
      <c r="A76" s="335" t="s">
        <v>322</v>
      </c>
      <c r="B76" s="343" t="s">
        <v>4363</v>
      </c>
      <c r="C76" s="216" t="s">
        <v>4364</v>
      </c>
      <c r="D76" s="199" t="s">
        <v>458</v>
      </c>
      <c r="E76" s="199" t="s">
        <v>4359</v>
      </c>
      <c r="F76" s="200" t="s">
        <v>4360</v>
      </c>
      <c r="G76" s="199" t="s">
        <v>4361</v>
      </c>
      <c r="H76" s="231"/>
      <c r="J76" s="233"/>
      <c r="K76" s="200"/>
      <c r="L76" s="200"/>
      <c r="M76" s="205"/>
      <c r="N76" s="205"/>
      <c r="O76" s="200">
        <v>0.0</v>
      </c>
      <c r="P76" s="200">
        <v>1.8</v>
      </c>
      <c r="Q76" s="200">
        <v>1.0</v>
      </c>
      <c r="R76" s="205" t="b">
        <v>1</v>
      </c>
      <c r="S76" s="205" t="b">
        <v>0</v>
      </c>
      <c r="T76" s="205"/>
      <c r="U76" s="222"/>
      <c r="V76" s="222"/>
    </row>
    <row r="77" outlineLevel="1">
      <c r="A77" s="222"/>
      <c r="B77" s="343" t="s">
        <v>4365</v>
      </c>
      <c r="C77" s="216" t="s">
        <v>4366</v>
      </c>
      <c r="D77" s="199" t="s">
        <v>334</v>
      </c>
      <c r="E77" s="199" t="s">
        <v>4359</v>
      </c>
      <c r="F77" s="200" t="s">
        <v>4360</v>
      </c>
      <c r="G77" s="199" t="s">
        <v>4361</v>
      </c>
      <c r="H77" s="231"/>
      <c r="J77" s="233"/>
      <c r="K77" s="200"/>
      <c r="L77" s="200"/>
      <c r="M77" s="205"/>
      <c r="N77" s="205"/>
      <c r="O77" s="200">
        <v>0.0</v>
      </c>
      <c r="P77" s="200">
        <v>1.8</v>
      </c>
      <c r="Q77" s="200">
        <v>1.0</v>
      </c>
      <c r="R77" s="205" t="b">
        <v>1</v>
      </c>
      <c r="S77" s="205" t="b">
        <v>0</v>
      </c>
      <c r="T77" s="205"/>
      <c r="U77" s="222"/>
      <c r="V77" s="222"/>
    </row>
    <row r="78" outlineLevel="1">
      <c r="A78" s="207"/>
      <c r="B78" s="343" t="s">
        <v>4367</v>
      </c>
      <c r="C78" s="216" t="s">
        <v>4366</v>
      </c>
      <c r="D78" s="199" t="s">
        <v>334</v>
      </c>
      <c r="E78" s="199" t="s">
        <v>4359</v>
      </c>
      <c r="F78" s="200" t="s">
        <v>4360</v>
      </c>
      <c r="G78" s="199" t="s">
        <v>4361</v>
      </c>
      <c r="H78" s="231"/>
      <c r="J78" s="233"/>
      <c r="K78" s="200"/>
      <c r="L78" s="200"/>
      <c r="M78" s="205"/>
      <c r="N78" s="205"/>
      <c r="O78" s="200">
        <v>0.0</v>
      </c>
      <c r="P78" s="200">
        <v>1.8</v>
      </c>
      <c r="Q78" s="200">
        <v>1.0</v>
      </c>
      <c r="R78" s="205" t="b">
        <v>1</v>
      </c>
      <c r="S78" s="205" t="b">
        <v>0</v>
      </c>
      <c r="T78" s="205"/>
      <c r="U78" s="222"/>
      <c r="V78" s="222"/>
    </row>
    <row r="79" outlineLevel="1">
      <c r="A79" s="394" t="s">
        <v>359</v>
      </c>
      <c r="B79" s="343" t="s">
        <v>565</v>
      </c>
      <c r="C79" s="216" t="s">
        <v>4366</v>
      </c>
      <c r="D79" s="199" t="s">
        <v>238</v>
      </c>
      <c r="E79" s="199" t="s">
        <v>4368</v>
      </c>
      <c r="F79" s="200" t="s">
        <v>4369</v>
      </c>
      <c r="G79" s="199" t="s">
        <v>4350</v>
      </c>
      <c r="H79" s="112"/>
      <c r="I79" s="224"/>
      <c r="J79" s="114"/>
      <c r="K79" s="200"/>
      <c r="L79" s="200"/>
      <c r="M79" s="205"/>
      <c r="N79" s="205"/>
      <c r="O79" s="200">
        <v>0.0</v>
      </c>
      <c r="P79" s="200">
        <v>1.8</v>
      </c>
      <c r="Q79" s="200">
        <v>1.0</v>
      </c>
      <c r="R79" s="205" t="b">
        <v>1</v>
      </c>
      <c r="S79" s="205" t="b">
        <v>0</v>
      </c>
      <c r="T79" s="205"/>
      <c r="U79" s="207"/>
      <c r="V79" s="207"/>
    </row>
    <row r="80" outlineLevel="1">
      <c r="A80" s="324" t="str">
        <f>"上B ("&amp;VLOOKUP($A$1,Fighters!$A$2:$AI$81,17,FALSE)&amp;")"</f>
        <v>上B (昇竜拳)</v>
      </c>
      <c r="B80" s="117"/>
      <c r="C80" s="327" t="str">
        <f>'テンプレート'!C80</f>
        <v>Active</v>
      </c>
      <c r="D80" s="327" t="str">
        <f>'テンプレート'!D80</f>
        <v>Duration</v>
      </c>
      <c r="E80" s="328" t="s">
        <v>50</v>
      </c>
      <c r="F80" s="329" t="s">
        <v>51</v>
      </c>
      <c r="G80" s="328" t="str">
        <f>'テンプレート'!G80</f>
        <v>ガード硬直</v>
      </c>
      <c r="H80" s="331" t="str">
        <f>'テンプレート'!H80</f>
        <v>Comment</v>
      </c>
      <c r="I80" s="120"/>
      <c r="J80" s="117"/>
      <c r="K80" s="333" t="str">
        <f>'テンプレート'!K80</f>
        <v>ベクトル</v>
      </c>
      <c r="L80" s="333" t="str">
        <f>'テンプレート'!L80</f>
        <v>KBG (R.E.)</v>
      </c>
      <c r="M80" s="333" t="str">
        <f>'テンプレート'!M80</f>
        <v>BKB (R.A.)</v>
      </c>
      <c r="N80" s="333" t="str">
        <f>'テンプレート'!N80</f>
        <v>FKB (R.F.)</v>
      </c>
      <c r="O80" s="334" t="str">
        <f>'テンプレート'!O80</f>
        <v>盾削り値</v>
      </c>
      <c r="P80" s="333" t="str">
        <f>'テンプレート'!P80</f>
        <v>ﾋｯﾄｽﾄｯﾌﾟ</v>
      </c>
      <c r="Q80" s="334" t="str">
        <f>'テンプレート'!Q80</f>
        <v>ずらし</v>
      </c>
      <c r="R80" s="333" t="str">
        <f>'テンプレート'!R80</f>
        <v>相殺</v>
      </c>
      <c r="S80" s="334" t="str">
        <f>'テンプレート'!S80</f>
        <v>相殺ﾓｰｼｮﾝ</v>
      </c>
      <c r="T80" s="334" t="str">
        <f>'テンプレート'!T80</f>
        <v>飛び道具</v>
      </c>
      <c r="U80" s="334" t="str">
        <f>'テンプレート'!U80</f>
        <v>慣性反転</v>
      </c>
      <c r="V80" s="334" t="str">
        <f>'テンプレート'!V80</f>
        <v>向き反転</v>
      </c>
    </row>
    <row r="81" outlineLevel="1">
      <c r="A81" s="335" t="s">
        <v>322</v>
      </c>
      <c r="B81" s="343" t="s">
        <v>4182</v>
      </c>
      <c r="C81" s="199" t="s">
        <v>524</v>
      </c>
      <c r="D81" s="384"/>
      <c r="E81" s="199" t="s">
        <v>4287</v>
      </c>
      <c r="F81" s="200" t="s">
        <v>4288</v>
      </c>
      <c r="G81" s="199" t="s">
        <v>4289</v>
      </c>
      <c r="H81" s="243" t="s">
        <v>4370</v>
      </c>
      <c r="I81" s="221"/>
      <c r="J81" s="110"/>
      <c r="K81" s="200"/>
      <c r="L81" s="200"/>
      <c r="M81" s="205"/>
      <c r="N81" s="205"/>
      <c r="O81" s="200">
        <v>0.0</v>
      </c>
      <c r="P81" s="200">
        <v>2.0</v>
      </c>
      <c r="Q81" s="200">
        <v>1.0</v>
      </c>
      <c r="R81" s="205" t="b">
        <v>0</v>
      </c>
      <c r="S81" s="205" t="b">
        <v>0</v>
      </c>
      <c r="T81" s="205"/>
      <c r="U81" s="344" t="s">
        <v>1011</v>
      </c>
      <c r="V81" s="344" t="b">
        <v>0</v>
      </c>
    </row>
    <row r="82" outlineLevel="1">
      <c r="A82" s="222"/>
      <c r="B82" s="343" t="s">
        <v>4228</v>
      </c>
      <c r="C82" s="199" t="s">
        <v>1159</v>
      </c>
      <c r="D82" s="222"/>
      <c r="E82" s="199" t="s">
        <v>4305</v>
      </c>
      <c r="F82" s="200" t="s">
        <v>4306</v>
      </c>
      <c r="G82" s="199" t="s">
        <v>4282</v>
      </c>
      <c r="H82" s="231"/>
      <c r="J82" s="233"/>
      <c r="K82" s="200"/>
      <c r="L82" s="200"/>
      <c r="M82" s="205"/>
      <c r="N82" s="205"/>
      <c r="O82" s="200"/>
      <c r="P82" s="200"/>
      <c r="Q82" s="200"/>
      <c r="R82" s="205" t="b">
        <v>0</v>
      </c>
      <c r="S82" s="205" t="b">
        <v>0</v>
      </c>
      <c r="T82" s="205" t="b">
        <v>0</v>
      </c>
      <c r="U82" s="222"/>
      <c r="V82" s="222"/>
    </row>
    <row r="83" outlineLevel="1">
      <c r="A83" s="222"/>
      <c r="B83" s="343" t="s">
        <v>4371</v>
      </c>
      <c r="C83" s="199" t="s">
        <v>524</v>
      </c>
      <c r="D83" s="222"/>
      <c r="E83" s="199" t="s">
        <v>4372</v>
      </c>
      <c r="F83" s="200" t="s">
        <v>4373</v>
      </c>
      <c r="G83" s="199" t="s">
        <v>4262</v>
      </c>
      <c r="H83" s="231"/>
      <c r="J83" s="233"/>
      <c r="K83" s="200"/>
      <c r="L83" s="200"/>
      <c r="M83" s="205"/>
      <c r="N83" s="205"/>
      <c r="O83" s="200">
        <v>0.0</v>
      </c>
      <c r="P83" s="200">
        <v>2.0</v>
      </c>
      <c r="Q83" s="200">
        <v>1.0</v>
      </c>
      <c r="R83" s="205" t="b">
        <v>0</v>
      </c>
      <c r="S83" s="205" t="b">
        <v>0</v>
      </c>
      <c r="T83" s="205"/>
      <c r="U83" s="222"/>
      <c r="V83" s="222"/>
    </row>
    <row r="84" outlineLevel="1">
      <c r="A84" s="222"/>
      <c r="B84" s="343" t="s">
        <v>4374</v>
      </c>
      <c r="C84" s="199" t="s">
        <v>1159</v>
      </c>
      <c r="D84" s="222"/>
      <c r="E84" s="199" t="s">
        <v>4375</v>
      </c>
      <c r="F84" s="200" t="s">
        <v>4376</v>
      </c>
      <c r="G84" s="199" t="s">
        <v>4377</v>
      </c>
      <c r="H84" s="231"/>
      <c r="J84" s="233"/>
      <c r="K84" s="200"/>
      <c r="L84" s="200"/>
      <c r="M84" s="205"/>
      <c r="N84" s="205"/>
      <c r="O84" s="200">
        <v>0.0</v>
      </c>
      <c r="P84" s="200">
        <v>2.0</v>
      </c>
      <c r="Q84" s="200">
        <v>1.0</v>
      </c>
      <c r="R84" s="205" t="b">
        <v>0</v>
      </c>
      <c r="S84" s="205" t="b">
        <v>0</v>
      </c>
      <c r="T84" s="205"/>
      <c r="U84" s="222"/>
      <c r="V84" s="222"/>
    </row>
    <row r="85" outlineLevel="1">
      <c r="A85" s="222"/>
      <c r="B85" s="388" t="s">
        <v>4179</v>
      </c>
      <c r="C85" s="199" t="s">
        <v>229</v>
      </c>
      <c r="D85" s="222"/>
      <c r="E85" s="199" t="s">
        <v>4378</v>
      </c>
      <c r="F85" s="200" t="s">
        <v>4379</v>
      </c>
      <c r="G85" s="199" t="s">
        <v>4226</v>
      </c>
      <c r="H85" s="231"/>
      <c r="J85" s="233"/>
      <c r="K85" s="200"/>
      <c r="L85" s="200"/>
      <c r="M85" s="205"/>
      <c r="N85" s="205"/>
      <c r="O85" s="200">
        <v>0.0</v>
      </c>
      <c r="P85" s="200">
        <v>1.8</v>
      </c>
      <c r="Q85" s="200">
        <v>1.0</v>
      </c>
      <c r="R85" s="205" t="b">
        <v>0</v>
      </c>
      <c r="S85" s="205" t="b">
        <v>0</v>
      </c>
      <c r="T85" s="205"/>
      <c r="U85" s="222"/>
      <c r="V85" s="222"/>
    </row>
    <row r="86" outlineLevel="1">
      <c r="A86" s="222"/>
      <c r="B86" s="388" t="s">
        <v>4181</v>
      </c>
      <c r="C86" s="199" t="s">
        <v>524</v>
      </c>
      <c r="D86" s="222"/>
      <c r="E86" s="199" t="s">
        <v>4372</v>
      </c>
      <c r="F86" s="200" t="s">
        <v>4373</v>
      </c>
      <c r="G86" s="199" t="s">
        <v>4262</v>
      </c>
      <c r="H86" s="231"/>
      <c r="J86" s="233"/>
      <c r="K86" s="200"/>
      <c r="L86" s="200"/>
      <c r="M86" s="205"/>
      <c r="N86" s="205"/>
      <c r="O86" s="200"/>
      <c r="P86" s="200"/>
      <c r="Q86" s="200"/>
      <c r="R86" s="205" t="b">
        <v>0</v>
      </c>
      <c r="S86" s="205" t="b">
        <v>0</v>
      </c>
      <c r="T86" s="205" t="b">
        <v>0</v>
      </c>
      <c r="U86" s="222"/>
      <c r="V86" s="222"/>
    </row>
    <row r="87" outlineLevel="1">
      <c r="A87" s="207"/>
      <c r="B87" s="388" t="s">
        <v>4380</v>
      </c>
      <c r="C87" s="199" t="s">
        <v>1159</v>
      </c>
      <c r="D87" s="222"/>
      <c r="E87" s="199" t="s">
        <v>4381</v>
      </c>
      <c r="F87" s="200" t="s">
        <v>4382</v>
      </c>
      <c r="G87" s="199" t="s">
        <v>4282</v>
      </c>
      <c r="H87" s="231"/>
      <c r="J87" s="233"/>
      <c r="K87" s="200"/>
      <c r="L87" s="200"/>
      <c r="M87" s="205"/>
      <c r="N87" s="205"/>
      <c r="O87" s="200">
        <v>0.0</v>
      </c>
      <c r="P87" s="200">
        <v>1.8</v>
      </c>
      <c r="Q87" s="200">
        <v>1.0</v>
      </c>
      <c r="R87" s="205" t="b">
        <v>0</v>
      </c>
      <c r="S87" s="205" t="b">
        <v>0</v>
      </c>
      <c r="T87" s="205"/>
      <c r="U87" s="222"/>
      <c r="V87" s="222"/>
    </row>
    <row r="88" outlineLevel="1">
      <c r="A88" s="335" t="s">
        <v>359</v>
      </c>
      <c r="B88" s="343" t="s">
        <v>4182</v>
      </c>
      <c r="C88" s="199" t="s">
        <v>524</v>
      </c>
      <c r="D88" s="222"/>
      <c r="E88" s="199" t="s">
        <v>4300</v>
      </c>
      <c r="F88" s="200" t="s">
        <v>4301</v>
      </c>
      <c r="G88" s="199" t="s">
        <v>4302</v>
      </c>
      <c r="H88" s="231"/>
      <c r="J88" s="233"/>
      <c r="K88" s="200"/>
      <c r="L88" s="200"/>
      <c r="M88" s="205"/>
      <c r="N88" s="205"/>
      <c r="O88" s="200">
        <v>0.0</v>
      </c>
      <c r="P88" s="200">
        <v>2.0</v>
      </c>
      <c r="Q88" s="200">
        <v>1.0</v>
      </c>
      <c r="R88" s="205" t="b">
        <v>0</v>
      </c>
      <c r="S88" s="205" t="b">
        <v>0</v>
      </c>
      <c r="T88" s="205"/>
      <c r="U88" s="222"/>
      <c r="V88" s="222"/>
    </row>
    <row r="89" outlineLevel="1">
      <c r="A89" s="222"/>
      <c r="B89" s="343" t="s">
        <v>4228</v>
      </c>
      <c r="C89" s="199" t="s">
        <v>1159</v>
      </c>
      <c r="D89" s="222"/>
      <c r="E89" s="199" t="s">
        <v>4305</v>
      </c>
      <c r="F89" s="200" t="s">
        <v>4306</v>
      </c>
      <c r="G89" s="199" t="s">
        <v>4282</v>
      </c>
      <c r="H89" s="231"/>
      <c r="J89" s="233"/>
      <c r="K89" s="200"/>
      <c r="L89" s="200"/>
      <c r="M89" s="205"/>
      <c r="N89" s="205"/>
      <c r="O89" s="200"/>
      <c r="P89" s="200"/>
      <c r="Q89" s="200"/>
      <c r="R89" s="205" t="b">
        <v>0</v>
      </c>
      <c r="S89" s="205" t="b">
        <v>0</v>
      </c>
      <c r="T89" s="205" t="b">
        <v>0</v>
      </c>
      <c r="U89" s="222"/>
      <c r="V89" s="222"/>
    </row>
    <row r="90" outlineLevel="1">
      <c r="A90" s="222"/>
      <c r="B90" s="343" t="s">
        <v>4371</v>
      </c>
      <c r="C90" s="199" t="s">
        <v>524</v>
      </c>
      <c r="D90" s="222"/>
      <c r="E90" s="199" t="s">
        <v>4305</v>
      </c>
      <c r="F90" s="200" t="s">
        <v>4306</v>
      </c>
      <c r="G90" s="199" t="s">
        <v>4282</v>
      </c>
      <c r="H90" s="231"/>
      <c r="J90" s="233"/>
      <c r="K90" s="200"/>
      <c r="L90" s="200"/>
      <c r="M90" s="205"/>
      <c r="N90" s="205"/>
      <c r="O90" s="200">
        <v>0.0</v>
      </c>
      <c r="P90" s="200">
        <v>2.0</v>
      </c>
      <c r="Q90" s="200">
        <v>1.0</v>
      </c>
      <c r="R90" s="205" t="b">
        <v>0</v>
      </c>
      <c r="S90" s="205" t="b">
        <v>0</v>
      </c>
      <c r="T90" s="205"/>
      <c r="U90" s="222"/>
      <c r="V90" s="222"/>
    </row>
    <row r="91" outlineLevel="1">
      <c r="A91" s="222"/>
      <c r="B91" s="343" t="s">
        <v>4374</v>
      </c>
      <c r="C91" s="199" t="s">
        <v>1159</v>
      </c>
      <c r="D91" s="222"/>
      <c r="E91" s="199" t="s">
        <v>4375</v>
      </c>
      <c r="F91" s="200" t="s">
        <v>4376</v>
      </c>
      <c r="G91" s="199" t="s">
        <v>4377</v>
      </c>
      <c r="H91" s="231"/>
      <c r="J91" s="233"/>
      <c r="K91" s="200"/>
      <c r="L91" s="200"/>
      <c r="M91" s="205"/>
      <c r="N91" s="205"/>
      <c r="O91" s="200"/>
      <c r="P91" s="200"/>
      <c r="Q91" s="200"/>
      <c r="R91" s="205" t="b">
        <v>0</v>
      </c>
      <c r="S91" s="205" t="b">
        <v>0</v>
      </c>
      <c r="T91" s="205" t="b">
        <v>0</v>
      </c>
      <c r="U91" s="222"/>
      <c r="V91" s="222"/>
    </row>
    <row r="92" outlineLevel="1">
      <c r="A92" s="222"/>
      <c r="B92" s="388" t="s">
        <v>4179</v>
      </c>
      <c r="C92" s="199" t="s">
        <v>229</v>
      </c>
      <c r="D92" s="222"/>
      <c r="E92" s="199" t="s">
        <v>4378</v>
      </c>
      <c r="F92" s="200" t="s">
        <v>4379</v>
      </c>
      <c r="G92" s="199" t="s">
        <v>4226</v>
      </c>
      <c r="H92" s="231"/>
      <c r="J92" s="233"/>
      <c r="K92" s="200"/>
      <c r="L92" s="200"/>
      <c r="M92" s="205"/>
      <c r="N92" s="205"/>
      <c r="O92" s="200">
        <v>0.0</v>
      </c>
      <c r="P92" s="200">
        <v>2.0</v>
      </c>
      <c r="Q92" s="200">
        <v>1.0</v>
      </c>
      <c r="R92" s="205" t="b">
        <v>0</v>
      </c>
      <c r="S92" s="205" t="b">
        <v>0</v>
      </c>
      <c r="T92" s="205"/>
      <c r="U92" s="222"/>
      <c r="V92" s="222"/>
    </row>
    <row r="93" outlineLevel="1">
      <c r="A93" s="222"/>
      <c r="B93" s="388" t="s">
        <v>4181</v>
      </c>
      <c r="C93" s="199" t="s">
        <v>524</v>
      </c>
      <c r="D93" s="222"/>
      <c r="E93" s="199" t="s">
        <v>4372</v>
      </c>
      <c r="F93" s="200" t="s">
        <v>4373</v>
      </c>
      <c r="G93" s="199" t="s">
        <v>4262</v>
      </c>
      <c r="H93" s="231"/>
      <c r="J93" s="233"/>
      <c r="K93" s="200"/>
      <c r="L93" s="200"/>
      <c r="M93" s="205"/>
      <c r="N93" s="205"/>
      <c r="O93" s="200">
        <v>0.0</v>
      </c>
      <c r="P93" s="200">
        <v>1.8</v>
      </c>
      <c r="Q93" s="200">
        <v>1.0</v>
      </c>
      <c r="R93" s="205" t="b">
        <v>0</v>
      </c>
      <c r="S93" s="205" t="b">
        <v>0</v>
      </c>
      <c r="T93" s="205"/>
      <c r="U93" s="222"/>
      <c r="V93" s="222"/>
    </row>
    <row r="94" outlineLevel="1">
      <c r="A94" s="207"/>
      <c r="B94" s="388" t="s">
        <v>4380</v>
      </c>
      <c r="C94" s="199" t="s">
        <v>1159</v>
      </c>
      <c r="D94" s="207"/>
      <c r="E94" s="199" t="s">
        <v>4375</v>
      </c>
      <c r="F94" s="200" t="s">
        <v>4376</v>
      </c>
      <c r="G94" s="199" t="s">
        <v>4377</v>
      </c>
      <c r="H94" s="112"/>
      <c r="I94" s="224"/>
      <c r="J94" s="114"/>
      <c r="K94" s="200"/>
      <c r="L94" s="200"/>
      <c r="M94" s="205"/>
      <c r="N94" s="205"/>
      <c r="O94" s="200">
        <v>0.0</v>
      </c>
      <c r="P94" s="200">
        <v>1.8</v>
      </c>
      <c r="Q94" s="200">
        <v>1.0</v>
      </c>
      <c r="R94" s="205" t="b">
        <v>0</v>
      </c>
      <c r="S94" s="205" t="b">
        <v>0</v>
      </c>
      <c r="T94" s="205"/>
      <c r="U94" s="207"/>
      <c r="V94" s="207"/>
    </row>
    <row r="95" outlineLevel="1">
      <c r="A95" s="324" t="str">
        <f>"下B ("&amp;VLOOKUP($A$1,Fighters!$A$2:$AI$81,18,FALSE)&amp;")"</f>
        <v>下B (セービングアタック)</v>
      </c>
      <c r="B95" s="117"/>
      <c r="C95" s="327" t="str">
        <f>'テンプレート'!C85</f>
        <v>Active</v>
      </c>
      <c r="D95" s="327" t="str">
        <f>'テンプレート'!D85</f>
        <v>Duration</v>
      </c>
      <c r="E95" s="328" t="s">
        <v>50</v>
      </c>
      <c r="F95" s="329" t="s">
        <v>51</v>
      </c>
      <c r="G95" s="328" t="str">
        <f>'テンプレート'!G85</f>
        <v>ガード硬直</v>
      </c>
      <c r="H95" s="331" t="str">
        <f>'テンプレート'!H85</f>
        <v>Comment</v>
      </c>
      <c r="I95" s="120"/>
      <c r="J95" s="117"/>
      <c r="K95" s="333" t="str">
        <f>'テンプレート'!K85</f>
        <v>ベクトル</v>
      </c>
      <c r="L95" s="333" t="str">
        <f>'テンプレート'!L85</f>
        <v>KBG (R.E.)</v>
      </c>
      <c r="M95" s="333" t="str">
        <f>'テンプレート'!M85</f>
        <v>BKB (R.A.)</v>
      </c>
      <c r="N95" s="333" t="str">
        <f>'テンプレート'!N85</f>
        <v>FKB (R.F.)</v>
      </c>
      <c r="O95" s="334" t="str">
        <f>'テンプレート'!O85</f>
        <v>盾削り値</v>
      </c>
      <c r="P95" s="333" t="str">
        <f>'テンプレート'!P85</f>
        <v>ﾋｯﾄｽﾄｯﾌﾟ</v>
      </c>
      <c r="Q95" s="334" t="str">
        <f>'テンプレート'!Q85</f>
        <v>ずらし</v>
      </c>
      <c r="R95" s="333" t="str">
        <f>'テンプレート'!R85</f>
        <v>相殺</v>
      </c>
      <c r="S95" s="334" t="str">
        <f>'テンプレート'!S85</f>
        <v>相殺ﾓｰｼｮﾝ</v>
      </c>
      <c r="T95" s="334" t="str">
        <f>'テンプレート'!T85</f>
        <v>飛び道具</v>
      </c>
      <c r="U95" s="334" t="str">
        <f>'テンプレート'!U85</f>
        <v>慣性反転</v>
      </c>
      <c r="V95" s="334" t="str">
        <f>'テンプレート'!V85</f>
        <v>向き反転</v>
      </c>
    </row>
    <row r="96" ht="43.5" customHeight="1" outlineLevel="1">
      <c r="A96" s="358" t="s">
        <v>324</v>
      </c>
      <c r="B96" s="388" t="s">
        <v>4315</v>
      </c>
      <c r="C96" s="199" t="s">
        <v>2287</v>
      </c>
      <c r="D96" s="199" t="s">
        <v>381</v>
      </c>
      <c r="E96" s="199" t="s">
        <v>74</v>
      </c>
      <c r="F96" s="200">
        <v>14.399999999999999</v>
      </c>
      <c r="G96" s="210" t="s">
        <v>75</v>
      </c>
      <c r="H96" s="283" t="s">
        <v>4317</v>
      </c>
      <c r="I96" s="221"/>
      <c r="J96" s="110"/>
      <c r="K96" s="200"/>
      <c r="L96" s="200"/>
      <c r="M96" s="205"/>
      <c r="N96" s="205"/>
      <c r="O96" s="200">
        <v>15.0</v>
      </c>
      <c r="P96" s="200">
        <v>2.0</v>
      </c>
      <c r="Q96" s="200">
        <v>1.0</v>
      </c>
      <c r="R96" s="205" t="b">
        <v>1</v>
      </c>
      <c r="S96" s="205" t="b">
        <v>0</v>
      </c>
      <c r="T96" s="205"/>
      <c r="U96" s="344" t="s">
        <v>340</v>
      </c>
      <c r="V96" s="344" t="b">
        <v>1</v>
      </c>
    </row>
    <row r="97" ht="43.5" customHeight="1" outlineLevel="1">
      <c r="A97" s="222"/>
      <c r="B97" s="388" t="s">
        <v>4319</v>
      </c>
      <c r="C97" s="199" t="s">
        <v>773</v>
      </c>
      <c r="D97" s="199" t="s">
        <v>903</v>
      </c>
      <c r="E97" s="199" t="s">
        <v>173</v>
      </c>
      <c r="F97" s="200">
        <v>12.0</v>
      </c>
      <c r="G97" s="210" t="s">
        <v>168</v>
      </c>
      <c r="H97" s="231"/>
      <c r="J97" s="233"/>
      <c r="K97" s="200"/>
      <c r="L97" s="200"/>
      <c r="M97" s="205"/>
      <c r="N97" s="205"/>
      <c r="O97" s="200">
        <v>22.0</v>
      </c>
      <c r="P97" s="200">
        <v>2.5</v>
      </c>
      <c r="Q97" s="200">
        <v>1.0</v>
      </c>
      <c r="R97" s="205" t="b">
        <v>1</v>
      </c>
      <c r="S97" s="205" t="b">
        <v>0</v>
      </c>
      <c r="T97" s="205"/>
      <c r="U97" s="222"/>
      <c r="V97" s="222"/>
    </row>
    <row r="98" ht="43.5" customHeight="1" outlineLevel="1">
      <c r="A98" s="222"/>
      <c r="B98" s="388" t="s">
        <v>4321</v>
      </c>
      <c r="C98" s="199" t="s">
        <v>4322</v>
      </c>
      <c r="D98" s="199" t="s">
        <v>4323</v>
      </c>
      <c r="E98" s="199" t="s">
        <v>495</v>
      </c>
      <c r="F98" s="200">
        <v>20.4</v>
      </c>
      <c r="G98" s="386"/>
      <c r="H98" s="231"/>
      <c r="J98" s="233"/>
      <c r="K98" s="200"/>
      <c r="L98" s="200"/>
      <c r="M98" s="205"/>
      <c r="N98" s="205"/>
      <c r="O98" s="200">
        <v>30.0</v>
      </c>
      <c r="P98" s="200">
        <v>2.3</v>
      </c>
      <c r="Q98" s="200">
        <v>1.0</v>
      </c>
      <c r="R98" s="205" t="b">
        <v>1</v>
      </c>
      <c r="S98" s="205" t="b">
        <v>0</v>
      </c>
      <c r="T98" s="205"/>
      <c r="U98" s="222"/>
      <c r="V98" s="222"/>
    </row>
    <row r="99" ht="43.5" customHeight="1" outlineLevel="1">
      <c r="A99" s="207"/>
      <c r="B99" s="388" t="s">
        <v>4325</v>
      </c>
      <c r="C99" s="386"/>
      <c r="D99" s="199" t="s">
        <v>122</v>
      </c>
      <c r="E99" s="386"/>
      <c r="F99" s="386"/>
      <c r="G99" s="386"/>
      <c r="H99" s="112"/>
      <c r="I99" s="224"/>
      <c r="J99" s="114"/>
      <c r="K99" s="387"/>
      <c r="L99" s="387"/>
      <c r="M99" s="387"/>
      <c r="N99" s="387"/>
      <c r="O99" s="387"/>
      <c r="P99" s="387"/>
      <c r="Q99" s="387"/>
      <c r="R99" s="387"/>
      <c r="S99" s="387"/>
      <c r="T99" s="387"/>
      <c r="U99" s="207"/>
      <c r="V99" s="207"/>
    </row>
    <row r="100">
      <c r="A100" s="312"/>
      <c r="B100" s="315"/>
      <c r="C100" s="317"/>
      <c r="D100" s="317"/>
      <c r="E100" s="318"/>
      <c r="F100" s="318"/>
      <c r="G100" s="318"/>
      <c r="H100" s="319"/>
      <c r="I100" s="319"/>
      <c r="J100" s="320"/>
      <c r="K100" s="320"/>
      <c r="L100" s="320"/>
      <c r="M100" s="320"/>
      <c r="N100" s="320"/>
      <c r="O100" s="320"/>
      <c r="P100" s="320"/>
      <c r="Q100" s="180"/>
      <c r="R100" s="180"/>
      <c r="S100" s="180"/>
      <c r="T100" s="180"/>
      <c r="U100" s="180"/>
      <c r="V100" s="180"/>
    </row>
    <row r="101">
      <c r="A101" s="390" t="str">
        <f>'テンプレート'!A91</f>
        <v>Grabs and Throws</v>
      </c>
      <c r="B101" s="110"/>
      <c r="C101" s="319"/>
      <c r="D101" s="319"/>
      <c r="E101" s="320"/>
      <c r="F101" s="392"/>
      <c r="G101" s="392"/>
      <c r="H101" s="320"/>
      <c r="I101" s="320"/>
      <c r="J101" s="320"/>
      <c r="K101" s="320"/>
      <c r="L101" s="320"/>
      <c r="M101" s="320"/>
      <c r="N101" s="180"/>
      <c r="O101" s="180"/>
      <c r="P101" s="180"/>
      <c r="Q101" s="320"/>
      <c r="R101" s="320"/>
      <c r="S101" s="320"/>
      <c r="T101" s="320"/>
      <c r="U101" s="320"/>
      <c r="V101" s="320"/>
    </row>
    <row r="102" outlineLevel="1">
      <c r="A102" s="112"/>
      <c r="B102" s="114"/>
      <c r="C102" s="393" t="str">
        <f>'テンプレート'!C92</f>
        <v>Active</v>
      </c>
      <c r="D102" s="393" t="str">
        <f>'テンプレート'!D92</f>
        <v>Duration</v>
      </c>
      <c r="E102" s="393" t="str">
        <f>'テンプレート'!E92</f>
        <v>Base Damage</v>
      </c>
      <c r="F102" s="396" t="str">
        <f>'テンプレート'!F92</f>
        <v>Damage (1v1)</v>
      </c>
      <c r="G102" s="319"/>
      <c r="H102" s="319"/>
      <c r="I102" s="319"/>
      <c r="J102" s="320"/>
      <c r="K102" s="320"/>
      <c r="L102" s="320"/>
      <c r="M102" s="320"/>
      <c r="N102" s="320"/>
      <c r="O102" s="320"/>
      <c r="P102" s="320"/>
      <c r="Q102" s="320"/>
      <c r="R102" s="320"/>
      <c r="S102" s="320"/>
      <c r="T102" s="320"/>
      <c r="U102" s="320"/>
      <c r="V102" s="320"/>
    </row>
    <row r="103" outlineLevel="1">
      <c r="A103" s="398" t="str">
        <f>'テンプレート'!A93</f>
        <v>Grabs攻撃</v>
      </c>
      <c r="B103" s="399" t="str">
        <f>'テンプレート'!B93</f>
        <v>Grabs攻撃</v>
      </c>
      <c r="C103" s="127" t="s">
        <v>429</v>
      </c>
      <c r="D103" s="127" t="s">
        <v>66</v>
      </c>
      <c r="E103" s="127" t="s">
        <v>452</v>
      </c>
      <c r="F103" s="200">
        <f>E103*1.2</f>
        <v>1.56</v>
      </c>
      <c r="G103" s="319"/>
      <c r="H103" s="319"/>
      <c r="I103" s="319"/>
      <c r="J103" s="320"/>
      <c r="K103" s="320"/>
      <c r="L103" s="320"/>
      <c r="M103" s="320"/>
      <c r="N103" s="320"/>
      <c r="O103" s="320"/>
      <c r="P103" s="320"/>
      <c r="Q103" s="320"/>
      <c r="R103" s="320"/>
      <c r="S103" s="320"/>
      <c r="T103" s="320"/>
      <c r="U103" s="320"/>
      <c r="V103" s="320"/>
    </row>
    <row r="104" outlineLevel="1">
      <c r="A104" s="400" t="str">
        <f>'テンプレート'!A94</f>
        <v>Grabs</v>
      </c>
      <c r="B104" s="399" t="str">
        <f>'テンプレート'!B94</f>
        <v>On-Spot</v>
      </c>
      <c r="C104" s="127" t="s">
        <v>105</v>
      </c>
      <c r="D104" s="127" t="s">
        <v>65</v>
      </c>
      <c r="E104" s="401"/>
      <c r="F104" s="402"/>
      <c r="G104" s="402"/>
      <c r="H104" s="319"/>
      <c r="I104" s="319"/>
      <c r="J104" s="320"/>
      <c r="K104" s="320"/>
      <c r="L104" s="320"/>
      <c r="M104" s="320"/>
      <c r="N104" s="320"/>
      <c r="O104" s="320"/>
      <c r="P104" s="320"/>
      <c r="Q104" s="320"/>
      <c r="R104" s="320"/>
      <c r="S104" s="320"/>
      <c r="T104" s="320"/>
      <c r="U104" s="320"/>
      <c r="V104" s="320"/>
    </row>
    <row r="105" outlineLevel="1">
      <c r="A105" s="231"/>
      <c r="B105" s="399" t="str">
        <f>'テンプレート'!B95</f>
        <v>ダッシュ</v>
      </c>
      <c r="C105" s="127" t="s">
        <v>457</v>
      </c>
      <c r="D105" s="127" t="s">
        <v>458</v>
      </c>
      <c r="E105" s="401"/>
      <c r="F105" s="402"/>
      <c r="G105" s="402"/>
      <c r="H105" s="319"/>
      <c r="I105" s="319"/>
      <c r="J105" s="320"/>
      <c r="K105" s="320"/>
      <c r="L105" s="320"/>
      <c r="M105" s="320"/>
      <c r="N105" s="320"/>
      <c r="O105" s="320"/>
      <c r="P105" s="320"/>
      <c r="Q105" s="320"/>
      <c r="R105" s="320"/>
      <c r="S105" s="320"/>
      <c r="T105" s="320"/>
      <c r="U105" s="320"/>
      <c r="V105" s="320"/>
    </row>
    <row r="106" outlineLevel="1">
      <c r="A106" s="112"/>
      <c r="B106" s="399" t="str">
        <f>'テンプレート'!B96</f>
        <v>ふりむき</v>
      </c>
      <c r="C106" s="127" t="s">
        <v>212</v>
      </c>
      <c r="D106" s="127" t="s">
        <v>118</v>
      </c>
      <c r="E106" s="319"/>
      <c r="F106" s="402"/>
      <c r="G106" s="402"/>
      <c r="H106" s="319"/>
      <c r="I106" s="319"/>
      <c r="J106" s="320"/>
      <c r="K106" s="320"/>
      <c r="L106" s="320"/>
      <c r="M106" s="320"/>
      <c r="N106" s="320"/>
      <c r="O106" s="320"/>
      <c r="P106" s="320"/>
      <c r="Q106" s="320"/>
      <c r="R106" s="320"/>
      <c r="S106" s="320"/>
      <c r="T106" s="320"/>
      <c r="U106" s="320"/>
      <c r="V106" s="320"/>
    </row>
    <row r="107" outlineLevel="1">
      <c r="A107" s="403" t="str">
        <f>'テンプレート'!A97</f>
        <v>Throws</v>
      </c>
      <c r="B107" s="117"/>
      <c r="C107" s="393" t="str">
        <f>'テンプレート'!C97</f>
        <v>Active</v>
      </c>
      <c r="D107" s="393" t="str">
        <f>'テンプレート'!D97</f>
        <v>Duration</v>
      </c>
      <c r="E107" s="393" t="str">
        <f>'テンプレート'!E97</f>
        <v>Base Damage</v>
      </c>
      <c r="F107" s="393" t="str">
        <f>'テンプレート'!F97</f>
        <v>Damage (1v1)</v>
      </c>
      <c r="G107" s="712" t="str">
        <f>'テンプレート'!G97</f>
        <v>Comment</v>
      </c>
      <c r="H107" s="404" t="str">
        <f>'テンプレート'!H97</f>
        <v/>
      </c>
      <c r="I107" s="120"/>
      <c r="J107" s="117"/>
      <c r="K107" s="405" t="str">
        <f>'テンプレート'!K97</f>
        <v>ベクトル</v>
      </c>
      <c r="L107" s="405" t="str">
        <f>'テンプレート'!L97</f>
        <v>KBG (R.E.)</v>
      </c>
      <c r="M107" s="405" t="str">
        <f>'テンプレート'!M97</f>
        <v>BKB (R.A.)</v>
      </c>
      <c r="N107" s="405" t="str">
        <f>'テンプレート'!N97</f>
        <v>FKB (R.F.)</v>
      </c>
      <c r="O107" s="406" t="str">
        <f>'テンプレート'!O97</f>
        <v>盾削り値</v>
      </c>
      <c r="P107" s="405" t="str">
        <f>'テンプレート'!P97</f>
        <v>ﾋｯﾄｽﾄｯﾌﾟ</v>
      </c>
      <c r="Q107" s="406" t="str">
        <f>'テンプレート'!Q97</f>
        <v>ずらし</v>
      </c>
      <c r="R107" s="408"/>
      <c r="S107" s="408"/>
      <c r="T107" s="408"/>
      <c r="U107" s="408"/>
      <c r="V107" s="408"/>
    </row>
    <row r="108" outlineLevel="1">
      <c r="A108" s="411" t="str">
        <f>'テンプレート'!A98</f>
        <v>前Throws</v>
      </c>
      <c r="B108" s="399" t="str">
        <f>'テンプレート'!B98</f>
        <v>打撃</v>
      </c>
      <c r="C108" s="424" t="b">
        <v>0</v>
      </c>
      <c r="D108" s="407"/>
      <c r="E108" s="426">
        <v>41.0</v>
      </c>
      <c r="F108" s="407"/>
      <c r="G108" s="407"/>
      <c r="H108" s="1133"/>
      <c r="I108" s="221"/>
      <c r="J108" s="110"/>
      <c r="K108" s="407"/>
      <c r="L108" s="407"/>
      <c r="M108" s="407"/>
      <c r="N108" s="407"/>
      <c r="O108" s="407"/>
      <c r="P108" s="407"/>
      <c r="Q108" s="407"/>
      <c r="R108" s="408"/>
      <c r="S108" s="320"/>
      <c r="T108" s="320"/>
      <c r="U108" s="320"/>
      <c r="V108" s="320"/>
    </row>
    <row r="109" outlineLevel="1">
      <c r="A109" s="207"/>
      <c r="B109" s="399" t="str">
        <f>'テンプレート'!B99</f>
        <v>Throws</v>
      </c>
      <c r="C109" s="207"/>
      <c r="D109" s="127">
        <v>16.0</v>
      </c>
      <c r="E109" s="207"/>
      <c r="F109" s="199" t="s">
        <v>79</v>
      </c>
      <c r="G109" s="200">
        <f>IFERROR(F109*1.2, "-")</f>
        <v>10.8</v>
      </c>
      <c r="H109" s="112"/>
      <c r="I109" s="224"/>
      <c r="J109" s="114"/>
      <c r="K109" s="203"/>
      <c r="L109" s="203"/>
      <c r="M109" s="204"/>
      <c r="N109" s="204"/>
      <c r="O109" s="407"/>
      <c r="P109" s="407"/>
      <c r="Q109" s="407"/>
      <c r="R109" s="408"/>
      <c r="S109" s="320"/>
      <c r="T109" s="320"/>
      <c r="U109" s="320"/>
      <c r="V109" s="320"/>
    </row>
    <row r="110" outlineLevel="1">
      <c r="A110" s="411" t="str">
        <f>'テンプレート'!A100</f>
        <v>後Throws</v>
      </c>
      <c r="B110" s="399" t="str">
        <f>'テンプレート'!B100</f>
        <v>打撃</v>
      </c>
      <c r="C110" s="424" t="b">
        <v>0</v>
      </c>
      <c r="D110" s="407"/>
      <c r="E110" s="426" t="s">
        <v>761</v>
      </c>
      <c r="F110" s="407"/>
      <c r="G110" s="407"/>
      <c r="H110" s="1133"/>
      <c r="I110" s="221"/>
      <c r="J110" s="110"/>
      <c r="K110" s="407"/>
      <c r="L110" s="407"/>
      <c r="M110" s="407"/>
      <c r="N110" s="407"/>
      <c r="O110" s="407"/>
      <c r="P110" s="407"/>
      <c r="Q110" s="407"/>
      <c r="R110" s="408"/>
      <c r="S110" s="320"/>
      <c r="T110" s="320"/>
      <c r="U110" s="320"/>
      <c r="V110" s="320"/>
    </row>
    <row r="111" outlineLevel="1">
      <c r="A111" s="207"/>
      <c r="B111" s="399" t="str">
        <f>'テンプレート'!B101</f>
        <v>Throws</v>
      </c>
      <c r="C111" s="207"/>
      <c r="D111" s="127" t="s">
        <v>464</v>
      </c>
      <c r="E111" s="207"/>
      <c r="F111" s="199" t="s">
        <v>74</v>
      </c>
      <c r="G111" s="200">
        <f t="shared" ref="G111:G115" si="1">IFERROR(F111*1.2, "-")</f>
        <v>14.4</v>
      </c>
      <c r="H111" s="112"/>
      <c r="I111" s="224"/>
      <c r="J111" s="114"/>
      <c r="K111" s="203"/>
      <c r="L111" s="203"/>
      <c r="M111" s="204"/>
      <c r="N111" s="204"/>
      <c r="O111" s="407"/>
      <c r="P111" s="407"/>
      <c r="Q111" s="407"/>
      <c r="R111" s="408"/>
      <c r="S111" s="320"/>
      <c r="T111" s="320"/>
      <c r="U111" s="320"/>
      <c r="V111" s="320"/>
    </row>
    <row r="112" outlineLevel="1">
      <c r="A112" s="411" t="str">
        <f>'テンプレート'!A102</f>
        <v>上Throws</v>
      </c>
      <c r="B112" s="399" t="str">
        <f>'テンプレート'!B102</f>
        <v>打撃</v>
      </c>
      <c r="C112" s="424" t="b">
        <v>0</v>
      </c>
      <c r="D112" s="127" t="s">
        <v>4384</v>
      </c>
      <c r="E112" s="426">
        <v>46.0</v>
      </c>
      <c r="F112" s="199" t="s">
        <v>205</v>
      </c>
      <c r="G112" s="200">
        <f t="shared" si="1"/>
        <v>18</v>
      </c>
      <c r="H112" s="421" t="s">
        <v>4385</v>
      </c>
      <c r="I112" s="221"/>
      <c r="J112" s="110"/>
      <c r="K112" s="203"/>
      <c r="L112" s="203"/>
      <c r="M112" s="204"/>
      <c r="N112" s="204"/>
      <c r="O112" s="205">
        <v>0.0</v>
      </c>
      <c r="P112" s="205">
        <v>2.0</v>
      </c>
      <c r="Q112" s="205">
        <v>1.0</v>
      </c>
      <c r="R112" s="408"/>
      <c r="S112" s="320"/>
      <c r="T112" s="320"/>
      <c r="U112" s="320"/>
      <c r="V112" s="320"/>
    </row>
    <row r="113" outlineLevel="1">
      <c r="A113" s="207"/>
      <c r="B113" s="399" t="str">
        <f>'テンプレート'!B103</f>
        <v>Throws</v>
      </c>
      <c r="C113" s="207"/>
      <c r="D113" s="127">
        <v>18.0</v>
      </c>
      <c r="E113" s="207"/>
      <c r="F113" s="199" t="s">
        <v>90</v>
      </c>
      <c r="G113" s="200">
        <f t="shared" si="1"/>
        <v>9.6</v>
      </c>
      <c r="H113" s="112"/>
      <c r="I113" s="224"/>
      <c r="J113" s="114"/>
      <c r="K113" s="203"/>
      <c r="L113" s="203"/>
      <c r="M113" s="204"/>
      <c r="N113" s="204"/>
      <c r="O113" s="407"/>
      <c r="P113" s="407"/>
      <c r="Q113" s="407"/>
      <c r="R113" s="408"/>
      <c r="S113" s="179"/>
      <c r="T113" s="179"/>
      <c r="U113" s="179"/>
      <c r="V113" s="179"/>
    </row>
    <row r="114" outlineLevel="1">
      <c r="A114" s="411" t="str">
        <f>'テンプレート'!A104</f>
        <v>下Throws</v>
      </c>
      <c r="B114" s="399" t="str">
        <f>'テンプレート'!B104</f>
        <v>打撃</v>
      </c>
      <c r="C114" s="424" t="b">
        <v>0</v>
      </c>
      <c r="D114" s="127" t="s">
        <v>327</v>
      </c>
      <c r="E114" s="426">
        <v>44.0</v>
      </c>
      <c r="F114" s="199" t="s">
        <v>194</v>
      </c>
      <c r="G114" s="200">
        <f t="shared" si="1"/>
        <v>3.6</v>
      </c>
      <c r="H114" s="1133"/>
      <c r="I114" s="221"/>
      <c r="J114" s="110"/>
      <c r="K114" s="203"/>
      <c r="L114" s="203"/>
      <c r="M114" s="204"/>
      <c r="N114" s="204"/>
      <c r="O114" s="205">
        <v>50.0</v>
      </c>
      <c r="P114" s="205">
        <v>1.5</v>
      </c>
      <c r="Q114" s="205">
        <v>1.0</v>
      </c>
      <c r="R114" s="408"/>
      <c r="S114" s="179"/>
      <c r="T114" s="179"/>
      <c r="U114" s="179"/>
      <c r="V114" s="179"/>
    </row>
    <row r="115" outlineLevel="1">
      <c r="A115" s="207"/>
      <c r="B115" s="399" t="str">
        <f>'テンプレート'!B105</f>
        <v>Throws</v>
      </c>
      <c r="C115" s="207"/>
      <c r="D115" s="127" t="s">
        <v>122</v>
      </c>
      <c r="E115" s="207"/>
      <c r="F115" s="199" t="s">
        <v>194</v>
      </c>
      <c r="G115" s="200">
        <f t="shared" si="1"/>
        <v>3.6</v>
      </c>
      <c r="H115" s="112"/>
      <c r="I115" s="224"/>
      <c r="J115" s="114"/>
      <c r="K115" s="203"/>
      <c r="L115" s="203"/>
      <c r="M115" s="204"/>
      <c r="N115" s="204"/>
      <c r="O115" s="407"/>
      <c r="P115" s="407"/>
      <c r="Q115" s="407"/>
      <c r="R115" s="408"/>
      <c r="S115" s="179"/>
      <c r="T115" s="179"/>
      <c r="U115" s="179"/>
      <c r="V115" s="179"/>
    </row>
    <row r="116">
      <c r="A116" s="312"/>
      <c r="B116" s="315"/>
      <c r="C116" s="317"/>
      <c r="D116" s="317"/>
      <c r="E116" s="319"/>
      <c r="F116" s="248"/>
      <c r="G116" s="248"/>
      <c r="H116" s="319"/>
      <c r="I116" s="319"/>
      <c r="J116" s="320"/>
      <c r="K116" s="320"/>
      <c r="L116" s="121"/>
      <c r="M116" s="121"/>
      <c r="N116" s="121"/>
      <c r="O116" s="179"/>
      <c r="P116" s="179"/>
      <c r="Q116" s="121"/>
      <c r="R116" s="121"/>
      <c r="S116" s="121"/>
      <c r="T116" s="121"/>
      <c r="U116" s="121"/>
      <c r="V116" s="121"/>
    </row>
    <row r="117">
      <c r="A117" s="429" t="str">
        <f>'テンプレート'!A107</f>
        <v>Dodges</v>
      </c>
      <c r="B117" s="110"/>
      <c r="C117" s="392"/>
      <c r="D117" s="121"/>
      <c r="E117" s="121"/>
      <c r="F117" s="121"/>
      <c r="G117" s="121"/>
      <c r="H117" s="121"/>
      <c r="I117" s="121"/>
      <c r="J117" s="180"/>
      <c r="K117" s="121"/>
      <c r="L117" s="121"/>
      <c r="M117" s="121"/>
      <c r="N117" s="121"/>
      <c r="O117" s="121"/>
      <c r="P117" s="121"/>
      <c r="Q117" s="180"/>
      <c r="R117" s="121"/>
      <c r="S117" s="121"/>
      <c r="T117" s="121"/>
      <c r="U117" s="121"/>
      <c r="V117" s="121"/>
    </row>
    <row r="118" outlineLevel="1">
      <c r="A118" s="112"/>
      <c r="B118" s="114"/>
      <c r="C118" s="430" t="s">
        <v>487</v>
      </c>
      <c r="D118" s="430" t="s">
        <v>489</v>
      </c>
      <c r="E118" s="430" t="s">
        <v>49</v>
      </c>
      <c r="F118" s="430" t="s">
        <v>490</v>
      </c>
      <c r="G118" s="431"/>
      <c r="H118" s="319"/>
      <c r="I118" s="319"/>
      <c r="J118" s="320"/>
      <c r="K118" s="320"/>
      <c r="L118" s="121"/>
      <c r="M118" s="121"/>
      <c r="N118" s="121"/>
      <c r="O118" s="121"/>
      <c r="P118" s="121"/>
      <c r="Q118" s="121"/>
      <c r="R118" s="121"/>
      <c r="S118" s="121"/>
      <c r="T118" s="121"/>
      <c r="U118" s="121"/>
      <c r="V118" s="121"/>
    </row>
    <row r="119" outlineLevel="1">
      <c r="A119" s="432" t="str">
        <f>'テンプレート'!A109</f>
        <v>Ground Dodges</v>
      </c>
      <c r="B119" s="433" t="str">
        <f>'テンプレート'!B109</f>
        <v>On-Spot</v>
      </c>
      <c r="C119" s="127" t="str">
        <f t="array" ref="C119">INDEX(Dodges!$C$3:$U$84, MATCH($A$1,Dodges!$A$3:$A$85,0), MATCH(C118,Dodges!$C$2:$F$2,0))</f>
        <v>3-17</v>
      </c>
      <c r="D119" s="127" t="str">
        <f t="array" ref="D119">INDEX(Dodges!$C$3:$U$84, MATCH($A$1,Dodges!$A$3:$A$85,0), MATCH(D118,Dodges!$C$2:$F$2,0))</f>
        <v>6-17</v>
      </c>
      <c r="E119" s="127" t="str">
        <f t="array" ref="E119">INDEX(Dodges!$C$3:$U$84, MATCH($A$1,Dodges!$A$3:$A$85,0), MATCH(E118,Dodges!$C$2:$F$2,0))</f>
        <v>26 (21)</v>
      </c>
      <c r="F119" s="127" t="str">
        <f t="array" ref="F119">INDEX(Dodges!$C$3:$U$84, MATCH($A$1,Dodges!$A$3:$A$85,0), MATCH(F118,Dodges!$C$2:$F$2,0))</f>
        <v>35 (28)</v>
      </c>
      <c r="G119" s="402"/>
      <c r="H119" s="319"/>
      <c r="I119" s="319"/>
      <c r="J119" s="320"/>
      <c r="K119" s="320"/>
      <c r="L119" s="320"/>
      <c r="M119" s="121"/>
      <c r="N119" s="121"/>
      <c r="O119" s="121"/>
      <c r="P119" s="121"/>
      <c r="Q119" s="121"/>
      <c r="R119" s="121"/>
      <c r="S119" s="121"/>
      <c r="T119" s="121"/>
      <c r="U119" s="121"/>
      <c r="V119" s="121"/>
    </row>
    <row r="120" outlineLevel="1">
      <c r="A120" s="231"/>
      <c r="B120" s="433" t="str">
        <f>'テンプレート'!B110</f>
        <v>Forward</v>
      </c>
      <c r="C120" s="127" t="str">
        <f t="array" ref="C120">INDEX(Dodges!$G$3:$U$84, MATCH($A$1,Dodges!$A$3:$A$85,0), MATCH(C118,Dodges!$G$2:$J$2,0))</f>
        <v>4-15</v>
      </c>
      <c r="D120" s="127" t="str">
        <f t="array" ref="D120">INDEX(Dodges!$G$3:$U$84, MATCH($A$1,Dodges!$A$3:$A$85,0), MATCH(D118,Dodges!$G$2:$J$2,0))</f>
        <v>8-14</v>
      </c>
      <c r="E120" s="127" t="str">
        <f t="array" ref="E120">INDEX(Dodges!$G$3:$U$84, MATCH($A$1,Dodges!$A$3:$A$85,0), MATCH(E118,Dodges!$G$2:$J$2,0))</f>
        <v>30</v>
      </c>
      <c r="F120" s="127">
        <f t="array" ref="F120">INDEX(Dodges!$G$3:$U$84, MATCH($A$1,Dodges!$A$3:$A$85,0), MATCH(F118,Dodges!$G$2:$J$2,0))</f>
        <v>40</v>
      </c>
      <c r="G120" s="436"/>
      <c r="H120" s="319"/>
      <c r="I120" s="319"/>
      <c r="J120" s="320"/>
      <c r="K120" s="320"/>
      <c r="L120" s="320"/>
      <c r="M120" s="320"/>
      <c r="N120" s="320"/>
      <c r="O120" s="121"/>
      <c r="P120" s="121"/>
      <c r="Q120" s="121"/>
      <c r="R120" s="121"/>
      <c r="S120" s="121"/>
      <c r="T120" s="121"/>
      <c r="U120" s="121"/>
      <c r="V120" s="121"/>
    </row>
    <row r="121" outlineLevel="1">
      <c r="A121" s="112"/>
      <c r="B121" s="433" t="str">
        <f>'テンプレート'!B111</f>
        <v>Backward</v>
      </c>
      <c r="C121" s="127" t="str">
        <f t="array" ref="C121">INDEX(Dodges!$K$3:$U$84, MATCH($A$1,Dodges!$A$3:$A$85,0), MATCH(C118,Dodges!$K$2:$N$2,0))</f>
        <v>5-16</v>
      </c>
      <c r="D121" s="127" t="str">
        <f t="array" ref="D121">INDEX(Dodges!$K$3:$U$84, MATCH($A$1,Dodges!$A$3:$A$85,0), MATCH(D118,Dodges!$K$2:$N$2,0))</f>
        <v>9-14</v>
      </c>
      <c r="E121" s="127" t="str">
        <f t="array" ref="E121">INDEX(Dodges!$K$3:$U$84, MATCH($A$1,Dodges!$A$3:$A$85,0), MATCH(E118,Dodges!$K$2:$N$2,0))</f>
        <v>35</v>
      </c>
      <c r="F121" s="127" t="str">
        <f t="array" ref="F121">INDEX(Dodges!$K$3:$U$84, MATCH($A$1,Dodges!$A$3:$A$85,0), MATCH(F118,Dodges!$K$2:$N$2,0))</f>
        <v>53</v>
      </c>
      <c r="G121" s="436"/>
      <c r="H121" s="434"/>
      <c r="I121" s="434"/>
      <c r="J121" s="179"/>
      <c r="K121" s="179"/>
      <c r="L121" s="179"/>
      <c r="M121" s="179"/>
      <c r="N121" s="179"/>
      <c r="O121" s="121"/>
      <c r="P121" s="121"/>
      <c r="Q121" s="121"/>
      <c r="R121" s="121"/>
      <c r="S121" s="121"/>
      <c r="T121" s="121"/>
      <c r="U121" s="121"/>
      <c r="V121" s="121"/>
    </row>
    <row r="122" outlineLevel="1">
      <c r="A122" s="432" t="str">
        <f>'テンプレート'!A112</f>
        <v>AirDodges</v>
      </c>
      <c r="B122" s="433" t="str">
        <f>'テンプレート'!B112</f>
        <v>Neutral</v>
      </c>
      <c r="C122" s="127" t="str">
        <f t="array" ref="C122">INDEX(Dodges!$O$3:$U$84, MATCH($A$1,Dodges!$A$3:$A$85,0), MATCH(C118,Dodges!$O$2:$R$2,0))</f>
        <v>3-27</v>
      </c>
      <c r="D122" s="127" t="str">
        <f t="array" ref="D122">INDEX(Dodges!$O$3:$U$84, MATCH($A$1,Dodges!$A$3:$A$85,0), MATCH(D118,Dodges!$O$2:$R$2,0))</f>
        <v>6-25</v>
      </c>
      <c r="E122" s="127" t="str">
        <f t="array" ref="E122">INDEX(Dodges!$O$3:$U$84, MATCH($A$1,Dodges!$A$3:$A$85,0), MATCH(E118,Dodges!$O$2:$R$2,0))</f>
        <v>49</v>
      </c>
      <c r="F122" s="248"/>
      <c r="G122" s="248"/>
      <c r="H122" s="180"/>
      <c r="I122" s="180"/>
      <c r="J122" s="121"/>
      <c r="K122" s="121"/>
      <c r="L122" s="121"/>
      <c r="M122" s="121"/>
      <c r="N122" s="121"/>
      <c r="O122" s="320"/>
      <c r="P122" s="320"/>
      <c r="Q122" s="320"/>
      <c r="R122" s="320"/>
      <c r="S122" s="320"/>
      <c r="T122" s="320"/>
      <c r="U122" s="320"/>
      <c r="V122" s="320"/>
    </row>
    <row r="123" outlineLevel="1">
      <c r="A123" s="112"/>
      <c r="B123" s="433" t="str">
        <f>'テンプレート'!B113</f>
        <v>Directional</v>
      </c>
      <c r="C123" s="127" t="str">
        <f t="array" ref="C123">INDEX(Dodges!$S$3:$U$84, MATCH($A$1,Dodges!$A$3:$A$85,0), MATCH(C118,Dodges!$S$2:$U$2,0))</f>
        <v>3-21</v>
      </c>
      <c r="D123" s="127" t="str">
        <f t="array" ref="D123">INDEX(Dodges!$S$3:$U$84, MATCH($A$1,Dodges!$A$3:$A$85,0), MATCH(D118,Dodges!$S$2:$U$2,0))</f>
        <v>6-20</v>
      </c>
      <c r="E123" s="127" t="str">
        <f t="array" ref="E123">INDEX(Dodges!$S$3:$U$84, MATCH($A$1,Dodges!$A$3:$A$85,0), MATCH(E118,Dodges!$S$2:$U$2,0))</f>
        <v>真横：80
真上：102
真下：67</v>
      </c>
      <c r="F123" s="436"/>
      <c r="G123" s="436"/>
      <c r="H123" s="180"/>
      <c r="I123" s="180"/>
      <c r="J123" s="179"/>
      <c r="K123" s="179"/>
      <c r="L123" s="179"/>
      <c r="M123" s="179"/>
      <c r="N123" s="121"/>
      <c r="O123" s="180"/>
      <c r="P123" s="180"/>
      <c r="Q123" s="180"/>
      <c r="R123" s="180"/>
      <c r="S123" s="180"/>
      <c r="T123" s="180"/>
      <c r="U123" s="180"/>
      <c r="V123" s="180"/>
    </row>
    <row r="124">
      <c r="A124" s="438"/>
      <c r="B124" s="439"/>
      <c r="C124" s="431"/>
      <c r="D124" s="431"/>
      <c r="E124" s="440"/>
      <c r="F124" s="431"/>
      <c r="G124" s="431"/>
      <c r="H124" s="431"/>
      <c r="I124" s="431"/>
      <c r="J124" s="121"/>
      <c r="K124" s="319"/>
      <c r="L124" s="319"/>
      <c r="M124" s="319"/>
      <c r="N124" s="319"/>
      <c r="O124" s="180"/>
      <c r="P124" s="180"/>
      <c r="Q124" s="180"/>
      <c r="R124" s="180"/>
      <c r="S124" s="180"/>
      <c r="T124" s="180"/>
      <c r="U124" s="180"/>
      <c r="V124" s="180"/>
    </row>
    <row r="125">
      <c r="A125" s="2523" t="s">
        <v>501</v>
      </c>
      <c r="B125" s="110"/>
      <c r="C125" s="2524"/>
      <c r="D125" s="2525"/>
      <c r="E125" s="2524"/>
      <c r="F125" s="2526"/>
      <c r="G125" s="2526"/>
      <c r="H125" s="179"/>
      <c r="I125" s="179"/>
      <c r="J125" s="180"/>
      <c r="K125" s="180"/>
      <c r="L125" s="180"/>
      <c r="M125" s="180"/>
      <c r="N125" s="180"/>
      <c r="O125" s="180"/>
      <c r="P125" s="180"/>
      <c r="Q125" s="180"/>
      <c r="R125" s="180"/>
      <c r="S125" s="180"/>
      <c r="T125" s="180"/>
      <c r="U125" s="180"/>
      <c r="V125" s="180"/>
    </row>
    <row r="126" outlineLevel="1">
      <c r="A126" s="112"/>
      <c r="B126" s="114"/>
      <c r="C126" s="2527" t="s">
        <v>487</v>
      </c>
      <c r="D126" s="2527" t="s">
        <v>49</v>
      </c>
      <c r="E126" s="2527" t="s">
        <v>48</v>
      </c>
      <c r="F126" s="2527" t="s">
        <v>50</v>
      </c>
      <c r="G126" s="2528" t="s">
        <v>51</v>
      </c>
      <c r="H126" s="320"/>
      <c r="I126" s="320"/>
      <c r="J126" s="179"/>
      <c r="K126" s="444" t="str">
        <f>'テンプレート'!K116</f>
        <v>アイテム取得</v>
      </c>
      <c r="L126" s="117"/>
      <c r="M126" s="445" t="str">
        <f>'テンプレート'!M116</f>
        <v>取得フレーム</v>
      </c>
      <c r="N126" s="445" t="str">
        <f>'テンプレート'!N116</f>
        <v>Duration</v>
      </c>
      <c r="O126" s="180"/>
      <c r="P126" s="180"/>
      <c r="Q126" s="180"/>
      <c r="R126" s="180"/>
      <c r="S126" s="180"/>
      <c r="T126" s="180"/>
      <c r="U126" s="180"/>
      <c r="V126" s="180"/>
    </row>
    <row r="127" outlineLevel="1">
      <c r="A127" s="446" t="s">
        <v>502</v>
      </c>
      <c r="B127" s="447" t="s">
        <v>503</v>
      </c>
      <c r="C127" s="1136"/>
      <c r="D127" s="564">
        <f t="array" ref="D127">INDEX('Ledge  Tech'!$C$3:$C121, MATCH($A$1,'Ledge  Tech'!$A$3:$A$109,0), MATCH(D126,'Ledge  Tech'!$C$2,0))</f>
        <v>19</v>
      </c>
      <c r="E127" s="1136"/>
      <c r="F127" s="1136"/>
      <c r="G127" s="1136"/>
      <c r="H127" s="320"/>
      <c r="I127" s="320"/>
      <c r="J127" s="121"/>
      <c r="K127" s="449" t="str">
        <f>'テンプレート'!K117</f>
        <v>小アイテム</v>
      </c>
      <c r="L127" s="450" t="str">
        <f>'テンプレート'!L117</f>
        <v>On-Spot</v>
      </c>
      <c r="M127" s="127" t="s">
        <v>504</v>
      </c>
      <c r="N127" s="127">
        <v>7.0</v>
      </c>
      <c r="O127" s="180"/>
      <c r="P127" s="180"/>
      <c r="Q127" s="180"/>
      <c r="R127" s="180"/>
      <c r="S127" s="180"/>
      <c r="T127" s="180"/>
      <c r="U127" s="180"/>
      <c r="V127" s="180"/>
    </row>
    <row r="128" outlineLevel="1">
      <c r="A128" s="222"/>
      <c r="B128" s="447" t="s">
        <v>455</v>
      </c>
      <c r="C128" s="564" t="str">
        <f t="array" ref="C128">INDEX('Ledge  Tech'!$D$3:$E121, MATCH($A$1,'Ledge  Tech'!$A$3:$A$109,0), MATCH(C126,'Ledge  Tech'!$D$2:$E$2,0))</f>
        <v>1-33</v>
      </c>
      <c r="D128" s="564">
        <f t="array" ref="D128">INDEX('Ledge  Tech'!$D$3:$E121, MATCH($A$1,'Ledge  Tech'!$A$3:$A$109,0), MATCH(D126,'Ledge  Tech'!$D$2:$E$2,0))</f>
        <v>34</v>
      </c>
      <c r="E128" s="1136"/>
      <c r="F128" s="1136"/>
      <c r="G128" s="1136"/>
      <c r="H128" s="320"/>
      <c r="I128" s="320"/>
      <c r="J128" s="179"/>
      <c r="K128" s="207"/>
      <c r="L128" s="450" t="str">
        <f>'テンプレート'!L118</f>
        <v>歩き</v>
      </c>
      <c r="M128" s="127" t="s">
        <v>504</v>
      </c>
      <c r="N128" s="127">
        <v>19.0</v>
      </c>
      <c r="O128" s="180"/>
      <c r="P128" s="180"/>
      <c r="Q128" s="180"/>
      <c r="R128" s="180"/>
      <c r="S128" s="180"/>
      <c r="T128" s="180"/>
      <c r="U128" s="180"/>
      <c r="V128" s="180"/>
    </row>
    <row r="129" outlineLevel="1">
      <c r="A129" s="222"/>
      <c r="B129" s="447" t="s">
        <v>486</v>
      </c>
      <c r="C129" s="564" t="str">
        <f t="array" ref="C129">INDEX('Ledge  Tech'!$F$3:$G$109, MATCH($A$1,'Ledge  Tech'!$A$3:$A$109,0), MATCH(C126,'Ledge  Tech'!$F$2:$G$2,0))</f>
        <v>1-26</v>
      </c>
      <c r="D129" s="564">
        <f t="array" ref="D129">INDEX('Ledge  Tech'!$F$3:$G$109, MATCH($A$1,'Ledge  Tech'!$A$3:$A$109,0), MATCH(D126,'Ledge  Tech'!$F$2:$G$2,0))</f>
        <v>45</v>
      </c>
      <c r="E129" s="1136"/>
      <c r="F129" s="1136"/>
      <c r="G129" s="1136"/>
      <c r="H129" s="320"/>
      <c r="I129" s="320"/>
      <c r="J129" s="121"/>
      <c r="K129" s="451" t="str">
        <f>'テンプレート'!K119</f>
        <v>アイテム投擲</v>
      </c>
      <c r="L129" s="117"/>
      <c r="M129" s="445" t="str">
        <f>'テンプレート'!M119</f>
        <v>投擲フレーム</v>
      </c>
      <c r="N129" s="445" t="str">
        <f>'テンプレート'!N119</f>
        <v>Duration</v>
      </c>
      <c r="O129" s="180"/>
      <c r="P129" s="180"/>
      <c r="Q129" s="180"/>
      <c r="R129" s="180"/>
      <c r="S129" s="180"/>
      <c r="T129" s="180"/>
      <c r="U129" s="180"/>
      <c r="V129" s="180"/>
    </row>
    <row r="130" outlineLevel="1">
      <c r="A130" s="222"/>
      <c r="B130" s="447" t="s">
        <v>505</v>
      </c>
      <c r="C130" s="564" t="str">
        <f t="array" ref="C130">INDEX('Ledge  Tech'!$H$3:$I$109, MATCH($A$1,'Ledge  Tech'!$A$3:$A$109,0), MATCH(C126,'Ledge  Tech'!$H$2:$I$2,0))</f>
        <v>1-12</v>
      </c>
      <c r="D130" s="564">
        <f t="array" ref="D130">INDEX('Ledge  Tech'!$H$3:$I$109, MATCH($A$1,'Ledge  Tech'!$A$3:$A$109,0), MATCH(D126,'Ledge  Tech'!$H$2:$I$2,0))</f>
        <v>14</v>
      </c>
      <c r="E130" s="1136"/>
      <c r="F130" s="1136"/>
      <c r="G130" s="1136"/>
      <c r="H130" s="320"/>
      <c r="I130" s="320"/>
      <c r="J130" s="179"/>
      <c r="K130" s="452" t="str">
        <f>'テンプレート'!K120</f>
        <v>Ground投擲</v>
      </c>
      <c r="L130" s="450" t="str">
        <f>'テンプレート'!L120</f>
        <v>前Throws</v>
      </c>
      <c r="M130" s="127" t="s">
        <v>90</v>
      </c>
      <c r="N130" s="127">
        <v>24.0</v>
      </c>
      <c r="O130" s="121"/>
      <c r="P130" s="121"/>
      <c r="Q130" s="121"/>
      <c r="R130" s="121"/>
      <c r="S130" s="121"/>
      <c r="T130" s="121"/>
      <c r="U130" s="121"/>
      <c r="V130" s="121"/>
    </row>
    <row r="131" outlineLevel="1">
      <c r="A131" s="207"/>
      <c r="B131" s="447" t="s">
        <v>506</v>
      </c>
      <c r="C131" s="564" t="str">
        <f t="array" ref="C131">INDEX('Ledge  Tech'!$J$3:$M$109, MATCH($A$1,'Ledge  Tech'!$A$3:$A$109,0), MATCH(C126,'Ledge  Tech'!$J$2:$M$2,0))</f>
        <v>1-26</v>
      </c>
      <c r="D131" s="564">
        <f t="array" ref="D131">INDEX('Ledge  Tech'!$J$3:$M$109, MATCH($A$1,'Ledge  Tech'!$A$3:$A$109,0), MATCH(D126,'Ledge  Tech'!$J$2:$M$2,0))</f>
        <v>55</v>
      </c>
      <c r="E131" s="564" t="str">
        <f t="array" ref="E131">INDEX('Ledge  Tech'!$J$3:$M$109, MATCH($A$1,'Ledge  Tech'!$A$3:$A$109,0), MATCH(E126,'Ledge  Tech'!$J$2:$M$2,0))</f>
        <v>24-26</v>
      </c>
      <c r="F131" s="564">
        <f t="array" ref="F131">INDEX('Ledge  Tech'!$J$3:$M$109, MATCH($A$1,'Ledge  Tech'!$A$3:$A$109,0), MATCH(F126,'Ledge  Tech'!$J$2:$M$2,0))</f>
        <v>10</v>
      </c>
      <c r="G131" s="564">
        <f>F131*1.2</f>
        <v>12</v>
      </c>
      <c r="H131" s="320"/>
      <c r="I131" s="320"/>
      <c r="J131" s="121"/>
      <c r="K131" s="222"/>
      <c r="L131" s="450" t="str">
        <f>'テンプレート'!L121</f>
        <v>後Throws</v>
      </c>
      <c r="M131" s="127" t="s">
        <v>191</v>
      </c>
      <c r="N131" s="127">
        <v>24.0</v>
      </c>
      <c r="O131" s="121"/>
      <c r="P131" s="121"/>
      <c r="Q131" s="121"/>
      <c r="R131" s="121"/>
      <c r="S131" s="121"/>
      <c r="T131" s="121"/>
      <c r="U131" s="121"/>
      <c r="V131" s="121"/>
    </row>
    <row r="132" outlineLevel="1">
      <c r="A132" s="446" t="s">
        <v>507</v>
      </c>
      <c r="B132" s="447" t="s">
        <v>455</v>
      </c>
      <c r="C132" s="564" t="str">
        <f t="array" ref="C132">INDEX('Ledge  Tech'!$N$3:$O$109, MATCH($A$1,'Ledge  Tech'!$A$3:$A$109,0), MATCH(C126,'Ledge  Tech'!$N$2:$O$2,0))</f>
        <v>1-20</v>
      </c>
      <c r="D132" s="564">
        <f t="array" ref="D132">INDEX('Ledge  Tech'!$N$3:$O$109, MATCH($A$1,'Ledge  Tech'!$A$3:$A$109,0), MATCH(D126,'Ledge  Tech'!$N$2:$O$2,0))</f>
        <v>26</v>
      </c>
      <c r="E132" s="1136"/>
      <c r="F132" s="1136"/>
      <c r="G132" s="1136"/>
      <c r="H132" s="320"/>
      <c r="I132" s="320"/>
      <c r="J132" s="179"/>
      <c r="K132" s="222"/>
      <c r="L132" s="450" t="str">
        <f>'テンプレート'!L122</f>
        <v>上Throws</v>
      </c>
      <c r="M132" s="127" t="s">
        <v>74</v>
      </c>
      <c r="N132" s="127">
        <v>23.0</v>
      </c>
      <c r="O132" s="320"/>
      <c r="P132" s="320"/>
      <c r="Q132" s="320"/>
      <c r="R132" s="320"/>
      <c r="S132" s="320"/>
      <c r="T132" s="320"/>
      <c r="U132" s="320"/>
      <c r="V132" s="320"/>
    </row>
    <row r="133" outlineLevel="1">
      <c r="A133" s="222"/>
      <c r="B133" s="447" t="s">
        <v>496</v>
      </c>
      <c r="C133" s="564" t="str">
        <f t="array" ref="C133">INDEX('Ledge  Tech'!$P$3:$Q$109, MATCH($A$1,'Ledge  Tech'!$A$3:$A$109,0), MATCH(C126,'Ledge  Tech'!$P$2:$Q$2,0))</f>
        <v>1-20</v>
      </c>
      <c r="D133" s="564">
        <f t="array" ref="D133">INDEX('Ledge  Tech'!$P$3:$Q$109, MATCH($A$1,'Ledge  Tech'!$A$3:$A$109,0), MATCH(D126,'Ledge  Tech'!$P$2:$Q$2,0))</f>
        <v>40</v>
      </c>
      <c r="E133" s="1136"/>
      <c r="F133" s="1136"/>
      <c r="G133" s="1136"/>
      <c r="H133" s="320"/>
      <c r="I133" s="320"/>
      <c r="J133" s="121"/>
      <c r="K133" s="222"/>
      <c r="L133" s="450" t="str">
        <f>'テンプレート'!L123</f>
        <v>下Throws</v>
      </c>
      <c r="M133" s="127" t="s">
        <v>90</v>
      </c>
      <c r="N133" s="127">
        <v>19.0</v>
      </c>
      <c r="O133" s="180"/>
      <c r="P133" s="180"/>
      <c r="Q133" s="180"/>
      <c r="R133" s="180"/>
      <c r="S133" s="180"/>
      <c r="T133" s="180"/>
      <c r="U133" s="180"/>
      <c r="V133" s="180"/>
    </row>
    <row r="134" outlineLevel="1">
      <c r="A134" s="207"/>
      <c r="B134" s="447" t="s">
        <v>497</v>
      </c>
      <c r="C134" s="564" t="str">
        <f t="array" ref="C134">INDEX('Ledge  Tech'!$R$3:$S$109, MATCH($A$1,'Ledge  Tech'!$A$3:$A$109,0), MATCH(C126,'Ledge  Tech'!$R$2:$S$2,0))</f>
        <v>1-20</v>
      </c>
      <c r="D134" s="564">
        <f t="array" ref="D134">INDEX('Ledge  Tech'!$R$3:$S$109, MATCH($A$1,'Ledge  Tech'!$A$3:$A$109,0), MATCH(D126,'Ledge  Tech'!$R$2:$S$2,0))</f>
        <v>40</v>
      </c>
      <c r="E134" s="1136"/>
      <c r="F134" s="1136"/>
      <c r="G134" s="1136"/>
      <c r="H134" s="320"/>
      <c r="I134" s="320"/>
      <c r="J134" s="179"/>
      <c r="K134" s="222"/>
      <c r="L134" s="453" t="str">
        <f>'テンプレート'!L124</f>
        <v>ダッシュ</v>
      </c>
      <c r="M134" s="127" t="s">
        <v>229</v>
      </c>
      <c r="N134" s="127">
        <v>37.0</v>
      </c>
      <c r="O134" s="180"/>
      <c r="P134" s="180"/>
      <c r="Q134" s="180"/>
      <c r="R134" s="180"/>
      <c r="S134" s="180"/>
      <c r="T134" s="180"/>
      <c r="U134" s="180"/>
      <c r="V134" s="180"/>
    </row>
    <row r="135" outlineLevel="1">
      <c r="A135" s="446" t="s">
        <v>508</v>
      </c>
      <c r="B135" s="447" t="s">
        <v>509</v>
      </c>
      <c r="C135" s="1136"/>
      <c r="D135" s="564" t="str">
        <f t="array" ref="D135">INDEX('Get-Ups'!$C$3:$C121, MATCH($A$1,'Get-Ups'!$A$3:$A$109,0), MATCH(D126,'Get-Ups'!$C$2:$AD$2,0))</f>
        <v>25</v>
      </c>
      <c r="E135" s="1136"/>
      <c r="F135" s="1136"/>
      <c r="G135" s="1136"/>
      <c r="H135" s="320"/>
      <c r="I135" s="320"/>
      <c r="J135" s="121"/>
      <c r="K135" s="207"/>
      <c r="L135" s="453" t="str">
        <f>'テンプレート'!L125</f>
        <v>On-Spot捨て</v>
      </c>
      <c r="M135" s="127" t="s">
        <v>66</v>
      </c>
      <c r="N135" s="127">
        <v>23.0</v>
      </c>
      <c r="O135" s="180"/>
      <c r="P135" s="180"/>
      <c r="Q135" s="180"/>
      <c r="R135" s="180"/>
      <c r="S135" s="180"/>
      <c r="T135" s="180"/>
      <c r="U135" s="180"/>
      <c r="V135" s="180"/>
    </row>
    <row r="136" outlineLevel="1">
      <c r="A136" s="222"/>
      <c r="B136" s="447" t="s">
        <v>455</v>
      </c>
      <c r="C136" s="2529" t="str">
        <f t="array" ref="C136">INDEX('Get-Ups'!$D$3:$E121, MATCH($A$1,'Get-Ups'!$A$3:$A$109,0), MATCH(C126,'Get-Ups'!$D$2:$AD$2,0))</f>
        <v>1-22</v>
      </c>
      <c r="D136" s="2530">
        <f t="array" ref="D136">INDEX('Get-Ups'!$D$3:$E121, MATCH($A$1,'Get-Ups'!$A$3:$A$109,0), MATCH(D126,'Get-Ups'!$D$2:$AD$2,0))</f>
        <v>29</v>
      </c>
      <c r="E136" s="1136"/>
      <c r="F136" s="1136"/>
      <c r="G136" s="1136"/>
      <c r="H136" s="320"/>
      <c r="I136" s="320"/>
      <c r="J136" s="179"/>
      <c r="K136" s="452" t="str">
        <f>'テンプレート'!K126</f>
        <v>Air投擲</v>
      </c>
      <c r="L136" s="450" t="str">
        <f>'テンプレート'!L126</f>
        <v>前Throws</v>
      </c>
      <c r="M136" s="127" t="s">
        <v>90</v>
      </c>
      <c r="N136" s="127">
        <v>24.0</v>
      </c>
      <c r="O136" s="180"/>
      <c r="P136" s="180"/>
      <c r="Q136" s="180"/>
      <c r="R136" s="180"/>
      <c r="S136" s="180"/>
      <c r="T136" s="180"/>
      <c r="U136" s="180"/>
      <c r="V136" s="180"/>
    </row>
    <row r="137" outlineLevel="1">
      <c r="A137" s="222"/>
      <c r="B137" s="447" t="s">
        <v>496</v>
      </c>
      <c r="C137" s="2529" t="str">
        <f t="array" ref="C137">INDEX('Get-Ups'!$F$3:$G$109, MATCH($A$1,'Get-Ups'!$A$3:$A$109,0), MATCH(C126,'Get-Ups'!$F$2:$AD$2,0))</f>
        <v>1-23</v>
      </c>
      <c r="D137" s="2530">
        <f t="array" ref="D137">INDEX('Get-Ups'!$F$3:$G$109, MATCH($A$1,'Get-Ups'!$A$3:$A$109,0), MATCH(D126,'Get-Ups'!$F$2:$AD$2,0))</f>
        <v>35</v>
      </c>
      <c r="E137" s="1136"/>
      <c r="F137" s="1136"/>
      <c r="G137" s="1136"/>
      <c r="H137" s="320"/>
      <c r="I137" s="320"/>
      <c r="J137" s="121"/>
      <c r="K137" s="222"/>
      <c r="L137" s="450" t="str">
        <f>'テンプレート'!L127</f>
        <v>後Throws</v>
      </c>
      <c r="M137" s="127" t="s">
        <v>191</v>
      </c>
      <c r="N137" s="127">
        <v>24.0</v>
      </c>
      <c r="O137" s="180"/>
      <c r="P137" s="180"/>
      <c r="Q137" s="180"/>
      <c r="R137" s="180"/>
      <c r="S137" s="180"/>
      <c r="T137" s="180"/>
      <c r="U137" s="180"/>
      <c r="V137" s="180"/>
    </row>
    <row r="138" outlineLevel="1">
      <c r="A138" s="222"/>
      <c r="B138" s="447" t="s">
        <v>497</v>
      </c>
      <c r="C138" s="564" t="str">
        <f t="array" ref="C138">INDEX('Get-Ups'!$H$3:$I$109, MATCH($A$1,'Get-Ups'!$A$3:$A$109,0), MATCH(C126,'Get-Ups'!$H$2:$AD$2,0))</f>
        <v>1-19</v>
      </c>
      <c r="D138" s="564">
        <f t="array" ref="D138">INDEX('Get-Ups'!$H$3:$I$109, MATCH($A$1,'Get-Ups'!$A$3:$A$109,0), MATCH(D126,'Get-Ups'!$H$2:$AD$2,0))</f>
        <v>35</v>
      </c>
      <c r="E138" s="1136"/>
      <c r="F138" s="1136"/>
      <c r="G138" s="1136"/>
      <c r="H138" s="320"/>
      <c r="I138" s="320"/>
      <c r="J138" s="179"/>
      <c r="K138" s="222"/>
      <c r="L138" s="450" t="str">
        <f>'テンプレート'!L128</f>
        <v>上Throws</v>
      </c>
      <c r="M138" s="127" t="s">
        <v>74</v>
      </c>
      <c r="N138" s="127">
        <v>23.0</v>
      </c>
      <c r="O138" s="180"/>
      <c r="P138" s="180"/>
      <c r="Q138" s="180"/>
      <c r="R138" s="180"/>
      <c r="S138" s="180"/>
      <c r="T138" s="180"/>
      <c r="U138" s="180"/>
      <c r="V138" s="180"/>
    </row>
    <row r="139" outlineLevel="1">
      <c r="A139" s="222"/>
      <c r="B139" s="447" t="s">
        <v>510</v>
      </c>
      <c r="C139" s="2531" t="str">
        <f t="array" ref="C139">INDEX('Get-Ups'!$J$3:$M$109, MATCH($A$1,'Get-Ups'!$A$3:$A$109,0), MATCH(C126,'Get-Ups'!$J$2:$AD$2,0))</f>
        <v>1-20</v>
      </c>
      <c r="D139" s="2532">
        <f t="array" ref="D139">INDEX('Get-Ups'!$J$3:$M$109, MATCH($A$1,'Get-Ups'!$A$3:$A$109,0), MATCH(D126,'Get-Ups'!$J$2:$AD$2,0))</f>
        <v>45</v>
      </c>
      <c r="E139" s="2529" t="str">
        <f t="array" ref="E139">INDEX('Get-Ups'!$J$3:$M$109, MATCH($A$1,'Get-Ups'!$A$3:$A$109,0), MATCH(E126,'Get-Ups'!$J$2:$AD$2,0))</f>
        <v>14-15</v>
      </c>
      <c r="F139" s="2530">
        <f t="array" ref="F139">INDEX('Get-Ups'!$J$3:$M$109, MATCH($A$1,'Get-Ups'!$A$3:$A$109,0), MATCH(F126,'Get-Ups'!$J$2:$AD$2,0))</f>
        <v>7</v>
      </c>
      <c r="G139" s="564">
        <f t="shared" ref="G139:G140" si="2">F139*1.2</f>
        <v>8.4</v>
      </c>
      <c r="H139" s="320"/>
      <c r="I139" s="320"/>
      <c r="J139" s="121"/>
      <c r="K139" s="207"/>
      <c r="L139" s="450" t="str">
        <f>'テンプレート'!L129</f>
        <v>下Throws</v>
      </c>
      <c r="M139" s="127" t="s">
        <v>145</v>
      </c>
      <c r="N139" s="127">
        <v>19.0</v>
      </c>
      <c r="O139" s="121"/>
      <c r="P139" s="121"/>
      <c r="Q139" s="121"/>
      <c r="R139" s="121"/>
      <c r="S139" s="121"/>
      <c r="T139" s="121"/>
      <c r="U139" s="121"/>
      <c r="V139" s="121"/>
    </row>
    <row r="140" outlineLevel="1">
      <c r="A140" s="207"/>
      <c r="B140" s="458" t="s">
        <v>511</v>
      </c>
      <c r="C140" s="114"/>
      <c r="D140" s="114"/>
      <c r="E140" s="2529" t="str">
        <f t="array" ref="E140">INDEX('Get-Ups'!$N$3:$O$109, MATCH($A$1,'Get-Ups'!$A$3:$A$109,0), MATCH(E126,'Get-Ups'!$N$2:$AD$2,0))</f>
        <v>19-20</v>
      </c>
      <c r="F140" s="2530">
        <f t="array" ref="F140">INDEX('Get-Ups'!$N$3:$O$109, MATCH($A$1,'Get-Ups'!$A$3:$A$109,0), MATCH(F126,'Get-Ups'!$N$2:$AD$2,0))</f>
        <v>7</v>
      </c>
      <c r="G140" s="564">
        <f t="shared" si="2"/>
        <v>8.4</v>
      </c>
      <c r="H140" s="320"/>
      <c r="I140" s="320"/>
      <c r="J140" s="121"/>
      <c r="K140" s="459" t="str">
        <f>'テンプレート'!K130</f>
        <v>踏み台ジャンプ</v>
      </c>
      <c r="L140" s="224"/>
      <c r="M140" s="445" t="str">
        <f>'テンプレート'!M130</f>
        <v>Duration</v>
      </c>
      <c r="N140" s="138"/>
      <c r="O140" s="121"/>
      <c r="P140" s="121"/>
      <c r="Q140" s="121"/>
      <c r="R140" s="121"/>
      <c r="S140" s="121"/>
      <c r="T140" s="121"/>
      <c r="U140" s="121"/>
      <c r="V140" s="121"/>
    </row>
    <row r="141" outlineLevel="1">
      <c r="A141" s="446" t="s">
        <v>512</v>
      </c>
      <c r="B141" s="447" t="s">
        <v>509</v>
      </c>
      <c r="C141" s="1136"/>
      <c r="D141" s="2529" t="str">
        <f t="array" ref="D141">INDEX('Get-Ups'!$C$3:$C121, MATCH($A$1,'Get-Ups'!$A$3:$A$109,0), MATCH(D126,'Get-Ups'!$C$2,0))</f>
        <v>25</v>
      </c>
      <c r="E141" s="1136"/>
      <c r="F141" s="1136"/>
      <c r="G141" s="1136"/>
      <c r="H141" s="320"/>
      <c r="I141" s="320"/>
      <c r="J141" s="179"/>
      <c r="K141" s="460" t="str">
        <f>'テンプレート'!K131</f>
        <v>踏み</v>
      </c>
      <c r="L141" s="461" t="str">
        <f>'テンプレート'!L131</f>
        <v>踏み</v>
      </c>
      <c r="M141" s="127">
        <v>8.0</v>
      </c>
      <c r="N141" s="2725"/>
      <c r="O141" s="121"/>
      <c r="P141" s="121"/>
      <c r="Q141" s="121"/>
      <c r="R141" s="121"/>
      <c r="S141" s="121"/>
      <c r="T141" s="121"/>
      <c r="U141" s="121"/>
      <c r="V141" s="121"/>
    </row>
    <row r="142" outlineLevel="1">
      <c r="A142" s="222"/>
      <c r="B142" s="447" t="s">
        <v>455</v>
      </c>
      <c r="C142" s="2529" t="str">
        <f t="array" ref="C142">INDEX('Get-Ups'!$P$3:$Q$109, MATCH($A$1,'Get-Ups'!$A$3:$A$109,0), MATCH(C126,'Get-Ups'!$P$2:$AD$2,0))</f>
        <v>1-22</v>
      </c>
      <c r="D142" s="2530">
        <f t="array" ref="D142">INDEX('Get-Ups'!$P$3:$Q$109, MATCH($A$1,'Get-Ups'!$A$3:$A$109,0), MATCH(D126,'Get-Ups'!$P$2:$AD$2,0))</f>
        <v>29</v>
      </c>
      <c r="E142" s="1136"/>
      <c r="F142" s="1136"/>
      <c r="G142" s="1136"/>
      <c r="H142" s="320"/>
      <c r="I142" s="320"/>
      <c r="J142" s="121"/>
      <c r="K142" s="452" t="str">
        <f>'テンプレート'!K132</f>
        <v>踏まれ</v>
      </c>
      <c r="L142" s="461" t="str">
        <f>'テンプレート'!L132</f>
        <v>Ground踏まれ</v>
      </c>
      <c r="M142" s="127" t="s">
        <v>504</v>
      </c>
      <c r="N142" s="2725"/>
      <c r="O142" s="320"/>
      <c r="P142" s="320"/>
      <c r="Q142" s="320"/>
      <c r="R142" s="320"/>
      <c r="S142" s="320"/>
      <c r="T142" s="320"/>
      <c r="U142" s="320"/>
      <c r="V142" s="320"/>
    </row>
    <row r="143" outlineLevel="1">
      <c r="A143" s="222"/>
      <c r="B143" s="447" t="s">
        <v>496</v>
      </c>
      <c r="C143" s="2529" t="str">
        <f t="array" ref="C143">INDEX('Get-Ups'!$R$3:$S$109, MATCH($A$1,'Get-Ups'!$A$3:$A$109,0), MATCH(C126,'Get-Ups'!$R$2:$AD$2,0))</f>
        <v>1-19</v>
      </c>
      <c r="D143" s="2530">
        <f t="array" ref="D143">INDEX('Get-Ups'!$R$3:$S$109, MATCH($A$1,'Get-Ups'!$A$3:$A$109,0), MATCH(D126,'Get-Ups'!$R$2:$AD$2,0))</f>
        <v>35</v>
      </c>
      <c r="E143" s="1136"/>
      <c r="F143" s="1136"/>
      <c r="G143" s="1136"/>
      <c r="H143" s="320"/>
      <c r="I143" s="320"/>
      <c r="J143" s="179"/>
      <c r="K143" s="222"/>
      <c r="L143" s="461" t="str">
        <f>'テンプレート'!L133</f>
        <v>Ground硬直</v>
      </c>
      <c r="M143" s="127">
        <v>28.0</v>
      </c>
      <c r="N143" s="108"/>
      <c r="O143" s="180"/>
      <c r="P143" s="180"/>
      <c r="Q143" s="180"/>
      <c r="R143" s="180"/>
      <c r="S143" s="180"/>
      <c r="T143" s="180"/>
      <c r="U143" s="180"/>
      <c r="V143" s="180"/>
    </row>
    <row r="144" outlineLevel="1">
      <c r="A144" s="222"/>
      <c r="B144" s="447" t="s">
        <v>497</v>
      </c>
      <c r="C144" s="2529" t="str">
        <f t="array" ref="C144">INDEX('Get-Ups'!$T$3:$U$109, MATCH($A$1,'Get-Ups'!$A$3:$A$109,0), MATCH(C126,'Get-Ups'!$T$2:$AD$2,0))</f>
        <v>1-25</v>
      </c>
      <c r="D144" s="2530">
        <f t="array" ref="D144">INDEX('Get-Ups'!$T$3:$U$109, MATCH($A$1,'Get-Ups'!$A$3:$A$109,0), MATCH(D126,'Get-Ups'!$T$2:$AD$2,0))</f>
        <v>35</v>
      </c>
      <c r="E144" s="1136"/>
      <c r="F144" s="1136"/>
      <c r="G144" s="1136"/>
      <c r="H144" s="320"/>
      <c r="I144" s="320"/>
      <c r="J144" s="121"/>
      <c r="K144" s="222"/>
      <c r="L144" s="461" t="str">
        <f>'テンプレート'!L134</f>
        <v>Air踏まれ</v>
      </c>
      <c r="M144" s="127">
        <v>8.0</v>
      </c>
      <c r="N144" s="108"/>
      <c r="O144" s="180"/>
      <c r="P144" s="180"/>
      <c r="Q144" s="180"/>
      <c r="R144" s="180"/>
      <c r="S144" s="180"/>
      <c r="T144" s="180"/>
      <c r="U144" s="180"/>
      <c r="V144" s="180"/>
    </row>
    <row r="145" outlineLevel="1">
      <c r="A145" s="222"/>
      <c r="B145" s="447" t="s">
        <v>510</v>
      </c>
      <c r="C145" s="2531" t="str">
        <f t="array" ref="C145">INDEX('Get-Ups'!$V$3:$Y$109, MATCH($A$1,'Get-Ups'!$A$3:$A$109,0), MATCH(C126,'Get-Ups'!$V$2:$AD$2,0))</f>
        <v>1-20</v>
      </c>
      <c r="D145" s="2532">
        <f t="array" ref="D145">INDEX('Get-Ups'!$V$3:$Y$109, MATCH($A$1,'Get-Ups'!$A$3:$A$109,0), MATCH(D126,'Get-Ups'!$V$2:$AD$2,0))</f>
        <v>45</v>
      </c>
      <c r="E145" s="2529" t="str">
        <f t="array" ref="E145">INDEX('Get-Ups'!$V$3:$Y$109, MATCH($A$1,'Get-Ups'!$A$3:$A$109,0), MATCH(E126,'Get-Ups'!$V$2:$AD$2,0))</f>
        <v>14-15</v>
      </c>
      <c r="F145" s="2530">
        <f t="array" ref="F145">INDEX('Get-Ups'!$V$3:$Y$109, MATCH($A$1,'Get-Ups'!$A$3:$A$109,0), MATCH(F126,'Get-Ups'!$V$2:$AD$2,0))</f>
        <v>7</v>
      </c>
      <c r="G145" s="564">
        <f t="shared" ref="G145:G146" si="3">F145*1.2</f>
        <v>8.4</v>
      </c>
      <c r="H145" s="320"/>
      <c r="I145" s="320"/>
      <c r="J145" s="179"/>
      <c r="K145" s="222"/>
      <c r="L145" s="461" t="str">
        <f>'テンプレート'!L135</f>
        <v>Air落下</v>
      </c>
      <c r="M145" s="127">
        <v>36.0</v>
      </c>
      <c r="N145" s="108"/>
      <c r="O145" s="180"/>
      <c r="P145" s="180"/>
      <c r="Q145" s="180"/>
      <c r="R145" s="180"/>
      <c r="S145" s="180"/>
      <c r="T145" s="180"/>
      <c r="U145" s="180"/>
      <c r="V145" s="180"/>
    </row>
    <row r="146" outlineLevel="1">
      <c r="A146" s="207"/>
      <c r="B146" s="458" t="s">
        <v>511</v>
      </c>
      <c r="C146" s="114"/>
      <c r="D146" s="114"/>
      <c r="E146" s="2529" t="str">
        <f t="array" ref="E146">INDEX('Get-Ups'!$Z$3:$AA$109, MATCH($A$1,'Get-Ups'!$A$3:$A$109,0), MATCH(E126,'Get-Ups'!$Z$2:$AD$2,0))</f>
        <v>19-20</v>
      </c>
      <c r="F146" s="2530">
        <f t="array" ref="F146">INDEX('Get-Ups'!$Z$3:$AA$109, MATCH($A$1,'Get-Ups'!$A$3:$A$109,0), MATCH(F126,'Get-Ups'!$Z$2:$AD$2,0))</f>
        <v>7</v>
      </c>
      <c r="G146" s="564">
        <f t="shared" si="3"/>
        <v>8.4</v>
      </c>
      <c r="H146" s="320"/>
      <c r="I146" s="320"/>
      <c r="J146" s="179"/>
      <c r="K146" s="451" t="str">
        <f>'テンプレート'!K136</f>
        <v>倒れダメージ</v>
      </c>
      <c r="L146" s="120"/>
      <c r="M146" s="445" t="str">
        <f>'テンプレート'!M136</f>
        <v>Duration</v>
      </c>
      <c r="N146" s="108"/>
      <c r="O146" s="180"/>
      <c r="P146" s="180"/>
      <c r="Q146" s="180"/>
      <c r="R146" s="180"/>
      <c r="S146" s="180"/>
      <c r="T146" s="180"/>
      <c r="U146" s="180"/>
      <c r="V146" s="180"/>
    </row>
    <row r="147" outlineLevel="1">
      <c r="A147" s="446" t="s">
        <v>513</v>
      </c>
      <c r="B147" s="447" t="s">
        <v>514</v>
      </c>
      <c r="C147" s="2529" t="str">
        <f t="array" ref="C147">INDEX(Tripping!$C$3:$D121, MATCH($A$1,Tripping!$A$3:$A$109,0), MATCH(C126,Tripping!$C$2:$AC$2,0))</f>
        <v>1-5</v>
      </c>
      <c r="D147" s="2530">
        <f t="array" ref="D147">INDEX(Tripping!$C$3:$D121, MATCH($A$1,Tripping!$A$3:$A$109,0), MATCH(D126,Tripping!$C$2:$AC$2,0))</f>
        <v>29</v>
      </c>
      <c r="E147" s="1136"/>
      <c r="F147" s="1136"/>
      <c r="G147" s="1136"/>
      <c r="H147" s="320"/>
      <c r="I147" s="320"/>
      <c r="J147" s="121"/>
      <c r="K147" s="460" t="str">
        <f>'テンプレート'!K137</f>
        <v>あお向け倒れ</v>
      </c>
      <c r="L147" s="453" t="str">
        <f>'テンプレート'!L137</f>
        <v>モーション大</v>
      </c>
      <c r="M147" s="127">
        <v>39.0</v>
      </c>
      <c r="N147" s="2725"/>
      <c r="O147" s="180"/>
      <c r="P147" s="180"/>
      <c r="Q147" s="180"/>
      <c r="R147" s="180"/>
      <c r="S147" s="180"/>
      <c r="T147" s="180"/>
      <c r="U147" s="180"/>
      <c r="V147" s="180"/>
    </row>
    <row r="148" outlineLevel="1">
      <c r="A148" s="222"/>
      <c r="B148" s="447" t="s">
        <v>515</v>
      </c>
      <c r="C148" s="2529" t="str">
        <f t="array" ref="C148">INDEX(Tripping!$E$3:$F121, MATCH($A$1,Tripping!$A$3:$A$109,0), MATCH(C126,Tripping!$E$2:$AC$2,0))</f>
        <v>1-5</v>
      </c>
      <c r="D148" s="2530">
        <f t="array" ref="D148">INDEX(Tripping!$E$3:$F121, MATCH($A$1,Tripping!$A$3:$A$109,0), MATCH(D126,Tripping!$E$2:$AC$2,0))</f>
        <v>39</v>
      </c>
      <c r="E148" s="1136"/>
      <c r="F148" s="1136"/>
      <c r="G148" s="1136"/>
      <c r="H148" s="320"/>
      <c r="I148" s="320"/>
      <c r="J148" s="179"/>
      <c r="K148" s="460" t="str">
        <f>'テンプレート'!K138</f>
        <v>うつ伏せ倒れ</v>
      </c>
      <c r="L148" s="453" t="str">
        <f>'テンプレート'!L138</f>
        <v>モーション大</v>
      </c>
      <c r="M148" s="127" t="s">
        <v>165</v>
      </c>
      <c r="N148" s="2725"/>
      <c r="O148" s="180"/>
      <c r="P148" s="180"/>
      <c r="Q148" s="180"/>
      <c r="R148" s="180"/>
      <c r="S148" s="180"/>
      <c r="T148" s="180"/>
      <c r="U148" s="180"/>
      <c r="V148" s="180"/>
    </row>
    <row r="149" outlineLevel="1">
      <c r="A149" s="222"/>
      <c r="B149" s="447" t="s">
        <v>455</v>
      </c>
      <c r="C149" s="2529" t="str">
        <f t="array" ref="C149">INDEX(Tripping!$G$3:$H$109, MATCH($A$1,Tripping!$A$3:$A$109,0), MATCH(C126,Tripping!$G$2:$AC$2,0))</f>
        <v>1-16</v>
      </c>
      <c r="D149" s="2530">
        <f t="array" ref="D149">INDEX(Tripping!$G$3:$H$109, MATCH($A$1,Tripping!$A$3:$A$109,0), MATCH(D126,Tripping!$G$2:$AC$2,0))</f>
        <v>21</v>
      </c>
      <c r="E149" s="1136"/>
      <c r="F149" s="1136"/>
      <c r="G149" s="1136"/>
      <c r="H149" s="320"/>
      <c r="I149" s="320"/>
      <c r="J149" s="121"/>
      <c r="K149" s="451" t="str">
        <f>'テンプレート'!K139</f>
        <v/>
      </c>
      <c r="L149" s="120"/>
      <c r="M149" s="445" t="str">
        <f>'テンプレート'!M139</f>
        <v/>
      </c>
      <c r="N149" s="108"/>
      <c r="O149" s="180"/>
      <c r="P149" s="180"/>
      <c r="Q149" s="180"/>
      <c r="R149" s="180"/>
      <c r="S149" s="180"/>
      <c r="T149" s="180"/>
      <c r="U149" s="180"/>
      <c r="V149" s="180"/>
    </row>
    <row r="150" outlineLevel="1">
      <c r="A150" s="222"/>
      <c r="B150" s="447" t="s">
        <v>496</v>
      </c>
      <c r="C150" s="2529" t="str">
        <f t="array" ref="C150">INDEX(Tripping!$I$3:$J$109, MATCH($A$1,Tripping!$A$3:$A$109,0), MATCH(C126,Tripping!$I$2:$AC$2,0))</f>
        <v>1-9</v>
      </c>
      <c r="D150" s="2530">
        <f t="array" ref="D150">INDEX(Tripping!$I$3:$J$109, MATCH($A$1,Tripping!$A$3:$A$109,0), MATCH(D126,Tripping!$I$2:$AC$2,0))</f>
        <v>28</v>
      </c>
      <c r="E150" s="1136"/>
      <c r="F150" s="1136"/>
      <c r="G150" s="1136"/>
      <c r="H150" s="320"/>
      <c r="I150" s="320"/>
      <c r="J150" s="320"/>
      <c r="K150" s="463"/>
      <c r="L150" s="464" t="str">
        <f>'テンプレート'!L140</f>
        <v/>
      </c>
      <c r="M150" s="127" t="s">
        <v>504</v>
      </c>
      <c r="N150" s="108"/>
      <c r="O150" s="180"/>
      <c r="P150" s="180"/>
      <c r="Q150" s="180"/>
      <c r="R150" s="180"/>
      <c r="S150" s="180"/>
      <c r="T150" s="180"/>
      <c r="U150" s="180"/>
      <c r="V150" s="180"/>
    </row>
    <row r="151" outlineLevel="1">
      <c r="A151" s="222"/>
      <c r="B151" s="447" t="s">
        <v>497</v>
      </c>
      <c r="C151" s="2529" t="str">
        <f t="array" ref="C151">INDEX(Tripping!$K$3:$L$109, MATCH($A$1,Tripping!$A$3:$A$109,0), MATCH(C126,Tripping!$K$2:$AC$2,0))</f>
        <v>1-9</v>
      </c>
      <c r="D151" s="2530">
        <f t="array" ref="D151">INDEX(Tripping!$K$3:$L$109, MATCH($A$1,Tripping!$A$3:$A$109,0), MATCH(D126,Tripping!$K$2:$AC$2,0))</f>
        <v>28</v>
      </c>
      <c r="E151" s="1136"/>
      <c r="F151" s="1136"/>
      <c r="G151" s="1136"/>
      <c r="H151" s="320"/>
      <c r="I151" s="320"/>
      <c r="J151" s="320"/>
      <c r="K151" s="108"/>
      <c r="L151" s="180"/>
      <c r="M151" s="180"/>
      <c r="N151" s="108"/>
      <c r="O151" s="180"/>
      <c r="P151" s="180"/>
      <c r="Q151" s="180"/>
      <c r="R151" s="180"/>
      <c r="S151" s="180"/>
      <c r="T151" s="180"/>
      <c r="U151" s="180"/>
      <c r="V151" s="180"/>
    </row>
    <row r="152" outlineLevel="1">
      <c r="A152" s="222"/>
      <c r="B152" s="447" t="s">
        <v>510</v>
      </c>
      <c r="C152" s="2531" t="str">
        <f t="array" ref="C152">INDEX(Tripping!$M$3:$P$109, MATCH($A$1,Tripping!$A$3:$A$109,0), MATCH(C126,Tripping!$M$2:$AC$2,0))</f>
        <v>1-7</v>
      </c>
      <c r="D152" s="2532">
        <f t="array" ref="D152">INDEX(Tripping!$M$3:$P$109, MATCH($A$1,Tripping!$A$3:$A$109,0), MATCH(D126,Tripping!$M$2:$AC$2,0))</f>
        <v>49</v>
      </c>
      <c r="E152" s="2529" t="str">
        <f t="array" ref="E152">INDEX(Tripping!$M$3:$P$109, MATCH($A$1,Tripping!$A$3:$A$109,0), MATCH(E126,Tripping!$M$2:$AC$2,0))</f>
        <v>19-20</v>
      </c>
      <c r="F152" s="2530">
        <f t="array" ref="F152">INDEX(Tripping!$M$3:$P$109, MATCH($A$1,Tripping!$A$3:$A$109,0), MATCH(F126,Tripping!$M$2:$AC$2,0))</f>
        <v>5</v>
      </c>
      <c r="G152" s="564">
        <f t="shared" ref="G152:G153" si="4">F152*1.2</f>
        <v>6</v>
      </c>
      <c r="H152" s="320"/>
      <c r="I152" s="320"/>
      <c r="J152" s="320"/>
      <c r="K152" s="180"/>
      <c r="L152" s="180"/>
      <c r="M152" s="180"/>
      <c r="N152" s="103"/>
      <c r="O152" s="103"/>
      <c r="P152" s="103"/>
      <c r="Q152" s="103"/>
      <c r="R152" s="180"/>
      <c r="S152" s="180"/>
      <c r="T152" s="180"/>
      <c r="U152" s="180"/>
      <c r="V152" s="180"/>
    </row>
    <row r="153" outlineLevel="1">
      <c r="A153" s="207"/>
      <c r="B153" s="458" t="s">
        <v>511</v>
      </c>
      <c r="C153" s="114"/>
      <c r="D153" s="114"/>
      <c r="E153" s="2529" t="str">
        <f t="array" ref="E153">INDEX(Tripping!$Q$3:$R$109, MATCH($A$1,Tripping!$A$3:$A$109,0), MATCH(E126,Tripping!$Q$2:$AC$2,0))</f>
        <v>24-25</v>
      </c>
      <c r="F153" s="2530">
        <f t="array" ref="F153">INDEX(Tripping!$Q$3:$R$109, MATCH($A$1,Tripping!$A$3:$A$109,0), MATCH(F126,Tripping!$Q$2:$AC$2,0))</f>
        <v>5</v>
      </c>
      <c r="G153" s="564">
        <f t="shared" si="4"/>
        <v>6</v>
      </c>
      <c r="H153" s="320"/>
      <c r="I153" s="320"/>
      <c r="J153" s="320"/>
      <c r="K153" s="180"/>
      <c r="L153" s="180"/>
      <c r="M153" s="180"/>
      <c r="N153" s="103"/>
      <c r="O153" s="103"/>
      <c r="P153" s="103"/>
      <c r="Q153" s="103"/>
      <c r="R153" s="180"/>
      <c r="S153" s="180"/>
      <c r="T153" s="180"/>
      <c r="U153" s="180"/>
      <c r="V153" s="180"/>
    </row>
  </sheetData>
  <mergeCells count="146">
    <mergeCell ref="A108:A109"/>
    <mergeCell ref="A96:A99"/>
    <mergeCell ref="A26:A32"/>
    <mergeCell ref="A33:A34"/>
    <mergeCell ref="A35:A37"/>
    <mergeCell ref="A38:A40"/>
    <mergeCell ref="A44:A45"/>
    <mergeCell ref="A41:A42"/>
    <mergeCell ref="A135:A140"/>
    <mergeCell ref="A127:A131"/>
    <mergeCell ref="A132:A134"/>
    <mergeCell ref="A81:A87"/>
    <mergeCell ref="A68:A73"/>
    <mergeCell ref="A141:A146"/>
    <mergeCell ref="A110:A111"/>
    <mergeCell ref="A112:A113"/>
    <mergeCell ref="A114:A115"/>
    <mergeCell ref="A59:A60"/>
    <mergeCell ref="A63:A64"/>
    <mergeCell ref="A57:A58"/>
    <mergeCell ref="A55:B56"/>
    <mergeCell ref="A51:A53"/>
    <mergeCell ref="A47:A50"/>
    <mergeCell ref="B28:B29"/>
    <mergeCell ref="A24:B25"/>
    <mergeCell ref="E16:F16"/>
    <mergeCell ref="C1:G12"/>
    <mergeCell ref="A10:A12"/>
    <mergeCell ref="G16:H16"/>
    <mergeCell ref="D26:D27"/>
    <mergeCell ref="D28:D29"/>
    <mergeCell ref="B52:B53"/>
    <mergeCell ref="B49:B50"/>
    <mergeCell ref="C16:D16"/>
    <mergeCell ref="A15:B16"/>
    <mergeCell ref="D33:D34"/>
    <mergeCell ref="D38:D39"/>
    <mergeCell ref="D44:D45"/>
    <mergeCell ref="A66:B66"/>
    <mergeCell ref="A67:B67"/>
    <mergeCell ref="A76:A78"/>
    <mergeCell ref="A80:B80"/>
    <mergeCell ref="D47:D48"/>
    <mergeCell ref="D57:D58"/>
    <mergeCell ref="D59:D60"/>
    <mergeCell ref="D63:D64"/>
    <mergeCell ref="D68:D73"/>
    <mergeCell ref="H51:J53"/>
    <mergeCell ref="H41:J41"/>
    <mergeCell ref="H47:J50"/>
    <mergeCell ref="H46:J46"/>
    <mergeCell ref="H44:J45"/>
    <mergeCell ref="H43:J43"/>
    <mergeCell ref="H42:J42"/>
    <mergeCell ref="H74:J74"/>
    <mergeCell ref="H75:J79"/>
    <mergeCell ref="H32:J32"/>
    <mergeCell ref="H33:J34"/>
    <mergeCell ref="H81:J94"/>
    <mergeCell ref="H80:J80"/>
    <mergeCell ref="H110:J111"/>
    <mergeCell ref="H112:J113"/>
    <mergeCell ref="H30:J30"/>
    <mergeCell ref="H28:J29"/>
    <mergeCell ref="H31:J31"/>
    <mergeCell ref="H35:J35"/>
    <mergeCell ref="H37:J37"/>
    <mergeCell ref="H36:J36"/>
    <mergeCell ref="H40:J40"/>
    <mergeCell ref="H38:J39"/>
    <mergeCell ref="J59:J60"/>
    <mergeCell ref="I57:I58"/>
    <mergeCell ref="J57:J58"/>
    <mergeCell ref="I59:I60"/>
    <mergeCell ref="R57:V58"/>
    <mergeCell ref="R61:V61"/>
    <mergeCell ref="R56:V56"/>
    <mergeCell ref="R59:V60"/>
    <mergeCell ref="U68:U73"/>
    <mergeCell ref="U75:U79"/>
    <mergeCell ref="U96:U99"/>
    <mergeCell ref="V96:V99"/>
    <mergeCell ref="V75:V79"/>
    <mergeCell ref="J63:J64"/>
    <mergeCell ref="I63:I64"/>
    <mergeCell ref="R63:V64"/>
    <mergeCell ref="R62:V62"/>
    <mergeCell ref="U81:U94"/>
    <mergeCell ref="V81:V94"/>
    <mergeCell ref="V68:V73"/>
    <mergeCell ref="H26:J27"/>
    <mergeCell ref="H25:J25"/>
    <mergeCell ref="I4:I5"/>
    <mergeCell ref="K1:M2"/>
    <mergeCell ref="H1:J2"/>
    <mergeCell ref="H6:H7"/>
    <mergeCell ref="H4:H5"/>
    <mergeCell ref="I6:I7"/>
    <mergeCell ref="I10:I11"/>
    <mergeCell ref="H10:H11"/>
    <mergeCell ref="H8:J9"/>
    <mergeCell ref="K16:N16"/>
    <mergeCell ref="A101:B102"/>
    <mergeCell ref="H107:J107"/>
    <mergeCell ref="H67:J67"/>
    <mergeCell ref="H68:J73"/>
    <mergeCell ref="A122:A123"/>
    <mergeCell ref="A125:B126"/>
    <mergeCell ref="A74:B74"/>
    <mergeCell ref="A88:A94"/>
    <mergeCell ref="A95:B95"/>
    <mergeCell ref="K136:K139"/>
    <mergeCell ref="K140:L140"/>
    <mergeCell ref="H108:J109"/>
    <mergeCell ref="K129:L129"/>
    <mergeCell ref="K146:L146"/>
    <mergeCell ref="K149:L149"/>
    <mergeCell ref="H114:J115"/>
    <mergeCell ref="K126:L126"/>
    <mergeCell ref="K142:K145"/>
    <mergeCell ref="A119:A121"/>
    <mergeCell ref="E114:E115"/>
    <mergeCell ref="A117:B118"/>
    <mergeCell ref="C114:C115"/>
    <mergeCell ref="D49:D50"/>
    <mergeCell ref="D52:D53"/>
    <mergeCell ref="A104:A106"/>
    <mergeCell ref="E112:E113"/>
    <mergeCell ref="C108:C109"/>
    <mergeCell ref="A107:B107"/>
    <mergeCell ref="C112:C113"/>
    <mergeCell ref="C110:C111"/>
    <mergeCell ref="C139:C140"/>
    <mergeCell ref="D139:D140"/>
    <mergeCell ref="A147:A153"/>
    <mergeCell ref="E110:E111"/>
    <mergeCell ref="D81:D94"/>
    <mergeCell ref="E108:E109"/>
    <mergeCell ref="C152:C153"/>
    <mergeCell ref="C145:C146"/>
    <mergeCell ref="D152:D153"/>
    <mergeCell ref="D145:D146"/>
    <mergeCell ref="H95:J95"/>
    <mergeCell ref="H96:J99"/>
    <mergeCell ref="K127:K128"/>
    <mergeCell ref="K130:K135"/>
  </mergeCells>
  <conditionalFormatting sqref="K1:K15 K17:K150">
    <cfRule type="containsText" dxfId="0" priority="1" operator="containsText" text="361">
      <formula>NOT(ISERROR(SEARCH(("361"),(K1))))</formula>
    </cfRule>
  </conditionalFormatting>
  <conditionalFormatting sqref="K1:K15 K17:K150">
    <cfRule type="containsText" dxfId="1" priority="2" operator="containsText" text="363">
      <formula>NOT(ISERROR(SEARCH(("363"),(K1))))</formula>
    </cfRule>
  </conditionalFormatting>
  <conditionalFormatting sqref="K1:K15 K17:K150">
    <cfRule type="containsText" dxfId="1" priority="3" operator="containsText" text="365">
      <formula>NOT(ISERROR(SEARCH(("365"),(K1))))</formula>
    </cfRule>
  </conditionalFormatting>
  <conditionalFormatting sqref="K1:K15 K17:K150">
    <cfRule type="containsText" dxfId="1" priority="4" operator="containsText" text="366">
      <formula>NOT(ISERROR(SEARCH(("366"),(K1))))</formula>
    </cfRule>
  </conditionalFormatting>
  <conditionalFormatting sqref="K1:K15 K17:K150">
    <cfRule type="containsText" dxfId="1" priority="5" operator="containsText" text="367">
      <formula>NOT(ISERROR(SEARCH(("367"),(K1))))</formula>
    </cfRule>
  </conditionalFormatting>
  <conditionalFormatting sqref="P108:P115">
    <cfRule type="cellIs" dxfId="2" priority="6" operator="equal">
      <formula>"敵のみ"</formula>
    </cfRule>
  </conditionalFormatting>
  <conditionalFormatting sqref="D108:D115">
    <cfRule type="cellIs" dxfId="3" priority="7" operator="equal">
      <formula>"-"</formula>
    </cfRule>
  </conditionalFormatting>
  <conditionalFormatting sqref="O1:O153 D108 F108:G108 K108:N108 P108:Q108 D110 F110:G110 K110:N110 P110:Q110 P115">
    <cfRule type="cellIs" dxfId="4" priority="8" operator="greaterThan">
      <formula>0</formula>
    </cfRule>
  </conditionalFormatting>
  <conditionalFormatting sqref="P1:Q153">
    <cfRule type="cellIs" dxfId="5" priority="9" operator="lessThan">
      <formula>1</formula>
    </cfRule>
  </conditionalFormatting>
  <conditionalFormatting sqref="P1:Q153">
    <cfRule type="cellIs" dxfId="4" priority="10" operator="greaterThan">
      <formula>1</formula>
    </cfRule>
  </conditionalFormatting>
  <conditionalFormatting sqref="N25:N115">
    <cfRule type="cellIs" dxfId="6" priority="11" operator="greaterThan">
      <formula>0</formula>
    </cfRule>
  </conditionalFormatting>
  <drawing r:id="rId2"/>
  <legacyDrawing r:id="rId3"/>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F404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697">
        <v>61.0</v>
      </c>
      <c r="B1" s="2698"/>
      <c r="C1" s="2699" t="str">
        <f>IMAGE(VLOOKUP($A$1,Fighters!A2:AI107,12,FALSE),1)</f>
        <v/>
      </c>
      <c r="D1" s="2700"/>
      <c r="E1" s="2700"/>
      <c r="F1" s="2700"/>
      <c r="G1" s="2701"/>
      <c r="H1" s="2702"/>
      <c r="I1" s="2700"/>
      <c r="J1" s="2701"/>
      <c r="K1" s="2703"/>
      <c r="L1" s="2700"/>
      <c r="M1" s="2701"/>
      <c r="N1" s="2704"/>
      <c r="O1" s="2704"/>
      <c r="P1" s="2704"/>
      <c r="Q1" s="2704"/>
      <c r="R1" s="2705"/>
      <c r="S1" s="2705"/>
      <c r="T1" s="2705"/>
      <c r="U1" s="2705"/>
      <c r="V1" s="2705"/>
    </row>
    <row r="2">
      <c r="A2" s="2706" t="str">
        <f>VLOOKUP($A$1,Fighters!$A$2:$AI$81,6,FALSE)</f>
        <v>#3f4044</v>
      </c>
      <c r="B2" s="2698"/>
      <c r="C2" s="2707"/>
      <c r="G2" s="2708"/>
      <c r="H2" s="2709"/>
      <c r="I2" s="2710"/>
      <c r="J2" s="2711"/>
      <c r="K2" s="2709"/>
      <c r="L2" s="2710"/>
      <c r="M2" s="2711"/>
      <c r="N2" s="2704"/>
      <c r="O2" s="2704"/>
      <c r="P2" s="2704"/>
      <c r="Q2" s="2704"/>
      <c r="R2" s="2705"/>
      <c r="S2" s="2705"/>
      <c r="T2" s="2705"/>
      <c r="U2" s="2705"/>
      <c r="V2" s="2705"/>
    </row>
    <row r="3">
      <c r="A3" s="2706" t="str">
        <f>VLOOKUP($A$1,Fighters!$A$2:$AI$81,14,FALSE)</f>
        <v>61. クラウド</v>
      </c>
      <c r="B3" s="2698"/>
      <c r="C3" s="2707"/>
      <c r="G3" s="2708"/>
      <c r="H3" s="2712"/>
      <c r="I3" s="2712"/>
      <c r="J3" s="2712"/>
      <c r="K3" s="2713"/>
      <c r="L3" s="2713"/>
      <c r="M3" s="2713"/>
      <c r="N3" s="2704"/>
      <c r="O3" s="2704"/>
      <c r="P3" s="2704"/>
      <c r="Q3" s="2704"/>
      <c r="R3" s="2704"/>
      <c r="S3" s="2705"/>
      <c r="T3" s="2705"/>
      <c r="U3" s="2705"/>
      <c r="V3" s="2705"/>
    </row>
    <row r="4">
      <c r="A4" s="2706" t="str">
        <f>VLOOKUP($A$1,Fighters!$A$2:$AI$81,13,FALSE)</f>
        <v>1</v>
      </c>
      <c r="B4" s="2698"/>
      <c r="C4" s="2707"/>
      <c r="G4" s="2708"/>
      <c r="H4" s="2714"/>
      <c r="I4" s="2714"/>
      <c r="J4" s="2712"/>
      <c r="K4" s="2713"/>
      <c r="L4" s="2713"/>
      <c r="M4" s="2713"/>
      <c r="N4" s="2704"/>
      <c r="O4" s="2704"/>
      <c r="P4" s="2704"/>
      <c r="Q4" s="2704"/>
      <c r="R4" s="2704"/>
      <c r="S4" s="2705"/>
      <c r="T4" s="2705"/>
      <c r="U4" s="2705"/>
      <c r="V4" s="2705"/>
    </row>
    <row r="5" ht="16.5" customHeight="1">
      <c r="A5" s="2697"/>
      <c r="B5" s="2698"/>
      <c r="C5" s="2707"/>
      <c r="G5" s="2708"/>
      <c r="H5" s="2715"/>
      <c r="I5" s="2715"/>
      <c r="J5" s="2716"/>
      <c r="K5" s="2717"/>
      <c r="L5" s="2718"/>
      <c r="M5" s="2718"/>
      <c r="N5" s="2704"/>
      <c r="O5" s="2704"/>
      <c r="P5" s="2704"/>
      <c r="Q5" s="2704"/>
      <c r="R5" s="2704"/>
      <c r="S5" s="2705"/>
      <c r="T5" s="2705"/>
      <c r="U5" s="2705"/>
      <c r="V5" s="2705"/>
    </row>
    <row r="6">
      <c r="A6" s="2698"/>
      <c r="B6" s="2698"/>
      <c r="C6" s="2707"/>
      <c r="G6" s="2708"/>
      <c r="H6" s="2714"/>
      <c r="I6" s="2719" t="s">
        <v>6</v>
      </c>
      <c r="J6" s="2717"/>
      <c r="K6" s="2716"/>
      <c r="L6" s="2718"/>
      <c r="M6" s="2718"/>
      <c r="N6" s="2704"/>
      <c r="O6" s="2704"/>
      <c r="P6" s="2704"/>
      <c r="Q6" s="2704"/>
      <c r="R6" s="2704"/>
      <c r="S6" s="2705"/>
      <c r="T6" s="2705"/>
      <c r="U6" s="2705"/>
      <c r="V6" s="2705"/>
    </row>
    <row r="7">
      <c r="A7" s="2698"/>
      <c r="B7" s="2698"/>
      <c r="C7" s="2707"/>
      <c r="G7" s="2708"/>
      <c r="H7" s="2715"/>
      <c r="I7" s="2715"/>
      <c r="J7" s="2717"/>
      <c r="K7" s="2716"/>
      <c r="L7" s="2718"/>
      <c r="M7" s="2718"/>
      <c r="N7" s="2704"/>
      <c r="O7" s="2704"/>
      <c r="P7" s="2704"/>
      <c r="Q7" s="2704"/>
      <c r="R7" s="2704"/>
      <c r="S7" s="2705"/>
      <c r="T7" s="2705"/>
      <c r="U7" s="2705"/>
      <c r="V7" s="2705"/>
    </row>
    <row r="8">
      <c r="A8" s="2698"/>
      <c r="B8" s="2698"/>
      <c r="C8" s="2707"/>
      <c r="G8" s="2708"/>
      <c r="H8" s="2720">
        <v>43613.01226471065</v>
      </c>
      <c r="I8" s="2700"/>
      <c r="J8" s="2701"/>
      <c r="K8" s="2717"/>
      <c r="L8" s="2718"/>
      <c r="M8" s="2718"/>
      <c r="N8" s="2704"/>
      <c r="O8" s="2704"/>
      <c r="P8" s="2704"/>
      <c r="Q8" s="2704"/>
      <c r="R8" s="2704"/>
      <c r="S8" s="2705"/>
      <c r="T8" s="2705"/>
      <c r="U8" s="2705"/>
      <c r="V8" s="2705"/>
    </row>
    <row r="9">
      <c r="A9" s="2698"/>
      <c r="B9" s="2698"/>
      <c r="C9" s="2707"/>
      <c r="G9" s="2708"/>
      <c r="H9" s="2709"/>
      <c r="I9" s="2710"/>
      <c r="J9" s="2711"/>
      <c r="K9" s="2705"/>
      <c r="L9" s="2704"/>
      <c r="M9" s="2704"/>
      <c r="N9" s="2704"/>
      <c r="O9" s="2704"/>
      <c r="P9" s="2704"/>
      <c r="Q9" s="2704"/>
      <c r="R9" s="2704"/>
      <c r="S9" s="2705"/>
      <c r="T9" s="2705"/>
      <c r="U9" s="2705"/>
      <c r="V9" s="2705"/>
    </row>
    <row r="10">
      <c r="A10" s="2721"/>
      <c r="B10" s="2698"/>
      <c r="C10" s="2707"/>
      <c r="G10" s="2708"/>
      <c r="H10" s="2722"/>
      <c r="I10" s="2722"/>
      <c r="J10" s="2705"/>
      <c r="K10" s="2705"/>
      <c r="L10" s="2704"/>
      <c r="M10" s="2704"/>
      <c r="N10" s="2704"/>
      <c r="O10" s="2704"/>
      <c r="P10" s="2704"/>
      <c r="Q10" s="2704"/>
      <c r="R10" s="2704"/>
      <c r="S10" s="2705"/>
      <c r="T10" s="2705"/>
      <c r="U10" s="2705"/>
      <c r="V10" s="2705"/>
    </row>
    <row r="11">
      <c r="A11" s="2723"/>
      <c r="B11" s="2698"/>
      <c r="C11" s="2707"/>
      <c r="G11" s="2708"/>
      <c r="H11" s="2715"/>
      <c r="I11" s="2715"/>
      <c r="J11" s="2705"/>
      <c r="K11" s="2705"/>
      <c r="L11" s="2704"/>
      <c r="M11" s="2704"/>
      <c r="N11" s="2704"/>
      <c r="O11" s="2704"/>
      <c r="P11" s="2704"/>
      <c r="Q11" s="2704"/>
      <c r="R11" s="2704"/>
      <c r="S11" s="2705"/>
      <c r="T11" s="2705"/>
      <c r="U11" s="2705"/>
      <c r="V11" s="2705"/>
    </row>
    <row r="12">
      <c r="A12" s="2715"/>
      <c r="B12" s="2698"/>
      <c r="C12" s="2709"/>
      <c r="D12" s="2710"/>
      <c r="E12" s="2710"/>
      <c r="F12" s="2710"/>
      <c r="G12" s="2711"/>
      <c r="H12" s="2724"/>
      <c r="I12" s="2724"/>
      <c r="J12" s="2698"/>
      <c r="K12" s="2698"/>
      <c r="L12" s="2704"/>
      <c r="M12" s="2704"/>
      <c r="N12" s="2704"/>
      <c r="O12" s="2704"/>
      <c r="P12" s="2704"/>
      <c r="Q12" s="2704"/>
      <c r="R12" s="2704"/>
      <c r="S12" s="2705"/>
      <c r="T12" s="2705"/>
      <c r="U12" s="2705"/>
      <c r="V12" s="2705"/>
    </row>
    <row r="13">
      <c r="A13" s="89"/>
      <c r="B13" s="90"/>
      <c r="C13" s="90"/>
      <c r="D13" s="93"/>
      <c r="E13" s="93"/>
      <c r="F13" s="93"/>
      <c r="G13" s="95"/>
      <c r="H13" s="95"/>
      <c r="I13" s="96"/>
      <c r="J13" s="89"/>
      <c r="K13" s="93"/>
      <c r="L13" s="95"/>
      <c r="M13" s="95"/>
      <c r="N13" s="95"/>
      <c r="O13" s="95"/>
      <c r="P13" s="95"/>
      <c r="Q13" s="95"/>
      <c r="R13" s="95"/>
      <c r="S13" s="89"/>
      <c r="T13" s="89"/>
      <c r="U13" s="89"/>
      <c r="V13" s="89"/>
    </row>
    <row r="14">
      <c r="A14" s="98"/>
      <c r="B14" s="99"/>
      <c r="C14" s="99"/>
      <c r="D14" s="100"/>
      <c r="E14" s="100"/>
      <c r="F14" s="100"/>
      <c r="G14" s="101"/>
      <c r="H14" s="103"/>
      <c r="I14" s="104"/>
      <c r="J14" s="105"/>
      <c r="K14" s="107"/>
      <c r="L14" s="103"/>
      <c r="M14" s="103"/>
      <c r="N14" s="103"/>
      <c r="O14" s="103"/>
      <c r="P14" s="103"/>
      <c r="Q14" s="103"/>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100 [27th]</v>
      </c>
      <c r="G17" s="123" t="str">
        <f>'テンプレート'!G17</f>
        <v>SH AirTime</v>
      </c>
      <c r="H17" s="127" t="s">
        <v>3911</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2.145 [15th]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17.875 [44th]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1.155 [34th]</v>
      </c>
      <c r="G18" s="123" t="str">
        <f>'テンプレート'!G18</f>
        <v>FH AirTime</v>
      </c>
      <c r="H18" s="127" t="s">
        <v>4383</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32.5 [45th]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2.167 [11th]</v>
      </c>
      <c r="G19" s="123" t="str">
        <f>'テンプレート'!G19</f>
        <v>SHFF AirTime</v>
      </c>
      <c r="H19" s="127" t="s">
        <v>675</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0.106 [44th]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 [26th]</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1.155 [19th]</v>
      </c>
      <c r="G20" s="123" t="str">
        <f>'テンプレート'!G20</f>
        <v>FHFF AirTime</v>
      </c>
      <c r="H20" s="127" t="s">
        <v>1889</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 [46th]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32.5 [47th]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1.68 [25th]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0.009 [46th]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2.688 [26th]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0.098 [29th]</v>
      </c>
      <c r="M22" s="105"/>
      <c r="N22" s="179"/>
      <c r="O22" s="104"/>
      <c r="P22" s="104"/>
      <c r="Q22" s="104"/>
      <c r="R22" s="104"/>
      <c r="S22" s="105"/>
      <c r="T22" s="105"/>
      <c r="U22" s="105"/>
      <c r="V22" s="105"/>
    </row>
    <row r="23" outlineLevel="1">
      <c r="A23" s="107"/>
      <c r="B23" s="107"/>
      <c r="C23" s="107"/>
      <c r="D23" s="107"/>
      <c r="E23" s="107"/>
      <c r="F23" s="107"/>
      <c r="G23" s="103"/>
      <c r="H23" s="103"/>
      <c r="I23" s="138"/>
      <c r="J23" s="107"/>
      <c r="K23" s="180"/>
      <c r="L23" s="138"/>
      <c r="M23" s="105"/>
      <c r="N23" s="179"/>
      <c r="O23" s="104"/>
      <c r="P23" s="104"/>
      <c r="Q23" s="104"/>
      <c r="R23" s="104"/>
      <c r="S23" s="105"/>
      <c r="T23" s="105"/>
      <c r="U23" s="105"/>
      <c r="V23" s="105"/>
    </row>
    <row r="24" outlineLevel="1">
      <c r="A24" s="107"/>
      <c r="B24" s="107"/>
      <c r="C24" s="116" t="s">
        <v>4386</v>
      </c>
      <c r="D24" s="117"/>
      <c r="E24" s="103"/>
      <c r="F24" s="107"/>
      <c r="G24" s="103"/>
      <c r="H24" s="103"/>
      <c r="I24" s="138"/>
      <c r="J24" s="107"/>
      <c r="K24" s="180"/>
      <c r="L24" s="138"/>
      <c r="M24" s="105"/>
      <c r="N24" s="179"/>
      <c r="O24" s="104"/>
      <c r="P24" s="104"/>
      <c r="Q24" s="104"/>
      <c r="R24" s="104"/>
      <c r="S24" s="105"/>
      <c r="T24" s="105"/>
      <c r="U24" s="105"/>
      <c r="V24" s="105"/>
    </row>
    <row r="25" outlineLevel="1">
      <c r="A25" s="107"/>
      <c r="B25" s="107"/>
      <c r="C25" s="116" t="s">
        <v>3295</v>
      </c>
      <c r="D25" s="2170" t="s">
        <v>3296</v>
      </c>
      <c r="E25" s="1901" t="s">
        <v>3297</v>
      </c>
      <c r="F25" s="1901" t="s">
        <v>3298</v>
      </c>
      <c r="G25" s="107"/>
      <c r="H25" s="107"/>
      <c r="I25" s="138"/>
      <c r="J25" s="107"/>
      <c r="K25" s="180"/>
      <c r="L25" s="138"/>
      <c r="M25" s="105"/>
      <c r="N25" s="179"/>
      <c r="O25" s="104"/>
      <c r="P25" s="104"/>
      <c r="Q25" s="104"/>
      <c r="R25" s="104"/>
      <c r="S25" s="105"/>
      <c r="T25" s="105"/>
      <c r="U25" s="105"/>
      <c r="V25" s="105"/>
    </row>
    <row r="26" outlineLevel="1">
      <c r="A26" s="107"/>
      <c r="B26" s="107"/>
      <c r="C26" s="123" t="s">
        <v>3302</v>
      </c>
      <c r="D26" s="2172" t="s">
        <v>1969</v>
      </c>
      <c r="E26" s="127" t="s">
        <v>4387</v>
      </c>
      <c r="F26" s="200" t="s">
        <v>4388</v>
      </c>
      <c r="G26" s="103"/>
      <c r="H26" s="103"/>
      <c r="I26" s="138"/>
      <c r="J26" s="107"/>
      <c r="K26" s="180"/>
      <c r="L26" s="138"/>
      <c r="M26" s="105"/>
      <c r="N26" s="179"/>
      <c r="O26" s="104"/>
      <c r="P26" s="104"/>
      <c r="Q26" s="104"/>
      <c r="R26" s="104"/>
      <c r="S26" s="105"/>
      <c r="T26" s="105"/>
      <c r="U26" s="105"/>
      <c r="V26" s="105"/>
    </row>
    <row r="27" outlineLevel="1">
      <c r="A27" s="107"/>
      <c r="B27" s="107"/>
      <c r="C27" s="123" t="s">
        <v>3305</v>
      </c>
      <c r="D27" s="127" t="s">
        <v>1969</v>
      </c>
      <c r="E27" s="127">
        <f t="array" ref="E27">MULTIPLY(INDEX('Actions  Attributes'!$C$2:$AD$109, MATCH($A$1,'Actions  Attributes'!$A$2:$A$109,0), MATCH(E18,'Actions  Attributes'!$C$1:$AD$1,0)),D27)</f>
        <v>1.32825</v>
      </c>
      <c r="F27" s="200" t="s">
        <v>4389</v>
      </c>
      <c r="G27" s="103"/>
      <c r="H27" s="103"/>
      <c r="I27" s="138"/>
      <c r="J27" s="107"/>
      <c r="K27" s="180"/>
      <c r="L27" s="138"/>
      <c r="M27" s="105"/>
      <c r="N27" s="179"/>
      <c r="O27" s="104"/>
      <c r="P27" s="104"/>
      <c r="Q27" s="104"/>
      <c r="R27" s="104"/>
      <c r="S27" s="105"/>
      <c r="T27" s="105"/>
      <c r="U27" s="105"/>
      <c r="V27" s="105"/>
    </row>
    <row r="28" outlineLevel="1">
      <c r="A28" s="107"/>
      <c r="B28" s="107"/>
      <c r="C28" s="123" t="s">
        <v>3307</v>
      </c>
      <c r="D28" s="127" t="s">
        <v>2064</v>
      </c>
      <c r="E28" s="127">
        <f t="array" ref="E28">MULTIPLY(INDEX(Attributes!$C$2:$AD$109, MATCH($A$1,Attributes!$A$2:$A$109,0), MATCH(K17,Attributes!$C$1:$AD$1,0)),D28)</f>
        <v>2.3595</v>
      </c>
      <c r="F28" s="200" t="s">
        <v>4390</v>
      </c>
      <c r="G28" s="103"/>
      <c r="H28" s="103"/>
      <c r="I28" s="138"/>
      <c r="J28" s="107"/>
      <c r="K28" s="180"/>
      <c r="L28" s="138"/>
      <c r="M28" s="105"/>
      <c r="N28" s="179"/>
      <c r="O28" s="104"/>
      <c r="P28" s="104"/>
      <c r="Q28" s="104"/>
      <c r="R28" s="104"/>
      <c r="S28" s="105"/>
      <c r="T28" s="105"/>
      <c r="U28" s="105"/>
      <c r="V28" s="105"/>
    </row>
    <row r="29" outlineLevel="1">
      <c r="A29" s="107"/>
      <c r="B29" s="107"/>
      <c r="C29" s="123" t="s">
        <v>4391</v>
      </c>
      <c r="D29" s="127" t="s">
        <v>2064</v>
      </c>
      <c r="E29" s="127">
        <f t="array" ref="E29">MULTIPLY(INDEX(Attributes!$C$2:$AD$109, MATCH($A$1,Attributes!$A$2:$A$109,0), MATCH(K18,Attributes!$C$1:$AD$1,0)),D29)</f>
        <v>0.121</v>
      </c>
      <c r="F29" s="200" t="s">
        <v>4388</v>
      </c>
      <c r="G29" s="103"/>
      <c r="H29" s="103"/>
      <c r="I29" s="138"/>
      <c r="J29" s="107"/>
      <c r="K29" s="180"/>
      <c r="L29" s="138"/>
      <c r="M29" s="105"/>
      <c r="N29" s="179"/>
      <c r="O29" s="104"/>
      <c r="P29" s="104"/>
      <c r="Q29" s="104"/>
      <c r="R29" s="104"/>
      <c r="S29" s="105"/>
      <c r="T29" s="105"/>
      <c r="U29" s="105"/>
      <c r="V29" s="105"/>
    </row>
    <row r="30" outlineLevel="1">
      <c r="A30" s="107"/>
      <c r="B30" s="107"/>
      <c r="C30" s="123" t="s">
        <v>3958</v>
      </c>
      <c r="D30" s="127" t="s">
        <v>2064</v>
      </c>
      <c r="E30" s="127">
        <f t="array" ref="E30">MULTIPLY(INDEX('Actions  Attributes'!$C$2:$AD$109, MATCH($A$1,'Actions  Attributes'!$A$2:$A$109,0), MATCH(E19,'Actions  Attributes'!$C$1:$AD$1,0)),D30)</f>
        <v>2.3837</v>
      </c>
      <c r="F30" s="200" t="s">
        <v>3306</v>
      </c>
      <c r="G30" s="103"/>
      <c r="H30" s="103"/>
      <c r="I30" s="138"/>
      <c r="J30" s="107"/>
      <c r="K30" s="180"/>
      <c r="L30" s="138"/>
      <c r="M30" s="105"/>
      <c r="N30" s="179"/>
      <c r="O30" s="104"/>
      <c r="P30" s="104"/>
      <c r="Q30" s="104"/>
      <c r="R30" s="104"/>
      <c r="S30" s="105"/>
      <c r="T30" s="105"/>
      <c r="U30" s="105"/>
      <c r="V30" s="105"/>
    </row>
    <row r="31" outlineLevel="1">
      <c r="A31" s="107"/>
      <c r="B31" s="107"/>
      <c r="C31" s="123" t="s">
        <v>3309</v>
      </c>
      <c r="D31" s="127" t="s">
        <v>1969</v>
      </c>
      <c r="E31" s="127">
        <f t="array" ref="E31">MULTIPLY(INDEX(Attributes!$C$2:$AD$109, MATCH($A$1,Attributes!$A$2:$A$109,0), MATCH(K19,Attributes!$C$1:$AD$1,0)),D31)</f>
        <v>0.1219</v>
      </c>
      <c r="F31" s="200" t="s">
        <v>4392</v>
      </c>
      <c r="G31" s="103"/>
      <c r="H31" s="103"/>
      <c r="I31" s="138"/>
      <c r="J31" s="107"/>
      <c r="K31" s="180"/>
      <c r="L31" s="138"/>
      <c r="M31" s="105"/>
      <c r="N31" s="179"/>
      <c r="O31" s="104"/>
      <c r="P31" s="104"/>
      <c r="Q31" s="104"/>
      <c r="R31" s="104"/>
      <c r="S31" s="105"/>
      <c r="T31" s="105"/>
      <c r="U31" s="105"/>
      <c r="V31" s="105"/>
    </row>
    <row r="32" outlineLevel="1">
      <c r="A32" s="107"/>
      <c r="B32" s="107"/>
      <c r="C32" s="123" t="s">
        <v>3311</v>
      </c>
      <c r="D32" s="127" t="s">
        <v>1538</v>
      </c>
      <c r="E32" s="127">
        <f t="array" ref="E32">MULTIPLY(INDEX(Attributes!$C$2:$AD$109, MATCH($A$1,Attributes!$A$2:$A$109,0), MATCH(K20,Attributes!$C$1:$AD$1,0)),D32)</f>
        <v>0.084</v>
      </c>
      <c r="F32" s="200" t="s">
        <v>4393</v>
      </c>
      <c r="G32" s="103"/>
      <c r="H32" s="103"/>
      <c r="I32" s="138"/>
      <c r="J32" s="107"/>
      <c r="K32" s="180"/>
      <c r="L32" s="138"/>
      <c r="M32" s="105"/>
      <c r="N32" s="179"/>
      <c r="O32" s="104"/>
      <c r="P32" s="104"/>
      <c r="Q32" s="104"/>
      <c r="R32" s="104"/>
      <c r="S32" s="105"/>
      <c r="T32" s="105"/>
      <c r="U32" s="105"/>
      <c r="V32" s="105"/>
    </row>
    <row r="33" outlineLevel="1">
      <c r="A33" s="107"/>
      <c r="B33" s="107"/>
      <c r="C33" s="123" t="s">
        <v>1454</v>
      </c>
      <c r="D33" s="127" t="s">
        <v>1538</v>
      </c>
      <c r="E33" s="127">
        <f t="array" ref="E33">MULTIPLY(INDEX('Actions  Attributes'!$C$2:$AD$109, MATCH($A$1,'Actions  Attributes'!$A$2:$A$109,0), MATCH(E20,'Actions  Attributes'!$C$1:$AD$1,0)),D33)</f>
        <v>1.386</v>
      </c>
      <c r="F33" s="200" t="s">
        <v>4394</v>
      </c>
      <c r="G33" s="103"/>
      <c r="H33" s="103"/>
      <c r="I33" s="138"/>
      <c r="J33" s="107"/>
      <c r="K33" s="180"/>
      <c r="L33" s="138"/>
      <c r="M33" s="105"/>
      <c r="N33" s="179"/>
      <c r="O33" s="104"/>
      <c r="P33" s="104"/>
      <c r="Q33" s="104"/>
      <c r="R33" s="104"/>
      <c r="S33" s="105"/>
      <c r="T33" s="105"/>
      <c r="U33" s="105"/>
      <c r="V33" s="105"/>
    </row>
    <row r="34" outlineLevel="1">
      <c r="A34" s="107"/>
      <c r="B34" s="107"/>
      <c r="C34" s="123" t="s">
        <v>4395</v>
      </c>
      <c r="D34" s="127" t="s">
        <v>1969</v>
      </c>
      <c r="E34" s="127">
        <f t="array" ref="E34">MULTIPLY(INDEX(Attributes!$C$2:$AD$109, MATCH($A$1,Attributes!$A$2:$A$109,0), MATCH(K21,Attributes!$C$1:$AD$1,0)),D34)</f>
        <v>0.01035</v>
      </c>
      <c r="F34" s="200" t="s">
        <v>4396</v>
      </c>
      <c r="G34" s="103"/>
      <c r="H34" s="103"/>
      <c r="I34" s="138"/>
      <c r="J34" s="107"/>
      <c r="K34" s="180"/>
      <c r="L34" s="138"/>
      <c r="M34" s="105"/>
      <c r="N34" s="179"/>
      <c r="O34" s="104"/>
      <c r="P34" s="104"/>
      <c r="Q34" s="104"/>
      <c r="R34" s="104"/>
      <c r="S34" s="105"/>
      <c r="T34" s="105"/>
      <c r="U34" s="105"/>
      <c r="V34" s="105"/>
    </row>
    <row r="35" outlineLevel="1">
      <c r="A35" s="107"/>
      <c r="B35" s="107"/>
      <c r="C35" s="123" t="s">
        <v>3314</v>
      </c>
      <c r="D35" s="127" t="s">
        <v>2064</v>
      </c>
      <c r="E35" s="127">
        <f t="array" ref="E35">MULTIPLY(INDEX('Actions  Attributes'!$C$2:$AD$109, MATCH($A$1,'Actions  Attributes'!$A$2:$A$109,0), MATCH(E21,'Actions  Attributes'!$C$1:$AD$1,0)),D35)</f>
        <v>1.848</v>
      </c>
      <c r="F35" s="200" t="s">
        <v>4397</v>
      </c>
      <c r="G35" s="103"/>
      <c r="H35" s="103"/>
      <c r="I35" s="138"/>
      <c r="J35" s="107"/>
      <c r="K35" s="180"/>
      <c r="L35" s="138"/>
      <c r="M35" s="105"/>
      <c r="N35" s="179"/>
      <c r="O35" s="104"/>
      <c r="P35" s="104"/>
      <c r="Q35" s="104"/>
      <c r="R35" s="104"/>
      <c r="S35" s="105"/>
      <c r="T35" s="105"/>
      <c r="U35" s="105"/>
      <c r="V35" s="105"/>
    </row>
    <row r="36" outlineLevel="1">
      <c r="A36" s="107"/>
      <c r="B36" s="107"/>
      <c r="C36" s="123" t="s">
        <v>3316</v>
      </c>
      <c r="D36" s="127" t="s">
        <v>2064</v>
      </c>
      <c r="E36" s="127">
        <f t="array" ref="E36">MULTIPLY(INDEX(Attributes!$C$2:$AD$109, MATCH($A$1,Attributes!$A$2:$A$109,0), MATCH(K22,Attributes!$C$1:$AD$1,0)),D36)</f>
        <v>0.1078</v>
      </c>
      <c r="F36" s="200" t="s">
        <v>4398</v>
      </c>
      <c r="G36" s="103"/>
      <c r="H36" s="103"/>
      <c r="I36" s="138"/>
      <c r="J36" s="107"/>
      <c r="K36" s="180"/>
      <c r="L36" s="138"/>
      <c r="M36" s="105"/>
      <c r="N36" s="179"/>
      <c r="O36" s="104"/>
      <c r="P36" s="104"/>
      <c r="Q36" s="104"/>
      <c r="R36" s="104"/>
      <c r="S36" s="105"/>
      <c r="T36" s="105"/>
      <c r="U36" s="105"/>
      <c r="V36" s="105"/>
    </row>
    <row r="37">
      <c r="A37" s="107"/>
      <c r="B37" s="107"/>
      <c r="C37" s="107"/>
      <c r="D37" s="107"/>
      <c r="E37" s="107"/>
      <c r="F37" s="107"/>
      <c r="G37" s="103"/>
      <c r="H37" s="103"/>
      <c r="I37" s="138"/>
      <c r="J37" s="107"/>
      <c r="K37" s="180"/>
      <c r="L37" s="138"/>
      <c r="M37" s="105"/>
      <c r="N37" s="179"/>
      <c r="O37" s="104"/>
      <c r="P37" s="104"/>
      <c r="Q37" s="104"/>
      <c r="R37" s="104"/>
      <c r="S37" s="105"/>
      <c r="T37" s="105"/>
      <c r="U37" s="105"/>
      <c r="V37" s="105"/>
    </row>
    <row r="38">
      <c r="A38" s="181" t="s">
        <v>47</v>
      </c>
      <c r="B38" s="110"/>
      <c r="C38" s="182"/>
      <c r="D38" s="183"/>
      <c r="E38" s="183"/>
      <c r="F38" s="184"/>
      <c r="G38" s="185"/>
      <c r="H38" s="183"/>
      <c r="I38" s="183"/>
      <c r="J38" s="183"/>
      <c r="K38" s="183"/>
      <c r="L38" s="186"/>
      <c r="M38" s="186"/>
      <c r="N38" s="187"/>
      <c r="O38" s="187"/>
      <c r="P38" s="187"/>
      <c r="Q38" s="188"/>
      <c r="R38" s="186"/>
      <c r="S38" s="186"/>
      <c r="T38" s="186"/>
      <c r="U38" s="186"/>
      <c r="V38" s="186"/>
    </row>
    <row r="39" outlineLevel="1">
      <c r="A39" s="112"/>
      <c r="B39" s="114"/>
      <c r="C39" s="189" t="s">
        <v>48</v>
      </c>
      <c r="D39" s="190" t="s">
        <v>49</v>
      </c>
      <c r="E39" s="190" t="s">
        <v>50</v>
      </c>
      <c r="F39" s="191" t="s">
        <v>51</v>
      </c>
      <c r="G39" s="190" t="s">
        <v>52</v>
      </c>
      <c r="H39" s="192" t="str">
        <f>'テンプレート'!H25</f>
        <v>Comment</v>
      </c>
      <c r="I39" s="120"/>
      <c r="J39" s="120"/>
      <c r="K39" s="193" t="str">
        <f>'テンプレート'!K25</f>
        <v>ベクトル</v>
      </c>
      <c r="L39" s="193" t="str">
        <f>'テンプレート'!L25</f>
        <v>KBG (R.E.)</v>
      </c>
      <c r="M39" s="193" t="str">
        <f>'テンプレート'!M25</f>
        <v>BKB (R.A.)</v>
      </c>
      <c r="N39" s="193" t="str">
        <f>'テンプレート'!N25</f>
        <v>FKB (R.F.)</v>
      </c>
      <c r="O39" s="194" t="str">
        <f>'テンプレート'!O25</f>
        <v>盾削り値</v>
      </c>
      <c r="P39" s="193" t="str">
        <f>'テンプレート'!P25</f>
        <v>ﾋｯﾄｽﾄｯﾌﾟ</v>
      </c>
      <c r="Q39" s="194" t="str">
        <f>'テンプレート'!Q25</f>
        <v>ずらし</v>
      </c>
      <c r="R39" s="105"/>
      <c r="S39" s="105"/>
      <c r="T39" s="105"/>
      <c r="U39" s="105"/>
      <c r="V39" s="105"/>
    </row>
    <row r="40" outlineLevel="1">
      <c r="A40" s="195" t="s">
        <v>54</v>
      </c>
      <c r="B40" s="196" t="s">
        <v>55</v>
      </c>
      <c r="C40" s="701" t="s">
        <v>64</v>
      </c>
      <c r="D40" s="201" t="s">
        <v>4399</v>
      </c>
      <c r="E40" s="201" t="s">
        <v>473</v>
      </c>
      <c r="F40" s="200">
        <v>3.0</v>
      </c>
      <c r="G40" s="201" t="s">
        <v>193</v>
      </c>
      <c r="H40" s="213" t="s">
        <v>4400</v>
      </c>
      <c r="I40" s="120"/>
      <c r="J40" s="117"/>
      <c r="K40" s="200"/>
      <c r="L40" s="203"/>
      <c r="M40" s="204"/>
      <c r="N40" s="204"/>
      <c r="O40" s="205">
        <v>0.0</v>
      </c>
      <c r="P40" s="205">
        <v>1.2</v>
      </c>
      <c r="Q40" s="205">
        <v>1.0</v>
      </c>
      <c r="R40" s="105"/>
      <c r="S40" s="105"/>
      <c r="T40" s="105"/>
      <c r="U40" s="105"/>
      <c r="V40" s="105"/>
    </row>
    <row r="41" outlineLevel="1">
      <c r="A41" s="222"/>
      <c r="B41" s="208" t="s">
        <v>63</v>
      </c>
      <c r="C41" s="355" t="s">
        <v>56</v>
      </c>
      <c r="D41" s="210" t="s">
        <v>924</v>
      </c>
      <c r="E41" s="210" t="s">
        <v>303</v>
      </c>
      <c r="F41" s="200">
        <v>2.4</v>
      </c>
      <c r="G41" s="201" t="s">
        <v>70</v>
      </c>
      <c r="H41" s="213" t="s">
        <v>2446</v>
      </c>
      <c r="I41" s="120"/>
      <c r="J41" s="117"/>
      <c r="K41" s="203"/>
      <c r="L41" s="203"/>
      <c r="M41" s="204"/>
      <c r="N41" s="204"/>
      <c r="O41" s="205">
        <v>0.0</v>
      </c>
      <c r="P41" s="205">
        <v>1.2</v>
      </c>
      <c r="Q41" s="205">
        <v>1.0</v>
      </c>
      <c r="R41" s="105"/>
      <c r="S41" s="105"/>
      <c r="T41" s="105"/>
      <c r="U41" s="105"/>
      <c r="V41" s="105"/>
    </row>
    <row r="42" outlineLevel="1">
      <c r="A42" s="207"/>
      <c r="B42" s="208" t="s">
        <v>94</v>
      </c>
      <c r="C42" s="355" t="s">
        <v>105</v>
      </c>
      <c r="D42" s="210" t="s">
        <v>118</v>
      </c>
      <c r="E42" s="210" t="s">
        <v>587</v>
      </c>
      <c r="F42" s="200">
        <v>4.2</v>
      </c>
      <c r="G42" s="201" t="s">
        <v>193</v>
      </c>
      <c r="H42" s="212"/>
      <c r="I42" s="120"/>
      <c r="J42" s="117"/>
      <c r="K42" s="203"/>
      <c r="L42" s="203"/>
      <c r="M42" s="204"/>
      <c r="N42" s="204"/>
      <c r="O42" s="205">
        <v>0.0</v>
      </c>
      <c r="P42" s="205">
        <v>1.5</v>
      </c>
      <c r="Q42" s="205">
        <v>1.0</v>
      </c>
      <c r="R42" s="105"/>
      <c r="S42" s="105"/>
      <c r="T42" s="105"/>
      <c r="U42" s="105"/>
      <c r="V42" s="105"/>
    </row>
    <row r="43" outlineLevel="1">
      <c r="A43" s="195" t="s">
        <v>72</v>
      </c>
      <c r="B43" s="214"/>
      <c r="C43" s="355" t="s">
        <v>394</v>
      </c>
      <c r="D43" s="275" t="s">
        <v>190</v>
      </c>
      <c r="E43" s="210" t="s">
        <v>191</v>
      </c>
      <c r="F43" s="200">
        <v>13.2</v>
      </c>
      <c r="G43" s="201" t="s">
        <v>168</v>
      </c>
      <c r="H43" s="219"/>
      <c r="I43" s="221"/>
      <c r="J43" s="110"/>
      <c r="K43" s="200"/>
      <c r="L43" s="203"/>
      <c r="M43" s="204"/>
      <c r="N43" s="204"/>
      <c r="O43" s="205">
        <v>1.0</v>
      </c>
      <c r="P43" s="205">
        <v>1.0</v>
      </c>
      <c r="Q43" s="205">
        <v>1.0</v>
      </c>
      <c r="R43" s="105"/>
      <c r="S43" s="105"/>
      <c r="T43" s="105"/>
      <c r="U43" s="105"/>
      <c r="V43" s="105"/>
    </row>
    <row r="44" outlineLevel="1">
      <c r="A44" s="207"/>
      <c r="B44" s="208" t="s">
        <v>76</v>
      </c>
      <c r="C44" s="355" t="s">
        <v>519</v>
      </c>
      <c r="D44" s="114"/>
      <c r="E44" s="210" t="s">
        <v>90</v>
      </c>
      <c r="F44" s="200">
        <v>9.6</v>
      </c>
      <c r="G44" s="201" t="s">
        <v>91</v>
      </c>
      <c r="H44" s="112"/>
      <c r="I44" s="224"/>
      <c r="J44" s="114"/>
      <c r="K44" s="203"/>
      <c r="L44" s="203"/>
      <c r="M44" s="204"/>
      <c r="N44" s="204"/>
      <c r="O44" s="205">
        <v>1.0</v>
      </c>
      <c r="P44" s="205">
        <v>1.0</v>
      </c>
      <c r="Q44" s="205">
        <v>1.0</v>
      </c>
      <c r="R44" s="105"/>
      <c r="S44" s="105"/>
      <c r="T44" s="105"/>
      <c r="U44" s="105"/>
      <c r="V44" s="105"/>
    </row>
    <row r="45" outlineLevel="1">
      <c r="A45" s="236" t="s">
        <v>82</v>
      </c>
      <c r="B45" s="208"/>
      <c r="C45" s="355" t="s">
        <v>457</v>
      </c>
      <c r="D45" s="210" t="s">
        <v>211</v>
      </c>
      <c r="E45" s="210" t="s">
        <v>191</v>
      </c>
      <c r="F45" s="200">
        <v>13.2</v>
      </c>
      <c r="G45" s="201" t="s">
        <v>168</v>
      </c>
      <c r="H45" s="212"/>
      <c r="I45" s="120"/>
      <c r="J45" s="117"/>
      <c r="K45" s="200"/>
      <c r="L45" s="203"/>
      <c r="M45" s="204"/>
      <c r="N45" s="204"/>
      <c r="O45" s="205">
        <v>0.0</v>
      </c>
      <c r="P45" s="205">
        <v>1.0</v>
      </c>
      <c r="Q45" s="205">
        <v>1.0</v>
      </c>
      <c r="R45" s="105"/>
      <c r="S45" s="105"/>
      <c r="T45" s="105"/>
      <c r="U45" s="105"/>
      <c r="V45" s="105"/>
    </row>
    <row r="46" outlineLevel="1">
      <c r="A46" s="236" t="s">
        <v>93</v>
      </c>
      <c r="B46" s="214"/>
      <c r="C46" s="355" t="s">
        <v>518</v>
      </c>
      <c r="D46" s="210" t="s">
        <v>924</v>
      </c>
      <c r="E46" s="210" t="s">
        <v>90</v>
      </c>
      <c r="F46" s="200">
        <v>9.6</v>
      </c>
      <c r="G46" s="201" t="s">
        <v>91</v>
      </c>
      <c r="H46" s="212"/>
      <c r="I46" s="120"/>
      <c r="J46" s="117"/>
      <c r="K46" s="203"/>
      <c r="L46" s="203"/>
      <c r="M46" s="204"/>
      <c r="N46" s="204"/>
      <c r="O46" s="205">
        <v>0.0</v>
      </c>
      <c r="P46" s="205">
        <v>1.0</v>
      </c>
      <c r="Q46" s="205">
        <v>1.0</v>
      </c>
      <c r="R46" s="105"/>
      <c r="S46" s="105"/>
      <c r="T46" s="105"/>
      <c r="U46" s="105"/>
      <c r="V46" s="105"/>
    </row>
    <row r="47" outlineLevel="1">
      <c r="A47" s="195" t="s">
        <v>104</v>
      </c>
      <c r="B47" s="214"/>
      <c r="C47" s="355" t="s">
        <v>261</v>
      </c>
      <c r="D47" s="275" t="s">
        <v>541</v>
      </c>
      <c r="E47" s="210" t="s">
        <v>2163</v>
      </c>
      <c r="F47" s="200" t="s">
        <v>2164</v>
      </c>
      <c r="G47" s="201" t="s">
        <v>157</v>
      </c>
      <c r="H47" s="283" t="s">
        <v>4401</v>
      </c>
      <c r="I47" s="221"/>
      <c r="J47" s="110"/>
      <c r="K47" s="205"/>
      <c r="L47" s="204"/>
      <c r="M47" s="204"/>
      <c r="N47" s="204"/>
      <c r="O47" s="205">
        <v>0.0</v>
      </c>
      <c r="P47" s="205">
        <v>1.0</v>
      </c>
      <c r="Q47" s="205">
        <v>1.0</v>
      </c>
      <c r="R47" s="105"/>
      <c r="S47" s="105"/>
      <c r="T47" s="105"/>
      <c r="U47" s="105"/>
      <c r="V47" s="105"/>
    </row>
    <row r="48" outlineLevel="1">
      <c r="A48" s="207"/>
      <c r="B48" s="208" t="s">
        <v>76</v>
      </c>
      <c r="C48" s="355" t="s">
        <v>686</v>
      </c>
      <c r="D48" s="114"/>
      <c r="E48" s="210" t="s">
        <v>145</v>
      </c>
      <c r="F48" s="200">
        <v>8.4</v>
      </c>
      <c r="G48" s="201" t="s">
        <v>147</v>
      </c>
      <c r="H48" s="112"/>
      <c r="I48" s="224"/>
      <c r="J48" s="114"/>
      <c r="K48" s="204"/>
      <c r="L48" s="204"/>
      <c r="M48" s="204"/>
      <c r="N48" s="204"/>
      <c r="O48" s="205">
        <v>0.0</v>
      </c>
      <c r="P48" s="205">
        <v>1.0</v>
      </c>
      <c r="Q48" s="205">
        <v>1.0</v>
      </c>
      <c r="R48" s="105"/>
      <c r="S48" s="105"/>
      <c r="T48" s="105"/>
      <c r="U48" s="105"/>
      <c r="V48" s="105"/>
    </row>
    <row r="49" outlineLevel="1">
      <c r="A49" s="195" t="s">
        <v>110</v>
      </c>
      <c r="B49" s="208" t="s">
        <v>170</v>
      </c>
      <c r="C49" s="355" t="s">
        <v>122</v>
      </c>
      <c r="D49" s="275" t="s">
        <v>1529</v>
      </c>
      <c r="E49" s="210" t="s">
        <v>194</v>
      </c>
      <c r="F49" s="200">
        <v>3.5999999999999996</v>
      </c>
      <c r="G49" s="201" t="s">
        <v>70</v>
      </c>
      <c r="H49" s="283" t="s">
        <v>1141</v>
      </c>
      <c r="I49" s="221"/>
      <c r="J49" s="110"/>
      <c r="K49" s="203"/>
      <c r="L49" s="203"/>
      <c r="M49" s="204"/>
      <c r="N49" s="204"/>
      <c r="O49" s="205">
        <v>0.0</v>
      </c>
      <c r="P49" s="205">
        <v>1.5</v>
      </c>
      <c r="Q49" s="205">
        <v>0.0</v>
      </c>
      <c r="R49" s="105"/>
      <c r="S49" s="105"/>
      <c r="T49" s="105"/>
      <c r="U49" s="105"/>
      <c r="V49" s="105"/>
    </row>
    <row r="50" outlineLevel="1">
      <c r="A50" s="222"/>
      <c r="B50" s="208" t="s">
        <v>177</v>
      </c>
      <c r="C50" s="355" t="s">
        <v>57</v>
      </c>
      <c r="D50" s="233"/>
      <c r="E50" s="210" t="s">
        <v>4402</v>
      </c>
      <c r="F50" s="200" t="s">
        <v>4403</v>
      </c>
      <c r="G50" s="201" t="s">
        <v>1342</v>
      </c>
      <c r="H50" s="231"/>
      <c r="J50" s="233"/>
      <c r="K50" s="203"/>
      <c r="L50" s="203"/>
      <c r="M50" s="204"/>
      <c r="N50" s="204"/>
      <c r="O50" s="205">
        <v>0.0</v>
      </c>
      <c r="P50" s="205">
        <v>1.5</v>
      </c>
      <c r="Q50" s="205">
        <v>0.5</v>
      </c>
      <c r="R50" s="105"/>
      <c r="S50" s="105"/>
      <c r="T50" s="105"/>
      <c r="U50" s="105"/>
      <c r="V50" s="105"/>
    </row>
    <row r="51" outlineLevel="1">
      <c r="A51" s="207"/>
      <c r="B51" s="208" t="s">
        <v>245</v>
      </c>
      <c r="C51" s="355" t="s">
        <v>612</v>
      </c>
      <c r="D51" s="114"/>
      <c r="E51" s="210" t="s">
        <v>1865</v>
      </c>
      <c r="F51" s="200" t="s">
        <v>1867</v>
      </c>
      <c r="G51" s="201" t="s">
        <v>3991</v>
      </c>
      <c r="H51" s="112"/>
      <c r="I51" s="224"/>
      <c r="J51" s="114"/>
      <c r="K51" s="203"/>
      <c r="L51" s="203"/>
      <c r="M51" s="204"/>
      <c r="N51" s="204"/>
      <c r="O51" s="205">
        <v>0.0</v>
      </c>
      <c r="P51" s="205">
        <v>1.8</v>
      </c>
      <c r="Q51" s="205">
        <v>1.0</v>
      </c>
      <c r="R51" s="105"/>
      <c r="S51" s="105"/>
      <c r="T51" s="105"/>
      <c r="U51" s="105"/>
      <c r="V51" s="105"/>
    </row>
    <row r="52" outlineLevel="1">
      <c r="A52" s="195" t="s">
        <v>119</v>
      </c>
      <c r="B52" s="208"/>
      <c r="C52" s="355" t="s">
        <v>205</v>
      </c>
      <c r="D52" s="275" t="s">
        <v>485</v>
      </c>
      <c r="E52" s="210" t="s">
        <v>206</v>
      </c>
      <c r="F52" s="200">
        <v>15.6</v>
      </c>
      <c r="G52" s="201" t="s">
        <v>80</v>
      </c>
      <c r="H52" s="283" t="s">
        <v>536</v>
      </c>
      <c r="I52" s="221"/>
      <c r="J52" s="110"/>
      <c r="K52" s="204"/>
      <c r="L52" s="204"/>
      <c r="M52" s="204"/>
      <c r="N52" s="204"/>
      <c r="O52" s="205">
        <v>0.0</v>
      </c>
      <c r="P52" s="205">
        <v>1.2</v>
      </c>
      <c r="Q52" s="205">
        <v>1.0</v>
      </c>
      <c r="R52" s="105"/>
      <c r="S52" s="105"/>
      <c r="T52" s="105"/>
      <c r="U52" s="105"/>
      <c r="V52" s="105"/>
    </row>
    <row r="53" outlineLevel="1">
      <c r="A53" s="222"/>
      <c r="B53" s="208" t="s">
        <v>343</v>
      </c>
      <c r="C53" s="210" t="s">
        <v>308</v>
      </c>
      <c r="D53" s="233"/>
      <c r="E53" s="210" t="s">
        <v>4404</v>
      </c>
      <c r="F53" s="200" t="s">
        <v>4405</v>
      </c>
      <c r="G53" s="201" t="s">
        <v>4406</v>
      </c>
      <c r="H53" s="231"/>
      <c r="J53" s="233"/>
      <c r="K53" s="204"/>
      <c r="L53" s="204"/>
      <c r="M53" s="204"/>
      <c r="N53" s="204"/>
      <c r="O53" s="205">
        <v>0.0</v>
      </c>
      <c r="P53" s="205">
        <v>1.2</v>
      </c>
      <c r="Q53" s="205">
        <v>1.0</v>
      </c>
      <c r="R53" s="105"/>
      <c r="S53" s="105"/>
      <c r="T53" s="105"/>
      <c r="U53" s="105"/>
      <c r="V53" s="105"/>
    </row>
    <row r="54" outlineLevel="1">
      <c r="A54" s="207"/>
      <c r="B54" s="208" t="s">
        <v>352</v>
      </c>
      <c r="C54" s="210" t="s">
        <v>594</v>
      </c>
      <c r="D54" s="114"/>
      <c r="E54" s="210" t="s">
        <v>90</v>
      </c>
      <c r="F54" s="200">
        <v>9.6</v>
      </c>
      <c r="G54" s="201" t="s">
        <v>67</v>
      </c>
      <c r="H54" s="112"/>
      <c r="I54" s="224"/>
      <c r="J54" s="114"/>
      <c r="K54" s="204"/>
      <c r="L54" s="204"/>
      <c r="M54" s="204"/>
      <c r="N54" s="204"/>
      <c r="O54" s="205">
        <v>0.0</v>
      </c>
      <c r="P54" s="205">
        <v>1.0</v>
      </c>
      <c r="Q54" s="205">
        <v>1.0</v>
      </c>
      <c r="R54" s="105"/>
      <c r="S54" s="105"/>
      <c r="T54" s="105"/>
      <c r="U54" s="105"/>
      <c r="V54" s="105"/>
    </row>
    <row r="55" outlineLevel="1">
      <c r="A55" s="195" t="s">
        <v>128</v>
      </c>
      <c r="B55" s="208" t="s">
        <v>170</v>
      </c>
      <c r="C55" s="210" t="s">
        <v>192</v>
      </c>
      <c r="D55" s="275" t="s">
        <v>121</v>
      </c>
      <c r="E55" s="210" t="s">
        <v>194</v>
      </c>
      <c r="F55" s="200">
        <v>3.5999999999999996</v>
      </c>
      <c r="G55" s="201" t="s">
        <v>70</v>
      </c>
      <c r="H55" s="283" t="s">
        <v>175</v>
      </c>
      <c r="I55" s="221"/>
      <c r="J55" s="110"/>
      <c r="K55" s="203"/>
      <c r="L55" s="203"/>
      <c r="M55" s="204"/>
      <c r="N55" s="204"/>
      <c r="O55" s="205">
        <v>0.0</v>
      </c>
      <c r="P55" s="205">
        <v>1.0</v>
      </c>
      <c r="Q55" s="205">
        <v>0.5</v>
      </c>
      <c r="R55" s="105"/>
      <c r="S55" s="105"/>
      <c r="T55" s="105"/>
      <c r="U55" s="105"/>
      <c r="V55" s="105"/>
    </row>
    <row r="56" outlineLevel="1">
      <c r="A56" s="207"/>
      <c r="B56" s="208" t="s">
        <v>177</v>
      </c>
      <c r="C56" s="210" t="s">
        <v>250</v>
      </c>
      <c r="D56" s="114"/>
      <c r="E56" s="210" t="s">
        <v>191</v>
      </c>
      <c r="F56" s="200">
        <v>13.2</v>
      </c>
      <c r="G56" s="201" t="s">
        <v>91</v>
      </c>
      <c r="H56" s="112"/>
      <c r="I56" s="224"/>
      <c r="J56" s="114"/>
      <c r="K56" s="203"/>
      <c r="L56" s="203"/>
      <c r="M56" s="204"/>
      <c r="N56" s="204"/>
      <c r="O56" s="205">
        <v>0.0</v>
      </c>
      <c r="P56" s="205">
        <v>1.4</v>
      </c>
      <c r="Q56" s="205">
        <v>1.0</v>
      </c>
      <c r="R56" s="105"/>
      <c r="S56" s="105"/>
      <c r="T56" s="105"/>
      <c r="U56" s="105"/>
      <c r="V56" s="105"/>
    </row>
    <row r="57">
      <c r="A57" s="180"/>
      <c r="B57" s="246"/>
      <c r="C57" s="180"/>
      <c r="D57" s="180"/>
      <c r="E57" s="180"/>
      <c r="F57" s="248"/>
      <c r="G57" s="248"/>
      <c r="H57" s="180"/>
      <c r="I57" s="180"/>
      <c r="J57" s="180"/>
      <c r="K57" s="180"/>
      <c r="L57" s="180"/>
      <c r="M57" s="180"/>
      <c r="N57" s="180"/>
      <c r="O57" s="180"/>
      <c r="P57" s="180"/>
      <c r="Q57" s="180"/>
      <c r="R57" s="180"/>
      <c r="S57" s="180"/>
      <c r="T57" s="180"/>
      <c r="U57" s="180"/>
      <c r="V57" s="180"/>
    </row>
    <row r="58">
      <c r="A58" s="250" t="s">
        <v>148</v>
      </c>
      <c r="B58" s="110"/>
      <c r="C58" s="251"/>
      <c r="D58" s="251"/>
      <c r="E58" s="251"/>
      <c r="F58" s="253"/>
      <c r="G58" s="251"/>
      <c r="H58" s="253"/>
      <c r="I58" s="253"/>
      <c r="J58" s="254"/>
      <c r="K58" s="253"/>
      <c r="L58" s="253"/>
      <c r="M58" s="253"/>
      <c r="N58" s="253"/>
      <c r="O58" s="253"/>
      <c r="P58" s="253"/>
      <c r="Q58" s="253"/>
      <c r="R58" s="253"/>
      <c r="S58" s="253"/>
      <c r="T58" s="253"/>
      <c r="U58" s="253"/>
      <c r="V58" s="253"/>
    </row>
    <row r="59" outlineLevel="1">
      <c r="A59" s="112"/>
      <c r="B59" s="114"/>
      <c r="C59" s="256" t="s">
        <v>48</v>
      </c>
      <c r="D59" s="257" t="s">
        <v>49</v>
      </c>
      <c r="E59" s="256" t="s">
        <v>50</v>
      </c>
      <c r="F59" s="259" t="s">
        <v>51</v>
      </c>
      <c r="G59" s="259" t="s">
        <v>174</v>
      </c>
      <c r="H59" s="260" t="str">
        <f>'テンプレート'!H56</f>
        <v>ガード硬直</v>
      </c>
      <c r="I59" s="259" t="str">
        <f>'テンプレート'!I56</f>
        <v>Landing Lag</v>
      </c>
      <c r="J59" s="259" t="s">
        <v>176</v>
      </c>
      <c r="K59" s="259" t="str">
        <f>'テンプレート'!K56</f>
        <v>ベクトル</v>
      </c>
      <c r="L59" s="259" t="str">
        <f>'テンプレート'!L56</f>
        <v>KBG (R.E.)</v>
      </c>
      <c r="M59" s="259" t="str">
        <f>'テンプレート'!M56</f>
        <v>BKB (R.A.)</v>
      </c>
      <c r="N59" s="259" t="str">
        <f>'テンプレート'!N56</f>
        <v>FKB (R.F.)</v>
      </c>
      <c r="O59" s="262" t="str">
        <f>'テンプレート'!O56</f>
        <v>盾削り値</v>
      </c>
      <c r="P59" s="259" t="str">
        <f>'テンプレート'!P56</f>
        <v>ﾋｯﾄｽﾄｯﾌﾟ</v>
      </c>
      <c r="Q59" s="262" t="str">
        <f>'テンプレート'!Q56</f>
        <v>ずらし</v>
      </c>
      <c r="R59" s="264" t="str">
        <f>'テンプレート'!R56</f>
        <v>Comment</v>
      </c>
      <c r="S59" s="120"/>
      <c r="T59" s="120"/>
      <c r="U59" s="120"/>
      <c r="V59" s="120"/>
    </row>
    <row r="60" outlineLevel="1">
      <c r="A60" s="299" t="s">
        <v>187</v>
      </c>
      <c r="B60" s="267"/>
      <c r="C60" s="199" t="s">
        <v>2755</v>
      </c>
      <c r="D60" s="820" t="s">
        <v>98</v>
      </c>
      <c r="E60" s="271" t="s">
        <v>90</v>
      </c>
      <c r="F60" s="273">
        <v>9.6</v>
      </c>
      <c r="G60" s="273">
        <v>8.16</v>
      </c>
      <c r="H60" s="200" t="s">
        <v>193</v>
      </c>
      <c r="I60" s="581" t="str">
        <f t="array" ref="I60">INDEX('Aerial Attacks'!$O$3:$AA$109, MATCH($A$1,'Aerial Attacks'!$A$3:$A$109,0), MATCH(A60,'Aerial Attacks'!$O$2:$S$2,0))</f>
        <v>9</v>
      </c>
      <c r="J60" s="355" t="s">
        <v>2021</v>
      </c>
      <c r="K60" s="200"/>
      <c r="L60" s="203"/>
      <c r="M60" s="204"/>
      <c r="N60" s="204"/>
      <c r="O60" s="205">
        <v>0.0</v>
      </c>
      <c r="P60" s="205">
        <v>1.0</v>
      </c>
      <c r="Q60" s="205">
        <v>1.0</v>
      </c>
      <c r="R60" s="582"/>
      <c r="S60" s="120"/>
      <c r="T60" s="120"/>
      <c r="U60" s="120"/>
      <c r="V60" s="117"/>
    </row>
    <row r="61" outlineLevel="1">
      <c r="A61" s="265" t="s">
        <v>219</v>
      </c>
      <c r="B61" s="267" t="s">
        <v>378</v>
      </c>
      <c r="C61" s="216" t="s">
        <v>594</v>
      </c>
      <c r="D61" s="305">
        <v>53.0</v>
      </c>
      <c r="E61" s="199" t="s">
        <v>842</v>
      </c>
      <c r="F61" s="200" t="s">
        <v>843</v>
      </c>
      <c r="G61" s="200" t="s">
        <v>4407</v>
      </c>
      <c r="H61" s="200" t="s">
        <v>1666</v>
      </c>
      <c r="I61" s="311" t="str">
        <f t="array" ref="I61">INDEX('Aerial Attacks'!$O$3:$AA$109, MATCH($A$1,'Aerial Attacks'!$A$3:$A$109,0), MATCH(A61,'Aerial Attacks'!$O$2:$S$2,0))</f>
        <v>11</v>
      </c>
      <c r="J61" s="314" t="s">
        <v>266</v>
      </c>
      <c r="K61" s="200"/>
      <c r="L61" s="203"/>
      <c r="M61" s="204"/>
      <c r="N61" s="204"/>
      <c r="O61" s="205">
        <v>0.0</v>
      </c>
      <c r="P61" s="2755" t="s">
        <v>4408</v>
      </c>
      <c r="Q61" s="205">
        <v>1.0</v>
      </c>
      <c r="R61" s="579"/>
      <c r="S61" s="221"/>
      <c r="T61" s="221"/>
      <c r="U61" s="221"/>
      <c r="V61" s="110"/>
    </row>
    <row r="62" outlineLevel="1">
      <c r="A62" s="222"/>
      <c r="B62" s="267" t="s">
        <v>392</v>
      </c>
      <c r="C62" s="207"/>
      <c r="D62" s="233"/>
      <c r="E62" s="199" t="s">
        <v>842</v>
      </c>
      <c r="F62" s="200" t="s">
        <v>843</v>
      </c>
      <c r="G62" s="200" t="s">
        <v>4407</v>
      </c>
      <c r="H62" s="386"/>
      <c r="I62" s="222"/>
      <c r="J62" s="233"/>
      <c r="K62" s="200"/>
      <c r="L62" s="203"/>
      <c r="M62" s="204"/>
      <c r="N62" s="204"/>
      <c r="O62" s="205"/>
      <c r="P62" s="205"/>
      <c r="Q62" s="205"/>
      <c r="R62" s="231"/>
      <c r="V62" s="233"/>
    </row>
    <row r="63" outlineLevel="1">
      <c r="A63" s="207"/>
      <c r="B63" s="267" t="s">
        <v>76</v>
      </c>
      <c r="C63" s="199" t="s">
        <v>1837</v>
      </c>
      <c r="D63" s="114"/>
      <c r="E63" s="199" t="s">
        <v>191</v>
      </c>
      <c r="F63" s="200">
        <v>13.2</v>
      </c>
      <c r="G63" s="200">
        <v>11.22</v>
      </c>
      <c r="H63" s="200" t="s">
        <v>193</v>
      </c>
      <c r="I63" s="207"/>
      <c r="J63" s="114"/>
      <c r="K63" s="200"/>
      <c r="L63" s="203"/>
      <c r="M63" s="204"/>
      <c r="N63" s="204"/>
      <c r="O63" s="205">
        <v>0.0</v>
      </c>
      <c r="P63" s="205">
        <v>1.0</v>
      </c>
      <c r="Q63" s="205">
        <v>1.0</v>
      </c>
      <c r="R63" s="112"/>
      <c r="S63" s="224"/>
      <c r="T63" s="224"/>
      <c r="U63" s="224"/>
      <c r="V63" s="114"/>
    </row>
    <row r="64" outlineLevel="1">
      <c r="A64" s="299" t="s">
        <v>260</v>
      </c>
      <c r="B64" s="267"/>
      <c r="C64" s="199" t="s">
        <v>130</v>
      </c>
      <c r="D64" s="301">
        <v>41.0</v>
      </c>
      <c r="E64" s="199" t="s">
        <v>206</v>
      </c>
      <c r="F64" s="200">
        <v>15.6</v>
      </c>
      <c r="G64" s="200">
        <v>13.26</v>
      </c>
      <c r="H64" s="200" t="s">
        <v>59</v>
      </c>
      <c r="I64" s="581">
        <f t="array" ref="I64">INDEX('Aerial Attacks'!$O$3:$AA$109, MATCH($A$1,'Aerial Attacks'!$A$3:$A$109,0), MATCH(A64,'Aerial Attacks'!$O$2:$S$2,0))</f>
        <v>8</v>
      </c>
      <c r="J64" s="355" t="s">
        <v>2215</v>
      </c>
      <c r="K64" s="200"/>
      <c r="L64" s="203"/>
      <c r="M64" s="204"/>
      <c r="N64" s="204"/>
      <c r="O64" s="205">
        <v>0.0</v>
      </c>
      <c r="P64" s="205">
        <v>1.0</v>
      </c>
      <c r="Q64" s="205">
        <v>1.0</v>
      </c>
      <c r="R64" s="582"/>
      <c r="S64" s="120"/>
      <c r="T64" s="120"/>
      <c r="U64" s="120"/>
      <c r="V64" s="117"/>
    </row>
    <row r="65" outlineLevel="1">
      <c r="A65" s="265" t="s">
        <v>271</v>
      </c>
      <c r="B65" s="267"/>
      <c r="C65" s="199" t="s">
        <v>192</v>
      </c>
      <c r="D65" s="269" t="s">
        <v>345</v>
      </c>
      <c r="E65" s="199" t="s">
        <v>191</v>
      </c>
      <c r="F65" s="200">
        <v>13.2</v>
      </c>
      <c r="G65" s="200">
        <v>11.22</v>
      </c>
      <c r="H65" s="200" t="s">
        <v>193</v>
      </c>
      <c r="I65" s="274" t="str">
        <f t="array" ref="I65">INDEX('Aerial Attacks'!$O$3:$AA$109, MATCH($A$1,'Aerial Attacks'!$A$3:$A$109,0), MATCH(A65,'Aerial Attacks'!$O$2:$S$2,0))</f>
        <v>9</v>
      </c>
      <c r="J65" s="275" t="s">
        <v>3799</v>
      </c>
      <c r="K65" s="203"/>
      <c r="L65" s="203"/>
      <c r="M65" s="204"/>
      <c r="N65" s="204"/>
      <c r="O65" s="205">
        <v>0.0</v>
      </c>
      <c r="P65" s="205">
        <v>1.2</v>
      </c>
      <c r="Q65" s="205">
        <v>1.0</v>
      </c>
      <c r="R65" s="579"/>
      <c r="S65" s="221"/>
      <c r="T65" s="221"/>
      <c r="U65" s="221"/>
      <c r="V65" s="110"/>
    </row>
    <row r="66" outlineLevel="1">
      <c r="A66" s="207"/>
      <c r="B66" s="267" t="s">
        <v>76</v>
      </c>
      <c r="C66" s="199" t="s">
        <v>3399</v>
      </c>
      <c r="D66" s="114"/>
      <c r="E66" s="199" t="s">
        <v>90</v>
      </c>
      <c r="F66" s="200">
        <v>9.6</v>
      </c>
      <c r="G66" s="200">
        <v>8.16</v>
      </c>
      <c r="H66" s="200" t="s">
        <v>193</v>
      </c>
      <c r="I66" s="207"/>
      <c r="J66" s="114"/>
      <c r="K66" s="203"/>
      <c r="L66" s="203"/>
      <c r="M66" s="204"/>
      <c r="N66" s="204"/>
      <c r="O66" s="205">
        <v>0.0</v>
      </c>
      <c r="P66" s="205">
        <v>1.0</v>
      </c>
      <c r="Q66" s="205">
        <v>1.0</v>
      </c>
      <c r="R66" s="112"/>
      <c r="S66" s="224"/>
      <c r="T66" s="224"/>
      <c r="U66" s="224"/>
      <c r="V66" s="114"/>
    </row>
    <row r="67" outlineLevel="1">
      <c r="A67" s="265" t="s">
        <v>283</v>
      </c>
      <c r="B67" s="267" t="s">
        <v>378</v>
      </c>
      <c r="C67" s="216" t="s">
        <v>460</v>
      </c>
      <c r="D67" s="275" t="s">
        <v>1749</v>
      </c>
      <c r="E67" s="199" t="s">
        <v>206</v>
      </c>
      <c r="F67" s="200">
        <v>15.6</v>
      </c>
      <c r="G67" s="200">
        <v>13.26</v>
      </c>
      <c r="H67" s="200" t="s">
        <v>59</v>
      </c>
      <c r="I67" s="274">
        <f t="array" ref="I67">INDEX('Aerial Attacks'!$O$3:$AA$109, MATCH($A$1,'Aerial Attacks'!$A$3:$A$109,0), MATCH(A67,'Aerial Attacks'!$O$2:$S$2,0))</f>
        <v>16</v>
      </c>
      <c r="J67" s="275" t="s">
        <v>4409</v>
      </c>
      <c r="K67" s="203"/>
      <c r="L67" s="203"/>
      <c r="M67" s="204"/>
      <c r="N67" s="204"/>
      <c r="O67" s="205">
        <v>0.0</v>
      </c>
      <c r="P67" s="2755" t="s">
        <v>4410</v>
      </c>
      <c r="Q67" s="205">
        <v>1.0</v>
      </c>
      <c r="R67" s="243"/>
      <c r="S67" s="221"/>
      <c r="T67" s="221"/>
      <c r="U67" s="221"/>
      <c r="V67" s="110"/>
    </row>
    <row r="68" outlineLevel="1">
      <c r="A68" s="222"/>
      <c r="B68" s="267" t="s">
        <v>392</v>
      </c>
      <c r="C68" s="207"/>
      <c r="D68" s="233"/>
      <c r="E68" s="199" t="s">
        <v>251</v>
      </c>
      <c r="F68" s="200" t="s">
        <v>252</v>
      </c>
      <c r="G68" s="200" t="s">
        <v>253</v>
      </c>
      <c r="H68" s="386"/>
      <c r="I68" s="222"/>
      <c r="J68" s="233"/>
      <c r="K68" s="203"/>
      <c r="L68" s="203"/>
      <c r="M68" s="204"/>
      <c r="N68" s="204"/>
      <c r="O68" s="205"/>
      <c r="P68" s="205"/>
      <c r="Q68" s="205"/>
      <c r="R68" s="231"/>
      <c r="V68" s="233"/>
    </row>
    <row r="69" outlineLevel="1">
      <c r="A69" s="207"/>
      <c r="B69" s="267" t="s">
        <v>76</v>
      </c>
      <c r="C69" s="199" t="s">
        <v>4411</v>
      </c>
      <c r="D69" s="114"/>
      <c r="E69" s="199" t="s">
        <v>90</v>
      </c>
      <c r="F69" s="200">
        <v>9.6</v>
      </c>
      <c r="G69" s="200">
        <v>8.16</v>
      </c>
      <c r="H69" s="200" t="s">
        <v>193</v>
      </c>
      <c r="I69" s="207"/>
      <c r="J69" s="114"/>
      <c r="K69" s="203"/>
      <c r="L69" s="203"/>
      <c r="M69" s="204"/>
      <c r="N69" s="204"/>
      <c r="O69" s="205">
        <v>0.0</v>
      </c>
      <c r="P69" s="205">
        <v>1.2</v>
      </c>
      <c r="Q69" s="205">
        <v>1.0</v>
      </c>
      <c r="R69" s="112"/>
      <c r="S69" s="224"/>
      <c r="T69" s="224"/>
      <c r="U69" s="224"/>
      <c r="V69" s="114"/>
    </row>
    <row r="70">
      <c r="A70" s="312"/>
      <c r="B70" s="315"/>
      <c r="C70" s="317"/>
      <c r="D70" s="317"/>
      <c r="E70" s="318"/>
      <c r="F70" s="318"/>
      <c r="G70" s="318"/>
      <c r="H70" s="319"/>
      <c r="I70" s="319"/>
      <c r="J70" s="320"/>
      <c r="K70" s="320"/>
      <c r="L70" s="320"/>
      <c r="M70" s="320"/>
      <c r="N70" s="320"/>
      <c r="O70" s="320"/>
      <c r="P70" s="320"/>
      <c r="Q70" s="180"/>
      <c r="R70" s="180"/>
      <c r="S70" s="180"/>
      <c r="T70" s="180"/>
      <c r="U70" s="180"/>
      <c r="V70" s="180"/>
    </row>
    <row r="71">
      <c r="A71" s="322" t="s">
        <v>305</v>
      </c>
      <c r="B71" s="117"/>
      <c r="C71" s="317"/>
      <c r="D71" s="317"/>
      <c r="E71" s="318"/>
      <c r="F71" s="318"/>
      <c r="G71" s="318"/>
      <c r="H71" s="319"/>
      <c r="I71" s="319"/>
      <c r="J71" s="320"/>
      <c r="K71" s="320"/>
      <c r="L71" s="320"/>
      <c r="M71" s="320"/>
      <c r="N71" s="320"/>
      <c r="O71" s="320"/>
      <c r="P71" s="320"/>
      <c r="Q71" s="180"/>
      <c r="R71" s="180"/>
      <c r="S71" s="180"/>
      <c r="T71" s="180"/>
      <c r="U71" s="180"/>
      <c r="V71" s="180"/>
    </row>
    <row r="72" outlineLevel="1">
      <c r="A72" s="324" t="s">
        <v>4412</v>
      </c>
      <c r="B72" s="117"/>
      <c r="C72" s="327" t="s">
        <v>48</v>
      </c>
      <c r="D72" s="327" t="s">
        <v>49</v>
      </c>
      <c r="E72" s="328" t="s">
        <v>50</v>
      </c>
      <c r="F72" s="329" t="s">
        <v>51</v>
      </c>
      <c r="G72" s="328" t="s">
        <v>52</v>
      </c>
      <c r="H72" s="331" t="str">
        <f>'テンプレート'!H72</f>
        <v>Comment</v>
      </c>
      <c r="I72" s="120"/>
      <c r="J72" s="117"/>
      <c r="K72" s="333" t="str">
        <f>'テンプレート'!K72</f>
        <v>ベクトル</v>
      </c>
      <c r="L72" s="333" t="str">
        <f>'テンプレート'!L72</f>
        <v>KBG (R.E.)</v>
      </c>
      <c r="M72" s="333" t="str">
        <f>'テンプレート'!M72</f>
        <v>BKB (R.A.)</v>
      </c>
      <c r="N72" s="333" t="str">
        <f>'テンプレート'!N72</f>
        <v>FKB (R.F.)</v>
      </c>
      <c r="O72" s="334" t="str">
        <f>'テンプレート'!O72</f>
        <v>盾削り値</v>
      </c>
      <c r="P72" s="333" t="str">
        <f>'テンプレート'!P72</f>
        <v>ﾋｯﾄｽﾄｯﾌﾟ</v>
      </c>
      <c r="Q72" s="334" t="str">
        <f>'テンプレート'!Q72</f>
        <v>ずらし</v>
      </c>
      <c r="R72" s="333" t="str">
        <f>'テンプレート'!R72</f>
        <v>相殺</v>
      </c>
      <c r="S72" s="334" t="str">
        <f>'テンプレート'!S72</f>
        <v>相殺ﾓｰｼｮﾝ</v>
      </c>
      <c r="T72" s="334" t="str">
        <f>'テンプレート'!T72</f>
        <v>飛び道具</v>
      </c>
      <c r="U72" s="334" t="str">
        <f>'テンプレート'!U72</f>
        <v>慣性反転</v>
      </c>
      <c r="V72" s="334" t="str">
        <f>'テンプレート'!V72</f>
        <v>向き反転</v>
      </c>
    </row>
    <row r="73" outlineLevel="1">
      <c r="A73" s="335" t="s">
        <v>499</v>
      </c>
      <c r="B73" s="343" t="s">
        <v>3410</v>
      </c>
      <c r="C73" s="199" t="s">
        <v>308</v>
      </c>
      <c r="D73" s="216" t="s">
        <v>710</v>
      </c>
      <c r="E73" s="199" t="s">
        <v>451</v>
      </c>
      <c r="F73" s="200">
        <v>0.0</v>
      </c>
      <c r="G73" s="386"/>
      <c r="H73" s="243" t="s">
        <v>4413</v>
      </c>
      <c r="I73" s="221"/>
      <c r="J73" s="110"/>
      <c r="K73" s="203"/>
      <c r="L73" s="203"/>
      <c r="M73" s="204"/>
      <c r="N73" s="204"/>
      <c r="O73" s="200">
        <v>0.0</v>
      </c>
      <c r="P73" s="200">
        <v>0.0</v>
      </c>
      <c r="Q73" s="200">
        <v>0.0</v>
      </c>
      <c r="R73" s="205" t="b">
        <v>0</v>
      </c>
      <c r="S73" s="205" t="b">
        <v>0</v>
      </c>
      <c r="T73" s="205"/>
      <c r="U73" s="344" t="b">
        <v>1</v>
      </c>
      <c r="V73" s="344" t="b">
        <v>1</v>
      </c>
    </row>
    <row r="74" outlineLevel="1">
      <c r="A74" s="222"/>
      <c r="B74" s="708" t="s">
        <v>322</v>
      </c>
      <c r="C74" s="199" t="s">
        <v>4414</v>
      </c>
      <c r="D74" s="222"/>
      <c r="E74" s="199" t="s">
        <v>90</v>
      </c>
      <c r="F74" s="200">
        <v>9.6</v>
      </c>
      <c r="G74" s="199" t="s">
        <v>70</v>
      </c>
      <c r="H74" s="231"/>
      <c r="J74" s="233"/>
      <c r="K74" s="203"/>
      <c r="L74" s="203"/>
      <c r="M74" s="204"/>
      <c r="N74" s="204"/>
      <c r="O74" s="200">
        <v>0.0</v>
      </c>
      <c r="P74" s="200">
        <v>0.5</v>
      </c>
      <c r="Q74" s="200">
        <v>1.0</v>
      </c>
      <c r="R74" s="205" t="b">
        <v>1</v>
      </c>
      <c r="S74" s="205"/>
      <c r="T74" s="205" t="b">
        <v>1</v>
      </c>
      <c r="U74" s="222"/>
      <c r="V74" s="222"/>
    </row>
    <row r="75" outlineLevel="1">
      <c r="A75" s="222"/>
      <c r="B75" s="708" t="s">
        <v>4415</v>
      </c>
      <c r="C75" s="199" t="s">
        <v>4416</v>
      </c>
      <c r="D75" s="207"/>
      <c r="E75" s="199" t="s">
        <v>66</v>
      </c>
      <c r="F75" s="200">
        <v>7.199999999999999</v>
      </c>
      <c r="G75" s="199" t="s">
        <v>70</v>
      </c>
      <c r="H75" s="231"/>
      <c r="J75" s="233"/>
      <c r="K75" s="203"/>
      <c r="L75" s="203"/>
      <c r="M75" s="204"/>
      <c r="N75" s="204"/>
      <c r="O75" s="200">
        <v>0.0</v>
      </c>
      <c r="P75" s="200">
        <v>0.5</v>
      </c>
      <c r="Q75" s="200">
        <v>1.0</v>
      </c>
      <c r="R75" s="205" t="b">
        <v>1</v>
      </c>
      <c r="S75" s="205"/>
      <c r="T75" s="205" t="b">
        <v>1</v>
      </c>
      <c r="U75" s="222"/>
      <c r="V75" s="222"/>
    </row>
    <row r="76" outlineLevel="1">
      <c r="A76" s="222"/>
      <c r="B76" s="343" t="s">
        <v>3410</v>
      </c>
      <c r="C76" s="199" t="s">
        <v>308</v>
      </c>
      <c r="D76" s="216" t="s">
        <v>234</v>
      </c>
      <c r="E76" s="199" t="s">
        <v>451</v>
      </c>
      <c r="F76" s="200">
        <v>0.0</v>
      </c>
      <c r="G76" s="386"/>
      <c r="H76" s="231"/>
      <c r="J76" s="233"/>
      <c r="K76" s="203"/>
      <c r="L76" s="203"/>
      <c r="M76" s="204"/>
      <c r="N76" s="204"/>
      <c r="O76" s="200"/>
      <c r="P76" s="200"/>
      <c r="Q76" s="200"/>
      <c r="R76" s="205" t="b">
        <v>0</v>
      </c>
      <c r="S76" s="205" t="b">
        <v>0</v>
      </c>
      <c r="T76" s="205" t="b">
        <v>0</v>
      </c>
      <c r="U76" s="222"/>
      <c r="V76" s="222"/>
    </row>
    <row r="77" outlineLevel="1">
      <c r="A77" s="222"/>
      <c r="B77" s="708" t="s">
        <v>359</v>
      </c>
      <c r="C77" s="199" t="s">
        <v>4414</v>
      </c>
      <c r="D77" s="222"/>
      <c r="E77" s="199" t="s">
        <v>4417</v>
      </c>
      <c r="F77" s="200">
        <v>7.68</v>
      </c>
      <c r="G77" s="199" t="s">
        <v>70</v>
      </c>
      <c r="H77" s="231"/>
      <c r="J77" s="233"/>
      <c r="K77" s="203"/>
      <c r="L77" s="203"/>
      <c r="M77" s="204"/>
      <c r="N77" s="204"/>
      <c r="O77" s="200">
        <v>0.0</v>
      </c>
      <c r="P77" s="200">
        <v>0.5</v>
      </c>
      <c r="Q77" s="200">
        <v>1.0</v>
      </c>
      <c r="R77" s="205" t="b">
        <v>1</v>
      </c>
      <c r="S77" s="205"/>
      <c r="T77" s="205" t="b">
        <v>1</v>
      </c>
      <c r="U77" s="222"/>
      <c r="V77" s="222"/>
    </row>
    <row r="78" outlineLevel="1">
      <c r="A78" s="207"/>
      <c r="B78" s="708" t="s">
        <v>4418</v>
      </c>
      <c r="C78" s="199" t="s">
        <v>4416</v>
      </c>
      <c r="D78" s="207"/>
      <c r="E78" s="199" t="s">
        <v>103</v>
      </c>
      <c r="F78" s="200">
        <v>5.76</v>
      </c>
      <c r="G78" s="199" t="s">
        <v>70</v>
      </c>
      <c r="H78" s="112"/>
      <c r="I78" s="224"/>
      <c r="J78" s="114"/>
      <c r="K78" s="203"/>
      <c r="L78" s="203"/>
      <c r="M78" s="204"/>
      <c r="N78" s="204"/>
      <c r="O78" s="200">
        <v>0.0</v>
      </c>
      <c r="P78" s="200">
        <v>0.5</v>
      </c>
      <c r="Q78" s="200">
        <v>1.0</v>
      </c>
      <c r="R78" s="205" t="b">
        <v>1</v>
      </c>
      <c r="S78" s="205"/>
      <c r="T78" s="205" t="b">
        <v>1</v>
      </c>
      <c r="U78" s="207"/>
      <c r="V78" s="207"/>
    </row>
    <row r="79" outlineLevel="1">
      <c r="A79" s="335" t="s">
        <v>4419</v>
      </c>
      <c r="B79" s="708" t="s">
        <v>322</v>
      </c>
      <c r="C79" s="199" t="s">
        <v>4420</v>
      </c>
      <c r="D79" s="216" t="s">
        <v>234</v>
      </c>
      <c r="E79" s="199" t="s">
        <v>66</v>
      </c>
      <c r="F79" s="200">
        <v>7.199999999999999</v>
      </c>
      <c r="G79" s="199" t="s">
        <v>70</v>
      </c>
      <c r="H79" s="243" t="s">
        <v>4421</v>
      </c>
      <c r="I79" s="221"/>
      <c r="J79" s="110"/>
      <c r="K79" s="203"/>
      <c r="L79" s="203"/>
      <c r="M79" s="204"/>
      <c r="N79" s="204"/>
      <c r="O79" s="200">
        <v>0.0</v>
      </c>
      <c r="P79" s="200">
        <v>0.5</v>
      </c>
      <c r="Q79" s="200">
        <v>1.0</v>
      </c>
      <c r="R79" s="205"/>
      <c r="S79" s="205"/>
      <c r="T79" s="205" t="b">
        <v>1</v>
      </c>
      <c r="U79" s="344" t="b">
        <v>1</v>
      </c>
      <c r="V79" s="344" t="b">
        <v>1</v>
      </c>
    </row>
    <row r="80" outlineLevel="1">
      <c r="A80" s="222"/>
      <c r="B80" s="708" t="s">
        <v>4422</v>
      </c>
      <c r="C80" s="199" t="s">
        <v>4423</v>
      </c>
      <c r="D80" s="222"/>
      <c r="E80" s="199" t="s">
        <v>303</v>
      </c>
      <c r="F80" s="200">
        <v>2.4</v>
      </c>
      <c r="G80" s="199" t="s">
        <v>292</v>
      </c>
      <c r="H80" s="231"/>
      <c r="J80" s="233"/>
      <c r="K80" s="203"/>
      <c r="L80" s="203"/>
      <c r="M80" s="204"/>
      <c r="N80" s="204"/>
      <c r="O80" s="200">
        <v>0.0</v>
      </c>
      <c r="P80" s="200">
        <v>0.5</v>
      </c>
      <c r="Q80" s="200">
        <v>1.0</v>
      </c>
      <c r="R80" s="205" t="b">
        <v>0</v>
      </c>
      <c r="S80" s="205"/>
      <c r="T80" s="205" t="b">
        <v>1</v>
      </c>
      <c r="U80" s="222"/>
      <c r="V80" s="222"/>
    </row>
    <row r="81" outlineLevel="1">
      <c r="A81" s="222"/>
      <c r="B81" s="708" t="s">
        <v>4424</v>
      </c>
      <c r="C81" s="199" t="s">
        <v>768</v>
      </c>
      <c r="D81" s="222"/>
      <c r="E81" s="199" t="s">
        <v>194</v>
      </c>
      <c r="F81" s="200">
        <v>3.5999999999999996</v>
      </c>
      <c r="G81" s="199" t="s">
        <v>292</v>
      </c>
      <c r="H81" s="231"/>
      <c r="J81" s="233"/>
      <c r="K81" s="203"/>
      <c r="L81" s="203"/>
      <c r="M81" s="204"/>
      <c r="N81" s="204"/>
      <c r="O81" s="200">
        <v>0.0</v>
      </c>
      <c r="P81" s="200">
        <v>0.5</v>
      </c>
      <c r="Q81" s="200">
        <v>1.0</v>
      </c>
      <c r="R81" s="205" t="b">
        <v>0</v>
      </c>
      <c r="S81" s="205"/>
      <c r="T81" s="205" t="b">
        <v>1</v>
      </c>
      <c r="U81" s="222"/>
      <c r="V81" s="222"/>
    </row>
    <row r="82" outlineLevel="1">
      <c r="A82" s="222"/>
      <c r="B82" s="708" t="s">
        <v>359</v>
      </c>
      <c r="C82" s="199" t="s">
        <v>4420</v>
      </c>
      <c r="D82" s="216" t="s">
        <v>234</v>
      </c>
      <c r="E82" s="199" t="s">
        <v>103</v>
      </c>
      <c r="F82" s="200">
        <v>5.76</v>
      </c>
      <c r="G82" s="199" t="s">
        <v>70</v>
      </c>
      <c r="H82" s="231"/>
      <c r="J82" s="233"/>
      <c r="K82" s="203"/>
      <c r="L82" s="203"/>
      <c r="M82" s="204"/>
      <c r="N82" s="204"/>
      <c r="O82" s="200">
        <v>0.0</v>
      </c>
      <c r="P82" s="200">
        <v>0.5</v>
      </c>
      <c r="Q82" s="200">
        <v>1.0</v>
      </c>
      <c r="R82" s="205"/>
      <c r="S82" s="205"/>
      <c r="T82" s="205" t="b">
        <v>1</v>
      </c>
      <c r="U82" s="222"/>
      <c r="V82" s="222"/>
    </row>
    <row r="83" outlineLevel="1">
      <c r="A83" s="222"/>
      <c r="B83" s="708" t="s">
        <v>4425</v>
      </c>
      <c r="C83" s="199" t="s">
        <v>4423</v>
      </c>
      <c r="D83" s="222"/>
      <c r="E83" s="199" t="s">
        <v>453</v>
      </c>
      <c r="F83" s="200">
        <v>1.92</v>
      </c>
      <c r="G83" s="199" t="s">
        <v>292</v>
      </c>
      <c r="H83" s="231"/>
      <c r="J83" s="233"/>
      <c r="K83" s="203"/>
      <c r="L83" s="203"/>
      <c r="M83" s="204"/>
      <c r="N83" s="204"/>
      <c r="O83" s="200">
        <v>0.0</v>
      </c>
      <c r="P83" s="200">
        <v>0.5</v>
      </c>
      <c r="Q83" s="200">
        <v>1.0</v>
      </c>
      <c r="R83" s="205" t="b">
        <v>0</v>
      </c>
      <c r="S83" s="205"/>
      <c r="T83" s="205" t="b">
        <v>1</v>
      </c>
      <c r="U83" s="222"/>
      <c r="V83" s="222"/>
    </row>
    <row r="84" outlineLevel="1">
      <c r="A84" s="207"/>
      <c r="B84" s="708" t="s">
        <v>4426</v>
      </c>
      <c r="C84" s="199" t="s">
        <v>768</v>
      </c>
      <c r="D84" s="222"/>
      <c r="E84" s="199" t="s">
        <v>1728</v>
      </c>
      <c r="F84" s="200">
        <v>2.88</v>
      </c>
      <c r="G84" s="199" t="s">
        <v>292</v>
      </c>
      <c r="H84" s="112"/>
      <c r="I84" s="224"/>
      <c r="J84" s="114"/>
      <c r="K84" s="203"/>
      <c r="L84" s="203"/>
      <c r="M84" s="204"/>
      <c r="N84" s="204"/>
      <c r="O84" s="200">
        <v>0.0</v>
      </c>
      <c r="P84" s="200">
        <v>0.5</v>
      </c>
      <c r="Q84" s="200">
        <v>1.0</v>
      </c>
      <c r="R84" s="205" t="b">
        <v>0</v>
      </c>
      <c r="S84" s="205"/>
      <c r="T84" s="205" t="b">
        <v>1</v>
      </c>
      <c r="U84" s="207"/>
      <c r="V84" s="207"/>
    </row>
    <row r="85" outlineLevel="1">
      <c r="A85" s="324" t="s">
        <v>4427</v>
      </c>
      <c r="B85" s="117"/>
      <c r="C85" s="327" t="s">
        <v>48</v>
      </c>
      <c r="D85" s="327" t="s">
        <v>49</v>
      </c>
      <c r="E85" s="328" t="s">
        <v>50</v>
      </c>
      <c r="F85" s="329" t="s">
        <v>51</v>
      </c>
      <c r="G85" s="328" t="s">
        <v>52</v>
      </c>
      <c r="H85" s="331" t="str">
        <f>'テンプレート'!H75</f>
        <v>Comment</v>
      </c>
      <c r="I85" s="120"/>
      <c r="J85" s="117"/>
      <c r="K85" s="333" t="str">
        <f>'テンプレート'!K75</f>
        <v>ベクトル</v>
      </c>
      <c r="L85" s="333" t="str">
        <f>'テンプレート'!L75</f>
        <v>KBG (R.E.)</v>
      </c>
      <c r="M85" s="333" t="str">
        <f>'テンプレート'!M75</f>
        <v>BKB (R.A.)</v>
      </c>
      <c r="N85" s="333" t="str">
        <f>'テンプレート'!N75</f>
        <v>FKB (R.F.)</v>
      </c>
      <c r="O85" s="334" t="str">
        <f>'テンプレート'!O75</f>
        <v>盾削り値</v>
      </c>
      <c r="P85" s="333" t="str">
        <f>'テンプレート'!P75</f>
        <v>ﾋｯﾄｽﾄｯﾌﾟ</v>
      </c>
      <c r="Q85" s="334" t="str">
        <f>'テンプレート'!Q75</f>
        <v>ずらし</v>
      </c>
      <c r="R85" s="333" t="str">
        <f>'テンプレート'!R75</f>
        <v>相殺</v>
      </c>
      <c r="S85" s="334" t="str">
        <f>'テンプレート'!S75</f>
        <v>相殺ﾓｰｼｮﾝ</v>
      </c>
      <c r="T85" s="334" t="str">
        <f>'テンプレート'!T75</f>
        <v>飛び道具</v>
      </c>
      <c r="U85" s="334" t="str">
        <f>'テンプレート'!U75</f>
        <v>慣性反転</v>
      </c>
      <c r="V85" s="334" t="str">
        <f>'テンプレート'!V75</f>
        <v>向き反転</v>
      </c>
    </row>
    <row r="86" outlineLevel="1">
      <c r="A86" s="335" t="s">
        <v>499</v>
      </c>
      <c r="B86" s="343" t="s">
        <v>1688</v>
      </c>
      <c r="C86" s="199" t="s">
        <v>212</v>
      </c>
      <c r="D86" s="127" t="s">
        <v>541</v>
      </c>
      <c r="E86" s="199" t="s">
        <v>58</v>
      </c>
      <c r="F86" s="200">
        <v>4.8</v>
      </c>
      <c r="G86" s="199" t="s">
        <v>59</v>
      </c>
      <c r="H86" s="243" t="s">
        <v>4428</v>
      </c>
      <c r="I86" s="221"/>
      <c r="J86" s="110"/>
      <c r="K86" s="203"/>
      <c r="L86" s="203"/>
      <c r="M86" s="204"/>
      <c r="N86" s="204"/>
      <c r="O86" s="200">
        <v>0.0</v>
      </c>
      <c r="P86" s="2784" t="s">
        <v>4429</v>
      </c>
      <c r="Q86" s="200">
        <v>0.0</v>
      </c>
      <c r="R86" s="205" t="b">
        <v>1</v>
      </c>
      <c r="S86" s="205" t="b">
        <v>1</v>
      </c>
      <c r="T86" s="205" t="b">
        <v>0</v>
      </c>
      <c r="U86" s="344" t="s">
        <v>340</v>
      </c>
      <c r="V86" s="344" t="b">
        <v>1</v>
      </c>
    </row>
    <row r="87" outlineLevel="1">
      <c r="A87" s="222"/>
      <c r="B87" s="343" t="s">
        <v>4430</v>
      </c>
      <c r="C87" s="199" t="s">
        <v>77</v>
      </c>
      <c r="D87" s="127" t="s">
        <v>544</v>
      </c>
      <c r="E87" s="199" t="s">
        <v>194</v>
      </c>
      <c r="F87" s="200">
        <v>3.5999999999999996</v>
      </c>
      <c r="G87" s="199" t="s">
        <v>193</v>
      </c>
      <c r="H87" s="231"/>
      <c r="J87" s="233"/>
      <c r="K87" s="200"/>
      <c r="L87" s="200"/>
      <c r="M87" s="205"/>
      <c r="N87" s="205"/>
      <c r="O87" s="200">
        <v>0.0</v>
      </c>
      <c r="P87" s="200">
        <v>1.2</v>
      </c>
      <c r="Q87" s="200">
        <v>0.0</v>
      </c>
      <c r="R87" s="205" t="b">
        <v>1</v>
      </c>
      <c r="S87" s="205" t="b">
        <v>0</v>
      </c>
      <c r="T87" s="205" t="b">
        <v>0</v>
      </c>
      <c r="U87" s="222"/>
      <c r="V87" s="222"/>
    </row>
    <row r="88" outlineLevel="1">
      <c r="A88" s="222"/>
      <c r="B88" s="343" t="s">
        <v>4431</v>
      </c>
      <c r="C88" s="199" t="s">
        <v>77</v>
      </c>
      <c r="D88" s="426" t="s">
        <v>131</v>
      </c>
      <c r="E88" s="199" t="s">
        <v>194</v>
      </c>
      <c r="F88" s="200">
        <v>3.5999999999999996</v>
      </c>
      <c r="G88" s="199" t="s">
        <v>193</v>
      </c>
      <c r="H88" s="231"/>
      <c r="J88" s="233"/>
      <c r="K88" s="200"/>
      <c r="L88" s="200"/>
      <c r="M88" s="205"/>
      <c r="N88" s="205"/>
      <c r="O88" s="200">
        <v>0.0</v>
      </c>
      <c r="P88" s="200">
        <v>0.0</v>
      </c>
      <c r="Q88" s="200">
        <v>1.0</v>
      </c>
      <c r="R88" s="205" t="b">
        <v>1</v>
      </c>
      <c r="S88" s="205" t="b">
        <v>1</v>
      </c>
      <c r="T88" s="205" t="b">
        <v>0</v>
      </c>
      <c r="U88" s="222"/>
      <c r="V88" s="222"/>
    </row>
    <row r="89" outlineLevel="1">
      <c r="A89" s="222"/>
      <c r="B89" s="343" t="s">
        <v>4432</v>
      </c>
      <c r="C89" s="199" t="s">
        <v>130</v>
      </c>
      <c r="D89" s="222"/>
      <c r="E89" s="199" t="s">
        <v>194</v>
      </c>
      <c r="F89" s="200">
        <v>3.5999999999999996</v>
      </c>
      <c r="G89" s="199" t="s">
        <v>193</v>
      </c>
      <c r="H89" s="231"/>
      <c r="J89" s="233"/>
      <c r="K89" s="200"/>
      <c r="L89" s="200"/>
      <c r="M89" s="205"/>
      <c r="N89" s="205"/>
      <c r="O89" s="200">
        <v>0.0</v>
      </c>
      <c r="P89" s="200">
        <v>0.5</v>
      </c>
      <c r="Q89" s="200">
        <v>1.0</v>
      </c>
      <c r="R89" s="205" t="b">
        <v>1</v>
      </c>
      <c r="S89" s="205" t="b">
        <v>1</v>
      </c>
      <c r="T89" s="205" t="b">
        <v>0</v>
      </c>
      <c r="U89" s="222"/>
      <c r="V89" s="222"/>
    </row>
    <row r="90" outlineLevel="1">
      <c r="A90" s="222"/>
      <c r="B90" s="343" t="s">
        <v>4433</v>
      </c>
      <c r="C90" s="199" t="s">
        <v>651</v>
      </c>
      <c r="D90" s="207"/>
      <c r="E90" s="199" t="s">
        <v>66</v>
      </c>
      <c r="F90" s="200">
        <v>7.199999999999999</v>
      </c>
      <c r="G90" s="199" t="s">
        <v>67</v>
      </c>
      <c r="H90" s="112"/>
      <c r="I90" s="224"/>
      <c r="J90" s="114"/>
      <c r="K90" s="200"/>
      <c r="L90" s="200"/>
      <c r="M90" s="205"/>
      <c r="N90" s="205"/>
      <c r="O90" s="200">
        <v>0.0</v>
      </c>
      <c r="P90" s="200">
        <v>2.5</v>
      </c>
      <c r="Q90" s="200">
        <v>1.0</v>
      </c>
      <c r="R90" s="205" t="b">
        <v>1</v>
      </c>
      <c r="S90" s="205" t="b">
        <v>1</v>
      </c>
      <c r="T90" s="205" t="b">
        <v>0</v>
      </c>
      <c r="U90" s="222"/>
      <c r="V90" s="222"/>
    </row>
    <row r="91" outlineLevel="1">
      <c r="A91" s="335" t="s">
        <v>4419</v>
      </c>
      <c r="B91" s="343" t="s">
        <v>170</v>
      </c>
      <c r="C91" s="199" t="s">
        <v>212</v>
      </c>
      <c r="D91" s="314" t="s">
        <v>234</v>
      </c>
      <c r="E91" s="199" t="s">
        <v>229</v>
      </c>
      <c r="F91" s="200">
        <v>6.0</v>
      </c>
      <c r="G91" s="199" t="s">
        <v>67</v>
      </c>
      <c r="H91" s="243" t="s">
        <v>4434</v>
      </c>
      <c r="I91" s="221"/>
      <c r="J91" s="110"/>
      <c r="K91" s="200"/>
      <c r="L91" s="200"/>
      <c r="M91" s="205"/>
      <c r="N91" s="205"/>
      <c r="O91" s="200">
        <v>0.0</v>
      </c>
      <c r="P91" s="200">
        <v>0.3</v>
      </c>
      <c r="Q91" s="200">
        <v>0.0</v>
      </c>
      <c r="R91" s="205" t="b">
        <v>1</v>
      </c>
      <c r="S91" s="205" t="b">
        <v>0</v>
      </c>
      <c r="T91" s="205" t="b">
        <v>0</v>
      </c>
      <c r="U91" s="344" t="s">
        <v>340</v>
      </c>
      <c r="V91" s="344" t="b">
        <v>1</v>
      </c>
    </row>
    <row r="92" outlineLevel="1">
      <c r="A92" s="222"/>
      <c r="B92" s="343" t="s">
        <v>177</v>
      </c>
      <c r="C92" s="199" t="s">
        <v>438</v>
      </c>
      <c r="D92" s="233"/>
      <c r="E92" s="199" t="s">
        <v>229</v>
      </c>
      <c r="F92" s="200">
        <v>6.0</v>
      </c>
      <c r="G92" s="199" t="s">
        <v>67</v>
      </c>
      <c r="H92" s="231"/>
      <c r="J92" s="233"/>
      <c r="K92" s="200"/>
      <c r="L92" s="200"/>
      <c r="M92" s="205"/>
      <c r="N92" s="205"/>
      <c r="O92" s="200">
        <v>0.0</v>
      </c>
      <c r="P92" s="200">
        <v>0.3</v>
      </c>
      <c r="Q92" s="200">
        <v>0.0</v>
      </c>
      <c r="R92" s="205" t="b">
        <v>1</v>
      </c>
      <c r="S92" s="205" t="b">
        <v>0</v>
      </c>
      <c r="T92" s="205" t="b">
        <v>0</v>
      </c>
      <c r="U92" s="222"/>
      <c r="V92" s="222"/>
    </row>
    <row r="93" outlineLevel="1">
      <c r="A93" s="222"/>
      <c r="B93" s="343" t="s">
        <v>245</v>
      </c>
      <c r="C93" s="199" t="s">
        <v>788</v>
      </c>
      <c r="D93" s="233"/>
      <c r="E93" s="199" t="s">
        <v>194</v>
      </c>
      <c r="F93" s="200">
        <v>3.5999999999999996</v>
      </c>
      <c r="G93" s="199" t="s">
        <v>193</v>
      </c>
      <c r="H93" s="231"/>
      <c r="J93" s="233"/>
      <c r="K93" s="200"/>
      <c r="L93" s="200"/>
      <c r="M93" s="205"/>
      <c r="N93" s="205"/>
      <c r="O93" s="200">
        <v>0.0</v>
      </c>
      <c r="P93" s="200">
        <v>0.3</v>
      </c>
      <c r="Q93" s="200">
        <v>1.0</v>
      </c>
      <c r="R93" s="205" t="b">
        <v>1</v>
      </c>
      <c r="S93" s="205" t="b">
        <v>0</v>
      </c>
      <c r="T93" s="205" t="b">
        <v>0</v>
      </c>
      <c r="U93" s="222"/>
      <c r="V93" s="222"/>
    </row>
    <row r="94" outlineLevel="1">
      <c r="A94" s="222"/>
      <c r="B94" s="343" t="s">
        <v>416</v>
      </c>
      <c r="C94" s="199" t="s">
        <v>612</v>
      </c>
      <c r="D94" s="233"/>
      <c r="E94" s="199" t="s">
        <v>194</v>
      </c>
      <c r="F94" s="200">
        <v>3.5999999999999996</v>
      </c>
      <c r="G94" s="199" t="s">
        <v>193</v>
      </c>
      <c r="H94" s="231"/>
      <c r="J94" s="233"/>
      <c r="K94" s="200"/>
      <c r="L94" s="200"/>
      <c r="M94" s="205"/>
      <c r="N94" s="205"/>
      <c r="O94" s="200">
        <v>0.0</v>
      </c>
      <c r="P94" s="200">
        <v>0.3</v>
      </c>
      <c r="Q94" s="200">
        <v>1.0</v>
      </c>
      <c r="R94" s="205" t="b">
        <v>1</v>
      </c>
      <c r="S94" s="205" t="b">
        <v>0</v>
      </c>
      <c r="T94" s="205" t="b">
        <v>0</v>
      </c>
      <c r="U94" s="222"/>
      <c r="V94" s="222"/>
    </row>
    <row r="95" outlineLevel="1">
      <c r="A95" s="222"/>
      <c r="B95" s="343" t="s">
        <v>417</v>
      </c>
      <c r="C95" s="199" t="s">
        <v>422</v>
      </c>
      <c r="D95" s="114"/>
      <c r="E95" s="199" t="s">
        <v>173</v>
      </c>
      <c r="F95" s="200">
        <v>12.0</v>
      </c>
      <c r="G95" s="199" t="s">
        <v>168</v>
      </c>
      <c r="H95" s="112"/>
      <c r="I95" s="224"/>
      <c r="J95" s="114"/>
      <c r="K95" s="200"/>
      <c r="L95" s="200"/>
      <c r="M95" s="205"/>
      <c r="N95" s="205"/>
      <c r="O95" s="200">
        <v>0.0</v>
      </c>
      <c r="P95" s="200">
        <v>2.5</v>
      </c>
      <c r="Q95" s="200">
        <v>1.0</v>
      </c>
      <c r="R95" s="205" t="b">
        <v>1</v>
      </c>
      <c r="S95" s="205" t="b">
        <v>0</v>
      </c>
      <c r="T95" s="205" t="b">
        <v>0</v>
      </c>
      <c r="U95" s="222"/>
      <c r="V95" s="222"/>
    </row>
    <row r="96" outlineLevel="1">
      <c r="A96" s="324" t="s">
        <v>4435</v>
      </c>
      <c r="B96" s="117"/>
      <c r="C96" s="327" t="s">
        <v>48</v>
      </c>
      <c r="D96" s="327" t="s">
        <v>49</v>
      </c>
      <c r="E96" s="328" t="s">
        <v>50</v>
      </c>
      <c r="F96" s="329" t="s">
        <v>51</v>
      </c>
      <c r="G96" s="328" t="s">
        <v>52</v>
      </c>
      <c r="H96" s="331" t="str">
        <f>'テンプレート'!H80</f>
        <v>Comment</v>
      </c>
      <c r="I96" s="120"/>
      <c r="J96" s="117"/>
      <c r="K96" s="333" t="str">
        <f>'テンプレート'!K80</f>
        <v>ベクトル</v>
      </c>
      <c r="L96" s="333" t="str">
        <f>'テンプレート'!L80</f>
        <v>KBG (R.E.)</v>
      </c>
      <c r="M96" s="333" t="str">
        <f>'テンプレート'!M80</f>
        <v>BKB (R.A.)</v>
      </c>
      <c r="N96" s="333" t="str">
        <f>'テンプレート'!N80</f>
        <v>FKB (R.F.)</v>
      </c>
      <c r="O96" s="334" t="str">
        <f>'テンプレート'!O80</f>
        <v>盾削り値</v>
      </c>
      <c r="P96" s="333" t="str">
        <f>'テンプレート'!P80</f>
        <v>ﾋｯﾄｽﾄｯﾌﾟ</v>
      </c>
      <c r="Q96" s="334" t="str">
        <f>'テンプレート'!Q80</f>
        <v>ずらし</v>
      </c>
      <c r="R96" s="333" t="str">
        <f>'テンプレート'!R80</f>
        <v>相殺</v>
      </c>
      <c r="S96" s="334" t="str">
        <f>'テンプレート'!S80</f>
        <v>相殺ﾓｰｼｮﾝ</v>
      </c>
      <c r="T96" s="334" t="str">
        <f>'テンプレート'!T80</f>
        <v>飛び道具</v>
      </c>
      <c r="U96" s="334" t="str">
        <f>'テンプレート'!U80</f>
        <v>慣性反転</v>
      </c>
      <c r="V96" s="334" t="str">
        <f>'テンプレート'!V80</f>
        <v>向き反転</v>
      </c>
    </row>
    <row r="97" ht="21.0" customHeight="1" outlineLevel="1">
      <c r="A97" s="358" t="s">
        <v>499</v>
      </c>
      <c r="B97" s="388" t="s">
        <v>170</v>
      </c>
      <c r="C97" s="199" t="s">
        <v>145</v>
      </c>
      <c r="D97" s="384"/>
      <c r="E97" s="199" t="s">
        <v>194</v>
      </c>
      <c r="F97" s="200">
        <v>3.5999999999999996</v>
      </c>
      <c r="G97" s="199" t="s">
        <v>193</v>
      </c>
      <c r="H97" s="283" t="s">
        <v>4436</v>
      </c>
      <c r="I97" s="221"/>
      <c r="J97" s="110"/>
      <c r="K97" s="200"/>
      <c r="L97" s="200"/>
      <c r="M97" s="205"/>
      <c r="N97" s="205"/>
      <c r="O97" s="200">
        <v>0.0</v>
      </c>
      <c r="P97" s="200">
        <v>2.5</v>
      </c>
      <c r="Q97" s="200">
        <v>1.0</v>
      </c>
      <c r="R97" s="205" t="b">
        <v>1</v>
      </c>
      <c r="S97" s="205" t="b">
        <v>0</v>
      </c>
      <c r="T97" s="205"/>
      <c r="U97" s="344" t="s">
        <v>1011</v>
      </c>
      <c r="V97" s="344" t="b">
        <v>0</v>
      </c>
    </row>
    <row r="98" ht="21.0" customHeight="1" outlineLevel="1">
      <c r="A98" s="222"/>
      <c r="B98" s="388" t="s">
        <v>177</v>
      </c>
      <c r="C98" s="199" t="s">
        <v>173</v>
      </c>
      <c r="D98" s="222"/>
      <c r="E98" s="199" t="s">
        <v>58</v>
      </c>
      <c r="F98" s="200">
        <v>4.8</v>
      </c>
      <c r="G98" s="199" t="s">
        <v>59</v>
      </c>
      <c r="H98" s="231"/>
      <c r="J98" s="233"/>
      <c r="K98" s="200"/>
      <c r="L98" s="200"/>
      <c r="M98" s="205"/>
      <c r="N98" s="205"/>
      <c r="O98" s="200">
        <v>0.0</v>
      </c>
      <c r="P98" s="200">
        <v>1.5</v>
      </c>
      <c r="Q98" s="200">
        <v>1.0</v>
      </c>
      <c r="R98" s="205" t="b">
        <v>1</v>
      </c>
      <c r="S98" s="205" t="b">
        <v>0</v>
      </c>
      <c r="T98" s="205"/>
      <c r="U98" s="222"/>
      <c r="V98" s="222"/>
    </row>
    <row r="99" ht="21.0" customHeight="1" outlineLevel="1">
      <c r="A99" s="222"/>
      <c r="B99" s="388" t="s">
        <v>1168</v>
      </c>
      <c r="C99" s="199" t="s">
        <v>191</v>
      </c>
      <c r="D99" s="222"/>
      <c r="E99" s="199" t="s">
        <v>58</v>
      </c>
      <c r="F99" s="200">
        <v>4.8</v>
      </c>
      <c r="G99" s="199" t="s">
        <v>59</v>
      </c>
      <c r="H99" s="231"/>
      <c r="J99" s="233"/>
      <c r="K99" s="200"/>
      <c r="L99" s="200"/>
      <c r="M99" s="205"/>
      <c r="N99" s="205"/>
      <c r="O99" s="200">
        <v>0.0</v>
      </c>
      <c r="P99" s="200">
        <v>1.5</v>
      </c>
      <c r="Q99" s="200">
        <v>1.0</v>
      </c>
      <c r="R99" s="205" t="b">
        <v>1</v>
      </c>
      <c r="S99" s="205" t="b">
        <v>0</v>
      </c>
      <c r="T99" s="205"/>
      <c r="U99" s="222"/>
      <c r="V99" s="222"/>
    </row>
    <row r="100" ht="21.0" customHeight="1" outlineLevel="1">
      <c r="A100" s="222"/>
      <c r="B100" s="388" t="s">
        <v>1167</v>
      </c>
      <c r="C100" s="199" t="s">
        <v>714</v>
      </c>
      <c r="D100" s="222"/>
      <c r="E100" s="199" t="s">
        <v>58</v>
      </c>
      <c r="F100" s="200">
        <v>4.8</v>
      </c>
      <c r="G100" s="199" t="s">
        <v>59</v>
      </c>
      <c r="H100" s="231"/>
      <c r="J100" s="233"/>
      <c r="K100" s="200"/>
      <c r="L100" s="200"/>
      <c r="M100" s="205"/>
      <c r="N100" s="205"/>
      <c r="O100" s="200">
        <v>0.0</v>
      </c>
      <c r="P100" s="200">
        <v>1.5</v>
      </c>
      <c r="Q100" s="200">
        <v>1.0</v>
      </c>
      <c r="R100" s="205" t="b">
        <v>1</v>
      </c>
      <c r="S100" s="205" t="b">
        <v>0</v>
      </c>
      <c r="T100" s="205"/>
      <c r="U100" s="222"/>
      <c r="V100" s="222"/>
    </row>
    <row r="101" ht="21.0" customHeight="1" outlineLevel="1">
      <c r="A101" s="222"/>
      <c r="B101" s="388" t="s">
        <v>4437</v>
      </c>
      <c r="C101" s="199" t="s">
        <v>4438</v>
      </c>
      <c r="D101" s="222"/>
      <c r="E101" s="199" t="s">
        <v>1294</v>
      </c>
      <c r="F101" s="200">
        <v>5.3999999999999995</v>
      </c>
      <c r="G101" s="199" t="s">
        <v>59</v>
      </c>
      <c r="H101" s="231"/>
      <c r="J101" s="233"/>
      <c r="K101" s="200"/>
      <c r="L101" s="200"/>
      <c r="M101" s="205"/>
      <c r="N101" s="205"/>
      <c r="O101" s="200">
        <v>0.0</v>
      </c>
      <c r="P101" s="200">
        <v>1.3</v>
      </c>
      <c r="Q101" s="200">
        <v>1.0</v>
      </c>
      <c r="R101" s="205" t="b">
        <v>0</v>
      </c>
      <c r="S101" s="205" t="b">
        <v>0</v>
      </c>
      <c r="T101" s="205"/>
      <c r="U101" s="222"/>
      <c r="V101" s="222"/>
    </row>
    <row r="102" ht="21.0" customHeight="1" outlineLevel="1">
      <c r="A102" s="207"/>
      <c r="B102" s="388" t="s">
        <v>301</v>
      </c>
      <c r="C102" s="199" t="s">
        <v>639</v>
      </c>
      <c r="D102" s="222"/>
      <c r="E102" s="199" t="s">
        <v>587</v>
      </c>
      <c r="F102" s="200">
        <v>4.2</v>
      </c>
      <c r="G102" s="199" t="s">
        <v>193</v>
      </c>
      <c r="H102" s="112"/>
      <c r="I102" s="224"/>
      <c r="J102" s="114"/>
      <c r="K102" s="200"/>
      <c r="L102" s="200"/>
      <c r="M102" s="205"/>
      <c r="N102" s="205"/>
      <c r="O102" s="200">
        <v>0.0</v>
      </c>
      <c r="P102" s="200">
        <v>1.3</v>
      </c>
      <c r="Q102" s="200">
        <v>1.0</v>
      </c>
      <c r="R102" s="205" t="b">
        <v>0</v>
      </c>
      <c r="S102" s="205" t="b">
        <v>0</v>
      </c>
      <c r="T102" s="205"/>
      <c r="U102" s="207"/>
      <c r="V102" s="207"/>
    </row>
    <row r="103" ht="30.0" customHeight="1" outlineLevel="1">
      <c r="A103" s="358" t="s">
        <v>4419</v>
      </c>
      <c r="B103" s="388" t="s">
        <v>170</v>
      </c>
      <c r="C103" s="199" t="s">
        <v>85</v>
      </c>
      <c r="D103" s="222"/>
      <c r="E103" s="199" t="s">
        <v>66</v>
      </c>
      <c r="F103" s="200">
        <v>7.199999999999999</v>
      </c>
      <c r="G103" s="199" t="s">
        <v>67</v>
      </c>
      <c r="H103" s="283" t="s">
        <v>4439</v>
      </c>
      <c r="I103" s="221"/>
      <c r="J103" s="110"/>
      <c r="K103" s="200"/>
      <c r="L103" s="200"/>
      <c r="M103" s="205"/>
      <c r="N103" s="205"/>
      <c r="O103" s="200">
        <v>0.0</v>
      </c>
      <c r="P103" s="200">
        <v>2.5</v>
      </c>
      <c r="Q103" s="200">
        <v>1.0</v>
      </c>
      <c r="R103" s="205" t="b">
        <v>1</v>
      </c>
      <c r="S103" s="205" t="b">
        <v>0</v>
      </c>
      <c r="T103" s="205"/>
      <c r="U103" s="344" t="s">
        <v>1011</v>
      </c>
      <c r="V103" s="344" t="b">
        <v>0</v>
      </c>
    </row>
    <row r="104" ht="30.0" customHeight="1" outlineLevel="1">
      <c r="A104" s="222"/>
      <c r="B104" s="388" t="s">
        <v>177</v>
      </c>
      <c r="C104" s="199" t="s">
        <v>173</v>
      </c>
      <c r="D104" s="222"/>
      <c r="E104" s="199" t="s">
        <v>145</v>
      </c>
      <c r="F104" s="200">
        <v>8.4</v>
      </c>
      <c r="G104" s="199" t="s">
        <v>147</v>
      </c>
      <c r="H104" s="231"/>
      <c r="J104" s="233"/>
      <c r="K104" s="200"/>
      <c r="L104" s="200"/>
      <c r="M104" s="205"/>
      <c r="N104" s="205"/>
      <c r="O104" s="200">
        <v>0.0</v>
      </c>
      <c r="P104" s="200">
        <v>2.5</v>
      </c>
      <c r="Q104" s="200">
        <v>1.0</v>
      </c>
      <c r="R104" s="205" t="b">
        <v>1</v>
      </c>
      <c r="S104" s="205" t="b">
        <v>0</v>
      </c>
      <c r="T104" s="205"/>
      <c r="U104" s="222"/>
      <c r="V104" s="222"/>
    </row>
    <row r="105" ht="30.0" customHeight="1" outlineLevel="1">
      <c r="A105" s="222"/>
      <c r="B105" s="388" t="s">
        <v>243</v>
      </c>
      <c r="C105" s="199" t="s">
        <v>1239</v>
      </c>
      <c r="D105" s="222"/>
      <c r="E105" s="199" t="s">
        <v>145</v>
      </c>
      <c r="F105" s="200">
        <v>8.4</v>
      </c>
      <c r="G105" s="199" t="s">
        <v>147</v>
      </c>
      <c r="H105" s="231"/>
      <c r="J105" s="233"/>
      <c r="K105" s="200"/>
      <c r="L105" s="200"/>
      <c r="M105" s="205"/>
      <c r="N105" s="205"/>
      <c r="O105" s="200">
        <v>0.0</v>
      </c>
      <c r="P105" s="200">
        <v>2.5</v>
      </c>
      <c r="Q105" s="200">
        <v>1.0</v>
      </c>
      <c r="R105" s="205" t="b">
        <v>1</v>
      </c>
      <c r="S105" s="205" t="b">
        <v>0</v>
      </c>
      <c r="T105" s="205"/>
      <c r="U105" s="222"/>
      <c r="V105" s="222"/>
    </row>
    <row r="106" ht="30.0" customHeight="1" outlineLevel="1">
      <c r="A106" s="222"/>
      <c r="B106" s="388" t="s">
        <v>4437</v>
      </c>
      <c r="C106" s="199" t="s">
        <v>4438</v>
      </c>
      <c r="D106" s="222"/>
      <c r="E106" s="199" t="s">
        <v>1294</v>
      </c>
      <c r="F106" s="200">
        <v>5.3999999999999995</v>
      </c>
      <c r="G106" s="199" t="s">
        <v>59</v>
      </c>
      <c r="H106" s="231"/>
      <c r="J106" s="233"/>
      <c r="K106" s="200"/>
      <c r="L106" s="200"/>
      <c r="M106" s="205"/>
      <c r="N106" s="205"/>
      <c r="O106" s="200">
        <v>0.0</v>
      </c>
      <c r="P106" s="200">
        <v>1.3</v>
      </c>
      <c r="Q106" s="200">
        <v>1.0</v>
      </c>
      <c r="R106" s="205" t="b">
        <v>0</v>
      </c>
      <c r="S106" s="205" t="b">
        <v>0</v>
      </c>
      <c r="T106" s="205"/>
      <c r="U106" s="222"/>
      <c r="V106" s="222"/>
    </row>
    <row r="107" ht="30.0" customHeight="1" outlineLevel="1">
      <c r="A107" s="207"/>
      <c r="B107" s="388" t="s">
        <v>301</v>
      </c>
      <c r="C107" s="199" t="s">
        <v>639</v>
      </c>
      <c r="D107" s="207"/>
      <c r="E107" s="199" t="s">
        <v>587</v>
      </c>
      <c r="F107" s="200">
        <v>4.2</v>
      </c>
      <c r="G107" s="199" t="s">
        <v>193</v>
      </c>
      <c r="H107" s="112"/>
      <c r="I107" s="224"/>
      <c r="J107" s="114"/>
      <c r="K107" s="200"/>
      <c r="L107" s="200"/>
      <c r="M107" s="205"/>
      <c r="N107" s="205"/>
      <c r="O107" s="200">
        <v>0.0</v>
      </c>
      <c r="P107" s="200">
        <v>1.3</v>
      </c>
      <c r="Q107" s="200">
        <v>1.0</v>
      </c>
      <c r="R107" s="205" t="b">
        <v>0</v>
      </c>
      <c r="S107" s="205" t="b">
        <v>0</v>
      </c>
      <c r="T107" s="205"/>
      <c r="U107" s="207"/>
      <c r="V107" s="207"/>
    </row>
    <row r="108" outlineLevel="1">
      <c r="A108" s="324" t="s">
        <v>4440</v>
      </c>
      <c r="B108" s="117"/>
      <c r="C108" s="327" t="s">
        <v>48</v>
      </c>
      <c r="D108" s="327" t="s">
        <v>49</v>
      </c>
      <c r="E108" s="328" t="s">
        <v>50</v>
      </c>
      <c r="F108" s="329" t="s">
        <v>51</v>
      </c>
      <c r="G108" s="328" t="s">
        <v>52</v>
      </c>
      <c r="H108" s="331" t="str">
        <f>'テンプレート'!H85</f>
        <v>Comment</v>
      </c>
      <c r="I108" s="120"/>
      <c r="J108" s="117"/>
      <c r="K108" s="333" t="str">
        <f>'テンプレート'!K85</f>
        <v>ベクトル</v>
      </c>
      <c r="L108" s="333" t="str">
        <f>'テンプレート'!L85</f>
        <v>KBG (R.E.)</v>
      </c>
      <c r="M108" s="333" t="str">
        <f>'テンプレート'!M85</f>
        <v>BKB (R.A.)</v>
      </c>
      <c r="N108" s="333" t="str">
        <f>'テンプレート'!N85</f>
        <v>FKB (R.F.)</v>
      </c>
      <c r="O108" s="334" t="str">
        <f>'テンプレート'!O85</f>
        <v>盾削り値</v>
      </c>
      <c r="P108" s="333" t="str">
        <f>'テンプレート'!P85</f>
        <v>ﾋｯﾄｽﾄｯﾌﾟ</v>
      </c>
      <c r="Q108" s="334" t="str">
        <f>'テンプレート'!Q85</f>
        <v>ずらし</v>
      </c>
      <c r="R108" s="333" t="str">
        <f>'テンプレート'!R85</f>
        <v>相殺</v>
      </c>
      <c r="S108" s="334" t="str">
        <f>'テンプレート'!S85</f>
        <v>相殺ﾓｰｼｮﾝ</v>
      </c>
      <c r="T108" s="334" t="str">
        <f>'テンプレート'!T85</f>
        <v>飛び道具</v>
      </c>
      <c r="U108" s="334" t="str">
        <f>'テンプレート'!U85</f>
        <v>慣性反転</v>
      </c>
      <c r="V108" s="334" t="str">
        <f>'テンプレート'!V85</f>
        <v>向き反転</v>
      </c>
    </row>
    <row r="109" outlineLevel="1">
      <c r="A109" s="2787" t="s">
        <v>4444</v>
      </c>
      <c r="B109" s="388" t="s">
        <v>3807</v>
      </c>
      <c r="C109" s="386"/>
      <c r="D109" s="355" t="s">
        <v>66</v>
      </c>
      <c r="E109" s="386"/>
      <c r="F109" s="385"/>
      <c r="G109" s="414"/>
      <c r="H109" s="243" t="s">
        <v>4447</v>
      </c>
      <c r="I109" s="221"/>
      <c r="J109" s="110"/>
      <c r="K109" s="387"/>
      <c r="L109" s="387"/>
      <c r="M109" s="387"/>
      <c r="N109" s="387"/>
      <c r="O109" s="2788"/>
      <c r="P109" s="2789"/>
      <c r="Q109" s="2789"/>
      <c r="R109" s="2790"/>
      <c r="S109" s="2791"/>
      <c r="T109" s="2792"/>
      <c r="U109" s="344" t="b">
        <v>0</v>
      </c>
      <c r="V109" s="344" t="b">
        <v>0</v>
      </c>
    </row>
    <row r="110" outlineLevel="1">
      <c r="A110" s="207"/>
      <c r="B110" s="388" t="s">
        <v>4450</v>
      </c>
      <c r="C110" s="386"/>
      <c r="D110" s="210" t="s">
        <v>145</v>
      </c>
      <c r="E110" s="386"/>
      <c r="F110" s="385"/>
      <c r="G110" s="414"/>
      <c r="H110" s="112"/>
      <c r="I110" s="224"/>
      <c r="J110" s="114"/>
      <c r="K110" s="387"/>
      <c r="L110" s="387"/>
      <c r="M110" s="387"/>
      <c r="N110" s="387"/>
      <c r="O110" s="2788"/>
      <c r="P110" s="2789"/>
      <c r="Q110" s="2789"/>
      <c r="R110" s="2790"/>
      <c r="S110" s="2791"/>
      <c r="T110" s="2792"/>
      <c r="U110" s="207"/>
      <c r="V110" s="207"/>
    </row>
    <row r="111" outlineLevel="1">
      <c r="A111" s="358" t="s">
        <v>4451</v>
      </c>
      <c r="B111" s="388" t="s">
        <v>322</v>
      </c>
      <c r="C111" s="199" t="s">
        <v>166</v>
      </c>
      <c r="D111" s="216" t="s">
        <v>903</v>
      </c>
      <c r="E111" s="199" t="s">
        <v>429</v>
      </c>
      <c r="F111" s="200">
        <v>1.2</v>
      </c>
      <c r="G111" s="199" t="s">
        <v>292</v>
      </c>
      <c r="H111" s="243" t="s">
        <v>1117</v>
      </c>
      <c r="I111" s="221"/>
      <c r="J111" s="110"/>
      <c r="K111" s="200"/>
      <c r="L111" s="200"/>
      <c r="M111" s="205"/>
      <c r="N111" s="205"/>
      <c r="O111" s="1899">
        <v>0.0</v>
      </c>
      <c r="P111" s="2793">
        <v>2.0</v>
      </c>
      <c r="Q111" s="828">
        <v>1.0</v>
      </c>
      <c r="R111" s="1521" t="b">
        <v>1</v>
      </c>
      <c r="S111" s="2794" t="b">
        <v>0</v>
      </c>
      <c r="T111" s="1520"/>
      <c r="U111" s="344" t="b">
        <v>0</v>
      </c>
      <c r="V111" s="344" t="b">
        <v>0</v>
      </c>
    </row>
    <row r="112" outlineLevel="1">
      <c r="A112" s="222"/>
      <c r="B112" s="388" t="s">
        <v>4415</v>
      </c>
      <c r="C112" s="199" t="s">
        <v>438</v>
      </c>
      <c r="D112" s="222"/>
      <c r="E112" s="199" t="s">
        <v>429</v>
      </c>
      <c r="F112" s="200">
        <v>1.2</v>
      </c>
      <c r="G112" s="199" t="s">
        <v>292</v>
      </c>
      <c r="H112" s="231"/>
      <c r="J112" s="233"/>
      <c r="K112" s="200"/>
      <c r="L112" s="203"/>
      <c r="M112" s="204"/>
      <c r="N112" s="204"/>
      <c r="O112" s="1899">
        <v>0.0</v>
      </c>
      <c r="P112" s="2793">
        <v>2.0</v>
      </c>
      <c r="Q112" s="828">
        <v>1.0</v>
      </c>
      <c r="R112" s="1521" t="b">
        <v>1</v>
      </c>
      <c r="S112" s="2794" t="b">
        <v>0</v>
      </c>
      <c r="T112" s="1520"/>
      <c r="U112" s="222"/>
      <c r="V112" s="222"/>
    </row>
    <row r="113" outlineLevel="1">
      <c r="A113" s="222"/>
      <c r="B113" s="388" t="s">
        <v>4462</v>
      </c>
      <c r="C113" s="199" t="s">
        <v>4463</v>
      </c>
      <c r="D113" s="207"/>
      <c r="E113" s="199" t="s">
        <v>451</v>
      </c>
      <c r="F113" s="200">
        <v>0.0</v>
      </c>
      <c r="G113" s="414"/>
      <c r="H113" s="231"/>
      <c r="J113" s="233"/>
      <c r="K113" s="200"/>
      <c r="L113" s="203"/>
      <c r="M113" s="204"/>
      <c r="N113" s="204"/>
      <c r="O113" s="1899">
        <v>0.0</v>
      </c>
      <c r="P113" s="2793">
        <v>0.0</v>
      </c>
      <c r="Q113" s="2793">
        <v>0.0</v>
      </c>
      <c r="R113" s="2590" t="b">
        <v>0</v>
      </c>
      <c r="S113" s="2794" t="b">
        <v>0</v>
      </c>
      <c r="T113" s="1520"/>
      <c r="U113" s="222"/>
      <c r="V113" s="222"/>
    </row>
    <row r="114" outlineLevel="1">
      <c r="A114" s="222"/>
      <c r="B114" s="388" t="s">
        <v>359</v>
      </c>
      <c r="C114" s="199" t="s">
        <v>308</v>
      </c>
      <c r="D114" s="216" t="s">
        <v>1525</v>
      </c>
      <c r="E114" s="199" t="s">
        <v>429</v>
      </c>
      <c r="F114" s="200">
        <v>1.2</v>
      </c>
      <c r="G114" s="199" t="s">
        <v>292</v>
      </c>
      <c r="H114" s="231"/>
      <c r="J114" s="233"/>
      <c r="K114" s="200"/>
      <c r="L114" s="203"/>
      <c r="M114" s="204"/>
      <c r="N114" s="204"/>
      <c r="O114" s="1899">
        <v>0.0</v>
      </c>
      <c r="P114" s="2793">
        <v>2.0</v>
      </c>
      <c r="Q114" s="828">
        <v>1.0</v>
      </c>
      <c r="R114" s="1521" t="b">
        <v>1</v>
      </c>
      <c r="S114" s="2794" t="b">
        <v>0</v>
      </c>
      <c r="T114" s="1520"/>
      <c r="U114" s="222"/>
      <c r="V114" s="222"/>
    </row>
    <row r="115" outlineLevel="1">
      <c r="A115" s="222"/>
      <c r="B115" s="388" t="s">
        <v>4418</v>
      </c>
      <c r="C115" s="199" t="s">
        <v>122</v>
      </c>
      <c r="D115" s="222"/>
      <c r="E115" s="199" t="s">
        <v>429</v>
      </c>
      <c r="F115" s="200">
        <v>1.2</v>
      </c>
      <c r="G115" s="199" t="s">
        <v>292</v>
      </c>
      <c r="H115" s="231"/>
      <c r="J115" s="233"/>
      <c r="K115" s="200"/>
      <c r="L115" s="203"/>
      <c r="M115" s="204"/>
      <c r="N115" s="204"/>
      <c r="O115" s="1899">
        <v>0.0</v>
      </c>
      <c r="P115" s="2793">
        <v>2.0</v>
      </c>
      <c r="Q115" s="828">
        <v>1.0</v>
      </c>
      <c r="R115" s="1521" t="b">
        <v>1</v>
      </c>
      <c r="S115" s="2794" t="b">
        <v>0</v>
      </c>
      <c r="T115" s="1520"/>
      <c r="U115" s="222"/>
      <c r="V115" s="222"/>
    </row>
    <row r="116" outlineLevel="1">
      <c r="A116" s="207"/>
      <c r="B116" s="388" t="s">
        <v>4464</v>
      </c>
      <c r="C116" s="197" t="s">
        <v>3707</v>
      </c>
      <c r="D116" s="207"/>
      <c r="E116" s="199" t="s">
        <v>451</v>
      </c>
      <c r="F116" s="200">
        <v>0.0</v>
      </c>
      <c r="G116" s="414"/>
      <c r="H116" s="112"/>
      <c r="I116" s="224"/>
      <c r="J116" s="114"/>
      <c r="K116" s="200"/>
      <c r="L116" s="203"/>
      <c r="M116" s="204"/>
      <c r="N116" s="204"/>
      <c r="O116" s="1899">
        <v>0.0</v>
      </c>
      <c r="P116" s="2793">
        <v>0.0</v>
      </c>
      <c r="Q116" s="2793">
        <v>0.0</v>
      </c>
      <c r="R116" s="2590" t="b">
        <v>0</v>
      </c>
      <c r="S116" s="2794" t="b">
        <v>0</v>
      </c>
      <c r="T116" s="1520"/>
      <c r="U116" s="207"/>
      <c r="V116" s="207"/>
    </row>
    <row r="117">
      <c r="A117" s="312"/>
      <c r="B117" s="315"/>
      <c r="C117" s="317"/>
      <c r="D117" s="317"/>
      <c r="E117" s="318"/>
      <c r="F117" s="318"/>
      <c r="G117" s="318"/>
      <c r="H117" s="319"/>
      <c r="I117" s="319"/>
      <c r="J117" s="320"/>
      <c r="K117" s="320"/>
      <c r="L117" s="320"/>
      <c r="M117" s="320"/>
      <c r="N117" s="320"/>
      <c r="O117" s="320"/>
      <c r="P117" s="320"/>
      <c r="Q117" s="180"/>
      <c r="R117" s="180"/>
      <c r="S117" s="180"/>
      <c r="T117" s="180"/>
      <c r="U117" s="180"/>
      <c r="V117" s="180"/>
    </row>
    <row r="118">
      <c r="A118" s="390" t="s">
        <v>442</v>
      </c>
      <c r="B118" s="110"/>
      <c r="C118" s="319"/>
      <c r="D118" s="319"/>
      <c r="E118" s="320"/>
      <c r="F118" s="392"/>
      <c r="G118" s="392"/>
      <c r="H118" s="320"/>
      <c r="I118" s="320"/>
      <c r="J118" s="320"/>
      <c r="K118" s="320"/>
      <c r="L118" s="320"/>
      <c r="M118" s="320"/>
      <c r="N118" s="180"/>
      <c r="O118" s="180"/>
      <c r="P118" s="180"/>
      <c r="Q118" s="320"/>
      <c r="R118" s="320"/>
      <c r="S118" s="320"/>
      <c r="T118" s="320"/>
      <c r="U118" s="320"/>
      <c r="V118" s="320"/>
    </row>
    <row r="119" outlineLevel="1">
      <c r="A119" s="112"/>
      <c r="B119" s="114"/>
      <c r="C119" s="393" t="s">
        <v>48</v>
      </c>
      <c r="D119" s="393" t="s">
        <v>49</v>
      </c>
      <c r="E119" s="393" t="s">
        <v>50</v>
      </c>
      <c r="F119" s="396" t="s">
        <v>51</v>
      </c>
      <c r="G119" s="319"/>
      <c r="H119" s="319"/>
      <c r="I119" s="319"/>
      <c r="J119" s="320"/>
      <c r="K119" s="320"/>
      <c r="L119" s="320"/>
      <c r="M119" s="320"/>
      <c r="N119" s="320"/>
      <c r="O119" s="320"/>
      <c r="P119" s="320"/>
      <c r="Q119" s="320"/>
      <c r="R119" s="320"/>
      <c r="S119" s="320"/>
      <c r="T119" s="320"/>
      <c r="U119" s="320"/>
      <c r="V119" s="320"/>
    </row>
    <row r="120" outlineLevel="1">
      <c r="A120" s="398" t="s">
        <v>449</v>
      </c>
      <c r="B120" s="399" t="s">
        <v>449</v>
      </c>
      <c r="C120" s="127" t="s">
        <v>429</v>
      </c>
      <c r="D120" s="127" t="s">
        <v>66</v>
      </c>
      <c r="E120" s="127" t="s">
        <v>452</v>
      </c>
      <c r="F120" s="200">
        <v>1.56</v>
      </c>
      <c r="G120" s="319"/>
      <c r="H120" s="319"/>
      <c r="I120" s="319"/>
      <c r="J120" s="320"/>
      <c r="K120" s="320"/>
      <c r="L120" s="320"/>
      <c r="M120" s="320"/>
      <c r="N120" s="320"/>
      <c r="O120" s="320"/>
      <c r="P120" s="320"/>
      <c r="Q120" s="320"/>
      <c r="R120" s="320"/>
      <c r="S120" s="320"/>
      <c r="T120" s="320"/>
      <c r="U120" s="320"/>
      <c r="V120" s="320"/>
    </row>
    <row r="121" outlineLevel="1">
      <c r="A121" s="400" t="s">
        <v>454</v>
      </c>
      <c r="B121" s="399" t="s">
        <v>455</v>
      </c>
      <c r="C121" s="199" t="s">
        <v>457</v>
      </c>
      <c r="D121" s="199" t="s">
        <v>476</v>
      </c>
      <c r="E121" s="401"/>
      <c r="F121" s="402"/>
      <c r="G121" s="402"/>
      <c r="H121" s="319"/>
      <c r="I121" s="319"/>
      <c r="J121" s="320"/>
      <c r="K121" s="320"/>
      <c r="L121" s="320"/>
      <c r="M121" s="320"/>
      <c r="N121" s="320"/>
      <c r="O121" s="320"/>
      <c r="P121" s="320"/>
      <c r="Q121" s="320"/>
      <c r="R121" s="320"/>
      <c r="S121" s="320"/>
      <c r="T121" s="320"/>
      <c r="U121" s="320"/>
      <c r="V121" s="320"/>
    </row>
    <row r="122" outlineLevel="1">
      <c r="A122" s="231"/>
      <c r="B122" s="399" t="s">
        <v>456</v>
      </c>
      <c r="C122" s="199" t="s">
        <v>255</v>
      </c>
      <c r="D122" s="199" t="s">
        <v>345</v>
      </c>
      <c r="E122" s="401"/>
      <c r="F122" s="402"/>
      <c r="G122" s="402"/>
      <c r="H122" s="319"/>
      <c r="I122" s="319"/>
      <c r="J122" s="320"/>
      <c r="K122" s="320"/>
      <c r="L122" s="320"/>
      <c r="M122" s="320"/>
      <c r="N122" s="320"/>
      <c r="O122" s="320"/>
      <c r="P122" s="320"/>
      <c r="Q122" s="320"/>
      <c r="R122" s="320"/>
      <c r="S122" s="320"/>
      <c r="T122" s="320"/>
      <c r="U122" s="320"/>
      <c r="V122" s="320"/>
    </row>
    <row r="123" outlineLevel="1">
      <c r="A123" s="112"/>
      <c r="B123" s="399" t="s">
        <v>459</v>
      </c>
      <c r="C123" s="199" t="s">
        <v>136</v>
      </c>
      <c r="D123" s="199" t="s">
        <v>165</v>
      </c>
      <c r="E123" s="319"/>
      <c r="F123" s="402"/>
      <c r="G123" s="402"/>
      <c r="H123" s="319"/>
      <c r="I123" s="319"/>
      <c r="J123" s="320"/>
      <c r="K123" s="320"/>
      <c r="L123" s="320"/>
      <c r="M123" s="320"/>
      <c r="N123" s="320"/>
      <c r="O123" s="320"/>
      <c r="P123" s="320"/>
      <c r="Q123" s="320"/>
      <c r="R123" s="320"/>
      <c r="S123" s="320"/>
      <c r="T123" s="320"/>
      <c r="U123" s="320"/>
      <c r="V123" s="320"/>
    </row>
    <row r="124" outlineLevel="1">
      <c r="A124" s="403" t="s">
        <v>462</v>
      </c>
      <c r="B124" s="117"/>
      <c r="C124" s="393" t="s">
        <v>465</v>
      </c>
      <c r="D124" s="393" t="s">
        <v>48</v>
      </c>
      <c r="E124" s="393" t="s">
        <v>49</v>
      </c>
      <c r="F124" s="393" t="s">
        <v>50</v>
      </c>
      <c r="G124" s="396" t="s">
        <v>51</v>
      </c>
      <c r="H124" s="404" t="s">
        <v>53</v>
      </c>
      <c r="I124" s="120"/>
      <c r="J124" s="117"/>
      <c r="K124" s="405" t="str">
        <f>'テンプレート'!K97</f>
        <v>ベクトル</v>
      </c>
      <c r="L124" s="405" t="str">
        <f>'テンプレート'!L97</f>
        <v>KBG (R.E.)</v>
      </c>
      <c r="M124" s="405" t="str">
        <f>'テンプレート'!M97</f>
        <v>BKB (R.A.)</v>
      </c>
      <c r="N124" s="405" t="str">
        <f>'テンプレート'!N97</f>
        <v>FKB (R.F.)</v>
      </c>
      <c r="O124" s="406" t="str">
        <f>'テンプレート'!O97</f>
        <v>盾削り値</v>
      </c>
      <c r="P124" s="405" t="str">
        <f>'テンプレート'!P97</f>
        <v>ﾋｯﾄｽﾄｯﾌﾟ</v>
      </c>
      <c r="Q124" s="406" t="str">
        <f>'テンプレート'!Q97</f>
        <v>ずらし</v>
      </c>
      <c r="R124" s="408"/>
      <c r="S124" s="408"/>
      <c r="T124" s="408"/>
      <c r="U124" s="408"/>
      <c r="V124" s="408"/>
    </row>
    <row r="125" outlineLevel="1">
      <c r="A125" s="411" t="s">
        <v>467</v>
      </c>
      <c r="B125" s="399" t="s">
        <v>469</v>
      </c>
      <c r="C125" s="415" t="b">
        <v>0</v>
      </c>
      <c r="D125" s="127" t="s">
        <v>261</v>
      </c>
      <c r="E125" s="426">
        <v>35.0</v>
      </c>
      <c r="F125" s="199" t="s">
        <v>58</v>
      </c>
      <c r="G125" s="200">
        <v>4.8</v>
      </c>
      <c r="H125" s="417"/>
      <c r="I125" s="221"/>
      <c r="J125" s="110"/>
      <c r="K125" s="203"/>
      <c r="L125" s="203"/>
      <c r="M125" s="204"/>
      <c r="N125" s="204"/>
      <c r="O125" s="205">
        <v>0.0</v>
      </c>
      <c r="P125" s="205">
        <v>1.5</v>
      </c>
      <c r="Q125" s="205">
        <v>0.0</v>
      </c>
      <c r="R125" s="408"/>
      <c r="S125" s="320"/>
      <c r="T125" s="320"/>
      <c r="U125" s="320"/>
      <c r="V125" s="320"/>
    </row>
    <row r="126" outlineLevel="1">
      <c r="A126" s="207"/>
      <c r="B126" s="399" t="s">
        <v>462</v>
      </c>
      <c r="C126" s="207"/>
      <c r="D126" s="127">
        <v>9.0</v>
      </c>
      <c r="E126" s="207"/>
      <c r="F126" s="199" t="s">
        <v>194</v>
      </c>
      <c r="G126" s="200">
        <v>3.5999999999999996</v>
      </c>
      <c r="H126" s="112"/>
      <c r="I126" s="224"/>
      <c r="J126" s="114"/>
      <c r="K126" s="203"/>
      <c r="L126" s="203"/>
      <c r="M126" s="204"/>
      <c r="N126" s="204"/>
      <c r="O126" s="407"/>
      <c r="P126" s="407"/>
      <c r="Q126" s="407"/>
      <c r="R126" s="408"/>
      <c r="S126" s="320"/>
      <c r="T126" s="320"/>
      <c r="U126" s="320"/>
      <c r="V126" s="320"/>
    </row>
    <row r="127" outlineLevel="1">
      <c r="A127" s="411" t="s">
        <v>474</v>
      </c>
      <c r="B127" s="399" t="s">
        <v>469</v>
      </c>
      <c r="C127" s="415" t="b">
        <v>0</v>
      </c>
      <c r="D127" s="127" t="s">
        <v>136</v>
      </c>
      <c r="E127" s="426">
        <v>31.0</v>
      </c>
      <c r="F127" s="199" t="s">
        <v>194</v>
      </c>
      <c r="G127" s="200">
        <v>3.5999999999999996</v>
      </c>
      <c r="H127" s="417"/>
      <c r="I127" s="221"/>
      <c r="J127" s="110"/>
      <c r="K127" s="203"/>
      <c r="L127" s="203"/>
      <c r="M127" s="204"/>
      <c r="N127" s="204"/>
      <c r="O127" s="205">
        <v>0.0</v>
      </c>
      <c r="P127" s="205">
        <v>1.5</v>
      </c>
      <c r="Q127" s="205">
        <v>1.0</v>
      </c>
      <c r="R127" s="408"/>
      <c r="S127" s="320"/>
      <c r="T127" s="320"/>
      <c r="U127" s="320"/>
      <c r="V127" s="320"/>
    </row>
    <row r="128" outlineLevel="1">
      <c r="A128" s="207"/>
      <c r="B128" s="399" t="s">
        <v>462</v>
      </c>
      <c r="C128" s="207"/>
      <c r="D128" s="127">
        <v>15.0</v>
      </c>
      <c r="E128" s="207"/>
      <c r="F128" s="199" t="s">
        <v>194</v>
      </c>
      <c r="G128" s="200">
        <v>3.5999999999999996</v>
      </c>
      <c r="H128" s="112"/>
      <c r="I128" s="224"/>
      <c r="J128" s="114"/>
      <c r="K128" s="203"/>
      <c r="L128" s="203"/>
      <c r="M128" s="204"/>
      <c r="N128" s="204"/>
      <c r="O128" s="407"/>
      <c r="P128" s="407"/>
      <c r="Q128" s="407"/>
      <c r="R128" s="408"/>
      <c r="S128" s="320"/>
      <c r="T128" s="320"/>
      <c r="U128" s="320"/>
      <c r="V128" s="320"/>
    </row>
    <row r="129" outlineLevel="1">
      <c r="A129" s="411" t="s">
        <v>477</v>
      </c>
      <c r="B129" s="399" t="s">
        <v>469</v>
      </c>
      <c r="C129" s="415" t="b">
        <v>0</v>
      </c>
      <c r="D129" s="127" t="s">
        <v>192</v>
      </c>
      <c r="E129" s="426">
        <v>50.0</v>
      </c>
      <c r="F129" s="199" t="s">
        <v>303</v>
      </c>
      <c r="G129" s="200">
        <v>2.4</v>
      </c>
      <c r="H129" s="417"/>
      <c r="I129" s="221"/>
      <c r="J129" s="110"/>
      <c r="K129" s="203"/>
      <c r="L129" s="203"/>
      <c r="M129" s="204"/>
      <c r="N129" s="204"/>
      <c r="O129" s="205">
        <v>0.0</v>
      </c>
      <c r="P129" s="205">
        <v>1.0</v>
      </c>
      <c r="Q129" s="205">
        <v>1.0</v>
      </c>
      <c r="R129" s="408"/>
      <c r="S129" s="320"/>
      <c r="T129" s="320"/>
      <c r="U129" s="320"/>
      <c r="V129" s="320"/>
    </row>
    <row r="130" outlineLevel="1">
      <c r="A130" s="222"/>
      <c r="B130" s="399" t="s">
        <v>4467</v>
      </c>
      <c r="C130" s="222"/>
      <c r="D130" s="127" t="s">
        <v>136</v>
      </c>
      <c r="E130" s="222"/>
      <c r="F130" s="199" t="s">
        <v>473</v>
      </c>
      <c r="G130" s="200">
        <v>3.0</v>
      </c>
      <c r="H130" s="231"/>
      <c r="J130" s="233"/>
      <c r="K130" s="203"/>
      <c r="L130" s="203"/>
      <c r="M130" s="204"/>
      <c r="N130" s="204"/>
      <c r="O130" s="205">
        <v>0.0</v>
      </c>
      <c r="P130" s="205">
        <v>1.0</v>
      </c>
      <c r="Q130" s="205">
        <v>1.0</v>
      </c>
      <c r="R130" s="408"/>
      <c r="S130" s="179"/>
      <c r="T130" s="179"/>
      <c r="U130" s="179"/>
      <c r="V130" s="179"/>
    </row>
    <row r="131" outlineLevel="1">
      <c r="A131" s="207"/>
      <c r="B131" s="399" t="s">
        <v>462</v>
      </c>
      <c r="C131" s="207"/>
      <c r="D131" s="127">
        <v>15.0</v>
      </c>
      <c r="E131" s="207"/>
      <c r="F131" s="199" t="s">
        <v>58</v>
      </c>
      <c r="G131" s="200">
        <v>4.8</v>
      </c>
      <c r="H131" s="112"/>
      <c r="I131" s="224"/>
      <c r="J131" s="114"/>
      <c r="K131" s="203"/>
      <c r="L131" s="203"/>
      <c r="M131" s="204"/>
      <c r="N131" s="204"/>
      <c r="O131" s="407"/>
      <c r="P131" s="407"/>
      <c r="Q131" s="407"/>
      <c r="R131" s="408"/>
      <c r="S131" s="179"/>
      <c r="T131" s="179"/>
      <c r="U131" s="179"/>
      <c r="V131" s="179"/>
    </row>
    <row r="132" outlineLevel="1">
      <c r="A132" s="411" t="s">
        <v>482</v>
      </c>
      <c r="B132" s="399" t="s">
        <v>469</v>
      </c>
      <c r="C132" s="2795"/>
      <c r="D132" s="414"/>
      <c r="E132" s="426">
        <v>43.0</v>
      </c>
      <c r="F132" s="414"/>
      <c r="G132" s="414"/>
      <c r="H132" s="421" t="s">
        <v>4470</v>
      </c>
      <c r="I132" s="221"/>
      <c r="J132" s="110"/>
      <c r="K132" s="414"/>
      <c r="L132" s="414"/>
      <c r="M132" s="414"/>
      <c r="N132" s="414"/>
      <c r="O132" s="205">
        <v>0.0</v>
      </c>
      <c r="P132" s="205">
        <v>1.0</v>
      </c>
      <c r="Q132" s="205">
        <v>1.0</v>
      </c>
      <c r="R132" s="408"/>
      <c r="S132" s="179"/>
      <c r="T132" s="179"/>
      <c r="U132" s="179"/>
      <c r="V132" s="179"/>
    </row>
    <row r="133" outlineLevel="1">
      <c r="A133" s="207"/>
      <c r="B133" s="399" t="s">
        <v>462</v>
      </c>
      <c r="C133" s="207"/>
      <c r="D133" s="127" t="s">
        <v>327</v>
      </c>
      <c r="E133" s="207"/>
      <c r="F133" s="199" t="s">
        <v>145</v>
      </c>
      <c r="G133" s="200">
        <v>8.4</v>
      </c>
      <c r="H133" s="112"/>
      <c r="I133" s="224"/>
      <c r="J133" s="114"/>
      <c r="K133" s="203"/>
      <c r="L133" s="203"/>
      <c r="M133" s="204"/>
      <c r="N133" s="204"/>
      <c r="O133" s="407"/>
      <c r="P133" s="407"/>
      <c r="Q133" s="407"/>
      <c r="R133" s="408"/>
      <c r="S133" s="179"/>
      <c r="T133" s="179"/>
      <c r="U133" s="179"/>
      <c r="V133" s="179"/>
    </row>
    <row r="134">
      <c r="A134" s="312"/>
      <c r="B134" s="315"/>
      <c r="C134" s="317"/>
      <c r="D134" s="317"/>
      <c r="E134" s="319"/>
      <c r="F134" s="248"/>
      <c r="G134" s="248"/>
      <c r="H134" s="319"/>
      <c r="I134" s="319"/>
      <c r="J134" s="320"/>
      <c r="K134" s="320"/>
      <c r="L134" s="121"/>
      <c r="M134" s="121"/>
      <c r="N134" s="121"/>
      <c r="O134" s="179"/>
      <c r="P134" s="179"/>
      <c r="Q134" s="121"/>
      <c r="R134" s="121"/>
      <c r="S134" s="121"/>
      <c r="T134" s="121"/>
      <c r="U134" s="121"/>
      <c r="V134" s="121"/>
    </row>
    <row r="135">
      <c r="A135" s="429" t="s">
        <v>486</v>
      </c>
      <c r="B135" s="110"/>
      <c r="C135" s="392"/>
      <c r="D135" s="121"/>
      <c r="E135" s="121"/>
      <c r="F135" s="121"/>
      <c r="G135" s="121"/>
      <c r="H135" s="121"/>
      <c r="I135" s="121"/>
      <c r="J135" s="180"/>
      <c r="K135" s="121"/>
      <c r="L135" s="121"/>
      <c r="M135" s="121"/>
      <c r="N135" s="121"/>
      <c r="O135" s="121"/>
      <c r="P135" s="121"/>
      <c r="Q135" s="180"/>
      <c r="R135" s="121"/>
      <c r="S135" s="121"/>
      <c r="T135" s="121"/>
      <c r="U135" s="121"/>
      <c r="V135" s="121"/>
    </row>
    <row r="136" outlineLevel="1">
      <c r="A136" s="112"/>
      <c r="B136" s="114"/>
      <c r="C136" s="430" t="s">
        <v>487</v>
      </c>
      <c r="D136" s="430" t="s">
        <v>489</v>
      </c>
      <c r="E136" s="430" t="s">
        <v>49</v>
      </c>
      <c r="F136" s="430" t="s">
        <v>490</v>
      </c>
      <c r="G136" s="431"/>
      <c r="H136" s="319"/>
      <c r="I136" s="319"/>
      <c r="J136" s="320"/>
      <c r="K136" s="320"/>
      <c r="L136" s="121"/>
      <c r="M136" s="121"/>
      <c r="N136" s="121"/>
      <c r="O136" s="121"/>
      <c r="P136" s="121"/>
      <c r="Q136" s="121"/>
      <c r="R136" s="121"/>
      <c r="S136" s="121"/>
      <c r="T136" s="121"/>
      <c r="U136" s="121"/>
      <c r="V136" s="121"/>
    </row>
    <row r="137" outlineLevel="1">
      <c r="A137" s="432" t="s">
        <v>492</v>
      </c>
      <c r="B137" s="433" t="s">
        <v>455</v>
      </c>
      <c r="C137" s="127" t="str">
        <f t="array" ref="C137">INDEX(Dodges!$C$3:$U$84, MATCH($A$1,Dodges!$A$3:$A$85,0), MATCH(C136,Dodges!$C$2:$F$2,0))</f>
        <v>3-17</v>
      </c>
      <c r="D137" s="127" t="str">
        <f t="array" ref="D137">INDEX(Dodges!$C$3:$U$84, MATCH($A$1,Dodges!$A$3:$A$85,0), MATCH(D136,Dodges!$C$2:$F$2,0))</f>
        <v>6-17</v>
      </c>
      <c r="E137" s="127" t="str">
        <f t="array" ref="E137">INDEX(Dodges!$C$3:$U$84, MATCH($A$1,Dodges!$A$3:$A$85,0), MATCH(E136,Dodges!$C$2:$F$2,0))</f>
        <v>25 (20)</v>
      </c>
      <c r="F137" s="127" t="str">
        <f t="array" ref="F137">INDEX(Dodges!$C$3:$U$84, MATCH($A$1,Dodges!$A$3:$A$85,0), MATCH(F136,Dodges!$C$2:$F$2,0))</f>
        <v>33 (27)</v>
      </c>
      <c r="G137" s="402"/>
      <c r="H137" s="319"/>
      <c r="I137" s="319"/>
      <c r="J137" s="320"/>
      <c r="K137" s="320"/>
      <c r="L137" s="320"/>
      <c r="M137" s="121"/>
      <c r="N137" s="121"/>
      <c r="O137" s="121"/>
      <c r="P137" s="121"/>
      <c r="Q137" s="121"/>
      <c r="R137" s="121"/>
      <c r="S137" s="121"/>
      <c r="T137" s="121"/>
      <c r="U137" s="121"/>
      <c r="V137" s="121"/>
    </row>
    <row r="138" outlineLevel="1">
      <c r="A138" s="231"/>
      <c r="B138" s="433" t="s">
        <v>496</v>
      </c>
      <c r="C138" s="127" t="str">
        <f t="array" ref="C138">INDEX(Dodges!$G$3:$U$84, MATCH($A$1,Dodges!$A$3:$A$85,0), MATCH(C136,Dodges!$G$2:$J$2,0))</f>
        <v>4-15</v>
      </c>
      <c r="D138" s="127" t="str">
        <f t="array" ref="D138">INDEX(Dodges!$G$3:$U$84, MATCH($A$1,Dodges!$A$3:$A$85,0), MATCH(D136,Dodges!$G$2:$J$2,0))</f>
        <v>8-14</v>
      </c>
      <c r="E138" s="127" t="str">
        <f t="array" ref="E138">INDEX(Dodges!$G$3:$U$84, MATCH($A$1,Dodges!$A$3:$A$85,0), MATCH(E136,Dodges!$G$2:$J$2,0))</f>
        <v>29</v>
      </c>
      <c r="F138" s="127">
        <f t="array" ref="F138">INDEX(Dodges!$G$3:$U$84, MATCH($A$1,Dodges!$A$3:$A$85,0), MATCH(F136,Dodges!$G$2:$J$2,0))</f>
        <v>38</v>
      </c>
      <c r="G138" s="436"/>
      <c r="H138" s="319"/>
      <c r="I138" s="319"/>
      <c r="J138" s="320"/>
      <c r="K138" s="320"/>
      <c r="L138" s="320"/>
      <c r="M138" s="320"/>
      <c r="N138" s="320"/>
      <c r="O138" s="121"/>
      <c r="P138" s="121"/>
      <c r="Q138" s="121"/>
      <c r="R138" s="121"/>
      <c r="S138" s="121"/>
      <c r="T138" s="121"/>
      <c r="U138" s="121"/>
      <c r="V138" s="121"/>
    </row>
    <row r="139" outlineLevel="1">
      <c r="A139" s="112"/>
      <c r="B139" s="433" t="s">
        <v>497</v>
      </c>
      <c r="C139" s="127" t="str">
        <f t="array" ref="C139">INDEX(Dodges!$K$3:$U$84, MATCH($A$1,Dodges!$A$3:$A$85,0), MATCH(C136,Dodges!$K$2:$N$2,0))</f>
        <v>5-16</v>
      </c>
      <c r="D139" s="127" t="str">
        <f t="array" ref="D139">INDEX(Dodges!$K$3:$U$84, MATCH($A$1,Dodges!$A$3:$A$85,0), MATCH(D136,Dodges!$K$2:$N$2,0))</f>
        <v>9-14</v>
      </c>
      <c r="E139" s="127" t="str">
        <f t="array" ref="E139">INDEX(Dodges!$K$3:$U$84, MATCH($A$1,Dodges!$A$3:$A$85,0), MATCH(E136,Dodges!$K$2:$N$2,0))</f>
        <v>34</v>
      </c>
      <c r="F139" s="127" t="str">
        <f t="array" ref="F139">INDEX(Dodges!$K$3:$U$84, MATCH($A$1,Dodges!$A$3:$A$85,0), MATCH(F136,Dodges!$K$2:$N$2,0))</f>
        <v>51</v>
      </c>
      <c r="G139" s="436"/>
      <c r="H139" s="434"/>
      <c r="I139" s="434"/>
      <c r="J139" s="179"/>
      <c r="K139" s="179"/>
      <c r="L139" s="179"/>
      <c r="M139" s="179"/>
      <c r="N139" s="179"/>
      <c r="O139" s="121"/>
      <c r="P139" s="121"/>
      <c r="Q139" s="121"/>
      <c r="R139" s="121"/>
      <c r="S139" s="121"/>
      <c r="T139" s="121"/>
      <c r="U139" s="121"/>
      <c r="V139" s="121"/>
    </row>
    <row r="140" outlineLevel="1">
      <c r="A140" s="432" t="s">
        <v>498</v>
      </c>
      <c r="B140" s="433" t="s">
        <v>499</v>
      </c>
      <c r="C140" s="127" t="str">
        <f t="array" ref="C140">INDEX(Dodges!$O$3:$U$84, MATCH($A$1,Dodges!$A$3:$A$85,0), MATCH(C136,Dodges!$O$2:$R$2,0))</f>
        <v>3-30</v>
      </c>
      <c r="D140" s="127" t="str">
        <f t="array" ref="D140">INDEX(Dodges!$O$3:$U$84, MATCH($A$1,Dodges!$A$3:$A$85,0), MATCH(D136,Dodges!$O$2:$R$2,0))</f>
        <v>6-27</v>
      </c>
      <c r="E140" s="127" t="str">
        <f t="array" ref="E140">INDEX(Dodges!$O$3:$U$84, MATCH($A$1,Dodges!$A$3:$A$85,0), MATCH(E136,Dodges!$O$2:$R$2,0))</f>
        <v>47</v>
      </c>
      <c r="F140" s="248"/>
      <c r="G140" s="248"/>
      <c r="H140" s="180"/>
      <c r="I140" s="180"/>
      <c r="J140" s="121"/>
      <c r="K140" s="121"/>
      <c r="L140" s="121"/>
      <c r="M140" s="121"/>
      <c r="N140" s="121"/>
      <c r="O140" s="320"/>
      <c r="P140" s="320"/>
      <c r="Q140" s="320"/>
      <c r="R140" s="320"/>
      <c r="S140" s="320"/>
      <c r="T140" s="320"/>
      <c r="U140" s="320"/>
      <c r="V140" s="320"/>
    </row>
    <row r="141" outlineLevel="1">
      <c r="A141" s="112"/>
      <c r="B141" s="433" t="s">
        <v>500</v>
      </c>
      <c r="C141" s="127" t="str">
        <f t="array" ref="C141">INDEX(Dodges!$S$3:$U$84, MATCH($A$1,Dodges!$A$3:$A$85,0), MATCH(C136,Dodges!$S$2:$U$2,0))</f>
        <v>3-21</v>
      </c>
      <c r="D141" s="127" t="str">
        <f t="array" ref="D141">INDEX(Dodges!$S$3:$U$84, MATCH($A$1,Dodges!$A$3:$A$85,0), MATCH(D136,Dodges!$S$2:$U$2,0))</f>
        <v>6-20</v>
      </c>
      <c r="E141" s="127" t="str">
        <f t="array" ref="E141">INDEX(Dodges!$S$3:$U$84, MATCH($A$1,Dodges!$A$3:$A$85,0), MATCH(E136,Dodges!$S$2:$U$2,0))</f>
        <v>真横：79
真上：104
真下：64</v>
      </c>
      <c r="F141" s="436"/>
      <c r="G141" s="436"/>
      <c r="H141" s="180"/>
      <c r="I141" s="180"/>
      <c r="J141" s="179"/>
      <c r="K141" s="179"/>
      <c r="L141" s="179"/>
      <c r="M141" s="179"/>
      <c r="N141" s="121"/>
      <c r="O141" s="180"/>
      <c r="P141" s="180"/>
      <c r="Q141" s="180"/>
      <c r="R141" s="180"/>
      <c r="S141" s="180"/>
      <c r="T141" s="180"/>
      <c r="U141" s="180"/>
      <c r="V141" s="180"/>
    </row>
    <row r="142">
      <c r="A142" s="438"/>
      <c r="B142" s="439"/>
      <c r="C142" s="431"/>
      <c r="D142" s="431"/>
      <c r="E142" s="440"/>
      <c r="F142" s="431"/>
      <c r="G142" s="431"/>
      <c r="H142" s="431"/>
      <c r="I142" s="431"/>
      <c r="J142" s="121"/>
      <c r="K142" s="319"/>
      <c r="L142" s="319"/>
      <c r="M142" s="319"/>
      <c r="N142" s="319"/>
      <c r="O142" s="180"/>
      <c r="P142" s="180"/>
      <c r="Q142" s="180"/>
      <c r="R142" s="180"/>
      <c r="S142" s="180"/>
      <c r="T142" s="180"/>
      <c r="U142" s="180"/>
      <c r="V142" s="180"/>
    </row>
    <row r="143">
      <c r="A143" s="2523" t="s">
        <v>501</v>
      </c>
      <c r="B143" s="110"/>
      <c r="C143" s="2524"/>
      <c r="D143" s="2525"/>
      <c r="E143" s="2524"/>
      <c r="F143" s="2526"/>
      <c r="G143" s="2526"/>
      <c r="H143" s="179"/>
      <c r="I143" s="179"/>
      <c r="J143" s="180"/>
      <c r="K143" s="180"/>
      <c r="L143" s="180"/>
      <c r="M143" s="180"/>
      <c r="N143" s="180"/>
      <c r="O143" s="180"/>
      <c r="P143" s="180"/>
      <c r="Q143" s="180"/>
      <c r="R143" s="180"/>
      <c r="S143" s="180"/>
      <c r="T143" s="180"/>
      <c r="U143" s="180"/>
      <c r="V143" s="180"/>
    </row>
    <row r="144" outlineLevel="1">
      <c r="A144" s="112"/>
      <c r="B144" s="114"/>
      <c r="C144" s="2527" t="s">
        <v>487</v>
      </c>
      <c r="D144" s="2527" t="s">
        <v>49</v>
      </c>
      <c r="E144" s="2527" t="s">
        <v>48</v>
      </c>
      <c r="F144" s="2527" t="s">
        <v>50</v>
      </c>
      <c r="G144" s="2528" t="s">
        <v>51</v>
      </c>
      <c r="H144" s="320"/>
      <c r="I144" s="320"/>
      <c r="J144" s="179"/>
      <c r="K144" s="444" t="str">
        <f>'テンプレート'!K116</f>
        <v>アイテム取得</v>
      </c>
      <c r="L144" s="117"/>
      <c r="M144" s="445" t="str">
        <f>'テンプレート'!M116</f>
        <v>取得フレーム</v>
      </c>
      <c r="N144" s="445" t="str">
        <f>'テンプレート'!N116</f>
        <v>Duration</v>
      </c>
      <c r="O144" s="180"/>
      <c r="P144" s="180"/>
      <c r="Q144" s="180"/>
      <c r="R144" s="180"/>
      <c r="S144" s="180"/>
      <c r="T144" s="180"/>
      <c r="U144" s="180"/>
      <c r="V144" s="180"/>
    </row>
    <row r="145" outlineLevel="1">
      <c r="A145" s="446" t="s">
        <v>502</v>
      </c>
      <c r="B145" s="447" t="s">
        <v>503</v>
      </c>
      <c r="C145" s="1136"/>
      <c r="D145" s="564">
        <f t="array" ref="D145">INDEX('Ledge  Tech'!$C$3:$C142, MATCH($A$1,'Ledge  Tech'!$A$3:$A$109,0), MATCH(D144,'Ledge  Tech'!$C$2,0))</f>
        <v>19</v>
      </c>
      <c r="E145" s="1136"/>
      <c r="F145" s="1136"/>
      <c r="G145" s="1136"/>
      <c r="H145" s="320"/>
      <c r="I145" s="320"/>
      <c r="J145" s="121"/>
      <c r="K145" s="449" t="str">
        <f>'テンプレート'!K117</f>
        <v>小アイテム</v>
      </c>
      <c r="L145" s="450" t="str">
        <f>'テンプレート'!L117</f>
        <v>On-Spot</v>
      </c>
      <c r="M145" s="127" t="s">
        <v>504</v>
      </c>
      <c r="N145" s="127">
        <v>7.0</v>
      </c>
      <c r="O145" s="180"/>
      <c r="P145" s="180"/>
      <c r="Q145" s="180"/>
      <c r="R145" s="180"/>
      <c r="S145" s="180"/>
      <c r="T145" s="180"/>
      <c r="U145" s="180"/>
      <c r="V145" s="180"/>
    </row>
    <row r="146" outlineLevel="1">
      <c r="A146" s="222"/>
      <c r="B146" s="447" t="s">
        <v>455</v>
      </c>
      <c r="C146" s="564" t="str">
        <f t="array" ref="C146">INDEX('Ledge  Tech'!$D$3:$E142, MATCH($A$1,'Ledge  Tech'!$A$3:$A$109,0), MATCH(C144,'Ledge  Tech'!$D$2:$E$2,0))</f>
        <v>1-33</v>
      </c>
      <c r="D146" s="564">
        <f t="array" ref="D146">INDEX('Ledge  Tech'!$D$3:$E142, MATCH($A$1,'Ledge  Tech'!$A$3:$A$109,0), MATCH(D144,'Ledge  Tech'!$D$2:$E$2,0))</f>
        <v>34</v>
      </c>
      <c r="E146" s="1136"/>
      <c r="F146" s="1136"/>
      <c r="G146" s="1136"/>
      <c r="H146" s="320"/>
      <c r="I146" s="320"/>
      <c r="J146" s="179"/>
      <c r="K146" s="207"/>
      <c r="L146" s="450" t="str">
        <f>'テンプレート'!L118</f>
        <v>歩き</v>
      </c>
      <c r="M146" s="127" t="s">
        <v>504</v>
      </c>
      <c r="N146" s="127">
        <v>19.0</v>
      </c>
      <c r="O146" s="180"/>
      <c r="P146" s="180"/>
      <c r="Q146" s="180"/>
      <c r="R146" s="180"/>
      <c r="S146" s="180"/>
      <c r="T146" s="180"/>
      <c r="U146" s="180"/>
      <c r="V146" s="180"/>
    </row>
    <row r="147" outlineLevel="1">
      <c r="A147" s="222"/>
      <c r="B147" s="447" t="s">
        <v>486</v>
      </c>
      <c r="C147" s="564" t="str">
        <f t="array" ref="C147">INDEX('Ledge  Tech'!$F$3:$G$109, MATCH($A$1,'Ledge  Tech'!$A$3:$A$109,0), MATCH(C144,'Ledge  Tech'!$F$2:$G$2,0))</f>
        <v>1-22</v>
      </c>
      <c r="D147" s="564">
        <f t="array" ref="D147">INDEX('Ledge  Tech'!$F$3:$G$109, MATCH($A$1,'Ledge  Tech'!$A$3:$A$109,0), MATCH(D144,'Ledge  Tech'!$F$2:$G$2,0))</f>
        <v>45</v>
      </c>
      <c r="E147" s="1136"/>
      <c r="F147" s="1136"/>
      <c r="G147" s="1136"/>
      <c r="H147" s="320"/>
      <c r="I147" s="320"/>
      <c r="J147" s="121"/>
      <c r="K147" s="451" t="str">
        <f>'テンプレート'!K119</f>
        <v>アイテム投擲</v>
      </c>
      <c r="L147" s="117"/>
      <c r="M147" s="445" t="str">
        <f>'テンプレート'!M119</f>
        <v>投擲フレーム</v>
      </c>
      <c r="N147" s="445" t="str">
        <f>'テンプレート'!N119</f>
        <v>Duration</v>
      </c>
      <c r="O147" s="180"/>
      <c r="P147" s="180"/>
      <c r="Q147" s="180"/>
      <c r="R147" s="180"/>
      <c r="S147" s="180"/>
      <c r="T147" s="180"/>
      <c r="U147" s="180"/>
      <c r="V147" s="180"/>
    </row>
    <row r="148" outlineLevel="1">
      <c r="A148" s="222"/>
      <c r="B148" s="447" t="s">
        <v>505</v>
      </c>
      <c r="C148" s="564" t="str">
        <f t="array" ref="C148">INDEX('Ledge  Tech'!$H$3:$I$109, MATCH($A$1,'Ledge  Tech'!$A$3:$A$109,0), MATCH(C144,'Ledge  Tech'!$H$2:$I$2,0))</f>
        <v>1-12</v>
      </c>
      <c r="D148" s="564">
        <f t="array" ref="D148">INDEX('Ledge  Tech'!$H$3:$I$109, MATCH($A$1,'Ledge  Tech'!$A$3:$A$109,0), MATCH(D144,'Ledge  Tech'!$H$2:$I$2,0))</f>
        <v>14</v>
      </c>
      <c r="E148" s="1136"/>
      <c r="F148" s="1136"/>
      <c r="G148" s="1136"/>
      <c r="H148" s="320"/>
      <c r="I148" s="320"/>
      <c r="J148" s="179"/>
      <c r="K148" s="452" t="str">
        <f>'テンプレート'!K120</f>
        <v>Ground投擲</v>
      </c>
      <c r="L148" s="450" t="str">
        <f>'テンプレート'!L120</f>
        <v>前Throws</v>
      </c>
      <c r="M148" s="127" t="s">
        <v>90</v>
      </c>
      <c r="N148" s="127">
        <v>24.0</v>
      </c>
      <c r="O148" s="121"/>
      <c r="P148" s="121"/>
      <c r="Q148" s="121"/>
      <c r="R148" s="121"/>
      <c r="S148" s="121"/>
      <c r="T148" s="121"/>
      <c r="U148" s="121"/>
      <c r="V148" s="121"/>
    </row>
    <row r="149" outlineLevel="1">
      <c r="A149" s="207"/>
      <c r="B149" s="447" t="s">
        <v>506</v>
      </c>
      <c r="C149" s="564" t="str">
        <f t="array" ref="C149">INDEX('Ledge  Tech'!$J$3:$M$109, MATCH($A$1,'Ledge  Tech'!$A$3:$A$109,0), MATCH(C144,'Ledge  Tech'!$J$2:$M$2,0))</f>
        <v>1-22</v>
      </c>
      <c r="D149" s="564">
        <f t="array" ref="D149">INDEX('Ledge  Tech'!$J$3:$M$109, MATCH($A$1,'Ledge  Tech'!$A$3:$A$109,0), MATCH(D144,'Ledge  Tech'!$J$2:$M$2,0))</f>
        <v>55</v>
      </c>
      <c r="E149" s="564" t="str">
        <f t="array" ref="E149">INDEX('Ledge  Tech'!$J$3:$M$109, MATCH($A$1,'Ledge  Tech'!$A$3:$A$109,0), MATCH(E144,'Ledge  Tech'!$J$2:$M$2,0))</f>
        <v>20-22</v>
      </c>
      <c r="F149" s="564">
        <f t="array" ref="F149">INDEX('Ledge  Tech'!$J$3:$M$109, MATCH($A$1,'Ledge  Tech'!$A$3:$A$109,0), MATCH(F144,'Ledge  Tech'!$J$2:$M$2,0))</f>
        <v>10</v>
      </c>
      <c r="G149" s="564">
        <f>F149*1.2</f>
        <v>12</v>
      </c>
      <c r="H149" s="320"/>
      <c r="I149" s="320"/>
      <c r="J149" s="121"/>
      <c r="K149" s="222"/>
      <c r="L149" s="450" t="str">
        <f>'テンプレート'!L121</f>
        <v>後Throws</v>
      </c>
      <c r="M149" s="127" t="s">
        <v>191</v>
      </c>
      <c r="N149" s="127">
        <v>24.0</v>
      </c>
      <c r="O149" s="121"/>
      <c r="P149" s="121"/>
      <c r="Q149" s="121"/>
      <c r="R149" s="121"/>
      <c r="S149" s="121"/>
      <c r="T149" s="121"/>
      <c r="U149" s="121"/>
      <c r="V149" s="121"/>
    </row>
    <row r="150" outlineLevel="1">
      <c r="A150" s="446" t="s">
        <v>507</v>
      </c>
      <c r="B150" s="447" t="s">
        <v>455</v>
      </c>
      <c r="C150" s="564" t="str">
        <f t="array" ref="C150">INDEX('Ledge  Tech'!$N$3:$O$109, MATCH($A$1,'Ledge  Tech'!$A$3:$A$109,0), MATCH(C144,'Ledge  Tech'!$N$2:$O$2,0))</f>
        <v>1-20</v>
      </c>
      <c r="D150" s="564">
        <f t="array" ref="D150">INDEX('Ledge  Tech'!$N$3:$O$109, MATCH($A$1,'Ledge  Tech'!$A$3:$A$109,0), MATCH(D144,'Ledge  Tech'!$N$2:$O$2,0))</f>
        <v>26</v>
      </c>
      <c r="E150" s="1136"/>
      <c r="F150" s="1136"/>
      <c r="G150" s="1136"/>
      <c r="H150" s="320"/>
      <c r="I150" s="320"/>
      <c r="J150" s="179"/>
      <c r="K150" s="222"/>
      <c r="L150" s="450" t="str">
        <f>'テンプレート'!L122</f>
        <v>上Throws</v>
      </c>
      <c r="M150" s="127" t="s">
        <v>74</v>
      </c>
      <c r="N150" s="127">
        <v>23.0</v>
      </c>
      <c r="O150" s="320"/>
      <c r="P150" s="320"/>
      <c r="Q150" s="320"/>
      <c r="R150" s="320"/>
      <c r="S150" s="320"/>
      <c r="T150" s="320"/>
      <c r="U150" s="320"/>
      <c r="V150" s="320"/>
    </row>
    <row r="151" outlineLevel="1">
      <c r="A151" s="222"/>
      <c r="B151" s="447" t="s">
        <v>496</v>
      </c>
      <c r="C151" s="564" t="str">
        <f t="array" ref="C151">INDEX('Ledge  Tech'!$P$3:$Q$109, MATCH($A$1,'Ledge  Tech'!$A$3:$A$109,0), MATCH(C144,'Ledge  Tech'!$P$2:$Q$2,0))</f>
        <v>1-20</v>
      </c>
      <c r="D151" s="564">
        <f t="array" ref="D151">INDEX('Ledge  Tech'!$P$3:$Q$109, MATCH($A$1,'Ledge  Tech'!$A$3:$A$109,0), MATCH(D144,'Ledge  Tech'!$P$2:$Q$2,0))</f>
        <v>40</v>
      </c>
      <c r="E151" s="1136"/>
      <c r="F151" s="1136"/>
      <c r="G151" s="1136"/>
      <c r="H151" s="320"/>
      <c r="I151" s="320"/>
      <c r="J151" s="121"/>
      <c r="K151" s="222"/>
      <c r="L151" s="450" t="str">
        <f>'テンプレート'!L123</f>
        <v>下Throws</v>
      </c>
      <c r="M151" s="127" t="s">
        <v>145</v>
      </c>
      <c r="N151" s="127">
        <v>19.0</v>
      </c>
      <c r="O151" s="180"/>
      <c r="P151" s="180"/>
      <c r="Q151" s="180"/>
      <c r="R151" s="180"/>
      <c r="S151" s="180"/>
      <c r="T151" s="180"/>
      <c r="U151" s="180"/>
      <c r="V151" s="180"/>
    </row>
    <row r="152" outlineLevel="1">
      <c r="A152" s="207"/>
      <c r="B152" s="447" t="s">
        <v>497</v>
      </c>
      <c r="C152" s="564" t="str">
        <f t="array" ref="C152">INDEX('Ledge  Tech'!$R$3:$S$109, MATCH($A$1,'Ledge  Tech'!$A$3:$A$109,0), MATCH(C144,'Ledge  Tech'!$R$2:$S$2,0))</f>
        <v>1-20</v>
      </c>
      <c r="D152" s="564">
        <f t="array" ref="D152">INDEX('Ledge  Tech'!$R$3:$S$109, MATCH($A$1,'Ledge  Tech'!$A$3:$A$109,0), MATCH(D144,'Ledge  Tech'!$R$2:$S$2,0))</f>
        <v>40</v>
      </c>
      <c r="E152" s="1136"/>
      <c r="F152" s="1136"/>
      <c r="G152" s="1136"/>
      <c r="H152" s="320"/>
      <c r="I152" s="320"/>
      <c r="J152" s="179"/>
      <c r="K152" s="222"/>
      <c r="L152" s="453" t="str">
        <f>'テンプレート'!L124</f>
        <v>ダッシュ</v>
      </c>
      <c r="M152" s="127" t="s">
        <v>229</v>
      </c>
      <c r="N152" s="127">
        <v>37.0</v>
      </c>
      <c r="O152" s="180"/>
      <c r="P152" s="180"/>
      <c r="Q152" s="180"/>
      <c r="R152" s="180"/>
      <c r="S152" s="180"/>
      <c r="T152" s="180"/>
      <c r="U152" s="180"/>
      <c r="V152" s="180"/>
    </row>
    <row r="153" outlineLevel="1">
      <c r="A153" s="446" t="s">
        <v>508</v>
      </c>
      <c r="B153" s="447" t="s">
        <v>509</v>
      </c>
      <c r="C153" s="1136"/>
      <c r="D153" s="564" t="str">
        <f t="array" ref="D153">INDEX('Get-Ups'!$C$3:$C142, MATCH($A$1,'Get-Ups'!$A$3:$A$109,0), MATCH(D144,'Get-Ups'!$C$2:$AD$2,0))</f>
        <v>25</v>
      </c>
      <c r="E153" s="1136"/>
      <c r="F153" s="1136"/>
      <c r="G153" s="1136"/>
      <c r="H153" s="320"/>
      <c r="I153" s="320"/>
      <c r="J153" s="121"/>
      <c r="K153" s="207"/>
      <c r="L153" s="453" t="str">
        <f>'テンプレート'!L125</f>
        <v>On-Spot捨て</v>
      </c>
      <c r="M153" s="127" t="s">
        <v>66</v>
      </c>
      <c r="N153" s="127">
        <v>23.0</v>
      </c>
      <c r="O153" s="180"/>
      <c r="P153" s="180"/>
      <c r="Q153" s="180"/>
      <c r="R153" s="180"/>
      <c r="S153" s="180"/>
      <c r="T153" s="180"/>
      <c r="U153" s="180"/>
      <c r="V153" s="180"/>
    </row>
    <row r="154" outlineLevel="1">
      <c r="A154" s="222"/>
      <c r="B154" s="447" t="s">
        <v>455</v>
      </c>
      <c r="C154" s="2529" t="str">
        <f t="array" ref="C154">INDEX('Get-Ups'!$D$3:$E142, MATCH($A$1,'Get-Ups'!$A$3:$A$109,0), MATCH(C144,'Get-Ups'!$D$2:$AD$2,0))</f>
        <v>1-22</v>
      </c>
      <c r="D154" s="2530">
        <f t="array" ref="D154">INDEX('Get-Ups'!$D$3:$E142, MATCH($A$1,'Get-Ups'!$A$3:$A$109,0), MATCH(D144,'Get-Ups'!$D$2:$AD$2,0))</f>
        <v>29</v>
      </c>
      <c r="E154" s="1136"/>
      <c r="F154" s="1136"/>
      <c r="G154" s="1136"/>
      <c r="H154" s="320"/>
      <c r="I154" s="320"/>
      <c r="J154" s="179"/>
      <c r="K154" s="452" t="str">
        <f>'テンプレート'!K126</f>
        <v>Air投擲</v>
      </c>
      <c r="L154" s="450" t="str">
        <f>'テンプレート'!L126</f>
        <v>前Throws</v>
      </c>
      <c r="M154" s="127" t="s">
        <v>90</v>
      </c>
      <c r="N154" s="127">
        <v>24.0</v>
      </c>
      <c r="O154" s="180"/>
      <c r="P154" s="180"/>
      <c r="Q154" s="180"/>
      <c r="R154" s="180"/>
      <c r="S154" s="180"/>
      <c r="T154" s="180"/>
      <c r="U154" s="180"/>
      <c r="V154" s="180"/>
    </row>
    <row r="155" outlineLevel="1">
      <c r="A155" s="222"/>
      <c r="B155" s="447" t="s">
        <v>496</v>
      </c>
      <c r="C155" s="2529" t="str">
        <f t="array" ref="C155">INDEX('Get-Ups'!$F$3:$G$109, MATCH($A$1,'Get-Ups'!$A$3:$A$109,0), MATCH(C144,'Get-Ups'!$F$2:$AD$2,0))</f>
        <v>1-22</v>
      </c>
      <c r="D155" s="2530">
        <f t="array" ref="D155">INDEX('Get-Ups'!$F$3:$G$109, MATCH($A$1,'Get-Ups'!$A$3:$A$109,0), MATCH(D144,'Get-Ups'!$F$2:$AD$2,0))</f>
        <v>35</v>
      </c>
      <c r="E155" s="1136"/>
      <c r="F155" s="1136"/>
      <c r="G155" s="1136"/>
      <c r="H155" s="320"/>
      <c r="I155" s="320"/>
      <c r="J155" s="121"/>
      <c r="K155" s="222"/>
      <c r="L155" s="450" t="str">
        <f>'テンプレート'!L127</f>
        <v>後Throws</v>
      </c>
      <c r="M155" s="127" t="s">
        <v>191</v>
      </c>
      <c r="N155" s="127">
        <v>24.0</v>
      </c>
      <c r="O155" s="180"/>
      <c r="P155" s="180"/>
      <c r="Q155" s="180"/>
      <c r="R155" s="180"/>
      <c r="S155" s="180"/>
      <c r="T155" s="180"/>
      <c r="U155" s="180"/>
      <c r="V155" s="180"/>
    </row>
    <row r="156" outlineLevel="1">
      <c r="A156" s="222"/>
      <c r="B156" s="447" t="s">
        <v>497</v>
      </c>
      <c r="C156" s="564" t="str">
        <f t="array" ref="C156">INDEX('Get-Ups'!$H$3:$I$109, MATCH($A$1,'Get-Ups'!$A$3:$A$109,0), MATCH(C144,'Get-Ups'!$H$2:$AD$2,0))</f>
        <v>1-22</v>
      </c>
      <c r="D156" s="564">
        <f t="array" ref="D156">INDEX('Get-Ups'!$H$3:$I$109, MATCH($A$1,'Get-Ups'!$A$3:$A$109,0), MATCH(D144,'Get-Ups'!$H$2:$AD$2,0))</f>
        <v>35</v>
      </c>
      <c r="E156" s="1136"/>
      <c r="F156" s="1136"/>
      <c r="G156" s="1136"/>
      <c r="H156" s="320"/>
      <c r="I156" s="320"/>
      <c r="J156" s="179"/>
      <c r="K156" s="222"/>
      <c r="L156" s="450" t="str">
        <f>'テンプレート'!L128</f>
        <v>上Throws</v>
      </c>
      <c r="M156" s="127" t="s">
        <v>191</v>
      </c>
      <c r="N156" s="127">
        <v>23.0</v>
      </c>
      <c r="O156" s="180"/>
      <c r="P156" s="180"/>
      <c r="Q156" s="180"/>
      <c r="R156" s="180"/>
      <c r="S156" s="180"/>
      <c r="T156" s="180"/>
      <c r="U156" s="180"/>
      <c r="V156" s="180"/>
    </row>
    <row r="157" outlineLevel="1">
      <c r="A157" s="222"/>
      <c r="B157" s="447" t="s">
        <v>510</v>
      </c>
      <c r="C157" s="2531" t="str">
        <f t="array" ref="C157">INDEX('Get-Ups'!$J$3:$M$109, MATCH($A$1,'Get-Ups'!$A$3:$A$109,0), MATCH(C144,'Get-Ups'!$J$2:$AD$2,0))</f>
        <v>1-25</v>
      </c>
      <c r="D157" s="2532">
        <f t="array" ref="D157">INDEX('Get-Ups'!$J$3:$M$109, MATCH($A$1,'Get-Ups'!$A$3:$A$109,0), MATCH(D144,'Get-Ups'!$J$2:$AD$2,0))</f>
        <v>45</v>
      </c>
      <c r="E157" s="2529" t="str">
        <f t="array" ref="E157">INDEX('Get-Ups'!$J$3:$M$109, MATCH($A$1,'Get-Ups'!$A$3:$A$109,0), MATCH(E144,'Get-Ups'!$J$2:$AD$2,0))</f>
        <v>20-21</v>
      </c>
      <c r="F157" s="2530">
        <f t="array" ref="F157">INDEX('Get-Ups'!$J$3:$M$109, MATCH($A$1,'Get-Ups'!$A$3:$A$109,0), MATCH(F144,'Get-Ups'!$J$2:$AD$2,0))</f>
        <v>7</v>
      </c>
      <c r="G157" s="564">
        <f t="shared" ref="G157:G158" si="1">F157*1.2</f>
        <v>8.4</v>
      </c>
      <c r="H157" s="320"/>
      <c r="I157" s="320"/>
      <c r="J157" s="121"/>
      <c r="K157" s="207"/>
      <c r="L157" s="450" t="str">
        <f>'テンプレート'!L129</f>
        <v>下Throws</v>
      </c>
      <c r="M157" s="127" t="s">
        <v>145</v>
      </c>
      <c r="N157" s="127">
        <v>19.0</v>
      </c>
      <c r="O157" s="121"/>
      <c r="P157" s="121"/>
      <c r="Q157" s="121"/>
      <c r="R157" s="121"/>
      <c r="S157" s="121"/>
      <c r="T157" s="121"/>
      <c r="U157" s="121"/>
      <c r="V157" s="121"/>
    </row>
    <row r="158" outlineLevel="1">
      <c r="A158" s="207"/>
      <c r="B158" s="458" t="s">
        <v>511</v>
      </c>
      <c r="C158" s="114"/>
      <c r="D158" s="114"/>
      <c r="E158" s="2529" t="str">
        <f t="array" ref="E158">INDEX('Get-Ups'!$N$3:$O$109, MATCH($A$1,'Get-Ups'!$A$3:$A$109,0), MATCH(E144,'Get-Ups'!$N$2:$AD$2,0))</f>
        <v>24-25</v>
      </c>
      <c r="F158" s="2530">
        <f t="array" ref="F158">INDEX('Get-Ups'!$N$3:$O$109, MATCH($A$1,'Get-Ups'!$A$3:$A$109,0), MATCH(F144,'Get-Ups'!$N$2:$AD$2,0))</f>
        <v>7</v>
      </c>
      <c r="G158" s="564">
        <f t="shared" si="1"/>
        <v>8.4</v>
      </c>
      <c r="H158" s="320"/>
      <c r="I158" s="320"/>
      <c r="J158" s="121"/>
      <c r="K158" s="459" t="str">
        <f>'テンプレート'!K130</f>
        <v>踏み台ジャンプ</v>
      </c>
      <c r="L158" s="224"/>
      <c r="M158" s="445" t="str">
        <f>'テンプレート'!M130</f>
        <v>Duration</v>
      </c>
      <c r="N158" s="138"/>
      <c r="O158" s="121"/>
      <c r="P158" s="121"/>
      <c r="Q158" s="121"/>
      <c r="R158" s="121"/>
      <c r="S158" s="121"/>
      <c r="T158" s="121"/>
      <c r="U158" s="121"/>
      <c r="V158" s="121"/>
    </row>
    <row r="159" outlineLevel="1">
      <c r="A159" s="446" t="s">
        <v>512</v>
      </c>
      <c r="B159" s="447" t="s">
        <v>509</v>
      </c>
      <c r="C159" s="1136"/>
      <c r="D159" s="2529" t="str">
        <f t="array" ref="D159">INDEX('Get-Ups'!$C$3:$C142, MATCH($A$1,'Get-Ups'!$A$3:$A$109,0), MATCH(D144,'Get-Ups'!$C$2,0))</f>
        <v>25</v>
      </c>
      <c r="E159" s="1136"/>
      <c r="F159" s="1136"/>
      <c r="G159" s="1136"/>
      <c r="H159" s="320"/>
      <c r="I159" s="320"/>
      <c r="J159" s="179"/>
      <c r="K159" s="460" t="str">
        <f>'テンプレート'!K131</f>
        <v>踏み</v>
      </c>
      <c r="L159" s="461" t="str">
        <f>'テンプレート'!L131</f>
        <v>踏み</v>
      </c>
      <c r="M159" s="127">
        <v>8.0</v>
      </c>
      <c r="N159" s="2725"/>
      <c r="O159" s="121"/>
      <c r="P159" s="121"/>
      <c r="Q159" s="121"/>
      <c r="R159" s="121"/>
      <c r="S159" s="121"/>
      <c r="T159" s="121"/>
      <c r="U159" s="121"/>
      <c r="V159" s="121"/>
    </row>
    <row r="160" outlineLevel="1">
      <c r="A160" s="222"/>
      <c r="B160" s="447" t="s">
        <v>455</v>
      </c>
      <c r="C160" s="2529" t="str">
        <f t="array" ref="C160">INDEX('Get-Ups'!$P$3:$Q$109, MATCH($A$1,'Get-Ups'!$A$3:$A$109,0), MATCH(C144,'Get-Ups'!$P$2:$AD$2,0))</f>
        <v>1-22</v>
      </c>
      <c r="D160" s="2530">
        <f t="array" ref="D160">INDEX('Get-Ups'!$P$3:$Q$109, MATCH($A$1,'Get-Ups'!$A$3:$A$109,0), MATCH(D144,'Get-Ups'!$P$2:$AD$2,0))</f>
        <v>29</v>
      </c>
      <c r="E160" s="1136"/>
      <c r="F160" s="1136"/>
      <c r="G160" s="1136"/>
      <c r="H160" s="320"/>
      <c r="I160" s="320"/>
      <c r="J160" s="121"/>
      <c r="K160" s="452" t="str">
        <f>'テンプレート'!K132</f>
        <v>踏まれ</v>
      </c>
      <c r="L160" s="461" t="str">
        <f>'テンプレート'!L132</f>
        <v>Ground踏まれ</v>
      </c>
      <c r="M160" s="127" t="s">
        <v>504</v>
      </c>
      <c r="N160" s="2725"/>
      <c r="O160" s="320"/>
      <c r="P160" s="320"/>
      <c r="Q160" s="320"/>
      <c r="R160" s="320"/>
      <c r="S160" s="320"/>
      <c r="T160" s="320"/>
      <c r="U160" s="320"/>
      <c r="V160" s="320"/>
    </row>
    <row r="161" outlineLevel="1">
      <c r="A161" s="222"/>
      <c r="B161" s="447" t="s">
        <v>496</v>
      </c>
      <c r="C161" s="2529" t="str">
        <f t="array" ref="C161">INDEX('Get-Ups'!$R$3:$S$109, MATCH($A$1,'Get-Ups'!$A$3:$A$109,0), MATCH(C144,'Get-Ups'!$R$2:$AD$2,0))</f>
        <v>1-22</v>
      </c>
      <c r="D161" s="2530">
        <f t="array" ref="D161">INDEX('Get-Ups'!$R$3:$S$109, MATCH($A$1,'Get-Ups'!$A$3:$A$109,0), MATCH(D144,'Get-Ups'!$R$2:$AD$2,0))</f>
        <v>35</v>
      </c>
      <c r="E161" s="1136"/>
      <c r="F161" s="1136"/>
      <c r="G161" s="1136"/>
      <c r="H161" s="320"/>
      <c r="I161" s="320"/>
      <c r="J161" s="179"/>
      <c r="K161" s="222"/>
      <c r="L161" s="461" t="str">
        <f>'テンプレート'!L133</f>
        <v>Ground硬直</v>
      </c>
      <c r="M161" s="127">
        <v>28.0</v>
      </c>
      <c r="N161" s="108"/>
      <c r="O161" s="180"/>
      <c r="P161" s="180"/>
      <c r="Q161" s="180"/>
      <c r="R161" s="180"/>
      <c r="S161" s="180"/>
      <c r="T161" s="180"/>
      <c r="U161" s="180"/>
      <c r="V161" s="180"/>
    </row>
    <row r="162" outlineLevel="1">
      <c r="A162" s="222"/>
      <c r="B162" s="447" t="s">
        <v>497</v>
      </c>
      <c r="C162" s="2529" t="str">
        <f t="array" ref="C162">INDEX('Get-Ups'!$T$3:$U$109, MATCH($A$1,'Get-Ups'!$A$3:$A$109,0), MATCH(C144,'Get-Ups'!$T$2:$AD$2,0))</f>
        <v>1-22</v>
      </c>
      <c r="D162" s="2530">
        <f t="array" ref="D162">INDEX('Get-Ups'!$T$3:$U$109, MATCH($A$1,'Get-Ups'!$A$3:$A$109,0), MATCH(D144,'Get-Ups'!$T$2:$AD$2,0))</f>
        <v>35</v>
      </c>
      <c r="E162" s="1136"/>
      <c r="F162" s="1136"/>
      <c r="G162" s="1136"/>
      <c r="H162" s="320"/>
      <c r="I162" s="320"/>
      <c r="J162" s="121"/>
      <c r="K162" s="222"/>
      <c r="L162" s="461" t="str">
        <f>'テンプレート'!L134</f>
        <v>Air踏まれ</v>
      </c>
      <c r="M162" s="127">
        <v>8.0</v>
      </c>
      <c r="N162" s="108"/>
      <c r="O162" s="180"/>
      <c r="P162" s="180"/>
      <c r="Q162" s="180"/>
      <c r="R162" s="180"/>
      <c r="S162" s="180"/>
      <c r="T162" s="180"/>
      <c r="U162" s="180"/>
      <c r="V162" s="180"/>
    </row>
    <row r="163" outlineLevel="1">
      <c r="A163" s="222"/>
      <c r="B163" s="447" t="s">
        <v>510</v>
      </c>
      <c r="C163" s="2531" t="str">
        <f t="array" ref="C163">INDEX('Get-Ups'!$V$3:$Y$109, MATCH($A$1,'Get-Ups'!$A$3:$A$109,0), MATCH(C144,'Get-Ups'!$V$2:$AD$2,0))</f>
        <v>1-25</v>
      </c>
      <c r="D163" s="2532">
        <f t="array" ref="D163">INDEX('Get-Ups'!$V$3:$Y$109, MATCH($A$1,'Get-Ups'!$A$3:$A$109,0), MATCH(D144,'Get-Ups'!$V$2:$AD$2,0))</f>
        <v>45</v>
      </c>
      <c r="E163" s="2529" t="str">
        <f t="array" ref="E163">INDEX('Get-Ups'!$V$3:$Y$109, MATCH($A$1,'Get-Ups'!$A$3:$A$109,0), MATCH(E144,'Get-Ups'!$V$2:$AD$2,0))</f>
        <v>20-21</v>
      </c>
      <c r="F163" s="2530">
        <f t="array" ref="F163">INDEX('Get-Ups'!$V$3:$Y$109, MATCH($A$1,'Get-Ups'!$A$3:$A$109,0), MATCH(F144,'Get-Ups'!$V$2:$AD$2,0))</f>
        <v>7</v>
      </c>
      <c r="G163" s="564">
        <f t="shared" ref="G163:G164" si="2">F163*1.2</f>
        <v>8.4</v>
      </c>
      <c r="H163" s="320"/>
      <c r="I163" s="320"/>
      <c r="J163" s="179"/>
      <c r="K163" s="222"/>
      <c r="L163" s="461" t="str">
        <f>'テンプレート'!L135</f>
        <v>Air落下</v>
      </c>
      <c r="M163" s="127">
        <v>34.0</v>
      </c>
      <c r="N163" s="108"/>
      <c r="O163" s="180"/>
      <c r="P163" s="180"/>
      <c r="Q163" s="180"/>
      <c r="R163" s="180"/>
      <c r="S163" s="180"/>
      <c r="T163" s="180"/>
      <c r="U163" s="180"/>
      <c r="V163" s="180"/>
    </row>
    <row r="164" outlineLevel="1">
      <c r="A164" s="207"/>
      <c r="B164" s="458" t="s">
        <v>511</v>
      </c>
      <c r="C164" s="114"/>
      <c r="D164" s="114"/>
      <c r="E164" s="2529" t="str">
        <f t="array" ref="E164">INDEX('Get-Ups'!$Z$3:$AA$109, MATCH($A$1,'Get-Ups'!$A$3:$A$109,0), MATCH(E144,'Get-Ups'!$Z$2:$AD$2,0))</f>
        <v>24-25</v>
      </c>
      <c r="F164" s="2530">
        <f t="array" ref="F164">INDEX('Get-Ups'!$Z$3:$AA$109, MATCH($A$1,'Get-Ups'!$A$3:$A$109,0), MATCH(F144,'Get-Ups'!$Z$2:$AD$2,0))</f>
        <v>7</v>
      </c>
      <c r="G164" s="564">
        <f t="shared" si="2"/>
        <v>8.4</v>
      </c>
      <c r="H164" s="320"/>
      <c r="I164" s="320"/>
      <c r="J164" s="179"/>
      <c r="K164" s="451" t="str">
        <f>'テンプレート'!K136</f>
        <v>倒れダメージ</v>
      </c>
      <c r="L164" s="120"/>
      <c r="M164" s="445" t="str">
        <f>'テンプレート'!M136</f>
        <v>Duration</v>
      </c>
      <c r="N164" s="108"/>
      <c r="O164" s="180"/>
      <c r="P164" s="180"/>
      <c r="Q164" s="180"/>
      <c r="R164" s="180"/>
      <c r="S164" s="180"/>
      <c r="T164" s="180"/>
      <c r="U164" s="180"/>
      <c r="V164" s="180"/>
    </row>
    <row r="165" outlineLevel="1">
      <c r="A165" s="446" t="s">
        <v>513</v>
      </c>
      <c r="B165" s="447" t="s">
        <v>514</v>
      </c>
      <c r="C165" s="2529" t="str">
        <f t="array" ref="C165">INDEX(Tripping!$C$3:$D142, MATCH($A$1,Tripping!$A$3:$A$109,0), MATCH(C144,Tripping!$C$2:$AC$2,0))</f>
        <v>1-5</v>
      </c>
      <c r="D165" s="2530">
        <f t="array" ref="D165">INDEX(Tripping!$C$3:$D142, MATCH($A$1,Tripping!$A$3:$A$109,0), MATCH(D144,Tripping!$C$2:$AC$2,0))</f>
        <v>29</v>
      </c>
      <c r="E165" s="1136"/>
      <c r="F165" s="1136"/>
      <c r="G165" s="1136"/>
      <c r="H165" s="320"/>
      <c r="I165" s="320"/>
      <c r="J165" s="121"/>
      <c r="K165" s="460" t="str">
        <f>'テンプレート'!K137</f>
        <v>あお向け倒れ</v>
      </c>
      <c r="L165" s="453" t="str">
        <f>'テンプレート'!L137</f>
        <v>モーション大</v>
      </c>
      <c r="M165" s="127">
        <v>39.0</v>
      </c>
      <c r="N165" s="2725"/>
      <c r="O165" s="180"/>
      <c r="P165" s="180"/>
      <c r="Q165" s="180"/>
      <c r="R165" s="180"/>
      <c r="S165" s="180"/>
      <c r="T165" s="180"/>
      <c r="U165" s="180"/>
      <c r="V165" s="180"/>
    </row>
    <row r="166" outlineLevel="1">
      <c r="A166" s="222"/>
      <c r="B166" s="447" t="s">
        <v>515</v>
      </c>
      <c r="C166" s="2529" t="str">
        <f t="array" ref="C166">INDEX(Tripping!$E$3:$F142, MATCH($A$1,Tripping!$A$3:$A$109,0), MATCH(C144,Tripping!$E$2:$AC$2,0))</f>
        <v>1-5</v>
      </c>
      <c r="D166" s="2530">
        <f t="array" ref="D166">INDEX(Tripping!$E$3:$F142, MATCH($A$1,Tripping!$A$3:$A$109,0), MATCH(D144,Tripping!$E$2:$AC$2,0))</f>
        <v>39</v>
      </c>
      <c r="E166" s="1136"/>
      <c r="F166" s="1136"/>
      <c r="G166" s="1136"/>
      <c r="H166" s="320"/>
      <c r="I166" s="320"/>
      <c r="J166" s="179"/>
      <c r="K166" s="460" t="str">
        <f>'テンプレート'!K138</f>
        <v>うつ伏せ倒れ</v>
      </c>
      <c r="L166" s="453" t="str">
        <f>'テンプレート'!L138</f>
        <v>モーション大</v>
      </c>
      <c r="M166" s="127" t="s">
        <v>165</v>
      </c>
      <c r="N166" s="2725"/>
      <c r="O166" s="180"/>
      <c r="P166" s="180"/>
      <c r="Q166" s="180"/>
      <c r="R166" s="180"/>
      <c r="S166" s="180"/>
      <c r="T166" s="180"/>
      <c r="U166" s="180"/>
      <c r="V166" s="180"/>
    </row>
    <row r="167" outlineLevel="1">
      <c r="A167" s="222"/>
      <c r="B167" s="447" t="s">
        <v>455</v>
      </c>
      <c r="C167" s="2529" t="str">
        <f t="array" ref="C167">INDEX(Tripping!$G$3:$H$109, MATCH($A$1,Tripping!$A$3:$A$109,0), MATCH(C144,Tripping!$G$2:$AC$2,0))</f>
        <v>1-16</v>
      </c>
      <c r="D167" s="2530">
        <f t="array" ref="D167">INDEX(Tripping!$G$3:$H$109, MATCH($A$1,Tripping!$A$3:$A$109,0), MATCH(D144,Tripping!$G$2:$AC$2,0))</f>
        <v>21</v>
      </c>
      <c r="E167" s="1136"/>
      <c r="F167" s="1136"/>
      <c r="G167" s="1136"/>
      <c r="H167" s="320"/>
      <c r="I167" s="320"/>
      <c r="J167" s="121"/>
      <c r="K167" s="451" t="str">
        <f>'テンプレート'!K139</f>
        <v/>
      </c>
      <c r="L167" s="120"/>
      <c r="M167" s="445" t="str">
        <f>'テンプレート'!M139</f>
        <v/>
      </c>
      <c r="N167" s="108"/>
      <c r="O167" s="180"/>
      <c r="P167" s="180"/>
      <c r="Q167" s="180"/>
      <c r="R167" s="180"/>
      <c r="S167" s="180"/>
      <c r="T167" s="180"/>
      <c r="U167" s="180"/>
      <c r="V167" s="180"/>
    </row>
    <row r="168" outlineLevel="1">
      <c r="A168" s="222"/>
      <c r="B168" s="447" t="s">
        <v>496</v>
      </c>
      <c r="C168" s="2529" t="str">
        <f t="array" ref="C168">INDEX(Tripping!$I$3:$J$109, MATCH($A$1,Tripping!$A$3:$A$109,0), MATCH(C144,Tripping!$I$2:$AC$2,0))</f>
        <v>1-9</v>
      </c>
      <c r="D168" s="2530">
        <f t="array" ref="D168">INDEX(Tripping!$I$3:$J$109, MATCH($A$1,Tripping!$A$3:$A$109,0), MATCH(D144,Tripping!$I$2:$AC$2,0))</f>
        <v>28</v>
      </c>
      <c r="E168" s="1136"/>
      <c r="F168" s="1136"/>
      <c r="G168" s="1136"/>
      <c r="H168" s="320"/>
      <c r="I168" s="320"/>
      <c r="J168" s="320"/>
      <c r="K168" s="463"/>
      <c r="L168" s="464" t="str">
        <f>'テンプレート'!L140</f>
        <v/>
      </c>
      <c r="M168" s="127" t="s">
        <v>504</v>
      </c>
      <c r="N168" s="108"/>
      <c r="O168" s="180"/>
      <c r="P168" s="180"/>
      <c r="Q168" s="180"/>
      <c r="R168" s="180"/>
      <c r="S168" s="180"/>
      <c r="T168" s="180"/>
      <c r="U168" s="180"/>
      <c r="V168" s="180"/>
    </row>
    <row r="169" outlineLevel="1">
      <c r="A169" s="222"/>
      <c r="B169" s="447" t="s">
        <v>497</v>
      </c>
      <c r="C169" s="2529" t="str">
        <f t="array" ref="C169">INDEX(Tripping!$K$3:$L$109, MATCH($A$1,Tripping!$A$3:$A$109,0), MATCH(C144,Tripping!$K$2:$AC$2,0))</f>
        <v>1-9</v>
      </c>
      <c r="D169" s="2530">
        <f t="array" ref="D169">INDEX(Tripping!$K$3:$L$109, MATCH($A$1,Tripping!$A$3:$A$109,0), MATCH(D144,Tripping!$K$2:$AC$2,0))</f>
        <v>28</v>
      </c>
      <c r="E169" s="1136"/>
      <c r="F169" s="1136"/>
      <c r="G169" s="1136"/>
      <c r="H169" s="320"/>
      <c r="I169" s="320"/>
      <c r="J169" s="320"/>
      <c r="K169" s="108"/>
      <c r="L169" s="180"/>
      <c r="M169" s="180"/>
      <c r="N169" s="108"/>
      <c r="O169" s="180"/>
      <c r="P169" s="180"/>
      <c r="Q169" s="180"/>
      <c r="R169" s="180"/>
      <c r="S169" s="180"/>
      <c r="T169" s="180"/>
      <c r="U169" s="180"/>
      <c r="V169" s="180"/>
    </row>
    <row r="170" outlineLevel="1">
      <c r="A170" s="222"/>
      <c r="B170" s="447" t="s">
        <v>510</v>
      </c>
      <c r="C170" s="2531" t="str">
        <f t="array" ref="C170">INDEX(Tripping!$M$3:$P$109, MATCH($A$1,Tripping!$A$3:$A$109,0), MATCH(C144,Tripping!$M$2:$AC$2,0))</f>
        <v>1-7</v>
      </c>
      <c r="D170" s="2532">
        <f t="array" ref="D170">INDEX(Tripping!$M$3:$P$109, MATCH($A$1,Tripping!$A$3:$A$109,0), MATCH(D144,Tripping!$M$2:$AC$2,0))</f>
        <v>49</v>
      </c>
      <c r="E170" s="2529" t="str">
        <f t="array" ref="E170">INDEX(Tripping!$M$3:$P$109, MATCH($A$1,Tripping!$A$3:$A$109,0), MATCH(E144,Tripping!$M$2:$AC$2,0))</f>
        <v>20-21</v>
      </c>
      <c r="F170" s="2530">
        <f t="array" ref="F170">INDEX(Tripping!$M$3:$P$109, MATCH($A$1,Tripping!$A$3:$A$109,0), MATCH(F144,Tripping!$M$2:$AC$2,0))</f>
        <v>5</v>
      </c>
      <c r="G170" s="564">
        <f t="shared" ref="G170:G171" si="3">F170*1.2</f>
        <v>6</v>
      </c>
      <c r="H170" s="320"/>
      <c r="I170" s="320"/>
      <c r="J170" s="320"/>
      <c r="K170" s="180"/>
      <c r="L170" s="180"/>
      <c r="M170" s="180"/>
      <c r="N170" s="103"/>
      <c r="O170" s="103"/>
      <c r="P170" s="103"/>
      <c r="Q170" s="103"/>
      <c r="R170" s="180"/>
      <c r="S170" s="180"/>
      <c r="T170" s="180"/>
      <c r="U170" s="180"/>
      <c r="V170" s="180"/>
    </row>
    <row r="171" outlineLevel="1">
      <c r="A171" s="207"/>
      <c r="B171" s="458" t="s">
        <v>511</v>
      </c>
      <c r="C171" s="114"/>
      <c r="D171" s="114"/>
      <c r="E171" s="2529" t="str">
        <f t="array" ref="E171">INDEX(Tripping!$Q$3:$R$109, MATCH($A$1,Tripping!$A$3:$A$109,0), MATCH(E144,Tripping!$Q$2:$AC$2,0))</f>
        <v>24-25</v>
      </c>
      <c r="F171" s="2530">
        <f t="array" ref="F171">INDEX(Tripping!$Q$3:$R$109, MATCH($A$1,Tripping!$A$3:$A$109,0), MATCH(F144,Tripping!$Q$2:$AC$2,0))</f>
        <v>5</v>
      </c>
      <c r="G171" s="564">
        <f t="shared" si="3"/>
        <v>6</v>
      </c>
      <c r="H171" s="320"/>
      <c r="I171" s="320"/>
      <c r="J171" s="320"/>
      <c r="K171" s="180"/>
      <c r="L171" s="180"/>
      <c r="M171" s="180"/>
      <c r="N171" s="103"/>
      <c r="O171" s="103"/>
      <c r="P171" s="103"/>
      <c r="Q171" s="103"/>
      <c r="R171" s="180"/>
      <c r="S171" s="180"/>
      <c r="T171" s="180"/>
      <c r="U171" s="180"/>
      <c r="V171" s="180"/>
    </row>
  </sheetData>
  <mergeCells count="155">
    <mergeCell ref="C163:C164"/>
    <mergeCell ref="C132:C133"/>
    <mergeCell ref="C157:C158"/>
    <mergeCell ref="C129:C131"/>
    <mergeCell ref="C127:C128"/>
    <mergeCell ref="A150:A152"/>
    <mergeCell ref="A145:A149"/>
    <mergeCell ref="A67:A69"/>
    <mergeCell ref="A65:A66"/>
    <mergeCell ref="A143:B144"/>
    <mergeCell ref="A165:A171"/>
    <mergeCell ref="A159:A164"/>
    <mergeCell ref="C170:C171"/>
    <mergeCell ref="A140:A141"/>
    <mergeCell ref="A153:A158"/>
    <mergeCell ref="D65:D66"/>
    <mergeCell ref="D67:D69"/>
    <mergeCell ref="D163:D164"/>
    <mergeCell ref="D170:D171"/>
    <mergeCell ref="D157:D158"/>
    <mergeCell ref="D43:D44"/>
    <mergeCell ref="D47:D48"/>
    <mergeCell ref="A52:A54"/>
    <mergeCell ref="A49:A51"/>
    <mergeCell ref="A38:B39"/>
    <mergeCell ref="A40:A42"/>
    <mergeCell ref="A43:A44"/>
    <mergeCell ref="A72:B72"/>
    <mergeCell ref="A71:B71"/>
    <mergeCell ref="A61:A63"/>
    <mergeCell ref="C61:C62"/>
    <mergeCell ref="A137:A139"/>
    <mergeCell ref="A135:B136"/>
    <mergeCell ref="V109:V110"/>
    <mergeCell ref="V111:V116"/>
    <mergeCell ref="V79:V84"/>
    <mergeCell ref="U79:U84"/>
    <mergeCell ref="U97:U102"/>
    <mergeCell ref="V97:V102"/>
    <mergeCell ref="U111:U116"/>
    <mergeCell ref="U109:U110"/>
    <mergeCell ref="V103:V107"/>
    <mergeCell ref="U103:U107"/>
    <mergeCell ref="V73:V78"/>
    <mergeCell ref="U73:U78"/>
    <mergeCell ref="A79:A84"/>
    <mergeCell ref="A85:B85"/>
    <mergeCell ref="A73:A78"/>
    <mergeCell ref="A86:A90"/>
    <mergeCell ref="A91:A95"/>
    <mergeCell ref="R65:V66"/>
    <mergeCell ref="R64:V64"/>
    <mergeCell ref="R61:V63"/>
    <mergeCell ref="R60:V60"/>
    <mergeCell ref="A58:B59"/>
    <mergeCell ref="A10:A12"/>
    <mergeCell ref="A15:B16"/>
    <mergeCell ref="C16:D16"/>
    <mergeCell ref="C24:D24"/>
    <mergeCell ref="E16:F16"/>
    <mergeCell ref="G16:H16"/>
    <mergeCell ref="I6:I7"/>
    <mergeCell ref="C1:G12"/>
    <mergeCell ref="H8:J9"/>
    <mergeCell ref="H10:H11"/>
    <mergeCell ref="K1:M2"/>
    <mergeCell ref="H1:J2"/>
    <mergeCell ref="H6:H7"/>
    <mergeCell ref="H96:J96"/>
    <mergeCell ref="A96:B96"/>
    <mergeCell ref="H91:J95"/>
    <mergeCell ref="H97:J102"/>
    <mergeCell ref="H111:J116"/>
    <mergeCell ref="A109:A110"/>
    <mergeCell ref="H109:J110"/>
    <mergeCell ref="A97:A102"/>
    <mergeCell ref="A108:B108"/>
    <mergeCell ref="A103:A107"/>
    <mergeCell ref="D97:D107"/>
    <mergeCell ref="D52:D54"/>
    <mergeCell ref="D61:D63"/>
    <mergeCell ref="D55:D56"/>
    <mergeCell ref="H73:J78"/>
    <mergeCell ref="D73:D75"/>
    <mergeCell ref="A55:A56"/>
    <mergeCell ref="D49:D51"/>
    <mergeCell ref="A47:A48"/>
    <mergeCell ref="C67:C68"/>
    <mergeCell ref="D76:D78"/>
    <mergeCell ref="H125:J126"/>
    <mergeCell ref="H124:J124"/>
    <mergeCell ref="A124:B124"/>
    <mergeCell ref="E125:E126"/>
    <mergeCell ref="C125:C126"/>
    <mergeCell ref="H127:J128"/>
    <mergeCell ref="E127:E128"/>
    <mergeCell ref="D91:D95"/>
    <mergeCell ref="D88:D90"/>
    <mergeCell ref="D82:D84"/>
    <mergeCell ref="D79:D81"/>
    <mergeCell ref="A129:A131"/>
    <mergeCell ref="A127:A128"/>
    <mergeCell ref="A125:A126"/>
    <mergeCell ref="A121:A123"/>
    <mergeCell ref="A118:B119"/>
    <mergeCell ref="A111:A116"/>
    <mergeCell ref="D111:D113"/>
    <mergeCell ref="D114:D116"/>
    <mergeCell ref="A132:A133"/>
    <mergeCell ref="H108:J108"/>
    <mergeCell ref="H103:J107"/>
    <mergeCell ref="K148:K153"/>
    <mergeCell ref="K154:K157"/>
    <mergeCell ref="K158:L158"/>
    <mergeCell ref="K164:L164"/>
    <mergeCell ref="K167:L167"/>
    <mergeCell ref="K160:K163"/>
    <mergeCell ref="H129:J131"/>
    <mergeCell ref="H132:J133"/>
    <mergeCell ref="E129:E131"/>
    <mergeCell ref="E132:E133"/>
    <mergeCell ref="K145:K146"/>
    <mergeCell ref="K144:L144"/>
    <mergeCell ref="K147:L147"/>
    <mergeCell ref="I4:I5"/>
    <mergeCell ref="H4:H5"/>
    <mergeCell ref="U91:U95"/>
    <mergeCell ref="V91:V95"/>
    <mergeCell ref="V86:V90"/>
    <mergeCell ref="R67:V69"/>
    <mergeCell ref="R59:V59"/>
    <mergeCell ref="H85:J85"/>
    <mergeCell ref="H55:J56"/>
    <mergeCell ref="H79:J84"/>
    <mergeCell ref="I61:I63"/>
    <mergeCell ref="J61:J63"/>
    <mergeCell ref="J65:J66"/>
    <mergeCell ref="I65:I66"/>
    <mergeCell ref="H72:J72"/>
    <mergeCell ref="U86:U90"/>
    <mergeCell ref="H86:J90"/>
    <mergeCell ref="H52:J54"/>
    <mergeCell ref="H49:J51"/>
    <mergeCell ref="I10:I11"/>
    <mergeCell ref="K16:N16"/>
    <mergeCell ref="H39:J39"/>
    <mergeCell ref="H40:J40"/>
    <mergeCell ref="H46:J46"/>
    <mergeCell ref="H42:J42"/>
    <mergeCell ref="H45:J45"/>
    <mergeCell ref="H43:J44"/>
    <mergeCell ref="H41:J41"/>
    <mergeCell ref="H47:J48"/>
    <mergeCell ref="J67:J69"/>
    <mergeCell ref="I67:I69"/>
  </mergeCells>
  <conditionalFormatting sqref="K1:K15 K17:K131 K133:K168">
    <cfRule type="containsText" dxfId="0" priority="1" operator="containsText" text="361">
      <formula>NOT(ISERROR(SEARCH(("361"),(K1))))</formula>
    </cfRule>
  </conditionalFormatting>
  <conditionalFormatting sqref="K1:K15 K17:K131 K133:K168">
    <cfRule type="containsText" dxfId="1" priority="2" operator="containsText" text="363">
      <formula>NOT(ISERROR(SEARCH(("363"),(K1))))</formula>
    </cfRule>
  </conditionalFormatting>
  <conditionalFormatting sqref="K1:K15 K17:K131 K133:K168">
    <cfRule type="containsText" dxfId="1" priority="3" operator="containsText" text="365">
      <formula>NOT(ISERROR(SEARCH(("365"),(K1))))</formula>
    </cfRule>
  </conditionalFormatting>
  <conditionalFormatting sqref="K1:K15 K17:K131 K133:K168">
    <cfRule type="containsText" dxfId="1" priority="4" operator="containsText" text="366">
      <formula>NOT(ISERROR(SEARCH(("366"),(K1))))</formula>
    </cfRule>
  </conditionalFormatting>
  <conditionalFormatting sqref="K1:K15 K17:K131 K133:K168">
    <cfRule type="containsText" dxfId="1" priority="5" operator="containsText" text="367">
      <formula>NOT(ISERROR(SEARCH(("367"),(K1))))</formula>
    </cfRule>
  </conditionalFormatting>
  <conditionalFormatting sqref="P125:P133">
    <cfRule type="cellIs" dxfId="2" priority="6" operator="equal">
      <formula>"敵のみ"</formula>
    </cfRule>
  </conditionalFormatting>
  <conditionalFormatting sqref="D125:D131 D133">
    <cfRule type="cellIs" dxfId="3" priority="7" operator="equal">
      <formula>"-"</formula>
    </cfRule>
  </conditionalFormatting>
  <conditionalFormatting sqref="O1:O171 P133">
    <cfRule type="cellIs" dxfId="4" priority="8" operator="greaterThan">
      <formula>0</formula>
    </cfRule>
  </conditionalFormatting>
  <conditionalFormatting sqref="P1:Q171">
    <cfRule type="cellIs" dxfId="5" priority="9" operator="lessThan">
      <formula>1</formula>
    </cfRule>
  </conditionalFormatting>
  <conditionalFormatting sqref="P1:Q171">
    <cfRule type="cellIs" dxfId="4" priority="10" operator="greaterThan">
      <formula>1</formula>
    </cfRule>
  </conditionalFormatting>
  <conditionalFormatting sqref="N39:N131 N133">
    <cfRule type="cellIs" dxfId="6" priority="11" operator="greaterThan">
      <formula>0</formula>
    </cfRule>
  </conditionalFormatting>
  <drawing r:id="rId2"/>
  <legacyDrawing r:id="rId3"/>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E93C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726">
        <v>62.0</v>
      </c>
      <c r="B1" s="2727"/>
      <c r="C1" s="2728" t="str">
        <f>IMAGE(VLOOKUP($A$1,Fighters!A2:AI107,12,FALSE),1)</f>
        <v/>
      </c>
      <c r="D1" s="2729"/>
      <c r="E1" s="2729"/>
      <c r="F1" s="2729"/>
      <c r="G1" s="2730"/>
      <c r="H1" s="2731"/>
      <c r="I1" s="2729"/>
      <c r="J1" s="2730"/>
      <c r="K1" s="2732"/>
      <c r="L1" s="2729"/>
      <c r="M1" s="2730"/>
      <c r="N1" s="2733"/>
      <c r="O1" s="2733"/>
      <c r="P1" s="2733"/>
      <c r="Q1" s="2733"/>
      <c r="R1" s="2734"/>
      <c r="S1" s="2734"/>
      <c r="T1" s="2734"/>
      <c r="U1" s="2734"/>
      <c r="V1" s="2734"/>
    </row>
    <row r="2">
      <c r="A2" s="2735" t="str">
        <f>VLOOKUP($A$1,Fighters!$A$2:$AI$81,6,FALSE)</f>
        <v>#7e93c9</v>
      </c>
      <c r="B2" s="2727"/>
      <c r="C2" s="2736"/>
      <c r="G2" s="2737"/>
      <c r="H2" s="2738"/>
      <c r="I2" s="2739"/>
      <c r="J2" s="2740"/>
      <c r="K2" s="2738"/>
      <c r="L2" s="2739"/>
      <c r="M2" s="2740"/>
      <c r="N2" s="2733"/>
      <c r="O2" s="2733"/>
      <c r="P2" s="2733"/>
      <c r="Q2" s="2733"/>
      <c r="R2" s="2734"/>
      <c r="S2" s="2734"/>
      <c r="T2" s="2734"/>
      <c r="U2" s="2734"/>
      <c r="V2" s="2734"/>
    </row>
    <row r="3">
      <c r="A3" s="2735" t="str">
        <f>VLOOKUP($A$1,Fighters!$A$2:$AI$81,14,FALSE)</f>
        <v>62. カムイ</v>
      </c>
      <c r="B3" s="2727"/>
      <c r="C3" s="2736"/>
      <c r="G3" s="2737"/>
      <c r="H3" s="2741"/>
      <c r="I3" s="2741"/>
      <c r="J3" s="2741"/>
      <c r="K3" s="2742"/>
      <c r="L3" s="2742"/>
      <c r="M3" s="2742"/>
      <c r="N3" s="2733"/>
      <c r="O3" s="2733"/>
      <c r="P3" s="2733"/>
      <c r="Q3" s="2733"/>
      <c r="R3" s="2743"/>
      <c r="S3" s="2734"/>
      <c r="T3" s="2734"/>
      <c r="U3" s="2734"/>
      <c r="V3" s="2734"/>
    </row>
    <row r="4">
      <c r="A4" s="2735" t="str">
        <f>VLOOKUP($A$1,Fighters!$A$2:$AI$81,13,FALSE)</f>
        <v>1</v>
      </c>
      <c r="B4" s="2727"/>
      <c r="C4" s="2736"/>
      <c r="G4" s="2737"/>
      <c r="H4" s="2744"/>
      <c r="I4" s="2744"/>
      <c r="J4" s="2741"/>
      <c r="K4" s="2742"/>
      <c r="L4" s="2742"/>
      <c r="M4" s="2742"/>
      <c r="N4" s="2733"/>
      <c r="O4" s="2733"/>
      <c r="P4" s="2733"/>
      <c r="Q4" s="2733"/>
      <c r="R4" s="2743"/>
      <c r="S4" s="2734"/>
      <c r="T4" s="2734"/>
      <c r="U4" s="2734"/>
      <c r="V4" s="2734"/>
    </row>
    <row r="5" ht="16.5" customHeight="1">
      <c r="A5" s="2726"/>
      <c r="B5" s="2727"/>
      <c r="C5" s="2736"/>
      <c r="G5" s="2737"/>
      <c r="H5" s="2745"/>
      <c r="I5" s="2745"/>
      <c r="J5" s="2746"/>
      <c r="K5" s="2747"/>
      <c r="L5" s="2748"/>
      <c r="M5" s="2748"/>
      <c r="N5" s="2733"/>
      <c r="O5" s="2733"/>
      <c r="P5" s="2733"/>
      <c r="Q5" s="2733"/>
      <c r="R5" s="2743"/>
      <c r="S5" s="2734"/>
      <c r="T5" s="2734"/>
      <c r="U5" s="2734"/>
      <c r="V5" s="2734"/>
    </row>
    <row r="6">
      <c r="A6" s="2727"/>
      <c r="B6" s="2727"/>
      <c r="C6" s="2736"/>
      <c r="G6" s="2737"/>
      <c r="H6" s="2744"/>
      <c r="I6" s="2749" t="s">
        <v>6</v>
      </c>
      <c r="J6" s="2747"/>
      <c r="K6" s="2750"/>
      <c r="L6" s="2748"/>
      <c r="M6" s="2748"/>
      <c r="N6" s="2733"/>
      <c r="O6" s="2733"/>
      <c r="P6" s="2733"/>
      <c r="Q6" s="2733"/>
      <c r="R6" s="2743"/>
      <c r="S6" s="2734"/>
      <c r="T6" s="2734"/>
      <c r="U6" s="2734"/>
      <c r="V6" s="2734"/>
    </row>
    <row r="7">
      <c r="A7" s="2727"/>
      <c r="B7" s="2727"/>
      <c r="C7" s="2736"/>
      <c r="G7" s="2737"/>
      <c r="H7" s="2745"/>
      <c r="I7" s="2745"/>
      <c r="J7" s="2747"/>
      <c r="K7" s="2750"/>
      <c r="L7" s="2748"/>
      <c r="M7" s="2748"/>
      <c r="N7" s="2733"/>
      <c r="O7" s="2733"/>
      <c r="P7" s="2733"/>
      <c r="Q7" s="2733"/>
      <c r="R7" s="2743"/>
      <c r="S7" s="2734"/>
      <c r="T7" s="2734"/>
      <c r="U7" s="2734"/>
      <c r="V7" s="2734"/>
    </row>
    <row r="8">
      <c r="A8" s="2727"/>
      <c r="B8" s="2727"/>
      <c r="C8" s="2736"/>
      <c r="G8" s="2737"/>
      <c r="H8" s="2751">
        <v>43677.742634270835</v>
      </c>
      <c r="I8" s="2729"/>
      <c r="J8" s="2730"/>
      <c r="K8" s="2747"/>
      <c r="L8" s="2748"/>
      <c r="M8" s="2748"/>
      <c r="N8" s="2733"/>
      <c r="O8" s="2733"/>
      <c r="P8" s="2733"/>
      <c r="Q8" s="2733"/>
      <c r="R8" s="2743"/>
      <c r="S8" s="2734"/>
      <c r="T8" s="2734"/>
      <c r="U8" s="2734"/>
      <c r="V8" s="2734"/>
    </row>
    <row r="9">
      <c r="A9" s="2727"/>
      <c r="B9" s="2727"/>
      <c r="C9" s="2736"/>
      <c r="G9" s="2737"/>
      <c r="H9" s="2738"/>
      <c r="I9" s="2739"/>
      <c r="J9" s="2740"/>
      <c r="K9" s="2734"/>
      <c r="L9" s="2733"/>
      <c r="M9" s="2733"/>
      <c r="N9" s="2733"/>
      <c r="O9" s="2733"/>
      <c r="P9" s="2733"/>
      <c r="Q9" s="2733"/>
      <c r="R9" s="2743"/>
      <c r="S9" s="2734"/>
      <c r="T9" s="2734"/>
      <c r="U9" s="2734"/>
      <c r="V9" s="2734"/>
    </row>
    <row r="10">
      <c r="A10" s="2727"/>
      <c r="B10" s="2727"/>
      <c r="C10" s="2736"/>
      <c r="G10" s="2737"/>
      <c r="H10" s="2752"/>
      <c r="I10" s="2752"/>
      <c r="J10" s="2734"/>
      <c r="K10" s="2734"/>
      <c r="L10" s="2733"/>
      <c r="M10" s="2733"/>
      <c r="N10" s="2733"/>
      <c r="O10" s="2733"/>
      <c r="P10" s="2733"/>
      <c r="Q10" s="2733"/>
      <c r="R10" s="2743"/>
      <c r="S10" s="2734"/>
      <c r="T10" s="2734"/>
      <c r="U10" s="2734"/>
      <c r="V10" s="2734"/>
    </row>
    <row r="11">
      <c r="A11" s="2753" t="s">
        <v>11</v>
      </c>
      <c r="B11" s="2730"/>
      <c r="C11" s="2736"/>
      <c r="G11" s="2737"/>
      <c r="H11" s="2745"/>
      <c r="I11" s="2745"/>
      <c r="J11" s="2734"/>
      <c r="K11" s="2734"/>
      <c r="L11" s="2733"/>
      <c r="M11" s="2733"/>
      <c r="N11" s="2733"/>
      <c r="O11" s="2733"/>
      <c r="P11" s="2733"/>
      <c r="Q11" s="2733"/>
      <c r="R11" s="2743"/>
      <c r="S11" s="2734"/>
      <c r="T11" s="2734"/>
      <c r="U11" s="2734"/>
      <c r="V11" s="2734"/>
    </row>
    <row r="12">
      <c r="A12" s="2738"/>
      <c r="B12" s="2740"/>
      <c r="C12" s="2738"/>
      <c r="D12" s="2739"/>
      <c r="E12" s="2739"/>
      <c r="F12" s="2739"/>
      <c r="G12" s="2740"/>
      <c r="H12" s="2754"/>
      <c r="I12" s="2754"/>
      <c r="J12" s="2727"/>
      <c r="K12" s="2727"/>
      <c r="L12" s="2733"/>
      <c r="M12" s="2733"/>
      <c r="N12" s="2733"/>
      <c r="O12" s="2733"/>
      <c r="P12" s="2733"/>
      <c r="Q12" s="2733"/>
      <c r="R12" s="2743"/>
      <c r="S12" s="2734"/>
      <c r="T12" s="2734"/>
      <c r="U12" s="2734"/>
      <c r="V12" s="273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98 [29th]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37F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1.892 [46th]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18.15 [38th]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1.208 [26th]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0.09064 [78th]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 [39th]</v>
      </c>
      <c r="O18" s="104"/>
      <c r="P18" s="104"/>
      <c r="Q18" s="104"/>
      <c r="R18" s="104"/>
      <c r="S18" s="121"/>
      <c r="T18" s="121"/>
      <c r="U18" s="121"/>
      <c r="V18" s="121"/>
    </row>
    <row r="19" outlineLevel="1">
      <c r="A19" s="123" t="str">
        <f>'テンプレート'!A19</f>
        <v>Wall Jump</v>
      </c>
      <c r="B19" s="146" t="b">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1.595 [56th]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26F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0.129 [10th]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16 [43rd]</v>
      </c>
      <c r="O19" s="104"/>
      <c r="P19" s="104"/>
      <c r="Q19" s="104"/>
      <c r="R19" s="104"/>
      <c r="S19" s="121"/>
      <c r="T19" s="121"/>
      <c r="U19" s="121"/>
      <c r="V19" s="121"/>
    </row>
    <row r="20" outlineLevel="1">
      <c r="A20" s="123" t="str">
        <f>'テンプレート'!A20</f>
        <v>Wall Cling</v>
      </c>
      <c r="B20" s="146" t="b">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7F [1st]</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1.019 [50th]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31 [54th]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1.65 [28th]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0.009 [46th]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2.64 [29th]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0.092 [37th]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tr">
        <f>'テンプレート'!H25</f>
        <v>Comment</v>
      </c>
      <c r="I25" s="120"/>
      <c r="J25" s="120"/>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01" t="s">
        <v>56</v>
      </c>
      <c r="D26" s="201" t="s">
        <v>154</v>
      </c>
      <c r="E26" s="201" t="s">
        <v>4441</v>
      </c>
      <c r="F26" s="200" t="s">
        <v>4442</v>
      </c>
      <c r="G26" s="201" t="s">
        <v>1342</v>
      </c>
      <c r="H26" s="213" t="s">
        <v>3354</v>
      </c>
      <c r="I26" s="120"/>
      <c r="J26" s="117"/>
      <c r="K26" s="200"/>
      <c r="L26" s="203"/>
      <c r="M26" s="204"/>
      <c r="N26" s="204"/>
      <c r="O26" s="205">
        <v>0.0</v>
      </c>
      <c r="P26" s="205">
        <v>1.0</v>
      </c>
      <c r="Q26" s="205">
        <v>1.0</v>
      </c>
      <c r="R26" s="105"/>
      <c r="S26" s="105"/>
      <c r="T26" s="105"/>
      <c r="U26" s="105"/>
      <c r="V26" s="105"/>
    </row>
    <row r="27" outlineLevel="1">
      <c r="A27" s="222"/>
      <c r="B27" s="208" t="s">
        <v>63</v>
      </c>
      <c r="C27" s="210" t="s">
        <v>64</v>
      </c>
      <c r="D27" s="210" t="s">
        <v>150</v>
      </c>
      <c r="E27" s="210" t="s">
        <v>303</v>
      </c>
      <c r="F27" s="200">
        <v>2.4</v>
      </c>
      <c r="G27" s="201" t="s">
        <v>70</v>
      </c>
      <c r="H27" s="213" t="s">
        <v>4443</v>
      </c>
      <c r="I27" s="120"/>
      <c r="J27" s="117"/>
      <c r="K27" s="203"/>
      <c r="L27" s="203"/>
      <c r="M27" s="204"/>
      <c r="N27" s="204"/>
      <c r="O27" s="205">
        <v>0.0</v>
      </c>
      <c r="P27" s="205">
        <v>1.0</v>
      </c>
      <c r="Q27" s="205">
        <v>1.0</v>
      </c>
      <c r="R27" s="105"/>
      <c r="S27" s="105"/>
      <c r="T27" s="105"/>
      <c r="U27" s="105"/>
      <c r="V27" s="105"/>
    </row>
    <row r="28" outlineLevel="1">
      <c r="A28" s="222"/>
      <c r="B28" s="208" t="s">
        <v>94</v>
      </c>
      <c r="C28" s="210" t="s">
        <v>105</v>
      </c>
      <c r="D28" s="210" t="s">
        <v>213</v>
      </c>
      <c r="E28" s="210" t="s">
        <v>1711</v>
      </c>
      <c r="F28" s="200" t="s">
        <v>1712</v>
      </c>
      <c r="G28" s="201" t="s">
        <v>1713</v>
      </c>
      <c r="H28" s="212"/>
      <c r="I28" s="120"/>
      <c r="J28" s="117"/>
      <c r="K28" s="203"/>
      <c r="L28" s="203"/>
      <c r="M28" s="204"/>
      <c r="N28" s="204"/>
      <c r="O28" s="205">
        <v>0.0</v>
      </c>
      <c r="P28" s="205">
        <v>1.0</v>
      </c>
      <c r="Q28" s="205">
        <v>1.0</v>
      </c>
      <c r="R28" s="105"/>
      <c r="S28" s="105"/>
      <c r="T28" s="105"/>
      <c r="U28" s="105"/>
      <c r="V28" s="105"/>
    </row>
    <row r="29" outlineLevel="1">
      <c r="A29" s="222"/>
      <c r="B29" s="208" t="s">
        <v>680</v>
      </c>
      <c r="C29" s="704"/>
      <c r="D29" s="355" t="s">
        <v>79</v>
      </c>
      <c r="E29" s="704"/>
      <c r="F29" s="703"/>
      <c r="G29" s="704"/>
      <c r="H29" s="2786"/>
      <c r="I29" s="120"/>
      <c r="J29" s="117"/>
      <c r="K29" s="407"/>
      <c r="L29" s="407"/>
      <c r="M29" s="407"/>
      <c r="N29" s="407"/>
      <c r="O29" s="407"/>
      <c r="P29" s="407"/>
      <c r="Q29" s="407"/>
      <c r="R29" s="105"/>
      <c r="S29" s="105"/>
      <c r="T29" s="105"/>
      <c r="U29" s="105"/>
      <c r="V29" s="105"/>
    </row>
    <row r="30" outlineLevel="1">
      <c r="A30" s="222"/>
      <c r="B30" s="208" t="s">
        <v>681</v>
      </c>
      <c r="C30" s="210" t="s">
        <v>4445</v>
      </c>
      <c r="D30" s="210" t="s">
        <v>495</v>
      </c>
      <c r="E30" s="210" t="s">
        <v>1054</v>
      </c>
      <c r="F30" s="200">
        <v>0.6</v>
      </c>
      <c r="G30" s="276" t="s">
        <v>59</v>
      </c>
      <c r="H30" s="213" t="s">
        <v>4446</v>
      </c>
      <c r="I30" s="120"/>
      <c r="J30" s="117"/>
      <c r="K30" s="203"/>
      <c r="L30" s="203"/>
      <c r="M30" s="204"/>
      <c r="N30" s="204"/>
      <c r="O30" s="205">
        <v>0.0</v>
      </c>
      <c r="P30" s="205">
        <v>1.0</v>
      </c>
      <c r="Q30" s="205">
        <v>1.0</v>
      </c>
      <c r="R30" s="105"/>
      <c r="S30" s="105"/>
      <c r="T30" s="105"/>
      <c r="U30" s="105"/>
      <c r="V30" s="105"/>
    </row>
    <row r="31" outlineLevel="1">
      <c r="A31" s="207"/>
      <c r="B31" s="208" t="s">
        <v>685</v>
      </c>
      <c r="C31" s="355" t="s">
        <v>95</v>
      </c>
      <c r="D31" s="355" t="s">
        <v>165</v>
      </c>
      <c r="E31" s="355" t="s">
        <v>194</v>
      </c>
      <c r="F31" s="200">
        <v>3.5999999999999996</v>
      </c>
      <c r="G31" s="355" t="s">
        <v>193</v>
      </c>
      <c r="H31" s="213" t="s">
        <v>214</v>
      </c>
      <c r="I31" s="120"/>
      <c r="J31" s="117"/>
      <c r="K31" s="203"/>
      <c r="L31" s="203"/>
      <c r="M31" s="204"/>
      <c r="N31" s="204"/>
      <c r="O31" s="205">
        <v>0.0</v>
      </c>
      <c r="P31" s="205">
        <v>1.0</v>
      </c>
      <c r="Q31" s="205">
        <v>1.0</v>
      </c>
      <c r="R31" s="105"/>
      <c r="S31" s="105"/>
      <c r="T31" s="105"/>
      <c r="U31" s="105"/>
      <c r="V31" s="105"/>
    </row>
    <row r="32" outlineLevel="1">
      <c r="A32" s="195" t="s">
        <v>72</v>
      </c>
      <c r="B32" s="208" t="s">
        <v>284</v>
      </c>
      <c r="C32" s="210" t="s">
        <v>4448</v>
      </c>
      <c r="D32" s="275" t="s">
        <v>121</v>
      </c>
      <c r="E32" s="355" t="s">
        <v>303</v>
      </c>
      <c r="F32" s="200">
        <v>2.4</v>
      </c>
      <c r="G32" s="201" t="s">
        <v>70</v>
      </c>
      <c r="H32" s="316"/>
      <c r="I32" s="221"/>
      <c r="J32" s="110"/>
      <c r="K32" s="200"/>
      <c r="L32" s="203"/>
      <c r="M32" s="204"/>
      <c r="N32" s="204"/>
      <c r="O32" s="205">
        <v>0.0</v>
      </c>
      <c r="P32" s="205">
        <v>1.0</v>
      </c>
      <c r="Q32" s="205">
        <v>1.0</v>
      </c>
      <c r="R32" s="105"/>
      <c r="S32" s="105"/>
      <c r="T32" s="105"/>
      <c r="U32" s="105"/>
      <c r="V32" s="105"/>
    </row>
    <row r="33" outlineLevel="1">
      <c r="A33" s="207"/>
      <c r="B33" s="208" t="s">
        <v>298</v>
      </c>
      <c r="C33" s="210" t="s">
        <v>299</v>
      </c>
      <c r="D33" s="114"/>
      <c r="E33" s="355" t="s">
        <v>194</v>
      </c>
      <c r="F33" s="200">
        <v>3.5999999999999996</v>
      </c>
      <c r="G33" s="201" t="s">
        <v>193</v>
      </c>
      <c r="H33" s="112"/>
      <c r="I33" s="224"/>
      <c r="J33" s="114"/>
      <c r="K33" s="203"/>
      <c r="L33" s="203"/>
      <c r="M33" s="204"/>
      <c r="N33" s="204"/>
      <c r="O33" s="205">
        <v>0.0</v>
      </c>
      <c r="P33" s="205">
        <v>1.0</v>
      </c>
      <c r="Q33" s="205">
        <v>1.0</v>
      </c>
      <c r="R33" s="105"/>
      <c r="S33" s="105"/>
      <c r="T33" s="105"/>
      <c r="U33" s="105"/>
      <c r="V33" s="105"/>
    </row>
    <row r="34" outlineLevel="1">
      <c r="A34" s="236" t="s">
        <v>82</v>
      </c>
      <c r="B34" s="208"/>
      <c r="C34" s="210" t="s">
        <v>192</v>
      </c>
      <c r="D34" s="210" t="s">
        <v>65</v>
      </c>
      <c r="E34" s="355" t="s">
        <v>274</v>
      </c>
      <c r="F34" s="200">
        <v>12.6</v>
      </c>
      <c r="G34" s="201" t="s">
        <v>168</v>
      </c>
      <c r="H34" s="240"/>
      <c r="I34" s="120"/>
      <c r="J34" s="117"/>
      <c r="K34" s="200"/>
      <c r="L34" s="203"/>
      <c r="M34" s="204"/>
      <c r="N34" s="204"/>
      <c r="O34" s="205">
        <v>0.0</v>
      </c>
      <c r="P34" s="205">
        <v>1.0</v>
      </c>
      <c r="Q34" s="205">
        <v>1.0</v>
      </c>
      <c r="R34" s="105"/>
      <c r="S34" s="105"/>
      <c r="T34" s="105"/>
      <c r="U34" s="105"/>
      <c r="V34" s="105"/>
    </row>
    <row r="35" outlineLevel="1">
      <c r="A35" s="195" t="s">
        <v>93</v>
      </c>
      <c r="B35" s="214"/>
      <c r="C35" s="355" t="s">
        <v>261</v>
      </c>
      <c r="D35" s="314" t="s">
        <v>211</v>
      </c>
      <c r="E35" s="355" t="s">
        <v>79</v>
      </c>
      <c r="F35" s="200">
        <v>10.799999999999999</v>
      </c>
      <c r="G35" s="201" t="s">
        <v>80</v>
      </c>
      <c r="H35" s="316"/>
      <c r="I35" s="221"/>
      <c r="J35" s="110"/>
      <c r="K35" s="203"/>
      <c r="L35" s="203"/>
      <c r="M35" s="204"/>
      <c r="N35" s="204"/>
      <c r="O35" s="205">
        <v>0.0</v>
      </c>
      <c r="P35" s="205">
        <v>1.0</v>
      </c>
      <c r="Q35" s="205">
        <v>1.0</v>
      </c>
      <c r="R35" s="105"/>
      <c r="S35" s="105"/>
      <c r="T35" s="105"/>
      <c r="U35" s="105"/>
      <c r="V35" s="105"/>
    </row>
    <row r="36" outlineLevel="1">
      <c r="A36" s="207"/>
      <c r="B36" s="208" t="s">
        <v>76</v>
      </c>
      <c r="C36" s="352" t="s">
        <v>270</v>
      </c>
      <c r="D36" s="114"/>
      <c r="E36" s="355" t="s">
        <v>2025</v>
      </c>
      <c r="F36" s="200" t="s">
        <v>2026</v>
      </c>
      <c r="G36" s="201" t="s">
        <v>4449</v>
      </c>
      <c r="H36" s="112"/>
      <c r="I36" s="224"/>
      <c r="J36" s="114"/>
      <c r="K36" s="205"/>
      <c r="L36" s="204"/>
      <c r="M36" s="204"/>
      <c r="N36" s="204"/>
      <c r="O36" s="205">
        <v>0.0</v>
      </c>
      <c r="P36" s="205">
        <v>1.0</v>
      </c>
      <c r="Q36" s="205">
        <v>1.0</v>
      </c>
      <c r="R36" s="105"/>
      <c r="S36" s="105"/>
      <c r="T36" s="105"/>
      <c r="U36" s="105"/>
      <c r="V36" s="105"/>
    </row>
    <row r="37" outlineLevel="1">
      <c r="A37" s="236" t="s">
        <v>104</v>
      </c>
      <c r="B37" s="214"/>
      <c r="C37" s="355" t="s">
        <v>143</v>
      </c>
      <c r="D37" s="355" t="s">
        <v>213</v>
      </c>
      <c r="E37" s="355" t="s">
        <v>2167</v>
      </c>
      <c r="F37" s="200">
        <v>9.0</v>
      </c>
      <c r="G37" s="201" t="s">
        <v>91</v>
      </c>
      <c r="H37" s="240"/>
      <c r="I37" s="120"/>
      <c r="J37" s="117"/>
      <c r="K37" s="205"/>
      <c r="L37" s="204"/>
      <c r="M37" s="204"/>
      <c r="N37" s="204"/>
      <c r="O37" s="205">
        <v>0.0</v>
      </c>
      <c r="P37" s="205">
        <v>1.0</v>
      </c>
      <c r="Q37" s="205">
        <v>1.0</v>
      </c>
      <c r="R37" s="105"/>
      <c r="S37" s="105"/>
      <c r="T37" s="105"/>
      <c r="U37" s="105"/>
      <c r="V37" s="105"/>
    </row>
    <row r="38" ht="33.75" customHeight="1" outlineLevel="1">
      <c r="A38" s="195" t="s">
        <v>110</v>
      </c>
      <c r="B38" s="208" t="s">
        <v>959</v>
      </c>
      <c r="C38" s="355" t="s">
        <v>4452</v>
      </c>
      <c r="D38" s="704"/>
      <c r="E38" s="355" t="s">
        <v>1054</v>
      </c>
      <c r="F38" s="200">
        <v>0.6</v>
      </c>
      <c r="G38" s="201" t="s">
        <v>292</v>
      </c>
      <c r="H38" s="243" t="s">
        <v>4453</v>
      </c>
      <c r="I38" s="221"/>
      <c r="J38" s="110"/>
      <c r="K38" s="203"/>
      <c r="L38" s="203"/>
      <c r="M38" s="204"/>
      <c r="N38" s="204"/>
      <c r="O38" s="205">
        <v>0.0</v>
      </c>
      <c r="P38" s="205">
        <v>1.1</v>
      </c>
      <c r="Q38" s="205">
        <v>1.5</v>
      </c>
      <c r="R38" s="105"/>
      <c r="S38" s="105"/>
      <c r="T38" s="105"/>
      <c r="U38" s="105"/>
      <c r="V38" s="105"/>
    </row>
    <row r="39" ht="18.0" customHeight="1" outlineLevel="1">
      <c r="A39" s="207"/>
      <c r="B39" s="208" t="s">
        <v>142</v>
      </c>
      <c r="C39" s="210" t="s">
        <v>217</v>
      </c>
      <c r="D39" s="355" t="s">
        <v>200</v>
      </c>
      <c r="E39" s="210" t="s">
        <v>4454</v>
      </c>
      <c r="F39" s="200" t="s">
        <v>4455</v>
      </c>
      <c r="G39" s="201" t="s">
        <v>532</v>
      </c>
      <c r="H39" s="112"/>
      <c r="I39" s="224"/>
      <c r="J39" s="114"/>
      <c r="K39" s="203"/>
      <c r="L39" s="203"/>
      <c r="M39" s="204"/>
      <c r="N39" s="204"/>
      <c r="O39" s="205">
        <v>0.0</v>
      </c>
      <c r="P39" s="205">
        <v>1.0</v>
      </c>
      <c r="Q39" s="205">
        <v>1.0</v>
      </c>
      <c r="R39" s="105"/>
      <c r="S39" s="105"/>
      <c r="T39" s="105"/>
      <c r="U39" s="105"/>
      <c r="V39" s="105"/>
    </row>
    <row r="40" outlineLevel="1">
      <c r="A40" s="236" t="s">
        <v>119</v>
      </c>
      <c r="B40" s="214"/>
      <c r="C40" s="276" t="s">
        <v>1616</v>
      </c>
      <c r="D40" s="355" t="s">
        <v>309</v>
      </c>
      <c r="E40" s="355" t="s">
        <v>4456</v>
      </c>
      <c r="F40" s="200" t="s">
        <v>4457</v>
      </c>
      <c r="G40" s="201" t="s">
        <v>4458</v>
      </c>
      <c r="H40" s="228" t="s">
        <v>1841</v>
      </c>
      <c r="I40" s="120"/>
      <c r="J40" s="117"/>
      <c r="K40" s="204"/>
      <c r="L40" s="204"/>
      <c r="M40" s="204"/>
      <c r="N40" s="204"/>
      <c r="O40" s="205">
        <v>0.0</v>
      </c>
      <c r="P40" s="205">
        <v>1.0</v>
      </c>
      <c r="Q40" s="205">
        <v>1.0</v>
      </c>
      <c r="R40" s="105"/>
      <c r="S40" s="105"/>
      <c r="T40" s="105"/>
      <c r="U40" s="105"/>
      <c r="V40" s="105"/>
    </row>
    <row r="41" outlineLevel="1">
      <c r="A41" s="236" t="s">
        <v>128</v>
      </c>
      <c r="B41" s="208"/>
      <c r="C41" s="210" t="s">
        <v>696</v>
      </c>
      <c r="D41" s="210" t="s">
        <v>485</v>
      </c>
      <c r="E41" s="355" t="s">
        <v>4459</v>
      </c>
      <c r="F41" s="200" t="s">
        <v>4460</v>
      </c>
      <c r="G41" s="201" t="s">
        <v>4461</v>
      </c>
      <c r="H41" s="228" t="s">
        <v>1120</v>
      </c>
      <c r="I41" s="120"/>
      <c r="J41" s="117"/>
      <c r="K41" s="203"/>
      <c r="L41" s="203"/>
      <c r="M41" s="204"/>
      <c r="N41" s="204"/>
      <c r="O41" s="205">
        <v>0.0</v>
      </c>
      <c r="P41" s="205">
        <v>1.0</v>
      </c>
      <c r="Q41" s="205">
        <v>1.0</v>
      </c>
      <c r="R41" s="105"/>
      <c r="S41" s="105"/>
      <c r="T41" s="105"/>
      <c r="U41" s="105"/>
      <c r="V41" s="105"/>
    </row>
    <row r="42">
      <c r="A42" s="180"/>
      <c r="B42" s="246"/>
      <c r="C42" s="180"/>
      <c r="D42" s="180"/>
      <c r="E42" s="180"/>
      <c r="F42" s="248"/>
      <c r="G42" s="248"/>
      <c r="H42" s="180"/>
      <c r="I42" s="180"/>
      <c r="J42" s="180"/>
      <c r="K42" s="180"/>
      <c r="L42" s="180"/>
      <c r="M42" s="180"/>
      <c r="N42" s="180"/>
      <c r="O42" s="180"/>
      <c r="P42" s="180"/>
      <c r="Q42" s="180"/>
      <c r="R42" s="180"/>
      <c r="S42" s="180"/>
      <c r="T42" s="180"/>
      <c r="U42" s="180"/>
      <c r="V42" s="180"/>
    </row>
    <row r="43">
      <c r="A43" s="250" t="s">
        <v>148</v>
      </c>
      <c r="B43" s="110"/>
      <c r="C43" s="251"/>
      <c r="D43" s="251"/>
      <c r="E43" s="251"/>
      <c r="F43" s="253"/>
      <c r="G43" s="251"/>
      <c r="H43" s="253"/>
      <c r="I43" s="253"/>
      <c r="J43" s="254"/>
      <c r="K43" s="253"/>
      <c r="L43" s="253"/>
      <c r="M43" s="253"/>
      <c r="N43" s="253"/>
      <c r="O43" s="253"/>
      <c r="P43" s="253"/>
      <c r="Q43" s="253"/>
      <c r="R43" s="253"/>
      <c r="S43" s="253"/>
      <c r="T43" s="253"/>
      <c r="U43" s="253"/>
      <c r="V43" s="253"/>
    </row>
    <row r="44" outlineLevel="1">
      <c r="A44" s="112"/>
      <c r="B44" s="114"/>
      <c r="C44" s="256" t="s">
        <v>48</v>
      </c>
      <c r="D44" s="257" t="s">
        <v>49</v>
      </c>
      <c r="E44" s="256" t="s">
        <v>50</v>
      </c>
      <c r="F44" s="259" t="s">
        <v>51</v>
      </c>
      <c r="G44" s="259" t="s">
        <v>174</v>
      </c>
      <c r="H44" s="260" t="s">
        <v>52</v>
      </c>
      <c r="I44" s="259" t="str">
        <f>'テンプレート'!I56</f>
        <v>Landing Lag</v>
      </c>
      <c r="J44" s="259" t="s">
        <v>176</v>
      </c>
      <c r="K44" s="259" t="str">
        <f>'テンプレート'!K56</f>
        <v>ベクトル</v>
      </c>
      <c r="L44" s="259" t="str">
        <f>'テンプレート'!L56</f>
        <v>KBG (R.E.)</v>
      </c>
      <c r="M44" s="259" t="str">
        <f>'テンプレート'!M56</f>
        <v>BKB (R.A.)</v>
      </c>
      <c r="N44" s="259" t="str">
        <f>'テンプレート'!N56</f>
        <v>FKB (R.F.)</v>
      </c>
      <c r="O44" s="262" t="str">
        <f>'テンプレート'!O56</f>
        <v>盾削り値</v>
      </c>
      <c r="P44" s="259" t="str">
        <f>'テンプレート'!P56</f>
        <v>ﾋｯﾄｽﾄｯﾌﾟ</v>
      </c>
      <c r="Q44" s="262" t="str">
        <f>'テンプレート'!Q56</f>
        <v>ずらし</v>
      </c>
      <c r="R44" s="263" t="str">
        <f>'テンプレート'!R56</f>
        <v>Comment</v>
      </c>
      <c r="S44" s="120"/>
      <c r="T44" s="120"/>
      <c r="U44" s="120"/>
      <c r="V44" s="120"/>
    </row>
    <row r="45" outlineLevel="1">
      <c r="A45" s="265" t="s">
        <v>187</v>
      </c>
      <c r="B45" s="267"/>
      <c r="C45" s="197" t="s">
        <v>105</v>
      </c>
      <c r="D45" s="305">
        <v>46.0</v>
      </c>
      <c r="E45" s="271" t="s">
        <v>145</v>
      </c>
      <c r="F45" s="273">
        <v>8.4</v>
      </c>
      <c r="G45" s="273">
        <v>7.140000000000001</v>
      </c>
      <c r="H45" s="200" t="s">
        <v>70</v>
      </c>
      <c r="I45" s="311" t="str">
        <f t="array" ref="I45">INDEX('Aerial Attacks'!$O$3:$AA$109, MATCH($A$1,'Aerial Attacks'!$A$3:$A$109,0), MATCH(A45,'Aerial Attacks'!$O$2:$S$2,0))</f>
        <v>10</v>
      </c>
      <c r="J45" s="295" t="s">
        <v>3081</v>
      </c>
      <c r="K45" s="200"/>
      <c r="L45" s="203"/>
      <c r="M45" s="204"/>
      <c r="N45" s="204"/>
      <c r="O45" s="205">
        <v>0.0</v>
      </c>
      <c r="P45" s="205">
        <v>1.0</v>
      </c>
      <c r="Q45" s="205">
        <v>1.0</v>
      </c>
      <c r="R45" s="579"/>
      <c r="S45" s="221"/>
      <c r="T45" s="221"/>
      <c r="U45" s="221"/>
      <c r="V45" s="110"/>
    </row>
    <row r="46" outlineLevel="1">
      <c r="A46" s="207"/>
      <c r="B46" s="267" t="s">
        <v>76</v>
      </c>
      <c r="C46" s="197" t="s">
        <v>4465</v>
      </c>
      <c r="D46" s="114"/>
      <c r="E46" s="199" t="s">
        <v>151</v>
      </c>
      <c r="F46" s="200">
        <v>6.6</v>
      </c>
      <c r="G46" s="200">
        <v>5.61</v>
      </c>
      <c r="H46" s="200" t="s">
        <v>70</v>
      </c>
      <c r="I46" s="207"/>
      <c r="J46" s="114"/>
      <c r="K46" s="200"/>
      <c r="L46" s="203"/>
      <c r="M46" s="204"/>
      <c r="N46" s="204"/>
      <c r="O46" s="205">
        <v>0.0</v>
      </c>
      <c r="P46" s="205">
        <v>1.0</v>
      </c>
      <c r="Q46" s="205">
        <v>1.0</v>
      </c>
      <c r="R46" s="112"/>
      <c r="S46" s="224"/>
      <c r="T46" s="224"/>
      <c r="U46" s="224"/>
      <c r="V46" s="114"/>
    </row>
    <row r="47" outlineLevel="1">
      <c r="A47" s="299" t="s">
        <v>219</v>
      </c>
      <c r="B47" s="267"/>
      <c r="C47" s="199" t="s">
        <v>73</v>
      </c>
      <c r="D47" s="820">
        <v>35.0</v>
      </c>
      <c r="E47" s="199" t="s">
        <v>2167</v>
      </c>
      <c r="F47" s="200">
        <v>9.0</v>
      </c>
      <c r="G47" s="200">
        <v>7.65</v>
      </c>
      <c r="H47" s="200" t="s">
        <v>70</v>
      </c>
      <c r="I47" s="581" t="str">
        <f t="array" ref="I47">INDEX('Aerial Attacks'!$O$3:$AA$109, MATCH($A$1,'Aerial Attacks'!$A$3:$A$109,0), MATCH(A47,'Aerial Attacks'!$O$2:$S$2,0))</f>
        <v>8</v>
      </c>
      <c r="J47" s="210" t="s">
        <v>2806</v>
      </c>
      <c r="K47" s="200"/>
      <c r="L47" s="203"/>
      <c r="M47" s="204"/>
      <c r="N47" s="204"/>
      <c r="O47" s="205">
        <v>0.0</v>
      </c>
      <c r="P47" s="205">
        <v>1.0</v>
      </c>
      <c r="Q47" s="205">
        <v>1.0</v>
      </c>
      <c r="R47" s="582"/>
      <c r="S47" s="120"/>
      <c r="T47" s="120"/>
      <c r="U47" s="120"/>
      <c r="V47" s="117"/>
    </row>
    <row r="48" outlineLevel="1">
      <c r="A48" s="265" t="s">
        <v>260</v>
      </c>
      <c r="B48" s="267"/>
      <c r="C48" s="199" t="s">
        <v>206</v>
      </c>
      <c r="D48" s="305">
        <v>41.0</v>
      </c>
      <c r="E48" s="199" t="s">
        <v>191</v>
      </c>
      <c r="F48" s="200">
        <v>13.2</v>
      </c>
      <c r="G48" s="200">
        <v>11.22</v>
      </c>
      <c r="H48" s="200" t="s">
        <v>193</v>
      </c>
      <c r="I48" s="311">
        <f t="array" ref="I48">INDEX('Aerial Attacks'!$O$3:$AA$109, MATCH($A$1,'Aerial Attacks'!$A$3:$A$109,0), MATCH(A48,'Aerial Attacks'!$O$2:$S$2,0))</f>
        <v>13</v>
      </c>
      <c r="J48" s="314" t="s">
        <v>2598</v>
      </c>
      <c r="K48" s="200"/>
      <c r="L48" s="203"/>
      <c r="M48" s="204"/>
      <c r="N48" s="204"/>
      <c r="O48" s="205">
        <v>0.0</v>
      </c>
      <c r="P48" s="205">
        <v>1.0</v>
      </c>
      <c r="Q48" s="205">
        <v>1.0</v>
      </c>
      <c r="R48" s="579"/>
      <c r="S48" s="221"/>
      <c r="T48" s="221"/>
      <c r="U48" s="221"/>
      <c r="V48" s="110"/>
    </row>
    <row r="49" outlineLevel="1">
      <c r="A49" s="207"/>
      <c r="B49" s="267" t="s">
        <v>76</v>
      </c>
      <c r="C49" s="199" t="s">
        <v>285</v>
      </c>
      <c r="D49" s="114"/>
      <c r="E49" s="199" t="s">
        <v>79</v>
      </c>
      <c r="F49" s="200">
        <v>10.799999999999999</v>
      </c>
      <c r="G49" s="200">
        <v>9.18</v>
      </c>
      <c r="H49" s="200" t="s">
        <v>193</v>
      </c>
      <c r="I49" s="207"/>
      <c r="J49" s="114"/>
      <c r="K49" s="200"/>
      <c r="L49" s="203"/>
      <c r="M49" s="204"/>
      <c r="N49" s="204"/>
      <c r="O49" s="205">
        <v>0.0</v>
      </c>
      <c r="P49" s="205">
        <v>1.0</v>
      </c>
      <c r="Q49" s="205">
        <v>1.0</v>
      </c>
      <c r="R49" s="112"/>
      <c r="S49" s="224"/>
      <c r="T49" s="224"/>
      <c r="U49" s="224"/>
      <c r="V49" s="114"/>
    </row>
    <row r="50" outlineLevel="1">
      <c r="A50" s="299" t="s">
        <v>271</v>
      </c>
      <c r="B50" s="267"/>
      <c r="C50" s="199" t="s">
        <v>4466</v>
      </c>
      <c r="D50" s="820" t="s">
        <v>118</v>
      </c>
      <c r="E50" s="199" t="s">
        <v>79</v>
      </c>
      <c r="F50" s="200">
        <v>10.799999999999999</v>
      </c>
      <c r="G50" s="200">
        <v>9.18</v>
      </c>
      <c r="H50" s="200" t="s">
        <v>193</v>
      </c>
      <c r="I50" s="581" t="str">
        <f t="array" ref="I50">INDEX('Aerial Attacks'!$O$3:$AA$109, MATCH($A$1,'Aerial Attacks'!$A$3:$A$109,0), MATCH(A50,'Aerial Attacks'!$O$2:$S$2,0))</f>
        <v>9</v>
      </c>
      <c r="J50" s="276" t="s">
        <v>860</v>
      </c>
      <c r="K50" s="203"/>
      <c r="L50" s="203"/>
      <c r="M50" s="204"/>
      <c r="N50" s="204"/>
      <c r="O50" s="205">
        <v>0.0</v>
      </c>
      <c r="P50" s="205">
        <v>1.0</v>
      </c>
      <c r="Q50" s="205">
        <v>1.0</v>
      </c>
      <c r="R50" s="582"/>
      <c r="S50" s="120"/>
      <c r="T50" s="120"/>
      <c r="U50" s="120"/>
      <c r="V50" s="117"/>
    </row>
    <row r="51" outlineLevel="1">
      <c r="A51" s="265" t="s">
        <v>283</v>
      </c>
      <c r="B51" s="267" t="s">
        <v>402</v>
      </c>
      <c r="C51" s="199" t="s">
        <v>4468</v>
      </c>
      <c r="D51" s="305">
        <v>51.0</v>
      </c>
      <c r="E51" s="199" t="s">
        <v>303</v>
      </c>
      <c r="F51" s="200">
        <v>2.4</v>
      </c>
      <c r="G51" s="200">
        <v>2.04</v>
      </c>
      <c r="H51" s="200" t="s">
        <v>292</v>
      </c>
      <c r="I51" s="311">
        <f t="array" ref="I51">INDEX('Aerial Attacks'!$O$3:$AA$109, MATCH($A$1,'Aerial Attacks'!$A$3:$A$109,0), MATCH(A51,'Aerial Attacks'!$O$2:$S$2,0))</f>
        <v>26</v>
      </c>
      <c r="J51" s="314" t="s">
        <v>4469</v>
      </c>
      <c r="K51" s="203"/>
      <c r="L51" s="203"/>
      <c r="M51" s="204"/>
      <c r="N51" s="204"/>
      <c r="O51" s="205">
        <v>0.0</v>
      </c>
      <c r="P51" s="205">
        <v>1.0</v>
      </c>
      <c r="Q51" s="205">
        <v>1.0</v>
      </c>
      <c r="R51" s="243"/>
      <c r="S51" s="221"/>
      <c r="T51" s="221"/>
      <c r="U51" s="221"/>
      <c r="V51" s="110"/>
    </row>
    <row r="52" outlineLevel="1">
      <c r="A52" s="207"/>
      <c r="B52" s="267" t="s">
        <v>301</v>
      </c>
      <c r="C52" s="199" t="s">
        <v>916</v>
      </c>
      <c r="D52" s="114"/>
      <c r="E52" s="199" t="s">
        <v>194</v>
      </c>
      <c r="F52" s="200">
        <v>3.5999999999999996</v>
      </c>
      <c r="G52" s="200">
        <v>3.6</v>
      </c>
      <c r="H52" s="200" t="s">
        <v>193</v>
      </c>
      <c r="I52" s="207"/>
      <c r="J52" s="114"/>
      <c r="K52" s="203"/>
      <c r="L52" s="203"/>
      <c r="M52" s="204"/>
      <c r="N52" s="204"/>
      <c r="O52" s="205">
        <v>0.0</v>
      </c>
      <c r="P52" s="205">
        <v>1.0</v>
      </c>
      <c r="Q52" s="205">
        <v>1.0</v>
      </c>
      <c r="R52" s="112"/>
      <c r="S52" s="224"/>
      <c r="T52" s="224"/>
      <c r="U52" s="224"/>
      <c r="V52" s="114"/>
    </row>
    <row r="53">
      <c r="A53" s="312"/>
      <c r="B53" s="315"/>
      <c r="C53" s="317"/>
      <c r="D53" s="317"/>
      <c r="E53" s="318"/>
      <c r="F53" s="318"/>
      <c r="G53" s="318"/>
      <c r="H53" s="319"/>
      <c r="I53" s="319"/>
      <c r="J53" s="320"/>
      <c r="K53" s="320"/>
      <c r="L53" s="320"/>
      <c r="M53" s="320"/>
      <c r="N53" s="320"/>
      <c r="O53" s="320"/>
      <c r="P53" s="320"/>
      <c r="Q53" s="180"/>
      <c r="R53" s="180"/>
      <c r="S53" s="180"/>
      <c r="T53" s="180"/>
      <c r="U53" s="180"/>
      <c r="V53" s="180"/>
    </row>
    <row r="54">
      <c r="A54" s="322" t="s">
        <v>305</v>
      </c>
      <c r="B54" s="117"/>
      <c r="C54" s="317"/>
      <c r="D54" s="317"/>
      <c r="E54" s="318"/>
      <c r="F54" s="318"/>
      <c r="G54" s="318"/>
      <c r="H54" s="319"/>
      <c r="I54" s="319"/>
      <c r="J54" s="320"/>
      <c r="K54" s="320"/>
      <c r="L54" s="320"/>
      <c r="M54" s="320"/>
      <c r="N54" s="320"/>
      <c r="O54" s="320"/>
      <c r="P54" s="320"/>
      <c r="Q54" s="180"/>
      <c r="R54" s="180"/>
      <c r="S54" s="180"/>
      <c r="T54" s="180"/>
      <c r="U54" s="180"/>
      <c r="V54" s="180"/>
    </row>
    <row r="55" outlineLevel="1">
      <c r="A55" s="324" t="s">
        <v>4471</v>
      </c>
      <c r="B55" s="117"/>
      <c r="C55" s="327" t="s">
        <v>48</v>
      </c>
      <c r="D55" s="327" t="s">
        <v>49</v>
      </c>
      <c r="E55" s="328" t="s">
        <v>50</v>
      </c>
      <c r="F55" s="329" t="s">
        <v>51</v>
      </c>
      <c r="G55" s="328" t="s">
        <v>52</v>
      </c>
      <c r="H55" s="331" t="str">
        <f>'テンプレート'!H72</f>
        <v>Comment</v>
      </c>
      <c r="I55" s="120"/>
      <c r="J55" s="117"/>
      <c r="K55" s="333" t="str">
        <f>'テンプレート'!K72</f>
        <v>ベクトル</v>
      </c>
      <c r="L55" s="333" t="str">
        <f>'テンプレート'!L72</f>
        <v>KBG (R.E.)</v>
      </c>
      <c r="M55" s="333" t="str">
        <f>'テンプレート'!M72</f>
        <v>BKB (R.A.)</v>
      </c>
      <c r="N55" s="333" t="str">
        <f>'テンプレート'!N72</f>
        <v>FKB (R.F.)</v>
      </c>
      <c r="O55" s="334" t="str">
        <f>'テンプレート'!O72</f>
        <v>盾削り値</v>
      </c>
      <c r="P55" s="333" t="str">
        <f>'テンプレート'!P72</f>
        <v>ﾋｯﾄｽﾄｯﾌﾟ</v>
      </c>
      <c r="Q55" s="334" t="str">
        <f>'テンプレート'!Q72</f>
        <v>ずらし</v>
      </c>
      <c r="R55" s="333" t="str">
        <f>'テンプレート'!R72</f>
        <v>相殺</v>
      </c>
      <c r="S55" s="334" t="str">
        <f>'テンプレート'!S72</f>
        <v>相殺ﾓｰｼｮﾝ</v>
      </c>
      <c r="T55" s="334" t="str">
        <f>'テンプレート'!T72</f>
        <v>飛び道具</v>
      </c>
      <c r="U55" s="334" t="str">
        <f>'テンプレート'!U72</f>
        <v>慣性反転</v>
      </c>
      <c r="V55" s="334" t="str">
        <f>'テンプレート'!V72</f>
        <v>向き反転</v>
      </c>
    </row>
    <row r="56" outlineLevel="1">
      <c r="A56" s="335" t="s">
        <v>324</v>
      </c>
      <c r="B56" s="343" t="s">
        <v>4472</v>
      </c>
      <c r="C56" s="345" t="s">
        <v>4473</v>
      </c>
      <c r="D56" s="216" t="s">
        <v>625</v>
      </c>
      <c r="E56" s="199" t="s">
        <v>4474</v>
      </c>
      <c r="F56" s="200" t="s">
        <v>4475</v>
      </c>
      <c r="G56" s="199" t="s">
        <v>348</v>
      </c>
      <c r="H56" s="243" t="s">
        <v>4476</v>
      </c>
      <c r="I56" s="221"/>
      <c r="J56" s="110"/>
      <c r="K56" s="200">
        <v>55.0</v>
      </c>
      <c r="L56" s="200">
        <v>80.0</v>
      </c>
      <c r="M56" s="205">
        <v>30.0</v>
      </c>
      <c r="N56" s="205">
        <v>0.0</v>
      </c>
      <c r="O56" s="200">
        <v>0.0</v>
      </c>
      <c r="P56" s="200">
        <v>1.0</v>
      </c>
      <c r="Q56" s="200">
        <v>1.0</v>
      </c>
      <c r="R56" s="205" t="b">
        <v>1</v>
      </c>
      <c r="S56" s="205" t="b">
        <v>0</v>
      </c>
      <c r="T56" s="205" t="b">
        <v>1</v>
      </c>
      <c r="U56" s="344" t="s">
        <v>340</v>
      </c>
      <c r="V56" s="344" t="b">
        <v>1</v>
      </c>
    </row>
    <row r="57" outlineLevel="1">
      <c r="A57" s="222"/>
      <c r="B57" s="708" t="s">
        <v>4477</v>
      </c>
      <c r="C57" s="199" t="s">
        <v>262</v>
      </c>
      <c r="D57" s="207"/>
      <c r="E57" s="199" t="s">
        <v>4478</v>
      </c>
      <c r="F57" s="200" t="s">
        <v>4479</v>
      </c>
      <c r="G57" s="199" t="s">
        <v>4480</v>
      </c>
      <c r="H57" s="231"/>
      <c r="J57" s="233"/>
      <c r="K57" s="200">
        <v>50.0</v>
      </c>
      <c r="L57" s="200">
        <v>100.0</v>
      </c>
      <c r="M57" s="205">
        <v>50.0</v>
      </c>
      <c r="N57" s="205">
        <v>0.0</v>
      </c>
      <c r="O57" s="200">
        <v>0.0</v>
      </c>
      <c r="P57" s="200">
        <v>1.0</v>
      </c>
      <c r="Q57" s="200">
        <v>1.0</v>
      </c>
      <c r="R57" s="2796" t="s">
        <v>3219</v>
      </c>
      <c r="S57" s="205" t="b">
        <v>0</v>
      </c>
      <c r="T57" s="205" t="b">
        <v>0</v>
      </c>
      <c r="U57" s="222"/>
      <c r="V57" s="222"/>
    </row>
    <row r="58" outlineLevel="1">
      <c r="A58" s="222"/>
      <c r="B58" s="708" t="s">
        <v>4481</v>
      </c>
      <c r="C58" s="199" t="s">
        <v>4482</v>
      </c>
      <c r="D58" s="2797" t="s">
        <v>4483</v>
      </c>
      <c r="E58" s="199" t="s">
        <v>191</v>
      </c>
      <c r="F58" s="200">
        <v>13.2</v>
      </c>
      <c r="G58" s="199" t="s">
        <v>193</v>
      </c>
      <c r="H58" s="231"/>
      <c r="J58" s="233"/>
      <c r="K58" s="200">
        <v>55.0</v>
      </c>
      <c r="L58" s="200">
        <v>80.0</v>
      </c>
      <c r="M58" s="205">
        <v>50.0</v>
      </c>
      <c r="N58" s="205">
        <v>0.0</v>
      </c>
      <c r="O58" s="200">
        <v>0.0</v>
      </c>
      <c r="P58" s="200">
        <v>1.0</v>
      </c>
      <c r="Q58" s="200">
        <v>1.0</v>
      </c>
      <c r="R58" s="205" t="b">
        <v>1</v>
      </c>
      <c r="S58" s="205" t="b">
        <v>0</v>
      </c>
      <c r="T58" s="205" t="b">
        <v>1</v>
      </c>
      <c r="U58" s="222"/>
      <c r="V58" s="222"/>
    </row>
    <row r="59" outlineLevel="1">
      <c r="A59" s="222"/>
      <c r="B59" s="708" t="s">
        <v>4484</v>
      </c>
      <c r="C59" s="199" t="s">
        <v>4485</v>
      </c>
      <c r="E59" s="199" t="s">
        <v>694</v>
      </c>
      <c r="F59" s="200">
        <v>24.0</v>
      </c>
      <c r="G59" s="199" t="s">
        <v>1016</v>
      </c>
      <c r="H59" s="112"/>
      <c r="I59" s="224"/>
      <c r="J59" s="114"/>
      <c r="K59" s="200">
        <v>50.0</v>
      </c>
      <c r="L59" s="200">
        <v>100.0</v>
      </c>
      <c r="M59" s="205">
        <v>10.0</v>
      </c>
      <c r="N59" s="205">
        <v>0.0</v>
      </c>
      <c r="O59" s="200">
        <v>0.0</v>
      </c>
      <c r="P59" s="200">
        <v>1.0</v>
      </c>
      <c r="Q59" s="200">
        <v>1.0</v>
      </c>
      <c r="R59" s="2796" t="s">
        <v>3219</v>
      </c>
      <c r="S59" s="205" t="b">
        <v>0</v>
      </c>
      <c r="T59" s="205" t="b">
        <v>0</v>
      </c>
      <c r="U59" s="207"/>
      <c r="V59" s="207"/>
    </row>
    <row r="60" outlineLevel="1">
      <c r="A60" s="324" t="s">
        <v>4486</v>
      </c>
      <c r="B60" s="117"/>
      <c r="C60" s="327" t="s">
        <v>48</v>
      </c>
      <c r="D60" s="327" t="s">
        <v>49</v>
      </c>
      <c r="E60" s="328" t="s">
        <v>50</v>
      </c>
      <c r="F60" s="329" t="s">
        <v>51</v>
      </c>
      <c r="G60" s="328" t="s">
        <v>52</v>
      </c>
      <c r="H60" s="331" t="str">
        <f>'テンプレート'!H75</f>
        <v>Comment</v>
      </c>
      <c r="I60" s="120"/>
      <c r="J60" s="117"/>
      <c r="K60" s="333" t="str">
        <f>'テンプレート'!K75</f>
        <v>ベクトル</v>
      </c>
      <c r="L60" s="333" t="str">
        <f>'テンプレート'!L75</f>
        <v>KBG (R.E.)</v>
      </c>
      <c r="M60" s="333" t="str">
        <f>'テンプレート'!M75</f>
        <v>BKB (R.A.)</v>
      </c>
      <c r="N60" s="333" t="str">
        <f>'テンプレート'!N75</f>
        <v>FKB (R.F.)</v>
      </c>
      <c r="O60" s="334" t="str">
        <f>'テンプレート'!O75</f>
        <v>盾削り値</v>
      </c>
      <c r="P60" s="333" t="str">
        <f>'テンプレート'!P75</f>
        <v>ﾋｯﾄｽﾄｯﾌﾟ</v>
      </c>
      <c r="Q60" s="334" t="str">
        <f>'テンプレート'!Q75</f>
        <v>ずらし</v>
      </c>
      <c r="R60" s="333" t="str">
        <f>'テンプレート'!R75</f>
        <v>相殺</v>
      </c>
      <c r="S60" s="334" t="str">
        <f>'テンプレート'!S75</f>
        <v>相殺ﾓｰｼｮﾝ</v>
      </c>
      <c r="T60" s="334" t="str">
        <f>'テンプレート'!T75</f>
        <v>飛び道具</v>
      </c>
      <c r="U60" s="334" t="str">
        <f>'テンプレート'!U75</f>
        <v>慣性反転</v>
      </c>
      <c r="V60" s="334" t="str">
        <f>'テンプレート'!V75</f>
        <v>向き反転</v>
      </c>
    </row>
    <row r="61" outlineLevel="1">
      <c r="A61" s="335" t="s">
        <v>322</v>
      </c>
      <c r="B61" s="343" t="s">
        <v>4487</v>
      </c>
      <c r="C61" s="386"/>
      <c r="D61" s="199" t="s">
        <v>761</v>
      </c>
      <c r="E61" s="386"/>
      <c r="F61" s="414"/>
      <c r="G61" s="414"/>
      <c r="H61" s="213" t="s">
        <v>4488</v>
      </c>
      <c r="I61" s="120"/>
      <c r="J61" s="117"/>
      <c r="K61" s="414"/>
      <c r="L61" s="414"/>
      <c r="M61" s="414"/>
      <c r="N61" s="414"/>
      <c r="O61" s="414"/>
      <c r="P61" s="414"/>
      <c r="Q61" s="414"/>
      <c r="R61" s="414"/>
      <c r="S61" s="414"/>
      <c r="T61" s="414"/>
      <c r="U61" s="344" t="b">
        <v>0</v>
      </c>
      <c r="V61" s="344" t="b">
        <v>1</v>
      </c>
    </row>
    <row r="62" outlineLevel="1">
      <c r="A62" s="207"/>
      <c r="B62" s="343" t="s">
        <v>4489</v>
      </c>
      <c r="C62" s="199" t="s">
        <v>4490</v>
      </c>
      <c r="D62" s="199" t="s">
        <v>464</v>
      </c>
      <c r="E62" s="199" t="s">
        <v>4491</v>
      </c>
      <c r="F62" s="200" t="s">
        <v>4492</v>
      </c>
      <c r="G62" s="199" t="s">
        <v>4493</v>
      </c>
      <c r="H62" s="228" t="s">
        <v>4494</v>
      </c>
      <c r="I62" s="120"/>
      <c r="J62" s="117"/>
      <c r="K62" s="200"/>
      <c r="L62" s="200"/>
      <c r="M62" s="205"/>
      <c r="N62" s="205"/>
      <c r="O62" s="200">
        <v>0.0</v>
      </c>
      <c r="P62" s="200">
        <v>1.0</v>
      </c>
      <c r="Q62" s="200">
        <v>1.0</v>
      </c>
      <c r="R62" s="2796" t="s">
        <v>3219</v>
      </c>
      <c r="S62" s="205" t="b">
        <v>0</v>
      </c>
      <c r="T62" s="205" t="b">
        <v>0</v>
      </c>
      <c r="U62" s="222"/>
      <c r="V62" s="222"/>
    </row>
    <row r="63" outlineLevel="1">
      <c r="A63" s="394" t="s">
        <v>359</v>
      </c>
      <c r="B63" s="343" t="s">
        <v>4495</v>
      </c>
      <c r="C63" s="197" t="s">
        <v>173</v>
      </c>
      <c r="D63" s="199" t="s">
        <v>464</v>
      </c>
      <c r="E63" s="199" t="s">
        <v>4496</v>
      </c>
      <c r="F63" s="200" t="s">
        <v>4497</v>
      </c>
      <c r="G63" s="199" t="s">
        <v>4498</v>
      </c>
      <c r="H63" s="228" t="s">
        <v>4499</v>
      </c>
      <c r="I63" s="120"/>
      <c r="J63" s="117"/>
      <c r="K63" s="200"/>
      <c r="L63" s="200"/>
      <c r="M63" s="205"/>
      <c r="N63" s="205"/>
      <c r="O63" s="200">
        <v>0.0</v>
      </c>
      <c r="P63" s="200">
        <v>1.0</v>
      </c>
      <c r="Q63" s="200">
        <v>1.0</v>
      </c>
      <c r="R63" s="2796" t="s">
        <v>3219</v>
      </c>
      <c r="S63" s="205" t="b">
        <v>0</v>
      </c>
      <c r="T63" s="205" t="b">
        <v>0</v>
      </c>
      <c r="U63" s="222"/>
      <c r="V63" s="222"/>
    </row>
    <row r="64" outlineLevel="1">
      <c r="A64" s="394" t="s">
        <v>324</v>
      </c>
      <c r="B64" s="343" t="s">
        <v>4500</v>
      </c>
      <c r="C64" s="386"/>
      <c r="D64" s="1978" t="s">
        <v>206</v>
      </c>
      <c r="E64" s="386"/>
      <c r="F64" s="386"/>
      <c r="G64" s="386"/>
      <c r="H64" s="1332" t="s">
        <v>4501</v>
      </c>
      <c r="I64" s="120"/>
      <c r="J64" s="117"/>
      <c r="K64" s="200"/>
      <c r="L64" s="200"/>
      <c r="M64" s="205"/>
      <c r="N64" s="205"/>
      <c r="O64" s="200"/>
      <c r="P64" s="200"/>
      <c r="Q64" s="200"/>
      <c r="R64" s="2796"/>
      <c r="S64" s="205" t="b">
        <v>0</v>
      </c>
      <c r="T64" s="205" t="b">
        <v>0</v>
      </c>
      <c r="U64" s="222"/>
      <c r="V64" s="222"/>
    </row>
    <row r="65" outlineLevel="1">
      <c r="A65" s="335" t="s">
        <v>4500</v>
      </c>
      <c r="B65" s="343" t="s">
        <v>2195</v>
      </c>
      <c r="C65" s="199" t="s">
        <v>3530</v>
      </c>
      <c r="D65" s="216" t="s">
        <v>190</v>
      </c>
      <c r="E65" s="199" t="s">
        <v>74</v>
      </c>
      <c r="F65" s="200">
        <v>14.399999999999999</v>
      </c>
      <c r="G65" s="199" t="s">
        <v>75</v>
      </c>
      <c r="H65" s="283" t="s">
        <v>4502</v>
      </c>
      <c r="I65" s="221"/>
      <c r="J65" s="110"/>
      <c r="K65" s="200"/>
      <c r="L65" s="200"/>
      <c r="M65" s="205"/>
      <c r="N65" s="205"/>
      <c r="O65" s="200">
        <v>0.0</v>
      </c>
      <c r="P65" s="200">
        <v>1.0</v>
      </c>
      <c r="Q65" s="200">
        <v>1.0</v>
      </c>
      <c r="R65" s="205" t="b">
        <v>1</v>
      </c>
      <c r="S65" s="205" t="b">
        <v>0</v>
      </c>
      <c r="T65" s="205"/>
      <c r="U65" s="222"/>
      <c r="V65" s="222"/>
    </row>
    <row r="66" outlineLevel="1">
      <c r="A66" s="222"/>
      <c r="B66" s="343" t="s">
        <v>4503</v>
      </c>
      <c r="C66" s="199" t="s">
        <v>1413</v>
      </c>
      <c r="D66" s="222"/>
      <c r="E66" s="199" t="s">
        <v>145</v>
      </c>
      <c r="F66" s="200">
        <v>8.4</v>
      </c>
      <c r="G66" s="199" t="s">
        <v>147</v>
      </c>
      <c r="H66" s="112"/>
      <c r="I66" s="224"/>
      <c r="J66" s="114"/>
      <c r="K66" s="200"/>
      <c r="L66" s="200"/>
      <c r="M66" s="205"/>
      <c r="N66" s="205"/>
      <c r="O66" s="200">
        <v>0.0</v>
      </c>
      <c r="P66" s="200">
        <v>1.0</v>
      </c>
      <c r="Q66" s="200">
        <v>1.0</v>
      </c>
      <c r="R66" s="205" t="b">
        <v>1</v>
      </c>
      <c r="S66" s="205" t="b">
        <v>0</v>
      </c>
      <c r="T66" s="205"/>
      <c r="U66" s="222"/>
      <c r="V66" s="222"/>
    </row>
    <row r="67" outlineLevel="1">
      <c r="A67" s="222"/>
      <c r="B67" s="343" t="s">
        <v>4504</v>
      </c>
      <c r="C67" s="199" t="s">
        <v>66</v>
      </c>
      <c r="D67" s="216" t="s">
        <v>190</v>
      </c>
      <c r="E67" s="199" t="s">
        <v>229</v>
      </c>
      <c r="F67" s="200">
        <v>6.0</v>
      </c>
      <c r="G67" s="199" t="s">
        <v>67</v>
      </c>
      <c r="H67" s="283" t="s">
        <v>4505</v>
      </c>
      <c r="I67" s="221"/>
      <c r="J67" s="110"/>
      <c r="K67" s="200"/>
      <c r="L67" s="200"/>
      <c r="M67" s="205"/>
      <c r="N67" s="205"/>
      <c r="O67" s="200">
        <v>0.0</v>
      </c>
      <c r="P67" s="200">
        <v>1.0</v>
      </c>
      <c r="Q67" s="200">
        <v>1.0</v>
      </c>
      <c r="R67" s="205" t="b">
        <v>1</v>
      </c>
      <c r="S67" s="205" t="b">
        <v>0</v>
      </c>
      <c r="T67" s="205"/>
      <c r="U67" s="222"/>
      <c r="V67" s="222"/>
    </row>
    <row r="68" outlineLevel="1">
      <c r="A68" s="222"/>
      <c r="B68" s="343" t="s">
        <v>2196</v>
      </c>
      <c r="C68" s="199" t="s">
        <v>4506</v>
      </c>
      <c r="D68" s="222"/>
      <c r="E68" s="199" t="s">
        <v>74</v>
      </c>
      <c r="F68" s="200">
        <v>14.399999999999999</v>
      </c>
      <c r="G68" s="199" t="s">
        <v>75</v>
      </c>
      <c r="H68" s="231"/>
      <c r="J68" s="233"/>
      <c r="K68" s="200"/>
      <c r="L68" s="200"/>
      <c r="M68" s="205"/>
      <c r="N68" s="205"/>
      <c r="O68" s="200">
        <v>0.0</v>
      </c>
      <c r="P68" s="200">
        <v>1.0</v>
      </c>
      <c r="Q68" s="200">
        <v>1.0</v>
      </c>
      <c r="R68" s="205" t="b">
        <v>1</v>
      </c>
      <c r="S68" s="205" t="b">
        <v>0</v>
      </c>
      <c r="T68" s="205"/>
      <c r="U68" s="222"/>
      <c r="V68" s="222"/>
    </row>
    <row r="69" outlineLevel="1">
      <c r="A69" s="222"/>
      <c r="B69" s="343" t="s">
        <v>4507</v>
      </c>
      <c r="C69" s="199" t="s">
        <v>1421</v>
      </c>
      <c r="D69" s="207"/>
      <c r="E69" s="199" t="s">
        <v>145</v>
      </c>
      <c r="F69" s="200">
        <v>8.4</v>
      </c>
      <c r="G69" s="199" t="s">
        <v>147</v>
      </c>
      <c r="H69" s="112"/>
      <c r="I69" s="224"/>
      <c r="J69" s="114"/>
      <c r="K69" s="200"/>
      <c r="L69" s="200"/>
      <c r="M69" s="205"/>
      <c r="N69" s="205"/>
      <c r="O69" s="200">
        <v>0.0</v>
      </c>
      <c r="P69" s="200">
        <v>1.0</v>
      </c>
      <c r="Q69" s="200">
        <v>1.0</v>
      </c>
      <c r="R69" s="205" t="b">
        <v>1</v>
      </c>
      <c r="S69" s="205" t="b">
        <v>0</v>
      </c>
      <c r="T69" s="205"/>
      <c r="U69" s="222"/>
      <c r="V69" s="222"/>
    </row>
    <row r="70" outlineLevel="1">
      <c r="A70" s="222"/>
      <c r="B70" s="343" t="s">
        <v>505</v>
      </c>
      <c r="C70" s="386"/>
      <c r="D70" s="345" t="s">
        <v>165</v>
      </c>
      <c r="E70" s="386"/>
      <c r="F70" s="414"/>
      <c r="G70" s="414"/>
      <c r="H70" s="213" t="s">
        <v>4508</v>
      </c>
      <c r="I70" s="120"/>
      <c r="J70" s="117"/>
      <c r="K70" s="414"/>
      <c r="L70" s="414"/>
      <c r="M70" s="414"/>
      <c r="N70" s="414"/>
      <c r="O70" s="414"/>
      <c r="P70" s="414"/>
      <c r="Q70" s="414"/>
      <c r="R70" s="414"/>
      <c r="S70" s="414"/>
      <c r="T70" s="414"/>
      <c r="U70" s="222"/>
      <c r="V70" s="222"/>
    </row>
    <row r="71" outlineLevel="1">
      <c r="A71" s="207"/>
      <c r="B71" s="343" t="s">
        <v>4509</v>
      </c>
      <c r="C71" s="386"/>
      <c r="D71" s="199" t="s">
        <v>122</v>
      </c>
      <c r="E71" s="386"/>
      <c r="F71" s="414"/>
      <c r="G71" s="414"/>
      <c r="H71" s="2043" t="s">
        <v>4510</v>
      </c>
      <c r="K71" s="414"/>
      <c r="L71" s="414"/>
      <c r="M71" s="414"/>
      <c r="N71" s="414"/>
      <c r="O71" s="414"/>
      <c r="P71" s="414"/>
      <c r="Q71" s="414"/>
      <c r="R71" s="414"/>
      <c r="S71" s="414"/>
      <c r="T71" s="414"/>
      <c r="U71" s="207"/>
      <c r="V71" s="207"/>
    </row>
    <row r="72" outlineLevel="1">
      <c r="A72" s="324" t="s">
        <v>4511</v>
      </c>
      <c r="B72" s="117"/>
      <c r="C72" s="327" t="s">
        <v>48</v>
      </c>
      <c r="D72" s="327" t="s">
        <v>49</v>
      </c>
      <c r="E72" s="328" t="s">
        <v>50</v>
      </c>
      <c r="F72" s="329" t="s">
        <v>51</v>
      </c>
      <c r="G72" s="328" t="s">
        <v>52</v>
      </c>
      <c r="H72" s="331" t="str">
        <f>'テンプレート'!H80</f>
        <v>Comment</v>
      </c>
      <c r="I72" s="120"/>
      <c r="J72" s="117"/>
      <c r="K72" s="333" t="str">
        <f>'テンプレート'!K80</f>
        <v>ベクトル</v>
      </c>
      <c r="L72" s="333" t="str">
        <f>'テンプレート'!L80</f>
        <v>KBG (R.E.)</v>
      </c>
      <c r="M72" s="333" t="str">
        <f>'テンプレート'!M80</f>
        <v>BKB (R.A.)</v>
      </c>
      <c r="N72" s="333" t="str">
        <f>'テンプレート'!N80</f>
        <v>FKB (R.F.)</v>
      </c>
      <c r="O72" s="334" t="str">
        <f>'テンプレート'!O80</f>
        <v>盾削り値</v>
      </c>
      <c r="P72" s="333" t="str">
        <f>'テンプレート'!P80</f>
        <v>ﾋｯﾄｽﾄｯﾌﾟ</v>
      </c>
      <c r="Q72" s="334" t="str">
        <f>'テンプレート'!Q80</f>
        <v>ずらし</v>
      </c>
      <c r="R72" s="333" t="str">
        <f>'テンプレート'!R80</f>
        <v>相殺</v>
      </c>
      <c r="S72" s="334" t="str">
        <f>'テンプレート'!S80</f>
        <v>相殺ﾓｰｼｮﾝ</v>
      </c>
      <c r="T72" s="334" t="str">
        <f>'テンプレート'!T80</f>
        <v>飛び道具</v>
      </c>
      <c r="U72" s="334" t="str">
        <f>'テンプレート'!U80</f>
        <v>慣性反転</v>
      </c>
      <c r="V72" s="334" t="str">
        <f>'テンプレート'!V80</f>
        <v>向き反転</v>
      </c>
    </row>
    <row r="73" ht="18.75" customHeight="1" outlineLevel="1">
      <c r="A73" s="358" t="s">
        <v>324</v>
      </c>
      <c r="B73" s="388" t="s">
        <v>129</v>
      </c>
      <c r="C73" s="199" t="s">
        <v>594</v>
      </c>
      <c r="D73" s="363"/>
      <c r="E73" s="201" t="s">
        <v>4512</v>
      </c>
      <c r="F73" s="200" t="s">
        <v>4513</v>
      </c>
      <c r="G73" s="199" t="s">
        <v>4514</v>
      </c>
      <c r="H73" s="844" t="s">
        <v>4515</v>
      </c>
      <c r="I73" s="221"/>
      <c r="J73" s="110"/>
      <c r="K73" s="200"/>
      <c r="L73" s="200"/>
      <c r="M73" s="205"/>
      <c r="N73" s="205"/>
      <c r="O73" s="200"/>
      <c r="P73" s="200"/>
      <c r="Q73" s="200"/>
      <c r="R73" s="205"/>
      <c r="S73" s="205"/>
      <c r="T73" s="205"/>
      <c r="U73" s="344" t="s">
        <v>1190</v>
      </c>
      <c r="V73" s="344"/>
    </row>
    <row r="74" outlineLevel="1">
      <c r="A74" s="222"/>
      <c r="B74" s="388" t="s">
        <v>402</v>
      </c>
      <c r="C74" s="199" t="s">
        <v>4516</v>
      </c>
      <c r="D74" s="222"/>
      <c r="E74" s="199" t="s">
        <v>1538</v>
      </c>
      <c r="F74" s="200">
        <v>1.44</v>
      </c>
      <c r="G74" s="199" t="s">
        <v>292</v>
      </c>
      <c r="H74" s="231"/>
      <c r="J74" s="233"/>
      <c r="K74" s="200"/>
      <c r="L74" s="200"/>
      <c r="M74" s="205"/>
      <c r="N74" s="205"/>
      <c r="O74" s="200">
        <v>0.0</v>
      </c>
      <c r="P74" s="200">
        <v>1.0</v>
      </c>
      <c r="Q74" s="200">
        <v>1.0</v>
      </c>
      <c r="R74" s="205" t="b">
        <v>1</v>
      </c>
      <c r="S74" s="205" t="b">
        <v>0</v>
      </c>
      <c r="T74" s="205"/>
      <c r="U74" s="222"/>
      <c r="V74" s="222"/>
    </row>
    <row r="75" ht="18.75" customHeight="1" outlineLevel="1">
      <c r="A75" s="207"/>
      <c r="B75" s="388" t="s">
        <v>418</v>
      </c>
      <c r="C75" s="199" t="s">
        <v>244</v>
      </c>
      <c r="D75" s="207"/>
      <c r="E75" s="199" t="s">
        <v>194</v>
      </c>
      <c r="F75" s="200">
        <v>3.5999999999999996</v>
      </c>
      <c r="G75" s="199" t="s">
        <v>193</v>
      </c>
      <c r="H75" s="112"/>
      <c r="I75" s="224"/>
      <c r="J75" s="114"/>
      <c r="K75" s="200"/>
      <c r="L75" s="200"/>
      <c r="M75" s="205"/>
      <c r="N75" s="205"/>
      <c r="O75" s="200">
        <v>0.0</v>
      </c>
      <c r="P75" s="200">
        <v>1.0</v>
      </c>
      <c r="Q75" s="200">
        <v>1.0</v>
      </c>
      <c r="R75" s="205" t="b">
        <v>1</v>
      </c>
      <c r="S75" s="205" t="b">
        <v>0</v>
      </c>
      <c r="T75" s="205"/>
      <c r="U75" s="207"/>
      <c r="V75" s="207"/>
    </row>
    <row r="76" outlineLevel="1">
      <c r="A76" s="324" t="s">
        <v>4517</v>
      </c>
      <c r="B76" s="117"/>
      <c r="C76" s="327" t="s">
        <v>48</v>
      </c>
      <c r="D76" s="327" t="s">
        <v>49</v>
      </c>
      <c r="E76" s="328" t="s">
        <v>50</v>
      </c>
      <c r="F76" s="329" t="s">
        <v>51</v>
      </c>
      <c r="G76" s="328" t="s">
        <v>52</v>
      </c>
      <c r="H76" s="331" t="str">
        <f>'テンプレート'!H85</f>
        <v>Comment</v>
      </c>
      <c r="I76" s="120"/>
      <c r="J76" s="117"/>
      <c r="K76" s="333" t="str">
        <f>'テンプレート'!K85</f>
        <v>ベクトル</v>
      </c>
      <c r="L76" s="333" t="str">
        <f>'テンプレート'!L85</f>
        <v>KBG (R.E.)</v>
      </c>
      <c r="M76" s="333" t="str">
        <f>'テンプレート'!M85</f>
        <v>BKB (R.A.)</v>
      </c>
      <c r="N76" s="333" t="str">
        <f>'テンプレート'!N85</f>
        <v>FKB (R.F.)</v>
      </c>
      <c r="O76" s="334" t="str">
        <f>'テンプレート'!O85</f>
        <v>盾削り値</v>
      </c>
      <c r="P76" s="333" t="str">
        <f>'テンプレート'!P85</f>
        <v>ﾋｯﾄｽﾄｯﾌﾟ</v>
      </c>
      <c r="Q76" s="334" t="str">
        <f>'テンプレート'!Q85</f>
        <v>ずらし</v>
      </c>
      <c r="R76" s="333" t="str">
        <f>'テンプレート'!R85</f>
        <v>相殺</v>
      </c>
      <c r="S76" s="334" t="str">
        <f>'テンプレート'!S85</f>
        <v>相殺ﾓｰｼｮﾝ</v>
      </c>
      <c r="T76" s="334" t="str">
        <f>'テンプレート'!T85</f>
        <v>飛び道具</v>
      </c>
      <c r="U76" s="334" t="str">
        <f>'テンプレート'!U85</f>
        <v>慣性反転</v>
      </c>
      <c r="V76" s="334" t="str">
        <f>'テンプレート'!V85</f>
        <v>向き反転</v>
      </c>
    </row>
    <row r="77" outlineLevel="1">
      <c r="A77" s="358" t="s">
        <v>324</v>
      </c>
      <c r="B77" s="388" t="s">
        <v>1747</v>
      </c>
      <c r="C77" s="199" t="s">
        <v>4520</v>
      </c>
      <c r="D77" s="199" t="s">
        <v>1529</v>
      </c>
      <c r="E77" s="386"/>
      <c r="F77" s="414"/>
      <c r="G77" s="414"/>
      <c r="H77" s="283" t="s">
        <v>4521</v>
      </c>
      <c r="I77" s="221"/>
      <c r="J77" s="221"/>
      <c r="K77" s="414"/>
      <c r="L77" s="414"/>
      <c r="M77" s="414"/>
      <c r="N77" s="414"/>
      <c r="O77" s="414"/>
      <c r="P77" s="414"/>
      <c r="Q77" s="414"/>
      <c r="R77" s="414"/>
      <c r="S77" s="414"/>
      <c r="T77" s="414"/>
      <c r="U77" s="344" t="b">
        <v>0</v>
      </c>
      <c r="V77" s="344" t="b">
        <v>0</v>
      </c>
    </row>
    <row r="78" outlineLevel="1">
      <c r="A78" s="207"/>
      <c r="B78" s="388" t="s">
        <v>506</v>
      </c>
      <c r="C78" s="199" t="s">
        <v>3707</v>
      </c>
      <c r="D78" s="199" t="s">
        <v>450</v>
      </c>
      <c r="E78" s="199" t="s">
        <v>629</v>
      </c>
      <c r="F78" s="200" t="s">
        <v>630</v>
      </c>
      <c r="G78" s="199"/>
      <c r="H78" s="213" t="s">
        <v>4523</v>
      </c>
      <c r="I78" s="120"/>
      <c r="J78" s="117"/>
      <c r="K78" s="200"/>
      <c r="L78" s="200"/>
      <c r="M78" s="205"/>
      <c r="N78" s="205"/>
      <c r="O78" s="200">
        <v>0.0</v>
      </c>
      <c r="P78" s="200">
        <v>1.0</v>
      </c>
      <c r="Q78" s="200">
        <v>1.0</v>
      </c>
      <c r="R78" s="205" t="b">
        <v>0</v>
      </c>
      <c r="S78" s="205" t="b">
        <v>0</v>
      </c>
      <c r="T78" s="205"/>
      <c r="U78" s="207"/>
      <c r="V78" s="207"/>
    </row>
    <row r="79">
      <c r="A79" s="312"/>
      <c r="B79" s="315"/>
      <c r="C79" s="317"/>
      <c r="D79" s="317"/>
      <c r="E79" s="318"/>
      <c r="F79" s="318"/>
      <c r="G79" s="318"/>
      <c r="H79" s="319"/>
      <c r="I79" s="319"/>
      <c r="J79" s="320"/>
      <c r="K79" s="320"/>
      <c r="L79" s="320"/>
      <c r="M79" s="320"/>
      <c r="N79" s="320"/>
      <c r="O79" s="320"/>
      <c r="P79" s="320"/>
      <c r="Q79" s="180"/>
      <c r="R79" s="180"/>
      <c r="S79" s="180"/>
      <c r="T79" s="180"/>
      <c r="U79" s="180"/>
      <c r="V79" s="180"/>
    </row>
    <row r="80">
      <c r="A80" s="390" t="s">
        <v>442</v>
      </c>
      <c r="B80" s="110"/>
      <c r="C80" s="319"/>
      <c r="D80" s="319"/>
      <c r="E80" s="320"/>
      <c r="F80" s="392"/>
      <c r="G80" s="392"/>
      <c r="H80" s="320"/>
      <c r="I80" s="320"/>
      <c r="J80" s="320"/>
      <c r="K80" s="320"/>
      <c r="L80" s="320"/>
      <c r="M80" s="320"/>
      <c r="N80" s="180"/>
      <c r="O80" s="180"/>
      <c r="P80" s="180"/>
      <c r="Q80" s="320"/>
      <c r="R80" s="320"/>
      <c r="S80" s="320"/>
      <c r="T80" s="320"/>
      <c r="U80" s="320"/>
      <c r="V80" s="320"/>
    </row>
    <row r="81" outlineLevel="1">
      <c r="A81" s="112"/>
      <c r="B81" s="114"/>
      <c r="C81" s="393" t="s">
        <v>48</v>
      </c>
      <c r="D81" s="393" t="s">
        <v>49</v>
      </c>
      <c r="E81" s="393" t="s">
        <v>50</v>
      </c>
      <c r="F81" s="396" t="s">
        <v>51</v>
      </c>
      <c r="G81" s="319"/>
      <c r="H81" s="319"/>
      <c r="I81" s="319"/>
      <c r="J81" s="320"/>
      <c r="K81" s="320"/>
      <c r="L81" s="320"/>
      <c r="M81" s="320"/>
      <c r="N81" s="320"/>
      <c r="O81" s="320"/>
      <c r="P81" s="320"/>
      <c r="Q81" s="320"/>
      <c r="R81" s="320"/>
      <c r="S81" s="320"/>
      <c r="T81" s="320"/>
      <c r="U81" s="320"/>
      <c r="V81" s="320"/>
    </row>
    <row r="82" outlineLevel="1">
      <c r="A82" s="398" t="s">
        <v>449</v>
      </c>
      <c r="B82" s="399" t="s">
        <v>449</v>
      </c>
      <c r="C82" s="199" t="s">
        <v>429</v>
      </c>
      <c r="D82" s="199" t="s">
        <v>66</v>
      </c>
      <c r="E82" s="199" t="s">
        <v>452</v>
      </c>
      <c r="F82" s="200">
        <v>1.56</v>
      </c>
      <c r="G82" s="319"/>
      <c r="H82" s="319"/>
      <c r="I82" s="319"/>
      <c r="J82" s="320"/>
      <c r="K82" s="320"/>
      <c r="L82" s="320"/>
      <c r="M82" s="320"/>
      <c r="N82" s="320"/>
      <c r="O82" s="320"/>
      <c r="P82" s="320"/>
      <c r="Q82" s="320"/>
      <c r="R82" s="320"/>
      <c r="S82" s="320"/>
      <c r="T82" s="320"/>
      <c r="U82" s="320"/>
      <c r="V82" s="320"/>
    </row>
    <row r="83" outlineLevel="1">
      <c r="A83" s="400" t="s">
        <v>454</v>
      </c>
      <c r="B83" s="399" t="s">
        <v>455</v>
      </c>
      <c r="C83" s="199" t="s">
        <v>261</v>
      </c>
      <c r="D83" s="199" t="s">
        <v>476</v>
      </c>
      <c r="E83" s="401"/>
      <c r="F83" s="402"/>
      <c r="G83" s="402"/>
      <c r="H83" s="319"/>
      <c r="I83" s="319"/>
      <c r="J83" s="320"/>
      <c r="K83" s="320"/>
      <c r="L83" s="320"/>
      <c r="M83" s="320"/>
      <c r="N83" s="320"/>
      <c r="O83" s="320"/>
      <c r="P83" s="320"/>
      <c r="Q83" s="320"/>
      <c r="R83" s="320"/>
      <c r="S83" s="320"/>
      <c r="T83" s="320"/>
      <c r="U83" s="320"/>
      <c r="V83" s="320"/>
    </row>
    <row r="84" outlineLevel="1">
      <c r="A84" s="231"/>
      <c r="B84" s="399" t="s">
        <v>456</v>
      </c>
      <c r="C84" s="199" t="s">
        <v>212</v>
      </c>
      <c r="D84" s="199" t="s">
        <v>345</v>
      </c>
      <c r="E84" s="401"/>
      <c r="F84" s="402"/>
      <c r="G84" s="402"/>
      <c r="H84" s="319"/>
      <c r="I84" s="319"/>
      <c r="J84" s="320"/>
      <c r="K84" s="320"/>
      <c r="L84" s="320"/>
      <c r="M84" s="320"/>
      <c r="N84" s="320"/>
      <c r="O84" s="320"/>
      <c r="P84" s="320"/>
      <c r="Q84" s="320"/>
      <c r="R84" s="320"/>
      <c r="S84" s="320"/>
      <c r="T84" s="320"/>
      <c r="U84" s="320"/>
      <c r="V84" s="320"/>
    </row>
    <row r="85" outlineLevel="1">
      <c r="A85" s="112"/>
      <c r="B85" s="399" t="s">
        <v>459</v>
      </c>
      <c r="C85" s="199" t="s">
        <v>130</v>
      </c>
      <c r="D85" s="199" t="s">
        <v>165</v>
      </c>
      <c r="E85" s="319"/>
      <c r="F85" s="402"/>
      <c r="G85" s="402"/>
      <c r="H85" s="319"/>
      <c r="I85" s="319"/>
      <c r="J85" s="320"/>
      <c r="K85" s="320"/>
      <c r="L85" s="320"/>
      <c r="M85" s="320"/>
      <c r="N85" s="320"/>
      <c r="O85" s="320"/>
      <c r="P85" s="320"/>
      <c r="Q85" s="320"/>
      <c r="R85" s="320"/>
      <c r="S85" s="320"/>
      <c r="T85" s="320"/>
      <c r="U85" s="320"/>
      <c r="V85" s="320"/>
    </row>
    <row r="86" outlineLevel="1">
      <c r="A86" s="403" t="s">
        <v>462</v>
      </c>
      <c r="B86" s="117"/>
      <c r="C86" s="393" t="s">
        <v>465</v>
      </c>
      <c r="D86" s="393" t="s">
        <v>48</v>
      </c>
      <c r="E86" s="393" t="s">
        <v>49</v>
      </c>
      <c r="F86" s="393" t="s">
        <v>50</v>
      </c>
      <c r="G86" s="396" t="s">
        <v>51</v>
      </c>
      <c r="H86" s="1036" t="s">
        <v>53</v>
      </c>
      <c r="I86" s="120"/>
      <c r="J86" s="117"/>
      <c r="K86" s="405" t="str">
        <f>'テンプレート'!K97</f>
        <v>ベクトル</v>
      </c>
      <c r="L86" s="405" t="str">
        <f>'テンプレート'!L97</f>
        <v>KBG (R.E.)</v>
      </c>
      <c r="M86" s="405" t="str">
        <f>'テンプレート'!M97</f>
        <v>BKB (R.A.)</v>
      </c>
      <c r="N86" s="405" t="str">
        <f>'テンプレート'!N97</f>
        <v>FKB (R.F.)</v>
      </c>
      <c r="O86" s="406" t="str">
        <f>'テンプレート'!O97</f>
        <v>盾削り値</v>
      </c>
      <c r="P86" s="405" t="str">
        <f>'テンプレート'!P97</f>
        <v>ﾋｯﾄｽﾄｯﾌﾟ</v>
      </c>
      <c r="Q86" s="406" t="str">
        <f>'テンプレート'!Q97</f>
        <v>ずらし</v>
      </c>
      <c r="R86" s="408"/>
      <c r="S86" s="408"/>
      <c r="T86" s="408"/>
      <c r="U86" s="408"/>
      <c r="V86" s="408"/>
    </row>
    <row r="87" outlineLevel="1">
      <c r="A87" s="411" t="s">
        <v>467</v>
      </c>
      <c r="B87" s="399" t="s">
        <v>469</v>
      </c>
      <c r="C87" s="415" t="b">
        <v>0</v>
      </c>
      <c r="D87" s="199" t="s">
        <v>166</v>
      </c>
      <c r="E87" s="426">
        <v>34.0</v>
      </c>
      <c r="F87" s="199" t="s">
        <v>4311</v>
      </c>
      <c r="G87" s="200" t="s">
        <v>4312</v>
      </c>
      <c r="H87" s="283" t="s">
        <v>4531</v>
      </c>
      <c r="I87" s="221"/>
      <c r="J87" s="110"/>
      <c r="K87" s="203"/>
      <c r="L87" s="203"/>
      <c r="M87" s="204"/>
      <c r="N87" s="204"/>
      <c r="O87" s="205">
        <v>1.0</v>
      </c>
      <c r="P87" s="205">
        <v>1.0</v>
      </c>
      <c r="Q87" s="205">
        <v>1.0</v>
      </c>
      <c r="R87" s="408"/>
      <c r="S87" s="320"/>
      <c r="T87" s="320"/>
      <c r="U87" s="320"/>
      <c r="V87" s="320"/>
    </row>
    <row r="88" outlineLevel="1">
      <c r="A88" s="207"/>
      <c r="B88" s="399" t="s">
        <v>462</v>
      </c>
      <c r="C88" s="207"/>
      <c r="D88" s="199" t="s">
        <v>205</v>
      </c>
      <c r="E88" s="207"/>
      <c r="F88" s="199" t="s">
        <v>303</v>
      </c>
      <c r="G88" s="200">
        <v>2.4</v>
      </c>
      <c r="H88" s="112"/>
      <c r="I88" s="224"/>
      <c r="J88" s="114"/>
      <c r="K88" s="203"/>
      <c r="L88" s="203"/>
      <c r="M88" s="204"/>
      <c r="N88" s="204"/>
      <c r="O88" s="407"/>
      <c r="P88" s="407"/>
      <c r="Q88" s="407"/>
      <c r="R88" s="408"/>
      <c r="S88" s="320"/>
      <c r="T88" s="320"/>
      <c r="U88" s="320"/>
      <c r="V88" s="320"/>
    </row>
    <row r="89" outlineLevel="1">
      <c r="A89" s="411" t="s">
        <v>474</v>
      </c>
      <c r="B89" s="399" t="s">
        <v>469</v>
      </c>
      <c r="C89" s="415" t="b">
        <v>0</v>
      </c>
      <c r="D89" s="199" t="s">
        <v>74</v>
      </c>
      <c r="E89" s="426">
        <v>37.0</v>
      </c>
      <c r="F89" s="199" t="s">
        <v>4534</v>
      </c>
      <c r="G89" s="200" t="s">
        <v>4535</v>
      </c>
      <c r="H89" s="283" t="s">
        <v>4536</v>
      </c>
      <c r="I89" s="221"/>
      <c r="J89" s="110"/>
      <c r="K89" s="203"/>
      <c r="L89" s="203"/>
      <c r="M89" s="204"/>
      <c r="N89" s="204"/>
      <c r="O89" s="205">
        <v>1.0</v>
      </c>
      <c r="P89" s="205">
        <v>1.0</v>
      </c>
      <c r="Q89" s="205">
        <v>1.0</v>
      </c>
      <c r="R89" s="408"/>
      <c r="S89" s="320"/>
      <c r="T89" s="320"/>
      <c r="U89" s="320"/>
      <c r="V89" s="320"/>
    </row>
    <row r="90" outlineLevel="1">
      <c r="A90" s="207"/>
      <c r="B90" s="399" t="s">
        <v>462</v>
      </c>
      <c r="C90" s="207"/>
      <c r="D90" s="199" t="s">
        <v>206</v>
      </c>
      <c r="E90" s="207"/>
      <c r="F90" s="199" t="s">
        <v>303</v>
      </c>
      <c r="G90" s="200">
        <v>2.4</v>
      </c>
      <c r="H90" s="112"/>
      <c r="I90" s="224"/>
      <c r="J90" s="114"/>
      <c r="K90" s="203"/>
      <c r="L90" s="203"/>
      <c r="M90" s="204"/>
      <c r="N90" s="204"/>
      <c r="O90" s="407"/>
      <c r="P90" s="407"/>
      <c r="Q90" s="407"/>
      <c r="R90" s="408"/>
      <c r="S90" s="320"/>
      <c r="T90" s="320"/>
      <c r="U90" s="320"/>
      <c r="V90" s="320"/>
    </row>
    <row r="91" outlineLevel="1">
      <c r="A91" s="411" t="s">
        <v>477</v>
      </c>
      <c r="B91" s="399" t="s">
        <v>469</v>
      </c>
      <c r="C91" s="415" t="b">
        <v>0</v>
      </c>
      <c r="D91" s="199" t="s">
        <v>74</v>
      </c>
      <c r="E91" s="426">
        <v>51.0</v>
      </c>
      <c r="F91" s="199" t="s">
        <v>2068</v>
      </c>
      <c r="G91" s="200">
        <v>7.8</v>
      </c>
      <c r="H91" s="1141"/>
      <c r="I91" s="221"/>
      <c r="J91" s="110"/>
      <c r="K91" s="203"/>
      <c r="L91" s="203"/>
      <c r="M91" s="204"/>
      <c r="N91" s="204"/>
      <c r="O91" s="205">
        <v>1.0</v>
      </c>
      <c r="P91" s="205">
        <v>1.0</v>
      </c>
      <c r="Q91" s="205">
        <v>1.0</v>
      </c>
      <c r="R91" s="408"/>
      <c r="S91" s="320"/>
      <c r="T91" s="320"/>
      <c r="U91" s="320"/>
      <c r="V91" s="320"/>
    </row>
    <row r="92" outlineLevel="1">
      <c r="A92" s="207"/>
      <c r="B92" s="399" t="s">
        <v>462</v>
      </c>
      <c r="C92" s="207"/>
      <c r="D92" s="199" t="s">
        <v>206</v>
      </c>
      <c r="E92" s="207"/>
      <c r="F92" s="199" t="s">
        <v>194</v>
      </c>
      <c r="G92" s="200">
        <v>3.5999999999999996</v>
      </c>
      <c r="H92" s="112"/>
      <c r="I92" s="224"/>
      <c r="J92" s="114"/>
      <c r="K92" s="203"/>
      <c r="L92" s="203"/>
      <c r="M92" s="204"/>
      <c r="N92" s="204"/>
      <c r="O92" s="407"/>
      <c r="P92" s="407"/>
      <c r="Q92" s="407"/>
      <c r="R92" s="408"/>
      <c r="S92" s="179"/>
      <c r="T92" s="179"/>
      <c r="U92" s="179"/>
      <c r="V92" s="179"/>
    </row>
    <row r="93" outlineLevel="1">
      <c r="A93" s="411" t="s">
        <v>482</v>
      </c>
      <c r="B93" s="399" t="s">
        <v>469</v>
      </c>
      <c r="C93" s="415" t="b">
        <v>0</v>
      </c>
      <c r="D93" s="199" t="s">
        <v>835</v>
      </c>
      <c r="E93" s="426">
        <v>54.0</v>
      </c>
      <c r="F93" s="199" t="s">
        <v>2068</v>
      </c>
      <c r="G93" s="200">
        <v>7.8</v>
      </c>
      <c r="H93" s="1141"/>
      <c r="I93" s="221"/>
      <c r="J93" s="110"/>
      <c r="K93" s="203"/>
      <c r="L93" s="203"/>
      <c r="M93" s="204"/>
      <c r="N93" s="204"/>
      <c r="O93" s="205">
        <v>1.0</v>
      </c>
      <c r="P93" s="205">
        <v>1.0</v>
      </c>
      <c r="Q93" s="205">
        <v>1.0</v>
      </c>
      <c r="R93" s="408"/>
      <c r="S93" s="179"/>
      <c r="T93" s="179"/>
      <c r="U93" s="179"/>
      <c r="V93" s="179"/>
    </row>
    <row r="94" outlineLevel="1">
      <c r="A94" s="207"/>
      <c r="B94" s="399" t="s">
        <v>462</v>
      </c>
      <c r="C94" s="207"/>
      <c r="D94" s="199" t="s">
        <v>154</v>
      </c>
      <c r="E94" s="207"/>
      <c r="F94" s="199" t="s">
        <v>194</v>
      </c>
      <c r="G94" s="200">
        <v>3.5999999999999996</v>
      </c>
      <c r="H94" s="112"/>
      <c r="I94" s="224"/>
      <c r="J94" s="114"/>
      <c r="K94" s="203"/>
      <c r="L94" s="203"/>
      <c r="M94" s="204"/>
      <c r="N94" s="204"/>
      <c r="O94" s="407"/>
      <c r="P94" s="407"/>
      <c r="Q94" s="407"/>
      <c r="R94" s="408"/>
      <c r="S94" s="179"/>
      <c r="T94" s="179"/>
      <c r="U94" s="179"/>
      <c r="V94" s="179"/>
    </row>
    <row r="95">
      <c r="A95" s="312"/>
      <c r="B95" s="315"/>
      <c r="C95" s="317"/>
      <c r="D95" s="317"/>
      <c r="E95" s="319"/>
      <c r="F95" s="248"/>
      <c r="G95" s="248"/>
      <c r="H95" s="319"/>
      <c r="I95" s="319"/>
      <c r="J95" s="320"/>
      <c r="K95" s="320"/>
      <c r="L95" s="121"/>
      <c r="M95" s="121"/>
      <c r="N95" s="121"/>
      <c r="O95" s="179"/>
      <c r="P95" s="179"/>
      <c r="Q95" s="121"/>
      <c r="R95" s="121"/>
      <c r="S95" s="121"/>
      <c r="T95" s="121"/>
      <c r="U95" s="121"/>
      <c r="V95" s="121"/>
    </row>
    <row r="96">
      <c r="A96" s="429" t="s">
        <v>486</v>
      </c>
      <c r="B96" s="110"/>
      <c r="C96" s="392"/>
      <c r="D96" s="121"/>
      <c r="E96" s="121"/>
      <c r="F96" s="121"/>
      <c r="G96" s="121"/>
      <c r="H96" s="121"/>
      <c r="I96" s="121"/>
      <c r="J96" s="180"/>
      <c r="K96" s="121"/>
      <c r="L96" s="121"/>
      <c r="M96" s="121"/>
      <c r="N96" s="121"/>
      <c r="O96" s="121"/>
      <c r="P96" s="121"/>
      <c r="Q96" s="180"/>
      <c r="R96" s="121"/>
      <c r="S96" s="121"/>
      <c r="T96" s="121"/>
      <c r="U96" s="121"/>
      <c r="V96" s="121"/>
    </row>
    <row r="97" outlineLevel="1">
      <c r="A97" s="112"/>
      <c r="B97" s="114"/>
      <c r="C97" s="430" t="s">
        <v>487</v>
      </c>
      <c r="D97" s="430" t="s">
        <v>489</v>
      </c>
      <c r="E97" s="430" t="s">
        <v>49</v>
      </c>
      <c r="F97" s="430" t="s">
        <v>490</v>
      </c>
      <c r="G97" s="431"/>
      <c r="H97" s="319"/>
      <c r="I97" s="319"/>
      <c r="J97" s="320"/>
      <c r="K97" s="320"/>
      <c r="L97" s="121"/>
      <c r="M97" s="121"/>
      <c r="N97" s="121"/>
      <c r="O97" s="121"/>
      <c r="P97" s="121"/>
      <c r="Q97" s="121"/>
      <c r="R97" s="121"/>
      <c r="S97" s="121"/>
      <c r="T97" s="121"/>
      <c r="U97" s="121"/>
      <c r="V97" s="121"/>
    </row>
    <row r="98" outlineLevel="1">
      <c r="A98" s="432" t="s">
        <v>492</v>
      </c>
      <c r="B98" s="433" t="s">
        <v>455</v>
      </c>
      <c r="C98" s="127" t="str">
        <f t="array" ref="C98">INDEX(Dodges!$C$3:$U$84, MATCH($A$1,Dodges!$A$3:$A$85,0), MATCH(C97,Dodges!$C$2:$F$2,0))</f>
        <v>3-17</v>
      </c>
      <c r="D98" s="127" t="str">
        <f t="array" ref="D98">INDEX(Dodges!$C$3:$U$84, MATCH($A$1,Dodges!$A$3:$A$85,0), MATCH(D97,Dodges!$C$2:$F$2,0))</f>
        <v>6-17</v>
      </c>
      <c r="E98" s="127" t="str">
        <f t="array" ref="E98">INDEX(Dodges!$C$3:$U$84, MATCH($A$1,Dodges!$A$3:$A$85,0), MATCH(E97,Dodges!$C$2:$F$2,0))</f>
        <v>25 (20)</v>
      </c>
      <c r="F98" s="127" t="str">
        <f t="array" ref="F98">INDEX(Dodges!$C$3:$U$84, MATCH($A$1,Dodges!$A$3:$A$85,0), MATCH(F97,Dodges!$C$2:$F$2,0))</f>
        <v>33 (27)</v>
      </c>
      <c r="G98" s="402"/>
      <c r="H98" s="319"/>
      <c r="I98" s="319"/>
      <c r="J98" s="320"/>
      <c r="K98" s="320"/>
      <c r="L98" s="320"/>
      <c r="M98" s="121"/>
      <c r="N98" s="121"/>
      <c r="O98" s="121"/>
      <c r="P98" s="121"/>
      <c r="Q98" s="121"/>
      <c r="R98" s="121"/>
      <c r="S98" s="121"/>
      <c r="T98" s="121"/>
      <c r="U98" s="121"/>
      <c r="V98" s="121"/>
    </row>
    <row r="99" outlineLevel="1">
      <c r="A99" s="231"/>
      <c r="B99" s="433" t="s">
        <v>496</v>
      </c>
      <c r="C99" s="127" t="str">
        <f t="array" ref="C99">INDEX(Dodges!$G$3:$U$84, MATCH($A$1,Dodges!$A$3:$A$85,0), MATCH(C97,Dodges!$G$2:$J$2,0))</f>
        <v>4-15</v>
      </c>
      <c r="D99" s="127" t="str">
        <f t="array" ref="D99">INDEX(Dodges!$G$3:$U$84, MATCH($A$1,Dodges!$A$3:$A$85,0), MATCH(D97,Dodges!$G$2:$J$2,0))</f>
        <v>8-14</v>
      </c>
      <c r="E99" s="127" t="str">
        <f t="array" ref="E99">INDEX(Dodges!$G$3:$U$84, MATCH($A$1,Dodges!$A$3:$A$85,0), MATCH(E97,Dodges!$G$2:$J$2,0))</f>
        <v>29</v>
      </c>
      <c r="F99" s="127">
        <f t="array" ref="F99">INDEX(Dodges!$G$3:$U$84, MATCH($A$1,Dodges!$A$3:$A$85,0), MATCH(F97,Dodges!$G$2:$J$2,0))</f>
        <v>38</v>
      </c>
      <c r="G99" s="436"/>
      <c r="H99" s="319"/>
      <c r="I99" s="319"/>
      <c r="J99" s="320"/>
      <c r="K99" s="320"/>
      <c r="L99" s="320"/>
      <c r="M99" s="320"/>
      <c r="N99" s="320"/>
      <c r="O99" s="121"/>
      <c r="P99" s="121"/>
      <c r="Q99" s="121"/>
      <c r="R99" s="121"/>
      <c r="S99" s="121"/>
      <c r="T99" s="121"/>
      <c r="U99" s="121"/>
      <c r="V99" s="121"/>
    </row>
    <row r="100" outlineLevel="1">
      <c r="A100" s="112"/>
      <c r="B100" s="433" t="s">
        <v>497</v>
      </c>
      <c r="C100" s="127" t="str">
        <f t="array" ref="C100">INDEX(Dodges!$K$3:$U$84, MATCH($A$1,Dodges!$A$3:$A$85,0), MATCH(C97,Dodges!$K$2:$N$2,0))</f>
        <v>5-16</v>
      </c>
      <c r="D100" s="127" t="str">
        <f t="array" ref="D100">INDEX(Dodges!$K$3:$U$84, MATCH($A$1,Dodges!$A$3:$A$85,0), MATCH(D97,Dodges!$K$2:$N$2,0))</f>
        <v>9-14</v>
      </c>
      <c r="E100" s="127" t="str">
        <f t="array" ref="E100">INDEX(Dodges!$K$3:$U$84, MATCH($A$1,Dodges!$A$3:$A$85,0), MATCH(E97,Dodges!$K$2:$N$2,0))</f>
        <v>34</v>
      </c>
      <c r="F100" s="127" t="str">
        <f t="array" ref="F100">INDEX(Dodges!$K$3:$U$84, MATCH($A$1,Dodges!$A$3:$A$85,0), MATCH(F97,Dodges!$K$2:$N$2,0))</f>
        <v>51</v>
      </c>
      <c r="G100" s="436"/>
      <c r="H100" s="434"/>
      <c r="I100" s="434"/>
      <c r="J100" s="179"/>
      <c r="K100" s="179"/>
      <c r="L100" s="179"/>
      <c r="M100" s="179"/>
      <c r="N100" s="179"/>
      <c r="O100" s="121"/>
      <c r="P100" s="121"/>
      <c r="Q100" s="121"/>
      <c r="R100" s="121"/>
      <c r="S100" s="121"/>
      <c r="T100" s="121"/>
      <c r="U100" s="121"/>
      <c r="V100" s="121"/>
    </row>
    <row r="101" outlineLevel="1">
      <c r="A101" s="432" t="s">
        <v>498</v>
      </c>
      <c r="B101" s="433" t="s">
        <v>499</v>
      </c>
      <c r="C101" s="127" t="str">
        <f t="array" ref="C101">INDEX(Dodges!$O$3:$U$84, MATCH($A$1,Dodges!$A$3:$A$85,0), MATCH(C97,Dodges!$O$2:$R$2,0))</f>
        <v>3-29</v>
      </c>
      <c r="D101" s="127" t="str">
        <f t="array" ref="D101">INDEX(Dodges!$O$3:$U$84, MATCH($A$1,Dodges!$A$3:$A$85,0), MATCH(D97,Dodges!$O$2:$R$2,0))</f>
        <v>6-27</v>
      </c>
      <c r="E101" s="127" t="str">
        <f t="array" ref="E101">INDEX(Dodges!$O$3:$U$84, MATCH($A$1,Dodges!$A$3:$A$85,0), MATCH(E97,Dodges!$O$2:$R$2,0))</f>
        <v>49</v>
      </c>
      <c r="F101" s="248"/>
      <c r="G101" s="248"/>
      <c r="H101" s="180"/>
      <c r="I101" s="180"/>
      <c r="J101" s="121"/>
      <c r="K101" s="121"/>
      <c r="L101" s="121"/>
      <c r="M101" s="121"/>
      <c r="N101" s="121"/>
      <c r="O101" s="320"/>
      <c r="P101" s="320"/>
      <c r="Q101" s="320"/>
      <c r="R101" s="320"/>
      <c r="S101" s="320"/>
      <c r="T101" s="320"/>
      <c r="U101" s="320"/>
      <c r="V101" s="320"/>
    </row>
    <row r="102" outlineLevel="1">
      <c r="A102" s="112"/>
      <c r="B102" s="433" t="s">
        <v>500</v>
      </c>
      <c r="C102" s="127" t="str">
        <f t="array" ref="C102">INDEX(Dodges!$S$3:$U$84, MATCH($A$1,Dodges!$A$3:$A$85,0), MATCH(C97,Dodges!$S$2:$U$2,0))</f>
        <v>3-21</v>
      </c>
      <c r="D102" s="127" t="str">
        <f t="array" ref="D102">INDEX(Dodges!$S$3:$U$84, MATCH($A$1,Dodges!$A$3:$A$85,0), MATCH(D97,Dodges!$S$2:$U$2,0))</f>
        <v>6-20</v>
      </c>
      <c r="E102" s="127" t="str">
        <f t="array" ref="E102">INDEX(Dodges!$S$3:$U$84, MATCH($A$1,Dodges!$A$3:$A$85,0), MATCH(E97,Dodges!$S$2:$U$2,0))</f>
        <v>真横：81
真上：107
真下：67</v>
      </c>
      <c r="F102" s="436"/>
      <c r="G102" s="436"/>
      <c r="H102" s="180"/>
      <c r="I102" s="180"/>
      <c r="J102" s="179"/>
      <c r="K102" s="179"/>
      <c r="L102" s="179"/>
      <c r="M102" s="179"/>
      <c r="N102" s="121"/>
      <c r="O102" s="180"/>
      <c r="P102" s="180"/>
      <c r="Q102" s="180"/>
      <c r="R102" s="180"/>
      <c r="S102" s="180"/>
      <c r="T102" s="180"/>
      <c r="U102" s="180"/>
      <c r="V102" s="180"/>
    </row>
    <row r="103">
      <c r="A103" s="438"/>
      <c r="B103" s="439"/>
      <c r="C103" s="431"/>
      <c r="D103" s="431"/>
      <c r="E103" s="440"/>
      <c r="F103" s="431"/>
      <c r="G103" s="431"/>
      <c r="H103" s="431"/>
      <c r="I103" s="431"/>
      <c r="J103" s="121"/>
      <c r="K103" s="319"/>
      <c r="L103" s="319"/>
      <c r="M103" s="319"/>
      <c r="N103" s="319"/>
      <c r="O103" s="180"/>
      <c r="P103" s="180"/>
      <c r="Q103" s="180"/>
      <c r="R103" s="180"/>
      <c r="S103" s="180"/>
      <c r="T103" s="180"/>
      <c r="U103" s="180"/>
      <c r="V103" s="180"/>
    </row>
    <row r="104">
      <c r="A104" s="2523" t="s">
        <v>501</v>
      </c>
      <c r="B104" s="110"/>
      <c r="C104" s="2524"/>
      <c r="D104" s="2525"/>
      <c r="E104" s="2524"/>
      <c r="F104" s="2526"/>
      <c r="G104" s="2526"/>
      <c r="H104" s="179"/>
      <c r="I104" s="179"/>
      <c r="J104" s="180"/>
      <c r="K104" s="180"/>
      <c r="L104" s="180"/>
      <c r="M104" s="180"/>
      <c r="N104" s="180"/>
      <c r="O104" s="180"/>
      <c r="P104" s="180"/>
      <c r="Q104" s="180"/>
      <c r="R104" s="180"/>
      <c r="S104" s="180"/>
      <c r="T104" s="180"/>
      <c r="U104" s="180"/>
      <c r="V104" s="180"/>
    </row>
    <row r="105" outlineLevel="1">
      <c r="A105" s="112"/>
      <c r="B105" s="114"/>
      <c r="C105" s="2527" t="s">
        <v>487</v>
      </c>
      <c r="D105" s="2527" t="s">
        <v>49</v>
      </c>
      <c r="E105" s="2527" t="s">
        <v>48</v>
      </c>
      <c r="F105" s="2527" t="s">
        <v>50</v>
      </c>
      <c r="G105" s="2528" t="s">
        <v>51</v>
      </c>
      <c r="H105" s="320"/>
      <c r="I105" s="320"/>
      <c r="J105" s="179"/>
      <c r="K105" s="444" t="str">
        <f>'テンプレート'!K116</f>
        <v>アイテム取得</v>
      </c>
      <c r="L105" s="117"/>
      <c r="M105" s="445" t="str">
        <f>'テンプレート'!M116</f>
        <v>取得フレーム</v>
      </c>
      <c r="N105" s="445" t="str">
        <f>'テンプレート'!N116</f>
        <v>Duration</v>
      </c>
      <c r="O105" s="180"/>
      <c r="P105" s="180"/>
      <c r="Q105" s="180"/>
      <c r="R105" s="180"/>
      <c r="S105" s="180"/>
      <c r="T105" s="180"/>
      <c r="U105" s="180"/>
      <c r="V105" s="180"/>
    </row>
    <row r="106" outlineLevel="1">
      <c r="A106" s="446" t="s">
        <v>502</v>
      </c>
      <c r="B106" s="447" t="s">
        <v>503</v>
      </c>
      <c r="C106" s="1136"/>
      <c r="D106" s="564">
        <f t="array" ref="D106">INDEX('Ledge  Tech'!$C$3:$C106, MATCH($A$1,'Ledge  Tech'!$A$3:$A$109,0), MATCH(D105,'Ledge  Tech'!$C$2,0))</f>
        <v>19</v>
      </c>
      <c r="E106" s="1136"/>
      <c r="F106" s="1136"/>
      <c r="G106" s="1136"/>
      <c r="H106" s="320"/>
      <c r="I106" s="320"/>
      <c r="J106" s="121"/>
      <c r="K106" s="449" t="str">
        <f>'テンプレート'!K117</f>
        <v>小アイテム</v>
      </c>
      <c r="L106" s="450" t="str">
        <f>'テンプレート'!L117</f>
        <v>On-Spot</v>
      </c>
      <c r="M106" s="127" t="s">
        <v>504</v>
      </c>
      <c r="N106" s="127">
        <v>7.0</v>
      </c>
      <c r="O106" s="180"/>
      <c r="P106" s="180"/>
      <c r="Q106" s="180"/>
      <c r="R106" s="180"/>
      <c r="S106" s="180"/>
      <c r="T106" s="180"/>
      <c r="U106" s="180"/>
      <c r="V106" s="180"/>
    </row>
    <row r="107" outlineLevel="1">
      <c r="A107" s="222"/>
      <c r="B107" s="447" t="s">
        <v>455</v>
      </c>
      <c r="C107" s="564" t="str">
        <f t="array" ref="C107">INDEX('Ledge  Tech'!$D$3:$E106, MATCH($A$1,'Ledge  Tech'!$A$3:$A$109,0), MATCH(C105,'Ledge  Tech'!$D$2:$E$2,0))</f>
        <v>1-33</v>
      </c>
      <c r="D107" s="564">
        <f t="array" ref="D107">INDEX('Ledge  Tech'!$D$3:$E106, MATCH($A$1,'Ledge  Tech'!$A$3:$A$109,0), MATCH(D105,'Ledge  Tech'!$D$2:$E$2,0))</f>
        <v>34</v>
      </c>
      <c r="E107" s="1136"/>
      <c r="F107" s="1136"/>
      <c r="G107" s="1136"/>
      <c r="H107" s="320"/>
      <c r="I107" s="320"/>
      <c r="J107" s="179"/>
      <c r="K107" s="207"/>
      <c r="L107" s="450" t="str">
        <f>'テンプレート'!L118</f>
        <v>歩き</v>
      </c>
      <c r="M107" s="127" t="s">
        <v>504</v>
      </c>
      <c r="N107" s="127">
        <v>19.0</v>
      </c>
      <c r="O107" s="180"/>
      <c r="P107" s="180"/>
      <c r="Q107" s="180"/>
      <c r="R107" s="180"/>
      <c r="S107" s="180"/>
      <c r="T107" s="180"/>
      <c r="U107" s="180"/>
      <c r="V107" s="180"/>
    </row>
    <row r="108" outlineLevel="1">
      <c r="A108" s="222"/>
      <c r="B108" s="447" t="s">
        <v>486</v>
      </c>
      <c r="C108" s="564" t="str">
        <f t="array" ref="C108">INDEX('Ledge  Tech'!$F$3:$G$109, MATCH($A$1,'Ledge  Tech'!$A$3:$A$109,0), MATCH(C105,'Ledge  Tech'!$F$2:$G$2,0))</f>
        <v>1-25</v>
      </c>
      <c r="D108" s="564">
        <f t="array" ref="D108">INDEX('Ledge  Tech'!$F$3:$G$109, MATCH($A$1,'Ledge  Tech'!$A$3:$A$109,0), MATCH(D105,'Ledge  Tech'!$F$2:$G$2,0))</f>
        <v>45</v>
      </c>
      <c r="E108" s="1136"/>
      <c r="F108" s="1136"/>
      <c r="G108" s="1136"/>
      <c r="H108" s="320"/>
      <c r="I108" s="320"/>
      <c r="J108" s="121"/>
      <c r="K108" s="451" t="str">
        <f>'テンプレート'!K119</f>
        <v>アイテム投擲</v>
      </c>
      <c r="L108" s="117"/>
      <c r="M108" s="445" t="str">
        <f>'テンプレート'!M119</f>
        <v>投擲フレーム</v>
      </c>
      <c r="N108" s="445" t="str">
        <f>'テンプレート'!N119</f>
        <v>Duration</v>
      </c>
      <c r="O108" s="180"/>
      <c r="P108" s="180"/>
      <c r="Q108" s="180"/>
      <c r="R108" s="180"/>
      <c r="S108" s="180"/>
      <c r="T108" s="180"/>
      <c r="U108" s="180"/>
      <c r="V108" s="180"/>
    </row>
    <row r="109" outlineLevel="1">
      <c r="A109" s="222"/>
      <c r="B109" s="447" t="s">
        <v>505</v>
      </c>
      <c r="C109" s="564" t="str">
        <f t="array" ref="C109">INDEX('Ledge  Tech'!$H$3:$I$109, MATCH($A$1,'Ledge  Tech'!$A$3:$A$109,0), MATCH(C105,'Ledge  Tech'!$H$2:$I$2,0))</f>
        <v>1-12</v>
      </c>
      <c r="D109" s="564">
        <f t="array" ref="D109">INDEX('Ledge  Tech'!$H$3:$I$109, MATCH($A$1,'Ledge  Tech'!$A$3:$A$109,0), MATCH(D105,'Ledge  Tech'!$H$2:$I$2,0))</f>
        <v>14</v>
      </c>
      <c r="E109" s="1136"/>
      <c r="F109" s="1136"/>
      <c r="G109" s="1136"/>
      <c r="H109" s="320"/>
      <c r="I109" s="320"/>
      <c r="J109" s="179"/>
      <c r="K109" s="452" t="str">
        <f>'テンプレート'!K120</f>
        <v>Ground投擲</v>
      </c>
      <c r="L109" s="450" t="str">
        <f>'テンプレート'!L120</f>
        <v>前Throws</v>
      </c>
      <c r="M109" s="127" t="s">
        <v>145</v>
      </c>
      <c r="N109" s="127">
        <v>24.0</v>
      </c>
      <c r="O109" s="121"/>
      <c r="P109" s="121"/>
      <c r="Q109" s="121"/>
      <c r="R109" s="121"/>
      <c r="S109" s="121"/>
      <c r="T109" s="121"/>
      <c r="U109" s="121"/>
      <c r="V109" s="121"/>
    </row>
    <row r="110" outlineLevel="1">
      <c r="A110" s="207"/>
      <c r="B110" s="447" t="s">
        <v>506</v>
      </c>
      <c r="C110" s="564" t="str">
        <f t="array" ref="C110">INDEX('Ledge  Tech'!$J$3:$M$109, MATCH($A$1,'Ledge  Tech'!$A$3:$A$109,0), MATCH(C105,'Ledge  Tech'!$J$2:$M$2,0))</f>
        <v>1-21</v>
      </c>
      <c r="D110" s="564">
        <f t="array" ref="D110">INDEX('Ledge  Tech'!$J$3:$M$109, MATCH($A$1,'Ledge  Tech'!$A$3:$A$109,0), MATCH(D105,'Ledge  Tech'!$J$2:$M$2,0))</f>
        <v>55</v>
      </c>
      <c r="E110" s="564" t="str">
        <f t="array" ref="E110">INDEX('Ledge  Tech'!$J$3:$M$109, MATCH($A$1,'Ledge  Tech'!$A$3:$A$109,0), MATCH(E105,'Ledge  Tech'!$J$2:$M$2,0))</f>
        <v>19-21</v>
      </c>
      <c r="F110" s="564">
        <f t="array" ref="F110">INDEX('Ledge  Tech'!$J$3:$M$109, MATCH($A$1,'Ledge  Tech'!$A$3:$A$109,0), MATCH(F105,'Ledge  Tech'!$J$2:$M$2,0))</f>
        <v>9</v>
      </c>
      <c r="G110" s="564">
        <f>F110*1.2</f>
        <v>10.8</v>
      </c>
      <c r="H110" s="320"/>
      <c r="I110" s="320"/>
      <c r="J110" s="121"/>
      <c r="K110" s="222"/>
      <c r="L110" s="450" t="str">
        <f>'テンプレート'!L121</f>
        <v>後Throws</v>
      </c>
      <c r="M110" s="127" t="s">
        <v>173</v>
      </c>
      <c r="N110" s="127">
        <v>24.0</v>
      </c>
      <c r="O110" s="121"/>
      <c r="P110" s="121"/>
      <c r="Q110" s="121"/>
      <c r="R110" s="121"/>
      <c r="S110" s="121"/>
      <c r="T110" s="121"/>
      <c r="U110" s="121"/>
      <c r="V110" s="121"/>
    </row>
    <row r="111" outlineLevel="1">
      <c r="A111" s="446" t="s">
        <v>507</v>
      </c>
      <c r="B111" s="447" t="s">
        <v>455</v>
      </c>
      <c r="C111" s="564" t="str">
        <f t="array" ref="C111">INDEX('Ledge  Tech'!$N$3:$O$109, MATCH($A$1,'Ledge  Tech'!$A$3:$A$109,0), MATCH(C105,'Ledge  Tech'!$N$2:$O$2,0))</f>
        <v>1-20</v>
      </c>
      <c r="D111" s="564">
        <f t="array" ref="D111">INDEX('Ledge  Tech'!$N$3:$O$109, MATCH($A$1,'Ledge  Tech'!$A$3:$A$109,0), MATCH(D105,'Ledge  Tech'!$N$2:$O$2,0))</f>
        <v>26</v>
      </c>
      <c r="E111" s="1136"/>
      <c r="F111" s="1136"/>
      <c r="G111" s="1136"/>
      <c r="H111" s="320"/>
      <c r="I111" s="320"/>
      <c r="J111" s="179"/>
      <c r="K111" s="222"/>
      <c r="L111" s="450" t="str">
        <f>'テンプレート'!L122</f>
        <v>上Throws</v>
      </c>
      <c r="M111" s="127" t="s">
        <v>74</v>
      </c>
      <c r="N111" s="127">
        <v>23.0</v>
      </c>
      <c r="O111" s="320"/>
      <c r="P111" s="320"/>
      <c r="Q111" s="320"/>
      <c r="R111" s="320"/>
      <c r="S111" s="320"/>
      <c r="T111" s="320"/>
      <c r="U111" s="320"/>
      <c r="V111" s="320"/>
    </row>
    <row r="112" outlineLevel="1">
      <c r="A112" s="222"/>
      <c r="B112" s="447" t="s">
        <v>496</v>
      </c>
      <c r="C112" s="564" t="str">
        <f t="array" ref="C112">INDEX('Ledge  Tech'!$P$3:$Q$109, MATCH($A$1,'Ledge  Tech'!$A$3:$A$109,0), MATCH(C105,'Ledge  Tech'!$P$2:$Q$2,0))</f>
        <v>1-20</v>
      </c>
      <c r="D112" s="564">
        <f t="array" ref="D112">INDEX('Ledge  Tech'!$P$3:$Q$109, MATCH($A$1,'Ledge  Tech'!$A$3:$A$109,0), MATCH(D105,'Ledge  Tech'!$P$2:$Q$2,0))</f>
        <v>40</v>
      </c>
      <c r="E112" s="1136"/>
      <c r="F112" s="1136"/>
      <c r="G112" s="1136"/>
      <c r="H112" s="320"/>
      <c r="I112" s="320"/>
      <c r="J112" s="121"/>
      <c r="K112" s="222"/>
      <c r="L112" s="450" t="str">
        <f>'テンプレート'!L123</f>
        <v>下Throws</v>
      </c>
      <c r="M112" s="127" t="s">
        <v>145</v>
      </c>
      <c r="N112" s="127">
        <v>19.0</v>
      </c>
      <c r="O112" s="180"/>
      <c r="P112" s="180"/>
      <c r="Q112" s="180"/>
      <c r="R112" s="180"/>
      <c r="S112" s="180"/>
      <c r="T112" s="180"/>
      <c r="U112" s="180"/>
      <c r="V112" s="180"/>
    </row>
    <row r="113" outlineLevel="1">
      <c r="A113" s="207"/>
      <c r="B113" s="447" t="s">
        <v>497</v>
      </c>
      <c r="C113" s="564" t="str">
        <f t="array" ref="C113">INDEX('Ledge  Tech'!$R$3:$S$109, MATCH($A$1,'Ledge  Tech'!$A$3:$A$109,0), MATCH(C105,'Ledge  Tech'!$R$2:$S$2,0))</f>
        <v>1-20</v>
      </c>
      <c r="D113" s="564">
        <f t="array" ref="D113">INDEX('Ledge  Tech'!$R$3:$S$109, MATCH($A$1,'Ledge  Tech'!$A$3:$A$109,0), MATCH(D105,'Ledge  Tech'!$R$2:$S$2,0))</f>
        <v>40</v>
      </c>
      <c r="E113" s="1136"/>
      <c r="F113" s="1136"/>
      <c r="G113" s="1136"/>
      <c r="H113" s="320"/>
      <c r="I113" s="320"/>
      <c r="J113" s="179"/>
      <c r="K113" s="222"/>
      <c r="L113" s="453" t="str">
        <f>'テンプレート'!L124</f>
        <v>ダッシュ</v>
      </c>
      <c r="M113" s="127" t="s">
        <v>229</v>
      </c>
      <c r="N113" s="127">
        <v>37.0</v>
      </c>
      <c r="O113" s="180"/>
      <c r="P113" s="180"/>
      <c r="Q113" s="180"/>
      <c r="R113" s="180"/>
      <c r="S113" s="180"/>
      <c r="T113" s="180"/>
      <c r="U113" s="180"/>
      <c r="V113" s="180"/>
    </row>
    <row r="114" outlineLevel="1">
      <c r="A114" s="446" t="s">
        <v>508</v>
      </c>
      <c r="B114" s="447" t="s">
        <v>509</v>
      </c>
      <c r="C114" s="1136"/>
      <c r="D114" s="564" t="str">
        <f t="array" ref="D114">INDEX('Get-Ups'!$C$3:$C106, MATCH($A$1,'Get-Ups'!$A$3:$A$109,0), MATCH(D105,'Get-Ups'!$C$2:$AD$2,0))</f>
        <v>25</v>
      </c>
      <c r="E114" s="1136"/>
      <c r="F114" s="1136"/>
      <c r="G114" s="1136"/>
      <c r="H114" s="320"/>
      <c r="I114" s="320"/>
      <c r="J114" s="121"/>
      <c r="K114" s="207"/>
      <c r="L114" s="453" t="str">
        <f>'テンプレート'!L125</f>
        <v>On-Spot捨て</v>
      </c>
      <c r="M114" s="127" t="s">
        <v>66</v>
      </c>
      <c r="N114" s="127">
        <v>23.0</v>
      </c>
      <c r="O114" s="180"/>
      <c r="P114" s="180"/>
      <c r="Q114" s="180"/>
      <c r="R114" s="180"/>
      <c r="S114" s="180"/>
      <c r="T114" s="180"/>
      <c r="U114" s="180"/>
      <c r="V114" s="180"/>
    </row>
    <row r="115" outlineLevel="1">
      <c r="A115" s="222"/>
      <c r="B115" s="447" t="s">
        <v>455</v>
      </c>
      <c r="C115" s="2529" t="str">
        <f t="array" ref="C115">INDEX('Get-Ups'!$D$3:$E106, MATCH($A$1,'Get-Ups'!$A$3:$A$109,0), MATCH(C105,'Get-Ups'!$D$2:$AD$2,0))</f>
        <v>1-22</v>
      </c>
      <c r="D115" s="2530">
        <f t="array" ref="D115">INDEX('Get-Ups'!$D$3:$E106, MATCH($A$1,'Get-Ups'!$A$3:$A$109,0), MATCH(D105,'Get-Ups'!$D$2:$AD$2,0))</f>
        <v>29</v>
      </c>
      <c r="E115" s="1136"/>
      <c r="F115" s="1136"/>
      <c r="G115" s="1136"/>
      <c r="H115" s="320"/>
      <c r="I115" s="320"/>
      <c r="J115" s="179"/>
      <c r="K115" s="452" t="str">
        <f>'テンプレート'!K126</f>
        <v>Air投擲</v>
      </c>
      <c r="L115" s="450" t="str">
        <f>'テンプレート'!L126</f>
        <v>前Throws</v>
      </c>
      <c r="M115" s="127" t="s">
        <v>145</v>
      </c>
      <c r="N115" s="127">
        <v>24.0</v>
      </c>
      <c r="O115" s="180"/>
      <c r="P115" s="180"/>
      <c r="Q115" s="180"/>
      <c r="R115" s="180"/>
      <c r="S115" s="180"/>
      <c r="T115" s="180"/>
      <c r="U115" s="180"/>
      <c r="V115" s="180"/>
    </row>
    <row r="116" outlineLevel="1">
      <c r="A116" s="222"/>
      <c r="B116" s="447" t="s">
        <v>496</v>
      </c>
      <c r="C116" s="2529" t="str">
        <f t="array" ref="C116">INDEX('Get-Ups'!$F$3:$G$109, MATCH($A$1,'Get-Ups'!$A$3:$A$109,0), MATCH(C105,'Get-Ups'!$F$2:$AD$2,0))</f>
        <v>1-22</v>
      </c>
      <c r="D116" s="2530">
        <f t="array" ref="D116">INDEX('Get-Ups'!$F$3:$G$109, MATCH($A$1,'Get-Ups'!$A$3:$A$109,0), MATCH(D105,'Get-Ups'!$F$2:$AD$2,0))</f>
        <v>35</v>
      </c>
      <c r="E116" s="1136"/>
      <c r="F116" s="1136"/>
      <c r="G116" s="1136"/>
      <c r="H116" s="320"/>
      <c r="I116" s="320"/>
      <c r="J116" s="121"/>
      <c r="K116" s="222"/>
      <c r="L116" s="450" t="str">
        <f>'テンプレート'!L127</f>
        <v>後Throws</v>
      </c>
      <c r="M116" s="127" t="s">
        <v>191</v>
      </c>
      <c r="N116" s="127">
        <v>24.0</v>
      </c>
      <c r="O116" s="180"/>
      <c r="P116" s="180"/>
      <c r="Q116" s="180"/>
      <c r="R116" s="180"/>
      <c r="S116" s="180"/>
      <c r="T116" s="180"/>
      <c r="U116" s="180"/>
      <c r="V116" s="180"/>
    </row>
    <row r="117" outlineLevel="1">
      <c r="A117" s="222"/>
      <c r="B117" s="447" t="s">
        <v>497</v>
      </c>
      <c r="C117" s="564" t="str">
        <f t="array" ref="C117">INDEX('Get-Ups'!$H$3:$I$109, MATCH($A$1,'Get-Ups'!$A$3:$A$109,0), MATCH(C105,'Get-Ups'!$H$2:$AD$2,0))</f>
        <v>1-22</v>
      </c>
      <c r="D117" s="564">
        <f t="array" ref="D117">INDEX('Get-Ups'!$H$3:$I$109, MATCH($A$1,'Get-Ups'!$A$3:$A$109,0), MATCH(D105,'Get-Ups'!$H$2:$AD$2,0))</f>
        <v>35</v>
      </c>
      <c r="E117" s="1136"/>
      <c r="F117" s="1136"/>
      <c r="G117" s="1136"/>
      <c r="H117" s="320"/>
      <c r="I117" s="320"/>
      <c r="J117" s="179"/>
      <c r="K117" s="222"/>
      <c r="L117" s="450" t="str">
        <f>'テンプレート'!L128</f>
        <v>上Throws</v>
      </c>
      <c r="M117" s="127" t="s">
        <v>74</v>
      </c>
      <c r="N117" s="127">
        <v>23.0</v>
      </c>
      <c r="O117" s="180"/>
      <c r="P117" s="180"/>
      <c r="Q117" s="180"/>
      <c r="R117" s="180"/>
      <c r="S117" s="180"/>
      <c r="T117" s="180"/>
      <c r="U117" s="180"/>
      <c r="V117" s="180"/>
    </row>
    <row r="118" outlineLevel="1">
      <c r="A118" s="222"/>
      <c r="B118" s="447" t="s">
        <v>510</v>
      </c>
      <c r="C118" s="2531" t="str">
        <f t="array" ref="C118">INDEX('Get-Ups'!$J$3:$M$109, MATCH($A$1,'Get-Ups'!$A$3:$A$109,0), MATCH(C105,'Get-Ups'!$J$2:$AD$2,0))</f>
        <v>1-20</v>
      </c>
      <c r="D118" s="2532">
        <f t="array" ref="D118">INDEX('Get-Ups'!$J$3:$M$109, MATCH($A$1,'Get-Ups'!$A$3:$A$109,0), MATCH(D105,'Get-Ups'!$J$2:$AD$2,0))</f>
        <v>45</v>
      </c>
      <c r="E118" s="2529" t="str">
        <f t="array" ref="E118">INDEX('Get-Ups'!$J$3:$M$109, MATCH($A$1,'Get-Ups'!$A$3:$A$109,0), MATCH(E105,'Get-Ups'!$J$2:$AD$2,0))</f>
        <v>14-15</v>
      </c>
      <c r="F118" s="2530">
        <f t="array" ref="F118">INDEX('Get-Ups'!$J$3:$M$109, MATCH($A$1,'Get-Ups'!$A$3:$A$109,0), MATCH(F105,'Get-Ups'!$J$2:$AD$2,0))</f>
        <v>7</v>
      </c>
      <c r="G118" s="564">
        <f t="shared" ref="G118:G119" si="1">F118*1.2</f>
        <v>8.4</v>
      </c>
      <c r="H118" s="320"/>
      <c r="I118" s="320"/>
      <c r="J118" s="121"/>
      <c r="K118" s="207"/>
      <c r="L118" s="450" t="str">
        <f>'テンプレート'!L129</f>
        <v>下Throws</v>
      </c>
      <c r="M118" s="127" t="s">
        <v>145</v>
      </c>
      <c r="N118" s="127">
        <v>19.0</v>
      </c>
      <c r="O118" s="121"/>
      <c r="P118" s="121"/>
      <c r="Q118" s="121"/>
      <c r="R118" s="121"/>
      <c r="S118" s="121"/>
      <c r="T118" s="121"/>
      <c r="U118" s="121"/>
      <c r="V118" s="121"/>
    </row>
    <row r="119" outlineLevel="1">
      <c r="A119" s="207"/>
      <c r="B119" s="458" t="s">
        <v>511</v>
      </c>
      <c r="C119" s="114"/>
      <c r="D119" s="114"/>
      <c r="E119" s="2529" t="str">
        <f t="array" ref="E119">INDEX('Get-Ups'!$N$3:$O$109, MATCH($A$1,'Get-Ups'!$A$3:$A$109,0), MATCH(E105,'Get-Ups'!$N$2:$AD$2,0))</f>
        <v>19-20</v>
      </c>
      <c r="F119" s="2530">
        <f t="array" ref="F119">INDEX('Get-Ups'!$N$3:$O$109, MATCH($A$1,'Get-Ups'!$A$3:$A$109,0), MATCH(F105,'Get-Ups'!$N$2:$AD$2,0))</f>
        <v>7</v>
      </c>
      <c r="G119" s="564">
        <f t="shared" si="1"/>
        <v>8.4</v>
      </c>
      <c r="H119" s="320"/>
      <c r="I119" s="320"/>
      <c r="J119" s="121"/>
      <c r="K119" s="459" t="str">
        <f>'テンプレート'!K130</f>
        <v>踏み台ジャンプ</v>
      </c>
      <c r="L119" s="224"/>
      <c r="M119" s="445" t="str">
        <f>'テンプレート'!M130</f>
        <v>Duration</v>
      </c>
      <c r="N119" s="138"/>
      <c r="O119" s="121"/>
      <c r="P119" s="121"/>
      <c r="Q119" s="121"/>
      <c r="R119" s="121"/>
      <c r="S119" s="121"/>
      <c r="T119" s="121"/>
      <c r="U119" s="121"/>
      <c r="V119" s="121"/>
    </row>
    <row r="120" outlineLevel="1">
      <c r="A120" s="446" t="s">
        <v>512</v>
      </c>
      <c r="B120" s="447" t="s">
        <v>509</v>
      </c>
      <c r="C120" s="1136"/>
      <c r="D120" s="2529" t="str">
        <f t="array" ref="D120">INDEX('Get-Ups'!$C$3:$C106, MATCH($A$1,'Get-Ups'!$A$3:$A$109,0), MATCH(D105,'Get-Ups'!$C$2,0))</f>
        <v>25</v>
      </c>
      <c r="E120" s="1136"/>
      <c r="F120" s="1136"/>
      <c r="G120" s="1136"/>
      <c r="H120" s="320"/>
      <c r="I120" s="320"/>
      <c r="J120" s="179"/>
      <c r="K120" s="460" t="str">
        <f>'テンプレート'!K131</f>
        <v>踏み</v>
      </c>
      <c r="L120" s="461" t="str">
        <f>'テンプレート'!L131</f>
        <v>踏み</v>
      </c>
      <c r="M120" s="127">
        <v>8.0</v>
      </c>
      <c r="N120" s="462"/>
      <c r="O120" s="121"/>
      <c r="P120" s="121"/>
      <c r="Q120" s="121"/>
      <c r="R120" s="121"/>
      <c r="S120" s="121"/>
      <c r="T120" s="121"/>
      <c r="U120" s="121"/>
      <c r="V120" s="121"/>
    </row>
    <row r="121" outlineLevel="1">
      <c r="A121" s="222"/>
      <c r="B121" s="447" t="s">
        <v>455</v>
      </c>
      <c r="C121" s="2529" t="str">
        <f t="array" ref="C121">INDEX('Get-Ups'!$P$3:$Q$109, MATCH($A$1,'Get-Ups'!$A$3:$A$109,0), MATCH(C105,'Get-Ups'!$P$2:$AD$2,0))</f>
        <v>1-22</v>
      </c>
      <c r="D121" s="2530">
        <f t="array" ref="D121">INDEX('Get-Ups'!$P$3:$Q$109, MATCH($A$1,'Get-Ups'!$A$3:$A$109,0), MATCH(D105,'Get-Ups'!$P$2:$AD$2,0))</f>
        <v>29</v>
      </c>
      <c r="E121" s="1136"/>
      <c r="F121" s="1136"/>
      <c r="G121" s="1136"/>
      <c r="H121" s="320"/>
      <c r="I121" s="320"/>
      <c r="J121" s="121"/>
      <c r="K121" s="452" t="str">
        <f>'テンプレート'!K132</f>
        <v>踏まれ</v>
      </c>
      <c r="L121" s="461" t="str">
        <f>'テンプレート'!L132</f>
        <v>Ground踏まれ</v>
      </c>
      <c r="M121" s="127" t="s">
        <v>504</v>
      </c>
      <c r="N121" s="462"/>
      <c r="O121" s="320"/>
      <c r="P121" s="320"/>
      <c r="Q121" s="320"/>
      <c r="R121" s="320"/>
      <c r="S121" s="320"/>
      <c r="T121" s="320"/>
      <c r="U121" s="320"/>
      <c r="V121" s="320"/>
    </row>
    <row r="122" outlineLevel="1">
      <c r="A122" s="222"/>
      <c r="B122" s="447" t="s">
        <v>496</v>
      </c>
      <c r="C122" s="2529" t="str">
        <f t="array" ref="C122">INDEX('Get-Ups'!$R$3:$S$109, MATCH($A$1,'Get-Ups'!$A$3:$A$109,0), MATCH(C105,'Get-Ups'!$R$2:$AD$2,0))</f>
        <v>1-22</v>
      </c>
      <c r="D122" s="2530">
        <f t="array" ref="D122">INDEX('Get-Ups'!$R$3:$S$109, MATCH($A$1,'Get-Ups'!$A$3:$A$109,0), MATCH(D105,'Get-Ups'!$R$2:$AD$2,0))</f>
        <v>35</v>
      </c>
      <c r="E122" s="1136"/>
      <c r="F122" s="1136"/>
      <c r="G122" s="1136"/>
      <c r="H122" s="320"/>
      <c r="I122" s="320"/>
      <c r="J122" s="179"/>
      <c r="K122" s="222"/>
      <c r="L122" s="461" t="str">
        <f>'テンプレート'!L133</f>
        <v>Ground硬直</v>
      </c>
      <c r="M122" s="127">
        <v>28.0</v>
      </c>
      <c r="N122" s="108"/>
      <c r="O122" s="180"/>
      <c r="P122" s="180"/>
      <c r="Q122" s="180"/>
      <c r="R122" s="180"/>
      <c r="S122" s="180"/>
      <c r="T122" s="180"/>
      <c r="U122" s="180"/>
      <c r="V122" s="180"/>
    </row>
    <row r="123" outlineLevel="1">
      <c r="A123" s="222"/>
      <c r="B123" s="447" t="s">
        <v>497</v>
      </c>
      <c r="C123" s="2529" t="str">
        <f t="array" ref="C123">INDEX('Get-Ups'!$T$3:$U$109, MATCH($A$1,'Get-Ups'!$A$3:$A$109,0), MATCH(C105,'Get-Ups'!$T$2:$AD$2,0))</f>
        <v>1-22</v>
      </c>
      <c r="D123" s="2530">
        <f t="array" ref="D123">INDEX('Get-Ups'!$T$3:$U$109, MATCH($A$1,'Get-Ups'!$A$3:$A$109,0), MATCH(D105,'Get-Ups'!$T$2:$AD$2,0))</f>
        <v>35</v>
      </c>
      <c r="E123" s="1136"/>
      <c r="F123" s="1136"/>
      <c r="G123" s="1136"/>
      <c r="H123" s="320"/>
      <c r="I123" s="320"/>
      <c r="J123" s="121"/>
      <c r="K123" s="222"/>
      <c r="L123" s="461" t="str">
        <f>'テンプレート'!L134</f>
        <v>Air踏まれ</v>
      </c>
      <c r="M123" s="127">
        <v>8.0</v>
      </c>
      <c r="N123" s="108"/>
      <c r="O123" s="180"/>
      <c r="P123" s="180"/>
      <c r="Q123" s="180"/>
      <c r="R123" s="180"/>
      <c r="S123" s="180"/>
      <c r="T123" s="180"/>
      <c r="U123" s="180"/>
      <c r="V123" s="180"/>
    </row>
    <row r="124" outlineLevel="1">
      <c r="A124" s="222"/>
      <c r="B124" s="447" t="s">
        <v>510</v>
      </c>
      <c r="C124" s="2531" t="str">
        <f t="array" ref="C124">INDEX('Get-Ups'!$V$3:$Y$109, MATCH($A$1,'Get-Ups'!$A$3:$A$109,0), MATCH(C105,'Get-Ups'!$V$2:$AD$2,0))</f>
        <v>1-20</v>
      </c>
      <c r="D124" s="2532">
        <f t="array" ref="D124">INDEX('Get-Ups'!$V$3:$Y$109, MATCH($A$1,'Get-Ups'!$A$3:$A$109,0), MATCH(D105,'Get-Ups'!$V$2:$AD$2,0))</f>
        <v>45</v>
      </c>
      <c r="E124" s="2529" t="str">
        <f t="array" ref="E124">INDEX('Get-Ups'!$V$3:$Y$109, MATCH($A$1,'Get-Ups'!$A$3:$A$109,0), MATCH(E105,'Get-Ups'!$V$2:$AD$2,0))</f>
        <v>14-15</v>
      </c>
      <c r="F124" s="2530">
        <f t="array" ref="F124">INDEX('Get-Ups'!$V$3:$Y$109, MATCH($A$1,'Get-Ups'!$A$3:$A$109,0), MATCH(F105,'Get-Ups'!$V$2:$AD$2,0))</f>
        <v>7</v>
      </c>
      <c r="G124" s="564">
        <f t="shared" ref="G124:G125" si="2">F124*1.2</f>
        <v>8.4</v>
      </c>
      <c r="H124" s="320"/>
      <c r="I124" s="320"/>
      <c r="J124" s="179"/>
      <c r="K124" s="222"/>
      <c r="L124" s="461" t="str">
        <f>'テンプレート'!L135</f>
        <v>Air落下</v>
      </c>
      <c r="M124" s="127">
        <v>35.0</v>
      </c>
      <c r="N124" s="108"/>
      <c r="O124" s="180"/>
      <c r="P124" s="180"/>
      <c r="Q124" s="180"/>
      <c r="R124" s="180"/>
      <c r="S124" s="180"/>
      <c r="T124" s="180"/>
      <c r="U124" s="180"/>
      <c r="V124" s="180"/>
    </row>
    <row r="125" outlineLevel="1">
      <c r="A125" s="207"/>
      <c r="B125" s="458" t="s">
        <v>511</v>
      </c>
      <c r="C125" s="114"/>
      <c r="D125" s="114"/>
      <c r="E125" s="2529" t="str">
        <f t="array" ref="E125">INDEX('Get-Ups'!$Z$3:$AA$109, MATCH($A$1,'Get-Ups'!$A$3:$A$109,0), MATCH(E105,'Get-Ups'!$Z$2:$AD$2,0))</f>
        <v>19-20</v>
      </c>
      <c r="F125" s="2530">
        <f t="array" ref="F125">INDEX('Get-Ups'!$Z$3:$AA$109, MATCH($A$1,'Get-Ups'!$A$3:$A$109,0), MATCH(F105,'Get-Ups'!$Z$2:$AD$2,0))</f>
        <v>7</v>
      </c>
      <c r="G125" s="564">
        <f t="shared" si="2"/>
        <v>8.4</v>
      </c>
      <c r="H125" s="320"/>
      <c r="I125" s="320"/>
      <c r="J125" s="179"/>
      <c r="K125" s="451" t="str">
        <f>'テンプレート'!K136</f>
        <v>倒れダメージ</v>
      </c>
      <c r="L125" s="120"/>
      <c r="M125" s="445" t="str">
        <f>'テンプレート'!M136</f>
        <v>Duration</v>
      </c>
      <c r="N125" s="108"/>
      <c r="O125" s="180"/>
      <c r="P125" s="180"/>
      <c r="Q125" s="180"/>
      <c r="R125" s="180"/>
      <c r="S125" s="180"/>
      <c r="T125" s="180"/>
      <c r="U125" s="180"/>
      <c r="V125" s="180"/>
    </row>
    <row r="126" outlineLevel="1">
      <c r="A126" s="446" t="s">
        <v>513</v>
      </c>
      <c r="B126" s="447" t="s">
        <v>514</v>
      </c>
      <c r="C126" s="2529" t="str">
        <f t="array" ref="C126">INDEX(Tripping!$C$3:$D106, MATCH($A$1,Tripping!$A$3:$A$109,0), MATCH(C105,Tripping!$C$2:$AC$2,0))</f>
        <v>1-5</v>
      </c>
      <c r="D126" s="2530">
        <f t="array" ref="D126">INDEX(Tripping!$C$3:$D106, MATCH($A$1,Tripping!$A$3:$A$109,0), MATCH(D105,Tripping!$C$2:$AC$2,0))</f>
        <v>29</v>
      </c>
      <c r="E126" s="1136"/>
      <c r="F126" s="1136"/>
      <c r="G126" s="1136"/>
      <c r="H126" s="320"/>
      <c r="I126" s="320"/>
      <c r="J126" s="121"/>
      <c r="K126" s="460" t="str">
        <f>'テンプレート'!K137</f>
        <v>あお向け倒れ</v>
      </c>
      <c r="L126" s="453" t="str">
        <f>'テンプレート'!L137</f>
        <v>モーション大</v>
      </c>
      <c r="M126" s="127">
        <v>39.0</v>
      </c>
      <c r="N126" s="462"/>
      <c r="O126" s="180"/>
      <c r="P126" s="180"/>
      <c r="Q126" s="180"/>
      <c r="R126" s="180"/>
      <c r="S126" s="180"/>
      <c r="T126" s="180"/>
      <c r="U126" s="180"/>
      <c r="V126" s="180"/>
    </row>
    <row r="127" outlineLevel="1">
      <c r="A127" s="222"/>
      <c r="B127" s="447" t="s">
        <v>515</v>
      </c>
      <c r="C127" s="2529" t="str">
        <f t="array" ref="C127">INDEX(Tripping!$E$3:$F106, MATCH($A$1,Tripping!$A$3:$A$109,0), MATCH(C105,Tripping!$E$2:$AC$2,0))</f>
        <v>1-5</v>
      </c>
      <c r="D127" s="2530">
        <f t="array" ref="D127">INDEX(Tripping!$E$3:$F106, MATCH($A$1,Tripping!$A$3:$A$109,0), MATCH(D105,Tripping!$E$2:$AC$2,0))</f>
        <v>39</v>
      </c>
      <c r="E127" s="1136"/>
      <c r="F127" s="1136"/>
      <c r="G127" s="1136"/>
      <c r="H127" s="320"/>
      <c r="I127" s="320"/>
      <c r="J127" s="179"/>
      <c r="K127" s="460" t="str">
        <f>'テンプレート'!K138</f>
        <v>うつ伏せ倒れ</v>
      </c>
      <c r="L127" s="453" t="str">
        <f>'テンプレート'!L138</f>
        <v>モーション大</v>
      </c>
      <c r="M127" s="127" t="s">
        <v>165</v>
      </c>
      <c r="N127" s="462"/>
      <c r="O127" s="180"/>
      <c r="P127" s="180"/>
      <c r="Q127" s="180"/>
      <c r="R127" s="180"/>
      <c r="S127" s="180"/>
      <c r="T127" s="180"/>
      <c r="U127" s="180"/>
      <c r="V127" s="180"/>
    </row>
    <row r="128" outlineLevel="1">
      <c r="A128" s="222"/>
      <c r="B128" s="447" t="s">
        <v>455</v>
      </c>
      <c r="C128" s="2529" t="str">
        <f t="array" ref="C128">INDEX(Tripping!$G$3:$H$109, MATCH($A$1,Tripping!$A$3:$A$109,0), MATCH(C105,Tripping!$G$2:$AC$2,0))</f>
        <v>1-16</v>
      </c>
      <c r="D128" s="2530">
        <f t="array" ref="D128">INDEX(Tripping!$G$3:$H$109, MATCH($A$1,Tripping!$A$3:$A$109,0), MATCH(D105,Tripping!$G$2:$AC$2,0))</f>
        <v>21</v>
      </c>
      <c r="E128" s="1136"/>
      <c r="F128" s="1136"/>
      <c r="G128" s="1136"/>
      <c r="H128" s="320"/>
      <c r="I128" s="320"/>
      <c r="J128" s="121"/>
      <c r="K128" s="451" t="str">
        <f>'テンプレート'!K139</f>
        <v/>
      </c>
      <c r="L128" s="120"/>
      <c r="M128" s="445" t="str">
        <f>'テンプレート'!M139</f>
        <v/>
      </c>
      <c r="N128" s="108"/>
      <c r="O128" s="180"/>
      <c r="P128" s="180"/>
      <c r="Q128" s="180"/>
      <c r="R128" s="180"/>
      <c r="S128" s="180"/>
      <c r="T128" s="180"/>
      <c r="U128" s="180"/>
      <c r="V128" s="180"/>
    </row>
    <row r="129" outlineLevel="1">
      <c r="A129" s="222"/>
      <c r="B129" s="447" t="s">
        <v>496</v>
      </c>
      <c r="C129" s="2529" t="str">
        <f t="array" ref="C129">INDEX(Tripping!$I$3:$J$109, MATCH($A$1,Tripping!$A$3:$A$109,0), MATCH(C105,Tripping!$I$2:$AC$2,0))</f>
        <v>1-9</v>
      </c>
      <c r="D129" s="2530">
        <f t="array" ref="D129">INDEX(Tripping!$I$3:$J$109, MATCH($A$1,Tripping!$A$3:$A$109,0), MATCH(D105,Tripping!$I$2:$AC$2,0))</f>
        <v>28</v>
      </c>
      <c r="E129" s="1136"/>
      <c r="F129" s="1136"/>
      <c r="G129" s="1136"/>
      <c r="H129" s="320"/>
      <c r="I129" s="320"/>
      <c r="J129" s="320"/>
      <c r="K129" s="463"/>
      <c r="L129" s="464" t="str">
        <f>'テンプレート'!L140</f>
        <v/>
      </c>
      <c r="M129" s="127" t="s">
        <v>504</v>
      </c>
      <c r="N129" s="108"/>
      <c r="O129" s="180"/>
      <c r="P129" s="180"/>
      <c r="Q129" s="180"/>
      <c r="R129" s="180"/>
      <c r="S129" s="180"/>
      <c r="T129" s="180"/>
      <c r="U129" s="180"/>
      <c r="V129" s="180"/>
    </row>
    <row r="130" outlineLevel="1">
      <c r="A130" s="222"/>
      <c r="B130" s="447" t="s">
        <v>497</v>
      </c>
      <c r="C130" s="2529" t="str">
        <f t="array" ref="C130">INDEX(Tripping!$K$3:$L$109, MATCH($A$1,Tripping!$A$3:$A$109,0), MATCH(C105,Tripping!$K$2:$AC$2,0))</f>
        <v>1-9</v>
      </c>
      <c r="D130" s="2530">
        <f t="array" ref="D130">INDEX(Tripping!$K$3:$L$109, MATCH($A$1,Tripping!$A$3:$A$109,0), MATCH(D105,Tripping!$K$2:$AC$2,0))</f>
        <v>28</v>
      </c>
      <c r="E130" s="1136"/>
      <c r="F130" s="1136"/>
      <c r="G130" s="1136"/>
      <c r="H130" s="320"/>
      <c r="I130" s="320"/>
      <c r="J130" s="320"/>
      <c r="K130" s="108"/>
      <c r="L130" s="180"/>
      <c r="M130" s="180"/>
      <c r="N130" s="108"/>
      <c r="O130" s="180"/>
      <c r="P130" s="180"/>
      <c r="Q130" s="180"/>
      <c r="R130" s="180"/>
      <c r="S130" s="180"/>
      <c r="T130" s="180"/>
      <c r="U130" s="180"/>
      <c r="V130" s="180"/>
    </row>
    <row r="131" outlineLevel="1">
      <c r="A131" s="222"/>
      <c r="B131" s="447" t="s">
        <v>510</v>
      </c>
      <c r="C131" s="2531" t="str">
        <f t="array" ref="C131">INDEX(Tripping!$M$3:$P$109, MATCH($A$1,Tripping!$A$3:$A$109,0), MATCH(C105,Tripping!$M$2:$AC$2,0))</f>
        <v>1-7</v>
      </c>
      <c r="D131" s="2532">
        <f t="array" ref="D131">INDEX(Tripping!$M$3:$P$109, MATCH($A$1,Tripping!$A$3:$A$109,0), MATCH(D105,Tripping!$M$2:$AC$2,0))</f>
        <v>49</v>
      </c>
      <c r="E131" s="2529" t="str">
        <f t="array" ref="E131">INDEX(Tripping!$M$3:$P$109, MATCH($A$1,Tripping!$A$3:$A$109,0), MATCH(E105,Tripping!$M$2:$AC$2,0))</f>
        <v>19-20</v>
      </c>
      <c r="F131" s="2530">
        <f t="array" ref="F131">INDEX(Tripping!$M$3:$P$109, MATCH($A$1,Tripping!$A$3:$A$109,0), MATCH(F105,Tripping!$M$2:$AC$2,0))</f>
        <v>5</v>
      </c>
      <c r="G131" s="564">
        <f t="shared" ref="G131:G132" si="3">F131*1.2</f>
        <v>6</v>
      </c>
      <c r="H131" s="320"/>
      <c r="I131" s="320"/>
      <c r="J131" s="320"/>
      <c r="K131" s="180"/>
      <c r="L131" s="180"/>
      <c r="M131" s="180"/>
      <c r="N131" s="108"/>
      <c r="O131" s="108"/>
      <c r="P131" s="108"/>
      <c r="Q131" s="108"/>
      <c r="R131" s="180"/>
      <c r="S131" s="180"/>
      <c r="T131" s="180"/>
      <c r="U131" s="180"/>
      <c r="V131" s="180"/>
    </row>
    <row r="132" outlineLevel="1">
      <c r="A132" s="207"/>
      <c r="B132" s="458" t="s">
        <v>511</v>
      </c>
      <c r="C132" s="114"/>
      <c r="D132" s="114"/>
      <c r="E132" s="2529" t="str">
        <f t="array" ref="E132">INDEX(Tripping!$Q$3:$R$109, MATCH($A$1,Tripping!$A$3:$A$109,0), MATCH(E105,Tripping!$Q$2:$AC$2,0))</f>
        <v>24-25</v>
      </c>
      <c r="F132" s="2530">
        <f t="array" ref="F132">INDEX(Tripping!$Q$3:$R$109, MATCH($A$1,Tripping!$A$3:$A$109,0), MATCH(F105,Tripping!$Q$2:$AC$2,0))</f>
        <v>5</v>
      </c>
      <c r="G132" s="564">
        <f t="shared" si="3"/>
        <v>6</v>
      </c>
      <c r="H132" s="320"/>
      <c r="I132" s="320"/>
      <c r="J132" s="320"/>
      <c r="K132" s="180"/>
      <c r="L132" s="180"/>
      <c r="M132" s="180"/>
      <c r="N132" s="108"/>
      <c r="O132" s="108"/>
      <c r="P132" s="108"/>
      <c r="Q132" s="108"/>
      <c r="R132" s="180"/>
      <c r="S132" s="180"/>
      <c r="T132" s="180"/>
      <c r="U132" s="180"/>
      <c r="V132" s="180"/>
    </row>
  </sheetData>
  <mergeCells count="139">
    <mergeCell ref="A120:A125"/>
    <mergeCell ref="A87:A88"/>
    <mergeCell ref="D45:D46"/>
    <mergeCell ref="D118:D119"/>
    <mergeCell ref="A126:A132"/>
    <mergeCell ref="C118:C119"/>
    <mergeCell ref="D56:D57"/>
    <mergeCell ref="A86:B86"/>
    <mergeCell ref="A55:B55"/>
    <mergeCell ref="D58:D59"/>
    <mergeCell ref="C93:C94"/>
    <mergeCell ref="A89:A90"/>
    <mergeCell ref="C91:C92"/>
    <mergeCell ref="A114:A119"/>
    <mergeCell ref="A98:A100"/>
    <mergeCell ref="A101:A102"/>
    <mergeCell ref="A72:B72"/>
    <mergeCell ref="A76:B76"/>
    <mergeCell ref="A104:B105"/>
    <mergeCell ref="A96:B97"/>
    <mergeCell ref="A56:A59"/>
    <mergeCell ref="A51:A52"/>
    <mergeCell ref="D131:D132"/>
    <mergeCell ref="C131:C132"/>
    <mergeCell ref="D48:D49"/>
    <mergeCell ref="D51:D52"/>
    <mergeCell ref="E91:E92"/>
    <mergeCell ref="E93:E94"/>
    <mergeCell ref="C89:C90"/>
    <mergeCell ref="C87:C88"/>
    <mergeCell ref="E87:E88"/>
    <mergeCell ref="E89:E90"/>
    <mergeCell ref="H93:J94"/>
    <mergeCell ref="H91:J92"/>
    <mergeCell ref="H89:J90"/>
    <mergeCell ref="H73:J75"/>
    <mergeCell ref="H72:J72"/>
    <mergeCell ref="H56:J59"/>
    <mergeCell ref="H60:J60"/>
    <mergeCell ref="H71:J71"/>
    <mergeCell ref="H76:J76"/>
    <mergeCell ref="H65:J66"/>
    <mergeCell ref="H67:J69"/>
    <mergeCell ref="H70:J70"/>
    <mergeCell ref="A111:A113"/>
    <mergeCell ref="A106:A110"/>
    <mergeCell ref="A93:A94"/>
    <mergeCell ref="A91:A92"/>
    <mergeCell ref="A83:A85"/>
    <mergeCell ref="A80:B81"/>
    <mergeCell ref="A73:A75"/>
    <mergeCell ref="A77:A78"/>
    <mergeCell ref="D73:D75"/>
    <mergeCell ref="D65:D66"/>
    <mergeCell ref="D67:D69"/>
    <mergeCell ref="A24:B25"/>
    <mergeCell ref="A26:A31"/>
    <mergeCell ref="C16:D16"/>
    <mergeCell ref="A11:B12"/>
    <mergeCell ref="A15:B16"/>
    <mergeCell ref="A65:A71"/>
    <mergeCell ref="A61:A62"/>
    <mergeCell ref="A45:A46"/>
    <mergeCell ref="A48:A49"/>
    <mergeCell ref="I48:I49"/>
    <mergeCell ref="A54:B54"/>
    <mergeCell ref="A32:A33"/>
    <mergeCell ref="A43:B44"/>
    <mergeCell ref="A35:A36"/>
    <mergeCell ref="A38:A39"/>
    <mergeCell ref="A60:B60"/>
    <mergeCell ref="V61:V71"/>
    <mergeCell ref="U77:U78"/>
    <mergeCell ref="U61:U71"/>
    <mergeCell ref="U73:U75"/>
    <mergeCell ref="V77:V78"/>
    <mergeCell ref="V73:V75"/>
    <mergeCell ref="V56:V59"/>
    <mergeCell ref="U56:U59"/>
    <mergeCell ref="R47:V47"/>
    <mergeCell ref="R51:V52"/>
    <mergeCell ref="R50:V50"/>
    <mergeCell ref="R48:V49"/>
    <mergeCell ref="R45:V46"/>
    <mergeCell ref="J45:J46"/>
    <mergeCell ref="R44:V44"/>
    <mergeCell ref="D124:D125"/>
    <mergeCell ref="C124:C125"/>
    <mergeCell ref="K121:K124"/>
    <mergeCell ref="K128:L128"/>
    <mergeCell ref="K125:L125"/>
    <mergeCell ref="K119:L119"/>
    <mergeCell ref="H87:J88"/>
    <mergeCell ref="H86:J86"/>
    <mergeCell ref="K106:K107"/>
    <mergeCell ref="K105:L105"/>
    <mergeCell ref="K108:L108"/>
    <mergeCell ref="K109:K114"/>
    <mergeCell ref="K115:K118"/>
    <mergeCell ref="H77:J77"/>
    <mergeCell ref="H78:J78"/>
    <mergeCell ref="H30:J30"/>
    <mergeCell ref="H28:J28"/>
    <mergeCell ref="H41:J41"/>
    <mergeCell ref="H55:J55"/>
    <mergeCell ref="D35:D36"/>
    <mergeCell ref="D32:D33"/>
    <mergeCell ref="H37:J37"/>
    <mergeCell ref="H34:J34"/>
    <mergeCell ref="H35:J36"/>
    <mergeCell ref="J48:J49"/>
    <mergeCell ref="K16:N16"/>
    <mergeCell ref="H61:J61"/>
    <mergeCell ref="H62:J62"/>
    <mergeCell ref="H64:J64"/>
    <mergeCell ref="H63:J63"/>
    <mergeCell ref="I45:I46"/>
    <mergeCell ref="I4:I5"/>
    <mergeCell ref="H4:H5"/>
    <mergeCell ref="K1:M2"/>
    <mergeCell ref="H1:J2"/>
    <mergeCell ref="H27:J27"/>
    <mergeCell ref="H29:J29"/>
    <mergeCell ref="H6:H7"/>
    <mergeCell ref="I6:I7"/>
    <mergeCell ref="H32:J33"/>
    <mergeCell ref="H31:J31"/>
    <mergeCell ref="E16:F16"/>
    <mergeCell ref="C1:G12"/>
    <mergeCell ref="I10:I11"/>
    <mergeCell ref="H10:H11"/>
    <mergeCell ref="G16:H16"/>
    <mergeCell ref="H8:J9"/>
    <mergeCell ref="H26:J26"/>
    <mergeCell ref="H25:J25"/>
    <mergeCell ref="J51:J52"/>
    <mergeCell ref="I51:I52"/>
    <mergeCell ref="H38:J39"/>
    <mergeCell ref="H40:J40"/>
  </mergeCells>
  <conditionalFormatting sqref="K1:K15 K17:K60 K62:K69 K72:K76 K78:K129">
    <cfRule type="containsText" dxfId="0" priority="1" operator="containsText" text="361">
      <formula>NOT(ISERROR(SEARCH(("361"),(K1))))</formula>
    </cfRule>
  </conditionalFormatting>
  <conditionalFormatting sqref="K1:K15 K17:K60 K62:K69 K72:K76 K78:K129">
    <cfRule type="containsText" dxfId="1" priority="2" operator="containsText" text="363">
      <formula>NOT(ISERROR(SEARCH(("363"),(K1))))</formula>
    </cfRule>
  </conditionalFormatting>
  <conditionalFormatting sqref="K1:K15 K17:K60 K62:K69 K72:K76 K78:K129">
    <cfRule type="containsText" dxfId="1" priority="3" operator="containsText" text="365">
      <formula>NOT(ISERROR(SEARCH(("365"),(K1))))</formula>
    </cfRule>
  </conditionalFormatting>
  <conditionalFormatting sqref="K1:K15 K17:K60 K62:K69 K72:K76 K78:K129">
    <cfRule type="containsText" dxfId="1" priority="4" operator="containsText" text="366">
      <formula>NOT(ISERROR(SEARCH(("366"),(K1))))</formula>
    </cfRule>
  </conditionalFormatting>
  <conditionalFormatting sqref="K1:K15 K17:K60 K62:K69 K72:K76 K78:K129">
    <cfRule type="containsText" dxfId="1" priority="5" operator="containsText" text="367">
      <formula>NOT(ISERROR(SEARCH(("367"),(K1))))</formula>
    </cfRule>
  </conditionalFormatting>
  <conditionalFormatting sqref="P87:P94">
    <cfRule type="cellIs" dxfId="2" priority="6" operator="equal">
      <formula>"敵のみ"</formula>
    </cfRule>
  </conditionalFormatting>
  <conditionalFormatting sqref="D87:D94">
    <cfRule type="cellIs" dxfId="3" priority="7" operator="equal">
      <formula>"-"</formula>
    </cfRule>
  </conditionalFormatting>
  <conditionalFormatting sqref="O1:O60 O62:O69 O72:O76 O78:O132 P94">
    <cfRule type="cellIs" dxfId="4" priority="8" operator="greaterThan">
      <formula>0</formula>
    </cfRule>
  </conditionalFormatting>
  <conditionalFormatting sqref="P1:Q60 P62:Q69 P72:Q76 P78:Q132">
    <cfRule type="cellIs" dxfId="5" priority="9" operator="lessThan">
      <formula>1</formula>
    </cfRule>
  </conditionalFormatting>
  <conditionalFormatting sqref="P1:Q60 P62:Q69 P72:Q76 P78:Q132">
    <cfRule type="cellIs" dxfId="4" priority="10" operator="greaterThan">
      <formula>1</formula>
    </cfRule>
  </conditionalFormatting>
  <conditionalFormatting sqref="N25:N60 N62:N69 N72:N76 N78:N94">
    <cfRule type="cellIs" dxfId="6" priority="11" operator="greaterThan">
      <formula>0</formula>
    </cfRule>
  </conditionalFormatting>
  <conditionalFormatting sqref="N1:N15 N17:N60 N62:N69 N72:N76 N78:N132">
    <cfRule type="containsText" dxfId="6" priority="12" operator="containsText" text="/">
      <formula>NOT(ISERROR(SEARCH(("/"),(N1))))</formula>
    </cfRule>
  </conditionalFormatting>
  <drawing r:id="rId2"/>
  <legacyDrawing r:id="rId3"/>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02020"/>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756">
        <v>63.0</v>
      </c>
      <c r="B1" s="2757"/>
      <c r="C1" s="2758" t="str">
        <f>IMAGE(VLOOKUP($A$1,Fighters!A2:AI107,12,FALSE),1)</f>
        <v/>
      </c>
      <c r="D1" s="2759"/>
      <c r="E1" s="2759"/>
      <c r="F1" s="2759"/>
      <c r="G1" s="2760"/>
      <c r="H1" s="2761"/>
      <c r="I1" s="2759"/>
      <c r="J1" s="2760"/>
      <c r="K1" s="2762"/>
      <c r="L1" s="2759"/>
      <c r="M1" s="2760"/>
      <c r="N1" s="2763"/>
      <c r="O1" s="2763"/>
      <c r="P1" s="2763"/>
      <c r="Q1" s="2763"/>
      <c r="R1" s="2764"/>
      <c r="S1" s="2764"/>
      <c r="T1" s="2764"/>
      <c r="U1" s="2764"/>
      <c r="V1" s="2764"/>
    </row>
    <row r="2">
      <c r="A2" s="2765" t="str">
        <f>VLOOKUP($A$1,Fighters!$A$2:$AI$81,6,FALSE)</f>
        <v>#202020</v>
      </c>
      <c r="B2" s="2757"/>
      <c r="C2" s="2766"/>
      <c r="G2" s="2767"/>
      <c r="H2" s="2768"/>
      <c r="I2" s="2769"/>
      <c r="J2" s="2770"/>
      <c r="K2" s="2768"/>
      <c r="L2" s="2769"/>
      <c r="M2" s="2770"/>
      <c r="N2" s="2763"/>
      <c r="O2" s="2763"/>
      <c r="P2" s="2763"/>
      <c r="Q2" s="2763"/>
      <c r="R2" s="2764"/>
      <c r="S2" s="2764"/>
      <c r="T2" s="2764"/>
      <c r="U2" s="2764"/>
      <c r="V2" s="2764"/>
    </row>
    <row r="3">
      <c r="A3" s="2765" t="str">
        <f>VLOOKUP($A$1,Fighters!$A$2:$AI$81,14,FALSE)</f>
        <v>63. ベヨネッタ</v>
      </c>
      <c r="B3" s="2757"/>
      <c r="C3" s="2766"/>
      <c r="G3" s="2767"/>
      <c r="H3" s="2771"/>
      <c r="I3" s="2771"/>
      <c r="J3" s="2771"/>
      <c r="K3" s="2772"/>
      <c r="L3" s="2772"/>
      <c r="M3" s="2772"/>
      <c r="N3" s="2763"/>
      <c r="O3" s="2763"/>
      <c r="P3" s="2763"/>
      <c r="Q3" s="2763"/>
      <c r="R3" s="2763"/>
      <c r="S3" s="2764"/>
      <c r="T3" s="2764"/>
      <c r="U3" s="2764"/>
      <c r="V3" s="2764"/>
    </row>
    <row r="4">
      <c r="A4" s="2765" t="str">
        <f>VLOOKUP($A$1,Fighters!$A$2:$AI$81,13,FALSE)</f>
        <v>1</v>
      </c>
      <c r="B4" s="2757"/>
      <c r="C4" s="2766"/>
      <c r="G4" s="2767"/>
      <c r="H4" s="2773"/>
      <c r="I4" s="2773"/>
      <c r="J4" s="2771"/>
      <c r="K4" s="2772"/>
      <c r="L4" s="2772"/>
      <c r="M4" s="2772"/>
      <c r="N4" s="2763"/>
      <c r="O4" s="2763"/>
      <c r="P4" s="2763"/>
      <c r="Q4" s="2763"/>
      <c r="R4" s="2763"/>
      <c r="S4" s="2764"/>
      <c r="T4" s="2764"/>
      <c r="U4" s="2764"/>
      <c r="V4" s="2764"/>
    </row>
    <row r="5" ht="16.5" customHeight="1">
      <c r="A5" s="2756"/>
      <c r="B5" s="2757"/>
      <c r="C5" s="2766"/>
      <c r="G5" s="2767"/>
      <c r="H5" s="2774"/>
      <c r="I5" s="2774"/>
      <c r="J5" s="2775"/>
      <c r="K5" s="2776"/>
      <c r="L5" s="2777"/>
      <c r="M5" s="2777"/>
      <c r="N5" s="2763"/>
      <c r="O5" s="2763"/>
      <c r="P5" s="2763"/>
      <c r="Q5" s="2763"/>
      <c r="R5" s="2763"/>
      <c r="S5" s="2764"/>
      <c r="T5" s="2764"/>
      <c r="U5" s="2764"/>
      <c r="V5" s="2764"/>
    </row>
    <row r="6">
      <c r="A6" s="2757"/>
      <c r="B6" s="2757"/>
      <c r="C6" s="2766"/>
      <c r="G6" s="2767"/>
      <c r="H6" s="2773"/>
      <c r="I6" s="2778" t="s">
        <v>6</v>
      </c>
      <c r="J6" s="2776"/>
      <c r="K6" s="2775"/>
      <c r="L6" s="2777"/>
      <c r="M6" s="2777"/>
      <c r="N6" s="2763"/>
      <c r="O6" s="2763"/>
      <c r="P6" s="2763"/>
      <c r="Q6" s="2763"/>
      <c r="R6" s="2763"/>
      <c r="S6" s="2764"/>
      <c r="T6" s="2764"/>
      <c r="U6" s="2764"/>
      <c r="V6" s="2764"/>
    </row>
    <row r="7">
      <c r="A7" s="2757"/>
      <c r="B7" s="2757"/>
      <c r="C7" s="2766"/>
      <c r="G7" s="2767"/>
      <c r="H7" s="2774"/>
      <c r="I7" s="2774"/>
      <c r="J7" s="2776"/>
      <c r="K7" s="2775"/>
      <c r="L7" s="2777"/>
      <c r="M7" s="2777"/>
      <c r="N7" s="2763"/>
      <c r="O7" s="2763"/>
      <c r="P7" s="2763"/>
      <c r="Q7" s="2763"/>
      <c r="R7" s="2763"/>
      <c r="S7" s="2764"/>
      <c r="T7" s="2764"/>
      <c r="U7" s="2764"/>
      <c r="V7" s="2764"/>
    </row>
    <row r="8">
      <c r="A8" s="2757"/>
      <c r="B8" s="2757"/>
      <c r="C8" s="2766"/>
      <c r="G8" s="2767"/>
      <c r="H8" s="2779">
        <v>43616.63850209491</v>
      </c>
      <c r="I8" s="2759"/>
      <c r="J8" s="2760"/>
      <c r="K8" s="2776"/>
      <c r="L8" s="2777"/>
      <c r="M8" s="2777"/>
      <c r="N8" s="2763"/>
      <c r="O8" s="2763"/>
      <c r="P8" s="2763"/>
      <c r="Q8" s="2763"/>
      <c r="R8" s="2763"/>
      <c r="S8" s="2764"/>
      <c r="T8" s="2764"/>
      <c r="U8" s="2764"/>
      <c r="V8" s="2764"/>
    </row>
    <row r="9">
      <c r="A9" s="2757"/>
      <c r="B9" s="2757"/>
      <c r="C9" s="2766"/>
      <c r="G9" s="2767"/>
      <c r="H9" s="2768"/>
      <c r="I9" s="2769"/>
      <c r="J9" s="2770"/>
      <c r="K9" s="2764"/>
      <c r="L9" s="2763"/>
      <c r="M9" s="2763"/>
      <c r="N9" s="2763"/>
      <c r="O9" s="2763"/>
      <c r="P9" s="2763"/>
      <c r="Q9" s="2763"/>
      <c r="R9" s="2763"/>
      <c r="S9" s="2764"/>
      <c r="T9" s="2764"/>
      <c r="U9" s="2764"/>
      <c r="V9" s="2764"/>
    </row>
    <row r="10">
      <c r="A10" s="2780"/>
      <c r="B10" s="2757"/>
      <c r="C10" s="2766"/>
      <c r="G10" s="2767"/>
      <c r="H10" s="2781"/>
      <c r="I10" s="2781"/>
      <c r="J10" s="2764"/>
      <c r="K10" s="2764"/>
      <c r="L10" s="2763"/>
      <c r="M10" s="2763"/>
      <c r="N10" s="2763"/>
      <c r="O10" s="2763"/>
      <c r="P10" s="2763"/>
      <c r="Q10" s="2763"/>
      <c r="R10" s="2763"/>
      <c r="S10" s="2764"/>
      <c r="T10" s="2764"/>
      <c r="U10" s="2764"/>
      <c r="V10" s="2764"/>
    </row>
    <row r="11">
      <c r="A11" s="2782"/>
      <c r="B11" s="2757"/>
      <c r="C11" s="2766"/>
      <c r="G11" s="2767"/>
      <c r="H11" s="2774"/>
      <c r="I11" s="2774"/>
      <c r="J11" s="2764"/>
      <c r="K11" s="2764"/>
      <c r="L11" s="2763"/>
      <c r="M11" s="2763"/>
      <c r="N11" s="2763"/>
      <c r="O11" s="2763"/>
      <c r="P11" s="2763"/>
      <c r="Q11" s="2763"/>
      <c r="R11" s="2763"/>
      <c r="S11" s="2764"/>
      <c r="T11" s="2764"/>
      <c r="U11" s="2764"/>
      <c r="V11" s="2764"/>
    </row>
    <row r="12">
      <c r="A12" s="2774"/>
      <c r="B12" s="2757"/>
      <c r="C12" s="2768"/>
      <c r="D12" s="2769"/>
      <c r="E12" s="2769"/>
      <c r="F12" s="2769"/>
      <c r="G12" s="2770"/>
      <c r="H12" s="2783"/>
      <c r="I12" s="2783"/>
      <c r="J12" s="2757"/>
      <c r="K12" s="2757"/>
      <c r="L12" s="2763"/>
      <c r="M12" s="2763"/>
      <c r="N12" s="2763"/>
      <c r="O12" s="2763"/>
      <c r="P12" s="2763"/>
      <c r="Q12" s="2763"/>
      <c r="R12" s="2763"/>
      <c r="S12" s="2764"/>
      <c r="T12" s="2764"/>
      <c r="U12" s="2764"/>
      <c r="V12" s="2764"/>
    </row>
    <row r="13">
      <c r="A13" s="89"/>
      <c r="B13" s="90"/>
      <c r="C13" s="90"/>
      <c r="D13" s="93"/>
      <c r="E13" s="93"/>
      <c r="F13" s="93"/>
      <c r="G13" s="95"/>
      <c r="H13" s="95"/>
      <c r="I13" s="96"/>
      <c r="J13" s="89"/>
      <c r="K13" s="93"/>
      <c r="L13" s="95"/>
      <c r="M13" s="95"/>
      <c r="N13" s="95"/>
      <c r="O13" s="95"/>
      <c r="P13" s="95"/>
      <c r="Q13" s="95"/>
      <c r="R13" s="95"/>
      <c r="S13" s="89"/>
      <c r="T13" s="89"/>
      <c r="U13" s="89"/>
      <c r="V13" s="89"/>
    </row>
    <row r="14">
      <c r="A14" s="98"/>
      <c r="B14" s="99"/>
      <c r="C14" s="99"/>
      <c r="D14" s="100"/>
      <c r="E14" s="100"/>
      <c r="F14" s="100"/>
      <c r="G14" s="101"/>
      <c r="H14" s="103"/>
      <c r="I14" s="104"/>
      <c r="J14" s="105"/>
      <c r="K14" s="107"/>
      <c r="L14" s="103"/>
      <c r="M14" s="103"/>
      <c r="N14" s="103"/>
      <c r="O14" s="103"/>
      <c r="P14" s="103"/>
      <c r="Q14" s="103"/>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2785"/>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
        <v>21</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81 [67th]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38F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1.936 [37th]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21.45 [7th]</v>
      </c>
      <c r="O17" s="104"/>
      <c r="P17" s="104"/>
      <c r="Q17" s="104"/>
      <c r="R17" s="104"/>
      <c r="S17" s="121"/>
      <c r="T17" s="121"/>
      <c r="U17" s="121"/>
      <c r="V17" s="121"/>
    </row>
    <row r="18" outlineLevel="1">
      <c r="A18" s="123" t="str">
        <f>'テンプレート'!A18</f>
        <v>Crawl</v>
      </c>
      <c r="B18" s="146" t="b">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0.945 [57th]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50F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0.14762 [44th]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39 [7th]</v>
      </c>
      <c r="O18" s="104"/>
      <c r="P18" s="104"/>
      <c r="Q18" s="104"/>
      <c r="R18" s="104"/>
      <c r="S18" s="121"/>
      <c r="T18" s="121"/>
      <c r="U18" s="121"/>
      <c r="V18" s="121"/>
    </row>
    <row r="19" outlineLevel="1">
      <c r="A19" s="123" t="str">
        <f>'テンプレート'!A19</f>
        <v>Wall Jump</v>
      </c>
      <c r="B19" s="146" t="b">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1.76 [34th]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21.35 [2nd]</v>
      </c>
      <c r="O19" s="104"/>
      <c r="P19" s="104"/>
      <c r="Q19" s="104"/>
      <c r="R19" s="104"/>
      <c r="S19" s="121"/>
      <c r="T19" s="121"/>
      <c r="U19" s="121"/>
      <c r="V19" s="121"/>
    </row>
    <row r="20" outlineLevel="1">
      <c r="A20" s="123" t="str">
        <f>'テンプレート'!A20</f>
        <v>Wall Cling</v>
      </c>
      <c r="B20" s="146" t="b">
        <v>1</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1.019 [50th]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0.095 [15th]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42 [8th]</v>
      </c>
      <c r="O20" s="104"/>
      <c r="P20" s="104"/>
      <c r="Q20" s="104"/>
      <c r="R20" s="104"/>
      <c r="S20" s="105"/>
      <c r="T20" s="105"/>
      <c r="U20" s="105"/>
      <c r="V20" s="105"/>
    </row>
    <row r="21" outlineLevel="1">
      <c r="A21" s="123" t="str">
        <f>'テンプレート'!A21</f>
        <v>Zair</v>
      </c>
      <c r="B21" s="146" t="b">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1.77 [17th]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2.832 [17th]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 [14th]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2" t="str">
        <f>'テンプレート'!H25</f>
        <v>Comment</v>
      </c>
      <c r="I25" s="120"/>
      <c r="J25" s="120"/>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2798" t="s">
        <v>73</v>
      </c>
      <c r="D26" s="374" t="s">
        <v>544</v>
      </c>
      <c r="E26" s="374" t="s">
        <v>291</v>
      </c>
      <c r="F26" s="200">
        <v>1.68</v>
      </c>
      <c r="G26" s="201" t="s">
        <v>70</v>
      </c>
      <c r="H26" s="2799" t="s">
        <v>4518</v>
      </c>
      <c r="I26" s="224"/>
      <c r="J26" s="114"/>
      <c r="K26" s="200"/>
      <c r="L26" s="203"/>
      <c r="M26" s="204"/>
      <c r="N26" s="204"/>
      <c r="O26" s="205">
        <v>0.0</v>
      </c>
      <c r="P26" s="205">
        <v>1.0</v>
      </c>
      <c r="Q26" s="205">
        <v>0.2</v>
      </c>
      <c r="R26" s="105"/>
      <c r="S26" s="105"/>
      <c r="T26" s="105"/>
      <c r="U26" s="105"/>
      <c r="V26" s="105"/>
    </row>
    <row r="27" outlineLevel="1">
      <c r="A27" s="222"/>
      <c r="B27" s="208" t="s">
        <v>63</v>
      </c>
      <c r="C27" s="226" t="s">
        <v>261</v>
      </c>
      <c r="D27" s="237" t="s">
        <v>544</v>
      </c>
      <c r="E27" s="237" t="s">
        <v>291</v>
      </c>
      <c r="F27" s="200">
        <v>1.68</v>
      </c>
      <c r="G27" s="201" t="s">
        <v>70</v>
      </c>
      <c r="H27" s="255" t="s">
        <v>4519</v>
      </c>
      <c r="I27" s="120"/>
      <c r="J27" s="117"/>
      <c r="K27" s="203"/>
      <c r="L27" s="203"/>
      <c r="M27" s="204"/>
      <c r="N27" s="204"/>
      <c r="O27" s="205">
        <v>0.0</v>
      </c>
      <c r="P27" s="205">
        <v>1.0</v>
      </c>
      <c r="Q27" s="205">
        <v>0.2</v>
      </c>
      <c r="R27" s="105"/>
      <c r="S27" s="105"/>
      <c r="T27" s="105"/>
      <c r="U27" s="105"/>
      <c r="V27" s="105"/>
    </row>
    <row r="28" outlineLevel="1">
      <c r="A28" s="222"/>
      <c r="B28" s="208" t="s">
        <v>94</v>
      </c>
      <c r="C28" s="226" t="s">
        <v>261</v>
      </c>
      <c r="D28" s="237" t="s">
        <v>165</v>
      </c>
      <c r="E28" s="237" t="s">
        <v>68</v>
      </c>
      <c r="F28" s="200">
        <v>2.64</v>
      </c>
      <c r="G28" s="201" t="s">
        <v>70</v>
      </c>
      <c r="H28" s="255" t="s">
        <v>4522</v>
      </c>
      <c r="I28" s="120"/>
      <c r="J28" s="117"/>
      <c r="K28" s="203"/>
      <c r="L28" s="203"/>
      <c r="M28" s="204"/>
      <c r="N28" s="204"/>
      <c r="O28" s="205">
        <v>0.0</v>
      </c>
      <c r="P28" s="205">
        <v>1.0</v>
      </c>
      <c r="Q28" s="205">
        <v>0.2</v>
      </c>
      <c r="R28" s="105"/>
      <c r="S28" s="105"/>
      <c r="T28" s="105"/>
      <c r="U28" s="105"/>
      <c r="V28" s="105"/>
    </row>
    <row r="29" outlineLevel="1">
      <c r="A29" s="222"/>
      <c r="B29" s="208" t="s">
        <v>680</v>
      </c>
      <c r="C29" s="704"/>
      <c r="D29" s="355" t="s">
        <v>194</v>
      </c>
      <c r="E29" s="704"/>
      <c r="F29" s="703"/>
      <c r="G29" s="704"/>
      <c r="H29" s="255"/>
      <c r="I29" s="120"/>
      <c r="J29" s="117"/>
      <c r="K29" s="203"/>
      <c r="L29" s="203"/>
      <c r="M29" s="204"/>
      <c r="N29" s="204"/>
      <c r="O29" s="205"/>
      <c r="P29" s="205"/>
      <c r="Q29" s="205"/>
      <c r="R29" s="105"/>
      <c r="S29" s="105"/>
      <c r="T29" s="105"/>
      <c r="U29" s="105"/>
      <c r="V29" s="105"/>
    </row>
    <row r="30" outlineLevel="1">
      <c r="A30" s="222"/>
      <c r="B30" s="208" t="s">
        <v>681</v>
      </c>
      <c r="C30" s="223" t="s">
        <v>4445</v>
      </c>
      <c r="D30" s="379" t="s">
        <v>225</v>
      </c>
      <c r="E30" s="237" t="s">
        <v>683</v>
      </c>
      <c r="F30" s="200">
        <v>0.24</v>
      </c>
      <c r="G30" s="276" t="s">
        <v>193</v>
      </c>
      <c r="H30" s="255" t="s">
        <v>4524</v>
      </c>
      <c r="I30" s="120"/>
      <c r="J30" s="117"/>
      <c r="K30" s="203"/>
      <c r="L30" s="203"/>
      <c r="M30" s="204"/>
      <c r="N30" s="204"/>
      <c r="O30" s="205">
        <v>0.0</v>
      </c>
      <c r="P30" s="205">
        <v>1.0</v>
      </c>
      <c r="Q30" s="205">
        <v>0.2</v>
      </c>
      <c r="R30" s="105"/>
      <c r="S30" s="105"/>
      <c r="T30" s="105"/>
      <c r="U30" s="105"/>
      <c r="V30" s="105"/>
    </row>
    <row r="31" outlineLevel="1">
      <c r="A31" s="222"/>
      <c r="B31" s="208" t="s">
        <v>4525</v>
      </c>
      <c r="C31" s="223" t="s">
        <v>64</v>
      </c>
      <c r="D31" s="2800" t="s">
        <v>334</v>
      </c>
      <c r="E31" s="237" t="s">
        <v>1054</v>
      </c>
      <c r="F31" s="200">
        <v>0.6</v>
      </c>
      <c r="G31" s="210" t="s">
        <v>292</v>
      </c>
      <c r="H31" s="283" t="s">
        <v>214</v>
      </c>
      <c r="I31" s="221"/>
      <c r="J31" s="110"/>
      <c r="K31" s="203"/>
      <c r="L31" s="203"/>
      <c r="M31" s="204"/>
      <c r="N31" s="204"/>
      <c r="O31" s="205">
        <v>0.0</v>
      </c>
      <c r="P31" s="205">
        <v>0.0</v>
      </c>
      <c r="Q31" s="205">
        <v>0.0</v>
      </c>
      <c r="R31" s="105"/>
      <c r="S31" s="105"/>
      <c r="T31" s="105"/>
      <c r="U31" s="105"/>
      <c r="V31" s="105"/>
    </row>
    <row r="32" outlineLevel="1">
      <c r="A32" s="207"/>
      <c r="B32" s="208" t="s">
        <v>4526</v>
      </c>
      <c r="C32" s="226" t="s">
        <v>130</v>
      </c>
      <c r="D32" s="114"/>
      <c r="E32" s="237" t="s">
        <v>66</v>
      </c>
      <c r="F32" s="200">
        <v>7.199999999999999</v>
      </c>
      <c r="G32" s="355" t="s">
        <v>67</v>
      </c>
      <c r="H32" s="112"/>
      <c r="I32" s="224"/>
      <c r="J32" s="114"/>
      <c r="K32" s="203"/>
      <c r="L32" s="203"/>
      <c r="M32" s="204"/>
      <c r="N32" s="204"/>
      <c r="O32" s="205">
        <v>0.0</v>
      </c>
      <c r="P32" s="205">
        <v>1.0</v>
      </c>
      <c r="Q32" s="205">
        <v>0.7</v>
      </c>
      <c r="R32" s="105"/>
      <c r="S32" s="105"/>
      <c r="T32" s="105"/>
      <c r="U32" s="105"/>
      <c r="V32" s="105"/>
    </row>
    <row r="33" outlineLevel="1">
      <c r="A33" s="195" t="s">
        <v>72</v>
      </c>
      <c r="B33" s="214"/>
      <c r="C33" s="226" t="s">
        <v>1237</v>
      </c>
      <c r="D33" s="241" t="s">
        <v>458</v>
      </c>
      <c r="E33" s="237" t="s">
        <v>173</v>
      </c>
      <c r="F33" s="200">
        <v>12.0</v>
      </c>
      <c r="G33" s="201" t="s">
        <v>168</v>
      </c>
      <c r="H33" s="316"/>
      <c r="I33" s="221"/>
      <c r="J33" s="110"/>
      <c r="K33" s="200"/>
      <c r="L33" s="203"/>
      <c r="M33" s="204"/>
      <c r="N33" s="204"/>
      <c r="O33" s="205">
        <v>1.0</v>
      </c>
      <c r="P33" s="205">
        <v>1.0</v>
      </c>
      <c r="Q33" s="205">
        <v>1.0</v>
      </c>
      <c r="R33" s="105"/>
      <c r="S33" s="105"/>
      <c r="T33" s="105"/>
      <c r="U33" s="105"/>
      <c r="V33" s="105"/>
    </row>
    <row r="34" outlineLevel="1">
      <c r="A34" s="207"/>
      <c r="B34" s="208" t="s">
        <v>76</v>
      </c>
      <c r="C34" s="238" t="s">
        <v>1112</v>
      </c>
      <c r="D34" s="114"/>
      <c r="E34" s="237" t="s">
        <v>90</v>
      </c>
      <c r="F34" s="200">
        <v>9.6</v>
      </c>
      <c r="G34" s="201" t="s">
        <v>91</v>
      </c>
      <c r="H34" s="112"/>
      <c r="I34" s="224"/>
      <c r="J34" s="114"/>
      <c r="K34" s="203"/>
      <c r="L34" s="203"/>
      <c r="M34" s="204"/>
      <c r="N34" s="204"/>
      <c r="O34" s="205">
        <v>1.0</v>
      </c>
      <c r="P34" s="205">
        <v>1.0</v>
      </c>
      <c r="Q34" s="205">
        <v>1.0</v>
      </c>
      <c r="R34" s="105"/>
      <c r="S34" s="105"/>
      <c r="T34" s="105"/>
      <c r="U34" s="105"/>
      <c r="V34" s="105"/>
    </row>
    <row r="35" outlineLevel="1">
      <c r="A35" s="195" t="s">
        <v>82</v>
      </c>
      <c r="B35" s="208" t="s">
        <v>4527</v>
      </c>
      <c r="C35" s="2801" t="s">
        <v>74</v>
      </c>
      <c r="D35" s="241" t="s">
        <v>544</v>
      </c>
      <c r="E35" s="237" t="s">
        <v>194</v>
      </c>
      <c r="F35" s="200">
        <v>3.5999999999999996</v>
      </c>
      <c r="G35" s="201" t="s">
        <v>193</v>
      </c>
      <c r="H35" s="243" t="s">
        <v>4528</v>
      </c>
      <c r="I35" s="221"/>
      <c r="J35" s="110"/>
      <c r="K35" s="203"/>
      <c r="L35" s="203"/>
      <c r="M35" s="204"/>
      <c r="N35" s="204"/>
      <c r="O35" s="205">
        <v>0.0</v>
      </c>
      <c r="P35" s="205">
        <v>1.0</v>
      </c>
      <c r="Q35" s="205">
        <v>1.0</v>
      </c>
      <c r="R35" s="105"/>
      <c r="S35" s="105"/>
      <c r="T35" s="105"/>
      <c r="U35" s="105"/>
      <c r="V35" s="105"/>
    </row>
    <row r="36" outlineLevel="1">
      <c r="A36" s="222"/>
      <c r="B36" s="208" t="s">
        <v>4529</v>
      </c>
      <c r="C36" s="207"/>
      <c r="D36" s="114"/>
      <c r="E36" s="237" t="s">
        <v>194</v>
      </c>
      <c r="F36" s="200">
        <v>3.5999999999999996</v>
      </c>
      <c r="G36" s="704"/>
      <c r="H36" s="112"/>
      <c r="I36" s="224"/>
      <c r="J36" s="114"/>
      <c r="K36" s="203"/>
      <c r="L36" s="203"/>
      <c r="M36" s="204"/>
      <c r="N36" s="204"/>
      <c r="O36" s="205">
        <v>0.0</v>
      </c>
      <c r="P36" s="205">
        <v>1.0</v>
      </c>
      <c r="Q36" s="205">
        <v>1.0</v>
      </c>
      <c r="R36" s="105"/>
      <c r="S36" s="105"/>
      <c r="T36" s="105"/>
      <c r="U36" s="105"/>
      <c r="V36" s="105"/>
    </row>
    <row r="37" outlineLevel="1">
      <c r="A37" s="222"/>
      <c r="B37" s="208" t="s">
        <v>2160</v>
      </c>
      <c r="C37" s="238" t="s">
        <v>74</v>
      </c>
      <c r="D37" s="237" t="s">
        <v>165</v>
      </c>
      <c r="E37" s="237" t="s">
        <v>194</v>
      </c>
      <c r="F37" s="200">
        <v>3.5999999999999996</v>
      </c>
      <c r="G37" s="201" t="s">
        <v>193</v>
      </c>
      <c r="H37" s="228" t="s">
        <v>4530</v>
      </c>
      <c r="I37" s="120"/>
      <c r="J37" s="117"/>
      <c r="K37" s="203"/>
      <c r="L37" s="203"/>
      <c r="M37" s="204"/>
      <c r="N37" s="204"/>
      <c r="O37" s="205">
        <v>0.0</v>
      </c>
      <c r="P37" s="205">
        <v>1.0</v>
      </c>
      <c r="Q37" s="205">
        <v>1.0</v>
      </c>
      <c r="R37" s="105"/>
      <c r="S37" s="105"/>
      <c r="T37" s="105"/>
      <c r="U37" s="105"/>
      <c r="V37" s="105"/>
    </row>
    <row r="38" outlineLevel="1">
      <c r="A38" s="207"/>
      <c r="B38" s="208" t="s">
        <v>2162</v>
      </c>
      <c r="C38" s="226" t="s">
        <v>120</v>
      </c>
      <c r="D38" s="225" t="s">
        <v>458</v>
      </c>
      <c r="E38" s="237" t="s">
        <v>145</v>
      </c>
      <c r="F38" s="200">
        <v>8.4</v>
      </c>
      <c r="G38" s="201" t="s">
        <v>147</v>
      </c>
      <c r="H38" s="240"/>
      <c r="I38" s="120"/>
      <c r="J38" s="117"/>
      <c r="K38" s="203"/>
      <c r="L38" s="203"/>
      <c r="M38" s="204"/>
      <c r="N38" s="204"/>
      <c r="O38" s="205">
        <v>0.0</v>
      </c>
      <c r="P38" s="205">
        <v>1.0</v>
      </c>
      <c r="Q38" s="205">
        <v>1.0</v>
      </c>
      <c r="R38" s="105"/>
      <c r="S38" s="105"/>
      <c r="T38" s="105"/>
      <c r="U38" s="105"/>
      <c r="V38" s="105"/>
    </row>
    <row r="39" outlineLevel="1">
      <c r="A39" s="195" t="s">
        <v>93</v>
      </c>
      <c r="B39" s="208" t="s">
        <v>170</v>
      </c>
      <c r="C39" s="226" t="s">
        <v>794</v>
      </c>
      <c r="D39" s="241" t="s">
        <v>544</v>
      </c>
      <c r="E39" s="237" t="s">
        <v>592</v>
      </c>
      <c r="F39" s="200">
        <v>1.7999999999999998</v>
      </c>
      <c r="G39" s="201" t="s">
        <v>70</v>
      </c>
      <c r="H39" s="316"/>
      <c r="I39" s="221"/>
      <c r="J39" s="110"/>
      <c r="K39" s="203"/>
      <c r="L39" s="203"/>
      <c r="M39" s="204"/>
      <c r="N39" s="204"/>
      <c r="O39" s="205">
        <v>0.0</v>
      </c>
      <c r="P39" s="205">
        <v>1.0</v>
      </c>
      <c r="Q39" s="205">
        <v>0.0</v>
      </c>
      <c r="R39" s="105"/>
      <c r="S39" s="105"/>
      <c r="T39" s="105"/>
      <c r="U39" s="105"/>
      <c r="V39" s="105"/>
    </row>
    <row r="40" outlineLevel="1">
      <c r="A40" s="222"/>
      <c r="B40" s="208" t="s">
        <v>940</v>
      </c>
      <c r="C40" s="226" t="s">
        <v>255</v>
      </c>
      <c r="D40" s="233"/>
      <c r="E40" s="237" t="s">
        <v>303</v>
      </c>
      <c r="F40" s="200">
        <v>2.4</v>
      </c>
      <c r="G40" s="704"/>
      <c r="H40" s="231"/>
      <c r="J40" s="233"/>
      <c r="K40" s="205"/>
      <c r="L40" s="204"/>
      <c r="M40" s="204"/>
      <c r="N40" s="204"/>
      <c r="O40" s="205"/>
      <c r="P40" s="205"/>
      <c r="Q40" s="205"/>
      <c r="R40" s="105"/>
      <c r="S40" s="105"/>
      <c r="T40" s="105"/>
      <c r="U40" s="105"/>
      <c r="V40" s="105"/>
    </row>
    <row r="41" outlineLevel="1">
      <c r="A41" s="207"/>
      <c r="B41" s="208" t="s">
        <v>177</v>
      </c>
      <c r="C41" s="226" t="s">
        <v>205</v>
      </c>
      <c r="D41" s="114"/>
      <c r="E41" s="237" t="s">
        <v>66</v>
      </c>
      <c r="F41" s="200">
        <v>7.199999999999999</v>
      </c>
      <c r="G41" s="201" t="s">
        <v>67</v>
      </c>
      <c r="H41" s="112"/>
      <c r="I41" s="224"/>
      <c r="J41" s="114"/>
      <c r="K41" s="205"/>
      <c r="L41" s="204"/>
      <c r="M41" s="204"/>
      <c r="N41" s="204"/>
      <c r="O41" s="205">
        <v>0.0</v>
      </c>
      <c r="P41" s="205">
        <v>1.5</v>
      </c>
      <c r="Q41" s="205">
        <v>1.0</v>
      </c>
      <c r="R41" s="105"/>
      <c r="S41" s="105"/>
      <c r="T41" s="105"/>
      <c r="U41" s="105"/>
      <c r="V41" s="105"/>
    </row>
    <row r="42" outlineLevel="1">
      <c r="A42" s="236" t="s">
        <v>104</v>
      </c>
      <c r="B42" s="214"/>
      <c r="C42" s="226" t="s">
        <v>261</v>
      </c>
      <c r="D42" s="237" t="s">
        <v>612</v>
      </c>
      <c r="E42" s="237" t="s">
        <v>4532</v>
      </c>
      <c r="F42" s="200" t="s">
        <v>4533</v>
      </c>
      <c r="G42" s="201" t="s">
        <v>1858</v>
      </c>
      <c r="H42" s="240"/>
      <c r="I42" s="120"/>
      <c r="J42" s="117"/>
      <c r="K42" s="205"/>
      <c r="L42" s="204"/>
      <c r="M42" s="204"/>
      <c r="N42" s="204"/>
      <c r="O42" s="205">
        <v>0.0</v>
      </c>
      <c r="P42" s="205">
        <v>1.0</v>
      </c>
      <c r="Q42" s="205">
        <v>1.0</v>
      </c>
      <c r="R42" s="105"/>
      <c r="S42" s="105"/>
      <c r="T42" s="105"/>
      <c r="U42" s="105"/>
      <c r="V42" s="105"/>
    </row>
    <row r="43" outlineLevel="1">
      <c r="A43" s="236" t="s">
        <v>110</v>
      </c>
      <c r="B43" s="208" t="s">
        <v>142</v>
      </c>
      <c r="C43" s="226" t="s">
        <v>840</v>
      </c>
      <c r="D43" s="225" t="s">
        <v>1529</v>
      </c>
      <c r="E43" s="225" t="s">
        <v>1904</v>
      </c>
      <c r="F43" s="200" t="s">
        <v>1905</v>
      </c>
      <c r="G43" s="201" t="s">
        <v>1444</v>
      </c>
      <c r="H43" s="213" t="s">
        <v>4537</v>
      </c>
      <c r="I43" s="120"/>
      <c r="J43" s="117"/>
      <c r="K43" s="203"/>
      <c r="L43" s="203"/>
      <c r="M43" s="204"/>
      <c r="N43" s="204"/>
      <c r="O43" s="205">
        <v>0.0</v>
      </c>
      <c r="P43" s="205">
        <v>1.0</v>
      </c>
      <c r="Q43" s="205">
        <v>1.0</v>
      </c>
      <c r="R43" s="105"/>
      <c r="S43" s="105"/>
      <c r="T43" s="105"/>
      <c r="U43" s="105"/>
      <c r="V43" s="105"/>
    </row>
    <row r="44" ht="21.0" customHeight="1" outlineLevel="1">
      <c r="A44" s="195" t="s">
        <v>119</v>
      </c>
      <c r="B44" s="208"/>
      <c r="C44" s="560" t="s">
        <v>594</v>
      </c>
      <c r="D44" s="2802" t="s">
        <v>1749</v>
      </c>
      <c r="E44" s="564" t="s">
        <v>495</v>
      </c>
      <c r="F44" s="200">
        <v>20.4</v>
      </c>
      <c r="G44" s="201" t="s">
        <v>75</v>
      </c>
      <c r="H44" s="283" t="s">
        <v>4538</v>
      </c>
      <c r="I44" s="221"/>
      <c r="J44" s="110"/>
      <c r="K44" s="204"/>
      <c r="L44" s="204"/>
      <c r="M44" s="204"/>
      <c r="N44" s="204"/>
      <c r="O44" s="205">
        <v>0.0</v>
      </c>
      <c r="P44" s="205">
        <v>1.0</v>
      </c>
      <c r="Q44" s="205">
        <v>1.0</v>
      </c>
      <c r="R44" s="105"/>
      <c r="S44" s="105"/>
      <c r="T44" s="105"/>
      <c r="U44" s="105"/>
      <c r="V44" s="105"/>
    </row>
    <row r="45" ht="21.0" customHeight="1" outlineLevel="1">
      <c r="A45" s="222"/>
      <c r="B45" s="208" t="s">
        <v>343</v>
      </c>
      <c r="C45" s="238" t="s">
        <v>379</v>
      </c>
      <c r="D45" s="233"/>
      <c r="E45" s="564" t="s">
        <v>225</v>
      </c>
      <c r="F45" s="200">
        <v>19.2</v>
      </c>
      <c r="G45" s="201" t="s">
        <v>75</v>
      </c>
      <c r="H45" s="231"/>
      <c r="J45" s="233"/>
      <c r="K45" s="204"/>
      <c r="L45" s="204"/>
      <c r="M45" s="204"/>
      <c r="N45" s="204"/>
      <c r="O45" s="205">
        <v>0.0</v>
      </c>
      <c r="P45" s="205">
        <v>1.0</v>
      </c>
      <c r="Q45" s="205">
        <v>1.0</v>
      </c>
      <c r="R45" s="105"/>
      <c r="S45" s="105"/>
      <c r="T45" s="105"/>
      <c r="U45" s="105"/>
      <c r="V45" s="105"/>
    </row>
    <row r="46" ht="21.0" customHeight="1" outlineLevel="1">
      <c r="A46" s="207"/>
      <c r="B46" s="208" t="s">
        <v>352</v>
      </c>
      <c r="C46" s="238" t="s">
        <v>111</v>
      </c>
      <c r="D46" s="114"/>
      <c r="E46" s="564" t="s">
        <v>205</v>
      </c>
      <c r="F46" s="200">
        <v>18.0</v>
      </c>
      <c r="G46" s="201" t="s">
        <v>168</v>
      </c>
      <c r="H46" s="112"/>
      <c r="I46" s="224"/>
      <c r="J46" s="114"/>
      <c r="K46" s="204"/>
      <c r="L46" s="204"/>
      <c r="M46" s="204"/>
      <c r="N46" s="204"/>
      <c r="O46" s="205">
        <v>0.0</v>
      </c>
      <c r="P46" s="205">
        <v>1.0</v>
      </c>
      <c r="Q46" s="205">
        <v>1.0</v>
      </c>
      <c r="R46" s="105"/>
      <c r="S46" s="105"/>
      <c r="T46" s="105"/>
      <c r="U46" s="105"/>
      <c r="V46" s="105"/>
    </row>
    <row r="47" ht="21.0" customHeight="1" outlineLevel="1">
      <c r="A47" s="195" t="s">
        <v>128</v>
      </c>
      <c r="B47" s="208" t="s">
        <v>643</v>
      </c>
      <c r="C47" s="226" t="s">
        <v>379</v>
      </c>
      <c r="D47" s="2802" t="s">
        <v>1932</v>
      </c>
      <c r="E47" s="564" t="s">
        <v>229</v>
      </c>
      <c r="F47" s="200">
        <v>6.0</v>
      </c>
      <c r="G47" s="201" t="s">
        <v>193</v>
      </c>
      <c r="H47" s="283" t="s">
        <v>4539</v>
      </c>
      <c r="I47" s="221"/>
      <c r="J47" s="110"/>
      <c r="K47" s="203"/>
      <c r="L47" s="203"/>
      <c r="M47" s="204"/>
      <c r="N47" s="204"/>
      <c r="O47" s="205">
        <v>0.0</v>
      </c>
      <c r="P47" s="205">
        <v>0.3</v>
      </c>
      <c r="Q47" s="205">
        <v>1.0</v>
      </c>
      <c r="R47" s="105"/>
      <c r="S47" s="105"/>
      <c r="T47" s="105"/>
      <c r="U47" s="105"/>
      <c r="V47" s="105"/>
    </row>
    <row r="48" ht="21.0" customHeight="1" outlineLevel="1">
      <c r="A48" s="222"/>
      <c r="B48" s="208" t="s">
        <v>177</v>
      </c>
      <c r="C48" s="238" t="s">
        <v>144</v>
      </c>
      <c r="D48" s="233"/>
      <c r="E48" s="564" t="s">
        <v>225</v>
      </c>
      <c r="F48" s="200">
        <v>19.2</v>
      </c>
      <c r="G48" s="201" t="s">
        <v>75</v>
      </c>
      <c r="H48" s="231"/>
      <c r="J48" s="233"/>
      <c r="K48" s="203"/>
      <c r="L48" s="203"/>
      <c r="M48" s="204"/>
      <c r="N48" s="204"/>
      <c r="O48" s="205">
        <v>0.0</v>
      </c>
      <c r="P48" s="205">
        <v>1.0</v>
      </c>
      <c r="Q48" s="205">
        <v>1.0</v>
      </c>
      <c r="R48" s="105"/>
      <c r="S48" s="105"/>
      <c r="T48" s="105"/>
      <c r="U48" s="105"/>
      <c r="V48" s="105"/>
    </row>
    <row r="49" ht="21.0" customHeight="1" outlineLevel="1">
      <c r="A49" s="207"/>
      <c r="B49" s="208" t="s">
        <v>243</v>
      </c>
      <c r="C49" s="2803" t="s">
        <v>2252</v>
      </c>
      <c r="D49" s="114"/>
      <c r="E49" s="564" t="s">
        <v>205</v>
      </c>
      <c r="F49" s="200">
        <v>18.0</v>
      </c>
      <c r="G49" s="201" t="s">
        <v>168</v>
      </c>
      <c r="H49" s="112"/>
      <c r="I49" s="224"/>
      <c r="J49" s="114"/>
      <c r="K49" s="203"/>
      <c r="L49" s="203"/>
      <c r="M49" s="204"/>
      <c r="N49" s="204"/>
      <c r="O49" s="205">
        <v>0.0</v>
      </c>
      <c r="P49" s="205">
        <v>1.0</v>
      </c>
      <c r="Q49" s="205">
        <v>1.0</v>
      </c>
      <c r="R49" s="105"/>
      <c r="S49" s="105"/>
      <c r="T49" s="105"/>
      <c r="U49" s="105"/>
      <c r="V49" s="105"/>
    </row>
    <row r="50">
      <c r="A50" s="180"/>
      <c r="B50" s="246"/>
      <c r="C50" s="180"/>
      <c r="D50" s="180"/>
      <c r="E50" s="180"/>
      <c r="F50" s="180"/>
      <c r="G50" s="248"/>
      <c r="H50" s="180"/>
      <c r="I50" s="180"/>
      <c r="J50" s="180"/>
      <c r="K50" s="180"/>
      <c r="L50" s="180"/>
      <c r="M50" s="180"/>
      <c r="N50" s="180"/>
      <c r="O50" s="180"/>
      <c r="P50" s="180"/>
      <c r="Q50" s="180"/>
      <c r="R50" s="180"/>
      <c r="S50" s="180"/>
      <c r="T50" s="180"/>
      <c r="U50" s="180"/>
      <c r="V50" s="180"/>
    </row>
    <row r="51">
      <c r="A51" s="250" t="s">
        <v>148</v>
      </c>
      <c r="B51" s="110"/>
      <c r="C51" s="251"/>
      <c r="D51" s="251"/>
      <c r="E51" s="251"/>
      <c r="F51" s="253"/>
      <c r="G51" s="251"/>
      <c r="H51" s="253"/>
      <c r="I51" s="253"/>
      <c r="J51" s="254"/>
      <c r="K51" s="253"/>
      <c r="L51" s="253"/>
      <c r="M51" s="253"/>
      <c r="N51" s="253"/>
      <c r="O51" s="253"/>
      <c r="P51" s="253"/>
      <c r="Q51" s="253"/>
      <c r="R51" s="253"/>
      <c r="S51" s="253"/>
      <c r="T51" s="183"/>
      <c r="U51" s="183"/>
      <c r="V51" s="183"/>
    </row>
    <row r="52" outlineLevel="1">
      <c r="A52" s="112"/>
      <c r="B52" s="114"/>
      <c r="C52" s="256" t="s">
        <v>48</v>
      </c>
      <c r="D52" s="257" t="s">
        <v>49</v>
      </c>
      <c r="E52" s="256" t="s">
        <v>50</v>
      </c>
      <c r="F52" s="259" t="s">
        <v>51</v>
      </c>
      <c r="G52" s="259" t="s">
        <v>174</v>
      </c>
      <c r="H52" s="260" t="s">
        <v>52</v>
      </c>
      <c r="I52" s="259" t="str">
        <f>'テンプレート'!I56</f>
        <v>Landing Lag</v>
      </c>
      <c r="J52" s="259" t="s">
        <v>176</v>
      </c>
      <c r="K52" s="259" t="str">
        <f>'テンプレート'!K56</f>
        <v>ベクトル</v>
      </c>
      <c r="L52" s="259" t="str">
        <f>'テンプレート'!L56</f>
        <v>KBG (R.E.)</v>
      </c>
      <c r="M52" s="259" t="str">
        <f>'テンプレート'!M56</f>
        <v>BKB (R.A.)</v>
      </c>
      <c r="N52" s="259" t="str">
        <f>'テンプレート'!N56</f>
        <v>FKB (R.F.)</v>
      </c>
      <c r="O52" s="262" t="str">
        <f>'テンプレート'!O56</f>
        <v>盾削り値</v>
      </c>
      <c r="P52" s="259" t="str">
        <f>'テンプレート'!P56</f>
        <v>ﾋｯﾄｽﾄｯﾌﾟ</v>
      </c>
      <c r="Q52" s="262" t="str">
        <f>'テンプレート'!Q56</f>
        <v>ずらし</v>
      </c>
      <c r="R52" s="2804" t="str">
        <f>'テンプレート'!R56</f>
        <v>Comment</v>
      </c>
      <c r="S52" s="120"/>
      <c r="T52" s="120"/>
      <c r="U52" s="120"/>
      <c r="V52" s="117"/>
    </row>
    <row r="53" outlineLevel="1">
      <c r="A53" s="265" t="s">
        <v>187</v>
      </c>
      <c r="B53" s="267"/>
      <c r="C53" s="211" t="s">
        <v>686</v>
      </c>
      <c r="D53" s="605" t="s">
        <v>924</v>
      </c>
      <c r="E53" s="572" t="s">
        <v>90</v>
      </c>
      <c r="F53" s="273">
        <v>9.6</v>
      </c>
      <c r="G53" s="273">
        <v>8.16</v>
      </c>
      <c r="H53" s="200" t="s">
        <v>193</v>
      </c>
      <c r="I53" s="274" t="str">
        <f t="array" ref="I53">INDEX('Aerial Attacks'!$O$3:$AA$109, MATCH($A$1,'Aerial Attacks'!$A$3:$A$109,0), MATCH(A53,'Aerial Attacks'!$O$2:$S$2,0))</f>
        <v>10</v>
      </c>
      <c r="J53" s="275" t="s">
        <v>896</v>
      </c>
      <c r="K53" s="200"/>
      <c r="L53" s="203"/>
      <c r="M53" s="203"/>
      <c r="N53" s="203"/>
      <c r="O53" s="200">
        <v>0.0</v>
      </c>
      <c r="P53" s="200">
        <v>1.0</v>
      </c>
      <c r="Q53" s="200">
        <v>1.0</v>
      </c>
      <c r="R53" s="285"/>
      <c r="S53" s="221"/>
      <c r="T53" s="221"/>
      <c r="U53" s="221"/>
      <c r="V53" s="110"/>
    </row>
    <row r="54" outlineLevel="1">
      <c r="A54" s="222"/>
      <c r="B54" s="267" t="s">
        <v>76</v>
      </c>
      <c r="C54" s="572" t="s">
        <v>4540</v>
      </c>
      <c r="D54" s="207"/>
      <c r="E54" s="572" t="s">
        <v>66</v>
      </c>
      <c r="F54" s="273">
        <v>7.199999999999999</v>
      </c>
      <c r="G54" s="273">
        <v>6.12</v>
      </c>
      <c r="H54" s="200" t="s">
        <v>70</v>
      </c>
      <c r="I54" s="207"/>
      <c r="J54" s="233"/>
      <c r="K54" s="200"/>
      <c r="L54" s="203"/>
      <c r="M54" s="203"/>
      <c r="N54" s="203"/>
      <c r="O54" s="200">
        <v>0.0</v>
      </c>
      <c r="P54" s="200">
        <v>1.0</v>
      </c>
      <c r="Q54" s="200">
        <v>1.0</v>
      </c>
      <c r="R54" s="231"/>
      <c r="V54" s="233"/>
    </row>
    <row r="55" outlineLevel="1">
      <c r="A55" s="222"/>
      <c r="B55" s="267" t="s">
        <v>1688</v>
      </c>
      <c r="C55" s="572" t="s">
        <v>4541</v>
      </c>
      <c r="D55" s="572" t="s">
        <v>458</v>
      </c>
      <c r="E55" s="605" t="s">
        <v>194</v>
      </c>
      <c r="F55" s="1235">
        <v>3.5999999999999996</v>
      </c>
      <c r="G55" s="1235">
        <v>3.06</v>
      </c>
      <c r="H55" s="366" t="s">
        <v>292</v>
      </c>
      <c r="I55" s="366">
        <v>18.0</v>
      </c>
      <c r="J55" s="200" t="s">
        <v>784</v>
      </c>
      <c r="K55" s="200"/>
      <c r="L55" s="203"/>
      <c r="M55" s="203"/>
      <c r="N55" s="203"/>
      <c r="O55" s="200">
        <v>0.0</v>
      </c>
      <c r="P55" s="200">
        <v>1.0</v>
      </c>
      <c r="Q55" s="200">
        <v>1.0</v>
      </c>
      <c r="R55" s="231"/>
      <c r="V55" s="233"/>
    </row>
    <row r="56" outlineLevel="1">
      <c r="A56" s="222"/>
      <c r="B56" s="267" t="s">
        <v>4430</v>
      </c>
      <c r="C56" s="572" t="s">
        <v>4542</v>
      </c>
      <c r="D56" s="572" t="s">
        <v>548</v>
      </c>
      <c r="E56" s="222"/>
      <c r="F56" s="222"/>
      <c r="G56" s="222"/>
      <c r="H56" s="222"/>
      <c r="I56" s="222"/>
      <c r="J56" s="200" t="s">
        <v>4543</v>
      </c>
      <c r="K56" s="200"/>
      <c r="L56" s="203"/>
      <c r="M56" s="203"/>
      <c r="N56" s="203"/>
      <c r="O56" s="200">
        <v>0.0</v>
      </c>
      <c r="P56" s="200">
        <v>1.0</v>
      </c>
      <c r="Q56" s="200">
        <v>1.0</v>
      </c>
      <c r="R56" s="231"/>
      <c r="V56" s="233"/>
    </row>
    <row r="57" outlineLevel="1">
      <c r="A57" s="222"/>
      <c r="B57" s="267" t="s">
        <v>4544</v>
      </c>
      <c r="C57" s="572" t="s">
        <v>4545</v>
      </c>
      <c r="D57" s="572" t="s">
        <v>334</v>
      </c>
      <c r="E57" s="222"/>
      <c r="F57" s="222"/>
      <c r="G57" s="222"/>
      <c r="H57" s="222"/>
      <c r="I57" s="222"/>
      <c r="J57" s="200" t="s">
        <v>4546</v>
      </c>
      <c r="K57" s="200"/>
      <c r="L57" s="203"/>
      <c r="M57" s="203"/>
      <c r="N57" s="203"/>
      <c r="O57" s="200">
        <v>0.0</v>
      </c>
      <c r="P57" s="200">
        <v>1.0</v>
      </c>
      <c r="Q57" s="200">
        <v>1.0</v>
      </c>
      <c r="R57" s="231"/>
      <c r="V57" s="233"/>
    </row>
    <row r="58" outlineLevel="1">
      <c r="A58" s="207"/>
      <c r="B58" s="267" t="s">
        <v>4547</v>
      </c>
      <c r="C58" s="572" t="s">
        <v>4548</v>
      </c>
      <c r="D58" s="572" t="s">
        <v>2817</v>
      </c>
      <c r="E58" s="207"/>
      <c r="F58" s="207"/>
      <c r="G58" s="207"/>
      <c r="H58" s="207"/>
      <c r="I58" s="207"/>
      <c r="J58" s="200" t="s">
        <v>4549</v>
      </c>
      <c r="K58" s="200"/>
      <c r="L58" s="203"/>
      <c r="M58" s="203"/>
      <c r="N58" s="203"/>
      <c r="O58" s="200">
        <v>0.0</v>
      </c>
      <c r="P58" s="200">
        <v>1.0</v>
      </c>
      <c r="Q58" s="200">
        <v>1.0</v>
      </c>
      <c r="R58" s="112"/>
      <c r="S58" s="224"/>
      <c r="T58" s="224"/>
      <c r="U58" s="224"/>
      <c r="V58" s="114"/>
    </row>
    <row r="59" ht="65.25" customHeight="1" outlineLevel="1">
      <c r="A59" s="265" t="s">
        <v>219</v>
      </c>
      <c r="B59" s="267" t="s">
        <v>4550</v>
      </c>
      <c r="C59" s="211" t="s">
        <v>85</v>
      </c>
      <c r="D59" s="572" t="s">
        <v>118</v>
      </c>
      <c r="E59" s="572" t="s">
        <v>58</v>
      </c>
      <c r="F59" s="273">
        <v>4.8</v>
      </c>
      <c r="G59" s="273">
        <v>4.08</v>
      </c>
      <c r="H59" s="200" t="s">
        <v>70</v>
      </c>
      <c r="I59" s="302" t="str">
        <f t="array" ref="I59">INDEX('Aerial Attacks'!$O$3:$AA$109, MATCH($A$1,'Aerial Attacks'!$A$3:$A$109,0), MATCH(A59,'Aerial Attacks'!$O$2:$S$2,0))</f>
        <v>12</v>
      </c>
      <c r="J59" s="275" t="s">
        <v>3169</v>
      </c>
      <c r="K59" s="200"/>
      <c r="L59" s="203"/>
      <c r="M59" s="203"/>
      <c r="N59" s="203"/>
      <c r="O59" s="200">
        <v>0.0</v>
      </c>
      <c r="P59" s="200">
        <v>1.0</v>
      </c>
      <c r="Q59" s="200">
        <v>1.0</v>
      </c>
      <c r="R59" s="213" t="s">
        <v>4551</v>
      </c>
      <c r="S59" s="120"/>
      <c r="T59" s="120"/>
      <c r="U59" s="120"/>
      <c r="V59" s="117"/>
    </row>
    <row r="60" ht="90.0" customHeight="1" outlineLevel="1">
      <c r="A60" s="222"/>
      <c r="B60" s="267" t="s">
        <v>4552</v>
      </c>
      <c r="C60" s="211" t="s">
        <v>85</v>
      </c>
      <c r="D60" s="572" t="s">
        <v>165</v>
      </c>
      <c r="E60" s="572" t="s">
        <v>4553</v>
      </c>
      <c r="F60" s="273">
        <v>3.9599999999999995</v>
      </c>
      <c r="G60" s="273">
        <v>3.3659999999999997</v>
      </c>
      <c r="H60" s="200" t="s">
        <v>292</v>
      </c>
      <c r="I60" s="200">
        <v>12.0</v>
      </c>
      <c r="J60" s="2805">
        <v>43496.0</v>
      </c>
      <c r="K60" s="200"/>
      <c r="L60" s="203"/>
      <c r="M60" s="203"/>
      <c r="N60" s="203"/>
      <c r="O60" s="200">
        <v>0.0</v>
      </c>
      <c r="P60" s="200">
        <v>1.0</v>
      </c>
      <c r="Q60" s="200">
        <v>1.0</v>
      </c>
      <c r="R60" s="213" t="s">
        <v>4554</v>
      </c>
      <c r="S60" s="120"/>
      <c r="T60" s="120"/>
      <c r="U60" s="120"/>
      <c r="V60" s="117"/>
    </row>
    <row r="61" ht="77.25" customHeight="1" outlineLevel="1">
      <c r="A61" s="207"/>
      <c r="B61" s="267" t="s">
        <v>4555</v>
      </c>
      <c r="C61" s="211" t="s">
        <v>714</v>
      </c>
      <c r="D61" s="572" t="s">
        <v>461</v>
      </c>
      <c r="E61" s="572" t="s">
        <v>145</v>
      </c>
      <c r="F61" s="273">
        <v>8.4</v>
      </c>
      <c r="G61" s="273">
        <v>7.140000000000001</v>
      </c>
      <c r="H61" s="200" t="s">
        <v>70</v>
      </c>
      <c r="I61" s="200">
        <v>12.0</v>
      </c>
      <c r="J61" s="200" t="s">
        <v>3346</v>
      </c>
      <c r="K61" s="200"/>
      <c r="L61" s="203"/>
      <c r="M61" s="203"/>
      <c r="N61" s="203"/>
      <c r="O61" s="200">
        <v>0.0</v>
      </c>
      <c r="P61" s="200">
        <v>1.5</v>
      </c>
      <c r="Q61" s="200">
        <v>1.0</v>
      </c>
      <c r="R61" s="213" t="s">
        <v>4556</v>
      </c>
      <c r="S61" s="120"/>
      <c r="T61" s="120"/>
      <c r="U61" s="120"/>
      <c r="V61" s="117"/>
    </row>
    <row r="62" outlineLevel="1">
      <c r="A62" s="299" t="s">
        <v>260</v>
      </c>
      <c r="B62" s="267"/>
      <c r="C62" s="211" t="s">
        <v>575</v>
      </c>
      <c r="D62" s="572" t="s">
        <v>65</v>
      </c>
      <c r="E62" s="572" t="s">
        <v>4557</v>
      </c>
      <c r="F62" s="273" t="s">
        <v>4558</v>
      </c>
      <c r="G62" s="273" t="s">
        <v>4559</v>
      </c>
      <c r="H62" s="200" t="s">
        <v>937</v>
      </c>
      <c r="I62" s="302">
        <f t="array" ref="I62">INDEX('Aerial Attacks'!$O$3:$AA$109, MATCH($A$1,'Aerial Attacks'!$A$3:$A$109,0), MATCH(A62,'Aerial Attacks'!$O$2:$S$2,0))</f>
        <v>10</v>
      </c>
      <c r="J62" s="210" t="s">
        <v>2993</v>
      </c>
      <c r="K62" s="200"/>
      <c r="L62" s="203"/>
      <c r="M62" s="203"/>
      <c r="N62" s="203"/>
      <c r="O62" s="200">
        <v>0.0</v>
      </c>
      <c r="P62" s="200">
        <v>1.0</v>
      </c>
      <c r="Q62" s="200">
        <v>1.0</v>
      </c>
      <c r="R62" s="307" t="s">
        <v>4560</v>
      </c>
      <c r="S62" s="120"/>
      <c r="T62" s="120"/>
      <c r="U62" s="120"/>
      <c r="V62" s="117"/>
    </row>
    <row r="63" outlineLevel="1">
      <c r="A63" s="265" t="s">
        <v>271</v>
      </c>
      <c r="B63" s="267"/>
      <c r="C63" s="211" t="s">
        <v>2137</v>
      </c>
      <c r="D63" s="572" t="s">
        <v>150</v>
      </c>
      <c r="E63" s="572" t="s">
        <v>2167</v>
      </c>
      <c r="F63" s="273">
        <v>9.0</v>
      </c>
      <c r="G63" s="273">
        <v>7.65</v>
      </c>
      <c r="H63" s="200" t="s">
        <v>70</v>
      </c>
      <c r="I63" s="302" t="str">
        <f t="array" ref="I63">INDEX('Aerial Attacks'!$O$3:$AA$109, MATCH($A$1,'Aerial Attacks'!$A$3:$A$109,0), MATCH(A63,'Aerial Attacks'!$O$2:$S$2,0))</f>
        <v>8</v>
      </c>
      <c r="J63" s="275" t="s">
        <v>2624</v>
      </c>
      <c r="K63" s="203"/>
      <c r="L63" s="203"/>
      <c r="M63" s="203"/>
      <c r="N63" s="203"/>
      <c r="O63" s="200">
        <v>0.0</v>
      </c>
      <c r="P63" s="200">
        <v>1.0</v>
      </c>
      <c r="Q63" s="200">
        <v>1.0</v>
      </c>
      <c r="R63" s="285"/>
      <c r="S63" s="221"/>
      <c r="T63" s="221"/>
      <c r="U63" s="221"/>
      <c r="V63" s="110"/>
    </row>
    <row r="64" outlineLevel="1">
      <c r="A64" s="222"/>
      <c r="B64" s="267" t="s">
        <v>1688</v>
      </c>
      <c r="C64" s="572" t="s">
        <v>4561</v>
      </c>
      <c r="D64" s="572" t="s">
        <v>541</v>
      </c>
      <c r="E64" s="605" t="s">
        <v>194</v>
      </c>
      <c r="F64" s="1235">
        <v>3.5999999999999996</v>
      </c>
      <c r="G64" s="1235">
        <v>3.06</v>
      </c>
      <c r="H64" s="366" t="s">
        <v>292</v>
      </c>
      <c r="I64" s="366">
        <v>16.0</v>
      </c>
      <c r="J64" s="200" t="s">
        <v>573</v>
      </c>
      <c r="K64" s="203"/>
      <c r="L64" s="203"/>
      <c r="M64" s="203"/>
      <c r="N64" s="203"/>
      <c r="O64" s="200">
        <v>0.0</v>
      </c>
      <c r="P64" s="200">
        <v>1.0</v>
      </c>
      <c r="Q64" s="200">
        <v>1.0</v>
      </c>
      <c r="R64" s="231"/>
      <c r="V64" s="233"/>
    </row>
    <row r="65" outlineLevel="1">
      <c r="A65" s="222"/>
      <c r="B65" s="267" t="s">
        <v>4430</v>
      </c>
      <c r="C65" s="572" t="s">
        <v>4562</v>
      </c>
      <c r="D65" s="572" t="s">
        <v>309</v>
      </c>
      <c r="E65" s="222"/>
      <c r="F65" s="222"/>
      <c r="G65" s="222"/>
      <c r="H65" s="222"/>
      <c r="I65" s="222"/>
      <c r="J65" s="200" t="s">
        <v>1376</v>
      </c>
      <c r="K65" s="203"/>
      <c r="L65" s="203"/>
      <c r="M65" s="203"/>
      <c r="N65" s="203"/>
      <c r="O65" s="200">
        <v>0.0</v>
      </c>
      <c r="P65" s="200">
        <v>1.0</v>
      </c>
      <c r="Q65" s="200">
        <v>1.0</v>
      </c>
      <c r="R65" s="231"/>
      <c r="V65" s="233"/>
    </row>
    <row r="66" outlineLevel="1">
      <c r="A66" s="222"/>
      <c r="B66" s="267" t="s">
        <v>4544</v>
      </c>
      <c r="C66" s="572" t="s">
        <v>4563</v>
      </c>
      <c r="D66" s="572" t="s">
        <v>334</v>
      </c>
      <c r="E66" s="222"/>
      <c r="F66" s="222"/>
      <c r="G66" s="222"/>
      <c r="H66" s="222"/>
      <c r="I66" s="222"/>
      <c r="J66" s="200" t="s">
        <v>4564</v>
      </c>
      <c r="K66" s="203"/>
      <c r="L66" s="203"/>
      <c r="M66" s="203"/>
      <c r="N66" s="203"/>
      <c r="O66" s="200">
        <v>0.0</v>
      </c>
      <c r="P66" s="200">
        <v>1.0</v>
      </c>
      <c r="Q66" s="200">
        <v>1.0</v>
      </c>
      <c r="R66" s="231"/>
      <c r="V66" s="233"/>
    </row>
    <row r="67" outlineLevel="1">
      <c r="A67" s="207"/>
      <c r="B67" s="267" t="s">
        <v>4547</v>
      </c>
      <c r="C67" s="572" t="s">
        <v>4565</v>
      </c>
      <c r="D67" s="572" t="s">
        <v>1881</v>
      </c>
      <c r="E67" s="207"/>
      <c r="F67" s="207"/>
      <c r="G67" s="207"/>
      <c r="H67" s="207"/>
      <c r="I67" s="207"/>
      <c r="J67" s="200" t="s">
        <v>4566</v>
      </c>
      <c r="K67" s="203"/>
      <c r="L67" s="203"/>
      <c r="M67" s="203"/>
      <c r="N67" s="203"/>
      <c r="O67" s="200">
        <v>0.0</v>
      </c>
      <c r="P67" s="200">
        <v>1.0</v>
      </c>
      <c r="Q67" s="200">
        <v>1.0</v>
      </c>
      <c r="R67" s="112"/>
      <c r="S67" s="224"/>
      <c r="T67" s="224"/>
      <c r="U67" s="224"/>
      <c r="V67" s="114"/>
    </row>
    <row r="68" outlineLevel="1">
      <c r="A68" s="265" t="s">
        <v>283</v>
      </c>
      <c r="B68" s="267"/>
      <c r="C68" s="211" t="s">
        <v>1413</v>
      </c>
      <c r="D68" s="605" t="s">
        <v>548</v>
      </c>
      <c r="E68" s="572" t="s">
        <v>4567</v>
      </c>
      <c r="F68" s="273" t="s">
        <v>4568</v>
      </c>
      <c r="G68" s="273" t="s">
        <v>4569</v>
      </c>
      <c r="H68" s="200" t="s">
        <v>3391</v>
      </c>
      <c r="I68" s="274">
        <f t="array" ref="I68">INDEX('Aerial Attacks'!$O$3:$AA$109, MATCH($A$1,'Aerial Attacks'!$A$3:$A$109,0), MATCH(A68,'Aerial Attacks'!$O$2:$S$2,0))</f>
        <v>30</v>
      </c>
      <c r="J68" s="275" t="s">
        <v>4570</v>
      </c>
      <c r="K68" s="203"/>
      <c r="L68" s="203"/>
      <c r="M68" s="203"/>
      <c r="N68" s="203"/>
      <c r="O68" s="200">
        <v>0.0</v>
      </c>
      <c r="P68" s="200">
        <v>1.0</v>
      </c>
      <c r="Q68" s="200">
        <v>1.0</v>
      </c>
      <c r="R68" s="219"/>
      <c r="S68" s="221"/>
      <c r="T68" s="221"/>
      <c r="U68" s="221"/>
      <c r="V68" s="110"/>
    </row>
    <row r="69" outlineLevel="1">
      <c r="A69" s="222"/>
      <c r="B69" s="267" t="s">
        <v>76</v>
      </c>
      <c r="C69" s="572" t="s">
        <v>4571</v>
      </c>
      <c r="D69" s="222"/>
      <c r="E69" s="211" t="s">
        <v>4567</v>
      </c>
      <c r="F69" s="273" t="s">
        <v>4568</v>
      </c>
      <c r="G69" s="273" t="s">
        <v>4569</v>
      </c>
      <c r="H69" s="200" t="s">
        <v>3391</v>
      </c>
      <c r="I69" s="222"/>
      <c r="J69" s="233"/>
      <c r="K69" s="203"/>
      <c r="L69" s="203"/>
      <c r="M69" s="203"/>
      <c r="N69" s="203"/>
      <c r="O69" s="200">
        <v>0.0</v>
      </c>
      <c r="P69" s="200">
        <v>1.0</v>
      </c>
      <c r="Q69" s="200">
        <v>1.0</v>
      </c>
      <c r="R69" s="231"/>
      <c r="V69" s="233"/>
    </row>
    <row r="70" outlineLevel="1">
      <c r="A70" s="207"/>
      <c r="B70" s="267" t="s">
        <v>301</v>
      </c>
      <c r="C70" s="572" t="s">
        <v>302</v>
      </c>
      <c r="D70" s="207"/>
      <c r="E70" s="572" t="s">
        <v>229</v>
      </c>
      <c r="F70" s="273">
        <v>6.0</v>
      </c>
      <c r="G70" s="273">
        <v>6.0</v>
      </c>
      <c r="H70" s="200" t="s">
        <v>67</v>
      </c>
      <c r="I70" s="207"/>
      <c r="J70" s="114"/>
      <c r="K70" s="203"/>
      <c r="L70" s="203"/>
      <c r="M70" s="203"/>
      <c r="N70" s="203"/>
      <c r="O70" s="200">
        <v>0.0</v>
      </c>
      <c r="P70" s="200">
        <v>1.0</v>
      </c>
      <c r="Q70" s="200">
        <v>1.0</v>
      </c>
      <c r="R70" s="112"/>
      <c r="S70" s="224"/>
      <c r="T70" s="224"/>
      <c r="U70" s="224"/>
      <c r="V70" s="114"/>
    </row>
    <row r="71">
      <c r="A71" s="312"/>
      <c r="B71" s="315"/>
      <c r="C71" s="317"/>
      <c r="D71" s="317"/>
      <c r="E71" s="318"/>
      <c r="F71" s="318"/>
      <c r="G71" s="318"/>
      <c r="H71" s="319"/>
      <c r="I71" s="319"/>
      <c r="J71" s="320"/>
      <c r="K71" s="320"/>
      <c r="L71" s="320"/>
      <c r="M71" s="320"/>
      <c r="N71" s="320"/>
      <c r="O71" s="320"/>
      <c r="P71" s="320"/>
      <c r="Q71" s="180"/>
      <c r="R71" s="180"/>
      <c r="S71" s="180"/>
      <c r="T71" s="180"/>
      <c r="U71" s="180"/>
      <c r="V71" s="180"/>
    </row>
    <row r="72">
      <c r="A72" s="322" t="s">
        <v>305</v>
      </c>
      <c r="B72" s="117"/>
      <c r="C72" s="317"/>
      <c r="D72" s="317"/>
      <c r="E72" s="318"/>
      <c r="F72" s="318"/>
      <c r="G72" s="318"/>
      <c r="H72" s="319"/>
      <c r="I72" s="319"/>
      <c r="J72" s="320"/>
      <c r="K72" s="320"/>
      <c r="L72" s="320"/>
      <c r="M72" s="320"/>
      <c r="N72" s="320"/>
      <c r="O72" s="320"/>
      <c r="P72" s="320"/>
      <c r="Q72" s="180"/>
      <c r="R72" s="180"/>
      <c r="S72" s="180"/>
      <c r="T72" s="180"/>
      <c r="U72" s="180"/>
      <c r="V72" s="180"/>
    </row>
    <row r="73" outlineLevel="1">
      <c r="A73" s="324" t="s">
        <v>4572</v>
      </c>
      <c r="B73" s="117"/>
      <c r="C73" s="327" t="s">
        <v>48</v>
      </c>
      <c r="D73" s="327" t="s">
        <v>49</v>
      </c>
      <c r="E73" s="327" t="s">
        <v>50</v>
      </c>
      <c r="F73" s="333" t="s">
        <v>51</v>
      </c>
      <c r="G73" s="328" t="s">
        <v>52</v>
      </c>
      <c r="H73" s="332" t="str">
        <f>'テンプレート'!H72</f>
        <v>Comment</v>
      </c>
      <c r="I73" s="120"/>
      <c r="J73" s="117"/>
      <c r="K73" s="333" t="str">
        <f>'テンプレート'!K72</f>
        <v>ベクトル</v>
      </c>
      <c r="L73" s="333" t="str">
        <f>'テンプレート'!L72</f>
        <v>KBG (R.E.)</v>
      </c>
      <c r="M73" s="333" t="str">
        <f>'テンプレート'!M72</f>
        <v>BKB (R.A.)</v>
      </c>
      <c r="N73" s="333" t="str">
        <f>'テンプレート'!N72</f>
        <v>FKB (R.F.)</v>
      </c>
      <c r="O73" s="334" t="str">
        <f>'テンプレート'!O72</f>
        <v>盾削り値</v>
      </c>
      <c r="P73" s="333" t="str">
        <f>'テンプレート'!P72</f>
        <v>ﾋｯﾄｽﾄｯﾌﾟ</v>
      </c>
      <c r="Q73" s="334" t="str">
        <f>'テンプレート'!Q72</f>
        <v>ずらし</v>
      </c>
      <c r="R73" s="333" t="str">
        <f>'テンプレート'!R72</f>
        <v>相殺</v>
      </c>
      <c r="S73" s="334" t="str">
        <f>'テンプレート'!S72</f>
        <v>相殺ﾓｰｼｮﾝ</v>
      </c>
      <c r="T73" s="334" t="str">
        <f>'テンプレート'!T72</f>
        <v>飛び道具</v>
      </c>
      <c r="U73" s="334" t="str">
        <f>'テンプレート'!U72</f>
        <v>慣性反転</v>
      </c>
      <c r="V73" s="334" t="s">
        <v>321</v>
      </c>
    </row>
    <row r="74" outlineLevel="1">
      <c r="A74" s="335" t="s">
        <v>324</v>
      </c>
      <c r="B74" s="343" t="s">
        <v>4573</v>
      </c>
      <c r="C74" s="211" t="s">
        <v>4574</v>
      </c>
      <c r="D74" s="572" t="s">
        <v>2206</v>
      </c>
      <c r="E74" s="572" t="s">
        <v>4575</v>
      </c>
      <c r="F74" s="200">
        <v>1.62</v>
      </c>
      <c r="G74" s="199" t="s">
        <v>292</v>
      </c>
      <c r="H74" s="243" t="s">
        <v>4576</v>
      </c>
      <c r="I74" s="221"/>
      <c r="J74" s="110"/>
      <c r="K74" s="203"/>
      <c r="L74" s="203"/>
      <c r="M74" s="204"/>
      <c r="N74" s="204"/>
      <c r="O74" s="200">
        <v>0.0</v>
      </c>
      <c r="P74" s="200">
        <v>0.8</v>
      </c>
      <c r="Q74" s="200">
        <v>1.0</v>
      </c>
      <c r="R74" s="205" t="b">
        <v>1</v>
      </c>
      <c r="S74" s="205" t="b">
        <v>0</v>
      </c>
      <c r="T74" s="205" t="b">
        <v>1</v>
      </c>
      <c r="U74" s="344" t="s">
        <v>340</v>
      </c>
      <c r="V74" s="344" t="b">
        <v>1</v>
      </c>
    </row>
    <row r="75" outlineLevel="1">
      <c r="A75" s="222"/>
      <c r="B75" s="708" t="s">
        <v>344</v>
      </c>
      <c r="C75" s="414"/>
      <c r="D75" s="414"/>
      <c r="E75" s="572" t="s">
        <v>4577</v>
      </c>
      <c r="F75" s="200">
        <v>3.24</v>
      </c>
      <c r="G75" s="199" t="s">
        <v>292</v>
      </c>
      <c r="H75" s="231"/>
      <c r="J75" s="233"/>
      <c r="K75" s="203"/>
      <c r="L75" s="203"/>
      <c r="M75" s="204"/>
      <c r="N75" s="204"/>
      <c r="O75" s="200"/>
      <c r="P75" s="200"/>
      <c r="Q75" s="200"/>
      <c r="R75" s="205" t="b">
        <v>0</v>
      </c>
      <c r="S75" s="205" t="b">
        <v>0</v>
      </c>
      <c r="T75" s="205" t="b">
        <v>0</v>
      </c>
      <c r="U75" s="222"/>
      <c r="V75" s="222"/>
    </row>
    <row r="76" outlineLevel="1">
      <c r="A76" s="222"/>
      <c r="B76" s="708" t="s">
        <v>633</v>
      </c>
      <c r="C76" s="211" t="s">
        <v>4578</v>
      </c>
      <c r="D76" s="211" t="s">
        <v>234</v>
      </c>
      <c r="E76" s="414"/>
      <c r="F76" s="414"/>
      <c r="G76" s="414"/>
      <c r="H76" s="112"/>
      <c r="I76" s="224"/>
      <c r="J76" s="114"/>
      <c r="K76" s="203"/>
      <c r="L76" s="203"/>
      <c r="M76" s="204"/>
      <c r="N76" s="204"/>
      <c r="O76" s="200">
        <v>0.0</v>
      </c>
      <c r="P76" s="200">
        <v>1.0</v>
      </c>
      <c r="Q76" s="200">
        <v>1.0</v>
      </c>
      <c r="R76" s="205" t="b">
        <v>1</v>
      </c>
      <c r="S76" s="205" t="b">
        <v>0</v>
      </c>
      <c r="T76" s="205" t="b">
        <v>1</v>
      </c>
      <c r="U76" s="207"/>
      <c r="V76" s="207"/>
    </row>
    <row r="77" outlineLevel="1">
      <c r="A77" s="324" t="s">
        <v>4579</v>
      </c>
      <c r="B77" s="117"/>
      <c r="C77" s="327" t="s">
        <v>48</v>
      </c>
      <c r="D77" s="327" t="s">
        <v>49</v>
      </c>
      <c r="E77" s="327" t="s">
        <v>50</v>
      </c>
      <c r="F77" s="333" t="s">
        <v>51</v>
      </c>
      <c r="G77" s="328" t="s">
        <v>52</v>
      </c>
      <c r="H77" s="331" t="str">
        <f>'テンプレート'!H75</f>
        <v>Comment</v>
      </c>
      <c r="I77" s="120"/>
      <c r="J77" s="117"/>
      <c r="K77" s="333" t="str">
        <f>'テンプレート'!K75</f>
        <v>ベクトル</v>
      </c>
      <c r="L77" s="333" t="str">
        <f>'テンプレート'!L75</f>
        <v>KBG (R.E.)</v>
      </c>
      <c r="M77" s="333" t="str">
        <f>'テンプレート'!M75</f>
        <v>BKB (R.A.)</v>
      </c>
      <c r="N77" s="333" t="str">
        <f>'テンプレート'!N75</f>
        <v>FKB (R.F.)</v>
      </c>
      <c r="O77" s="334" t="str">
        <f>'テンプレート'!O75</f>
        <v>盾削り値</v>
      </c>
      <c r="P77" s="333" t="str">
        <f>'テンプレート'!P75</f>
        <v>ﾋｯﾄｽﾄｯﾌﾟ</v>
      </c>
      <c r="Q77" s="334" t="str">
        <f>'テンプレート'!Q75</f>
        <v>ずらし</v>
      </c>
      <c r="R77" s="333" t="str">
        <f>'テンプレート'!R75</f>
        <v>相殺</v>
      </c>
      <c r="S77" s="334" t="str">
        <f>'テンプレート'!S75</f>
        <v>相殺ﾓｰｼｮﾝ</v>
      </c>
      <c r="T77" s="334" t="str">
        <f>'テンプレート'!T75</f>
        <v>飛び道具</v>
      </c>
      <c r="U77" s="334" t="str">
        <f>'テンプレート'!U75</f>
        <v>慣性反転</v>
      </c>
      <c r="V77" s="334" t="s">
        <v>321</v>
      </c>
    </row>
    <row r="78" outlineLevel="1">
      <c r="A78" s="335" t="s">
        <v>322</v>
      </c>
      <c r="B78" s="343" t="s">
        <v>4580</v>
      </c>
      <c r="C78" s="211" t="s">
        <v>438</v>
      </c>
      <c r="D78" s="2040" t="s">
        <v>4581</v>
      </c>
      <c r="E78" s="572" t="s">
        <v>90</v>
      </c>
      <c r="F78" s="200">
        <v>9.6</v>
      </c>
      <c r="G78" s="199" t="s">
        <v>91</v>
      </c>
      <c r="H78" s="283" t="s">
        <v>4582</v>
      </c>
      <c r="I78" s="221"/>
      <c r="J78" s="110"/>
      <c r="K78" s="203"/>
      <c r="L78" s="203"/>
      <c r="M78" s="204"/>
      <c r="N78" s="204"/>
      <c r="O78" s="1899">
        <v>0.0</v>
      </c>
      <c r="P78" s="2793">
        <v>1.2</v>
      </c>
      <c r="Q78" s="828">
        <v>1.0</v>
      </c>
      <c r="R78" s="205" t="b">
        <v>0</v>
      </c>
      <c r="S78" s="205" t="b">
        <v>0</v>
      </c>
      <c r="T78" s="205"/>
      <c r="U78" s="344" t="b">
        <v>0</v>
      </c>
      <c r="V78" s="344" t="b">
        <v>1</v>
      </c>
    </row>
    <row r="79" outlineLevel="1">
      <c r="A79" s="222"/>
      <c r="B79" s="343" t="s">
        <v>4583</v>
      </c>
      <c r="C79" s="211" t="s">
        <v>217</v>
      </c>
      <c r="D79" s="222"/>
      <c r="E79" s="572" t="s">
        <v>90</v>
      </c>
      <c r="F79" s="200">
        <v>9.6</v>
      </c>
      <c r="G79" s="199" t="s">
        <v>91</v>
      </c>
      <c r="H79" s="231"/>
      <c r="J79" s="233"/>
      <c r="K79" s="200"/>
      <c r="L79" s="200"/>
      <c r="M79" s="205"/>
      <c r="N79" s="205"/>
      <c r="O79" s="1899"/>
      <c r="P79" s="2793"/>
      <c r="Q79" s="828"/>
      <c r="R79" s="205" t="b">
        <v>0</v>
      </c>
      <c r="S79" s="205" t="b">
        <v>0</v>
      </c>
      <c r="T79" s="205" t="b">
        <v>0</v>
      </c>
      <c r="U79" s="222"/>
      <c r="V79" s="222"/>
    </row>
    <row r="80" outlineLevel="1">
      <c r="A80" s="222"/>
      <c r="B80" s="343" t="s">
        <v>4584</v>
      </c>
      <c r="C80" s="211" t="s">
        <v>4585</v>
      </c>
      <c r="D80" s="222"/>
      <c r="E80" s="572" t="s">
        <v>2167</v>
      </c>
      <c r="F80" s="200">
        <v>9.0</v>
      </c>
      <c r="G80" s="199" t="s">
        <v>91</v>
      </c>
      <c r="H80" s="231"/>
      <c r="J80" s="233"/>
      <c r="K80" s="200"/>
      <c r="L80" s="200"/>
      <c r="M80" s="205"/>
      <c r="N80" s="205"/>
      <c r="O80" s="1899">
        <v>0.0</v>
      </c>
      <c r="P80" s="2793">
        <v>1.2</v>
      </c>
      <c r="Q80" s="828">
        <v>1.0</v>
      </c>
      <c r="R80" s="205" t="b">
        <v>0</v>
      </c>
      <c r="S80" s="205" t="b">
        <v>0</v>
      </c>
      <c r="T80" s="205"/>
      <c r="U80" s="222"/>
      <c r="V80" s="222"/>
    </row>
    <row r="81" outlineLevel="1">
      <c r="A81" s="222"/>
      <c r="B81" s="343" t="s">
        <v>4586</v>
      </c>
      <c r="C81" s="572" t="s">
        <v>4587</v>
      </c>
      <c r="D81" s="207"/>
      <c r="E81" s="572" t="s">
        <v>145</v>
      </c>
      <c r="F81" s="200">
        <v>8.4</v>
      </c>
      <c r="G81" s="199" t="s">
        <v>147</v>
      </c>
      <c r="H81" s="231"/>
      <c r="J81" s="233"/>
      <c r="K81" s="200"/>
      <c r="L81" s="200"/>
      <c r="M81" s="205"/>
      <c r="N81" s="205"/>
      <c r="O81" s="1899">
        <v>0.0</v>
      </c>
      <c r="P81" s="2793">
        <v>1.2</v>
      </c>
      <c r="Q81" s="828">
        <v>1.0</v>
      </c>
      <c r="R81" s="205" t="b">
        <v>0</v>
      </c>
      <c r="S81" s="205" t="b">
        <v>0</v>
      </c>
      <c r="T81" s="205"/>
      <c r="U81" s="222"/>
      <c r="V81" s="222"/>
    </row>
    <row r="82" outlineLevel="1">
      <c r="A82" s="222"/>
      <c r="B82" s="343" t="s">
        <v>2350</v>
      </c>
      <c r="C82" s="414"/>
      <c r="D82" s="211" t="s">
        <v>57</v>
      </c>
      <c r="E82" s="414"/>
      <c r="F82" s="414"/>
      <c r="G82" s="414"/>
      <c r="H82" s="231"/>
      <c r="J82" s="233"/>
      <c r="K82" s="200"/>
      <c r="L82" s="200"/>
      <c r="M82" s="205"/>
      <c r="N82" s="205"/>
      <c r="O82" s="1899"/>
      <c r="P82" s="2793"/>
      <c r="Q82" s="828"/>
      <c r="R82" s="205" t="b">
        <v>0</v>
      </c>
      <c r="S82" s="205" t="b">
        <v>0</v>
      </c>
      <c r="T82" s="205" t="b">
        <v>0</v>
      </c>
      <c r="U82" s="222"/>
      <c r="V82" s="222"/>
    </row>
    <row r="83" outlineLevel="1">
      <c r="A83" s="222"/>
      <c r="B83" s="343" t="s">
        <v>4588</v>
      </c>
      <c r="C83" s="211" t="s">
        <v>438</v>
      </c>
      <c r="D83" s="605" t="s">
        <v>2817</v>
      </c>
      <c r="E83" s="572" t="s">
        <v>90</v>
      </c>
      <c r="F83" s="200">
        <v>9.6</v>
      </c>
      <c r="G83" s="199" t="s">
        <v>91</v>
      </c>
      <c r="H83" s="231"/>
      <c r="J83" s="233"/>
      <c r="K83" s="200"/>
      <c r="L83" s="200"/>
      <c r="M83" s="205"/>
      <c r="N83" s="205"/>
      <c r="O83" s="1899">
        <v>0.0</v>
      </c>
      <c r="P83" s="2793">
        <v>1.2</v>
      </c>
      <c r="Q83" s="828">
        <v>1.0</v>
      </c>
      <c r="R83" s="205" t="b">
        <v>0</v>
      </c>
      <c r="S83" s="205" t="b">
        <v>0</v>
      </c>
      <c r="T83" s="205"/>
      <c r="U83" s="222"/>
      <c r="V83" s="222"/>
    </row>
    <row r="84" outlineLevel="1">
      <c r="A84" s="222"/>
      <c r="B84" s="343" t="s">
        <v>4589</v>
      </c>
      <c r="C84" s="211" t="s">
        <v>217</v>
      </c>
      <c r="D84" s="222"/>
      <c r="E84" s="572" t="s">
        <v>90</v>
      </c>
      <c r="F84" s="200">
        <v>9.6</v>
      </c>
      <c r="G84" s="199" t="s">
        <v>91</v>
      </c>
      <c r="H84" s="231"/>
      <c r="J84" s="233"/>
      <c r="K84" s="200"/>
      <c r="L84" s="200"/>
      <c r="M84" s="205"/>
      <c r="N84" s="205"/>
      <c r="O84" s="1899"/>
      <c r="P84" s="2793"/>
      <c r="Q84" s="828"/>
      <c r="R84" s="205" t="b">
        <v>0</v>
      </c>
      <c r="S84" s="205" t="b">
        <v>0</v>
      </c>
      <c r="T84" s="205" t="b">
        <v>0</v>
      </c>
      <c r="U84" s="222"/>
      <c r="V84" s="222"/>
    </row>
    <row r="85" outlineLevel="1">
      <c r="A85" s="222"/>
      <c r="B85" s="343" t="s">
        <v>4590</v>
      </c>
      <c r="C85" s="211" t="s">
        <v>4585</v>
      </c>
      <c r="D85" s="222"/>
      <c r="E85" s="572" t="s">
        <v>2167</v>
      </c>
      <c r="F85" s="200">
        <v>9.0</v>
      </c>
      <c r="G85" s="199" t="s">
        <v>91</v>
      </c>
      <c r="H85" s="231"/>
      <c r="J85" s="233"/>
      <c r="K85" s="200"/>
      <c r="L85" s="200"/>
      <c r="M85" s="205"/>
      <c r="N85" s="205"/>
      <c r="O85" s="1899">
        <v>0.0</v>
      </c>
      <c r="P85" s="2793">
        <v>1.2</v>
      </c>
      <c r="Q85" s="828">
        <v>1.0</v>
      </c>
      <c r="R85" s="205" t="b">
        <v>0</v>
      </c>
      <c r="S85" s="205" t="b">
        <v>0</v>
      </c>
      <c r="T85" s="205"/>
      <c r="U85" s="222"/>
      <c r="V85" s="222"/>
    </row>
    <row r="86" outlineLevel="1">
      <c r="A86" s="222"/>
      <c r="B86" s="343" t="s">
        <v>4591</v>
      </c>
      <c r="C86" s="211" t="s">
        <v>4592</v>
      </c>
      <c r="D86" s="222"/>
      <c r="E86" s="572" t="s">
        <v>145</v>
      </c>
      <c r="F86" s="200">
        <v>8.4</v>
      </c>
      <c r="G86" s="199" t="s">
        <v>147</v>
      </c>
      <c r="H86" s="231"/>
      <c r="J86" s="233"/>
      <c r="K86" s="200"/>
      <c r="L86" s="200"/>
      <c r="M86" s="205"/>
      <c r="N86" s="205"/>
      <c r="O86" s="1899">
        <v>0.0</v>
      </c>
      <c r="P86" s="2793">
        <v>1.2</v>
      </c>
      <c r="Q86" s="828">
        <v>1.0</v>
      </c>
      <c r="R86" s="205" t="b">
        <v>0</v>
      </c>
      <c r="S86" s="205" t="b">
        <v>0</v>
      </c>
      <c r="T86" s="205"/>
      <c r="U86" s="222"/>
      <c r="V86" s="222"/>
    </row>
    <row r="87" outlineLevel="1">
      <c r="A87" s="222"/>
      <c r="B87" s="343" t="s">
        <v>4593</v>
      </c>
      <c r="C87" s="211" t="s">
        <v>4594</v>
      </c>
      <c r="D87" s="222"/>
      <c r="E87" s="572" t="s">
        <v>90</v>
      </c>
      <c r="F87" s="200">
        <v>9.6</v>
      </c>
      <c r="G87" s="199" t="s">
        <v>91</v>
      </c>
      <c r="H87" s="231"/>
      <c r="J87" s="233"/>
      <c r="K87" s="200"/>
      <c r="L87" s="200"/>
      <c r="M87" s="205"/>
      <c r="N87" s="205"/>
      <c r="O87" s="1899">
        <v>0.0</v>
      </c>
      <c r="P87" s="2793">
        <v>1.2</v>
      </c>
      <c r="Q87" s="828">
        <v>1.0</v>
      </c>
      <c r="R87" s="205" t="b">
        <v>0</v>
      </c>
      <c r="S87" s="205" t="b">
        <v>0</v>
      </c>
      <c r="T87" s="205"/>
      <c r="U87" s="222"/>
      <c r="V87" s="222"/>
    </row>
    <row r="88" outlineLevel="1">
      <c r="A88" s="222"/>
      <c r="B88" s="343" t="s">
        <v>4595</v>
      </c>
      <c r="C88" s="211" t="s">
        <v>4596</v>
      </c>
      <c r="D88" s="207"/>
      <c r="E88" s="572" t="s">
        <v>229</v>
      </c>
      <c r="F88" s="200">
        <v>6.0</v>
      </c>
      <c r="G88" s="199" t="s">
        <v>67</v>
      </c>
      <c r="H88" s="112"/>
      <c r="I88" s="224"/>
      <c r="J88" s="114"/>
      <c r="K88" s="200"/>
      <c r="L88" s="200"/>
      <c r="M88" s="205"/>
      <c r="N88" s="205"/>
      <c r="O88" s="1899">
        <v>0.0</v>
      </c>
      <c r="P88" s="2793">
        <v>1.2</v>
      </c>
      <c r="Q88" s="828">
        <v>1.0</v>
      </c>
      <c r="R88" s="205" t="b">
        <v>1</v>
      </c>
      <c r="S88" s="205" t="b">
        <v>0</v>
      </c>
      <c r="T88" s="205"/>
      <c r="U88" s="207"/>
      <c r="V88" s="207"/>
    </row>
    <row r="89" outlineLevel="1">
      <c r="A89" s="335" t="s">
        <v>359</v>
      </c>
      <c r="B89" s="343" t="s">
        <v>4597</v>
      </c>
      <c r="C89" s="211" t="s">
        <v>85</v>
      </c>
      <c r="D89" s="2812" t="s">
        <v>544</v>
      </c>
      <c r="E89" s="572" t="s">
        <v>66</v>
      </c>
      <c r="F89" s="200">
        <v>7.199999999999999</v>
      </c>
      <c r="G89" s="199" t="s">
        <v>67</v>
      </c>
      <c r="H89" s="243" t="s">
        <v>4598</v>
      </c>
      <c r="I89" s="221"/>
      <c r="J89" s="110"/>
      <c r="K89" s="200"/>
      <c r="L89" s="200"/>
      <c r="M89" s="205"/>
      <c r="N89" s="205"/>
      <c r="O89" s="1899">
        <v>0.0</v>
      </c>
      <c r="P89" s="2793">
        <v>2.0</v>
      </c>
      <c r="Q89" s="2793">
        <v>2.0</v>
      </c>
      <c r="R89" s="205" t="b">
        <v>0</v>
      </c>
      <c r="S89" s="205" t="b">
        <v>0</v>
      </c>
      <c r="T89" s="205"/>
      <c r="U89" s="344"/>
      <c r="V89" s="344" t="b">
        <v>1</v>
      </c>
    </row>
    <row r="90" outlineLevel="1">
      <c r="A90" s="222"/>
      <c r="B90" s="343" t="s">
        <v>4599</v>
      </c>
      <c r="C90" s="211" t="s">
        <v>540</v>
      </c>
      <c r="D90" s="222"/>
      <c r="E90" s="572" t="s">
        <v>145</v>
      </c>
      <c r="F90" s="200">
        <v>8.4</v>
      </c>
      <c r="G90" s="199" t="s">
        <v>147</v>
      </c>
      <c r="H90" s="231"/>
      <c r="J90" s="233"/>
      <c r="K90" s="200"/>
      <c r="L90" s="200"/>
      <c r="M90" s="205"/>
      <c r="N90" s="205"/>
      <c r="O90" s="1899">
        <v>0.0</v>
      </c>
      <c r="P90" s="2793">
        <v>2.0</v>
      </c>
      <c r="Q90" s="2793">
        <v>2.0</v>
      </c>
      <c r="R90" s="205" t="b">
        <v>0</v>
      </c>
      <c r="S90" s="205" t="b">
        <v>0</v>
      </c>
      <c r="T90" s="205"/>
      <c r="U90" s="222"/>
      <c r="V90" s="222"/>
    </row>
    <row r="91" outlineLevel="1">
      <c r="A91" s="222"/>
      <c r="B91" s="343" t="s">
        <v>4600</v>
      </c>
      <c r="C91" s="211" t="s">
        <v>136</v>
      </c>
      <c r="D91" s="222"/>
      <c r="E91" s="572" t="s">
        <v>145</v>
      </c>
      <c r="F91" s="200">
        <v>8.4</v>
      </c>
      <c r="G91" s="199" t="s">
        <v>147</v>
      </c>
      <c r="H91" s="231"/>
      <c r="J91" s="233"/>
      <c r="K91" s="200"/>
      <c r="L91" s="200"/>
      <c r="M91" s="205"/>
      <c r="N91" s="205"/>
      <c r="O91" s="1899"/>
      <c r="P91" s="2793"/>
      <c r="Q91" s="2793"/>
      <c r="R91" s="205" t="b">
        <v>0</v>
      </c>
      <c r="S91" s="205" t="b">
        <v>0</v>
      </c>
      <c r="T91" s="205" t="b">
        <v>0</v>
      </c>
      <c r="U91" s="222"/>
      <c r="V91" s="222"/>
    </row>
    <row r="92" outlineLevel="1">
      <c r="A92" s="222"/>
      <c r="B92" s="343" t="s">
        <v>4601</v>
      </c>
      <c r="C92" s="572" t="s">
        <v>893</v>
      </c>
      <c r="D92" s="207"/>
      <c r="E92" s="572" t="s">
        <v>66</v>
      </c>
      <c r="F92" s="200">
        <v>7.199999999999999</v>
      </c>
      <c r="G92" s="199" t="s">
        <v>67</v>
      </c>
      <c r="H92" s="231"/>
      <c r="J92" s="233"/>
      <c r="K92" s="200"/>
      <c r="L92" s="200"/>
      <c r="M92" s="205"/>
      <c r="N92" s="205"/>
      <c r="O92" s="1899">
        <v>0.0</v>
      </c>
      <c r="P92" s="2793">
        <v>2.0</v>
      </c>
      <c r="Q92" s="2793">
        <v>2.0</v>
      </c>
      <c r="R92" s="205" t="b">
        <v>0</v>
      </c>
      <c r="S92" s="205" t="b">
        <v>0</v>
      </c>
      <c r="T92" s="205"/>
      <c r="U92" s="222"/>
      <c r="V92" s="222"/>
    </row>
    <row r="93" outlineLevel="1">
      <c r="A93" s="222"/>
      <c r="B93" s="343" t="s">
        <v>2350</v>
      </c>
      <c r="C93" s="414"/>
      <c r="D93" s="211" t="s">
        <v>57</v>
      </c>
      <c r="E93" s="414"/>
      <c r="F93" s="414"/>
      <c r="G93" s="414"/>
      <c r="H93" s="112"/>
      <c r="I93" s="224"/>
      <c r="J93" s="114"/>
      <c r="K93" s="200"/>
      <c r="L93" s="200"/>
      <c r="M93" s="205"/>
      <c r="N93" s="205"/>
      <c r="O93" s="1899"/>
      <c r="P93" s="2793"/>
      <c r="Q93" s="2793"/>
      <c r="R93" s="205" t="b">
        <v>0</v>
      </c>
      <c r="S93" s="205" t="b">
        <v>0</v>
      </c>
      <c r="T93" s="205" t="b">
        <v>0</v>
      </c>
      <c r="U93" s="222"/>
      <c r="V93" s="222"/>
    </row>
    <row r="94" ht="18.75" customHeight="1" outlineLevel="1">
      <c r="A94" s="222"/>
      <c r="B94" s="343" t="s">
        <v>4602</v>
      </c>
      <c r="C94" s="211" t="s">
        <v>4603</v>
      </c>
      <c r="D94" s="572" t="s">
        <v>172</v>
      </c>
      <c r="E94" s="572" t="s">
        <v>2068</v>
      </c>
      <c r="F94" s="200">
        <v>7.8</v>
      </c>
      <c r="G94" s="199" t="s">
        <v>147</v>
      </c>
      <c r="H94" s="243" t="s">
        <v>4604</v>
      </c>
      <c r="I94" s="221"/>
      <c r="J94" s="110"/>
      <c r="K94" s="200"/>
      <c r="L94" s="200"/>
      <c r="M94" s="205"/>
      <c r="N94" s="205"/>
      <c r="O94" s="1899">
        <v>0.0</v>
      </c>
      <c r="P94" s="2793">
        <v>1.5</v>
      </c>
      <c r="Q94" s="2793">
        <v>2.0</v>
      </c>
      <c r="R94" s="205" t="b">
        <v>0</v>
      </c>
      <c r="S94" s="205" t="b">
        <v>0</v>
      </c>
      <c r="T94" s="205"/>
      <c r="U94" s="222"/>
      <c r="V94" s="222"/>
    </row>
    <row r="95" ht="18.75" customHeight="1" outlineLevel="1">
      <c r="A95" s="222"/>
      <c r="B95" s="343" t="s">
        <v>4605</v>
      </c>
      <c r="C95" s="211" t="s">
        <v>302</v>
      </c>
      <c r="D95" s="414"/>
      <c r="E95" s="572" t="s">
        <v>229</v>
      </c>
      <c r="F95" s="200">
        <v>6.0</v>
      </c>
      <c r="G95" s="199" t="s">
        <v>67</v>
      </c>
      <c r="H95" s="231"/>
      <c r="J95" s="233"/>
      <c r="K95" s="200"/>
      <c r="L95" s="200"/>
      <c r="M95" s="205"/>
      <c r="N95" s="205"/>
      <c r="O95" s="1899"/>
      <c r="P95" s="2793"/>
      <c r="Q95" s="2793"/>
      <c r="R95" s="205" t="b">
        <v>0</v>
      </c>
      <c r="S95" s="205" t="b">
        <v>0</v>
      </c>
      <c r="T95" s="205" t="b">
        <v>0</v>
      </c>
      <c r="U95" s="222"/>
      <c r="V95" s="222"/>
    </row>
    <row r="96" ht="18.75" customHeight="1" outlineLevel="1">
      <c r="A96" s="222"/>
      <c r="B96" s="343" t="s">
        <v>2529</v>
      </c>
      <c r="C96" s="414"/>
      <c r="D96" s="211" t="s">
        <v>81</v>
      </c>
      <c r="E96" s="414"/>
      <c r="F96" s="414"/>
      <c r="G96" s="414"/>
      <c r="H96" s="231"/>
      <c r="J96" s="233"/>
      <c r="K96" s="200"/>
      <c r="L96" s="200"/>
      <c r="M96" s="205"/>
      <c r="N96" s="205"/>
      <c r="O96" s="1899"/>
      <c r="P96" s="2793"/>
      <c r="Q96" s="2793"/>
      <c r="R96" s="205" t="b">
        <v>0</v>
      </c>
      <c r="S96" s="205" t="b">
        <v>0</v>
      </c>
      <c r="T96" s="205" t="b">
        <v>0</v>
      </c>
      <c r="U96" s="222"/>
      <c r="V96" s="222"/>
    </row>
    <row r="97" ht="18.75" customHeight="1" outlineLevel="1">
      <c r="A97" s="222"/>
      <c r="B97" s="343" t="s">
        <v>2350</v>
      </c>
      <c r="C97" s="414"/>
      <c r="D97" s="211" t="s">
        <v>57</v>
      </c>
      <c r="E97" s="414"/>
      <c r="F97" s="414"/>
      <c r="G97" s="414"/>
      <c r="H97" s="112"/>
      <c r="I97" s="224"/>
      <c r="J97" s="114"/>
      <c r="K97" s="200"/>
      <c r="L97" s="200"/>
      <c r="M97" s="205"/>
      <c r="N97" s="205"/>
      <c r="O97" s="1899">
        <v>0.0</v>
      </c>
      <c r="P97" s="2793">
        <v>1.5</v>
      </c>
      <c r="Q97" s="2793">
        <v>2.0</v>
      </c>
      <c r="R97" s="205" t="b">
        <v>0</v>
      </c>
      <c r="S97" s="205" t="b">
        <v>0</v>
      </c>
      <c r="T97" s="205"/>
      <c r="U97" s="207"/>
      <c r="V97" s="207"/>
    </row>
    <row r="98" outlineLevel="1">
      <c r="A98" s="324" t="s">
        <v>4606</v>
      </c>
      <c r="B98" s="117"/>
      <c r="C98" s="327" t="s">
        <v>48</v>
      </c>
      <c r="D98" s="327" t="s">
        <v>49</v>
      </c>
      <c r="E98" s="327" t="s">
        <v>50</v>
      </c>
      <c r="F98" s="333" t="s">
        <v>51</v>
      </c>
      <c r="G98" s="328" t="s">
        <v>52</v>
      </c>
      <c r="H98" s="331" t="str">
        <f>'テンプレート'!H80</f>
        <v>Comment</v>
      </c>
      <c r="I98" s="120"/>
      <c r="J98" s="117"/>
      <c r="K98" s="333" t="str">
        <f>'テンプレート'!K80</f>
        <v>ベクトル</v>
      </c>
      <c r="L98" s="333" t="str">
        <f>'テンプレート'!L80</f>
        <v>KBG (R.E.)</v>
      </c>
      <c r="M98" s="333" t="str">
        <f>'テンプレート'!M80</f>
        <v>BKB (R.A.)</v>
      </c>
      <c r="N98" s="333" t="str">
        <f>'テンプレート'!N80</f>
        <v>FKB (R.F.)</v>
      </c>
      <c r="O98" s="334" t="str">
        <f>'テンプレート'!O80</f>
        <v>盾削り値</v>
      </c>
      <c r="P98" s="333" t="str">
        <f>'テンプレート'!P80</f>
        <v>ﾋｯﾄｽﾄｯﾌﾟ</v>
      </c>
      <c r="Q98" s="334" t="str">
        <f>'テンプレート'!Q80</f>
        <v>ずらし</v>
      </c>
      <c r="R98" s="333" t="str">
        <f>'テンプレート'!R80</f>
        <v>相殺</v>
      </c>
      <c r="S98" s="334" t="str">
        <f>'テンプレート'!S80</f>
        <v>相殺ﾓｰｼｮﾝ</v>
      </c>
      <c r="T98" s="334" t="str">
        <f>'テンプレート'!T80</f>
        <v>飛び道具</v>
      </c>
      <c r="U98" s="334" t="str">
        <f>'テンプレート'!U80</f>
        <v>慣性反転</v>
      </c>
      <c r="V98" s="334" t="s">
        <v>321</v>
      </c>
    </row>
    <row r="99" outlineLevel="1">
      <c r="A99" s="394" t="s">
        <v>322</v>
      </c>
      <c r="B99" s="388" t="s">
        <v>129</v>
      </c>
      <c r="C99" s="572" t="s">
        <v>66</v>
      </c>
      <c r="D99" s="2040" t="s">
        <v>4607</v>
      </c>
      <c r="E99" s="572" t="s">
        <v>194</v>
      </c>
      <c r="F99" s="200">
        <v>3.5999999999999996</v>
      </c>
      <c r="G99" s="199" t="s">
        <v>193</v>
      </c>
      <c r="H99" s="243" t="s">
        <v>4608</v>
      </c>
      <c r="I99" s="221"/>
      <c r="J99" s="110"/>
      <c r="K99" s="200"/>
      <c r="L99" s="200"/>
      <c r="M99" s="205"/>
      <c r="N99" s="205"/>
      <c r="O99" s="200">
        <v>0.0</v>
      </c>
      <c r="P99" s="200">
        <v>1.0</v>
      </c>
      <c r="Q99" s="200">
        <v>2.0</v>
      </c>
      <c r="R99" s="205" t="b">
        <v>1</v>
      </c>
      <c r="S99" s="205" t="b">
        <v>0</v>
      </c>
      <c r="T99" s="205"/>
      <c r="U99" s="344" t="s">
        <v>340</v>
      </c>
      <c r="V99" s="344" t="b">
        <v>1</v>
      </c>
    </row>
    <row r="100" outlineLevel="1">
      <c r="A100" s="394" t="s">
        <v>359</v>
      </c>
      <c r="B100" s="388" t="s">
        <v>129</v>
      </c>
      <c r="C100" s="572" t="s">
        <v>66</v>
      </c>
      <c r="D100" s="222"/>
      <c r="E100" s="572" t="s">
        <v>303</v>
      </c>
      <c r="F100" s="200">
        <v>2.4</v>
      </c>
      <c r="G100" s="199" t="s">
        <v>70</v>
      </c>
      <c r="H100" s="231"/>
      <c r="J100" s="233"/>
      <c r="K100" s="200"/>
      <c r="L100" s="200"/>
      <c r="M100" s="205"/>
      <c r="N100" s="205"/>
      <c r="O100" s="200">
        <v>0.0</v>
      </c>
      <c r="P100" s="200">
        <v>1.0</v>
      </c>
      <c r="Q100" s="200">
        <v>2.0</v>
      </c>
      <c r="R100" s="205" t="b">
        <v>1</v>
      </c>
      <c r="S100" s="205" t="b">
        <v>0</v>
      </c>
      <c r="T100" s="205"/>
      <c r="U100" s="222"/>
      <c r="V100" s="222"/>
    </row>
    <row r="101" outlineLevel="1">
      <c r="A101" s="358" t="s">
        <v>324</v>
      </c>
      <c r="B101" s="388" t="s">
        <v>4609</v>
      </c>
      <c r="C101" s="211" t="s">
        <v>4610</v>
      </c>
      <c r="D101" s="222"/>
      <c r="E101" s="572" t="s">
        <v>683</v>
      </c>
      <c r="F101" s="200">
        <v>0.24</v>
      </c>
      <c r="G101" s="199" t="s">
        <v>292</v>
      </c>
      <c r="H101" s="231"/>
      <c r="J101" s="233"/>
      <c r="K101" s="200"/>
      <c r="L101" s="200"/>
      <c r="M101" s="205"/>
      <c r="N101" s="205"/>
      <c r="O101" s="200">
        <v>0.0</v>
      </c>
      <c r="P101" s="200">
        <v>1.3</v>
      </c>
      <c r="Q101" s="200">
        <v>2.0</v>
      </c>
      <c r="R101" s="205" t="b">
        <v>1</v>
      </c>
      <c r="S101" s="205" t="b">
        <v>0</v>
      </c>
      <c r="T101" s="205"/>
      <c r="U101" s="222"/>
      <c r="V101" s="222"/>
    </row>
    <row r="102" outlineLevel="1">
      <c r="A102" s="222"/>
      <c r="B102" s="388" t="s">
        <v>4611</v>
      </c>
      <c r="C102" s="211" t="s">
        <v>4612</v>
      </c>
      <c r="D102" s="222"/>
      <c r="E102" s="572" t="s">
        <v>683</v>
      </c>
      <c r="F102" s="200">
        <v>0.24</v>
      </c>
      <c r="G102" s="199" t="s">
        <v>292</v>
      </c>
      <c r="H102" s="231"/>
      <c r="J102" s="233"/>
      <c r="K102" s="200"/>
      <c r="L102" s="200"/>
      <c r="M102" s="205"/>
      <c r="N102" s="205"/>
      <c r="O102" s="200">
        <v>0.0</v>
      </c>
      <c r="P102" s="200">
        <v>1.3</v>
      </c>
      <c r="Q102" s="200">
        <v>2.0</v>
      </c>
      <c r="R102" s="205" t="b">
        <v>1</v>
      </c>
      <c r="S102" s="205"/>
      <c r="T102" s="205"/>
      <c r="U102" s="222"/>
      <c r="V102" s="222"/>
    </row>
    <row r="103" outlineLevel="1">
      <c r="A103" s="222"/>
      <c r="B103" s="388" t="s">
        <v>4613</v>
      </c>
      <c r="C103" s="211" t="s">
        <v>4614</v>
      </c>
      <c r="D103" s="222"/>
      <c r="E103" s="572" t="s">
        <v>683</v>
      </c>
      <c r="F103" s="200">
        <v>0.24</v>
      </c>
      <c r="G103" s="199" t="s">
        <v>292</v>
      </c>
      <c r="H103" s="231"/>
      <c r="J103" s="233"/>
      <c r="K103" s="200"/>
      <c r="L103" s="200"/>
      <c r="M103" s="205"/>
      <c r="N103" s="205"/>
      <c r="O103" s="200">
        <v>0.0</v>
      </c>
      <c r="P103" s="200">
        <v>1.3</v>
      </c>
      <c r="Q103" s="200">
        <v>2.0</v>
      </c>
      <c r="R103" s="205" t="b">
        <v>1</v>
      </c>
      <c r="S103" s="205"/>
      <c r="T103" s="205"/>
      <c r="U103" s="222"/>
      <c r="V103" s="222"/>
    </row>
    <row r="104" outlineLevel="1">
      <c r="A104" s="222"/>
      <c r="B104" s="388" t="s">
        <v>4615</v>
      </c>
      <c r="C104" s="2040" t="s">
        <v>538</v>
      </c>
      <c r="D104" s="222"/>
      <c r="E104" s="572" t="s">
        <v>194</v>
      </c>
      <c r="F104" s="200">
        <v>3.5999999999999996</v>
      </c>
      <c r="G104" s="199" t="s">
        <v>193</v>
      </c>
      <c r="H104" s="231"/>
      <c r="J104" s="233"/>
      <c r="K104" s="200"/>
      <c r="L104" s="200"/>
      <c r="M104" s="205"/>
      <c r="N104" s="205"/>
      <c r="O104" s="200">
        <v>0.0</v>
      </c>
      <c r="P104" s="200">
        <v>1.0</v>
      </c>
      <c r="Q104" s="200">
        <v>2.0</v>
      </c>
      <c r="R104" s="205" t="b">
        <v>1</v>
      </c>
      <c r="S104" s="205"/>
      <c r="T104" s="205"/>
      <c r="U104" s="222"/>
      <c r="V104" s="222"/>
    </row>
    <row r="105" outlineLevel="1">
      <c r="A105" s="207"/>
      <c r="B105" s="388" t="s">
        <v>4616</v>
      </c>
      <c r="C105" s="207"/>
      <c r="D105" s="207"/>
      <c r="E105" s="572" t="s">
        <v>194</v>
      </c>
      <c r="F105" s="200">
        <v>3.5999999999999996</v>
      </c>
      <c r="G105" s="199" t="s">
        <v>193</v>
      </c>
      <c r="H105" s="112"/>
      <c r="I105" s="224"/>
      <c r="J105" s="114"/>
      <c r="K105" s="200"/>
      <c r="L105" s="200"/>
      <c r="M105" s="205"/>
      <c r="N105" s="205"/>
      <c r="O105" s="200">
        <v>0.0</v>
      </c>
      <c r="P105" s="200">
        <v>1.0</v>
      </c>
      <c r="Q105" s="200">
        <v>2.0</v>
      </c>
      <c r="R105" s="205" t="b">
        <v>1</v>
      </c>
      <c r="S105" s="205"/>
      <c r="T105" s="205"/>
      <c r="U105" s="207"/>
      <c r="V105" s="207"/>
    </row>
    <row r="106" outlineLevel="1">
      <c r="A106" s="324" t="s">
        <v>4617</v>
      </c>
      <c r="B106" s="117"/>
      <c r="C106" s="327" t="s">
        <v>48</v>
      </c>
      <c r="D106" s="327" t="s">
        <v>49</v>
      </c>
      <c r="E106" s="327" t="s">
        <v>50</v>
      </c>
      <c r="F106" s="333" t="s">
        <v>51</v>
      </c>
      <c r="G106" s="328" t="s">
        <v>52</v>
      </c>
      <c r="H106" s="331" t="str">
        <f>'テンプレート'!H85</f>
        <v>Comment</v>
      </c>
      <c r="I106" s="120"/>
      <c r="J106" s="117"/>
      <c r="K106" s="333" t="str">
        <f>'テンプレート'!K85</f>
        <v>ベクトル</v>
      </c>
      <c r="L106" s="333" t="str">
        <f>'テンプレート'!L85</f>
        <v>KBG (R.E.)</v>
      </c>
      <c r="M106" s="333" t="str">
        <f>'テンプレート'!M85</f>
        <v>BKB (R.A.)</v>
      </c>
      <c r="N106" s="333" t="str">
        <f>'テンプレート'!N85</f>
        <v>FKB (R.F.)</v>
      </c>
      <c r="O106" s="334" t="str">
        <f>'テンプレート'!O85</f>
        <v>盾削り値</v>
      </c>
      <c r="P106" s="333" t="str">
        <f>'テンプレート'!P85</f>
        <v>ﾋｯﾄｽﾄｯﾌﾟ</v>
      </c>
      <c r="Q106" s="334" t="str">
        <f>'テンプレート'!Q85</f>
        <v>ずらし</v>
      </c>
      <c r="R106" s="333" t="str">
        <f>'テンプレート'!R85</f>
        <v>相殺</v>
      </c>
      <c r="S106" s="334" t="str">
        <f>'テンプレート'!S85</f>
        <v>相殺ﾓｰｼｮﾝ</v>
      </c>
      <c r="T106" s="334" t="str">
        <f>'テンプレート'!T85</f>
        <v>飛び道具</v>
      </c>
      <c r="U106" s="334" t="str">
        <f>'テンプレート'!U85</f>
        <v>慣性反転</v>
      </c>
      <c r="V106" s="334" t="s">
        <v>321</v>
      </c>
    </row>
    <row r="107" outlineLevel="1">
      <c r="A107" s="335" t="s">
        <v>324</v>
      </c>
      <c r="B107" s="597" t="s">
        <v>1747</v>
      </c>
      <c r="C107" s="2798" t="s">
        <v>4618</v>
      </c>
      <c r="D107" s="572" t="s">
        <v>1529</v>
      </c>
      <c r="E107" s="414"/>
      <c r="F107" s="387"/>
      <c r="G107" s="414"/>
      <c r="H107" s="1332" t="s">
        <v>4619</v>
      </c>
      <c r="I107" s="120"/>
      <c r="J107" s="117"/>
      <c r="K107" s="387"/>
      <c r="L107" s="387"/>
      <c r="M107" s="387"/>
      <c r="N107" s="387"/>
      <c r="O107" s="387"/>
      <c r="P107" s="387"/>
      <c r="Q107" s="387"/>
      <c r="R107" s="387"/>
      <c r="S107" s="387"/>
      <c r="T107" s="387"/>
      <c r="U107" s="366" t="b">
        <v>0</v>
      </c>
      <c r="V107" s="366" t="b">
        <v>0</v>
      </c>
    </row>
    <row r="108" outlineLevel="1">
      <c r="A108" s="207"/>
      <c r="B108" s="597" t="s">
        <v>620</v>
      </c>
      <c r="C108" s="414"/>
      <c r="D108" s="211" t="s">
        <v>541</v>
      </c>
      <c r="E108" s="414"/>
      <c r="F108" s="387"/>
      <c r="G108" s="414"/>
      <c r="H108" s="213" t="s">
        <v>4620</v>
      </c>
      <c r="I108" s="120"/>
      <c r="J108" s="117"/>
      <c r="K108" s="387"/>
      <c r="L108" s="387"/>
      <c r="M108" s="387"/>
      <c r="N108" s="387"/>
      <c r="O108" s="387"/>
      <c r="P108" s="387"/>
      <c r="Q108" s="387"/>
      <c r="R108" s="387"/>
      <c r="S108" s="387"/>
      <c r="T108" s="387"/>
      <c r="U108" s="207"/>
      <c r="V108" s="207"/>
    </row>
    <row r="109">
      <c r="A109" s="320"/>
      <c r="B109" s="320"/>
      <c r="C109" s="320"/>
      <c r="D109" s="320"/>
      <c r="E109" s="320"/>
      <c r="F109" s="320"/>
      <c r="G109" s="320"/>
      <c r="H109" s="320"/>
      <c r="I109" s="320"/>
      <c r="J109" s="320"/>
      <c r="K109" s="320"/>
      <c r="L109" s="320"/>
      <c r="M109" s="320"/>
      <c r="N109" s="320"/>
      <c r="O109" s="320"/>
      <c r="P109" s="320"/>
      <c r="Q109" s="180"/>
      <c r="R109" s="180"/>
      <c r="S109" s="180"/>
      <c r="T109" s="180"/>
      <c r="U109" s="180"/>
      <c r="V109" s="180"/>
    </row>
    <row r="110">
      <c r="A110" s="390" t="s">
        <v>442</v>
      </c>
      <c r="B110" s="110"/>
      <c r="C110" s="319"/>
      <c r="D110" s="319"/>
      <c r="E110" s="320"/>
      <c r="F110" s="392"/>
      <c r="G110" s="392"/>
      <c r="H110" s="320"/>
      <c r="I110" s="320"/>
      <c r="J110" s="320"/>
      <c r="K110" s="320"/>
      <c r="L110" s="320"/>
      <c r="M110" s="320"/>
      <c r="N110" s="180"/>
      <c r="O110" s="180"/>
      <c r="P110" s="180"/>
      <c r="Q110" s="320"/>
      <c r="R110" s="320"/>
      <c r="S110" s="320"/>
      <c r="T110" s="320"/>
      <c r="U110" s="320"/>
      <c r="V110" s="320"/>
    </row>
    <row r="111" outlineLevel="1">
      <c r="A111" s="112"/>
      <c r="B111" s="114"/>
      <c r="C111" s="393" t="s">
        <v>48</v>
      </c>
      <c r="D111" s="393" t="s">
        <v>49</v>
      </c>
      <c r="E111" s="393" t="s">
        <v>50</v>
      </c>
      <c r="F111" s="396" t="s">
        <v>51</v>
      </c>
      <c r="G111" s="319"/>
      <c r="H111" s="319"/>
      <c r="I111" s="319"/>
      <c r="J111" s="320"/>
      <c r="K111" s="320"/>
      <c r="L111" s="320"/>
      <c r="M111" s="320"/>
      <c r="N111" s="320"/>
      <c r="O111" s="320"/>
      <c r="P111" s="320"/>
      <c r="Q111" s="320"/>
      <c r="R111" s="320"/>
      <c r="S111" s="320"/>
      <c r="T111" s="320"/>
      <c r="U111" s="320"/>
      <c r="V111" s="320"/>
    </row>
    <row r="112" outlineLevel="1">
      <c r="A112" s="398" t="s">
        <v>449</v>
      </c>
      <c r="B112" s="399" t="s">
        <v>449</v>
      </c>
      <c r="C112" s="604" t="s">
        <v>4621</v>
      </c>
      <c r="D112" s="2083" t="s">
        <v>66</v>
      </c>
      <c r="E112" s="199" t="s">
        <v>4622</v>
      </c>
      <c r="F112" s="200" t="s">
        <v>4623</v>
      </c>
      <c r="G112" s="319"/>
      <c r="H112" s="319"/>
      <c r="I112" s="319"/>
      <c r="J112" s="320"/>
      <c r="K112" s="320"/>
      <c r="L112" s="320"/>
      <c r="M112" s="320"/>
      <c r="N112" s="320"/>
      <c r="O112" s="320"/>
      <c r="P112" s="320"/>
      <c r="Q112" s="320"/>
      <c r="R112" s="320"/>
      <c r="S112" s="320"/>
      <c r="T112" s="320"/>
      <c r="U112" s="320"/>
      <c r="V112" s="320"/>
    </row>
    <row r="113" outlineLevel="1">
      <c r="A113" s="400" t="s">
        <v>454</v>
      </c>
      <c r="B113" s="399" t="s">
        <v>455</v>
      </c>
      <c r="C113" s="608" t="s">
        <v>261</v>
      </c>
      <c r="D113" s="1129" t="s">
        <v>118</v>
      </c>
      <c r="E113" s="401"/>
      <c r="F113" s="402"/>
      <c r="G113" s="402"/>
      <c r="H113" s="319"/>
      <c r="I113" s="319"/>
      <c r="J113" s="320"/>
      <c r="K113" s="320"/>
      <c r="L113" s="320"/>
      <c r="M113" s="320"/>
      <c r="N113" s="320"/>
      <c r="O113" s="320"/>
      <c r="P113" s="320"/>
      <c r="Q113" s="320"/>
      <c r="R113" s="320"/>
      <c r="S113" s="320"/>
      <c r="T113" s="320"/>
      <c r="U113" s="320"/>
      <c r="V113" s="320"/>
    </row>
    <row r="114" outlineLevel="1">
      <c r="A114" s="231"/>
      <c r="B114" s="399" t="s">
        <v>456</v>
      </c>
      <c r="C114" s="323" t="s">
        <v>212</v>
      </c>
      <c r="D114" s="1129" t="s">
        <v>190</v>
      </c>
      <c r="E114" s="401"/>
      <c r="F114" s="402"/>
      <c r="G114" s="402"/>
      <c r="H114" s="319"/>
      <c r="I114" s="319"/>
      <c r="J114" s="320"/>
      <c r="K114" s="320"/>
      <c r="L114" s="320"/>
      <c r="M114" s="320"/>
      <c r="N114" s="320"/>
      <c r="O114" s="320"/>
      <c r="P114" s="320"/>
      <c r="Q114" s="320"/>
      <c r="R114" s="320"/>
      <c r="S114" s="320"/>
      <c r="T114" s="320"/>
      <c r="U114" s="320"/>
      <c r="V114" s="320"/>
    </row>
    <row r="115" outlineLevel="1">
      <c r="A115" s="112"/>
      <c r="B115" s="399" t="s">
        <v>459</v>
      </c>
      <c r="C115" s="323" t="s">
        <v>130</v>
      </c>
      <c r="D115" s="589" t="s">
        <v>541</v>
      </c>
      <c r="E115" s="319"/>
      <c r="F115" s="402"/>
      <c r="G115" s="402"/>
      <c r="H115" s="319"/>
      <c r="I115" s="319"/>
      <c r="J115" s="320"/>
      <c r="K115" s="320"/>
      <c r="L115" s="320"/>
      <c r="M115" s="320"/>
      <c r="N115" s="320"/>
      <c r="O115" s="320"/>
      <c r="P115" s="320"/>
      <c r="Q115" s="320"/>
      <c r="R115" s="320"/>
      <c r="S115" s="320"/>
      <c r="T115" s="320"/>
      <c r="U115" s="320"/>
      <c r="V115" s="320"/>
    </row>
    <row r="116" outlineLevel="1">
      <c r="A116" s="403" t="s">
        <v>462</v>
      </c>
      <c r="B116" s="117"/>
      <c r="C116" s="393" t="s">
        <v>465</v>
      </c>
      <c r="D116" s="393" t="s">
        <v>48</v>
      </c>
      <c r="E116" s="393" t="s">
        <v>49</v>
      </c>
      <c r="F116" s="393" t="s">
        <v>50</v>
      </c>
      <c r="G116" s="396" t="s">
        <v>51</v>
      </c>
      <c r="H116" s="404" t="s">
        <v>53</v>
      </c>
      <c r="I116" s="120"/>
      <c r="J116" s="117"/>
      <c r="K116" s="405" t="str">
        <f>'テンプレート'!K97</f>
        <v>ベクトル</v>
      </c>
      <c r="L116" s="405" t="str">
        <f>'テンプレート'!L97</f>
        <v>KBG (R.E.)</v>
      </c>
      <c r="M116" s="405" t="str">
        <f>'テンプレート'!M97</f>
        <v>BKB (R.A.)</v>
      </c>
      <c r="N116" s="405" t="str">
        <f>'テンプレート'!N97</f>
        <v>FKB (R.F.)</v>
      </c>
      <c r="O116" s="406" t="str">
        <f>'テンプレート'!O97</f>
        <v>盾削り値</v>
      </c>
      <c r="P116" s="405" t="str">
        <f>'テンプレート'!P97</f>
        <v>ﾋｯﾄｽﾄｯﾌﾟ</v>
      </c>
      <c r="Q116" s="406" t="str">
        <f>'テンプレート'!Q97</f>
        <v>ずらし</v>
      </c>
      <c r="R116" s="406" t="str">
        <f>'テンプレート'!R97</f>
        <v/>
      </c>
      <c r="S116" s="408"/>
      <c r="T116" s="408"/>
      <c r="U116" s="408"/>
      <c r="V116" s="408"/>
    </row>
    <row r="117" outlineLevel="1">
      <c r="A117" s="411" t="s">
        <v>467</v>
      </c>
      <c r="B117" s="399" t="s">
        <v>469</v>
      </c>
      <c r="C117" s="415" t="b">
        <v>0</v>
      </c>
      <c r="D117" s="558" t="s">
        <v>166</v>
      </c>
      <c r="E117" s="715" t="s">
        <v>458</v>
      </c>
      <c r="F117" s="374" t="s">
        <v>145</v>
      </c>
      <c r="G117" s="200">
        <v>8.4</v>
      </c>
      <c r="H117" s="417"/>
      <c r="I117" s="221"/>
      <c r="J117" s="110"/>
      <c r="K117" s="203"/>
      <c r="L117" s="203"/>
      <c r="M117" s="204"/>
      <c r="N117" s="204"/>
      <c r="O117" s="205">
        <v>0.0</v>
      </c>
      <c r="P117" s="205">
        <v>2.0</v>
      </c>
      <c r="Q117" s="205">
        <v>1.0</v>
      </c>
      <c r="R117" s="205" t="b">
        <v>0</v>
      </c>
      <c r="S117" s="320"/>
      <c r="T117" s="320"/>
      <c r="U117" s="320"/>
      <c r="V117" s="320"/>
    </row>
    <row r="118" outlineLevel="1">
      <c r="A118" s="207"/>
      <c r="B118" s="399" t="s">
        <v>462</v>
      </c>
      <c r="C118" s="207"/>
      <c r="D118" s="561">
        <v>15.0</v>
      </c>
      <c r="E118" s="114"/>
      <c r="F118" s="237" t="s">
        <v>194</v>
      </c>
      <c r="G118" s="200">
        <v>3.5999999999999996</v>
      </c>
      <c r="H118" s="112"/>
      <c r="I118" s="224"/>
      <c r="J118" s="114"/>
      <c r="K118" s="203"/>
      <c r="L118" s="203"/>
      <c r="M118" s="204"/>
      <c r="N118" s="204"/>
      <c r="O118" s="407"/>
      <c r="P118" s="407"/>
      <c r="Q118" s="407"/>
      <c r="R118" s="407"/>
      <c r="S118" s="320"/>
      <c r="T118" s="320"/>
      <c r="U118" s="320"/>
      <c r="V118" s="320"/>
    </row>
    <row r="119" outlineLevel="1">
      <c r="A119" s="411" t="s">
        <v>474</v>
      </c>
      <c r="B119" s="399" t="s">
        <v>469</v>
      </c>
      <c r="C119" s="415" t="b">
        <v>0</v>
      </c>
      <c r="D119" s="561" t="s">
        <v>166</v>
      </c>
      <c r="E119" s="2802">
        <v>49.0</v>
      </c>
      <c r="F119" s="237" t="s">
        <v>194</v>
      </c>
      <c r="G119" s="200">
        <v>3.5999999999999996</v>
      </c>
      <c r="H119" s="417"/>
      <c r="I119" s="221"/>
      <c r="J119" s="110"/>
      <c r="K119" s="203"/>
      <c r="L119" s="203"/>
      <c r="M119" s="204"/>
      <c r="N119" s="204"/>
      <c r="O119" s="205">
        <v>0.0</v>
      </c>
      <c r="P119" s="205">
        <v>1.0</v>
      </c>
      <c r="Q119" s="205">
        <v>1.0</v>
      </c>
      <c r="R119" s="205" t="b">
        <v>0</v>
      </c>
      <c r="S119" s="320"/>
      <c r="T119" s="320"/>
      <c r="U119" s="320"/>
      <c r="V119" s="320"/>
    </row>
    <row r="120" outlineLevel="1">
      <c r="A120" s="207"/>
      <c r="B120" s="399" t="s">
        <v>462</v>
      </c>
      <c r="C120" s="207"/>
      <c r="D120" s="561">
        <v>15.0</v>
      </c>
      <c r="E120" s="114"/>
      <c r="F120" s="237" t="s">
        <v>66</v>
      </c>
      <c r="G120" s="200">
        <v>7.199999999999999</v>
      </c>
      <c r="H120" s="112"/>
      <c r="I120" s="224"/>
      <c r="J120" s="114"/>
      <c r="K120" s="203"/>
      <c r="L120" s="203"/>
      <c r="M120" s="204"/>
      <c r="N120" s="204"/>
      <c r="O120" s="407"/>
      <c r="P120" s="407"/>
      <c r="Q120" s="407"/>
      <c r="R120" s="407"/>
      <c r="S120" s="320"/>
      <c r="T120" s="320"/>
      <c r="U120" s="320"/>
      <c r="V120" s="320"/>
    </row>
    <row r="121" outlineLevel="1">
      <c r="A121" s="411" t="s">
        <v>477</v>
      </c>
      <c r="B121" s="399" t="s">
        <v>469</v>
      </c>
      <c r="C121" s="415" t="b">
        <v>0</v>
      </c>
      <c r="D121" s="560" t="s">
        <v>1813</v>
      </c>
      <c r="E121" s="2802">
        <v>35.0</v>
      </c>
      <c r="F121" s="237" t="s">
        <v>194</v>
      </c>
      <c r="G121" s="200">
        <v>3.5999999999999996</v>
      </c>
      <c r="H121" s="417"/>
      <c r="I121" s="221"/>
      <c r="J121" s="110"/>
      <c r="K121" s="203"/>
      <c r="L121" s="203"/>
      <c r="M121" s="204"/>
      <c r="N121" s="204"/>
      <c r="O121" s="205">
        <v>0.0</v>
      </c>
      <c r="P121" s="205">
        <v>1.0</v>
      </c>
      <c r="Q121" s="205">
        <v>1.0</v>
      </c>
      <c r="R121" s="205" t="b">
        <v>0</v>
      </c>
      <c r="S121" s="320"/>
      <c r="T121" s="320"/>
      <c r="U121" s="320"/>
      <c r="V121" s="320"/>
    </row>
    <row r="122" outlineLevel="1">
      <c r="A122" s="207"/>
      <c r="B122" s="399" t="s">
        <v>462</v>
      </c>
      <c r="C122" s="207"/>
      <c r="D122" s="561">
        <v>10.0</v>
      </c>
      <c r="E122" s="114"/>
      <c r="F122" s="237" t="s">
        <v>1294</v>
      </c>
      <c r="G122" s="200">
        <v>5.3999999999999995</v>
      </c>
      <c r="H122" s="112"/>
      <c r="I122" s="224"/>
      <c r="J122" s="114"/>
      <c r="K122" s="203"/>
      <c r="L122" s="203"/>
      <c r="M122" s="204"/>
      <c r="N122" s="204"/>
      <c r="O122" s="407"/>
      <c r="P122" s="407"/>
      <c r="Q122" s="407"/>
      <c r="R122" s="407"/>
      <c r="S122" s="179"/>
      <c r="T122" s="179"/>
      <c r="U122" s="179"/>
      <c r="V122" s="179"/>
    </row>
    <row r="123" outlineLevel="1">
      <c r="A123" s="411" t="s">
        <v>482</v>
      </c>
      <c r="B123" s="399" t="s">
        <v>469</v>
      </c>
      <c r="C123" s="415" t="b">
        <v>0</v>
      </c>
      <c r="D123" s="238" t="s">
        <v>694</v>
      </c>
      <c r="E123" s="2802">
        <v>46.0</v>
      </c>
      <c r="F123" s="237" t="s">
        <v>194</v>
      </c>
      <c r="G123" s="200">
        <v>3.5999999999999996</v>
      </c>
      <c r="H123" s="417"/>
      <c r="I123" s="221"/>
      <c r="J123" s="110"/>
      <c r="K123" s="203"/>
      <c r="L123" s="203"/>
      <c r="M123" s="204"/>
      <c r="N123" s="204"/>
      <c r="O123" s="205">
        <v>0.0</v>
      </c>
      <c r="P123" s="205">
        <v>1.0</v>
      </c>
      <c r="Q123" s="205">
        <v>1.0</v>
      </c>
      <c r="R123" s="205" t="b">
        <v>0</v>
      </c>
      <c r="S123" s="179"/>
      <c r="T123" s="179"/>
      <c r="U123" s="179"/>
      <c r="V123" s="179"/>
    </row>
    <row r="124" outlineLevel="1">
      <c r="A124" s="207"/>
      <c r="B124" s="399" t="s">
        <v>462</v>
      </c>
      <c r="C124" s="207"/>
      <c r="D124" s="561">
        <v>21.0</v>
      </c>
      <c r="E124" s="114"/>
      <c r="F124" s="237" t="s">
        <v>229</v>
      </c>
      <c r="G124" s="200">
        <v>6.0</v>
      </c>
      <c r="H124" s="112"/>
      <c r="I124" s="224"/>
      <c r="J124" s="114"/>
      <c r="K124" s="203"/>
      <c r="L124" s="203"/>
      <c r="M124" s="204"/>
      <c r="N124" s="204"/>
      <c r="O124" s="407"/>
      <c r="P124" s="407"/>
      <c r="Q124" s="407"/>
      <c r="R124" s="407"/>
      <c r="S124" s="179"/>
      <c r="T124" s="179"/>
      <c r="U124" s="179"/>
      <c r="V124" s="179"/>
    </row>
    <row r="125">
      <c r="A125" s="312"/>
      <c r="B125" s="315"/>
      <c r="C125" s="317"/>
      <c r="D125" s="317"/>
      <c r="E125" s="319"/>
      <c r="F125" s="248"/>
      <c r="G125" s="248"/>
      <c r="H125" s="319"/>
      <c r="I125" s="319"/>
      <c r="J125" s="320"/>
      <c r="K125" s="320"/>
      <c r="L125" s="121"/>
      <c r="M125" s="121"/>
      <c r="N125" s="121"/>
      <c r="O125" s="179"/>
      <c r="P125" s="179"/>
      <c r="Q125" s="121"/>
      <c r="R125" s="121"/>
      <c r="S125" s="121"/>
      <c r="T125" s="121"/>
      <c r="U125" s="121"/>
      <c r="V125" s="121"/>
    </row>
    <row r="126">
      <c r="A126" s="429" t="s">
        <v>486</v>
      </c>
      <c r="B126" s="110"/>
      <c r="C126" s="392"/>
      <c r="D126" s="121"/>
      <c r="E126" s="121"/>
      <c r="F126" s="121"/>
      <c r="G126" s="121"/>
      <c r="H126" s="121"/>
      <c r="I126" s="121"/>
      <c r="J126" s="180"/>
      <c r="K126" s="121"/>
      <c r="L126" s="121"/>
      <c r="M126" s="121"/>
      <c r="N126" s="121"/>
      <c r="O126" s="121"/>
      <c r="P126" s="121"/>
      <c r="Q126" s="180"/>
      <c r="R126" s="121"/>
      <c r="S126" s="121"/>
      <c r="T126" s="121"/>
      <c r="U126" s="121"/>
      <c r="V126" s="121"/>
    </row>
    <row r="127" outlineLevel="1">
      <c r="A127" s="112"/>
      <c r="B127" s="114"/>
      <c r="C127" s="430" t="s">
        <v>487</v>
      </c>
      <c r="D127" s="430" t="s">
        <v>489</v>
      </c>
      <c r="E127" s="430" t="s">
        <v>49</v>
      </c>
      <c r="F127" s="430" t="s">
        <v>490</v>
      </c>
      <c r="G127" s="2836" t="s">
        <v>4624</v>
      </c>
      <c r="H127" s="319"/>
      <c r="I127" s="319"/>
      <c r="J127" s="320"/>
      <c r="K127" s="320"/>
      <c r="L127" s="121"/>
      <c r="M127" s="121"/>
      <c r="N127" s="121"/>
      <c r="O127" s="121"/>
      <c r="P127" s="121"/>
      <c r="Q127" s="121"/>
      <c r="R127" s="121"/>
      <c r="S127" s="121"/>
      <c r="T127" s="121"/>
      <c r="U127" s="121"/>
      <c r="V127" s="121"/>
    </row>
    <row r="128" outlineLevel="1">
      <c r="A128" s="432" t="s">
        <v>492</v>
      </c>
      <c r="B128" s="433" t="s">
        <v>455</v>
      </c>
      <c r="C128" s="127" t="str">
        <f t="array" ref="C128">INDEX(Dodges!$C$3:$U$84, MATCH($A$1,Dodges!$A$3:$A$85,0), MATCH(C127,Dodges!$C$2:$F$2,0))</f>
        <v>6-17</v>
      </c>
      <c r="D128" s="127" t="str">
        <f t="array" ref="D128">INDEX(Dodges!$C$3:$U$84, MATCH($A$1,Dodges!$A$3:$A$85,0), MATCH(D127,Dodges!$C$2:$F$2,0))</f>
        <v>9-18</v>
      </c>
      <c r="E128" s="127" t="str">
        <f t="array" ref="E128">INDEX(Dodges!$C$3:$U$84, MATCH($A$1,Dodges!$A$3:$A$85,0), MATCH(E127,Dodges!$C$2:$F$2,0))</f>
        <v>25 (20)</v>
      </c>
      <c r="F128" s="127" t="str">
        <f t="array" ref="F128">INDEX(Dodges!$C$3:$U$84, MATCH($A$1,Dodges!$A$3:$A$85,0), MATCH(F127,Dodges!$C$2:$F$2,0))</f>
        <v>33 (27)</v>
      </c>
      <c r="G128" s="374" t="s">
        <v>2230</v>
      </c>
      <c r="H128" s="319"/>
      <c r="I128" s="319"/>
      <c r="J128" s="320"/>
      <c r="K128" s="320"/>
      <c r="L128" s="320"/>
      <c r="M128" s="121"/>
      <c r="N128" s="121"/>
      <c r="O128" s="121"/>
      <c r="P128" s="121"/>
      <c r="Q128" s="121"/>
      <c r="R128" s="121"/>
      <c r="S128" s="121"/>
      <c r="T128" s="121"/>
      <c r="U128" s="121"/>
      <c r="V128" s="121"/>
    </row>
    <row r="129" outlineLevel="1">
      <c r="A129" s="231"/>
      <c r="B129" s="433" t="s">
        <v>496</v>
      </c>
      <c r="C129" s="127" t="str">
        <f t="array" ref="C129">INDEX(Dodges!$G$3:$U$84, MATCH($A$1,Dodges!$A$3:$A$85,0), MATCH(C127,Dodges!$G$2:$J$2,0))</f>
        <v>6-15</v>
      </c>
      <c r="D129" s="127" t="str">
        <f t="array" ref="D129">INDEX(Dodges!$G$3:$U$84, MATCH($A$1,Dodges!$A$3:$A$85,0), MATCH(D127,Dodges!$G$2:$J$2,0))</f>
        <v>10-15</v>
      </c>
      <c r="E129" s="127" t="str">
        <f t="array" ref="E129">INDEX(Dodges!$G$3:$U$84, MATCH($A$1,Dodges!$A$3:$A$85,0), MATCH(E127,Dodges!$G$2:$J$2,0))</f>
        <v>31</v>
      </c>
      <c r="F129" s="127">
        <f t="array" ref="F129">INDEX(Dodges!$G$3:$U$84, MATCH($A$1,Dodges!$A$3:$A$85,0), MATCH(F127,Dodges!$G$2:$J$2,0))</f>
        <v>41</v>
      </c>
      <c r="G129" s="237" t="s">
        <v>2230</v>
      </c>
      <c r="H129" s="319"/>
      <c r="I129" s="319"/>
      <c r="J129" s="320"/>
      <c r="K129" s="320"/>
      <c r="L129" s="320"/>
      <c r="M129" s="320"/>
      <c r="N129" s="320"/>
      <c r="O129" s="121"/>
      <c r="P129" s="121"/>
      <c r="Q129" s="121"/>
      <c r="R129" s="121"/>
      <c r="S129" s="121"/>
      <c r="T129" s="121"/>
      <c r="U129" s="121"/>
      <c r="V129" s="121"/>
    </row>
    <row r="130" outlineLevel="1">
      <c r="A130" s="112"/>
      <c r="B130" s="433" t="s">
        <v>497</v>
      </c>
      <c r="C130" s="127" t="str">
        <f t="array" ref="C130">INDEX(Dodges!$K$3:$U$84, MATCH($A$1,Dodges!$A$3:$A$85,0), MATCH(C127,Dodges!$K$2:$N$2,0))</f>
        <v>7-16</v>
      </c>
      <c r="D130" s="127" t="str">
        <f t="array" ref="D130">INDEX(Dodges!$K$3:$U$84, MATCH($A$1,Dodges!$A$3:$A$85,0), MATCH(D127,Dodges!$K$2:$N$2,0))</f>
        <v>11-15</v>
      </c>
      <c r="E130" s="127" t="str">
        <f t="array" ref="E130">INDEX(Dodges!$K$3:$U$84, MATCH($A$1,Dodges!$A$3:$A$85,0), MATCH(E127,Dodges!$K$2:$N$2,0))</f>
        <v>36</v>
      </c>
      <c r="F130" s="127" t="str">
        <f t="array" ref="F130">INDEX(Dodges!$K$3:$U$84, MATCH($A$1,Dodges!$A$3:$A$85,0), MATCH(F127,Dodges!$K$2:$N$2,0))</f>
        <v>54</v>
      </c>
      <c r="G130" s="237" t="s">
        <v>1316</v>
      </c>
      <c r="H130" s="434"/>
      <c r="I130" s="434"/>
      <c r="J130" s="179"/>
      <c r="K130" s="179"/>
      <c r="L130" s="179"/>
      <c r="M130" s="179"/>
      <c r="N130" s="179"/>
      <c r="O130" s="121"/>
      <c r="P130" s="121"/>
      <c r="Q130" s="121"/>
      <c r="R130" s="121"/>
      <c r="S130" s="121"/>
      <c r="T130" s="121"/>
      <c r="U130" s="121"/>
      <c r="V130" s="121"/>
    </row>
    <row r="131" outlineLevel="1">
      <c r="A131" s="432" t="s">
        <v>498</v>
      </c>
      <c r="B131" s="433" t="s">
        <v>499</v>
      </c>
      <c r="C131" s="127" t="str">
        <f t="array" ref="C131">INDEX(Dodges!$O$3:$U$84, MATCH($A$1,Dodges!$A$3:$A$85,0), MATCH(C127,Dodges!$O$2:$R$2,0))</f>
        <v>5-31</v>
      </c>
      <c r="D131" s="127" t="str">
        <f t="array" ref="D131">INDEX(Dodges!$O$3:$U$84, MATCH($A$1,Dodges!$A$3:$A$85,0), MATCH(D127,Dodges!$O$2:$R$2,0))</f>
        <v>8-29</v>
      </c>
      <c r="E131" s="127" t="str">
        <f t="array" ref="E131">INDEX(Dodges!$O$3:$U$84, MATCH($A$1,Dodges!$A$3:$A$85,0), MATCH(E127,Dodges!$O$2:$R$2,0))</f>
        <v>45</v>
      </c>
      <c r="F131" s="833"/>
      <c r="G131" s="237" t="s">
        <v>2102</v>
      </c>
      <c r="H131" s="180"/>
      <c r="I131" s="180"/>
      <c r="J131" s="121"/>
      <c r="K131" s="121"/>
      <c r="L131" s="121"/>
      <c r="M131" s="121"/>
      <c r="N131" s="121"/>
      <c r="O131" s="320"/>
      <c r="P131" s="320"/>
      <c r="Q131" s="320"/>
      <c r="R131" s="320"/>
      <c r="S131" s="320"/>
      <c r="T131" s="320"/>
      <c r="U131" s="320"/>
      <c r="V131" s="320"/>
    </row>
    <row r="132" outlineLevel="1">
      <c r="A132" s="112"/>
      <c r="B132" s="433" t="s">
        <v>500</v>
      </c>
      <c r="C132" s="127" t="str">
        <f t="array" ref="C132">INDEX(Dodges!$S$3:$U$84, MATCH($A$1,Dodges!$A$3:$A$85,0), MATCH(C127,Dodges!$S$2:$U$2,0))</f>
        <v>5-21</v>
      </c>
      <c r="D132" s="127" t="str">
        <f t="array" ref="D132">INDEX(Dodges!$S$3:$U$84, MATCH($A$1,Dodges!$A$3:$A$85,0), MATCH(D127,Dodges!$S$2:$U$2,0))</f>
        <v>8-21</v>
      </c>
      <c r="E132" s="127" t="str">
        <f t="array" ref="E132">INDEX(Dodges!$S$3:$U$84, MATCH($A$1,Dodges!$A$3:$A$85,0), MATCH(E127,Dodges!$S$2:$U$2,0))</f>
        <v>真横：74
真上：93
真下：63</v>
      </c>
      <c r="F132" s="833"/>
      <c r="G132" s="572" t="s">
        <v>2102</v>
      </c>
      <c r="H132" s="180"/>
      <c r="I132" s="180"/>
      <c r="J132" s="179"/>
      <c r="K132" s="179"/>
      <c r="L132" s="179"/>
      <c r="M132" s="179"/>
      <c r="N132" s="121"/>
      <c r="O132" s="180"/>
      <c r="P132" s="180"/>
      <c r="Q132" s="180"/>
      <c r="R132" s="180"/>
      <c r="S132" s="180"/>
      <c r="T132" s="180"/>
      <c r="U132" s="180"/>
      <c r="V132" s="180"/>
    </row>
    <row r="133">
      <c r="A133" s="438"/>
      <c r="B133" s="439"/>
      <c r="C133" s="431"/>
      <c r="D133" s="431"/>
      <c r="E133" s="440"/>
      <c r="F133" s="431"/>
      <c r="G133" s="431"/>
      <c r="H133" s="431"/>
      <c r="I133" s="431"/>
      <c r="J133" s="121"/>
      <c r="K133" s="319"/>
      <c r="L133" s="319"/>
      <c r="M133" s="319"/>
      <c r="N133" s="319"/>
      <c r="O133" s="180"/>
      <c r="P133" s="180"/>
      <c r="Q133" s="180"/>
      <c r="R133" s="180"/>
      <c r="S133" s="180"/>
      <c r="T133" s="180"/>
      <c r="U133" s="180"/>
      <c r="V133" s="180"/>
    </row>
    <row r="134">
      <c r="A134" s="2523" t="s">
        <v>501</v>
      </c>
      <c r="B134" s="110"/>
      <c r="C134" s="2524"/>
      <c r="D134" s="2525"/>
      <c r="E134" s="2524"/>
      <c r="F134" s="2526"/>
      <c r="G134" s="2526"/>
      <c r="H134" s="179"/>
      <c r="I134" s="179"/>
      <c r="J134" s="180"/>
      <c r="K134" s="180"/>
      <c r="L134" s="180"/>
      <c r="M134" s="180"/>
      <c r="N134" s="180"/>
      <c r="O134" s="180"/>
      <c r="P134" s="180"/>
      <c r="Q134" s="180"/>
      <c r="R134" s="180"/>
      <c r="S134" s="180"/>
      <c r="T134" s="180"/>
      <c r="U134" s="180"/>
      <c r="V134" s="180"/>
    </row>
    <row r="135" outlineLevel="1">
      <c r="A135" s="112"/>
      <c r="B135" s="114"/>
      <c r="C135" s="2527" t="s">
        <v>487</v>
      </c>
      <c r="D135" s="2527" t="s">
        <v>49</v>
      </c>
      <c r="E135" s="2527" t="s">
        <v>48</v>
      </c>
      <c r="F135" s="2527" t="s">
        <v>50</v>
      </c>
      <c r="G135" s="2528" t="s">
        <v>51</v>
      </c>
      <c r="H135" s="320"/>
      <c r="I135" s="320"/>
      <c r="J135" s="179"/>
      <c r="K135" s="444" t="str">
        <f>'テンプレート'!K116</f>
        <v>アイテム取得</v>
      </c>
      <c r="L135" s="117"/>
      <c r="M135" s="445" t="str">
        <f>'テンプレート'!M116</f>
        <v>取得フレーム</v>
      </c>
      <c r="N135" s="445" t="str">
        <f>'テンプレート'!N116</f>
        <v>Duration</v>
      </c>
      <c r="O135" s="180"/>
      <c r="P135" s="180"/>
      <c r="Q135" s="180"/>
      <c r="R135" s="180"/>
      <c r="S135" s="180"/>
      <c r="T135" s="180"/>
      <c r="U135" s="180"/>
      <c r="V135" s="180"/>
    </row>
    <row r="136" outlineLevel="1">
      <c r="A136" s="446" t="s">
        <v>502</v>
      </c>
      <c r="B136" s="447" t="s">
        <v>503</v>
      </c>
      <c r="C136" s="1136"/>
      <c r="D136" s="564">
        <f t="array" ref="D136">INDEX('Ledge  Tech'!$C$3:$C127, MATCH($A$1,'Ledge  Tech'!$A$3:$A$109,0), MATCH(D135,'Ledge  Tech'!$C$2,0))</f>
        <v>19</v>
      </c>
      <c r="E136" s="1136"/>
      <c r="F136" s="1136"/>
      <c r="G136" s="1136"/>
      <c r="H136" s="320"/>
      <c r="I136" s="320"/>
      <c r="J136" s="121"/>
      <c r="K136" s="449" t="str">
        <f>'テンプレート'!K117</f>
        <v>小アイテム</v>
      </c>
      <c r="L136" s="450" t="str">
        <f>'テンプレート'!L117</f>
        <v>On-Spot</v>
      </c>
      <c r="M136" s="127" t="s">
        <v>504</v>
      </c>
      <c r="N136" s="127">
        <v>7.0</v>
      </c>
      <c r="O136" s="180"/>
      <c r="P136" s="180"/>
      <c r="Q136" s="180"/>
      <c r="R136" s="180"/>
      <c r="S136" s="180"/>
      <c r="T136" s="180"/>
      <c r="U136" s="180"/>
      <c r="V136" s="180"/>
    </row>
    <row r="137" outlineLevel="1">
      <c r="A137" s="222"/>
      <c r="B137" s="447" t="s">
        <v>455</v>
      </c>
      <c r="C137" s="564" t="str">
        <f t="array" ref="C137">INDEX('Ledge  Tech'!$D$3:$E127, MATCH($A$1,'Ledge  Tech'!$A$3:$A$109,0), MATCH(C135,'Ledge  Tech'!$D$2:$E$2,0))</f>
        <v>1-33</v>
      </c>
      <c r="D137" s="564">
        <f t="array" ref="D137">INDEX('Ledge  Tech'!$D$3:$E127, MATCH($A$1,'Ledge  Tech'!$A$3:$A$109,0), MATCH(D135,'Ledge  Tech'!$D$2:$E$2,0))</f>
        <v>34</v>
      </c>
      <c r="E137" s="1136"/>
      <c r="F137" s="1136"/>
      <c r="G137" s="1136"/>
      <c r="H137" s="320"/>
      <c r="I137" s="320"/>
      <c r="J137" s="179"/>
      <c r="K137" s="207"/>
      <c r="L137" s="450" t="str">
        <f>'テンプレート'!L118</f>
        <v>歩き</v>
      </c>
      <c r="M137" s="127" t="s">
        <v>504</v>
      </c>
      <c r="N137" s="127">
        <v>19.0</v>
      </c>
      <c r="O137" s="180"/>
      <c r="P137" s="180"/>
      <c r="Q137" s="180"/>
      <c r="R137" s="180"/>
      <c r="S137" s="180"/>
      <c r="T137" s="180"/>
      <c r="U137" s="180"/>
      <c r="V137" s="180"/>
    </row>
    <row r="138" outlineLevel="1">
      <c r="A138" s="222"/>
      <c r="B138" s="447" t="s">
        <v>486</v>
      </c>
      <c r="C138" s="564" t="str">
        <f t="array" ref="C138">INDEX('Ledge  Tech'!$F$3:$G$109, MATCH($A$1,'Ledge  Tech'!$A$3:$A$109,0), MATCH(C135,'Ledge  Tech'!$F$2:$G$2,0))</f>
        <v>1-21</v>
      </c>
      <c r="D138" s="564">
        <f t="array" ref="D138">INDEX('Ledge  Tech'!$F$3:$G$109, MATCH($A$1,'Ledge  Tech'!$A$3:$A$109,0), MATCH(D135,'Ledge  Tech'!$F$2:$G$2,0))</f>
        <v>45</v>
      </c>
      <c r="E138" s="1136"/>
      <c r="F138" s="1136"/>
      <c r="G138" s="1136"/>
      <c r="H138" s="320"/>
      <c r="I138" s="320"/>
      <c r="J138" s="121"/>
      <c r="K138" s="451" t="str">
        <f>'テンプレート'!K119</f>
        <v>アイテム投擲</v>
      </c>
      <c r="L138" s="117"/>
      <c r="M138" s="445" t="str">
        <f>'テンプレート'!M119</f>
        <v>投擲フレーム</v>
      </c>
      <c r="N138" s="445" t="str">
        <f>'テンプレート'!N119</f>
        <v>Duration</v>
      </c>
      <c r="O138" s="180"/>
      <c r="P138" s="180"/>
      <c r="Q138" s="180"/>
      <c r="R138" s="180"/>
      <c r="S138" s="180"/>
      <c r="T138" s="180"/>
      <c r="U138" s="180"/>
      <c r="V138" s="180"/>
    </row>
    <row r="139" outlineLevel="1">
      <c r="A139" s="222"/>
      <c r="B139" s="447" t="s">
        <v>505</v>
      </c>
      <c r="C139" s="564" t="str">
        <f t="array" ref="C139">INDEX('Ledge  Tech'!$H$3:$I$109, MATCH($A$1,'Ledge  Tech'!$A$3:$A$109,0), MATCH(C135,'Ledge  Tech'!$H$2:$I$2,0))</f>
        <v>1-12</v>
      </c>
      <c r="D139" s="564">
        <f t="array" ref="D139">INDEX('Ledge  Tech'!$H$3:$I$109, MATCH($A$1,'Ledge  Tech'!$A$3:$A$109,0), MATCH(D135,'Ledge  Tech'!$H$2:$I$2,0))</f>
        <v>14</v>
      </c>
      <c r="E139" s="1136"/>
      <c r="F139" s="1136"/>
      <c r="G139" s="1136"/>
      <c r="H139" s="320"/>
      <c r="I139" s="320"/>
      <c r="J139" s="179"/>
      <c r="K139" s="452" t="str">
        <f>'テンプレート'!K120</f>
        <v>Ground投擲</v>
      </c>
      <c r="L139" s="450" t="str">
        <f>'テンプレート'!L120</f>
        <v>前Throws</v>
      </c>
      <c r="M139" s="127" t="s">
        <v>173</v>
      </c>
      <c r="N139" s="127">
        <v>24.0</v>
      </c>
      <c r="O139" s="121"/>
      <c r="P139" s="121"/>
      <c r="Q139" s="121"/>
      <c r="R139" s="121"/>
      <c r="S139" s="121"/>
      <c r="T139" s="121"/>
      <c r="U139" s="121"/>
      <c r="V139" s="121"/>
    </row>
    <row r="140" outlineLevel="1">
      <c r="A140" s="207"/>
      <c r="B140" s="447" t="s">
        <v>506</v>
      </c>
      <c r="C140" s="564" t="str">
        <f t="array" ref="C140">INDEX('Ledge  Tech'!$J$3:$M$109, MATCH($A$1,'Ledge  Tech'!$A$3:$A$109,0), MATCH(C135,'Ledge  Tech'!$J$2:$M$2,0))</f>
        <v>1-26</v>
      </c>
      <c r="D140" s="564">
        <f t="array" ref="D140">INDEX('Ledge  Tech'!$J$3:$M$109, MATCH($A$1,'Ledge  Tech'!$A$3:$A$109,0), MATCH(D135,'Ledge  Tech'!$J$2:$M$2,0))</f>
        <v>55</v>
      </c>
      <c r="E140" s="564" t="str">
        <f t="array" ref="E140">INDEX('Ledge  Tech'!$J$3:$M$109, MATCH($A$1,'Ledge  Tech'!$A$3:$A$109,0), MATCH(E135,'Ledge  Tech'!$J$2:$M$2,0))</f>
        <v>24-26</v>
      </c>
      <c r="F140" s="564">
        <f t="array" ref="F140">INDEX('Ledge  Tech'!$J$3:$M$109, MATCH($A$1,'Ledge  Tech'!$A$3:$A$109,0), MATCH(F135,'Ledge  Tech'!$J$2:$M$2,0))</f>
        <v>9</v>
      </c>
      <c r="G140" s="564">
        <f>F140*1.2</f>
        <v>10.8</v>
      </c>
      <c r="H140" s="320"/>
      <c r="I140" s="320"/>
      <c r="J140" s="121"/>
      <c r="K140" s="222"/>
      <c r="L140" s="450" t="str">
        <f>'テンプレート'!L121</f>
        <v>後Throws</v>
      </c>
      <c r="M140" s="127" t="s">
        <v>173</v>
      </c>
      <c r="N140" s="127">
        <v>24.0</v>
      </c>
      <c r="O140" s="121"/>
      <c r="P140" s="121"/>
      <c r="Q140" s="121"/>
      <c r="R140" s="121"/>
      <c r="S140" s="121"/>
      <c r="T140" s="121"/>
      <c r="U140" s="121"/>
      <c r="V140" s="121"/>
    </row>
    <row r="141" outlineLevel="1">
      <c r="A141" s="446" t="s">
        <v>507</v>
      </c>
      <c r="B141" s="447" t="s">
        <v>455</v>
      </c>
      <c r="C141" s="564" t="str">
        <f t="array" ref="C141">INDEX('Ledge  Tech'!$N$3:$O$109, MATCH($A$1,'Ledge  Tech'!$A$3:$A$109,0), MATCH(C135,'Ledge  Tech'!$N$2:$O$2,0))</f>
        <v>1-20</v>
      </c>
      <c r="D141" s="564">
        <f t="array" ref="D141">INDEX('Ledge  Tech'!$N$3:$O$109, MATCH($A$1,'Ledge  Tech'!$A$3:$A$109,0), MATCH(D135,'Ledge  Tech'!$N$2:$O$2,0))</f>
        <v>26</v>
      </c>
      <c r="E141" s="1136"/>
      <c r="F141" s="1136"/>
      <c r="G141" s="1136"/>
      <c r="H141" s="320"/>
      <c r="I141" s="320"/>
      <c r="J141" s="179"/>
      <c r="K141" s="222"/>
      <c r="L141" s="450" t="str">
        <f>'テンプレート'!L122</f>
        <v>上Throws</v>
      </c>
      <c r="M141" s="127" t="s">
        <v>74</v>
      </c>
      <c r="N141" s="127">
        <v>23.0</v>
      </c>
      <c r="O141" s="320"/>
      <c r="P141" s="320"/>
      <c r="Q141" s="320"/>
      <c r="R141" s="320"/>
      <c r="S141" s="320"/>
      <c r="T141" s="320"/>
      <c r="U141" s="320"/>
      <c r="V141" s="320"/>
    </row>
    <row r="142" outlineLevel="1">
      <c r="A142" s="222"/>
      <c r="B142" s="447" t="s">
        <v>496</v>
      </c>
      <c r="C142" s="564" t="str">
        <f t="array" ref="C142">INDEX('Ledge  Tech'!$P$3:$Q$109, MATCH($A$1,'Ledge  Tech'!$A$3:$A$109,0), MATCH(C135,'Ledge  Tech'!$P$2:$Q$2,0))</f>
        <v>1-20</v>
      </c>
      <c r="D142" s="564">
        <f t="array" ref="D142">INDEX('Ledge  Tech'!$P$3:$Q$109, MATCH($A$1,'Ledge  Tech'!$A$3:$A$109,0), MATCH(D135,'Ledge  Tech'!$P$2:$Q$2,0))</f>
        <v>40</v>
      </c>
      <c r="E142" s="1136"/>
      <c r="F142" s="1136"/>
      <c r="G142" s="1136"/>
      <c r="H142" s="320"/>
      <c r="I142" s="320"/>
      <c r="J142" s="121"/>
      <c r="K142" s="222"/>
      <c r="L142" s="450" t="str">
        <f>'テンプレート'!L123</f>
        <v>下Throws</v>
      </c>
      <c r="M142" s="127" t="s">
        <v>145</v>
      </c>
      <c r="N142" s="127">
        <v>19.0</v>
      </c>
      <c r="O142" s="180"/>
      <c r="P142" s="180"/>
      <c r="Q142" s="180"/>
      <c r="R142" s="180"/>
      <c r="S142" s="180"/>
      <c r="T142" s="180"/>
      <c r="U142" s="180"/>
      <c r="V142" s="180"/>
    </row>
    <row r="143" outlineLevel="1">
      <c r="A143" s="207"/>
      <c r="B143" s="447" t="s">
        <v>497</v>
      </c>
      <c r="C143" s="564" t="str">
        <f t="array" ref="C143">INDEX('Ledge  Tech'!$R$3:$S$109, MATCH($A$1,'Ledge  Tech'!$A$3:$A$109,0), MATCH(C135,'Ledge  Tech'!$R$2:$S$2,0))</f>
        <v>1-20</v>
      </c>
      <c r="D143" s="564">
        <f t="array" ref="D143">INDEX('Ledge  Tech'!$R$3:$S$109, MATCH($A$1,'Ledge  Tech'!$A$3:$A$109,0), MATCH(D135,'Ledge  Tech'!$R$2:$S$2,0))</f>
        <v>40</v>
      </c>
      <c r="E143" s="1136"/>
      <c r="F143" s="1136"/>
      <c r="G143" s="1136"/>
      <c r="H143" s="320"/>
      <c r="I143" s="320"/>
      <c r="J143" s="179"/>
      <c r="K143" s="222"/>
      <c r="L143" s="453" t="str">
        <f>'テンプレート'!L124</f>
        <v>ダッシュ</v>
      </c>
      <c r="M143" s="127" t="s">
        <v>229</v>
      </c>
      <c r="N143" s="127">
        <v>37.0</v>
      </c>
      <c r="O143" s="180"/>
      <c r="P143" s="180"/>
      <c r="Q143" s="180"/>
      <c r="R143" s="180"/>
      <c r="S143" s="180"/>
      <c r="T143" s="180"/>
      <c r="U143" s="180"/>
      <c r="V143" s="180"/>
    </row>
    <row r="144" outlineLevel="1">
      <c r="A144" s="446" t="s">
        <v>508</v>
      </c>
      <c r="B144" s="447" t="s">
        <v>509</v>
      </c>
      <c r="C144" s="1136"/>
      <c r="D144" s="564" t="str">
        <f t="array" ref="D144">INDEX('Get-Ups'!$C$3:$C127, MATCH($A$1,'Get-Ups'!$A$3:$A$109,0), MATCH(D135,'Get-Ups'!$C$2:$AD$2,0))</f>
        <v>25</v>
      </c>
      <c r="E144" s="1136"/>
      <c r="F144" s="1136"/>
      <c r="G144" s="1136"/>
      <c r="H144" s="320"/>
      <c r="I144" s="320"/>
      <c r="J144" s="121"/>
      <c r="K144" s="207"/>
      <c r="L144" s="453" t="str">
        <f>'テンプレート'!L125</f>
        <v>On-Spot捨て</v>
      </c>
      <c r="M144" s="127" t="s">
        <v>145</v>
      </c>
      <c r="N144" s="127">
        <v>23.0</v>
      </c>
      <c r="O144" s="180"/>
      <c r="P144" s="180"/>
      <c r="Q144" s="180"/>
      <c r="R144" s="180"/>
      <c r="S144" s="180"/>
      <c r="T144" s="180"/>
      <c r="U144" s="180"/>
      <c r="V144" s="180"/>
    </row>
    <row r="145" outlineLevel="1">
      <c r="A145" s="222"/>
      <c r="B145" s="447" t="s">
        <v>455</v>
      </c>
      <c r="C145" s="2529" t="str">
        <f t="array" ref="C145">INDEX('Get-Ups'!$D$3:$E127, MATCH($A$1,'Get-Ups'!$A$3:$A$109,0), MATCH(C135,'Get-Ups'!$D$2:$AD$2,0))</f>
        <v>1-22</v>
      </c>
      <c r="D145" s="2530">
        <f t="array" ref="D145">INDEX('Get-Ups'!$D$3:$E127, MATCH($A$1,'Get-Ups'!$A$3:$A$109,0), MATCH(D135,'Get-Ups'!$D$2:$AD$2,0))</f>
        <v>29</v>
      </c>
      <c r="E145" s="1136"/>
      <c r="F145" s="1136"/>
      <c r="G145" s="1136"/>
      <c r="H145" s="320"/>
      <c r="I145" s="320"/>
      <c r="J145" s="179"/>
      <c r="K145" s="452" t="str">
        <f>'テンプレート'!K126</f>
        <v>Air投擲</v>
      </c>
      <c r="L145" s="450" t="str">
        <f>'テンプレート'!L126</f>
        <v>前Throws</v>
      </c>
      <c r="M145" s="127" t="s">
        <v>90</v>
      </c>
      <c r="N145" s="127">
        <v>24.0</v>
      </c>
      <c r="O145" s="180"/>
      <c r="P145" s="180"/>
      <c r="Q145" s="180"/>
      <c r="R145" s="180"/>
      <c r="S145" s="180"/>
      <c r="T145" s="180"/>
      <c r="U145" s="180"/>
      <c r="V145" s="180"/>
    </row>
    <row r="146" outlineLevel="1">
      <c r="A146" s="222"/>
      <c r="B146" s="447" t="s">
        <v>496</v>
      </c>
      <c r="C146" s="2529" t="str">
        <f t="array" ref="C146">INDEX('Get-Ups'!$F$3:$G$109, MATCH($A$1,'Get-Ups'!$A$3:$A$109,0), MATCH(C135,'Get-Ups'!$F$2:$AD$2,0))</f>
        <v>1-22</v>
      </c>
      <c r="D146" s="2530">
        <f t="array" ref="D146">INDEX('Get-Ups'!$F$3:$G$109, MATCH($A$1,'Get-Ups'!$A$3:$A$109,0), MATCH(D135,'Get-Ups'!$F$2:$AD$2,0))</f>
        <v>35</v>
      </c>
      <c r="E146" s="1136"/>
      <c r="F146" s="1136"/>
      <c r="G146" s="1136"/>
      <c r="H146" s="320"/>
      <c r="I146" s="320"/>
      <c r="J146" s="121"/>
      <c r="K146" s="222"/>
      <c r="L146" s="450" t="str">
        <f>'テンプレート'!L127</f>
        <v>後Throws</v>
      </c>
      <c r="M146" s="127" t="s">
        <v>191</v>
      </c>
      <c r="N146" s="127">
        <v>24.0</v>
      </c>
      <c r="O146" s="180"/>
      <c r="P146" s="180"/>
      <c r="Q146" s="180"/>
      <c r="R146" s="180"/>
      <c r="S146" s="180"/>
      <c r="T146" s="180"/>
      <c r="U146" s="180"/>
      <c r="V146" s="180"/>
    </row>
    <row r="147" outlineLevel="1">
      <c r="A147" s="222"/>
      <c r="B147" s="447" t="s">
        <v>497</v>
      </c>
      <c r="C147" s="564" t="str">
        <f t="array" ref="C147">INDEX('Get-Ups'!$H$3:$I$109, MATCH($A$1,'Get-Ups'!$A$3:$A$109,0), MATCH(C135,'Get-Ups'!$H$2:$AD$2,0))</f>
        <v>1-22</v>
      </c>
      <c r="D147" s="564">
        <f t="array" ref="D147">INDEX('Get-Ups'!$H$3:$I$109, MATCH($A$1,'Get-Ups'!$A$3:$A$109,0), MATCH(D135,'Get-Ups'!$H$2:$AD$2,0))</f>
        <v>35</v>
      </c>
      <c r="E147" s="1136"/>
      <c r="F147" s="1136"/>
      <c r="G147" s="1136"/>
      <c r="H147" s="320"/>
      <c r="I147" s="320"/>
      <c r="J147" s="179"/>
      <c r="K147" s="222"/>
      <c r="L147" s="450" t="str">
        <f>'テンプレート'!L128</f>
        <v>上Throws</v>
      </c>
      <c r="M147" s="127" t="s">
        <v>74</v>
      </c>
      <c r="N147" s="127">
        <v>23.0</v>
      </c>
      <c r="O147" s="180"/>
      <c r="P147" s="180"/>
      <c r="Q147" s="180"/>
      <c r="R147" s="180"/>
      <c r="S147" s="180"/>
      <c r="T147" s="180"/>
      <c r="U147" s="180"/>
      <c r="V147" s="180"/>
    </row>
    <row r="148" outlineLevel="1">
      <c r="A148" s="222"/>
      <c r="B148" s="447" t="s">
        <v>510</v>
      </c>
      <c r="C148" s="2531" t="str">
        <f t="array" ref="C148">INDEX('Get-Ups'!$J$3:$M$109, MATCH($A$1,'Get-Ups'!$A$3:$A$109,0), MATCH(C135,'Get-Ups'!$J$2:$AD$2,0))</f>
        <v>1-25</v>
      </c>
      <c r="D148" s="2532">
        <f t="array" ref="D148">INDEX('Get-Ups'!$J$3:$M$109, MATCH($A$1,'Get-Ups'!$A$3:$A$109,0), MATCH(D135,'Get-Ups'!$J$2:$AD$2,0))</f>
        <v>45</v>
      </c>
      <c r="E148" s="2529" t="str">
        <f t="array" ref="E148">INDEX('Get-Ups'!$J$3:$M$109, MATCH($A$1,'Get-Ups'!$A$3:$A$109,0), MATCH(E135,'Get-Ups'!$J$2:$AD$2,0))</f>
        <v>16-17</v>
      </c>
      <c r="F148" s="2530">
        <f t="array" ref="F148">INDEX('Get-Ups'!$J$3:$M$109, MATCH($A$1,'Get-Ups'!$A$3:$A$109,0), MATCH(F135,'Get-Ups'!$J$2:$AD$2,0))</f>
        <v>7</v>
      </c>
      <c r="G148" s="564">
        <f t="shared" ref="G148:G149" si="1">F148*1.2</f>
        <v>8.4</v>
      </c>
      <c r="H148" s="320"/>
      <c r="I148" s="320"/>
      <c r="J148" s="121"/>
      <c r="K148" s="207"/>
      <c r="L148" s="450" t="str">
        <f>'テンプレート'!L129</f>
        <v>下Throws</v>
      </c>
      <c r="M148" s="127" t="s">
        <v>145</v>
      </c>
      <c r="N148" s="127">
        <v>19.0</v>
      </c>
      <c r="O148" s="121"/>
      <c r="P148" s="121"/>
      <c r="Q148" s="121"/>
      <c r="R148" s="121"/>
      <c r="S148" s="121"/>
      <c r="T148" s="121"/>
      <c r="U148" s="121"/>
      <c r="V148" s="121"/>
    </row>
    <row r="149" outlineLevel="1">
      <c r="A149" s="207"/>
      <c r="B149" s="458" t="s">
        <v>511</v>
      </c>
      <c r="C149" s="114"/>
      <c r="D149" s="114"/>
      <c r="E149" s="2529" t="str">
        <f t="array" ref="E149">INDEX('Get-Ups'!$N$3:$O$109, MATCH($A$1,'Get-Ups'!$A$3:$A$109,0), MATCH(E135,'Get-Ups'!$N$2:$AD$2,0))</f>
        <v>24-25</v>
      </c>
      <c r="F149" s="2530">
        <f t="array" ref="F149">INDEX('Get-Ups'!$N$3:$O$109, MATCH($A$1,'Get-Ups'!$A$3:$A$109,0), MATCH(F135,'Get-Ups'!$N$2:$AD$2,0))</f>
        <v>7</v>
      </c>
      <c r="G149" s="564">
        <f t="shared" si="1"/>
        <v>8.4</v>
      </c>
      <c r="H149" s="320"/>
      <c r="I149" s="320"/>
      <c r="J149" s="121"/>
      <c r="K149" s="459" t="str">
        <f>'テンプレート'!K130</f>
        <v>踏み台ジャンプ</v>
      </c>
      <c r="L149" s="224"/>
      <c r="M149" s="445" t="str">
        <f>'テンプレート'!M130</f>
        <v>Duration</v>
      </c>
      <c r="N149" s="138"/>
      <c r="O149" s="121"/>
      <c r="P149" s="121"/>
      <c r="Q149" s="121"/>
      <c r="R149" s="121"/>
      <c r="S149" s="121"/>
      <c r="T149" s="121"/>
      <c r="U149" s="121"/>
      <c r="V149" s="121"/>
    </row>
    <row r="150" outlineLevel="1">
      <c r="A150" s="446" t="s">
        <v>512</v>
      </c>
      <c r="B150" s="447" t="s">
        <v>509</v>
      </c>
      <c r="C150" s="1136"/>
      <c r="D150" s="2529" t="str">
        <f t="array" ref="D150">INDEX('Get-Ups'!$C$3:$C127, MATCH($A$1,'Get-Ups'!$A$3:$A$109,0), MATCH(D135,'Get-Ups'!$C$2,0))</f>
        <v>25</v>
      </c>
      <c r="E150" s="1136"/>
      <c r="F150" s="1136"/>
      <c r="G150" s="1136"/>
      <c r="H150" s="320"/>
      <c r="I150" s="320"/>
      <c r="J150" s="179"/>
      <c r="K150" s="460" t="str">
        <f>'テンプレート'!K131</f>
        <v>踏み</v>
      </c>
      <c r="L150" s="461" t="str">
        <f>'テンプレート'!L131</f>
        <v>踏み</v>
      </c>
      <c r="M150" s="127">
        <v>8.0</v>
      </c>
      <c r="N150" s="2725"/>
      <c r="O150" s="121"/>
      <c r="P150" s="121"/>
      <c r="Q150" s="121"/>
      <c r="R150" s="121"/>
      <c r="S150" s="121"/>
      <c r="T150" s="121"/>
      <c r="U150" s="121"/>
      <c r="V150" s="121"/>
    </row>
    <row r="151" outlineLevel="1">
      <c r="A151" s="222"/>
      <c r="B151" s="447" t="s">
        <v>455</v>
      </c>
      <c r="C151" s="2529" t="str">
        <f t="array" ref="C151">INDEX('Get-Ups'!$P$3:$Q$109, MATCH($A$1,'Get-Ups'!$A$3:$A$109,0), MATCH(C135,'Get-Ups'!$P$2:$AD$2,0))</f>
        <v>1-22</v>
      </c>
      <c r="D151" s="2530">
        <f t="array" ref="D151">INDEX('Get-Ups'!$P$3:$Q$109, MATCH($A$1,'Get-Ups'!$A$3:$A$109,0), MATCH(D135,'Get-Ups'!$P$2:$AD$2,0))</f>
        <v>29</v>
      </c>
      <c r="E151" s="1136"/>
      <c r="F151" s="1136"/>
      <c r="G151" s="1136"/>
      <c r="H151" s="320"/>
      <c r="I151" s="320"/>
      <c r="J151" s="121"/>
      <c r="K151" s="452" t="str">
        <f>'テンプレート'!K132</f>
        <v>踏まれ</v>
      </c>
      <c r="L151" s="461" t="str">
        <f>'テンプレート'!L132</f>
        <v>Ground踏まれ</v>
      </c>
      <c r="M151" s="127" t="s">
        <v>504</v>
      </c>
      <c r="N151" s="2725"/>
      <c r="O151" s="320"/>
      <c r="P151" s="320"/>
      <c r="Q151" s="320"/>
      <c r="R151" s="320"/>
      <c r="S151" s="320"/>
      <c r="T151" s="320"/>
      <c r="U151" s="320"/>
      <c r="V151" s="320"/>
    </row>
    <row r="152" outlineLevel="1">
      <c r="A152" s="222"/>
      <c r="B152" s="447" t="s">
        <v>496</v>
      </c>
      <c r="C152" s="2529" t="str">
        <f t="array" ref="C152">INDEX('Get-Ups'!$R$3:$S$109, MATCH($A$1,'Get-Ups'!$A$3:$A$109,0), MATCH(C135,'Get-Ups'!$R$2:$AD$2,0))</f>
        <v>1-22</v>
      </c>
      <c r="D152" s="2530">
        <f t="array" ref="D152">INDEX('Get-Ups'!$R$3:$S$109, MATCH($A$1,'Get-Ups'!$A$3:$A$109,0), MATCH(D135,'Get-Ups'!$R$2:$AD$2,0))</f>
        <v>35</v>
      </c>
      <c r="E152" s="1136"/>
      <c r="F152" s="1136"/>
      <c r="G152" s="1136"/>
      <c r="H152" s="320"/>
      <c r="I152" s="320"/>
      <c r="J152" s="179"/>
      <c r="K152" s="222"/>
      <c r="L152" s="461" t="str">
        <f>'テンプレート'!L133</f>
        <v>Ground硬直</v>
      </c>
      <c r="M152" s="127">
        <v>28.0</v>
      </c>
      <c r="N152" s="108"/>
      <c r="O152" s="180"/>
      <c r="P152" s="180"/>
      <c r="Q152" s="180"/>
      <c r="R152" s="180"/>
      <c r="S152" s="180"/>
      <c r="T152" s="180"/>
      <c r="U152" s="180"/>
      <c r="V152" s="180"/>
    </row>
    <row r="153" outlineLevel="1">
      <c r="A153" s="222"/>
      <c r="B153" s="447" t="s">
        <v>497</v>
      </c>
      <c r="C153" s="2529" t="str">
        <f t="array" ref="C153">INDEX('Get-Ups'!$T$3:$U$109, MATCH($A$1,'Get-Ups'!$A$3:$A$109,0), MATCH(C135,'Get-Ups'!$T$2:$AD$2,0))</f>
        <v>1-22</v>
      </c>
      <c r="D153" s="2530">
        <f t="array" ref="D153">INDEX('Get-Ups'!$T$3:$U$109, MATCH($A$1,'Get-Ups'!$A$3:$A$109,0), MATCH(D135,'Get-Ups'!$T$2:$AD$2,0))</f>
        <v>35</v>
      </c>
      <c r="E153" s="1136"/>
      <c r="F153" s="1136"/>
      <c r="G153" s="1136"/>
      <c r="H153" s="320"/>
      <c r="I153" s="320"/>
      <c r="J153" s="121"/>
      <c r="K153" s="222"/>
      <c r="L153" s="461" t="str">
        <f>'テンプレート'!L134</f>
        <v>Air踏まれ</v>
      </c>
      <c r="M153" s="127">
        <v>8.0</v>
      </c>
      <c r="N153" s="108"/>
      <c r="O153" s="180"/>
      <c r="P153" s="180"/>
      <c r="Q153" s="180"/>
      <c r="R153" s="180"/>
      <c r="S153" s="180"/>
      <c r="T153" s="180"/>
      <c r="U153" s="180"/>
      <c r="V153" s="180"/>
    </row>
    <row r="154" outlineLevel="1">
      <c r="A154" s="222"/>
      <c r="B154" s="447" t="s">
        <v>510</v>
      </c>
      <c r="C154" s="2531" t="str">
        <f t="array" ref="C154">INDEX('Get-Ups'!$V$3:$Y$109, MATCH($A$1,'Get-Ups'!$A$3:$A$109,0), MATCH(C135,'Get-Ups'!$V$2:$AD$2,0))</f>
        <v>1-25</v>
      </c>
      <c r="D154" s="2532">
        <f t="array" ref="D154">INDEX('Get-Ups'!$V$3:$Y$109, MATCH($A$1,'Get-Ups'!$A$3:$A$109,0), MATCH(D135,'Get-Ups'!$V$2:$AD$2,0))</f>
        <v>45</v>
      </c>
      <c r="E154" s="2529" t="str">
        <f t="array" ref="E154">INDEX('Get-Ups'!$V$3:$Y$109, MATCH($A$1,'Get-Ups'!$A$3:$A$109,0), MATCH(E135,'Get-Ups'!$V$2:$AD$2,0))</f>
        <v>16-17</v>
      </c>
      <c r="F154" s="2530">
        <f t="array" ref="F154">INDEX('Get-Ups'!$V$3:$Y$109, MATCH($A$1,'Get-Ups'!$A$3:$A$109,0), MATCH(F135,'Get-Ups'!$V$2:$AD$2,0))</f>
        <v>7</v>
      </c>
      <c r="G154" s="564">
        <f t="shared" ref="G154:G155" si="2">F154*1.2</f>
        <v>8.4</v>
      </c>
      <c r="H154" s="320"/>
      <c r="I154" s="320"/>
      <c r="J154" s="179"/>
      <c r="K154" s="222"/>
      <c r="L154" s="461" t="str">
        <f>'テンプレート'!L135</f>
        <v>Air落下</v>
      </c>
      <c r="M154" s="127">
        <v>33.0</v>
      </c>
      <c r="N154" s="108"/>
      <c r="O154" s="180"/>
      <c r="P154" s="180"/>
      <c r="Q154" s="180"/>
      <c r="R154" s="180"/>
      <c r="S154" s="180"/>
      <c r="T154" s="180"/>
      <c r="U154" s="180"/>
      <c r="V154" s="180"/>
    </row>
    <row r="155" outlineLevel="1">
      <c r="A155" s="207"/>
      <c r="B155" s="458" t="s">
        <v>511</v>
      </c>
      <c r="C155" s="114"/>
      <c r="D155" s="114"/>
      <c r="E155" s="2529" t="str">
        <f t="array" ref="E155">INDEX('Get-Ups'!$Z$3:$AA$109, MATCH($A$1,'Get-Ups'!$A$3:$A$109,0), MATCH(E135,'Get-Ups'!$Z$2:$AD$2,0))</f>
        <v>24-25</v>
      </c>
      <c r="F155" s="2530">
        <f t="array" ref="F155">INDEX('Get-Ups'!$Z$3:$AA$109, MATCH($A$1,'Get-Ups'!$A$3:$A$109,0), MATCH(F135,'Get-Ups'!$Z$2:$AD$2,0))</f>
        <v>7</v>
      </c>
      <c r="G155" s="564">
        <f t="shared" si="2"/>
        <v>8.4</v>
      </c>
      <c r="H155" s="320"/>
      <c r="I155" s="320"/>
      <c r="J155" s="179"/>
      <c r="K155" s="451" t="str">
        <f>'テンプレート'!K136</f>
        <v>倒れダメージ</v>
      </c>
      <c r="L155" s="120"/>
      <c r="M155" s="445" t="str">
        <f>'テンプレート'!M136</f>
        <v>Duration</v>
      </c>
      <c r="N155" s="108"/>
      <c r="O155" s="180"/>
      <c r="P155" s="180"/>
      <c r="Q155" s="180"/>
      <c r="R155" s="180"/>
      <c r="S155" s="180"/>
      <c r="T155" s="180"/>
      <c r="U155" s="180"/>
      <c r="V155" s="180"/>
    </row>
    <row r="156" outlineLevel="1">
      <c r="A156" s="446" t="s">
        <v>513</v>
      </c>
      <c r="B156" s="447" t="s">
        <v>514</v>
      </c>
      <c r="C156" s="2529" t="str">
        <f t="array" ref="C156">INDEX(Tripping!$C$3:$D127, MATCH($A$1,Tripping!$A$3:$A$109,0), MATCH(C135,Tripping!$C$2:$AC$2,0))</f>
        <v>1-5</v>
      </c>
      <c r="D156" s="2530">
        <f t="array" ref="D156">INDEX(Tripping!$C$3:$D127, MATCH($A$1,Tripping!$A$3:$A$109,0), MATCH(D135,Tripping!$C$2:$AC$2,0))</f>
        <v>29</v>
      </c>
      <c r="E156" s="1136"/>
      <c r="F156" s="1136"/>
      <c r="G156" s="1136"/>
      <c r="H156" s="320"/>
      <c r="I156" s="320"/>
      <c r="J156" s="121"/>
      <c r="K156" s="460" t="str">
        <f>'テンプレート'!K137</f>
        <v>あお向け倒れ</v>
      </c>
      <c r="L156" s="453" t="str">
        <f>'テンプレート'!L137</f>
        <v>モーション大</v>
      </c>
      <c r="M156" s="127">
        <v>39.0</v>
      </c>
      <c r="N156" s="2725"/>
      <c r="O156" s="180"/>
      <c r="P156" s="180"/>
      <c r="Q156" s="180"/>
      <c r="R156" s="180"/>
      <c r="S156" s="180"/>
      <c r="T156" s="180"/>
      <c r="U156" s="180"/>
      <c r="V156" s="180"/>
    </row>
    <row r="157" outlineLevel="1">
      <c r="A157" s="222"/>
      <c r="B157" s="447" t="s">
        <v>515</v>
      </c>
      <c r="C157" s="2529" t="str">
        <f t="array" ref="C157">INDEX(Tripping!$E$3:$F127, MATCH($A$1,Tripping!$A$3:$A$109,0), MATCH(C135,Tripping!$E$2:$AC$2,0))</f>
        <v>1-5</v>
      </c>
      <c r="D157" s="2530">
        <f t="array" ref="D157">INDEX(Tripping!$E$3:$F127, MATCH($A$1,Tripping!$A$3:$A$109,0), MATCH(D135,Tripping!$E$2:$AC$2,0))</f>
        <v>39</v>
      </c>
      <c r="E157" s="1136"/>
      <c r="F157" s="1136"/>
      <c r="G157" s="1136"/>
      <c r="H157" s="320"/>
      <c r="I157" s="320"/>
      <c r="J157" s="179"/>
      <c r="K157" s="460" t="str">
        <f>'テンプレート'!K138</f>
        <v>うつ伏せ倒れ</v>
      </c>
      <c r="L157" s="453" t="str">
        <f>'テンプレート'!L138</f>
        <v>モーション大</v>
      </c>
      <c r="M157" s="127" t="s">
        <v>165</v>
      </c>
      <c r="N157" s="2725"/>
      <c r="O157" s="180"/>
      <c r="P157" s="180"/>
      <c r="Q157" s="180"/>
      <c r="R157" s="180"/>
      <c r="S157" s="180"/>
      <c r="T157" s="180"/>
      <c r="U157" s="180"/>
      <c r="V157" s="180"/>
    </row>
    <row r="158" outlineLevel="1">
      <c r="A158" s="222"/>
      <c r="B158" s="447" t="s">
        <v>455</v>
      </c>
      <c r="C158" s="2529" t="str">
        <f t="array" ref="C158">INDEX(Tripping!$G$3:$H$109, MATCH($A$1,Tripping!$A$3:$A$109,0), MATCH(C135,Tripping!$G$2:$AC$2,0))</f>
        <v>1-16</v>
      </c>
      <c r="D158" s="2530">
        <f t="array" ref="D158">INDEX(Tripping!$G$3:$H$109, MATCH($A$1,Tripping!$A$3:$A$109,0), MATCH(D135,Tripping!$G$2:$AC$2,0))</f>
        <v>21</v>
      </c>
      <c r="E158" s="1136"/>
      <c r="F158" s="1136"/>
      <c r="G158" s="1136"/>
      <c r="H158" s="320"/>
      <c r="I158" s="320"/>
      <c r="J158" s="121"/>
      <c r="K158" s="451" t="str">
        <f>'テンプレート'!K139</f>
        <v/>
      </c>
      <c r="L158" s="120"/>
      <c r="M158" s="445" t="str">
        <f>'テンプレート'!M139</f>
        <v/>
      </c>
      <c r="N158" s="108"/>
      <c r="O158" s="180"/>
      <c r="P158" s="180"/>
      <c r="Q158" s="180"/>
      <c r="R158" s="180"/>
      <c r="S158" s="180"/>
      <c r="T158" s="180"/>
      <c r="U158" s="180"/>
      <c r="V158" s="180"/>
    </row>
    <row r="159" outlineLevel="1">
      <c r="A159" s="222"/>
      <c r="B159" s="447" t="s">
        <v>496</v>
      </c>
      <c r="C159" s="2529" t="str">
        <f t="array" ref="C159">INDEX(Tripping!$I$3:$J$109, MATCH($A$1,Tripping!$A$3:$A$109,0), MATCH(C135,Tripping!$I$2:$AC$2,0))</f>
        <v>1-9</v>
      </c>
      <c r="D159" s="2530">
        <f t="array" ref="D159">INDEX(Tripping!$I$3:$J$109, MATCH($A$1,Tripping!$A$3:$A$109,0), MATCH(D135,Tripping!$I$2:$AC$2,0))</f>
        <v>28</v>
      </c>
      <c r="E159" s="1136"/>
      <c r="F159" s="1136"/>
      <c r="G159" s="1136"/>
      <c r="H159" s="320"/>
      <c r="I159" s="320"/>
      <c r="J159" s="320"/>
      <c r="K159" s="463"/>
      <c r="L159" s="464" t="str">
        <f>'テンプレート'!L140</f>
        <v/>
      </c>
      <c r="M159" s="127" t="s">
        <v>504</v>
      </c>
      <c r="N159" s="108"/>
      <c r="O159" s="180"/>
      <c r="P159" s="180"/>
      <c r="Q159" s="180"/>
      <c r="R159" s="180"/>
      <c r="S159" s="180"/>
      <c r="T159" s="180"/>
      <c r="U159" s="180"/>
      <c r="V159" s="180"/>
    </row>
    <row r="160" outlineLevel="1">
      <c r="A160" s="222"/>
      <c r="B160" s="447" t="s">
        <v>497</v>
      </c>
      <c r="C160" s="2529" t="str">
        <f t="array" ref="C160">INDEX(Tripping!$K$3:$L$109, MATCH($A$1,Tripping!$A$3:$A$109,0), MATCH(C135,Tripping!$K$2:$AC$2,0))</f>
        <v>1-9</v>
      </c>
      <c r="D160" s="2530">
        <f t="array" ref="D160">INDEX(Tripping!$K$3:$L$109, MATCH($A$1,Tripping!$A$3:$A$109,0), MATCH(D135,Tripping!$K$2:$AC$2,0))</f>
        <v>28</v>
      </c>
      <c r="E160" s="1136"/>
      <c r="F160" s="1136"/>
      <c r="G160" s="1136"/>
      <c r="H160" s="320"/>
      <c r="I160" s="320"/>
      <c r="J160" s="320"/>
      <c r="K160" s="108"/>
      <c r="L160" s="180"/>
      <c r="M160" s="180"/>
      <c r="N160" s="108"/>
      <c r="O160" s="180"/>
      <c r="P160" s="180"/>
      <c r="Q160" s="180"/>
      <c r="R160" s="180"/>
      <c r="S160" s="180"/>
      <c r="T160" s="180"/>
      <c r="U160" s="180"/>
      <c r="V160" s="180"/>
    </row>
    <row r="161" outlineLevel="1">
      <c r="A161" s="222"/>
      <c r="B161" s="447" t="s">
        <v>510</v>
      </c>
      <c r="C161" s="2531" t="str">
        <f t="array" ref="C161">INDEX(Tripping!$M$3:$P$109, MATCH($A$1,Tripping!$A$3:$A$109,0), MATCH(C135,Tripping!$M$2:$AC$2,0))</f>
        <v>1-7</v>
      </c>
      <c r="D161" s="2532">
        <f t="array" ref="D161">INDEX(Tripping!$M$3:$P$109, MATCH($A$1,Tripping!$A$3:$A$109,0), MATCH(D135,Tripping!$M$2:$AC$2,0))</f>
        <v>49</v>
      </c>
      <c r="E161" s="2529" t="str">
        <f t="array" ref="E161">INDEX(Tripping!$M$3:$P$109, MATCH($A$1,Tripping!$A$3:$A$109,0), MATCH(E135,Tripping!$M$2:$AC$2,0))</f>
        <v>16-17</v>
      </c>
      <c r="F161" s="2530">
        <f t="array" ref="F161">INDEX(Tripping!$M$3:$P$109, MATCH($A$1,Tripping!$A$3:$A$109,0), MATCH(F135,Tripping!$M$2:$AC$2,0))</f>
        <v>5</v>
      </c>
      <c r="G161" s="564">
        <f t="shared" ref="G161:G162" si="3">F161*1.2</f>
        <v>6</v>
      </c>
      <c r="H161" s="320"/>
      <c r="I161" s="320"/>
      <c r="J161" s="320"/>
      <c r="K161" s="180"/>
      <c r="L161" s="180"/>
      <c r="M161" s="180"/>
      <c r="N161" s="103"/>
      <c r="O161" s="103"/>
      <c r="P161" s="103"/>
      <c r="Q161" s="103"/>
      <c r="R161" s="180"/>
      <c r="S161" s="180"/>
      <c r="T161" s="180"/>
      <c r="U161" s="180"/>
      <c r="V161" s="180"/>
    </row>
    <row r="162" outlineLevel="1">
      <c r="A162" s="207"/>
      <c r="B162" s="458" t="s">
        <v>511</v>
      </c>
      <c r="C162" s="114"/>
      <c r="D162" s="114"/>
      <c r="E162" s="2529" t="str">
        <f t="array" ref="E162">INDEX(Tripping!$Q$3:$R$109, MATCH($A$1,Tripping!$A$3:$A$109,0), MATCH(E135,Tripping!$Q$2:$AC$2,0))</f>
        <v>24-25</v>
      </c>
      <c r="F162" s="2530">
        <f t="array" ref="F162">INDEX(Tripping!$Q$3:$R$109, MATCH($A$1,Tripping!$A$3:$A$109,0), MATCH(F135,Tripping!$Q$2:$AC$2,0))</f>
        <v>5</v>
      </c>
      <c r="G162" s="564">
        <f t="shared" si="3"/>
        <v>6</v>
      </c>
      <c r="H162" s="320"/>
      <c r="I162" s="320"/>
      <c r="J162" s="320"/>
      <c r="K162" s="180"/>
      <c r="L162" s="180"/>
      <c r="M162" s="180"/>
      <c r="N162" s="103"/>
      <c r="O162" s="103"/>
      <c r="P162" s="103"/>
      <c r="Q162" s="103"/>
      <c r="R162" s="180"/>
      <c r="S162" s="180"/>
      <c r="T162" s="180"/>
      <c r="U162" s="180"/>
      <c r="V162" s="180"/>
    </row>
    <row r="163">
      <c r="A163" s="1034"/>
      <c r="B163" s="2866"/>
      <c r="C163" s="2867"/>
      <c r="D163" s="2867"/>
      <c r="E163" s="2868"/>
      <c r="F163" s="2868"/>
      <c r="G163" s="138"/>
      <c r="H163" s="320"/>
      <c r="I163" s="320"/>
      <c r="J163" s="320"/>
      <c r="K163" s="180"/>
      <c r="L163" s="180"/>
      <c r="M163" s="180"/>
      <c r="N163" s="103"/>
      <c r="O163" s="103"/>
      <c r="P163" s="103"/>
      <c r="Q163" s="103"/>
      <c r="R163" s="180"/>
      <c r="S163" s="180"/>
      <c r="T163" s="180"/>
      <c r="U163" s="180"/>
      <c r="V163" s="180"/>
    </row>
    <row r="164">
      <c r="A164" s="2869" t="s">
        <v>4626</v>
      </c>
      <c r="B164" s="110"/>
      <c r="C164" s="320"/>
      <c r="D164" s="320"/>
      <c r="E164" s="320"/>
      <c r="F164" s="320"/>
      <c r="G164" s="320"/>
      <c r="H164" s="320"/>
      <c r="I164" s="320"/>
      <c r="J164" s="320"/>
      <c r="K164" s="180"/>
      <c r="L164" s="180"/>
      <c r="M164" s="180"/>
      <c r="N164" s="103"/>
      <c r="O164" s="103"/>
      <c r="P164" s="103"/>
      <c r="Q164" s="103"/>
      <c r="R164" s="180"/>
      <c r="S164" s="180"/>
      <c r="T164" s="180"/>
      <c r="U164" s="180"/>
      <c r="V164" s="180"/>
    </row>
    <row r="165" outlineLevel="1">
      <c r="A165" s="112"/>
      <c r="B165" s="114"/>
      <c r="C165" s="2870" t="s">
        <v>4627</v>
      </c>
      <c r="D165" s="2871" t="s">
        <v>4628</v>
      </c>
      <c r="E165" s="2870" t="s">
        <v>4629</v>
      </c>
      <c r="F165" s="2872" t="s">
        <v>4630</v>
      </c>
      <c r="G165" s="120"/>
      <c r="H165" s="120"/>
      <c r="I165" s="2870" t="s">
        <v>4632</v>
      </c>
      <c r="J165" s="2870" t="s">
        <v>2509</v>
      </c>
      <c r="K165" s="180"/>
      <c r="L165" s="180"/>
      <c r="M165" s="180"/>
      <c r="N165" s="103"/>
      <c r="O165" s="103"/>
      <c r="P165" s="103"/>
      <c r="Q165" s="103"/>
      <c r="R165" s="180"/>
      <c r="S165" s="180"/>
      <c r="T165" s="180"/>
      <c r="U165" s="180"/>
      <c r="V165" s="180"/>
    </row>
    <row r="166" outlineLevel="1">
      <c r="A166" s="2873" t="s">
        <v>54</v>
      </c>
      <c r="B166" s="2874" t="s">
        <v>55</v>
      </c>
      <c r="C166" s="2875">
        <v>13.0</v>
      </c>
      <c r="D166" s="2876">
        <v>14.0</v>
      </c>
      <c r="E166" s="2875">
        <v>36.0</v>
      </c>
      <c r="F166" s="2877" t="s">
        <v>4635</v>
      </c>
      <c r="G166" s="120"/>
      <c r="H166" s="120"/>
      <c r="I166" s="940" t="s">
        <v>4636</v>
      </c>
      <c r="J166" s="825"/>
      <c r="K166" s="180"/>
      <c r="L166" s="180"/>
      <c r="M166" s="180"/>
      <c r="N166" s="103"/>
      <c r="O166" s="103"/>
      <c r="P166" s="103"/>
      <c r="Q166" s="103"/>
      <c r="R166" s="180"/>
      <c r="S166" s="180"/>
      <c r="T166" s="180"/>
      <c r="U166" s="180"/>
      <c r="V166" s="180"/>
    </row>
    <row r="167" outlineLevel="1">
      <c r="A167" s="222"/>
      <c r="B167" s="2874" t="s">
        <v>63</v>
      </c>
      <c r="C167" s="2875">
        <v>13.0</v>
      </c>
      <c r="D167" s="2876">
        <v>14.0</v>
      </c>
      <c r="E167" s="2875">
        <v>41.0</v>
      </c>
      <c r="F167" s="2877" t="s">
        <v>4635</v>
      </c>
      <c r="G167" s="120"/>
      <c r="H167" s="120"/>
      <c r="I167" s="282">
        <v>104.0</v>
      </c>
      <c r="J167" s="825"/>
      <c r="K167" s="2695"/>
      <c r="L167" s="180"/>
      <c r="M167" s="180"/>
      <c r="N167" s="103"/>
      <c r="O167" s="103"/>
      <c r="P167" s="103"/>
      <c r="Q167" s="103"/>
      <c r="R167" s="180"/>
      <c r="S167" s="180"/>
      <c r="T167" s="180"/>
      <c r="U167" s="180"/>
      <c r="V167" s="180"/>
    </row>
    <row r="168" outlineLevel="1">
      <c r="A168" s="222"/>
      <c r="B168" s="2878" t="s">
        <v>94</v>
      </c>
      <c r="C168" s="2875">
        <v>14.0</v>
      </c>
      <c r="D168" s="2876">
        <v>15.0</v>
      </c>
      <c r="E168" s="2879">
        <v>47.0</v>
      </c>
      <c r="F168" s="2877" t="s">
        <v>4637</v>
      </c>
      <c r="G168" s="120"/>
      <c r="H168" s="120"/>
      <c r="I168" s="2879">
        <v>110.0</v>
      </c>
      <c r="J168" s="825"/>
      <c r="K168" s="180"/>
      <c r="L168" s="180"/>
      <c r="M168" s="180"/>
      <c r="N168" s="103"/>
      <c r="O168" s="103"/>
      <c r="P168" s="103"/>
      <c r="Q168" s="103"/>
      <c r="R168" s="180"/>
      <c r="S168" s="180"/>
      <c r="T168" s="180"/>
      <c r="U168" s="180"/>
      <c r="V168" s="180"/>
    </row>
    <row r="169" outlineLevel="1">
      <c r="A169" s="222"/>
      <c r="B169" s="207"/>
      <c r="C169" s="2875">
        <v>17.0</v>
      </c>
      <c r="D169" s="2876">
        <v>18.0</v>
      </c>
      <c r="E169" s="207"/>
      <c r="F169" s="2877" t="s">
        <v>4639</v>
      </c>
      <c r="G169" s="120"/>
      <c r="H169" s="120"/>
      <c r="I169" s="207"/>
      <c r="J169" s="825"/>
      <c r="K169" s="180"/>
      <c r="L169" s="180"/>
      <c r="M169" s="180"/>
      <c r="N169" s="103"/>
      <c r="O169" s="103"/>
      <c r="P169" s="103"/>
      <c r="Q169" s="103"/>
      <c r="R169" s="180"/>
      <c r="S169" s="180"/>
      <c r="T169" s="180"/>
      <c r="U169" s="180"/>
      <c r="V169" s="180"/>
    </row>
    <row r="170" outlineLevel="1">
      <c r="A170" s="222"/>
      <c r="B170" s="2874" t="s">
        <v>680</v>
      </c>
      <c r="C170" s="2875" t="s">
        <v>2344</v>
      </c>
      <c r="D170" s="2881"/>
      <c r="E170" s="2883"/>
      <c r="F170" s="2884"/>
      <c r="G170" s="120"/>
      <c r="H170" s="120"/>
      <c r="I170" s="282" t="s">
        <v>2344</v>
      </c>
      <c r="J170" s="825"/>
      <c r="K170" s="180"/>
      <c r="L170" s="180"/>
      <c r="M170" s="180"/>
      <c r="N170" s="103"/>
      <c r="O170" s="103"/>
      <c r="P170" s="103"/>
      <c r="Q170" s="103"/>
      <c r="R170" s="180"/>
      <c r="S170" s="180"/>
      <c r="T170" s="180"/>
      <c r="U170" s="180"/>
      <c r="V170" s="180"/>
    </row>
    <row r="171" outlineLevel="1">
      <c r="A171" s="222"/>
      <c r="B171" s="2874" t="s">
        <v>681</v>
      </c>
      <c r="C171" s="2875" t="s">
        <v>2344</v>
      </c>
      <c r="D171" s="2881"/>
      <c r="E171" s="2883"/>
      <c r="F171" s="2884"/>
      <c r="G171" s="120"/>
      <c r="H171" s="120"/>
      <c r="I171" s="282" t="s">
        <v>2344</v>
      </c>
      <c r="J171" s="825"/>
      <c r="K171" s="180"/>
      <c r="L171" s="180"/>
      <c r="M171" s="180"/>
      <c r="N171" s="103"/>
      <c r="O171" s="103"/>
      <c r="P171" s="103"/>
      <c r="Q171" s="103"/>
      <c r="R171" s="180"/>
      <c r="S171" s="180"/>
      <c r="T171" s="180"/>
      <c r="U171" s="180"/>
      <c r="V171" s="180"/>
    </row>
    <row r="172" outlineLevel="1">
      <c r="A172" s="207"/>
      <c r="B172" s="2874" t="s">
        <v>685</v>
      </c>
      <c r="C172" s="2875">
        <v>15.0</v>
      </c>
      <c r="D172" s="2876">
        <v>16.0</v>
      </c>
      <c r="E172" s="2875">
        <v>56.0</v>
      </c>
      <c r="F172" s="2877" t="s">
        <v>4643</v>
      </c>
      <c r="G172" s="120"/>
      <c r="H172" s="120"/>
      <c r="I172" s="282">
        <v>119.0</v>
      </c>
      <c r="J172" s="825"/>
      <c r="K172" s="180"/>
      <c r="L172" s="180"/>
      <c r="M172" s="180"/>
      <c r="N172" s="103"/>
      <c r="O172" s="103"/>
      <c r="P172" s="103"/>
      <c r="Q172" s="103"/>
      <c r="R172" s="180"/>
      <c r="S172" s="180"/>
      <c r="T172" s="180"/>
      <c r="U172" s="180"/>
      <c r="V172" s="180"/>
    </row>
    <row r="173" outlineLevel="1">
      <c r="A173" s="2885" t="s">
        <v>72</v>
      </c>
      <c r="B173" s="2874"/>
      <c r="C173" s="2875">
        <v>27.0</v>
      </c>
      <c r="D173" s="2876">
        <v>28.0</v>
      </c>
      <c r="E173" s="2875">
        <v>57.0</v>
      </c>
      <c r="F173" s="2877" t="s">
        <v>4646</v>
      </c>
      <c r="G173" s="120"/>
      <c r="H173" s="120"/>
      <c r="I173" s="282">
        <v>120.0</v>
      </c>
      <c r="J173" s="825"/>
      <c r="K173" s="180"/>
      <c r="L173" s="180"/>
      <c r="M173" s="180"/>
      <c r="N173" s="103"/>
      <c r="O173" s="103"/>
      <c r="P173" s="103"/>
      <c r="Q173" s="103"/>
      <c r="R173" s="180"/>
      <c r="S173" s="180"/>
      <c r="T173" s="180"/>
      <c r="U173" s="180"/>
      <c r="V173" s="180"/>
    </row>
    <row r="174" outlineLevel="1">
      <c r="A174" s="2873" t="s">
        <v>82</v>
      </c>
      <c r="B174" s="2874" t="s">
        <v>2158</v>
      </c>
      <c r="C174" s="2875">
        <v>13.0</v>
      </c>
      <c r="D174" s="2876">
        <v>14.0</v>
      </c>
      <c r="E174" s="2875">
        <v>42.0</v>
      </c>
      <c r="F174" s="2877" t="s">
        <v>4635</v>
      </c>
      <c r="G174" s="120"/>
      <c r="H174" s="120"/>
      <c r="I174" s="282">
        <v>105.0</v>
      </c>
      <c r="J174" s="825"/>
      <c r="K174" s="180"/>
      <c r="L174" s="180"/>
      <c r="M174" s="180"/>
      <c r="N174" s="103"/>
      <c r="O174" s="103"/>
      <c r="P174" s="103"/>
      <c r="Q174" s="103"/>
      <c r="R174" s="180"/>
      <c r="S174" s="180"/>
      <c r="T174" s="180"/>
      <c r="U174" s="180"/>
      <c r="V174" s="180"/>
    </row>
    <row r="175" outlineLevel="1">
      <c r="A175" s="222"/>
      <c r="B175" s="2874" t="s">
        <v>2160</v>
      </c>
      <c r="C175" s="2875">
        <v>12.0</v>
      </c>
      <c r="D175" s="2876">
        <v>13.0</v>
      </c>
      <c r="E175" s="2875">
        <v>50.0</v>
      </c>
      <c r="F175" s="2877" t="s">
        <v>4648</v>
      </c>
      <c r="G175" s="120"/>
      <c r="H175" s="120"/>
      <c r="I175" s="282">
        <v>113.0</v>
      </c>
      <c r="J175" s="825"/>
      <c r="K175" s="180"/>
      <c r="L175" s="180"/>
      <c r="M175" s="180"/>
      <c r="N175" s="103"/>
      <c r="O175" s="103"/>
      <c r="P175" s="103"/>
      <c r="Q175" s="103"/>
      <c r="R175" s="180"/>
      <c r="S175" s="180"/>
      <c r="T175" s="180"/>
      <c r="U175" s="180"/>
      <c r="V175" s="180"/>
    </row>
    <row r="176" outlineLevel="1">
      <c r="A176" s="207"/>
      <c r="B176" s="2874" t="s">
        <v>2162</v>
      </c>
      <c r="C176" s="2875">
        <v>15.0</v>
      </c>
      <c r="D176" s="2876">
        <v>16.0</v>
      </c>
      <c r="E176" s="2875">
        <v>53.0</v>
      </c>
      <c r="F176" s="2877" t="s">
        <v>4643</v>
      </c>
      <c r="G176" s="120"/>
      <c r="H176" s="120"/>
      <c r="I176" s="282">
        <v>116.0</v>
      </c>
      <c r="J176" s="825"/>
      <c r="K176" s="180"/>
      <c r="L176" s="180"/>
      <c r="M176" s="180"/>
      <c r="N176" s="103"/>
      <c r="O176" s="103"/>
      <c r="P176" s="103"/>
      <c r="Q176" s="103"/>
      <c r="R176" s="180"/>
      <c r="S176" s="180"/>
      <c r="T176" s="180"/>
      <c r="U176" s="180"/>
      <c r="V176" s="180"/>
    </row>
    <row r="177" outlineLevel="1">
      <c r="A177" s="2886" t="s">
        <v>93</v>
      </c>
      <c r="B177" s="2874"/>
      <c r="C177" s="2875">
        <v>11.0</v>
      </c>
      <c r="D177" s="2876">
        <v>12.0</v>
      </c>
      <c r="E177" s="2875">
        <v>37.0</v>
      </c>
      <c r="F177" s="2877" t="s">
        <v>4649</v>
      </c>
      <c r="G177" s="120"/>
      <c r="H177" s="120"/>
      <c r="I177" s="282">
        <v>100.0</v>
      </c>
      <c r="J177" s="825"/>
      <c r="K177" s="180"/>
      <c r="L177" s="180"/>
      <c r="M177" s="180"/>
      <c r="N177" s="103"/>
      <c r="O177" s="103"/>
      <c r="P177" s="103"/>
      <c r="Q177" s="103"/>
      <c r="R177" s="180"/>
      <c r="S177" s="180"/>
      <c r="T177" s="180"/>
      <c r="U177" s="180"/>
      <c r="V177" s="180"/>
    </row>
    <row r="178" outlineLevel="1">
      <c r="A178" s="2873" t="s">
        <v>104</v>
      </c>
      <c r="B178" s="2874" t="s">
        <v>4653</v>
      </c>
      <c r="C178" s="2875">
        <v>19.0</v>
      </c>
      <c r="D178" s="2876">
        <v>20.0</v>
      </c>
      <c r="E178" s="2879">
        <v>39.0</v>
      </c>
      <c r="F178" s="2877" t="s">
        <v>4654</v>
      </c>
      <c r="G178" s="120"/>
      <c r="H178" s="120"/>
      <c r="I178" s="2879">
        <v>102.0</v>
      </c>
      <c r="J178" s="825"/>
      <c r="K178" s="180"/>
      <c r="L178" s="180"/>
      <c r="M178" s="180"/>
      <c r="N178" s="103"/>
      <c r="O178" s="103"/>
      <c r="P178" s="103"/>
      <c r="Q178" s="103"/>
      <c r="R178" s="180"/>
      <c r="S178" s="180"/>
      <c r="T178" s="180"/>
      <c r="U178" s="180"/>
      <c r="V178" s="180"/>
    </row>
    <row r="179" outlineLevel="1">
      <c r="A179" s="207"/>
      <c r="B179" s="2874" t="s">
        <v>4655</v>
      </c>
      <c r="C179" s="2875">
        <v>22.0</v>
      </c>
      <c r="D179" s="2876">
        <v>23.0</v>
      </c>
      <c r="E179" s="207"/>
      <c r="F179" s="2877" t="s">
        <v>4656</v>
      </c>
      <c r="G179" s="120"/>
      <c r="H179" s="120"/>
      <c r="I179" s="207"/>
      <c r="J179" s="825"/>
      <c r="K179" s="180"/>
      <c r="L179" s="180"/>
      <c r="M179" s="180"/>
      <c r="N179" s="103"/>
      <c r="O179" s="103"/>
      <c r="P179" s="103"/>
      <c r="Q179" s="103"/>
      <c r="R179" s="180"/>
      <c r="S179" s="180"/>
      <c r="T179" s="180"/>
      <c r="U179" s="180"/>
      <c r="V179" s="180"/>
    </row>
    <row r="180" outlineLevel="1">
      <c r="A180" s="2885" t="s">
        <v>110</v>
      </c>
      <c r="B180" s="2874"/>
      <c r="C180" s="2875">
        <v>21.0</v>
      </c>
      <c r="D180" s="2876">
        <v>22.0</v>
      </c>
      <c r="E180" s="2875">
        <v>73.0</v>
      </c>
      <c r="F180" s="2877" t="s">
        <v>4657</v>
      </c>
      <c r="G180" s="120"/>
      <c r="H180" s="120"/>
      <c r="I180" s="282">
        <v>136.0</v>
      </c>
      <c r="J180" s="825"/>
      <c r="K180" s="180"/>
      <c r="L180" s="180"/>
      <c r="M180" s="180"/>
      <c r="N180" s="103"/>
      <c r="O180" s="103"/>
      <c r="P180" s="103"/>
      <c r="Q180" s="103"/>
      <c r="R180" s="180"/>
      <c r="S180" s="180"/>
      <c r="T180" s="180"/>
      <c r="U180" s="180"/>
      <c r="V180" s="180"/>
    </row>
    <row r="181" outlineLevel="1">
      <c r="A181" s="2873" t="s">
        <v>119</v>
      </c>
      <c r="B181" s="2874"/>
      <c r="C181" s="2875">
        <v>24.0</v>
      </c>
      <c r="D181" s="2876">
        <v>25.0</v>
      </c>
      <c r="E181" s="2879">
        <v>73.0</v>
      </c>
      <c r="F181" s="2877" t="s">
        <v>4658</v>
      </c>
      <c r="G181" s="120"/>
      <c r="H181" s="120"/>
      <c r="I181" s="2879">
        <v>136.0</v>
      </c>
      <c r="J181" s="825"/>
      <c r="K181" s="180"/>
      <c r="L181" s="180"/>
      <c r="M181" s="180"/>
      <c r="N181" s="103"/>
      <c r="O181" s="103"/>
      <c r="P181" s="103"/>
      <c r="Q181" s="103"/>
      <c r="R181" s="180"/>
      <c r="S181" s="180"/>
      <c r="T181" s="180"/>
      <c r="U181" s="180"/>
      <c r="V181" s="180"/>
    </row>
    <row r="182" outlineLevel="1">
      <c r="A182" s="207"/>
      <c r="B182" s="2874"/>
      <c r="C182" s="2875">
        <v>27.0</v>
      </c>
      <c r="D182" s="2876">
        <v>28.0</v>
      </c>
      <c r="E182" s="207"/>
      <c r="F182" s="2877" t="s">
        <v>4646</v>
      </c>
      <c r="G182" s="120"/>
      <c r="H182" s="120"/>
      <c r="I182" s="207"/>
      <c r="J182" s="825"/>
      <c r="K182" s="180"/>
      <c r="L182" s="180"/>
      <c r="M182" s="180"/>
      <c r="N182" s="103"/>
      <c r="O182" s="103"/>
      <c r="P182" s="103"/>
      <c r="Q182" s="103"/>
      <c r="R182" s="180"/>
      <c r="S182" s="180"/>
      <c r="T182" s="180"/>
      <c r="U182" s="180"/>
      <c r="V182" s="180"/>
    </row>
    <row r="183" outlineLevel="1">
      <c r="A183" s="2873" t="s">
        <v>128</v>
      </c>
      <c r="B183" s="2874"/>
      <c r="C183" s="2875">
        <v>27.0</v>
      </c>
      <c r="D183" s="2876">
        <v>28.0</v>
      </c>
      <c r="E183" s="2879">
        <v>77.0</v>
      </c>
      <c r="F183" s="2877" t="s">
        <v>4646</v>
      </c>
      <c r="G183" s="120"/>
      <c r="H183" s="120"/>
      <c r="I183" s="2879">
        <v>140.0</v>
      </c>
      <c r="J183" s="825"/>
      <c r="K183" s="180"/>
      <c r="L183" s="180"/>
      <c r="M183" s="180"/>
      <c r="N183" s="103"/>
      <c r="O183" s="103"/>
      <c r="P183" s="103"/>
      <c r="Q183" s="103"/>
      <c r="R183" s="180"/>
      <c r="S183" s="180"/>
      <c r="T183" s="180"/>
      <c r="U183" s="180"/>
      <c r="V183" s="180"/>
    </row>
    <row r="184" outlineLevel="1">
      <c r="A184" s="207"/>
      <c r="B184" s="2874"/>
      <c r="C184" s="2875">
        <v>30.0</v>
      </c>
      <c r="D184" s="2876">
        <v>31.0</v>
      </c>
      <c r="E184" s="207"/>
      <c r="F184" s="2877" t="s">
        <v>4659</v>
      </c>
      <c r="G184" s="120"/>
      <c r="H184" s="120"/>
      <c r="I184" s="207"/>
      <c r="J184" s="825"/>
      <c r="K184" s="180"/>
      <c r="L184" s="180"/>
      <c r="M184" s="180"/>
      <c r="N184" s="103"/>
      <c r="O184" s="103"/>
      <c r="P184" s="103"/>
      <c r="Q184" s="103"/>
      <c r="R184" s="180"/>
      <c r="S184" s="180"/>
      <c r="T184" s="180"/>
      <c r="U184" s="180"/>
      <c r="V184" s="180"/>
    </row>
    <row r="185" outlineLevel="1">
      <c r="A185" s="2873" t="s">
        <v>187</v>
      </c>
      <c r="B185" s="2874" t="s">
        <v>1688</v>
      </c>
      <c r="C185" s="2875">
        <v>25.0</v>
      </c>
      <c r="D185" s="2876">
        <v>26.0</v>
      </c>
      <c r="E185" s="282">
        <v>42.0</v>
      </c>
      <c r="F185" s="2877" t="s">
        <v>4660</v>
      </c>
      <c r="G185" s="120"/>
      <c r="H185" s="120"/>
      <c r="I185" s="282">
        <v>42.0</v>
      </c>
      <c r="J185" s="825"/>
      <c r="K185" s="180"/>
      <c r="L185" s="180"/>
      <c r="M185" s="180"/>
      <c r="N185" s="103"/>
      <c r="O185" s="103"/>
      <c r="P185" s="103"/>
      <c r="Q185" s="103"/>
      <c r="R185" s="180"/>
      <c r="S185" s="180"/>
      <c r="T185" s="180"/>
      <c r="U185" s="180"/>
      <c r="V185" s="180"/>
    </row>
    <row r="186" outlineLevel="1">
      <c r="A186" s="222"/>
      <c r="B186" s="2874" t="s">
        <v>4430</v>
      </c>
      <c r="C186" s="2883"/>
      <c r="D186" s="2881"/>
      <c r="E186" s="282">
        <v>52.0</v>
      </c>
      <c r="F186" s="2877" t="s">
        <v>4662</v>
      </c>
      <c r="G186" s="120"/>
      <c r="H186" s="120"/>
      <c r="I186" s="282">
        <v>52.0</v>
      </c>
      <c r="J186" s="825"/>
      <c r="K186" s="180"/>
      <c r="L186" s="180"/>
      <c r="M186" s="180"/>
      <c r="N186" s="103"/>
      <c r="O186" s="103"/>
      <c r="P186" s="103"/>
      <c r="Q186" s="103"/>
      <c r="R186" s="180"/>
      <c r="S186" s="180"/>
      <c r="T186" s="180"/>
      <c r="U186" s="180"/>
      <c r="V186" s="180"/>
    </row>
    <row r="187" outlineLevel="1">
      <c r="A187" s="222"/>
      <c r="B187" s="2874" t="s">
        <v>4544</v>
      </c>
      <c r="C187" s="2883"/>
      <c r="D187" s="2881"/>
      <c r="E187" s="282">
        <v>62.0</v>
      </c>
      <c r="F187" s="2877" t="s">
        <v>4663</v>
      </c>
      <c r="G187" s="120"/>
      <c r="H187" s="120"/>
      <c r="I187" s="282">
        <v>62.0</v>
      </c>
      <c r="J187" s="825"/>
      <c r="K187" s="180"/>
      <c r="L187" s="180"/>
      <c r="M187" s="180"/>
      <c r="N187" s="103"/>
      <c r="O187" s="103"/>
      <c r="P187" s="103"/>
      <c r="Q187" s="103"/>
      <c r="R187" s="180"/>
      <c r="S187" s="180"/>
      <c r="T187" s="180"/>
      <c r="U187" s="180"/>
      <c r="V187" s="180"/>
    </row>
    <row r="188" outlineLevel="1">
      <c r="A188" s="207"/>
      <c r="B188" s="2874" t="s">
        <v>4547</v>
      </c>
      <c r="C188" s="2883"/>
      <c r="D188" s="2881"/>
      <c r="E188" s="282">
        <v>72.0</v>
      </c>
      <c r="F188" s="2877" t="s">
        <v>4664</v>
      </c>
      <c r="G188" s="120"/>
      <c r="H188" s="120"/>
      <c r="I188" s="282">
        <v>72.0</v>
      </c>
      <c r="J188" s="825"/>
      <c r="K188" s="180"/>
      <c r="L188" s="180"/>
      <c r="M188" s="180"/>
      <c r="N188" s="103"/>
      <c r="O188" s="103"/>
      <c r="P188" s="103"/>
      <c r="Q188" s="103"/>
      <c r="R188" s="180"/>
      <c r="S188" s="180"/>
      <c r="T188" s="180"/>
      <c r="U188" s="180"/>
      <c r="V188" s="180"/>
    </row>
    <row r="189" outlineLevel="1">
      <c r="A189" s="2873" t="s">
        <v>219</v>
      </c>
      <c r="B189" s="2874" t="s">
        <v>4550</v>
      </c>
      <c r="C189" s="2875">
        <v>10.0</v>
      </c>
      <c r="D189" s="2876">
        <v>11.0</v>
      </c>
      <c r="E189" s="2875">
        <v>32.0</v>
      </c>
      <c r="F189" s="2877" t="s">
        <v>4665</v>
      </c>
      <c r="G189" s="120"/>
      <c r="H189" s="120"/>
      <c r="I189" s="282">
        <v>95.0</v>
      </c>
      <c r="J189" s="825"/>
      <c r="K189" s="180"/>
      <c r="L189" s="180"/>
      <c r="M189" s="180"/>
      <c r="N189" s="103"/>
      <c r="O189" s="103"/>
      <c r="P189" s="103"/>
      <c r="Q189" s="103"/>
      <c r="R189" s="180"/>
      <c r="S189" s="180"/>
      <c r="T189" s="180"/>
      <c r="U189" s="180"/>
      <c r="V189" s="180"/>
    </row>
    <row r="190" outlineLevel="1">
      <c r="A190" s="222"/>
      <c r="B190" s="2874" t="s">
        <v>4552</v>
      </c>
      <c r="C190" s="2875">
        <v>10.0</v>
      </c>
      <c r="D190" s="2876">
        <v>11.0</v>
      </c>
      <c r="E190" s="2875">
        <v>37.0</v>
      </c>
      <c r="F190" s="2877" t="s">
        <v>4665</v>
      </c>
      <c r="G190" s="120"/>
      <c r="H190" s="120"/>
      <c r="I190" s="282">
        <v>100.0</v>
      </c>
      <c r="J190" s="825"/>
      <c r="K190" s="180"/>
      <c r="L190" s="180"/>
      <c r="M190" s="180"/>
      <c r="N190" s="103"/>
      <c r="O190" s="103"/>
      <c r="P190" s="103"/>
      <c r="Q190" s="103"/>
      <c r="R190" s="180"/>
      <c r="S190" s="180"/>
      <c r="T190" s="180"/>
      <c r="U190" s="180"/>
      <c r="V190" s="180"/>
    </row>
    <row r="191" outlineLevel="1">
      <c r="A191" s="222"/>
      <c r="B191" s="2874" t="s">
        <v>4555</v>
      </c>
      <c r="C191" s="2875">
        <v>17.0</v>
      </c>
      <c r="D191" s="2876">
        <v>18.0</v>
      </c>
      <c r="E191" s="2879">
        <v>49.0</v>
      </c>
      <c r="F191" s="2877" t="s">
        <v>4639</v>
      </c>
      <c r="G191" s="120"/>
      <c r="H191" s="120"/>
      <c r="I191" s="2879">
        <v>112.0</v>
      </c>
      <c r="J191" s="825"/>
      <c r="K191" s="180"/>
      <c r="L191" s="180"/>
      <c r="M191" s="180"/>
      <c r="N191" s="103"/>
      <c r="O191" s="103"/>
      <c r="P191" s="103"/>
      <c r="Q191" s="103"/>
      <c r="R191" s="180"/>
      <c r="S191" s="180"/>
      <c r="T191" s="180"/>
      <c r="U191" s="180"/>
      <c r="V191" s="180"/>
    </row>
    <row r="192" outlineLevel="1">
      <c r="A192" s="207"/>
      <c r="B192" s="2874" t="s">
        <v>4666</v>
      </c>
      <c r="C192" s="2875">
        <v>20.0</v>
      </c>
      <c r="D192" s="2876">
        <v>21.0</v>
      </c>
      <c r="E192" s="207"/>
      <c r="F192" s="2877" t="s">
        <v>4668</v>
      </c>
      <c r="G192" s="120"/>
      <c r="H192" s="120"/>
      <c r="I192" s="207"/>
      <c r="J192" s="825"/>
      <c r="K192" s="180"/>
      <c r="L192" s="180"/>
      <c r="M192" s="180"/>
      <c r="N192" s="103"/>
      <c r="O192" s="103"/>
      <c r="P192" s="103"/>
      <c r="Q192" s="103"/>
      <c r="R192" s="180"/>
      <c r="S192" s="180"/>
      <c r="T192" s="180"/>
      <c r="U192" s="180"/>
      <c r="V192" s="180"/>
    </row>
    <row r="193" outlineLevel="1">
      <c r="A193" s="2885" t="s">
        <v>260</v>
      </c>
      <c r="B193" s="2874"/>
      <c r="C193" s="2875">
        <v>14.0</v>
      </c>
      <c r="D193" s="2876">
        <v>15.0</v>
      </c>
      <c r="E193" s="2875">
        <v>40.0</v>
      </c>
      <c r="F193" s="2877" t="s">
        <v>4637</v>
      </c>
      <c r="G193" s="120"/>
      <c r="H193" s="120"/>
      <c r="I193" s="282">
        <v>103.0</v>
      </c>
      <c r="J193" s="825"/>
      <c r="K193" s="180"/>
      <c r="L193" s="180"/>
      <c r="M193" s="180"/>
      <c r="N193" s="103"/>
      <c r="O193" s="103"/>
      <c r="P193" s="103"/>
      <c r="Q193" s="103"/>
      <c r="R193" s="180"/>
      <c r="S193" s="180"/>
      <c r="T193" s="180"/>
      <c r="U193" s="180"/>
      <c r="V193" s="180"/>
    </row>
    <row r="194" outlineLevel="1">
      <c r="A194" s="2873" t="s">
        <v>271</v>
      </c>
      <c r="B194" s="2874" t="s">
        <v>1688</v>
      </c>
      <c r="C194" s="2875">
        <v>19.0</v>
      </c>
      <c r="D194" s="2876">
        <v>20.0</v>
      </c>
      <c r="E194" s="2875">
        <v>40.0</v>
      </c>
      <c r="F194" s="2877" t="s">
        <v>4670</v>
      </c>
      <c r="G194" s="120"/>
      <c r="H194" s="120"/>
      <c r="I194" s="2875">
        <v>40.0</v>
      </c>
      <c r="J194" s="825"/>
      <c r="K194" s="180"/>
      <c r="L194" s="180"/>
      <c r="M194" s="180"/>
      <c r="N194" s="103"/>
      <c r="O194" s="103"/>
      <c r="P194" s="103"/>
      <c r="Q194" s="103"/>
      <c r="R194" s="180"/>
      <c r="S194" s="180"/>
      <c r="T194" s="180"/>
      <c r="U194" s="180"/>
      <c r="V194" s="180"/>
    </row>
    <row r="195" outlineLevel="1">
      <c r="A195" s="222"/>
      <c r="B195" s="2874" t="s">
        <v>4430</v>
      </c>
      <c r="C195" s="2883"/>
      <c r="D195" s="2881"/>
      <c r="E195" s="2875">
        <v>51.0</v>
      </c>
      <c r="F195" s="2877" t="s">
        <v>4672</v>
      </c>
      <c r="G195" s="120"/>
      <c r="H195" s="120"/>
      <c r="I195" s="2875">
        <v>51.0</v>
      </c>
      <c r="J195" s="825"/>
      <c r="K195" s="180"/>
      <c r="L195" s="180"/>
      <c r="M195" s="180"/>
      <c r="N195" s="103"/>
      <c r="O195" s="103"/>
      <c r="P195" s="103"/>
      <c r="Q195" s="103"/>
      <c r="R195" s="180"/>
      <c r="S195" s="180"/>
      <c r="T195" s="180"/>
      <c r="U195" s="180"/>
      <c r="V195" s="180"/>
    </row>
    <row r="196" outlineLevel="1">
      <c r="A196" s="222"/>
      <c r="B196" s="2874" t="s">
        <v>4544</v>
      </c>
      <c r="C196" s="2883"/>
      <c r="D196" s="2881"/>
      <c r="E196" s="2875">
        <v>62.0</v>
      </c>
      <c r="F196" s="2877" t="s">
        <v>4673</v>
      </c>
      <c r="G196" s="120"/>
      <c r="H196" s="120"/>
      <c r="I196" s="2875">
        <v>62.0</v>
      </c>
      <c r="J196" s="825"/>
      <c r="K196" s="180"/>
      <c r="L196" s="180"/>
      <c r="M196" s="180"/>
      <c r="N196" s="103"/>
      <c r="O196" s="103"/>
      <c r="P196" s="103"/>
      <c r="Q196" s="103"/>
      <c r="R196" s="180"/>
      <c r="S196" s="180"/>
      <c r="T196" s="180"/>
      <c r="U196" s="180"/>
      <c r="V196" s="180"/>
    </row>
    <row r="197" outlineLevel="1">
      <c r="A197" s="207"/>
      <c r="B197" s="2874" t="s">
        <v>4547</v>
      </c>
      <c r="C197" s="2883"/>
      <c r="D197" s="2881"/>
      <c r="E197" s="2875">
        <v>73.0</v>
      </c>
      <c r="F197" s="2877" t="s">
        <v>4674</v>
      </c>
      <c r="G197" s="120"/>
      <c r="H197" s="120"/>
      <c r="I197" s="2875">
        <v>73.0</v>
      </c>
      <c r="J197" s="825"/>
      <c r="K197" s="180"/>
      <c r="L197" s="180"/>
      <c r="M197" s="180"/>
      <c r="N197" s="103"/>
      <c r="O197" s="103"/>
      <c r="P197" s="103"/>
      <c r="Q197" s="103"/>
      <c r="R197" s="180"/>
      <c r="S197" s="180"/>
      <c r="T197" s="180"/>
      <c r="U197" s="180"/>
      <c r="V197" s="180"/>
    </row>
    <row r="198" outlineLevel="1">
      <c r="A198" s="2885" t="s">
        <v>283</v>
      </c>
      <c r="B198" s="2874" t="s">
        <v>301</v>
      </c>
      <c r="C198" s="2875">
        <v>6.0</v>
      </c>
      <c r="D198" s="2876">
        <v>7.0</v>
      </c>
      <c r="E198" s="2875">
        <v>34.0</v>
      </c>
      <c r="F198" s="2877" t="s">
        <v>4675</v>
      </c>
      <c r="G198" s="120"/>
      <c r="H198" s="120"/>
      <c r="I198" s="282">
        <v>97.0</v>
      </c>
      <c r="J198" s="825"/>
      <c r="K198" s="180"/>
      <c r="L198" s="180"/>
      <c r="M198" s="180"/>
      <c r="N198" s="103"/>
      <c r="O198" s="103"/>
      <c r="P198" s="103"/>
      <c r="Q198" s="103"/>
      <c r="R198" s="180"/>
      <c r="S198" s="180"/>
      <c r="T198" s="180"/>
      <c r="U198" s="180"/>
      <c r="V198" s="180"/>
    </row>
    <row r="199" outlineLevel="1">
      <c r="A199" s="2873" t="s">
        <v>4676</v>
      </c>
      <c r="B199" s="2874" t="s">
        <v>322</v>
      </c>
      <c r="C199" s="2875">
        <v>25.0</v>
      </c>
      <c r="D199" s="2887">
        <v>25.0</v>
      </c>
      <c r="E199" s="2875">
        <v>71.0</v>
      </c>
      <c r="F199" s="2888" t="s">
        <v>4677</v>
      </c>
      <c r="G199" s="120"/>
      <c r="H199" s="120"/>
      <c r="I199" s="282">
        <v>77.0</v>
      </c>
      <c r="J199" s="282"/>
      <c r="K199" s="180"/>
      <c r="L199" s="180"/>
      <c r="M199" s="180"/>
      <c r="N199" s="103"/>
      <c r="O199" s="103"/>
      <c r="P199" s="103"/>
      <c r="Q199" s="103"/>
      <c r="R199" s="180"/>
      <c r="S199" s="180"/>
      <c r="T199" s="180"/>
      <c r="U199" s="180"/>
      <c r="V199" s="180"/>
    </row>
    <row r="200" outlineLevel="1">
      <c r="A200" s="222"/>
      <c r="B200" s="2878" t="s">
        <v>4678</v>
      </c>
      <c r="C200" s="2875">
        <v>17.0</v>
      </c>
      <c r="D200" s="2876">
        <v>18.0</v>
      </c>
      <c r="E200" s="2879">
        <v>40.0</v>
      </c>
      <c r="F200" s="2877" t="s">
        <v>4679</v>
      </c>
      <c r="G200" s="120"/>
      <c r="H200" s="120"/>
      <c r="I200" s="2879">
        <v>68.0</v>
      </c>
      <c r="J200" s="825"/>
      <c r="K200" s="180"/>
      <c r="L200" s="180"/>
      <c r="M200" s="180"/>
      <c r="N200" s="103"/>
      <c r="O200" s="103"/>
      <c r="P200" s="103"/>
      <c r="Q200" s="103"/>
      <c r="R200" s="180"/>
      <c r="S200" s="180"/>
      <c r="T200" s="180"/>
      <c r="U200" s="180"/>
      <c r="V200" s="180"/>
    </row>
    <row r="201" outlineLevel="1">
      <c r="A201" s="207"/>
      <c r="B201" s="207"/>
      <c r="C201" s="2875">
        <v>20.0</v>
      </c>
      <c r="D201" s="2876">
        <v>21.0</v>
      </c>
      <c r="E201" s="207"/>
      <c r="F201" s="2877" t="s">
        <v>4680</v>
      </c>
      <c r="G201" s="120"/>
      <c r="H201" s="120"/>
      <c r="I201" s="207"/>
      <c r="J201" s="825"/>
      <c r="K201" s="180"/>
      <c r="L201" s="180"/>
      <c r="M201" s="180"/>
      <c r="N201" s="103"/>
      <c r="O201" s="103"/>
      <c r="P201" s="103"/>
      <c r="Q201" s="103"/>
      <c r="R201" s="180"/>
      <c r="S201" s="180"/>
      <c r="T201" s="180"/>
      <c r="U201" s="180"/>
      <c r="V201" s="180"/>
    </row>
    <row r="202" outlineLevel="1">
      <c r="A202" s="2873" t="s">
        <v>4681</v>
      </c>
      <c r="B202" s="2874"/>
      <c r="C202" s="2883"/>
      <c r="D202" s="2881"/>
      <c r="E202" s="2336">
        <v>41.0</v>
      </c>
      <c r="F202" s="2884"/>
      <c r="G202" s="120"/>
      <c r="H202" s="120"/>
      <c r="I202" s="2336">
        <v>41.0</v>
      </c>
      <c r="J202" s="825"/>
      <c r="K202" s="180"/>
      <c r="L202" s="180"/>
      <c r="M202" s="180"/>
      <c r="N202" s="103"/>
      <c r="O202" s="103"/>
      <c r="P202" s="103"/>
      <c r="Q202" s="103"/>
      <c r="R202" s="180"/>
      <c r="S202" s="180"/>
      <c r="T202" s="180"/>
      <c r="U202" s="180"/>
      <c r="V202" s="180"/>
    </row>
    <row r="203" outlineLevel="1">
      <c r="A203" s="207"/>
      <c r="B203" s="2874"/>
      <c r="C203" s="2883"/>
      <c r="D203" s="2881"/>
      <c r="E203" s="207"/>
      <c r="F203" s="2884"/>
      <c r="G203" s="120"/>
      <c r="H203" s="120"/>
      <c r="I203" s="207"/>
      <c r="J203" s="825"/>
      <c r="K203" s="180"/>
      <c r="L203" s="180"/>
      <c r="M203" s="180"/>
      <c r="N203" s="103"/>
      <c r="O203" s="103"/>
      <c r="P203" s="103"/>
      <c r="Q203" s="103"/>
      <c r="R203" s="180"/>
      <c r="S203" s="180"/>
      <c r="T203" s="180"/>
      <c r="U203" s="180"/>
      <c r="V203" s="180"/>
    </row>
  </sheetData>
  <mergeCells count="221">
    <mergeCell ref="F196:H196"/>
    <mergeCell ref="F197:H197"/>
    <mergeCell ref="F193:H193"/>
    <mergeCell ref="F194:H194"/>
    <mergeCell ref="F198:H198"/>
    <mergeCell ref="F199:H199"/>
    <mergeCell ref="F186:H186"/>
    <mergeCell ref="F185:H185"/>
    <mergeCell ref="F190:H190"/>
    <mergeCell ref="E191:E192"/>
    <mergeCell ref="F189:H189"/>
    <mergeCell ref="F200:H200"/>
    <mergeCell ref="F195:H195"/>
    <mergeCell ref="F170:H170"/>
    <mergeCell ref="F171:H171"/>
    <mergeCell ref="F175:H175"/>
    <mergeCell ref="F174:H174"/>
    <mergeCell ref="F176:H176"/>
    <mergeCell ref="F173:H173"/>
    <mergeCell ref="F183:H183"/>
    <mergeCell ref="F182:H182"/>
    <mergeCell ref="E181:E182"/>
    <mergeCell ref="E183:E184"/>
    <mergeCell ref="F184:H184"/>
    <mergeCell ref="F181:H181"/>
    <mergeCell ref="A189:A192"/>
    <mergeCell ref="A185:A188"/>
    <mergeCell ref="A194:A197"/>
    <mergeCell ref="A183:A184"/>
    <mergeCell ref="A181:A182"/>
    <mergeCell ref="A199:A201"/>
    <mergeCell ref="B200:B201"/>
    <mergeCell ref="A202:A203"/>
    <mergeCell ref="C154:C155"/>
    <mergeCell ref="D154:D155"/>
    <mergeCell ref="F201:H201"/>
    <mergeCell ref="F203:H203"/>
    <mergeCell ref="I202:I203"/>
    <mergeCell ref="F202:H202"/>
    <mergeCell ref="E202:E203"/>
    <mergeCell ref="I200:I201"/>
    <mergeCell ref="E200:E201"/>
    <mergeCell ref="C121:C122"/>
    <mergeCell ref="C104:C105"/>
    <mergeCell ref="E119:E120"/>
    <mergeCell ref="E121:E122"/>
    <mergeCell ref="D78:D81"/>
    <mergeCell ref="D83:D88"/>
    <mergeCell ref="D68:D70"/>
    <mergeCell ref="D89:D92"/>
    <mergeCell ref="E117:E118"/>
    <mergeCell ref="H4:H5"/>
    <mergeCell ref="I4:I5"/>
    <mergeCell ref="H10:H11"/>
    <mergeCell ref="I10:I11"/>
    <mergeCell ref="A10:A12"/>
    <mergeCell ref="H8:J9"/>
    <mergeCell ref="C1:G12"/>
    <mergeCell ref="H1:J2"/>
    <mergeCell ref="H6:H7"/>
    <mergeCell ref="H89:J93"/>
    <mergeCell ref="H78:J88"/>
    <mergeCell ref="H42:J42"/>
    <mergeCell ref="H55:H58"/>
    <mergeCell ref="I55:I58"/>
    <mergeCell ref="I53:I54"/>
    <mergeCell ref="J53:J54"/>
    <mergeCell ref="H44:J46"/>
    <mergeCell ref="H47:J49"/>
    <mergeCell ref="H37:J37"/>
    <mergeCell ref="H38:J38"/>
    <mergeCell ref="H77:J77"/>
    <mergeCell ref="H73:J73"/>
    <mergeCell ref="H39:J41"/>
    <mergeCell ref="H31:J32"/>
    <mergeCell ref="H33:J34"/>
    <mergeCell ref="H107:J107"/>
    <mergeCell ref="H108:J108"/>
    <mergeCell ref="H94:J97"/>
    <mergeCell ref="J68:J70"/>
    <mergeCell ref="I68:I70"/>
    <mergeCell ref="F172:H172"/>
    <mergeCell ref="F169:H169"/>
    <mergeCell ref="E178:E179"/>
    <mergeCell ref="E168:E169"/>
    <mergeCell ref="A144:A149"/>
    <mergeCell ref="C148:C149"/>
    <mergeCell ref="A141:A143"/>
    <mergeCell ref="D148:D149"/>
    <mergeCell ref="A136:A140"/>
    <mergeCell ref="A106:B106"/>
    <mergeCell ref="A98:B98"/>
    <mergeCell ref="F177:H177"/>
    <mergeCell ref="F179:H179"/>
    <mergeCell ref="A35:A38"/>
    <mergeCell ref="C35:C36"/>
    <mergeCell ref="A24:B25"/>
    <mergeCell ref="A26:A32"/>
    <mergeCell ref="A15:B16"/>
    <mergeCell ref="C16:D16"/>
    <mergeCell ref="D35:D36"/>
    <mergeCell ref="D39:D41"/>
    <mergeCell ref="D44:D46"/>
    <mergeCell ref="D47:D49"/>
    <mergeCell ref="G16:H16"/>
    <mergeCell ref="E16:F16"/>
    <mergeCell ref="I6:I7"/>
    <mergeCell ref="F55:F58"/>
    <mergeCell ref="G55:G58"/>
    <mergeCell ref="E64:E67"/>
    <mergeCell ref="E55:E58"/>
    <mergeCell ref="I64:I67"/>
    <mergeCell ref="H64:H67"/>
    <mergeCell ref="F64:F67"/>
    <mergeCell ref="G64:G67"/>
    <mergeCell ref="D53:D54"/>
    <mergeCell ref="A78:A88"/>
    <mergeCell ref="A74:A76"/>
    <mergeCell ref="A72:B72"/>
    <mergeCell ref="A73:B73"/>
    <mergeCell ref="A89:A97"/>
    <mergeCell ref="A101:A105"/>
    <mergeCell ref="A113:A115"/>
    <mergeCell ref="A116:B116"/>
    <mergeCell ref="C119:C120"/>
    <mergeCell ref="C117:C118"/>
    <mergeCell ref="A107:A108"/>
    <mergeCell ref="A110:B111"/>
    <mergeCell ref="A63:A67"/>
    <mergeCell ref="A68:A70"/>
    <mergeCell ref="C123:C124"/>
    <mergeCell ref="A44:A46"/>
    <mergeCell ref="A47:A49"/>
    <mergeCell ref="A59:A61"/>
    <mergeCell ref="A53:A58"/>
    <mergeCell ref="A51:B52"/>
    <mergeCell ref="A117:A118"/>
    <mergeCell ref="A77:B77"/>
    <mergeCell ref="I178:I179"/>
    <mergeCell ref="A178:A179"/>
    <mergeCell ref="A174:A176"/>
    <mergeCell ref="F165:H165"/>
    <mergeCell ref="A166:A172"/>
    <mergeCell ref="A164:B165"/>
    <mergeCell ref="B168:B169"/>
    <mergeCell ref="I168:I169"/>
    <mergeCell ref="F166:H166"/>
    <mergeCell ref="F168:H168"/>
    <mergeCell ref="F167:H167"/>
    <mergeCell ref="D161:D162"/>
    <mergeCell ref="C161:C162"/>
    <mergeCell ref="A156:A162"/>
    <mergeCell ref="A150:A155"/>
    <mergeCell ref="H117:J118"/>
    <mergeCell ref="H116:J116"/>
    <mergeCell ref="K155:L155"/>
    <mergeCell ref="K158:L158"/>
    <mergeCell ref="K145:K148"/>
    <mergeCell ref="K151:K154"/>
    <mergeCell ref="K149:L149"/>
    <mergeCell ref="K135:L135"/>
    <mergeCell ref="K139:K144"/>
    <mergeCell ref="H30:J30"/>
    <mergeCell ref="H43:J43"/>
    <mergeCell ref="H35:J36"/>
    <mergeCell ref="K16:N16"/>
    <mergeCell ref="K1:M2"/>
    <mergeCell ref="D31:D32"/>
    <mergeCell ref="D33:D34"/>
    <mergeCell ref="A39:A41"/>
    <mergeCell ref="A33:A34"/>
    <mergeCell ref="H25:J25"/>
    <mergeCell ref="H28:J28"/>
    <mergeCell ref="H26:J26"/>
    <mergeCell ref="H27:J27"/>
    <mergeCell ref="H29:J29"/>
    <mergeCell ref="R62:V62"/>
    <mergeCell ref="R61:V61"/>
    <mergeCell ref="V89:V97"/>
    <mergeCell ref="U89:U97"/>
    <mergeCell ref="R53:V58"/>
    <mergeCell ref="R59:V59"/>
    <mergeCell ref="R68:V70"/>
    <mergeCell ref="R63:V67"/>
    <mergeCell ref="R52:V52"/>
    <mergeCell ref="R60:V60"/>
    <mergeCell ref="A131:A132"/>
    <mergeCell ref="A128:A130"/>
    <mergeCell ref="A121:A122"/>
    <mergeCell ref="A123:A124"/>
    <mergeCell ref="D99:D105"/>
    <mergeCell ref="K136:K137"/>
    <mergeCell ref="K138:L138"/>
    <mergeCell ref="H123:J124"/>
    <mergeCell ref="A119:A120"/>
    <mergeCell ref="A134:B135"/>
    <mergeCell ref="E123:E124"/>
    <mergeCell ref="A126:B127"/>
    <mergeCell ref="H99:J105"/>
    <mergeCell ref="H106:J106"/>
    <mergeCell ref="U99:U105"/>
    <mergeCell ref="V99:V105"/>
    <mergeCell ref="H121:J122"/>
    <mergeCell ref="H119:J120"/>
    <mergeCell ref="U107:U108"/>
    <mergeCell ref="V107:V108"/>
    <mergeCell ref="V78:V88"/>
    <mergeCell ref="U78:U88"/>
    <mergeCell ref="H98:J98"/>
    <mergeCell ref="H74:J76"/>
    <mergeCell ref="U74:U76"/>
    <mergeCell ref="V74:V76"/>
    <mergeCell ref="F192:H192"/>
    <mergeCell ref="F191:H191"/>
    <mergeCell ref="F178:H178"/>
    <mergeCell ref="I191:I192"/>
    <mergeCell ref="F187:H187"/>
    <mergeCell ref="I183:I184"/>
    <mergeCell ref="I181:I182"/>
    <mergeCell ref="F188:H188"/>
    <mergeCell ref="F180:H180"/>
  </mergeCells>
  <conditionalFormatting sqref="K1:K15 K17:K108 K110:K159">
    <cfRule type="containsText" dxfId="0" priority="1" operator="containsText" text="361">
      <formula>NOT(ISERROR(SEARCH(("361"),(K1))))</formula>
    </cfRule>
  </conditionalFormatting>
  <conditionalFormatting sqref="K1:K15 K17:K108 K110:K159">
    <cfRule type="containsText" dxfId="1" priority="2" operator="containsText" text="363">
      <formula>NOT(ISERROR(SEARCH(("363"),(K1))))</formula>
    </cfRule>
  </conditionalFormatting>
  <conditionalFormatting sqref="K1:K15 K17:K108 K110:K159">
    <cfRule type="containsText" dxfId="1" priority="3" operator="containsText" text="365">
      <formula>NOT(ISERROR(SEARCH(("365"),(K1))))</formula>
    </cfRule>
  </conditionalFormatting>
  <conditionalFormatting sqref="K1:K15 K17:K108 K110:K159">
    <cfRule type="containsText" dxfId="1" priority="4" operator="containsText" text="366">
      <formula>NOT(ISERROR(SEARCH(("366"),(K1))))</formula>
    </cfRule>
  </conditionalFormatting>
  <conditionalFormatting sqref="K1:K15 K17:K108 K110:K159">
    <cfRule type="containsText" dxfId="1" priority="5" operator="containsText" text="367">
      <formula>NOT(ISERROR(SEARCH(("367"),(K1))))</formula>
    </cfRule>
  </conditionalFormatting>
  <conditionalFormatting sqref="P117:P124">
    <cfRule type="cellIs" dxfId="2" priority="6" operator="equal">
      <formula>"敵のみ"</formula>
    </cfRule>
  </conditionalFormatting>
  <conditionalFormatting sqref="D117:D124">
    <cfRule type="cellIs" dxfId="3" priority="7" operator="equal">
      <formula>"-"</formula>
    </cfRule>
  </conditionalFormatting>
  <conditionalFormatting sqref="O1:O203">
    <cfRule type="cellIs" dxfId="4" priority="8" operator="greaterThan">
      <formula>0.1</formula>
    </cfRule>
  </conditionalFormatting>
  <conditionalFormatting sqref="P1:Q203">
    <cfRule type="cellIs" dxfId="5" priority="9" operator="lessThan">
      <formula>1</formula>
    </cfRule>
  </conditionalFormatting>
  <conditionalFormatting sqref="P1:Q203">
    <cfRule type="cellIs" dxfId="4" priority="10" operator="greaterThan">
      <formula>1</formula>
    </cfRule>
  </conditionalFormatting>
  <drawing r:id="rId2"/>
  <legacyDrawing r:id="rId3"/>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E9426"/>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806">
        <v>64.0</v>
      </c>
      <c r="B1" s="2807"/>
      <c r="C1" s="2808" t="str">
        <f>IMAGE(VLOOKUP($A$1,Fighters!A2:AI107,12,FALSE),1)</f>
        <v/>
      </c>
      <c r="D1" s="2809"/>
      <c r="E1" s="2809"/>
      <c r="F1" s="2809"/>
      <c r="G1" s="2810"/>
      <c r="H1" s="2811"/>
      <c r="I1" s="2809"/>
      <c r="J1" s="2810"/>
      <c r="K1" s="2813"/>
      <c r="L1" s="2809"/>
      <c r="M1" s="2810"/>
      <c r="N1" s="2814"/>
      <c r="O1" s="2814"/>
      <c r="P1" s="2814"/>
      <c r="Q1" s="2814"/>
      <c r="R1" s="2815"/>
      <c r="S1" s="2815"/>
      <c r="T1" s="2815"/>
      <c r="U1" s="2815"/>
      <c r="V1" s="2815"/>
    </row>
    <row r="2">
      <c r="A2" s="2816" t="str">
        <f>VLOOKUP($A$1,Fighters!$A$2:$AI$81,6,FALSE)</f>
        <v>#ee9426</v>
      </c>
      <c r="B2" s="2807"/>
      <c r="C2" s="2817"/>
      <c r="G2" s="2818"/>
      <c r="H2" s="2819"/>
      <c r="I2" s="2820"/>
      <c r="J2" s="2821"/>
      <c r="K2" s="2819"/>
      <c r="L2" s="2820"/>
      <c r="M2" s="2821"/>
      <c r="N2" s="2814"/>
      <c r="O2" s="2814"/>
      <c r="P2" s="2814"/>
      <c r="Q2" s="2814"/>
      <c r="R2" s="2815"/>
      <c r="S2" s="2815"/>
      <c r="T2" s="2815"/>
      <c r="U2" s="2815"/>
      <c r="V2" s="2815"/>
    </row>
    <row r="3">
      <c r="A3" s="2816" t="str">
        <f>VLOOKUP($A$1,Fighters!$A$2:$AI$81,14,FALSE)</f>
        <v>64. インクリング</v>
      </c>
      <c r="B3" s="2807"/>
      <c r="C3" s="2817"/>
      <c r="G3" s="2818"/>
      <c r="H3" s="2822"/>
      <c r="I3" s="2822"/>
      <c r="J3" s="2822"/>
      <c r="K3" s="2823"/>
      <c r="L3" s="2823"/>
      <c r="M3" s="2823"/>
      <c r="N3" s="2814"/>
      <c r="O3" s="2814"/>
      <c r="P3" s="2814"/>
      <c r="Q3" s="2814"/>
      <c r="R3" s="2824"/>
      <c r="S3" s="2815"/>
      <c r="T3" s="2815"/>
      <c r="U3" s="2815"/>
      <c r="V3" s="2815"/>
    </row>
    <row r="4">
      <c r="A4" s="2816" t="str">
        <f>VLOOKUP($A$1,Fighters!$A$2:$AI$81,13,FALSE)</f>
        <v>0</v>
      </c>
      <c r="B4" s="2807"/>
      <c r="C4" s="2817"/>
      <c r="G4" s="2818"/>
      <c r="H4" s="2825"/>
      <c r="I4" s="2825"/>
      <c r="J4" s="2822"/>
      <c r="K4" s="2823"/>
      <c r="L4" s="2823"/>
      <c r="M4" s="2823"/>
      <c r="N4" s="2814"/>
      <c r="O4" s="2814"/>
      <c r="P4" s="2814"/>
      <c r="Q4" s="2814"/>
      <c r="R4" s="2824"/>
      <c r="S4" s="2815"/>
      <c r="T4" s="2815"/>
      <c r="U4" s="2815"/>
      <c r="V4" s="2815"/>
    </row>
    <row r="5" ht="16.5" customHeight="1">
      <c r="A5" s="2806"/>
      <c r="B5" s="2807"/>
      <c r="C5" s="2817"/>
      <c r="G5" s="2818"/>
      <c r="H5" s="2826"/>
      <c r="I5" s="2826"/>
      <c r="J5" s="2827"/>
      <c r="K5" s="2828"/>
      <c r="L5" s="2829"/>
      <c r="M5" s="2829"/>
      <c r="N5" s="2814"/>
      <c r="O5" s="2814"/>
      <c r="P5" s="2814"/>
      <c r="Q5" s="2814"/>
      <c r="R5" s="2824"/>
      <c r="S5" s="2815"/>
      <c r="T5" s="2815"/>
      <c r="U5" s="2815"/>
      <c r="V5" s="2815"/>
    </row>
    <row r="6">
      <c r="A6" s="2807"/>
      <c r="B6" s="2807"/>
      <c r="C6" s="2817"/>
      <c r="G6" s="2818"/>
      <c r="H6" s="2825"/>
      <c r="I6" s="2830" t="s">
        <v>6</v>
      </c>
      <c r="J6" s="2828"/>
      <c r="K6" s="2831"/>
      <c r="L6" s="2829"/>
      <c r="M6" s="2829"/>
      <c r="N6" s="2814"/>
      <c r="O6" s="2814"/>
      <c r="P6" s="2814"/>
      <c r="Q6" s="2814"/>
      <c r="R6" s="2824"/>
      <c r="S6" s="2815"/>
      <c r="T6" s="2815"/>
      <c r="U6" s="2815"/>
      <c r="V6" s="2815"/>
    </row>
    <row r="7">
      <c r="A7" s="2807"/>
      <c r="B7" s="2807"/>
      <c r="C7" s="2817"/>
      <c r="G7" s="2818"/>
      <c r="H7" s="2826"/>
      <c r="I7" s="2826"/>
      <c r="J7" s="2828"/>
      <c r="K7" s="2831"/>
      <c r="L7" s="2829"/>
      <c r="M7" s="2829"/>
      <c r="N7" s="2814"/>
      <c r="O7" s="2814"/>
      <c r="P7" s="2814"/>
      <c r="Q7" s="2814"/>
      <c r="R7" s="2824"/>
      <c r="S7" s="2815"/>
      <c r="T7" s="2815"/>
      <c r="U7" s="2815"/>
      <c r="V7" s="2815"/>
    </row>
    <row r="8">
      <c r="A8" s="2807"/>
      <c r="B8" s="2807"/>
      <c r="C8" s="2817"/>
      <c r="G8" s="2818"/>
      <c r="H8" s="2832">
        <v>43613.01292188658</v>
      </c>
      <c r="I8" s="2809"/>
      <c r="J8" s="2810"/>
      <c r="K8" s="2828"/>
      <c r="L8" s="2829"/>
      <c r="M8" s="2829"/>
      <c r="N8" s="2814"/>
      <c r="O8" s="2814"/>
      <c r="P8" s="2814"/>
      <c r="Q8" s="2814"/>
      <c r="R8" s="2824"/>
      <c r="S8" s="2815"/>
      <c r="T8" s="2815"/>
      <c r="U8" s="2815"/>
      <c r="V8" s="2815"/>
    </row>
    <row r="9">
      <c r="A9" s="2807"/>
      <c r="B9" s="2807"/>
      <c r="C9" s="2817"/>
      <c r="G9" s="2818"/>
      <c r="H9" s="2819"/>
      <c r="I9" s="2820"/>
      <c r="J9" s="2821"/>
      <c r="K9" s="2815"/>
      <c r="L9" s="2814"/>
      <c r="M9" s="2814"/>
      <c r="N9" s="2814"/>
      <c r="O9" s="2814"/>
      <c r="P9" s="2814"/>
      <c r="Q9" s="2814"/>
      <c r="R9" s="2824"/>
      <c r="S9" s="2815"/>
      <c r="T9" s="2815"/>
      <c r="U9" s="2815"/>
      <c r="V9" s="2815"/>
    </row>
    <row r="10">
      <c r="A10" s="2807"/>
      <c r="B10" s="2807"/>
      <c r="C10" s="2817"/>
      <c r="G10" s="2818"/>
      <c r="H10" s="2833"/>
      <c r="I10" s="2833"/>
      <c r="J10" s="2815"/>
      <c r="K10" s="2815"/>
      <c r="L10" s="2814"/>
      <c r="M10" s="2814"/>
      <c r="N10" s="2814"/>
      <c r="O10" s="2814"/>
      <c r="P10" s="2814"/>
      <c r="Q10" s="2814"/>
      <c r="R10" s="2824"/>
      <c r="S10" s="2815"/>
      <c r="T10" s="2815"/>
      <c r="U10" s="2815"/>
      <c r="V10" s="2815"/>
    </row>
    <row r="11">
      <c r="A11" s="2834" t="s">
        <v>11</v>
      </c>
      <c r="B11" s="2810"/>
      <c r="C11" s="2817"/>
      <c r="G11" s="2818"/>
      <c r="H11" s="2826"/>
      <c r="I11" s="2826"/>
      <c r="J11" s="2815"/>
      <c r="K11" s="2815"/>
      <c r="L11" s="2814"/>
      <c r="M11" s="2814"/>
      <c r="N11" s="2814"/>
      <c r="O11" s="2814"/>
      <c r="P11" s="2814"/>
      <c r="Q11" s="2814"/>
      <c r="R11" s="2824"/>
      <c r="S11" s="2815"/>
      <c r="T11" s="2815"/>
      <c r="U11" s="2815"/>
      <c r="V11" s="2815"/>
    </row>
    <row r="12">
      <c r="A12" s="2819"/>
      <c r="B12" s="2821"/>
      <c r="C12" s="2819"/>
      <c r="D12" s="2820"/>
      <c r="E12" s="2820"/>
      <c r="F12" s="2820"/>
      <c r="G12" s="2821"/>
      <c r="H12" s="2835"/>
      <c r="I12" s="2835"/>
      <c r="J12" s="2807"/>
      <c r="K12" s="2807"/>
      <c r="L12" s="2814"/>
      <c r="M12" s="2814"/>
      <c r="N12" s="2814"/>
      <c r="O12" s="2814"/>
      <c r="P12" s="2814"/>
      <c r="Q12" s="2814"/>
      <c r="R12" s="2824"/>
      <c r="S12" s="2815"/>
      <c r="T12" s="2815"/>
      <c r="U12" s="2815"/>
      <c r="V12" s="281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94 [42nd]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2.118 [16th]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18.15 [38th]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1.134 [39th]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 [39th]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1.925 [23rd]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0.102 [55th]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17.54 [15th]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1.208 [12th]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36.33 [20th]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1.58 [41st]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2.528 [38th]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0.087 [47th]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95</v>
      </c>
      <c r="D26" s="701" t="s">
        <v>62</v>
      </c>
      <c r="E26" s="201" t="s">
        <v>303</v>
      </c>
      <c r="F26" s="200">
        <v>2.4</v>
      </c>
      <c r="G26" s="201" t="s">
        <v>70</v>
      </c>
      <c r="H26" s="228" t="s">
        <v>2359</v>
      </c>
      <c r="I26" s="120"/>
      <c r="J26" s="117"/>
      <c r="K26" s="200"/>
      <c r="L26" s="203"/>
      <c r="M26" s="204"/>
      <c r="N26" s="204"/>
      <c r="O26" s="205">
        <v>0.0</v>
      </c>
      <c r="P26" s="205">
        <v>1.0</v>
      </c>
      <c r="Q26" s="205">
        <v>1.0</v>
      </c>
      <c r="R26" s="105"/>
      <c r="S26" s="105"/>
      <c r="T26" s="105"/>
      <c r="U26" s="105"/>
      <c r="V26" s="105"/>
    </row>
    <row r="27" outlineLevel="1">
      <c r="A27" s="222"/>
      <c r="B27" s="208" t="s">
        <v>63</v>
      </c>
      <c r="C27" s="355" t="s">
        <v>77</v>
      </c>
      <c r="D27" s="355" t="s">
        <v>81</v>
      </c>
      <c r="E27" s="210" t="s">
        <v>303</v>
      </c>
      <c r="F27" s="200">
        <v>2.4</v>
      </c>
      <c r="G27" s="210" t="s">
        <v>70</v>
      </c>
      <c r="H27" s="228" t="s">
        <v>4631</v>
      </c>
      <c r="I27" s="120"/>
      <c r="J27" s="117"/>
      <c r="K27" s="203"/>
      <c r="L27" s="203"/>
      <c r="M27" s="204"/>
      <c r="N27" s="204"/>
      <c r="O27" s="205">
        <v>0.0</v>
      </c>
      <c r="P27" s="205">
        <v>1.0</v>
      </c>
      <c r="Q27" s="205">
        <v>1.0</v>
      </c>
      <c r="R27" s="105"/>
      <c r="S27" s="105"/>
      <c r="T27" s="105"/>
      <c r="U27" s="105"/>
      <c r="V27" s="105"/>
    </row>
    <row r="28" outlineLevel="1">
      <c r="A28" s="222"/>
      <c r="B28" s="208" t="s">
        <v>94</v>
      </c>
      <c r="C28" s="355" t="s">
        <v>64</v>
      </c>
      <c r="D28" s="355" t="s">
        <v>150</v>
      </c>
      <c r="E28" s="210" t="s">
        <v>587</v>
      </c>
      <c r="F28" s="200">
        <v>4.2</v>
      </c>
      <c r="G28" s="210" t="s">
        <v>193</v>
      </c>
      <c r="H28" s="228"/>
      <c r="I28" s="120"/>
      <c r="J28" s="117"/>
      <c r="K28" s="203"/>
      <c r="L28" s="203"/>
      <c r="M28" s="204"/>
      <c r="N28" s="204"/>
      <c r="O28" s="205">
        <v>0.0</v>
      </c>
      <c r="P28" s="205">
        <v>1.0</v>
      </c>
      <c r="Q28" s="205">
        <v>1.0</v>
      </c>
      <c r="R28" s="105"/>
      <c r="S28" s="105"/>
      <c r="T28" s="105"/>
      <c r="U28" s="105"/>
      <c r="V28" s="105"/>
    </row>
    <row r="29" outlineLevel="1">
      <c r="A29" s="222"/>
      <c r="B29" s="208" t="s">
        <v>680</v>
      </c>
      <c r="C29" s="704"/>
      <c r="D29" s="355" t="s">
        <v>429</v>
      </c>
      <c r="E29" s="704"/>
      <c r="F29" s="703"/>
      <c r="G29" s="704"/>
      <c r="H29" s="228"/>
      <c r="I29" s="120"/>
      <c r="J29" s="117"/>
      <c r="K29" s="407"/>
      <c r="L29" s="407"/>
      <c r="M29" s="407"/>
      <c r="N29" s="407"/>
      <c r="O29" s="407"/>
      <c r="P29" s="407"/>
      <c r="Q29" s="407"/>
      <c r="R29" s="105"/>
      <c r="S29" s="105"/>
      <c r="T29" s="105"/>
      <c r="U29" s="105"/>
      <c r="V29" s="105"/>
    </row>
    <row r="30" outlineLevel="1">
      <c r="A30" s="222"/>
      <c r="B30" s="208" t="s">
        <v>681</v>
      </c>
      <c r="C30" s="355" t="s">
        <v>1628</v>
      </c>
      <c r="D30" s="355" t="s">
        <v>495</v>
      </c>
      <c r="E30" s="210" t="s">
        <v>3559</v>
      </c>
      <c r="F30" s="200">
        <v>0.48</v>
      </c>
      <c r="G30" s="276" t="s">
        <v>70</v>
      </c>
      <c r="H30" s="228" t="s">
        <v>4633</v>
      </c>
      <c r="I30" s="120"/>
      <c r="J30" s="117"/>
      <c r="K30" s="203"/>
      <c r="L30" s="203"/>
      <c r="M30" s="204"/>
      <c r="N30" s="204"/>
      <c r="O30" s="205">
        <v>0.0</v>
      </c>
      <c r="P30" s="205">
        <v>1.0</v>
      </c>
      <c r="Q30" s="205">
        <v>1.0</v>
      </c>
      <c r="R30" s="105"/>
      <c r="S30" s="105"/>
      <c r="T30" s="105"/>
      <c r="U30" s="105"/>
      <c r="V30" s="105"/>
    </row>
    <row r="31" outlineLevel="1">
      <c r="A31" s="207"/>
      <c r="B31" s="208" t="s">
        <v>685</v>
      </c>
      <c r="C31" s="355" t="s">
        <v>105</v>
      </c>
      <c r="D31" s="355" t="s">
        <v>485</v>
      </c>
      <c r="E31" s="210" t="s">
        <v>473</v>
      </c>
      <c r="F31" s="200">
        <v>3.0</v>
      </c>
      <c r="G31" s="355" t="s">
        <v>193</v>
      </c>
      <c r="H31" s="228" t="s">
        <v>4634</v>
      </c>
      <c r="I31" s="120"/>
      <c r="J31" s="117"/>
      <c r="K31" s="203"/>
      <c r="L31" s="203"/>
      <c r="M31" s="204"/>
      <c r="N31" s="204"/>
      <c r="O31" s="205">
        <v>0.0</v>
      </c>
      <c r="P31" s="205">
        <v>1.0</v>
      </c>
      <c r="Q31" s="205">
        <v>1.0</v>
      </c>
      <c r="R31" s="105"/>
      <c r="S31" s="105"/>
      <c r="T31" s="105"/>
      <c r="U31" s="105"/>
      <c r="V31" s="105"/>
    </row>
    <row r="32" outlineLevel="1">
      <c r="A32" s="195" t="s">
        <v>72</v>
      </c>
      <c r="B32" s="214"/>
      <c r="C32" s="355" t="s">
        <v>192</v>
      </c>
      <c r="D32" s="314" t="s">
        <v>211</v>
      </c>
      <c r="E32" s="355" t="s">
        <v>90</v>
      </c>
      <c r="F32" s="200">
        <v>9.6</v>
      </c>
      <c r="G32" s="276" t="s">
        <v>75</v>
      </c>
      <c r="H32" s="243" t="s">
        <v>1285</v>
      </c>
      <c r="I32" s="221"/>
      <c r="J32" s="110"/>
      <c r="K32" s="200"/>
      <c r="L32" s="203"/>
      <c r="M32" s="204"/>
      <c r="N32" s="204"/>
      <c r="O32" s="205">
        <v>0.0</v>
      </c>
      <c r="P32" s="205">
        <v>1.0</v>
      </c>
      <c r="Q32" s="205">
        <v>1.0</v>
      </c>
      <c r="R32" s="105"/>
      <c r="S32" s="105"/>
      <c r="T32" s="105"/>
      <c r="U32" s="105"/>
      <c r="V32" s="105"/>
    </row>
    <row r="33" outlineLevel="1">
      <c r="A33" s="207"/>
      <c r="B33" s="208" t="s">
        <v>76</v>
      </c>
      <c r="C33" s="355" t="s">
        <v>189</v>
      </c>
      <c r="D33" s="114"/>
      <c r="E33" s="355" t="s">
        <v>66</v>
      </c>
      <c r="F33" s="200">
        <v>7.199999999999999</v>
      </c>
      <c r="G33" s="276" t="s">
        <v>80</v>
      </c>
      <c r="H33" s="112"/>
      <c r="I33" s="224"/>
      <c r="J33" s="114"/>
      <c r="K33" s="203"/>
      <c r="L33" s="203"/>
      <c r="M33" s="204"/>
      <c r="N33" s="204"/>
      <c r="O33" s="205">
        <v>0.0</v>
      </c>
      <c r="P33" s="205">
        <v>1.0</v>
      </c>
      <c r="Q33" s="205">
        <v>1.0</v>
      </c>
      <c r="R33" s="105"/>
      <c r="S33" s="105"/>
      <c r="T33" s="105"/>
      <c r="U33" s="105"/>
      <c r="V33" s="105"/>
    </row>
    <row r="34" outlineLevel="1">
      <c r="A34" s="236" t="s">
        <v>82</v>
      </c>
      <c r="B34" s="208"/>
      <c r="C34" s="355" t="s">
        <v>276</v>
      </c>
      <c r="D34" s="355" t="s">
        <v>65</v>
      </c>
      <c r="E34" s="355" t="s">
        <v>79</v>
      </c>
      <c r="F34" s="200">
        <v>10.799999999999999</v>
      </c>
      <c r="G34" s="355" t="s">
        <v>80</v>
      </c>
      <c r="H34" s="228"/>
      <c r="I34" s="120"/>
      <c r="J34" s="117"/>
      <c r="K34" s="200"/>
      <c r="L34" s="203"/>
      <c r="M34" s="204"/>
      <c r="N34" s="204"/>
      <c r="O34" s="205">
        <v>0.0</v>
      </c>
      <c r="P34" s="205">
        <v>1.0</v>
      </c>
      <c r="Q34" s="205">
        <v>1.0</v>
      </c>
      <c r="R34" s="105"/>
      <c r="S34" s="105"/>
      <c r="T34" s="105"/>
      <c r="U34" s="105"/>
      <c r="V34" s="105"/>
    </row>
    <row r="35" outlineLevel="1">
      <c r="A35" s="236" t="s">
        <v>93</v>
      </c>
      <c r="B35" s="214"/>
      <c r="C35" s="355" t="s">
        <v>4466</v>
      </c>
      <c r="D35" s="355" t="s">
        <v>150</v>
      </c>
      <c r="E35" s="355" t="s">
        <v>66</v>
      </c>
      <c r="F35" s="200">
        <v>7.199999999999999</v>
      </c>
      <c r="G35" s="355" t="s">
        <v>67</v>
      </c>
      <c r="H35" s="228"/>
      <c r="I35" s="120"/>
      <c r="J35" s="117"/>
      <c r="K35" s="203"/>
      <c r="L35" s="203"/>
      <c r="M35" s="204"/>
      <c r="N35" s="204"/>
      <c r="O35" s="205">
        <v>0.0</v>
      </c>
      <c r="P35" s="205">
        <v>1.0</v>
      </c>
      <c r="Q35" s="205">
        <v>1.0</v>
      </c>
      <c r="R35" s="105"/>
      <c r="S35" s="105"/>
      <c r="T35" s="105"/>
      <c r="U35" s="105"/>
      <c r="V35" s="105"/>
    </row>
    <row r="36" outlineLevel="1">
      <c r="A36" s="195" t="s">
        <v>104</v>
      </c>
      <c r="B36" s="208" t="s">
        <v>170</v>
      </c>
      <c r="C36" s="355" t="s">
        <v>690</v>
      </c>
      <c r="D36" s="314" t="s">
        <v>544</v>
      </c>
      <c r="E36" s="355" t="s">
        <v>194</v>
      </c>
      <c r="F36" s="200">
        <v>3.5999999999999996</v>
      </c>
      <c r="G36" s="355" t="s">
        <v>193</v>
      </c>
      <c r="H36" s="243"/>
      <c r="I36" s="221"/>
      <c r="J36" s="110"/>
      <c r="K36" s="205"/>
      <c r="L36" s="204"/>
      <c r="M36" s="204"/>
      <c r="N36" s="204"/>
      <c r="O36" s="205">
        <v>0.0</v>
      </c>
      <c r="P36" s="205">
        <v>1.0</v>
      </c>
      <c r="Q36" s="205">
        <v>1.0</v>
      </c>
      <c r="R36" s="105"/>
      <c r="S36" s="105"/>
      <c r="T36" s="105"/>
      <c r="U36" s="105"/>
      <c r="V36" s="105"/>
    </row>
    <row r="37" outlineLevel="1">
      <c r="A37" s="207"/>
      <c r="B37" s="208" t="s">
        <v>177</v>
      </c>
      <c r="C37" s="355" t="s">
        <v>714</v>
      </c>
      <c r="D37" s="114"/>
      <c r="E37" s="355" t="s">
        <v>66</v>
      </c>
      <c r="F37" s="200">
        <v>7.199999999999999</v>
      </c>
      <c r="G37" s="355" t="s">
        <v>67</v>
      </c>
      <c r="H37" s="112"/>
      <c r="I37" s="224"/>
      <c r="J37" s="114"/>
      <c r="K37" s="204"/>
      <c r="L37" s="204"/>
      <c r="M37" s="204"/>
      <c r="N37" s="204"/>
      <c r="O37" s="205">
        <v>0.0</v>
      </c>
      <c r="P37" s="205">
        <v>1.0</v>
      </c>
      <c r="Q37" s="205">
        <v>1.0</v>
      </c>
      <c r="R37" s="105"/>
      <c r="S37" s="105"/>
      <c r="T37" s="105"/>
      <c r="U37" s="105"/>
      <c r="V37" s="105"/>
    </row>
    <row r="38" ht="20.25" customHeight="1" outlineLevel="1">
      <c r="A38" s="195" t="s">
        <v>110</v>
      </c>
      <c r="B38" s="208"/>
      <c r="C38" s="314" t="s">
        <v>308</v>
      </c>
      <c r="D38" s="314" t="s">
        <v>309</v>
      </c>
      <c r="E38" s="210" t="s">
        <v>1904</v>
      </c>
      <c r="F38" s="200" t="s">
        <v>1905</v>
      </c>
      <c r="G38" s="355" t="s">
        <v>1444</v>
      </c>
      <c r="H38" s="243" t="s">
        <v>4638</v>
      </c>
      <c r="I38" s="221"/>
      <c r="J38" s="110"/>
      <c r="K38" s="203"/>
      <c r="L38" s="203"/>
      <c r="M38" s="204"/>
      <c r="N38" s="204"/>
      <c r="O38" s="205">
        <v>0.0</v>
      </c>
      <c r="P38" s="205">
        <v>1.0</v>
      </c>
      <c r="Q38" s="205">
        <v>1.0</v>
      </c>
      <c r="R38" s="105"/>
      <c r="S38" s="105"/>
      <c r="T38" s="105"/>
      <c r="U38" s="105"/>
      <c r="V38" s="105"/>
    </row>
    <row r="39" ht="20.25" customHeight="1" outlineLevel="1">
      <c r="A39" s="207"/>
      <c r="B39" s="208" t="s">
        <v>4640</v>
      </c>
      <c r="C39" s="114"/>
      <c r="D39" s="114"/>
      <c r="E39" s="2880" t="s">
        <v>74</v>
      </c>
      <c r="F39" s="2882">
        <v>14.399999999999999</v>
      </c>
      <c r="G39" s="2880" t="s">
        <v>91</v>
      </c>
      <c r="H39" s="112"/>
      <c r="I39" s="224"/>
      <c r="J39" s="114"/>
      <c r="K39" s="203"/>
      <c r="L39" s="203"/>
      <c r="M39" s="204"/>
      <c r="N39" s="204"/>
      <c r="O39" s="205">
        <v>0.0</v>
      </c>
      <c r="P39" s="205">
        <v>1.0</v>
      </c>
      <c r="Q39" s="205">
        <v>1.0</v>
      </c>
      <c r="R39" s="105"/>
      <c r="S39" s="105"/>
      <c r="T39" s="105"/>
      <c r="U39" s="105"/>
      <c r="V39" s="105"/>
    </row>
    <row r="40" outlineLevel="1">
      <c r="A40" s="195" t="s">
        <v>119</v>
      </c>
      <c r="B40" s="208" t="s">
        <v>170</v>
      </c>
      <c r="C40" s="355" t="s">
        <v>457</v>
      </c>
      <c r="D40" s="314" t="s">
        <v>622</v>
      </c>
      <c r="E40" s="355" t="s">
        <v>58</v>
      </c>
      <c r="F40" s="200">
        <v>4.8</v>
      </c>
      <c r="G40" s="355" t="s">
        <v>193</v>
      </c>
      <c r="H40" s="243" t="s">
        <v>4641</v>
      </c>
      <c r="I40" s="221"/>
      <c r="J40" s="110"/>
      <c r="K40" s="204"/>
      <c r="L40" s="204"/>
      <c r="M40" s="204"/>
      <c r="N40" s="204"/>
      <c r="O40" s="205">
        <v>0.0</v>
      </c>
      <c r="P40" s="205">
        <v>1.0</v>
      </c>
      <c r="Q40" s="205">
        <v>1.0</v>
      </c>
      <c r="R40" s="105"/>
      <c r="S40" s="105"/>
      <c r="T40" s="105"/>
      <c r="U40" s="105"/>
      <c r="V40" s="105"/>
    </row>
    <row r="41" outlineLevel="1">
      <c r="A41" s="222"/>
      <c r="B41" s="208" t="s">
        <v>177</v>
      </c>
      <c r="C41" s="275" t="s">
        <v>224</v>
      </c>
      <c r="D41" s="233"/>
      <c r="E41" s="210" t="s">
        <v>3894</v>
      </c>
      <c r="F41" s="200" t="s">
        <v>3895</v>
      </c>
      <c r="G41" s="355" t="s">
        <v>1497</v>
      </c>
      <c r="H41" s="231"/>
      <c r="J41" s="233"/>
      <c r="K41" s="204"/>
      <c r="L41" s="204"/>
      <c r="M41" s="204"/>
      <c r="N41" s="204"/>
      <c r="O41" s="205">
        <v>0.0</v>
      </c>
      <c r="P41" s="205">
        <v>1.0</v>
      </c>
      <c r="Q41" s="205">
        <v>1.0</v>
      </c>
      <c r="R41" s="105"/>
      <c r="S41" s="105"/>
      <c r="T41" s="105"/>
      <c r="U41" s="105"/>
      <c r="V41" s="105"/>
    </row>
    <row r="42" outlineLevel="1">
      <c r="A42" s="207"/>
      <c r="B42" s="208" t="s">
        <v>4640</v>
      </c>
      <c r="C42" s="114"/>
      <c r="D42" s="114"/>
      <c r="E42" s="2880" t="s">
        <v>4642</v>
      </c>
      <c r="F42" s="2882" t="s">
        <v>4644</v>
      </c>
      <c r="G42" s="2880" t="s">
        <v>4645</v>
      </c>
      <c r="H42" s="112"/>
      <c r="I42" s="224"/>
      <c r="J42" s="114"/>
      <c r="K42" s="204"/>
      <c r="L42" s="204"/>
      <c r="M42" s="204"/>
      <c r="N42" s="204"/>
      <c r="O42" s="205">
        <v>0.0</v>
      </c>
      <c r="P42" s="205">
        <v>1.0</v>
      </c>
      <c r="Q42" s="205">
        <v>1.0</v>
      </c>
      <c r="R42" s="105"/>
      <c r="S42" s="105"/>
      <c r="T42" s="105"/>
      <c r="U42" s="105"/>
      <c r="V42" s="105"/>
    </row>
    <row r="43" outlineLevel="1">
      <c r="A43" s="195" t="s">
        <v>128</v>
      </c>
      <c r="B43" s="208" t="s">
        <v>170</v>
      </c>
      <c r="C43" s="275" t="s">
        <v>130</v>
      </c>
      <c r="D43" s="314" t="s">
        <v>121</v>
      </c>
      <c r="E43" s="210" t="s">
        <v>2689</v>
      </c>
      <c r="F43" s="200">
        <v>15.0</v>
      </c>
      <c r="G43" s="355" t="s">
        <v>80</v>
      </c>
      <c r="H43" s="243" t="s">
        <v>4647</v>
      </c>
      <c r="I43" s="221"/>
      <c r="J43" s="110"/>
      <c r="K43" s="203"/>
      <c r="L43" s="203"/>
      <c r="M43" s="204"/>
      <c r="N43" s="204"/>
      <c r="O43" s="205">
        <v>0.0</v>
      </c>
      <c r="P43" s="205">
        <v>1.0</v>
      </c>
      <c r="Q43" s="205">
        <v>1.0</v>
      </c>
      <c r="R43" s="105"/>
      <c r="S43" s="105"/>
      <c r="T43" s="105"/>
      <c r="U43" s="105"/>
      <c r="V43" s="105"/>
    </row>
    <row r="44" outlineLevel="1">
      <c r="A44" s="222"/>
      <c r="B44" s="208" t="s">
        <v>4640</v>
      </c>
      <c r="C44" s="114"/>
      <c r="D44" s="233"/>
      <c r="E44" s="2880" t="s">
        <v>173</v>
      </c>
      <c r="F44" s="2882">
        <v>12.0</v>
      </c>
      <c r="G44" s="2880" t="s">
        <v>147</v>
      </c>
      <c r="H44" s="231"/>
      <c r="J44" s="233"/>
      <c r="K44" s="203"/>
      <c r="L44" s="203"/>
      <c r="M44" s="204"/>
      <c r="N44" s="204"/>
      <c r="O44" s="205">
        <v>0.0</v>
      </c>
      <c r="P44" s="205">
        <v>1.0</v>
      </c>
      <c r="Q44" s="205">
        <v>1.0</v>
      </c>
      <c r="R44" s="105"/>
      <c r="S44" s="105"/>
      <c r="T44" s="105"/>
      <c r="U44" s="105"/>
      <c r="V44" s="105"/>
    </row>
    <row r="45" outlineLevel="1">
      <c r="A45" s="222"/>
      <c r="B45" s="208" t="s">
        <v>241</v>
      </c>
      <c r="C45" s="275" t="s">
        <v>696</v>
      </c>
      <c r="D45" s="233"/>
      <c r="E45" s="210" t="s">
        <v>145</v>
      </c>
      <c r="F45" s="200">
        <v>8.4</v>
      </c>
      <c r="G45" s="355" t="s">
        <v>67</v>
      </c>
      <c r="H45" s="231"/>
      <c r="J45" s="233"/>
      <c r="K45" s="203"/>
      <c r="L45" s="203"/>
      <c r="M45" s="204"/>
      <c r="N45" s="204"/>
      <c r="O45" s="205">
        <v>0.0</v>
      </c>
      <c r="P45" s="205">
        <v>1.0</v>
      </c>
      <c r="Q45" s="205">
        <v>1.0</v>
      </c>
      <c r="R45" s="105"/>
      <c r="S45" s="105"/>
      <c r="T45" s="105"/>
      <c r="U45" s="105"/>
      <c r="V45" s="105"/>
    </row>
    <row r="46" outlineLevel="1">
      <c r="A46" s="222"/>
      <c r="B46" s="208" t="s">
        <v>4640</v>
      </c>
      <c r="C46" s="114"/>
      <c r="D46" s="233"/>
      <c r="E46" s="2880" t="s">
        <v>229</v>
      </c>
      <c r="F46" s="2882">
        <v>6.0</v>
      </c>
      <c r="G46" s="2880" t="s">
        <v>193</v>
      </c>
      <c r="H46" s="231"/>
      <c r="J46" s="233"/>
      <c r="K46" s="203"/>
      <c r="L46" s="203"/>
      <c r="M46" s="204"/>
      <c r="N46" s="204"/>
      <c r="O46" s="205">
        <v>0.0</v>
      </c>
      <c r="P46" s="205">
        <v>1.0</v>
      </c>
      <c r="Q46" s="205">
        <v>1.0</v>
      </c>
      <c r="R46" s="105"/>
      <c r="S46" s="105"/>
      <c r="T46" s="105"/>
      <c r="U46" s="105"/>
      <c r="V46" s="105"/>
    </row>
    <row r="47" outlineLevel="1">
      <c r="A47" s="222"/>
      <c r="B47" s="208" t="s">
        <v>177</v>
      </c>
      <c r="C47" s="275" t="s">
        <v>379</v>
      </c>
      <c r="D47" s="233"/>
      <c r="E47" s="210" t="s">
        <v>191</v>
      </c>
      <c r="F47" s="200">
        <v>13.2</v>
      </c>
      <c r="G47" s="355" t="s">
        <v>91</v>
      </c>
      <c r="H47" s="231"/>
      <c r="J47" s="233"/>
      <c r="K47" s="203"/>
      <c r="L47" s="203"/>
      <c r="M47" s="204"/>
      <c r="N47" s="204"/>
      <c r="O47" s="205">
        <v>0.0</v>
      </c>
      <c r="P47" s="205">
        <v>1.0</v>
      </c>
      <c r="Q47" s="205">
        <v>1.0</v>
      </c>
      <c r="R47" s="105"/>
      <c r="S47" s="105"/>
      <c r="T47" s="105"/>
      <c r="U47" s="105"/>
      <c r="V47" s="105"/>
    </row>
    <row r="48" outlineLevel="1">
      <c r="A48" s="222"/>
      <c r="B48" s="208" t="s">
        <v>4640</v>
      </c>
      <c r="C48" s="114"/>
      <c r="D48" s="233"/>
      <c r="E48" s="2880" t="s">
        <v>79</v>
      </c>
      <c r="F48" s="2882">
        <v>10.799999999999999</v>
      </c>
      <c r="G48" s="2880" t="s">
        <v>147</v>
      </c>
      <c r="H48" s="231"/>
      <c r="J48" s="233"/>
      <c r="K48" s="203"/>
      <c r="L48" s="203"/>
      <c r="M48" s="204"/>
      <c r="N48" s="204"/>
      <c r="O48" s="205">
        <v>0.0</v>
      </c>
      <c r="P48" s="205">
        <v>1.0</v>
      </c>
      <c r="Q48" s="205">
        <v>1.0</v>
      </c>
      <c r="R48" s="105"/>
      <c r="S48" s="105"/>
      <c r="T48" s="105"/>
      <c r="U48" s="105"/>
      <c r="V48" s="105"/>
    </row>
    <row r="49" outlineLevel="1">
      <c r="A49" s="222"/>
      <c r="B49" s="208" t="s">
        <v>243</v>
      </c>
      <c r="C49" s="275" t="s">
        <v>2809</v>
      </c>
      <c r="D49" s="233"/>
      <c r="E49" s="210" t="s">
        <v>66</v>
      </c>
      <c r="F49" s="200">
        <v>7.199999999999999</v>
      </c>
      <c r="G49" s="355" t="s">
        <v>59</v>
      </c>
      <c r="H49" s="231"/>
      <c r="J49" s="233"/>
      <c r="K49" s="203"/>
      <c r="L49" s="203"/>
      <c r="M49" s="204"/>
      <c r="N49" s="204"/>
      <c r="O49" s="205">
        <v>0.0</v>
      </c>
      <c r="P49" s="205">
        <v>1.0</v>
      </c>
      <c r="Q49" s="205">
        <v>1.0</v>
      </c>
      <c r="R49" s="105"/>
      <c r="S49" s="105"/>
      <c r="T49" s="105"/>
      <c r="U49" s="105"/>
      <c r="V49" s="105"/>
    </row>
    <row r="50" outlineLevel="1">
      <c r="A50" s="207"/>
      <c r="B50" s="208" t="s">
        <v>4640</v>
      </c>
      <c r="C50" s="114"/>
      <c r="D50" s="114"/>
      <c r="E50" s="2880" t="s">
        <v>58</v>
      </c>
      <c r="F50" s="2882">
        <v>4.8</v>
      </c>
      <c r="G50" s="2880" t="s">
        <v>193</v>
      </c>
      <c r="H50" s="112"/>
      <c r="I50" s="224"/>
      <c r="J50" s="114"/>
      <c r="K50" s="203"/>
      <c r="L50" s="203"/>
      <c r="M50" s="204"/>
      <c r="N50" s="204"/>
      <c r="O50" s="205">
        <v>0.0</v>
      </c>
      <c r="P50" s="205">
        <v>1.0</v>
      </c>
      <c r="Q50" s="205">
        <v>1.0</v>
      </c>
      <c r="R50" s="105"/>
      <c r="S50" s="105"/>
      <c r="T50" s="105"/>
      <c r="U50" s="105"/>
      <c r="V50" s="105"/>
    </row>
    <row r="51" ht="31.5" customHeight="1" outlineLevel="1">
      <c r="A51" s="195" t="s">
        <v>4650</v>
      </c>
      <c r="B51" s="196" t="s">
        <v>830</v>
      </c>
      <c r="C51" s="210" t="s">
        <v>4651</v>
      </c>
      <c r="D51" s="127" t="s">
        <v>172</v>
      </c>
      <c r="E51" s="704"/>
      <c r="F51" s="704"/>
      <c r="G51" s="704"/>
      <c r="H51" s="243" t="s">
        <v>4652</v>
      </c>
      <c r="I51" s="221"/>
      <c r="J51" s="110"/>
      <c r="K51" s="407"/>
      <c r="L51" s="407"/>
      <c r="M51" s="407"/>
      <c r="N51" s="407"/>
      <c r="O51" s="407"/>
      <c r="P51" s="407"/>
      <c r="Q51" s="407"/>
      <c r="R51" s="105"/>
      <c r="S51" s="105"/>
      <c r="T51" s="105"/>
      <c r="U51" s="105"/>
      <c r="V51" s="105"/>
    </row>
    <row r="52" ht="31.5" customHeight="1" outlineLevel="1">
      <c r="A52" s="207"/>
      <c r="B52" s="196" t="s">
        <v>633</v>
      </c>
      <c r="C52" s="704"/>
      <c r="D52" s="127" t="s">
        <v>150</v>
      </c>
      <c r="E52" s="704"/>
      <c r="F52" s="704"/>
      <c r="G52" s="704"/>
      <c r="H52" s="112"/>
      <c r="I52" s="224"/>
      <c r="J52" s="114"/>
      <c r="K52" s="407"/>
      <c r="L52" s="407"/>
      <c r="M52" s="407"/>
      <c r="N52" s="407"/>
      <c r="O52" s="407"/>
      <c r="P52" s="407"/>
      <c r="Q52" s="407"/>
      <c r="R52" s="105"/>
      <c r="S52" s="105"/>
      <c r="T52" s="105"/>
      <c r="U52" s="105"/>
      <c r="V52" s="105"/>
    </row>
    <row r="53">
      <c r="A53" s="180"/>
      <c r="B53" s="246"/>
      <c r="C53" s="180"/>
      <c r="D53" s="2695"/>
      <c r="E53" s="180"/>
      <c r="F53" s="248"/>
      <c r="G53" s="248"/>
      <c r="H53" s="180"/>
      <c r="I53" s="180"/>
      <c r="J53" s="180"/>
      <c r="K53" s="180"/>
      <c r="L53" s="180"/>
      <c r="M53" s="180"/>
      <c r="N53" s="180"/>
      <c r="O53" s="180"/>
      <c r="P53" s="180"/>
      <c r="Q53" s="180"/>
      <c r="R53" s="180"/>
      <c r="S53" s="180"/>
      <c r="T53" s="180"/>
      <c r="U53" s="180"/>
      <c r="V53" s="180"/>
    </row>
    <row r="54">
      <c r="A54" s="250" t="s">
        <v>148</v>
      </c>
      <c r="B54" s="110"/>
      <c r="C54" s="251"/>
      <c r="D54" s="251"/>
      <c r="E54" s="251"/>
      <c r="F54" s="253"/>
      <c r="G54" s="251"/>
      <c r="H54" s="253"/>
      <c r="I54" s="253"/>
      <c r="J54" s="254"/>
      <c r="K54" s="253"/>
      <c r="L54" s="253"/>
      <c r="M54" s="253"/>
      <c r="N54" s="253"/>
      <c r="O54" s="253"/>
      <c r="P54" s="253"/>
      <c r="Q54" s="253"/>
      <c r="R54" s="253"/>
      <c r="S54" s="253"/>
      <c r="T54" s="253"/>
      <c r="U54" s="253"/>
      <c r="V54" s="253"/>
    </row>
    <row r="55" outlineLevel="1">
      <c r="A55" s="112"/>
      <c r="B55" s="114"/>
      <c r="C55" s="256" t="s">
        <v>48</v>
      </c>
      <c r="D55" s="257" t="s">
        <v>49</v>
      </c>
      <c r="E55" s="256" t="s">
        <v>50</v>
      </c>
      <c r="F55" s="259" t="s">
        <v>51</v>
      </c>
      <c r="G55" s="259" t="s">
        <v>174</v>
      </c>
      <c r="H55" s="260" t="str">
        <f>'テンプレート'!H56</f>
        <v>ガード硬直</v>
      </c>
      <c r="I55" s="259" t="str">
        <f>'テンプレート'!I56</f>
        <v>Landing Lag</v>
      </c>
      <c r="J55" s="259" t="s">
        <v>176</v>
      </c>
      <c r="K55" s="259" t="str">
        <f>'テンプレート'!K56</f>
        <v>ベクトル</v>
      </c>
      <c r="L55" s="259" t="str">
        <f>'テンプレート'!L56</f>
        <v>KBG (R.E.)</v>
      </c>
      <c r="M55" s="259" t="str">
        <f>'テンプレート'!M56</f>
        <v>BKB (R.A.)</v>
      </c>
      <c r="N55" s="259" t="str">
        <f>'テンプレート'!N56</f>
        <v>FKB (R.F.)</v>
      </c>
      <c r="O55" s="262" t="str">
        <f>'テンプレート'!O56</f>
        <v>盾削り値</v>
      </c>
      <c r="P55" s="259" t="str">
        <f>'テンプレート'!P56</f>
        <v>ﾋｯﾄｽﾄｯﾌﾟ</v>
      </c>
      <c r="Q55" s="262" t="str">
        <f>'テンプレート'!Q56</f>
        <v>ずらし</v>
      </c>
      <c r="R55" s="263" t="str">
        <f>'テンプレート'!R56</f>
        <v>Comment</v>
      </c>
      <c r="S55" s="120"/>
      <c r="T55" s="120"/>
      <c r="U55" s="120"/>
      <c r="V55" s="120"/>
    </row>
    <row r="56" outlineLevel="1">
      <c r="A56" s="299" t="s">
        <v>187</v>
      </c>
      <c r="B56" s="267"/>
      <c r="C56" s="199" t="s">
        <v>518</v>
      </c>
      <c r="D56" s="355" t="s">
        <v>544</v>
      </c>
      <c r="E56" s="271" t="s">
        <v>145</v>
      </c>
      <c r="F56" s="273">
        <v>8.4</v>
      </c>
      <c r="G56" s="273">
        <v>7.140000000000001</v>
      </c>
      <c r="H56" s="200" t="s">
        <v>70</v>
      </c>
      <c r="I56" s="820" t="str">
        <f t="array" ref="I56">INDEX('Aerial Attacks'!$O$3:$AB$109, MATCH($A$1,'Aerial Attacks'!$A$3:$A$109,0), MATCH(A56,'Aerial Attacks'!$O$2:$S$2,0))</f>
        <v>5</v>
      </c>
      <c r="J56" s="355" t="s">
        <v>4661</v>
      </c>
      <c r="K56" s="200"/>
      <c r="L56" s="203"/>
      <c r="M56" s="204"/>
      <c r="N56" s="204"/>
      <c r="O56" s="205">
        <v>0.0</v>
      </c>
      <c r="P56" s="205">
        <v>1.0</v>
      </c>
      <c r="Q56" s="205">
        <v>1.0</v>
      </c>
      <c r="R56" s="582"/>
      <c r="S56" s="120"/>
      <c r="T56" s="120"/>
      <c r="U56" s="120"/>
      <c r="V56" s="117"/>
    </row>
    <row r="57" outlineLevel="1">
      <c r="A57" s="265" t="s">
        <v>219</v>
      </c>
      <c r="B57" s="267"/>
      <c r="C57" s="199" t="s">
        <v>212</v>
      </c>
      <c r="D57" s="314" t="s">
        <v>464</v>
      </c>
      <c r="E57" s="199" t="s">
        <v>1149</v>
      </c>
      <c r="F57" s="200" t="s">
        <v>1150</v>
      </c>
      <c r="G57" s="200" t="s">
        <v>2255</v>
      </c>
      <c r="H57" s="200" t="s">
        <v>1713</v>
      </c>
      <c r="I57" s="305" t="str">
        <f t="array" ref="I57">INDEX('Aerial Attacks'!$O$3:$AB$109, MATCH($A$1,'Aerial Attacks'!$A$3:$A$109,0), MATCH(A57,'Aerial Attacks'!$O$2:$S$2,0))</f>
        <v>12</v>
      </c>
      <c r="J57" s="314" t="s">
        <v>2807</v>
      </c>
      <c r="K57" s="200"/>
      <c r="L57" s="203"/>
      <c r="M57" s="204"/>
      <c r="N57" s="204"/>
      <c r="O57" s="205">
        <v>0.0</v>
      </c>
      <c r="P57" s="205">
        <v>1.0</v>
      </c>
      <c r="Q57" s="205">
        <v>1.0</v>
      </c>
      <c r="R57" s="579"/>
      <c r="S57" s="221"/>
      <c r="T57" s="221"/>
      <c r="U57" s="221"/>
      <c r="V57" s="110"/>
    </row>
    <row r="58" outlineLevel="1">
      <c r="A58" s="207"/>
      <c r="B58" s="267" t="s">
        <v>76</v>
      </c>
      <c r="C58" s="199" t="s">
        <v>2172</v>
      </c>
      <c r="D58" s="114"/>
      <c r="E58" s="199" t="s">
        <v>145</v>
      </c>
      <c r="F58" s="200">
        <v>8.4</v>
      </c>
      <c r="G58" s="200">
        <v>7.140000000000001</v>
      </c>
      <c r="H58" s="200" t="s">
        <v>70</v>
      </c>
      <c r="I58" s="114"/>
      <c r="J58" s="114"/>
      <c r="K58" s="200"/>
      <c r="L58" s="203"/>
      <c r="M58" s="204"/>
      <c r="N58" s="204"/>
      <c r="O58" s="205">
        <v>0.0</v>
      </c>
      <c r="P58" s="205">
        <v>1.0</v>
      </c>
      <c r="Q58" s="205">
        <v>1.0</v>
      </c>
      <c r="R58" s="112"/>
      <c r="S58" s="224"/>
      <c r="T58" s="224"/>
      <c r="U58" s="224"/>
      <c r="V58" s="114"/>
    </row>
    <row r="59" outlineLevel="1">
      <c r="A59" s="299" t="s">
        <v>260</v>
      </c>
      <c r="B59" s="267"/>
      <c r="C59" s="199" t="s">
        <v>1382</v>
      </c>
      <c r="D59" s="355" t="s">
        <v>476</v>
      </c>
      <c r="E59" s="199" t="s">
        <v>4667</v>
      </c>
      <c r="F59" s="200" t="s">
        <v>1441</v>
      </c>
      <c r="G59" s="200" t="s">
        <v>4669</v>
      </c>
      <c r="H59" s="200" t="s">
        <v>1874</v>
      </c>
      <c r="I59" s="820">
        <f t="array" ref="I59">INDEX('Aerial Attacks'!$O$3:$AB$109, MATCH($A$1,'Aerial Attacks'!$A$3:$A$109,0), MATCH(A59,'Aerial Attacks'!$O$2:$S$2,0))</f>
        <v>6</v>
      </c>
      <c r="J59" s="355" t="s">
        <v>4671</v>
      </c>
      <c r="K59" s="200"/>
      <c r="L59" s="203"/>
      <c r="M59" s="204"/>
      <c r="N59" s="204"/>
      <c r="O59" s="205">
        <v>0.0</v>
      </c>
      <c r="P59" s="205">
        <v>1.0</v>
      </c>
      <c r="Q59" s="205">
        <v>1.0</v>
      </c>
      <c r="R59" s="582"/>
      <c r="S59" s="120"/>
      <c r="T59" s="120"/>
      <c r="U59" s="120"/>
      <c r="V59" s="117"/>
    </row>
    <row r="60" outlineLevel="1">
      <c r="A60" s="265" t="s">
        <v>271</v>
      </c>
      <c r="B60" s="267" t="s">
        <v>170</v>
      </c>
      <c r="C60" s="199" t="s">
        <v>714</v>
      </c>
      <c r="D60" s="314" t="s">
        <v>172</v>
      </c>
      <c r="E60" s="199" t="s">
        <v>1294</v>
      </c>
      <c r="F60" s="200">
        <v>5.3999999999999995</v>
      </c>
      <c r="G60" s="200">
        <v>4.59</v>
      </c>
      <c r="H60" s="200" t="s">
        <v>70</v>
      </c>
      <c r="I60" s="305" t="str">
        <f t="array" ref="I60">INDEX('Aerial Attacks'!$O$3:$AB$109, MATCH($A$1,'Aerial Attacks'!$A$3:$A$109,0), MATCH(A60,'Aerial Attacks'!$O$2:$S$2,0))</f>
        <v>6</v>
      </c>
      <c r="J60" s="314" t="s">
        <v>2393</v>
      </c>
      <c r="K60" s="203"/>
      <c r="L60" s="203"/>
      <c r="M60" s="204"/>
      <c r="N60" s="204"/>
      <c r="O60" s="205">
        <v>0.0</v>
      </c>
      <c r="P60" s="205">
        <v>1.0</v>
      </c>
      <c r="Q60" s="205">
        <v>1.0</v>
      </c>
      <c r="R60" s="579"/>
      <c r="S60" s="221"/>
      <c r="T60" s="221"/>
      <c r="U60" s="221"/>
      <c r="V60" s="110"/>
    </row>
    <row r="61" outlineLevel="1">
      <c r="A61" s="207"/>
      <c r="B61" s="267" t="s">
        <v>177</v>
      </c>
      <c r="C61" s="199" t="s">
        <v>268</v>
      </c>
      <c r="D61" s="114"/>
      <c r="E61" s="199" t="s">
        <v>2068</v>
      </c>
      <c r="F61" s="200">
        <v>7.8</v>
      </c>
      <c r="G61" s="200">
        <v>6.63</v>
      </c>
      <c r="H61" s="200" t="s">
        <v>70</v>
      </c>
      <c r="I61" s="114"/>
      <c r="J61" s="114"/>
      <c r="K61" s="203"/>
      <c r="L61" s="203"/>
      <c r="M61" s="204"/>
      <c r="N61" s="204"/>
      <c r="O61" s="205">
        <v>0.0</v>
      </c>
      <c r="P61" s="205">
        <v>1.0</v>
      </c>
      <c r="Q61" s="205">
        <v>1.0</v>
      </c>
      <c r="R61" s="112"/>
      <c r="S61" s="224"/>
      <c r="T61" s="224"/>
      <c r="U61" s="224"/>
      <c r="V61" s="114"/>
    </row>
    <row r="62" outlineLevel="1">
      <c r="A62" s="299" t="s">
        <v>283</v>
      </c>
      <c r="B62" s="267"/>
      <c r="C62" s="199" t="s">
        <v>308</v>
      </c>
      <c r="D62" s="355" t="s">
        <v>625</v>
      </c>
      <c r="E62" s="199" t="s">
        <v>1149</v>
      </c>
      <c r="F62" s="200" t="s">
        <v>1150</v>
      </c>
      <c r="G62" s="200" t="s">
        <v>2255</v>
      </c>
      <c r="H62" s="200" t="s">
        <v>1713</v>
      </c>
      <c r="I62" s="820">
        <f t="array" ref="I62">INDEX('Aerial Attacks'!$O$3:$AB$109, MATCH($A$1,'Aerial Attacks'!$A$3:$A$109,0), MATCH(A62,'Aerial Attacks'!$O$2:$S$2,0))</f>
        <v>10</v>
      </c>
      <c r="J62" s="355" t="s">
        <v>297</v>
      </c>
      <c r="K62" s="203"/>
      <c r="L62" s="203"/>
      <c r="M62" s="204"/>
      <c r="N62" s="204"/>
      <c r="O62" s="205">
        <v>0.0</v>
      </c>
      <c r="P62" s="205">
        <v>1.0</v>
      </c>
      <c r="Q62" s="205">
        <v>1.0</v>
      </c>
      <c r="R62" s="228"/>
      <c r="S62" s="120"/>
      <c r="T62" s="120"/>
      <c r="U62" s="120"/>
      <c r="V62" s="117"/>
    </row>
    <row r="63">
      <c r="A63" s="312"/>
      <c r="B63" s="315"/>
      <c r="C63" s="317"/>
      <c r="D63" s="317"/>
      <c r="E63" s="318"/>
      <c r="F63" s="318"/>
      <c r="G63" s="318"/>
      <c r="H63" s="319"/>
      <c r="I63" s="319"/>
      <c r="J63" s="320"/>
      <c r="K63" s="320"/>
      <c r="L63" s="320"/>
      <c r="M63" s="320"/>
      <c r="N63" s="320"/>
      <c r="O63" s="320"/>
      <c r="P63" s="320"/>
      <c r="Q63" s="180"/>
      <c r="R63" s="180"/>
      <c r="S63" s="180"/>
      <c r="T63" s="180"/>
      <c r="U63" s="180"/>
      <c r="V63" s="180"/>
    </row>
    <row r="64">
      <c r="A64" s="322" t="s">
        <v>305</v>
      </c>
      <c r="B64" s="117"/>
      <c r="C64" s="317"/>
      <c r="D64" s="317"/>
      <c r="E64" s="318"/>
      <c r="F64" s="318"/>
      <c r="G64" s="318"/>
      <c r="H64" s="319"/>
      <c r="I64" s="319"/>
      <c r="J64" s="320"/>
      <c r="K64" s="320"/>
      <c r="L64" s="320"/>
      <c r="M64" s="320"/>
      <c r="N64" s="320"/>
      <c r="O64" s="320"/>
      <c r="P64" s="320"/>
      <c r="Q64" s="180"/>
      <c r="R64" s="180"/>
      <c r="S64" s="180"/>
      <c r="T64" s="180"/>
      <c r="U64" s="180"/>
      <c r="V64" s="180"/>
    </row>
    <row r="65" outlineLevel="1">
      <c r="A65" s="324" t="s">
        <v>4682</v>
      </c>
      <c r="B65" s="117"/>
      <c r="C65" s="327" t="s">
        <v>48</v>
      </c>
      <c r="D65" s="327" t="s">
        <v>49</v>
      </c>
      <c r="E65" s="328" t="s">
        <v>50</v>
      </c>
      <c r="F65" s="329" t="s">
        <v>51</v>
      </c>
      <c r="G65" s="328"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outlineLevel="1">
      <c r="A66" s="335" t="s">
        <v>324</v>
      </c>
      <c r="B66" s="343" t="s">
        <v>830</v>
      </c>
      <c r="C66" s="199" t="s">
        <v>4683</v>
      </c>
      <c r="D66" s="199" t="s">
        <v>476</v>
      </c>
      <c r="E66" s="199" t="s">
        <v>1281</v>
      </c>
      <c r="F66" s="200">
        <v>0.36</v>
      </c>
      <c r="G66" s="199" t="s">
        <v>292</v>
      </c>
      <c r="H66" s="243" t="s">
        <v>4684</v>
      </c>
      <c r="I66" s="221"/>
      <c r="J66" s="110"/>
      <c r="K66" s="203"/>
      <c r="L66" s="203"/>
      <c r="M66" s="204"/>
      <c r="N66" s="204"/>
      <c r="O66" s="200">
        <v>0.0</v>
      </c>
      <c r="P66" s="200">
        <v>1.0</v>
      </c>
      <c r="Q66" s="200">
        <v>1.0</v>
      </c>
      <c r="R66" s="205" t="b">
        <v>0</v>
      </c>
      <c r="S66" s="205" t="b">
        <v>0</v>
      </c>
      <c r="T66" s="205" t="b">
        <v>1</v>
      </c>
      <c r="U66" s="344" t="s">
        <v>340</v>
      </c>
      <c r="V66" s="344" t="b">
        <v>1</v>
      </c>
    </row>
    <row r="67" outlineLevel="1">
      <c r="A67" s="207"/>
      <c r="B67" s="708" t="s">
        <v>633</v>
      </c>
      <c r="C67" s="414"/>
      <c r="D67" s="199" t="s">
        <v>206</v>
      </c>
      <c r="E67" s="414"/>
      <c r="F67" s="414"/>
      <c r="G67" s="414"/>
      <c r="H67" s="231"/>
      <c r="J67" s="233"/>
      <c r="K67" s="414"/>
      <c r="L67" s="414"/>
      <c r="M67" s="414"/>
      <c r="N67" s="414"/>
      <c r="O67" s="414"/>
      <c r="P67" s="414"/>
      <c r="Q67" s="414"/>
      <c r="R67" s="414"/>
      <c r="S67" s="414"/>
      <c r="T67" s="414"/>
      <c r="U67" s="222"/>
      <c r="V67" s="222"/>
    </row>
    <row r="68" outlineLevel="1">
      <c r="A68" s="394" t="s">
        <v>359</v>
      </c>
      <c r="B68" s="708" t="s">
        <v>4640</v>
      </c>
      <c r="C68" s="414"/>
      <c r="D68" s="199" t="s">
        <v>299</v>
      </c>
      <c r="E68" s="414"/>
      <c r="F68" s="414"/>
      <c r="G68" s="414"/>
      <c r="H68" s="112"/>
      <c r="I68" s="224"/>
      <c r="J68" s="114"/>
      <c r="K68" s="414"/>
      <c r="L68" s="414"/>
      <c r="M68" s="414"/>
      <c r="N68" s="414"/>
      <c r="O68" s="414"/>
      <c r="P68" s="414"/>
      <c r="Q68" s="414"/>
      <c r="R68" s="414"/>
      <c r="S68" s="414"/>
      <c r="T68" s="414"/>
      <c r="U68" s="207"/>
      <c r="V68" s="207"/>
    </row>
    <row r="69" outlineLevel="1">
      <c r="A69" s="324" t="s">
        <v>4685</v>
      </c>
      <c r="B69" s="117"/>
      <c r="C69" s="327" t="s">
        <v>48</v>
      </c>
      <c r="D69" s="327" t="s">
        <v>49</v>
      </c>
      <c r="E69" s="328" t="s">
        <v>50</v>
      </c>
      <c r="F69" s="329" t="s">
        <v>51</v>
      </c>
      <c r="G69" s="328" t="s">
        <v>52</v>
      </c>
      <c r="H69" s="331" t="s">
        <v>53</v>
      </c>
      <c r="I69" s="120"/>
      <c r="J69" s="117"/>
      <c r="K69" s="333" t="s">
        <v>180</v>
      </c>
      <c r="L69" s="333" t="s">
        <v>181</v>
      </c>
      <c r="M69" s="333" t="s">
        <v>182</v>
      </c>
      <c r="N69" s="333" t="s">
        <v>183</v>
      </c>
      <c r="O69" s="334" t="s">
        <v>184</v>
      </c>
      <c r="P69" s="333" t="s">
        <v>185</v>
      </c>
      <c r="Q69" s="334" t="s">
        <v>186</v>
      </c>
      <c r="R69" s="333" t="s">
        <v>317</v>
      </c>
      <c r="S69" s="334" t="s">
        <v>318</v>
      </c>
      <c r="T69" s="334" t="s">
        <v>319</v>
      </c>
      <c r="U69" s="334" t="s">
        <v>320</v>
      </c>
      <c r="V69" s="334" t="s">
        <v>321</v>
      </c>
    </row>
    <row r="70" ht="18.75" customHeight="1" outlineLevel="1">
      <c r="A70" s="335" t="s">
        <v>322</v>
      </c>
      <c r="B70" s="343" t="s">
        <v>4686</v>
      </c>
      <c r="C70" s="216" t="s">
        <v>4687</v>
      </c>
      <c r="D70" s="414"/>
      <c r="E70" s="199" t="s">
        <v>3842</v>
      </c>
      <c r="F70" s="200" t="s">
        <v>3104</v>
      </c>
      <c r="G70" s="302" t="s">
        <v>1218</v>
      </c>
      <c r="H70" s="243" t="s">
        <v>4688</v>
      </c>
      <c r="I70" s="221"/>
      <c r="J70" s="110"/>
      <c r="K70" s="203"/>
      <c r="L70" s="203"/>
      <c r="M70" s="204"/>
      <c r="N70" s="204"/>
      <c r="O70" s="200">
        <v>0.0</v>
      </c>
      <c r="P70" s="200">
        <v>1.0</v>
      </c>
      <c r="Q70" s="200">
        <v>1.0</v>
      </c>
      <c r="R70" s="205" t="b">
        <v>1</v>
      </c>
      <c r="S70" s="205" t="b">
        <v>1</v>
      </c>
      <c r="T70" s="205"/>
      <c r="U70" s="344" t="b">
        <v>0</v>
      </c>
      <c r="V70" s="344" t="b">
        <v>1</v>
      </c>
    </row>
    <row r="71" ht="18.75" customHeight="1" outlineLevel="1">
      <c r="A71" s="222"/>
      <c r="B71" s="343" t="s">
        <v>4640</v>
      </c>
      <c r="C71" s="222"/>
      <c r="D71" s="414"/>
      <c r="E71" s="2889" t="s">
        <v>1955</v>
      </c>
      <c r="F71" s="2882" t="s">
        <v>1956</v>
      </c>
      <c r="G71" s="2889" t="s">
        <v>1206</v>
      </c>
      <c r="H71" s="231"/>
      <c r="J71" s="233"/>
      <c r="K71" s="203"/>
      <c r="L71" s="203"/>
      <c r="M71" s="204"/>
      <c r="N71" s="204"/>
      <c r="O71" s="200"/>
      <c r="P71" s="200"/>
      <c r="Q71" s="200"/>
      <c r="R71" s="205" t="b">
        <v>0</v>
      </c>
      <c r="S71" s="205" t="b">
        <v>0</v>
      </c>
      <c r="T71" s="205" t="b">
        <v>0</v>
      </c>
      <c r="U71" s="222"/>
      <c r="V71" s="222"/>
    </row>
    <row r="72" ht="18.75" customHeight="1" outlineLevel="1">
      <c r="A72" s="222"/>
      <c r="B72" s="343" t="s">
        <v>4689</v>
      </c>
      <c r="C72" s="222"/>
      <c r="D72" s="414"/>
      <c r="E72" s="199" t="s">
        <v>191</v>
      </c>
      <c r="F72" s="200">
        <v>13.2</v>
      </c>
      <c r="G72" s="302" t="s">
        <v>168</v>
      </c>
      <c r="H72" s="231"/>
      <c r="J72" s="233"/>
      <c r="K72" s="203"/>
      <c r="L72" s="203"/>
      <c r="M72" s="204"/>
      <c r="N72" s="204"/>
      <c r="O72" s="200"/>
      <c r="P72" s="200"/>
      <c r="Q72" s="200"/>
      <c r="R72" s="205" t="b">
        <v>0</v>
      </c>
      <c r="S72" s="205" t="b">
        <v>0</v>
      </c>
      <c r="T72" s="205" t="b">
        <v>0</v>
      </c>
      <c r="U72" s="222"/>
      <c r="V72" s="222"/>
    </row>
    <row r="73" ht="18.75" customHeight="1" outlineLevel="1">
      <c r="A73" s="222"/>
      <c r="B73" s="343" t="s">
        <v>4640</v>
      </c>
      <c r="C73" s="222"/>
      <c r="D73" s="414"/>
      <c r="E73" s="2889" t="s">
        <v>90</v>
      </c>
      <c r="F73" s="2889" t="s">
        <v>123</v>
      </c>
      <c r="G73" s="2889" t="s">
        <v>91</v>
      </c>
      <c r="H73" s="231"/>
      <c r="J73" s="233"/>
      <c r="K73" s="414"/>
      <c r="L73" s="414"/>
      <c r="M73" s="414"/>
      <c r="N73" s="414"/>
      <c r="O73" s="414"/>
      <c r="P73" s="414"/>
      <c r="Q73" s="414"/>
      <c r="R73" s="414"/>
      <c r="S73" s="414"/>
      <c r="T73" s="414"/>
      <c r="U73" s="222"/>
      <c r="V73" s="222"/>
    </row>
    <row r="74" ht="18.75" customHeight="1" outlineLevel="1">
      <c r="A74" s="222"/>
      <c r="B74" s="343" t="s">
        <v>456</v>
      </c>
      <c r="C74" s="222"/>
      <c r="D74" s="414"/>
      <c r="E74" s="199" t="s">
        <v>90</v>
      </c>
      <c r="F74" s="199" t="s">
        <v>123</v>
      </c>
      <c r="G74" s="302" t="s">
        <v>91</v>
      </c>
      <c r="H74" s="231"/>
      <c r="J74" s="233"/>
      <c r="K74" s="414"/>
      <c r="L74" s="414"/>
      <c r="M74" s="414"/>
      <c r="N74" s="414"/>
      <c r="O74" s="414"/>
      <c r="P74" s="414"/>
      <c r="Q74" s="414"/>
      <c r="R74" s="414"/>
      <c r="S74" s="414"/>
      <c r="T74" s="414"/>
      <c r="U74" s="222"/>
      <c r="V74" s="222"/>
    </row>
    <row r="75" ht="18.75" customHeight="1" outlineLevel="1">
      <c r="A75" s="207"/>
      <c r="B75" s="343" t="s">
        <v>4640</v>
      </c>
      <c r="C75" s="222"/>
      <c r="D75" s="414"/>
      <c r="E75" s="2889" t="s">
        <v>229</v>
      </c>
      <c r="F75" s="2889" t="s">
        <v>66</v>
      </c>
      <c r="G75" s="2891" t="s">
        <v>59</v>
      </c>
      <c r="H75" s="231"/>
      <c r="J75" s="233"/>
      <c r="K75" s="414"/>
      <c r="L75" s="414"/>
      <c r="M75" s="414"/>
      <c r="N75" s="414"/>
      <c r="O75" s="414"/>
      <c r="P75" s="414"/>
      <c r="Q75" s="414"/>
      <c r="R75" s="414"/>
      <c r="S75" s="414"/>
      <c r="T75" s="414"/>
      <c r="U75" s="222"/>
      <c r="V75" s="222"/>
    </row>
    <row r="76" ht="18.75" customHeight="1" outlineLevel="1">
      <c r="A76" s="335" t="s">
        <v>359</v>
      </c>
      <c r="B76" s="343" t="s">
        <v>4686</v>
      </c>
      <c r="C76" s="222"/>
      <c r="D76" s="414"/>
      <c r="E76" s="199" t="s">
        <v>3842</v>
      </c>
      <c r="F76" s="199" t="s">
        <v>3104</v>
      </c>
      <c r="G76" s="199" t="s">
        <v>1218</v>
      </c>
      <c r="H76" s="231"/>
      <c r="J76" s="233"/>
      <c r="K76" s="414"/>
      <c r="L76" s="414"/>
      <c r="M76" s="414"/>
      <c r="N76" s="414"/>
      <c r="O76" s="414"/>
      <c r="P76" s="414"/>
      <c r="Q76" s="414"/>
      <c r="R76" s="414"/>
      <c r="S76" s="414"/>
      <c r="T76" s="414"/>
      <c r="U76" s="222"/>
      <c r="V76" s="222"/>
    </row>
    <row r="77" ht="18.75" customHeight="1" outlineLevel="1">
      <c r="A77" s="222"/>
      <c r="B77" s="343" t="s">
        <v>4690</v>
      </c>
      <c r="C77" s="222"/>
      <c r="D77" s="414"/>
      <c r="E77" s="199" t="s">
        <v>191</v>
      </c>
      <c r="F77" s="199" t="s">
        <v>1737</v>
      </c>
      <c r="G77" s="302" t="s">
        <v>168</v>
      </c>
      <c r="H77" s="231"/>
      <c r="J77" s="233"/>
      <c r="K77" s="414"/>
      <c r="L77" s="414"/>
      <c r="M77" s="414"/>
      <c r="N77" s="414"/>
      <c r="O77" s="414"/>
      <c r="P77" s="414"/>
      <c r="Q77" s="414"/>
      <c r="R77" s="414"/>
      <c r="S77" s="414"/>
      <c r="T77" s="414"/>
      <c r="U77" s="222"/>
      <c r="V77" s="222"/>
    </row>
    <row r="78" ht="18.75" customHeight="1" outlineLevel="1">
      <c r="A78" s="207"/>
      <c r="B78" s="343" t="s">
        <v>456</v>
      </c>
      <c r="C78" s="207"/>
      <c r="D78" s="414"/>
      <c r="E78" s="199" t="s">
        <v>166</v>
      </c>
      <c r="F78" s="199" t="s">
        <v>167</v>
      </c>
      <c r="G78" s="302" t="s">
        <v>125</v>
      </c>
      <c r="H78" s="231"/>
      <c r="J78" s="233"/>
      <c r="K78" s="414"/>
      <c r="L78" s="414"/>
      <c r="M78" s="414"/>
      <c r="N78" s="414"/>
      <c r="O78" s="414"/>
      <c r="P78" s="414"/>
      <c r="Q78" s="414"/>
      <c r="R78" s="414"/>
      <c r="S78" s="414"/>
      <c r="T78" s="414"/>
      <c r="U78" s="222"/>
      <c r="V78" s="222"/>
    </row>
    <row r="79" ht="18.75" customHeight="1" outlineLevel="1">
      <c r="A79" s="335" t="s">
        <v>324</v>
      </c>
      <c r="B79" s="343" t="s">
        <v>633</v>
      </c>
      <c r="C79" s="414"/>
      <c r="D79" s="199" t="s">
        <v>4691</v>
      </c>
      <c r="E79" s="414"/>
      <c r="F79" s="414"/>
      <c r="G79" s="414"/>
      <c r="H79" s="231"/>
      <c r="J79" s="233"/>
      <c r="K79" s="414"/>
      <c r="L79" s="414"/>
      <c r="M79" s="414"/>
      <c r="N79" s="414"/>
      <c r="O79" s="414"/>
      <c r="P79" s="414"/>
      <c r="Q79" s="414"/>
      <c r="R79" s="414"/>
      <c r="S79" s="414"/>
      <c r="T79" s="414"/>
      <c r="U79" s="222"/>
      <c r="V79" s="222"/>
    </row>
    <row r="80" ht="18.75" customHeight="1" outlineLevel="1">
      <c r="A80" s="222"/>
      <c r="B80" s="343" t="s">
        <v>505</v>
      </c>
      <c r="C80" s="414"/>
      <c r="D80" s="199" t="s">
        <v>4692</v>
      </c>
      <c r="E80" s="414"/>
      <c r="F80" s="414"/>
      <c r="G80" s="414"/>
      <c r="H80" s="231"/>
      <c r="J80" s="233"/>
      <c r="K80" s="414"/>
      <c r="L80" s="414"/>
      <c r="M80" s="414"/>
      <c r="N80" s="414"/>
      <c r="O80" s="414"/>
      <c r="P80" s="414"/>
      <c r="Q80" s="414"/>
      <c r="R80" s="414"/>
      <c r="S80" s="414"/>
      <c r="T80" s="414"/>
      <c r="U80" s="222"/>
      <c r="V80" s="222"/>
    </row>
    <row r="81" ht="18.75" customHeight="1" outlineLevel="1">
      <c r="A81" s="207"/>
      <c r="B81" s="343" t="s">
        <v>2350</v>
      </c>
      <c r="C81" s="414"/>
      <c r="D81" s="199" t="s">
        <v>96</v>
      </c>
      <c r="E81" s="596"/>
      <c r="F81" s="596"/>
      <c r="G81" s="596"/>
      <c r="H81" s="112"/>
      <c r="I81" s="224"/>
      <c r="J81" s="114"/>
      <c r="K81" s="414"/>
      <c r="L81" s="414"/>
      <c r="M81" s="414"/>
      <c r="N81" s="414"/>
      <c r="O81" s="414"/>
      <c r="P81" s="414"/>
      <c r="Q81" s="414"/>
      <c r="R81" s="414"/>
      <c r="S81" s="414"/>
      <c r="T81" s="414"/>
      <c r="U81" s="207"/>
      <c r="V81" s="207"/>
    </row>
    <row r="82" outlineLevel="1">
      <c r="A82" s="324" t="s">
        <v>4693</v>
      </c>
      <c r="B82" s="117"/>
      <c r="C82" s="327" t="s">
        <v>48</v>
      </c>
      <c r="D82" s="327" t="s">
        <v>49</v>
      </c>
      <c r="E82" s="328" t="s">
        <v>50</v>
      </c>
      <c r="F82" s="329" t="s">
        <v>51</v>
      </c>
      <c r="G82" s="328" t="s">
        <v>52</v>
      </c>
      <c r="H82" s="331" t="s">
        <v>53</v>
      </c>
      <c r="I82" s="120"/>
      <c r="J82" s="117"/>
      <c r="K82" s="333" t="s">
        <v>180</v>
      </c>
      <c r="L82" s="333" t="s">
        <v>181</v>
      </c>
      <c r="M82" s="333" t="s">
        <v>182</v>
      </c>
      <c r="N82" s="333" t="s">
        <v>183</v>
      </c>
      <c r="O82" s="334" t="s">
        <v>184</v>
      </c>
      <c r="P82" s="333" t="s">
        <v>185</v>
      </c>
      <c r="Q82" s="334" t="s">
        <v>186</v>
      </c>
      <c r="R82" s="333" t="s">
        <v>317</v>
      </c>
      <c r="S82" s="334" t="s">
        <v>318</v>
      </c>
      <c r="T82" s="334" t="s">
        <v>319</v>
      </c>
      <c r="U82" s="334" t="s">
        <v>320</v>
      </c>
      <c r="V82" s="334" t="s">
        <v>321</v>
      </c>
    </row>
    <row r="83" ht="24.75" customHeight="1" outlineLevel="1">
      <c r="A83" s="335" t="s">
        <v>324</v>
      </c>
      <c r="B83" s="597" t="s">
        <v>129</v>
      </c>
      <c r="C83" s="199" t="s">
        <v>463</v>
      </c>
      <c r="D83" s="363"/>
      <c r="E83" s="199" t="s">
        <v>90</v>
      </c>
      <c r="F83" s="200">
        <v>9.6</v>
      </c>
      <c r="G83" s="199" t="s">
        <v>70</v>
      </c>
      <c r="H83" s="243" t="s">
        <v>4694</v>
      </c>
      <c r="I83" s="221"/>
      <c r="J83" s="110"/>
      <c r="K83" s="200"/>
      <c r="L83" s="200"/>
      <c r="M83" s="205"/>
      <c r="N83" s="205"/>
      <c r="O83" s="200">
        <v>0.0</v>
      </c>
      <c r="P83" s="200">
        <v>1.0</v>
      </c>
      <c r="Q83" s="200">
        <v>1.0</v>
      </c>
      <c r="R83" s="205" t="b">
        <v>0</v>
      </c>
      <c r="S83" s="205" t="b">
        <v>0</v>
      </c>
      <c r="T83" s="205" t="b">
        <v>1</v>
      </c>
      <c r="U83" s="344" t="s">
        <v>340</v>
      </c>
      <c r="V83" s="344" t="b">
        <v>1</v>
      </c>
    </row>
    <row r="84" ht="24.75" customHeight="1" outlineLevel="1">
      <c r="A84" s="222"/>
      <c r="B84" s="597" t="s">
        <v>4695</v>
      </c>
      <c r="C84" s="199" t="s">
        <v>1640</v>
      </c>
      <c r="D84" s="222"/>
      <c r="E84" s="199" t="s">
        <v>66</v>
      </c>
      <c r="F84" s="200">
        <v>7.199999999999999</v>
      </c>
      <c r="G84" s="199" t="s">
        <v>70</v>
      </c>
      <c r="H84" s="231"/>
      <c r="J84" s="233"/>
      <c r="K84" s="200"/>
      <c r="L84" s="200"/>
      <c r="M84" s="205"/>
      <c r="N84" s="205"/>
      <c r="O84" s="200">
        <v>0.0</v>
      </c>
      <c r="P84" s="200">
        <v>1.0</v>
      </c>
      <c r="Q84" s="200">
        <v>1.0</v>
      </c>
      <c r="R84" s="205" t="b">
        <v>0</v>
      </c>
      <c r="S84" s="205" t="b">
        <v>0</v>
      </c>
      <c r="T84" s="205" t="b">
        <v>1</v>
      </c>
      <c r="U84" s="222"/>
      <c r="V84" s="222"/>
    </row>
    <row r="85" ht="24.75" customHeight="1" outlineLevel="1">
      <c r="A85" s="222"/>
      <c r="B85" s="597" t="s">
        <v>301</v>
      </c>
      <c r="C85" s="199" t="s">
        <v>639</v>
      </c>
      <c r="D85" s="216" t="s">
        <v>541</v>
      </c>
      <c r="E85" s="199" t="s">
        <v>90</v>
      </c>
      <c r="F85" s="200">
        <v>9.6</v>
      </c>
      <c r="G85" s="199" t="s">
        <v>70</v>
      </c>
      <c r="H85" s="231"/>
      <c r="J85" s="233"/>
      <c r="K85" s="200"/>
      <c r="L85" s="200"/>
      <c r="M85" s="205"/>
      <c r="N85" s="205"/>
      <c r="O85" s="200">
        <v>0.0</v>
      </c>
      <c r="P85" s="200">
        <v>1.0</v>
      </c>
      <c r="Q85" s="200">
        <v>1.0</v>
      </c>
      <c r="R85" s="205" t="b">
        <v>0</v>
      </c>
      <c r="S85" s="205" t="b">
        <v>0</v>
      </c>
      <c r="T85" s="205" t="b">
        <v>1</v>
      </c>
      <c r="U85" s="222"/>
      <c r="V85" s="222"/>
    </row>
    <row r="86" ht="24.75" customHeight="1" outlineLevel="1">
      <c r="A86" s="207"/>
      <c r="B86" s="597" t="s">
        <v>4697</v>
      </c>
      <c r="C86" s="201" t="s">
        <v>3412</v>
      </c>
      <c r="D86" s="207"/>
      <c r="E86" s="201" t="s">
        <v>66</v>
      </c>
      <c r="F86" s="200">
        <v>7.199999999999999</v>
      </c>
      <c r="G86" s="201" t="s">
        <v>70</v>
      </c>
      <c r="H86" s="112"/>
      <c r="I86" s="224"/>
      <c r="J86" s="114"/>
      <c r="K86" s="200"/>
      <c r="L86" s="200"/>
      <c r="M86" s="205"/>
      <c r="N86" s="205"/>
      <c r="O86" s="200"/>
      <c r="P86" s="200"/>
      <c r="Q86" s="200"/>
      <c r="R86" s="205" t="b">
        <v>0</v>
      </c>
      <c r="S86" s="205" t="b">
        <v>0</v>
      </c>
      <c r="T86" s="205" t="b">
        <v>1</v>
      </c>
      <c r="U86" s="207"/>
      <c r="V86" s="207"/>
    </row>
    <row r="87" outlineLevel="1">
      <c r="A87" s="324" t="s">
        <v>4698</v>
      </c>
      <c r="B87" s="117"/>
      <c r="C87" s="327" t="s">
        <v>48</v>
      </c>
      <c r="D87" s="327" t="s">
        <v>49</v>
      </c>
      <c r="E87" s="328" t="s">
        <v>50</v>
      </c>
      <c r="F87" s="329" t="s">
        <v>51</v>
      </c>
      <c r="G87" s="328" t="s">
        <v>52</v>
      </c>
      <c r="H87" s="331" t="s">
        <v>53</v>
      </c>
      <c r="I87" s="120"/>
      <c r="J87" s="117"/>
      <c r="K87" s="333" t="s">
        <v>180</v>
      </c>
      <c r="L87" s="333" t="s">
        <v>181</v>
      </c>
      <c r="M87" s="333" t="s">
        <v>182</v>
      </c>
      <c r="N87" s="333" t="s">
        <v>183</v>
      </c>
      <c r="O87" s="334" t="s">
        <v>184</v>
      </c>
      <c r="P87" s="333" t="s">
        <v>185</v>
      </c>
      <c r="Q87" s="334" t="s">
        <v>186</v>
      </c>
      <c r="R87" s="333" t="s">
        <v>317</v>
      </c>
      <c r="S87" s="334" t="s">
        <v>318</v>
      </c>
      <c r="T87" s="334" t="s">
        <v>319</v>
      </c>
      <c r="U87" s="334" t="s">
        <v>320</v>
      </c>
      <c r="V87" s="334" t="s">
        <v>321</v>
      </c>
    </row>
    <row r="88" outlineLevel="1">
      <c r="A88" s="358" t="s">
        <v>322</v>
      </c>
      <c r="B88" s="388" t="s">
        <v>328</v>
      </c>
      <c r="C88" s="199" t="s">
        <v>122</v>
      </c>
      <c r="D88" s="127" t="s">
        <v>159</v>
      </c>
      <c r="E88" s="414"/>
      <c r="F88" s="387"/>
      <c r="G88" s="414"/>
      <c r="H88" s="243" t="s">
        <v>4701</v>
      </c>
      <c r="I88" s="221"/>
      <c r="J88" s="110"/>
      <c r="K88" s="596"/>
      <c r="L88" s="596"/>
      <c r="M88" s="596"/>
      <c r="N88" s="596"/>
      <c r="O88" s="596"/>
      <c r="P88" s="596"/>
      <c r="Q88" s="596"/>
      <c r="R88" s="596"/>
      <c r="S88" s="596"/>
      <c r="T88" s="596"/>
      <c r="U88" s="344" t="s">
        <v>340</v>
      </c>
      <c r="V88" s="344" t="b">
        <v>1</v>
      </c>
    </row>
    <row r="89" outlineLevel="1">
      <c r="A89" s="222"/>
      <c r="B89" s="388" t="s">
        <v>1504</v>
      </c>
      <c r="C89" s="199" t="s">
        <v>762</v>
      </c>
      <c r="D89" s="205" t="s">
        <v>4702</v>
      </c>
      <c r="E89" s="414"/>
      <c r="F89" s="387"/>
      <c r="G89" s="414"/>
      <c r="H89" s="231"/>
      <c r="J89" s="233"/>
      <c r="K89" s="596"/>
      <c r="L89" s="596"/>
      <c r="M89" s="596"/>
      <c r="N89" s="596"/>
      <c r="O89" s="596"/>
      <c r="P89" s="596"/>
      <c r="Q89" s="596"/>
      <c r="R89" s="596"/>
      <c r="S89" s="596"/>
      <c r="T89" s="596"/>
      <c r="U89" s="222"/>
      <c r="V89" s="222"/>
    </row>
    <row r="90" outlineLevel="1">
      <c r="A90" s="222"/>
      <c r="B90" s="388" t="s">
        <v>1509</v>
      </c>
      <c r="C90" s="199" t="s">
        <v>4703</v>
      </c>
      <c r="D90" s="205" t="s">
        <v>4704</v>
      </c>
      <c r="E90" s="414"/>
      <c r="F90" s="387"/>
      <c r="G90" s="414"/>
      <c r="H90" s="231"/>
      <c r="J90" s="233"/>
      <c r="K90" s="596"/>
      <c r="L90" s="596"/>
      <c r="M90" s="596"/>
      <c r="N90" s="596"/>
      <c r="O90" s="596"/>
      <c r="P90" s="596"/>
      <c r="Q90" s="596"/>
      <c r="R90" s="596"/>
      <c r="S90" s="596"/>
      <c r="T90" s="596"/>
      <c r="U90" s="222"/>
      <c r="V90" s="222"/>
    </row>
    <row r="91" outlineLevel="1">
      <c r="A91" s="222"/>
      <c r="B91" s="388" t="s">
        <v>4321</v>
      </c>
      <c r="C91" s="199" t="s">
        <v>4705</v>
      </c>
      <c r="D91" s="205" t="s">
        <v>4706</v>
      </c>
      <c r="E91" s="414"/>
      <c r="F91" s="387"/>
      <c r="G91" s="414"/>
      <c r="H91" s="231"/>
      <c r="J91" s="233"/>
      <c r="K91" s="596"/>
      <c r="L91" s="596"/>
      <c r="M91" s="596"/>
      <c r="N91" s="596"/>
      <c r="O91" s="596"/>
      <c r="P91" s="596"/>
      <c r="Q91" s="596"/>
      <c r="R91" s="596"/>
      <c r="S91" s="596"/>
      <c r="T91" s="596"/>
      <c r="U91" s="222"/>
      <c r="V91" s="222"/>
    </row>
    <row r="92" outlineLevel="1">
      <c r="A92" s="222"/>
      <c r="B92" s="388" t="s">
        <v>344</v>
      </c>
      <c r="C92" s="199" t="s">
        <v>4707</v>
      </c>
      <c r="D92" s="205">
        <v>65.0</v>
      </c>
      <c r="E92" s="414"/>
      <c r="F92" s="387"/>
      <c r="G92" s="414"/>
      <c r="H92" s="231"/>
      <c r="J92" s="233"/>
      <c r="K92" s="596"/>
      <c r="L92" s="596"/>
      <c r="M92" s="596"/>
      <c r="N92" s="596"/>
      <c r="O92" s="596"/>
      <c r="P92" s="596"/>
      <c r="Q92" s="596"/>
      <c r="R92" s="596"/>
      <c r="S92" s="596"/>
      <c r="T92" s="596"/>
      <c r="U92" s="222"/>
      <c r="V92" s="222"/>
    </row>
    <row r="93" outlineLevel="1">
      <c r="A93" s="222"/>
      <c r="B93" s="388" t="s">
        <v>664</v>
      </c>
      <c r="C93" s="199" t="s">
        <v>2230</v>
      </c>
      <c r="D93" s="387"/>
      <c r="E93" s="199" t="s">
        <v>4708</v>
      </c>
      <c r="F93" s="200" t="s">
        <v>4709</v>
      </c>
      <c r="G93" s="199" t="s">
        <v>4710</v>
      </c>
      <c r="H93" s="231"/>
      <c r="J93" s="233"/>
      <c r="K93" s="200"/>
      <c r="L93" s="200"/>
      <c r="M93" s="205"/>
      <c r="N93" s="205"/>
      <c r="O93" s="200"/>
      <c r="P93" s="200"/>
      <c r="Q93" s="200"/>
      <c r="R93" s="205" t="b">
        <v>0</v>
      </c>
      <c r="S93" s="205" t="b">
        <v>0</v>
      </c>
      <c r="T93" s="205" t="b">
        <v>1</v>
      </c>
      <c r="U93" s="222"/>
      <c r="V93" s="222"/>
    </row>
    <row r="94" outlineLevel="1">
      <c r="A94" s="207"/>
      <c r="B94" s="388" t="s">
        <v>4640</v>
      </c>
      <c r="C94" s="414"/>
      <c r="D94" s="205">
        <v>44.0</v>
      </c>
      <c r="E94" s="414"/>
      <c r="F94" s="414"/>
      <c r="G94" s="596"/>
      <c r="H94" s="231"/>
      <c r="J94" s="233"/>
      <c r="K94" s="596"/>
      <c r="L94" s="596"/>
      <c r="M94" s="596"/>
      <c r="N94" s="596"/>
      <c r="O94" s="596"/>
      <c r="P94" s="596"/>
      <c r="Q94" s="596"/>
      <c r="R94" s="596"/>
      <c r="S94" s="596"/>
      <c r="T94" s="596"/>
      <c r="U94" s="222"/>
      <c r="V94" s="222"/>
    </row>
    <row r="95" outlineLevel="1">
      <c r="A95" s="358" t="s">
        <v>359</v>
      </c>
      <c r="B95" s="388" t="s">
        <v>328</v>
      </c>
      <c r="C95" s="199" t="s">
        <v>4713</v>
      </c>
      <c r="D95" s="127" t="s">
        <v>218</v>
      </c>
      <c r="E95" s="414"/>
      <c r="F95" s="387"/>
      <c r="G95" s="596"/>
      <c r="H95" s="231"/>
      <c r="J95" s="233"/>
      <c r="K95" s="596"/>
      <c r="L95" s="596"/>
      <c r="M95" s="596"/>
      <c r="N95" s="596"/>
      <c r="O95" s="596"/>
      <c r="P95" s="596"/>
      <c r="Q95" s="596"/>
      <c r="R95" s="596"/>
      <c r="S95" s="596"/>
      <c r="T95" s="596"/>
      <c r="U95" s="222"/>
      <c r="V95" s="222"/>
    </row>
    <row r="96" outlineLevel="1">
      <c r="A96" s="222"/>
      <c r="B96" s="388" t="s">
        <v>1504</v>
      </c>
      <c r="C96" s="199" t="s">
        <v>504</v>
      </c>
      <c r="D96" s="205" t="s">
        <v>4702</v>
      </c>
      <c r="E96" s="414"/>
      <c r="F96" s="387"/>
      <c r="G96" s="596"/>
      <c r="H96" s="231"/>
      <c r="J96" s="233"/>
      <c r="K96" s="596"/>
      <c r="L96" s="596"/>
      <c r="M96" s="596"/>
      <c r="N96" s="596"/>
      <c r="O96" s="596"/>
      <c r="P96" s="596"/>
      <c r="Q96" s="596"/>
      <c r="R96" s="596"/>
      <c r="S96" s="596"/>
      <c r="T96" s="596"/>
      <c r="U96" s="222"/>
      <c r="V96" s="222"/>
    </row>
    <row r="97" outlineLevel="1">
      <c r="A97" s="222"/>
      <c r="B97" s="388" t="s">
        <v>1509</v>
      </c>
      <c r="C97" s="199" t="s">
        <v>504</v>
      </c>
      <c r="D97" s="205" t="s">
        <v>4714</v>
      </c>
      <c r="E97" s="414"/>
      <c r="F97" s="387"/>
      <c r="G97" s="596"/>
      <c r="H97" s="231"/>
      <c r="J97" s="233"/>
      <c r="K97" s="596"/>
      <c r="L97" s="596"/>
      <c r="M97" s="596"/>
      <c r="N97" s="596"/>
      <c r="O97" s="596"/>
      <c r="P97" s="596"/>
      <c r="Q97" s="596"/>
      <c r="R97" s="596"/>
      <c r="S97" s="596"/>
      <c r="T97" s="596"/>
      <c r="U97" s="222"/>
      <c r="V97" s="222"/>
    </row>
    <row r="98" outlineLevel="1">
      <c r="A98" s="222"/>
      <c r="B98" s="388" t="s">
        <v>4321</v>
      </c>
      <c r="C98" s="199" t="s">
        <v>4715</v>
      </c>
      <c r="D98" s="205" t="s">
        <v>4716</v>
      </c>
      <c r="E98" s="414"/>
      <c r="F98" s="387"/>
      <c r="G98" s="596"/>
      <c r="H98" s="231"/>
      <c r="J98" s="233"/>
      <c r="K98" s="596"/>
      <c r="L98" s="596"/>
      <c r="M98" s="596"/>
      <c r="N98" s="596"/>
      <c r="O98" s="596"/>
      <c r="P98" s="596"/>
      <c r="Q98" s="596"/>
      <c r="R98" s="596"/>
      <c r="S98" s="596"/>
      <c r="T98" s="596"/>
      <c r="U98" s="222"/>
      <c r="V98" s="222"/>
    </row>
    <row r="99" outlineLevel="1">
      <c r="A99" s="222"/>
      <c r="B99" s="388" t="s">
        <v>344</v>
      </c>
      <c r="C99" s="199" t="s">
        <v>4707</v>
      </c>
      <c r="D99" s="205">
        <v>68.0</v>
      </c>
      <c r="E99" s="414"/>
      <c r="F99" s="387"/>
      <c r="G99" s="596"/>
      <c r="H99" s="231"/>
      <c r="J99" s="233"/>
      <c r="K99" s="596"/>
      <c r="L99" s="596"/>
      <c r="M99" s="596"/>
      <c r="N99" s="596"/>
      <c r="O99" s="596"/>
      <c r="P99" s="596"/>
      <c r="Q99" s="596"/>
      <c r="R99" s="596"/>
      <c r="S99" s="596"/>
      <c r="T99" s="596"/>
      <c r="U99" s="222"/>
      <c r="V99" s="222"/>
    </row>
    <row r="100" outlineLevel="1">
      <c r="A100" s="222"/>
      <c r="B100" s="388" t="s">
        <v>664</v>
      </c>
      <c r="C100" s="199" t="s">
        <v>2230</v>
      </c>
      <c r="D100" s="387"/>
      <c r="E100" s="199" t="s">
        <v>4708</v>
      </c>
      <c r="F100" s="200" t="s">
        <v>4709</v>
      </c>
      <c r="G100" s="199" t="s">
        <v>4710</v>
      </c>
      <c r="H100" s="231"/>
      <c r="J100" s="233"/>
      <c r="K100" s="200"/>
      <c r="L100" s="203"/>
      <c r="M100" s="204"/>
      <c r="N100" s="204"/>
      <c r="O100" s="200"/>
      <c r="P100" s="200"/>
      <c r="Q100" s="200"/>
      <c r="R100" s="205" t="b">
        <v>0</v>
      </c>
      <c r="S100" s="205" t="b">
        <v>0</v>
      </c>
      <c r="T100" s="205" t="b">
        <v>1</v>
      </c>
      <c r="U100" s="222"/>
      <c r="V100" s="222"/>
    </row>
    <row r="101" outlineLevel="1">
      <c r="A101" s="207"/>
      <c r="B101" s="388" t="s">
        <v>4640</v>
      </c>
      <c r="C101" s="414"/>
      <c r="D101" s="205">
        <v>38.0</v>
      </c>
      <c r="E101" s="414"/>
      <c r="F101" s="414"/>
      <c r="G101" s="414"/>
      <c r="H101" s="112"/>
      <c r="I101" s="224"/>
      <c r="J101" s="114"/>
      <c r="K101" s="414"/>
      <c r="L101" s="414"/>
      <c r="M101" s="414"/>
      <c r="N101" s="414"/>
      <c r="O101" s="414"/>
      <c r="P101" s="414"/>
      <c r="Q101" s="414"/>
      <c r="R101" s="414"/>
      <c r="S101" s="414"/>
      <c r="T101" s="414"/>
      <c r="U101" s="207"/>
      <c r="V101" s="207"/>
    </row>
    <row r="102">
      <c r="A102" s="312"/>
      <c r="B102" s="315"/>
      <c r="C102" s="317"/>
      <c r="D102" s="317"/>
      <c r="E102" s="318"/>
      <c r="F102" s="318"/>
      <c r="G102" s="318"/>
      <c r="H102" s="319"/>
      <c r="I102" s="319"/>
      <c r="J102" s="320"/>
      <c r="K102" s="320"/>
      <c r="L102" s="320"/>
      <c r="M102" s="320"/>
      <c r="N102" s="320"/>
      <c r="O102" s="320"/>
      <c r="P102" s="320"/>
      <c r="Q102" s="180"/>
      <c r="R102" s="180"/>
      <c r="S102" s="180"/>
      <c r="T102" s="180"/>
      <c r="U102" s="180"/>
      <c r="V102" s="180"/>
    </row>
    <row r="103">
      <c r="A103" s="390" t="s">
        <v>442</v>
      </c>
      <c r="B103" s="110"/>
      <c r="C103" s="319"/>
      <c r="D103" s="319"/>
      <c r="E103" s="320"/>
      <c r="F103" s="392"/>
      <c r="G103" s="392"/>
      <c r="H103" s="320"/>
      <c r="I103" s="320"/>
      <c r="J103" s="320"/>
      <c r="K103" s="320"/>
      <c r="L103" s="320"/>
      <c r="M103" s="320"/>
      <c r="N103" s="180"/>
      <c r="O103" s="180"/>
      <c r="P103" s="180"/>
      <c r="Q103" s="320"/>
      <c r="R103" s="320"/>
      <c r="S103" s="320"/>
      <c r="T103" s="320"/>
      <c r="U103" s="320"/>
      <c r="V103" s="320"/>
    </row>
    <row r="104" outlineLevel="1">
      <c r="A104" s="112"/>
      <c r="B104" s="114"/>
      <c r="C104" s="393" t="s">
        <v>48</v>
      </c>
      <c r="D104" s="393" t="s">
        <v>49</v>
      </c>
      <c r="E104" s="393" t="s">
        <v>50</v>
      </c>
      <c r="F104" s="396" t="s">
        <v>51</v>
      </c>
      <c r="G104" s="319"/>
      <c r="H104" s="319"/>
      <c r="I104" s="319"/>
      <c r="J104" s="320"/>
      <c r="K104" s="320"/>
      <c r="L104" s="320"/>
      <c r="M104" s="320"/>
      <c r="N104" s="320"/>
      <c r="O104" s="320"/>
      <c r="P104" s="320"/>
      <c r="Q104" s="320"/>
      <c r="R104" s="320"/>
      <c r="S104" s="320"/>
      <c r="T104" s="320"/>
      <c r="U104" s="320"/>
      <c r="V104" s="320"/>
    </row>
    <row r="105" outlineLevel="1">
      <c r="A105" s="398" t="s">
        <v>449</v>
      </c>
      <c r="B105" s="399" t="s">
        <v>449</v>
      </c>
      <c r="C105" s="127" t="s">
        <v>429</v>
      </c>
      <c r="D105" s="127" t="s">
        <v>66</v>
      </c>
      <c r="E105" s="127" t="s">
        <v>452</v>
      </c>
      <c r="F105" s="200">
        <v>1.56</v>
      </c>
      <c r="G105" s="319"/>
      <c r="H105" s="319"/>
      <c r="I105" s="319"/>
      <c r="J105" s="320"/>
      <c r="K105" s="320"/>
      <c r="L105" s="320"/>
      <c r="M105" s="320"/>
      <c r="N105" s="320"/>
      <c r="O105" s="320"/>
      <c r="P105" s="320"/>
      <c r="Q105" s="320"/>
      <c r="R105" s="320"/>
      <c r="S105" s="320"/>
      <c r="T105" s="320"/>
      <c r="U105" s="320"/>
      <c r="V105" s="320"/>
    </row>
    <row r="106" outlineLevel="1">
      <c r="A106" s="400" t="s">
        <v>454</v>
      </c>
      <c r="B106" s="399" t="s">
        <v>455</v>
      </c>
      <c r="C106" s="127" t="s">
        <v>192</v>
      </c>
      <c r="D106" s="127" t="s">
        <v>65</v>
      </c>
      <c r="E106" s="401"/>
      <c r="F106" s="402"/>
      <c r="G106" s="402"/>
      <c r="H106" s="319"/>
      <c r="I106" s="319"/>
      <c r="J106" s="320"/>
      <c r="K106" s="320"/>
      <c r="L106" s="320"/>
      <c r="M106" s="320"/>
      <c r="N106" s="320"/>
      <c r="O106" s="320"/>
      <c r="P106" s="320"/>
      <c r="Q106" s="320"/>
      <c r="R106" s="320"/>
      <c r="S106" s="320"/>
      <c r="T106" s="320"/>
      <c r="U106" s="320"/>
      <c r="V106" s="320"/>
    </row>
    <row r="107" outlineLevel="1">
      <c r="A107" s="231"/>
      <c r="B107" s="399" t="s">
        <v>456</v>
      </c>
      <c r="C107" s="127" t="s">
        <v>457</v>
      </c>
      <c r="D107" s="127" t="s">
        <v>464</v>
      </c>
      <c r="E107" s="401"/>
      <c r="F107" s="402"/>
      <c r="G107" s="402"/>
      <c r="H107" s="319"/>
      <c r="I107" s="319"/>
      <c r="J107" s="320"/>
      <c r="K107" s="320"/>
      <c r="L107" s="320"/>
      <c r="M107" s="320"/>
      <c r="N107" s="320"/>
      <c r="O107" s="320"/>
      <c r="P107" s="320"/>
      <c r="Q107" s="320"/>
      <c r="R107" s="320"/>
      <c r="S107" s="320"/>
      <c r="T107" s="320"/>
      <c r="U107" s="320"/>
      <c r="V107" s="320"/>
    </row>
    <row r="108" outlineLevel="1">
      <c r="A108" s="112"/>
      <c r="B108" s="399" t="s">
        <v>459</v>
      </c>
      <c r="C108" s="127" t="s">
        <v>212</v>
      </c>
      <c r="D108" s="127" t="s">
        <v>118</v>
      </c>
      <c r="E108" s="319"/>
      <c r="F108" s="402"/>
      <c r="G108" s="402"/>
      <c r="H108" s="319"/>
      <c r="I108" s="319"/>
      <c r="J108" s="320"/>
      <c r="K108" s="320"/>
      <c r="L108" s="320"/>
      <c r="M108" s="320"/>
      <c r="N108" s="320"/>
      <c r="O108" s="320"/>
      <c r="P108" s="320"/>
      <c r="Q108" s="320"/>
      <c r="R108" s="320"/>
      <c r="S108" s="320"/>
      <c r="T108" s="320"/>
      <c r="U108" s="320"/>
      <c r="V108" s="320"/>
    </row>
    <row r="109" outlineLevel="1">
      <c r="A109" s="403" t="s">
        <v>462</v>
      </c>
      <c r="B109" s="117"/>
      <c r="C109" s="393" t="s">
        <v>465</v>
      </c>
      <c r="D109" s="393" t="s">
        <v>48</v>
      </c>
      <c r="E109" s="393" t="s">
        <v>49</v>
      </c>
      <c r="F109" s="393" t="s">
        <v>50</v>
      </c>
      <c r="G109" s="396" t="s">
        <v>51</v>
      </c>
      <c r="H109" s="1036" t="s">
        <v>53</v>
      </c>
      <c r="I109" s="120"/>
      <c r="J109" s="117"/>
      <c r="K109" s="405" t="str">
        <f>'テンプレート'!K97</f>
        <v>ベクトル</v>
      </c>
      <c r="L109" s="405" t="str">
        <f>'テンプレート'!L97</f>
        <v>KBG (R.E.)</v>
      </c>
      <c r="M109" s="405" t="str">
        <f>'テンプレート'!M97</f>
        <v>BKB (R.A.)</v>
      </c>
      <c r="N109" s="405" t="str">
        <f>'テンプレート'!N97</f>
        <v>FKB (R.F.)</v>
      </c>
      <c r="O109" s="406" t="str">
        <f>'テンプレート'!O97</f>
        <v>盾削り値</v>
      </c>
      <c r="P109" s="405" t="str">
        <f>'テンプレート'!P97</f>
        <v>ﾋｯﾄｽﾄｯﾌﾟ</v>
      </c>
      <c r="Q109" s="406" t="str">
        <f>'テンプレート'!Q97</f>
        <v>ずらし</v>
      </c>
      <c r="R109" s="408"/>
      <c r="S109" s="408"/>
      <c r="T109" s="408"/>
      <c r="U109" s="408"/>
      <c r="V109" s="408"/>
    </row>
    <row r="110" ht="20.25" customHeight="1" outlineLevel="1">
      <c r="A110" s="411" t="s">
        <v>467</v>
      </c>
      <c r="B110" s="399" t="s">
        <v>469</v>
      </c>
      <c r="C110" s="426"/>
      <c r="D110" s="127" t="s">
        <v>1066</v>
      </c>
      <c r="E110" s="426" t="s">
        <v>165</v>
      </c>
      <c r="F110" s="199" t="s">
        <v>229</v>
      </c>
      <c r="G110" s="200">
        <v>6.0</v>
      </c>
      <c r="H110" s="283" t="s">
        <v>4733</v>
      </c>
      <c r="I110" s="221"/>
      <c r="J110" s="110"/>
      <c r="K110" s="203"/>
      <c r="L110" s="203"/>
      <c r="M110" s="204"/>
      <c r="N110" s="204"/>
      <c r="O110" s="205">
        <v>0.0</v>
      </c>
      <c r="P110" s="205">
        <v>1.0</v>
      </c>
      <c r="Q110" s="205">
        <v>1.0</v>
      </c>
      <c r="R110" s="408"/>
      <c r="S110" s="320"/>
      <c r="T110" s="320"/>
      <c r="U110" s="320"/>
      <c r="V110" s="320"/>
    </row>
    <row r="111" ht="20.25" customHeight="1" outlineLevel="1">
      <c r="A111" s="207"/>
      <c r="B111" s="399" t="s">
        <v>462</v>
      </c>
      <c r="C111" s="207"/>
      <c r="D111" s="127" t="s">
        <v>299</v>
      </c>
      <c r="E111" s="207"/>
      <c r="F111" s="199" t="s">
        <v>194</v>
      </c>
      <c r="G111" s="200">
        <v>3.5999999999999996</v>
      </c>
      <c r="H111" s="112"/>
      <c r="I111" s="224"/>
      <c r="J111" s="114"/>
      <c r="K111" s="203"/>
      <c r="L111" s="203"/>
      <c r="M111" s="204"/>
      <c r="N111" s="204"/>
      <c r="O111" s="407"/>
      <c r="P111" s="407"/>
      <c r="Q111" s="407"/>
      <c r="R111" s="408"/>
      <c r="S111" s="320"/>
      <c r="T111" s="320"/>
      <c r="U111" s="320"/>
      <c r="V111" s="320"/>
    </row>
    <row r="112" outlineLevel="1">
      <c r="A112" s="411" t="s">
        <v>474</v>
      </c>
      <c r="B112" s="399" t="s">
        <v>469</v>
      </c>
      <c r="C112" s="426"/>
      <c r="D112" s="407"/>
      <c r="E112" s="426" t="s">
        <v>476</v>
      </c>
      <c r="F112" s="407"/>
      <c r="G112" s="407"/>
      <c r="H112" s="1141"/>
      <c r="I112" s="221"/>
      <c r="J112" s="110"/>
      <c r="K112" s="407"/>
      <c r="L112" s="407"/>
      <c r="M112" s="407"/>
      <c r="N112" s="407"/>
      <c r="O112" s="407"/>
      <c r="P112" s="407"/>
      <c r="Q112" s="407"/>
      <c r="R112" s="408"/>
      <c r="S112" s="320"/>
      <c r="T112" s="320"/>
      <c r="U112" s="320"/>
      <c r="V112" s="320"/>
    </row>
    <row r="113" outlineLevel="1">
      <c r="A113" s="207"/>
      <c r="B113" s="399" t="s">
        <v>462</v>
      </c>
      <c r="C113" s="207"/>
      <c r="D113" s="127" t="s">
        <v>495</v>
      </c>
      <c r="E113" s="207"/>
      <c r="F113" s="199" t="s">
        <v>79</v>
      </c>
      <c r="G113" s="200">
        <v>10.799999999999999</v>
      </c>
      <c r="H113" s="112"/>
      <c r="I113" s="224"/>
      <c r="J113" s="114"/>
      <c r="K113" s="203"/>
      <c r="L113" s="203"/>
      <c r="M113" s="204"/>
      <c r="N113" s="204"/>
      <c r="O113" s="407"/>
      <c r="P113" s="407"/>
      <c r="Q113" s="407"/>
      <c r="R113" s="408"/>
      <c r="S113" s="320"/>
      <c r="T113" s="320"/>
      <c r="U113" s="320"/>
      <c r="V113" s="320"/>
    </row>
    <row r="114" outlineLevel="1">
      <c r="A114" s="411" t="s">
        <v>477</v>
      </c>
      <c r="B114" s="399" t="s">
        <v>469</v>
      </c>
      <c r="C114" s="426"/>
      <c r="D114" s="127" t="s">
        <v>81</v>
      </c>
      <c r="E114" s="426" t="s">
        <v>476</v>
      </c>
      <c r="F114" s="199" t="s">
        <v>194</v>
      </c>
      <c r="G114" s="200">
        <v>3.5999999999999996</v>
      </c>
      <c r="H114" s="1141"/>
      <c r="I114" s="221"/>
      <c r="J114" s="110"/>
      <c r="K114" s="203"/>
      <c r="L114" s="203"/>
      <c r="M114" s="204"/>
      <c r="N114" s="204"/>
      <c r="O114" s="205">
        <v>0.0</v>
      </c>
      <c r="P114" s="205">
        <v>1.0</v>
      </c>
      <c r="Q114" s="205">
        <v>1.0</v>
      </c>
      <c r="R114" s="408"/>
      <c r="S114" s="320"/>
      <c r="T114" s="320"/>
      <c r="U114" s="320"/>
      <c r="V114" s="320"/>
    </row>
    <row r="115" outlineLevel="1">
      <c r="A115" s="207"/>
      <c r="B115" s="399" t="s">
        <v>462</v>
      </c>
      <c r="C115" s="207"/>
      <c r="D115" s="127" t="s">
        <v>1066</v>
      </c>
      <c r="E115" s="207"/>
      <c r="F115" s="199" t="s">
        <v>194</v>
      </c>
      <c r="G115" s="200">
        <v>3.5999999999999996</v>
      </c>
      <c r="H115" s="112"/>
      <c r="I115" s="224"/>
      <c r="J115" s="114"/>
      <c r="K115" s="203"/>
      <c r="L115" s="203"/>
      <c r="M115" s="204"/>
      <c r="N115" s="204"/>
      <c r="O115" s="407"/>
      <c r="P115" s="407"/>
      <c r="Q115" s="407"/>
      <c r="R115" s="408"/>
      <c r="S115" s="179"/>
      <c r="T115" s="179"/>
      <c r="U115" s="179"/>
      <c r="V115" s="179"/>
    </row>
    <row r="116" outlineLevel="1">
      <c r="A116" s="411" t="s">
        <v>482</v>
      </c>
      <c r="B116" s="399" t="s">
        <v>469</v>
      </c>
      <c r="C116" s="426"/>
      <c r="D116" s="407"/>
      <c r="E116" s="426" t="s">
        <v>65</v>
      </c>
      <c r="F116" s="407"/>
      <c r="G116" s="407"/>
      <c r="H116" s="283" t="s">
        <v>4740</v>
      </c>
      <c r="I116" s="221"/>
      <c r="J116" s="110"/>
      <c r="K116" s="407"/>
      <c r="L116" s="407"/>
      <c r="M116" s="407"/>
      <c r="N116" s="407"/>
      <c r="O116" s="407"/>
      <c r="P116" s="407"/>
      <c r="Q116" s="407"/>
      <c r="R116" s="408"/>
      <c r="S116" s="179"/>
      <c r="T116" s="179"/>
      <c r="U116" s="179"/>
      <c r="V116" s="179"/>
    </row>
    <row r="117" outlineLevel="1">
      <c r="A117" s="207"/>
      <c r="B117" s="399" t="s">
        <v>462</v>
      </c>
      <c r="C117" s="207"/>
      <c r="D117" s="127" t="s">
        <v>166</v>
      </c>
      <c r="E117" s="207"/>
      <c r="F117" s="199" t="s">
        <v>145</v>
      </c>
      <c r="G117" s="200">
        <v>8.4</v>
      </c>
      <c r="H117" s="112"/>
      <c r="I117" s="224"/>
      <c r="J117" s="114"/>
      <c r="K117" s="203"/>
      <c r="L117" s="203"/>
      <c r="M117" s="204"/>
      <c r="N117" s="204"/>
      <c r="O117" s="407"/>
      <c r="P117" s="407"/>
      <c r="Q117" s="407"/>
      <c r="R117" s="408"/>
      <c r="S117" s="179"/>
      <c r="T117" s="179"/>
      <c r="U117" s="179"/>
      <c r="V117" s="179"/>
    </row>
    <row r="118">
      <c r="A118" s="312"/>
      <c r="B118" s="315"/>
      <c r="C118" s="317"/>
      <c r="D118" s="317"/>
      <c r="E118" s="319"/>
      <c r="F118" s="248"/>
      <c r="G118" s="248"/>
      <c r="H118" s="319"/>
      <c r="I118" s="319"/>
      <c r="J118" s="320"/>
      <c r="K118" s="320"/>
      <c r="L118" s="121"/>
      <c r="M118" s="121"/>
      <c r="N118" s="121"/>
      <c r="O118" s="179"/>
      <c r="P118" s="179"/>
      <c r="Q118" s="121"/>
      <c r="R118" s="121"/>
      <c r="S118" s="121"/>
      <c r="T118" s="121"/>
      <c r="U118" s="121"/>
      <c r="V118" s="121"/>
    </row>
    <row r="119">
      <c r="A119" s="429" t="s">
        <v>486</v>
      </c>
      <c r="B119" s="110"/>
      <c r="C119" s="392"/>
      <c r="D119" s="121"/>
      <c r="E119" s="121"/>
      <c r="F119" s="121"/>
      <c r="G119" s="121"/>
      <c r="H119" s="121"/>
      <c r="I119" s="121"/>
      <c r="J119" s="180"/>
      <c r="K119" s="121"/>
      <c r="L119" s="121"/>
      <c r="M119" s="121"/>
      <c r="N119" s="121"/>
      <c r="O119" s="121"/>
      <c r="P119" s="121"/>
      <c r="Q119" s="180"/>
      <c r="R119" s="121"/>
      <c r="S119" s="121"/>
      <c r="T119" s="121"/>
      <c r="U119" s="121"/>
      <c r="V119" s="121"/>
    </row>
    <row r="120" outlineLevel="1">
      <c r="A120" s="112"/>
      <c r="B120" s="114"/>
      <c r="C120" s="430" t="s">
        <v>487</v>
      </c>
      <c r="D120" s="430" t="s">
        <v>489</v>
      </c>
      <c r="E120" s="430" t="s">
        <v>49</v>
      </c>
      <c r="F120" s="430" t="s">
        <v>490</v>
      </c>
      <c r="G120" s="431"/>
      <c r="H120" s="319"/>
      <c r="I120" s="319"/>
      <c r="J120" s="320"/>
      <c r="K120" s="320"/>
      <c r="L120" s="121"/>
      <c r="M120" s="121"/>
      <c r="N120" s="121"/>
      <c r="O120" s="121"/>
      <c r="P120" s="121"/>
      <c r="Q120" s="121"/>
      <c r="R120" s="121"/>
      <c r="S120" s="121"/>
      <c r="T120" s="121"/>
      <c r="U120" s="121"/>
      <c r="V120" s="121"/>
    </row>
    <row r="121" outlineLevel="1">
      <c r="A121" s="432" t="s">
        <v>492</v>
      </c>
      <c r="B121" s="433" t="s">
        <v>455</v>
      </c>
      <c r="C121" s="127" t="str">
        <f t="array" ref="C121">INDEX(Dodges!$C$3:$U$84, MATCH($A$1,Dodges!$A$3:$A$85,0), MATCH(C120,Dodges!$C$2:$F$2,0))</f>
        <v>3-17</v>
      </c>
      <c r="D121" s="127" t="str">
        <f t="array" ref="D121">INDEX(Dodges!$C$3:$U$84, MATCH($A$1,Dodges!$A$3:$A$85,0), MATCH(D120,Dodges!$C$2:$F$2,0))</f>
        <v>6-17</v>
      </c>
      <c r="E121" s="127" t="str">
        <f t="array" ref="E121">INDEX(Dodges!$C$3:$U$84, MATCH($A$1,Dodges!$A$3:$A$85,0), MATCH(E120,Dodges!$C$2:$F$2,0))</f>
        <v>25 (20)</v>
      </c>
      <c r="F121" s="127" t="str">
        <f t="array" ref="F121">INDEX(Dodges!$C$3:$U$84, MATCH($A$1,Dodges!$A$3:$A$85,0), MATCH(F120,Dodges!$C$2:$F$2,0))</f>
        <v>33 (27)</v>
      </c>
      <c r="G121" s="402"/>
      <c r="H121" s="319"/>
      <c r="I121" s="319"/>
      <c r="J121" s="320"/>
      <c r="K121" s="320"/>
      <c r="L121" s="320"/>
      <c r="M121" s="121"/>
      <c r="N121" s="121"/>
      <c r="O121" s="121"/>
      <c r="P121" s="121"/>
      <c r="Q121" s="121"/>
      <c r="R121" s="121"/>
      <c r="S121" s="121"/>
      <c r="T121" s="121"/>
      <c r="U121" s="121"/>
      <c r="V121" s="121"/>
    </row>
    <row r="122" outlineLevel="1">
      <c r="A122" s="231"/>
      <c r="B122" s="433" t="s">
        <v>496</v>
      </c>
      <c r="C122" s="127" t="str">
        <f t="array" ref="C122">INDEX(Dodges!$G$3:$U$84, MATCH($A$1,Dodges!$A$3:$A$85,0), MATCH(C120,Dodges!$G$2:$J$2,0))</f>
        <v>4-15</v>
      </c>
      <c r="D122" s="127" t="str">
        <f t="array" ref="D122">INDEX(Dodges!$G$3:$U$84, MATCH($A$1,Dodges!$A$3:$A$85,0), MATCH(D120,Dodges!$G$2:$J$2,0))</f>
        <v>8-14</v>
      </c>
      <c r="E122" s="127" t="str">
        <f t="array" ref="E122">INDEX(Dodges!$G$3:$U$84, MATCH($A$1,Dodges!$A$3:$A$85,0), MATCH(E120,Dodges!$G$2:$J$2,0))</f>
        <v>29</v>
      </c>
      <c r="F122" s="127">
        <f t="array" ref="F122">INDEX(Dodges!$G$3:$U$84, MATCH($A$1,Dodges!$A$3:$A$85,0), MATCH(F120,Dodges!$G$2:$J$2,0))</f>
        <v>38</v>
      </c>
      <c r="G122" s="436"/>
      <c r="H122" s="319"/>
      <c r="I122" s="319"/>
      <c r="J122" s="320"/>
      <c r="K122" s="320"/>
      <c r="L122" s="320"/>
      <c r="M122" s="320"/>
      <c r="N122" s="320"/>
      <c r="O122" s="121"/>
      <c r="P122" s="121"/>
      <c r="Q122" s="121"/>
      <c r="R122" s="121"/>
      <c r="S122" s="121"/>
      <c r="T122" s="121"/>
      <c r="U122" s="121"/>
      <c r="V122" s="121"/>
    </row>
    <row r="123" outlineLevel="1">
      <c r="A123" s="112"/>
      <c r="B123" s="433" t="s">
        <v>497</v>
      </c>
      <c r="C123" s="127" t="str">
        <f t="array" ref="C123">INDEX(Dodges!$K$3:$U$84, MATCH($A$1,Dodges!$A$3:$A$85,0), MATCH(C120,Dodges!$K$2:$N$2,0))</f>
        <v>5-16</v>
      </c>
      <c r="D123" s="127" t="str">
        <f t="array" ref="D123">INDEX(Dodges!$K$3:$U$84, MATCH($A$1,Dodges!$A$3:$A$85,0), MATCH(D120,Dodges!$K$2:$N$2,0))</f>
        <v>9-14</v>
      </c>
      <c r="E123" s="127" t="str">
        <f t="array" ref="E123">INDEX(Dodges!$K$3:$U$84, MATCH($A$1,Dodges!$A$3:$A$85,0), MATCH(E120,Dodges!$K$2:$N$2,0))</f>
        <v>34</v>
      </c>
      <c r="F123" s="127" t="str">
        <f t="array" ref="F123">INDEX(Dodges!$K$3:$U$84, MATCH($A$1,Dodges!$A$3:$A$85,0), MATCH(F120,Dodges!$K$2:$N$2,0))</f>
        <v>51</v>
      </c>
      <c r="G123" s="436"/>
      <c r="H123" s="434"/>
      <c r="I123" s="434"/>
      <c r="J123" s="179"/>
      <c r="K123" s="179"/>
      <c r="L123" s="179"/>
      <c r="M123" s="179"/>
      <c r="N123" s="179"/>
      <c r="O123" s="121"/>
      <c r="P123" s="121"/>
      <c r="Q123" s="121"/>
      <c r="R123" s="121"/>
      <c r="S123" s="121"/>
      <c r="T123" s="121"/>
      <c r="U123" s="121"/>
      <c r="V123" s="121"/>
    </row>
    <row r="124" outlineLevel="1">
      <c r="A124" s="432" t="s">
        <v>498</v>
      </c>
      <c r="B124" s="433" t="s">
        <v>499</v>
      </c>
      <c r="C124" s="127" t="str">
        <f t="array" ref="C124">INDEX(Dodges!$O$3:$U$84, MATCH($A$1,Dodges!$A$3:$A$85,0), MATCH(C120,Dodges!$O$2:$R$2,0))</f>
        <v>3-29</v>
      </c>
      <c r="D124" s="127" t="str">
        <f t="array" ref="D124">INDEX(Dodges!$O$3:$U$84, MATCH($A$1,Dodges!$A$3:$A$85,0), MATCH(D120,Dodges!$O$2:$R$2,0))</f>
        <v>6-27</v>
      </c>
      <c r="E124" s="127" t="str">
        <f t="array" ref="E124">INDEX(Dodges!$O$3:$U$84, MATCH($A$1,Dodges!$A$3:$A$85,0), MATCH(E120,Dodges!$O$2:$R$2,0))</f>
        <v>50</v>
      </c>
      <c r="F124" s="248"/>
      <c r="G124" s="248"/>
      <c r="H124" s="180"/>
      <c r="I124" s="180"/>
      <c r="J124" s="121"/>
      <c r="K124" s="121"/>
      <c r="L124" s="121"/>
      <c r="M124" s="121"/>
      <c r="N124" s="121"/>
      <c r="O124" s="320"/>
      <c r="P124" s="320"/>
      <c r="Q124" s="320"/>
      <c r="R124" s="320"/>
      <c r="S124" s="320"/>
      <c r="T124" s="320"/>
      <c r="U124" s="320"/>
      <c r="V124" s="320"/>
    </row>
    <row r="125" outlineLevel="1">
      <c r="A125" s="112"/>
      <c r="B125" s="433" t="s">
        <v>500</v>
      </c>
      <c r="C125" s="127" t="str">
        <f t="array" ref="C125">INDEX(Dodges!$S$3:$U$84, MATCH($A$1,Dodges!$A$3:$A$85,0), MATCH(C120,Dodges!$S$2:$U$2,0))</f>
        <v>3-21</v>
      </c>
      <c r="D125" s="127" t="str">
        <f t="array" ref="D125">INDEX(Dodges!$S$3:$U$84, MATCH($A$1,Dodges!$A$3:$A$85,0), MATCH(D120,Dodges!$S$2:$U$2,0))</f>
        <v>6-20</v>
      </c>
      <c r="E125" s="127" t="str">
        <f t="array" ref="E125">INDEX(Dodges!$S$3:$U$84, MATCH($A$1,Dodges!$A$3:$A$85,0), MATCH(E120,Dodges!$S$2:$U$2,0))</f>
        <v>真横：84
真上：112
真下：68</v>
      </c>
      <c r="F125" s="436"/>
      <c r="G125" s="436"/>
      <c r="H125" s="180"/>
      <c r="I125" s="180"/>
      <c r="J125" s="179"/>
      <c r="K125" s="179"/>
      <c r="L125" s="179"/>
      <c r="M125" s="179"/>
      <c r="N125" s="121"/>
      <c r="O125" s="180"/>
      <c r="P125" s="180"/>
      <c r="Q125" s="180"/>
      <c r="R125" s="180"/>
      <c r="S125" s="180"/>
      <c r="T125" s="180"/>
      <c r="U125" s="180"/>
      <c r="V125" s="180"/>
    </row>
    <row r="126">
      <c r="A126" s="438"/>
      <c r="B126" s="439"/>
      <c r="C126" s="431"/>
      <c r="D126" s="431"/>
      <c r="E126" s="440"/>
      <c r="F126" s="431"/>
      <c r="G126" s="431"/>
      <c r="H126" s="431"/>
      <c r="I126" s="431"/>
      <c r="J126" s="121"/>
      <c r="K126" s="319"/>
      <c r="L126" s="319"/>
      <c r="M126" s="319"/>
      <c r="N126" s="319"/>
      <c r="O126" s="180"/>
      <c r="P126" s="180"/>
      <c r="Q126" s="180"/>
      <c r="R126" s="180"/>
      <c r="S126" s="180"/>
      <c r="T126" s="180"/>
      <c r="U126" s="180"/>
      <c r="V126" s="180"/>
    </row>
    <row r="127">
      <c r="A127" s="2523" t="s">
        <v>501</v>
      </c>
      <c r="B127" s="110"/>
      <c r="C127" s="2524"/>
      <c r="D127" s="2525"/>
      <c r="E127" s="2524"/>
      <c r="F127" s="2526"/>
      <c r="G127" s="2526"/>
      <c r="H127" s="179"/>
      <c r="I127" s="179"/>
      <c r="J127" s="180"/>
      <c r="K127" s="180"/>
      <c r="L127" s="180"/>
      <c r="M127" s="180"/>
      <c r="N127" s="180"/>
      <c r="O127" s="180"/>
      <c r="P127" s="180"/>
      <c r="Q127" s="180"/>
      <c r="R127" s="180"/>
      <c r="S127" s="180"/>
      <c r="T127" s="180"/>
      <c r="U127" s="180"/>
      <c r="V127" s="180"/>
    </row>
    <row r="128" outlineLevel="1">
      <c r="A128" s="112"/>
      <c r="B128" s="114"/>
      <c r="C128" s="2527" t="s">
        <v>487</v>
      </c>
      <c r="D128" s="2527" t="s">
        <v>49</v>
      </c>
      <c r="E128" s="2527" t="s">
        <v>48</v>
      </c>
      <c r="F128" s="2527" t="s">
        <v>50</v>
      </c>
      <c r="G128" s="2528" t="s">
        <v>51</v>
      </c>
      <c r="H128" s="320"/>
      <c r="I128" s="320"/>
      <c r="J128" s="179"/>
      <c r="K128" s="444" t="str">
        <f>'テンプレート'!K116</f>
        <v>アイテム取得</v>
      </c>
      <c r="L128" s="117"/>
      <c r="M128" s="445" t="str">
        <f>'テンプレート'!M116</f>
        <v>取得フレーム</v>
      </c>
      <c r="N128" s="445" t="str">
        <f>'テンプレート'!N116</f>
        <v>Duration</v>
      </c>
      <c r="O128" s="180"/>
      <c r="P128" s="180"/>
      <c r="Q128" s="180"/>
      <c r="R128" s="180"/>
      <c r="S128" s="180"/>
      <c r="T128" s="180"/>
      <c r="U128" s="180"/>
      <c r="V128" s="180"/>
    </row>
    <row r="129" outlineLevel="1">
      <c r="A129" s="446" t="s">
        <v>502</v>
      </c>
      <c r="B129" s="447" t="s">
        <v>503</v>
      </c>
      <c r="C129" s="1136"/>
      <c r="D129" s="564">
        <f t="array" ref="D129">INDEX('Ledge  Tech'!$C$3:$C131, MATCH($A$1,'Ledge  Tech'!$A$3:$A$109,0), MATCH(D128,'Ledge  Tech'!$C$2,0))</f>
        <v>19</v>
      </c>
      <c r="E129" s="1136"/>
      <c r="F129" s="1136"/>
      <c r="G129" s="1136"/>
      <c r="H129" s="320"/>
      <c r="I129" s="320"/>
      <c r="J129" s="121"/>
      <c r="K129" s="449" t="str">
        <f>'テンプレート'!K117</f>
        <v>小アイテム</v>
      </c>
      <c r="L129" s="450" t="str">
        <f>'テンプレート'!L117</f>
        <v>On-Spot</v>
      </c>
      <c r="M129" s="127" t="str">
        <f t="array" ref="M129">INDEX('Item Throws'!$C$3:$D$109, MATCH($A$1,'Item Throws'!$A$3:$A$109,0), MATCH(M$128,'Item Throws'!$C$2:$AA$2,0))</f>
        <v>-</v>
      </c>
      <c r="N129" s="127">
        <f t="array" ref="N129">INDEX('Item Throws'!$C$3:$D$109, MATCH($A$1,'Item Throws'!$A$3:$A$109,0), MATCH(N$128,'Item Throws'!$C$2:$AA$2,0))</f>
        <v>7</v>
      </c>
      <c r="O129" s="180"/>
      <c r="P129" s="180"/>
      <c r="Q129" s="180"/>
      <c r="R129" s="180"/>
      <c r="S129" s="180"/>
      <c r="T129" s="180"/>
      <c r="U129" s="180"/>
      <c r="V129" s="180"/>
    </row>
    <row r="130" outlineLevel="1">
      <c r="A130" s="222"/>
      <c r="B130" s="447" t="s">
        <v>455</v>
      </c>
      <c r="C130" s="564" t="str">
        <f t="array" ref="C130">INDEX('Ledge  Tech'!$D$3:$E131, MATCH($A$1,'Ledge  Tech'!$A$3:$A$109,0), MATCH(C128,'Ledge  Tech'!$D$2:$E$2,0))</f>
        <v>1-33</v>
      </c>
      <c r="D130" s="564">
        <f t="array" ref="D130">INDEX('Ledge  Tech'!$D$3:$E131, MATCH($A$1,'Ledge  Tech'!$A$3:$A$109,0), MATCH(D128,'Ledge  Tech'!$D$2:$E$2,0))</f>
        <v>34</v>
      </c>
      <c r="E130" s="1136"/>
      <c r="F130" s="1136"/>
      <c r="G130" s="1136"/>
      <c r="H130" s="320"/>
      <c r="I130" s="320"/>
      <c r="J130" s="179"/>
      <c r="K130" s="207"/>
      <c r="L130" s="450" t="str">
        <f>'テンプレート'!L118</f>
        <v>歩き</v>
      </c>
      <c r="M130" s="127" t="str">
        <f t="array" ref="M130">INDEX('Item Throws'!$E$3:$F$109, MATCH($A$1,'Item Throws'!$A$3:$A$109,0), MATCH(M$128,'Item Throws'!$E$2:$AA$2,0))</f>
        <v>-</v>
      </c>
      <c r="N130" s="127">
        <f t="array" ref="N130">INDEX('Item Throws'!$E$3:$F$109, MATCH($A$1,'Item Throws'!$A$3:$A$109,0), MATCH(N$128,'Item Throws'!$E$2:$AA$2,0))</f>
        <v>19</v>
      </c>
      <c r="O130" s="180"/>
      <c r="P130" s="180"/>
      <c r="Q130" s="180"/>
      <c r="R130" s="180"/>
      <c r="S130" s="180"/>
      <c r="T130" s="180"/>
      <c r="U130" s="180"/>
      <c r="V130" s="180"/>
    </row>
    <row r="131" outlineLevel="1">
      <c r="A131" s="222"/>
      <c r="B131" s="447" t="s">
        <v>486</v>
      </c>
      <c r="C131" s="564" t="str">
        <f t="array" ref="C131">INDEX('Ledge  Tech'!$F$3:$G$109, MATCH($A$1,'Ledge  Tech'!$A$3:$A$109,0), MATCH(C128,'Ledge  Tech'!$F$2:$G$2,0))</f>
        <v>1-26</v>
      </c>
      <c r="D131" s="564">
        <f t="array" ref="D131">INDEX('Ledge  Tech'!$F$3:$G$109, MATCH($A$1,'Ledge  Tech'!$A$3:$A$109,0), MATCH(D128,'Ledge  Tech'!$F$2:$G$2,0))</f>
        <v>45</v>
      </c>
      <c r="E131" s="1136"/>
      <c r="F131" s="1136"/>
      <c r="G131" s="1136"/>
      <c r="H131" s="320"/>
      <c r="I131" s="320"/>
      <c r="J131" s="121"/>
      <c r="K131" s="451" t="str">
        <f>'テンプレート'!K119</f>
        <v>アイテム投擲</v>
      </c>
      <c r="L131" s="117"/>
      <c r="M131" s="445" t="str">
        <f>'テンプレート'!M119</f>
        <v>投擲フレーム</v>
      </c>
      <c r="N131" s="445" t="str">
        <f>'テンプレート'!N119</f>
        <v>Duration</v>
      </c>
      <c r="O131" s="180"/>
      <c r="P131" s="180"/>
      <c r="Q131" s="180"/>
      <c r="R131" s="180"/>
      <c r="S131" s="180"/>
      <c r="T131" s="180"/>
      <c r="U131" s="180"/>
      <c r="V131" s="180"/>
    </row>
    <row r="132" outlineLevel="1">
      <c r="A132" s="222"/>
      <c r="B132" s="447" t="s">
        <v>505</v>
      </c>
      <c r="C132" s="564" t="str">
        <f t="array" ref="C132">INDEX('Ledge  Tech'!$H$3:$I$109, MATCH($A$1,'Ledge  Tech'!$A$3:$A$109,0), MATCH(C128,'Ledge  Tech'!$H$2:$I$2,0))</f>
        <v>1-12</v>
      </c>
      <c r="D132" s="564">
        <f t="array" ref="D132">INDEX('Ledge  Tech'!$H$3:$I$109, MATCH($A$1,'Ledge  Tech'!$A$3:$A$109,0), MATCH(D128,'Ledge  Tech'!$H$2:$I$2,0))</f>
        <v>14</v>
      </c>
      <c r="E132" s="1136"/>
      <c r="F132" s="1136"/>
      <c r="G132" s="1136"/>
      <c r="H132" s="320"/>
      <c r="I132" s="320"/>
      <c r="J132" s="179"/>
      <c r="K132" s="1066" t="str">
        <f>'テンプレート'!K120</f>
        <v>Ground投擲</v>
      </c>
      <c r="L132" s="450" t="str">
        <f>'テンプレート'!L120</f>
        <v>前Throws</v>
      </c>
      <c r="M132" s="127" t="str">
        <f t="array" ref="M132">INDEX('Item Throws'!$G$3:$H$109, MATCH($A$1,'Item Throws'!$A$3:$A$109,0), MATCH(M$131,'Item Throws'!$G$2:$AA$2,0))</f>
        <v>8</v>
      </c>
      <c r="N132" s="127">
        <f t="array" ref="N132">INDEX('Item Throws'!$G$3:$H$109, MATCH($A$1,'Item Throws'!$A$3:$A$109,0), MATCH(N$131,'Item Throws'!$G$2:$AA$2,0))</f>
        <v>24</v>
      </c>
      <c r="O132" s="121"/>
      <c r="P132" s="121"/>
      <c r="Q132" s="121"/>
      <c r="R132" s="121"/>
      <c r="S132" s="121"/>
      <c r="T132" s="121"/>
      <c r="U132" s="121"/>
      <c r="V132" s="121"/>
    </row>
    <row r="133" outlineLevel="1">
      <c r="A133" s="207"/>
      <c r="B133" s="447" t="s">
        <v>506</v>
      </c>
      <c r="C133" s="564" t="str">
        <f t="array" ref="C133">INDEX('Ledge  Tech'!$J$3:$M$109, MATCH($A$1,'Ledge  Tech'!$A$3:$A$109,0), MATCH(C128,'Ledge  Tech'!$J$2:$M$2,0))</f>
        <v>1-20</v>
      </c>
      <c r="D133" s="564">
        <f t="array" ref="D133">INDEX('Ledge  Tech'!$J$3:$M$109, MATCH($A$1,'Ledge  Tech'!$A$3:$A$109,0), MATCH(D128,'Ledge  Tech'!$J$2:$M$2,0))</f>
        <v>55</v>
      </c>
      <c r="E133" s="564" t="str">
        <f t="array" ref="E133">INDEX('Ledge  Tech'!$J$3:$M$109, MATCH($A$1,'Ledge  Tech'!$A$3:$A$109,0), MATCH(E128,'Ledge  Tech'!$J$2:$M$2,0))</f>
        <v>18-20</v>
      </c>
      <c r="F133" s="564">
        <f t="array" ref="F133">INDEX('Ledge  Tech'!$J$3:$M$109, MATCH($A$1,'Ledge  Tech'!$A$3:$A$109,0), MATCH(F128,'Ledge  Tech'!$J$2:$M$2,0))</f>
        <v>9</v>
      </c>
      <c r="G133" s="564">
        <f>F133*1.2</f>
        <v>10.8</v>
      </c>
      <c r="H133" s="320"/>
      <c r="I133" s="320"/>
      <c r="J133" s="121"/>
      <c r="K133" s="222"/>
      <c r="L133" s="450" t="str">
        <f>'テンプレート'!L121</f>
        <v>後Throws</v>
      </c>
      <c r="M133" s="127" t="str">
        <f t="array" ref="M133">INDEX('Item Throws'!$I$3:$J$109, MATCH($A$1,'Item Throws'!$A$3:$A$109,0), MATCH(M$131,'Item Throws'!$I$2:$AA$2,0))</f>
        <v>11</v>
      </c>
      <c r="N133" s="127">
        <f t="array" ref="N133">INDEX('Item Throws'!$I$3:$J$109, MATCH($A$1,'Item Throws'!$A$3:$A$109,0), MATCH(N$131,'Item Throws'!$I$2:$AA$2,0))</f>
        <v>24</v>
      </c>
      <c r="O133" s="121"/>
      <c r="P133" s="121"/>
      <c r="Q133" s="121"/>
      <c r="R133" s="121"/>
      <c r="S133" s="121"/>
      <c r="T133" s="121"/>
      <c r="U133" s="121"/>
      <c r="V133" s="121"/>
    </row>
    <row r="134" outlineLevel="1">
      <c r="A134" s="446" t="s">
        <v>507</v>
      </c>
      <c r="B134" s="447" t="s">
        <v>455</v>
      </c>
      <c r="C134" s="564" t="str">
        <f t="array" ref="C134">INDEX('Ledge  Tech'!$N$3:$O$109, MATCH($A$1,'Ledge  Tech'!$A$3:$A$109,0), MATCH(C128,'Ledge  Tech'!$N$2:$O$2,0))</f>
        <v>1-20</v>
      </c>
      <c r="D134" s="564">
        <f t="array" ref="D134">INDEX('Ledge  Tech'!$N$3:$O$109, MATCH($A$1,'Ledge  Tech'!$A$3:$A$109,0), MATCH(D128,'Ledge  Tech'!$N$2:$O$2,0))</f>
        <v>26</v>
      </c>
      <c r="E134" s="1136"/>
      <c r="F134" s="1136"/>
      <c r="G134" s="1136"/>
      <c r="H134" s="320"/>
      <c r="I134" s="320"/>
      <c r="J134" s="179"/>
      <c r="K134" s="222"/>
      <c r="L134" s="450" t="str">
        <f>'テンプレート'!L122</f>
        <v>上Throws</v>
      </c>
      <c r="M134" s="127" t="str">
        <f t="array" ref="M134">INDEX('Item Throws'!$K$3:$L$109, MATCH($A$1,'Item Throws'!$A$3:$A$109,0), MATCH(M$131,'Item Throws'!$K$2:$AA$2,0))</f>
        <v>12</v>
      </c>
      <c r="N134" s="127">
        <f t="array" ref="N134">INDEX('Item Throws'!$K$3:$L$109, MATCH($A$1,'Item Throws'!$A$3:$A$109,0), MATCH(N$131,'Item Throws'!$K$2:$AA$2,0))</f>
        <v>23</v>
      </c>
      <c r="O134" s="320"/>
      <c r="P134" s="320"/>
      <c r="Q134" s="320"/>
      <c r="R134" s="320"/>
      <c r="S134" s="320"/>
      <c r="T134" s="320"/>
      <c r="U134" s="320"/>
      <c r="V134" s="320"/>
    </row>
    <row r="135" outlineLevel="1">
      <c r="A135" s="222"/>
      <c r="B135" s="447" t="s">
        <v>496</v>
      </c>
      <c r="C135" s="564" t="str">
        <f t="array" ref="C135">INDEX('Ledge  Tech'!$P$3:$Q$109, MATCH($A$1,'Ledge  Tech'!$A$3:$A$109,0), MATCH(C128,'Ledge  Tech'!$P$2:$Q$2,0))</f>
        <v>1-20</v>
      </c>
      <c r="D135" s="564">
        <f t="array" ref="D135">INDEX('Ledge  Tech'!$P$3:$Q$109, MATCH($A$1,'Ledge  Tech'!$A$3:$A$109,0), MATCH(D128,'Ledge  Tech'!$P$2:$Q$2,0))</f>
        <v>40</v>
      </c>
      <c r="E135" s="1136"/>
      <c r="F135" s="1136"/>
      <c r="G135" s="1136"/>
      <c r="H135" s="320"/>
      <c r="I135" s="320"/>
      <c r="J135" s="121"/>
      <c r="K135" s="222"/>
      <c r="L135" s="450" t="str">
        <f>'テンプレート'!L123</f>
        <v>下Throws</v>
      </c>
      <c r="M135" s="127" t="str">
        <f t="array" ref="M135">INDEX('Item Throws'!$M$3:$N$109, MATCH($A$1,'Item Throws'!$A$3:$A$109,0), MATCH(M$131,'Item Throws'!$M$2:$AA$2,0))</f>
        <v>7</v>
      </c>
      <c r="N135" s="127">
        <f t="array" ref="N135">INDEX('Item Throws'!$M$3:$N$109, MATCH($A$1,'Item Throws'!$A$3:$A$109,0), MATCH(N$131,'Item Throws'!$M$2:$AA$2,0))</f>
        <v>19</v>
      </c>
      <c r="O135" s="180"/>
      <c r="P135" s="180"/>
      <c r="Q135" s="180"/>
      <c r="R135" s="180"/>
      <c r="S135" s="180"/>
      <c r="T135" s="180"/>
      <c r="U135" s="180"/>
      <c r="V135" s="180"/>
    </row>
    <row r="136" outlineLevel="1">
      <c r="A136" s="207"/>
      <c r="B136" s="447" t="s">
        <v>497</v>
      </c>
      <c r="C136" s="564" t="str">
        <f t="array" ref="C136">INDEX('Ledge  Tech'!$R$3:$S$109, MATCH($A$1,'Ledge  Tech'!$A$3:$A$109,0), MATCH(C128,'Ledge  Tech'!$R$2:$S$2,0))</f>
        <v>1-20</v>
      </c>
      <c r="D136" s="564">
        <f t="array" ref="D136">INDEX('Ledge  Tech'!$R$3:$S$109, MATCH($A$1,'Ledge  Tech'!$A$3:$A$109,0), MATCH(D128,'Ledge  Tech'!$R$2:$S$2,0))</f>
        <v>40</v>
      </c>
      <c r="E136" s="1136"/>
      <c r="F136" s="1136"/>
      <c r="G136" s="1136"/>
      <c r="H136" s="320"/>
      <c r="I136" s="320"/>
      <c r="J136" s="179"/>
      <c r="K136" s="222"/>
      <c r="L136" s="453" t="str">
        <f>'テンプレート'!L124</f>
        <v>ダッシュ</v>
      </c>
      <c r="M136" s="127" t="str">
        <f t="array" ref="M136">INDEX('Item Throws'!$O$3:$P$109, MATCH($A$1,'Item Throws'!$A$3:$A$109,0), MATCH(M$131,'Item Throws'!$O$2:$AA$2,0))</f>
        <v>5</v>
      </c>
      <c r="N136" s="127">
        <f t="array" ref="N136">INDEX('Item Throws'!$O$3:$P$109, MATCH($A$1,'Item Throws'!$A$3:$A$109,0), MATCH(N$131,'Item Throws'!$O$2:$AA$2,0))</f>
        <v>29</v>
      </c>
      <c r="O136" s="180"/>
      <c r="P136" s="180"/>
      <c r="Q136" s="180"/>
      <c r="R136" s="180"/>
      <c r="S136" s="180"/>
      <c r="T136" s="180"/>
      <c r="U136" s="180"/>
      <c r="V136" s="180"/>
    </row>
    <row r="137" outlineLevel="1">
      <c r="A137" s="446" t="s">
        <v>508</v>
      </c>
      <c r="B137" s="447" t="s">
        <v>509</v>
      </c>
      <c r="C137" s="1136"/>
      <c r="D137" s="564" t="str">
        <f t="array" ref="D137">INDEX('Get-Ups'!$C$3:$C131, MATCH($A$1,'Get-Ups'!$A$3:$A$109,0), MATCH(D128,'Get-Ups'!$C$2:$AD$2,0))</f>
        <v>25</v>
      </c>
      <c r="E137" s="1136"/>
      <c r="F137" s="1136"/>
      <c r="G137" s="1136"/>
      <c r="H137" s="320"/>
      <c r="I137" s="320"/>
      <c r="J137" s="121"/>
      <c r="K137" s="207"/>
      <c r="L137" s="453" t="str">
        <f>'テンプレート'!L125</f>
        <v>On-Spot捨て</v>
      </c>
      <c r="M137" s="127" t="str">
        <f t="array" ref="M137">INDEX('Item Throws'!$Q$3:$R$109, MATCH($A$1,'Item Throws'!$A$3:$A$109,0), MATCH(M$131,'Item Throws'!$Q$2:$AA$2,0))</f>
        <v>6</v>
      </c>
      <c r="N137" s="127">
        <f t="array" ref="N137">INDEX('Item Throws'!$Q$3:$R$109, MATCH($A$1,'Item Throws'!$A$3:$A$109,0), MATCH(N$131,'Item Throws'!$Q$2:$AA$2,0))</f>
        <v>23</v>
      </c>
      <c r="O137" s="180"/>
      <c r="P137" s="180"/>
      <c r="Q137" s="180"/>
      <c r="R137" s="180"/>
      <c r="S137" s="180"/>
      <c r="T137" s="180"/>
      <c r="U137" s="180"/>
      <c r="V137" s="180"/>
    </row>
    <row r="138" outlineLevel="1">
      <c r="A138" s="222"/>
      <c r="B138" s="447" t="s">
        <v>455</v>
      </c>
      <c r="C138" s="2529" t="str">
        <f t="array" ref="C138">INDEX('Get-Ups'!$D$3:$E131, MATCH($A$1,'Get-Ups'!$A$3:$A$109,0), MATCH(C128,'Get-Ups'!$D$2:$AD$2,0))</f>
        <v>1-22</v>
      </c>
      <c r="D138" s="2530">
        <f t="array" ref="D138">INDEX('Get-Ups'!$D$3:$E131, MATCH($A$1,'Get-Ups'!$A$3:$A$109,0), MATCH(D128,'Get-Ups'!$D$2:$AD$2,0))</f>
        <v>29</v>
      </c>
      <c r="E138" s="1136"/>
      <c r="F138" s="1136"/>
      <c r="G138" s="1136"/>
      <c r="H138" s="320"/>
      <c r="I138" s="320"/>
      <c r="J138" s="179"/>
      <c r="K138" s="1066" t="str">
        <f>'テンプレート'!K126</f>
        <v>Air投擲</v>
      </c>
      <c r="L138" s="450" t="str">
        <f>'テンプレート'!L126</f>
        <v>前Throws</v>
      </c>
      <c r="M138" s="127" t="str">
        <f t="array" ref="M138">INDEX('Item Throws'!$S$3:$T$109, MATCH($A$1,'Item Throws'!$A$3:$A$109,0), MATCH(M$131,'Item Throws'!$S$2:$AA$2,0))</f>
        <v>8</v>
      </c>
      <c r="N138" s="127">
        <f t="array" ref="N138">INDEX('Item Throws'!$S$3:$T$109, MATCH($A$1,'Item Throws'!$A$3:$A$109,0), MATCH(N$131,'Item Throws'!$S$2:$AA$2,0))</f>
        <v>24</v>
      </c>
      <c r="O138" s="180"/>
      <c r="P138" s="180"/>
      <c r="Q138" s="180"/>
      <c r="R138" s="180"/>
      <c r="S138" s="180"/>
      <c r="T138" s="180"/>
      <c r="U138" s="180"/>
      <c r="V138" s="180"/>
    </row>
    <row r="139" outlineLevel="1">
      <c r="A139" s="222"/>
      <c r="B139" s="447" t="s">
        <v>496</v>
      </c>
      <c r="C139" s="2529" t="str">
        <f t="array" ref="C139">INDEX('Get-Ups'!$F$3:$G$109, MATCH($A$1,'Get-Ups'!$A$3:$A$109,0), MATCH(C128,'Get-Ups'!$F$2:$AD$2,0))</f>
        <v>1-21</v>
      </c>
      <c r="D139" s="2530">
        <f t="array" ref="D139">INDEX('Get-Ups'!$F$3:$G$109, MATCH($A$1,'Get-Ups'!$A$3:$A$109,0), MATCH(D128,'Get-Ups'!$F$2:$AD$2,0))</f>
        <v>35</v>
      </c>
      <c r="E139" s="1136"/>
      <c r="F139" s="1136"/>
      <c r="G139" s="1136"/>
      <c r="H139" s="320"/>
      <c r="I139" s="320"/>
      <c r="J139" s="121"/>
      <c r="K139" s="222"/>
      <c r="L139" s="450" t="str">
        <f>'テンプレート'!L127</f>
        <v>後Throws</v>
      </c>
      <c r="M139" s="127" t="str">
        <f t="array" ref="M139">INDEX('Item Throws'!$U$3:$V$109, MATCH($A$1,'Item Throws'!$A$3:$A$109,0), MATCH(M$131,'Item Throws'!$U$2:$AA$2,0))</f>
        <v>11</v>
      </c>
      <c r="N139" s="127">
        <f t="array" ref="N139">INDEX('Item Throws'!$U$3:$V$109, MATCH($A$1,'Item Throws'!$A$3:$A$109,0), MATCH(N$131,'Item Throws'!$U$2:$AA$2,0))</f>
        <v>24</v>
      </c>
      <c r="O139" s="180"/>
      <c r="P139" s="180"/>
      <c r="Q139" s="180"/>
      <c r="R139" s="180"/>
      <c r="S139" s="180"/>
      <c r="T139" s="180"/>
      <c r="U139" s="180"/>
      <c r="V139" s="180"/>
    </row>
    <row r="140" outlineLevel="1">
      <c r="A140" s="222"/>
      <c r="B140" s="447" t="s">
        <v>497</v>
      </c>
      <c r="C140" s="564" t="str">
        <f t="array" ref="C140">INDEX('Get-Ups'!$H$3:$I$109, MATCH($A$1,'Get-Ups'!$A$3:$A$109,0), MATCH(C128,'Get-Ups'!$H$2:$AD$2,0))</f>
        <v>1-22</v>
      </c>
      <c r="D140" s="564">
        <f t="array" ref="D140">INDEX('Get-Ups'!$H$3:$I$109, MATCH($A$1,'Get-Ups'!$A$3:$A$109,0), MATCH(D128,'Get-Ups'!$H$2:$AD$2,0))</f>
        <v>35</v>
      </c>
      <c r="E140" s="1136"/>
      <c r="F140" s="1136"/>
      <c r="G140" s="1136"/>
      <c r="H140" s="320"/>
      <c r="I140" s="320"/>
      <c r="J140" s="179"/>
      <c r="K140" s="222"/>
      <c r="L140" s="450" t="str">
        <f>'テンプレート'!L128</f>
        <v>上Throws</v>
      </c>
      <c r="M140" s="127" t="str">
        <f t="array" ref="M140">INDEX('Item Throws'!$W$3:$X$109, MATCH($A$1,'Item Throws'!$A$3:$A$109,0), MATCH(M$131,'Item Throws'!$W$2:$AA$2,0))</f>
        <v>12</v>
      </c>
      <c r="N140" s="127">
        <f t="array" ref="N140">INDEX('Item Throws'!$W$3:$X$109, MATCH($A$1,'Item Throws'!$A$3:$A$109,0), MATCH(N$131,'Item Throws'!$W$2:$AA$2,0))</f>
        <v>23</v>
      </c>
      <c r="O140" s="180"/>
      <c r="P140" s="180"/>
      <c r="Q140" s="180"/>
      <c r="R140" s="180"/>
      <c r="S140" s="180"/>
      <c r="T140" s="180"/>
      <c r="U140" s="180"/>
      <c r="V140" s="180"/>
    </row>
    <row r="141" outlineLevel="1">
      <c r="A141" s="222"/>
      <c r="B141" s="447" t="s">
        <v>510</v>
      </c>
      <c r="C141" s="2531" t="str">
        <f t="array" ref="C141">INDEX('Get-Ups'!$J$3:$M$109, MATCH($A$1,'Get-Ups'!$A$3:$A$109,0), MATCH(C128,'Get-Ups'!$J$2:$AD$2,0))</f>
        <v>1-26</v>
      </c>
      <c r="D141" s="2532">
        <f t="array" ref="D141">INDEX('Get-Ups'!$J$3:$M$109, MATCH($A$1,'Get-Ups'!$A$3:$A$109,0), MATCH(D128,'Get-Ups'!$J$2:$AD$2,0))</f>
        <v>45</v>
      </c>
      <c r="E141" s="2529" t="str">
        <f t="array" ref="E141">INDEX('Get-Ups'!$J$3:$M$109, MATCH($A$1,'Get-Ups'!$A$3:$A$109,0), MATCH(E128,'Get-Ups'!$J$2:$AD$2,0))</f>
        <v>15-16</v>
      </c>
      <c r="F141" s="2530">
        <f t="array" ref="F141">INDEX('Get-Ups'!$J$3:$M$109, MATCH($A$1,'Get-Ups'!$A$3:$A$109,0), MATCH(F128,'Get-Ups'!$J$2:$AD$2,0))</f>
        <v>7</v>
      </c>
      <c r="G141" s="564">
        <f t="shared" ref="G141:G142" si="1">F141*1.2</f>
        <v>8.4</v>
      </c>
      <c r="H141" s="320"/>
      <c r="I141" s="320"/>
      <c r="J141" s="121"/>
      <c r="K141" s="207"/>
      <c r="L141" s="450" t="str">
        <f>'テンプレート'!L129</f>
        <v>下Throws</v>
      </c>
      <c r="M141" s="127" t="str">
        <f t="array" ref="M141">INDEX('Item Throws'!$Y$3:$Z$109, MATCH($A$1,'Item Throws'!$A$3:$A$109,0), MATCH(M$131,'Item Throws'!$Y$2:$AA$2,0))</f>
        <v>7</v>
      </c>
      <c r="N141" s="127">
        <f t="array" ref="N141">INDEX('Item Throws'!$Y$3:$Z$109, MATCH($A$1,'Item Throws'!$A$3:$A$109,0), MATCH(N$131,'Item Throws'!$Y$2:$AA$2,0))</f>
        <v>19</v>
      </c>
      <c r="O141" s="121"/>
      <c r="P141" s="121"/>
      <c r="Q141" s="121"/>
      <c r="R141" s="121"/>
      <c r="S141" s="121"/>
      <c r="T141" s="121"/>
      <c r="U141" s="121"/>
      <c r="V141" s="121"/>
    </row>
    <row r="142" outlineLevel="1">
      <c r="A142" s="207"/>
      <c r="B142" s="458" t="s">
        <v>511</v>
      </c>
      <c r="C142" s="114"/>
      <c r="D142" s="114"/>
      <c r="E142" s="2529" t="str">
        <f t="array" ref="E142">INDEX('Get-Ups'!$N$3:$O$109, MATCH($A$1,'Get-Ups'!$A$3:$A$109,0), MATCH(E128,'Get-Ups'!$N$2:$AD$2,0))</f>
        <v>25-26</v>
      </c>
      <c r="F142" s="2530">
        <f t="array" ref="F142">INDEX('Get-Ups'!$N$3:$O$109, MATCH($A$1,'Get-Ups'!$A$3:$A$109,0), MATCH(F128,'Get-Ups'!$N$2:$AD$2,0))</f>
        <v>7</v>
      </c>
      <c r="G142" s="564">
        <f t="shared" si="1"/>
        <v>8.4</v>
      </c>
      <c r="H142" s="320"/>
      <c r="I142" s="320"/>
      <c r="J142" s="121"/>
      <c r="K142" s="459" t="str">
        <f>'テンプレート'!K130</f>
        <v>踏み台ジャンプ</v>
      </c>
      <c r="L142" s="224"/>
      <c r="M142" s="445" t="str">
        <f>'テンプレート'!M130</f>
        <v>Duration</v>
      </c>
      <c r="N142" s="138"/>
      <c r="O142" s="121"/>
      <c r="P142" s="121"/>
      <c r="Q142" s="121"/>
      <c r="R142" s="121"/>
      <c r="S142" s="121"/>
      <c r="T142" s="121"/>
      <c r="U142" s="121"/>
      <c r="V142" s="121"/>
    </row>
    <row r="143" outlineLevel="1">
      <c r="A143" s="446" t="s">
        <v>512</v>
      </c>
      <c r="B143" s="447" t="s">
        <v>509</v>
      </c>
      <c r="C143" s="1136"/>
      <c r="D143" s="2529" t="str">
        <f t="array" ref="D143">INDEX('Get-Ups'!$C$3:$C131, MATCH($A$1,'Get-Ups'!$A$3:$A$109,0), MATCH(D128,'Get-Ups'!$C$2,0))</f>
        <v>25</v>
      </c>
      <c r="E143" s="1136"/>
      <c r="F143" s="1136"/>
      <c r="G143" s="1136"/>
      <c r="H143" s="320"/>
      <c r="I143" s="320"/>
      <c r="J143" s="179"/>
      <c r="K143" s="460" t="str">
        <f>'テンプレート'!K131</f>
        <v>踏み</v>
      </c>
      <c r="L143" s="461" t="str">
        <f>'テンプレート'!L131</f>
        <v>踏み</v>
      </c>
      <c r="M143" s="127" t="str">
        <f t="array" ref="M143">INDEX('共通動作その他'!$C$3:$C$102, MATCH($A$1,'共通動作その他'!$A$3:$A$102,0), MATCH(M$142,'共通動作その他'!$C$2:$AA$2,0))</f>
        <v>-</v>
      </c>
      <c r="N143" s="462"/>
      <c r="O143" s="121"/>
      <c r="P143" s="121"/>
      <c r="Q143" s="121"/>
      <c r="R143" s="121"/>
      <c r="S143" s="121"/>
      <c r="T143" s="121"/>
      <c r="U143" s="121"/>
      <c r="V143" s="121"/>
    </row>
    <row r="144" outlineLevel="1">
      <c r="A144" s="222"/>
      <c r="B144" s="447" t="s">
        <v>455</v>
      </c>
      <c r="C144" s="2529" t="str">
        <f t="array" ref="C144">INDEX('Get-Ups'!$P$3:$Q$109, MATCH($A$1,'Get-Ups'!$A$3:$A$109,0), MATCH(C128,'Get-Ups'!$P$2:$AD$2,0))</f>
        <v>1-22</v>
      </c>
      <c r="D144" s="2530">
        <f t="array" ref="D144">INDEX('Get-Ups'!$P$3:$Q$109, MATCH($A$1,'Get-Ups'!$A$3:$A$109,0), MATCH(D128,'Get-Ups'!$P$2:$AD$2,0))</f>
        <v>29</v>
      </c>
      <c r="E144" s="1136"/>
      <c r="F144" s="1136"/>
      <c r="G144" s="1136"/>
      <c r="H144" s="320"/>
      <c r="I144" s="320"/>
      <c r="J144" s="121"/>
      <c r="K144" s="452" t="str">
        <f>'テンプレート'!K132</f>
        <v>踏まれ</v>
      </c>
      <c r="L144" s="461" t="str">
        <f>'テンプレート'!L132</f>
        <v>Ground踏まれ</v>
      </c>
      <c r="M144" s="127" t="str">
        <f t="array" ref="M144">INDEX('共通動作その他'!$D$3:$D$102, MATCH($A$1,'共通動作その他'!$A$3:$A$102,0), MATCH(M$142,'共通動作その他'!$D$2:$AA$2,0))</f>
        <v>{oldValue=-}</v>
      </c>
      <c r="N144" s="462"/>
      <c r="O144" s="320"/>
      <c r="P144" s="320"/>
      <c r="Q144" s="320"/>
      <c r="R144" s="320"/>
      <c r="S144" s="320"/>
      <c r="T144" s="320"/>
      <c r="U144" s="320"/>
      <c r="V144" s="320"/>
    </row>
    <row r="145" outlineLevel="1">
      <c r="A145" s="222"/>
      <c r="B145" s="447" t="s">
        <v>496</v>
      </c>
      <c r="C145" s="2529" t="str">
        <f t="array" ref="C145">INDEX('Get-Ups'!$R$3:$S$109, MATCH($A$1,'Get-Ups'!$A$3:$A$109,0), MATCH(C128,'Get-Ups'!$R$2:$AD$2,0))</f>
        <v>1-19</v>
      </c>
      <c r="D145" s="2530">
        <f t="array" ref="D145">INDEX('Get-Ups'!$R$3:$S$109, MATCH($A$1,'Get-Ups'!$A$3:$A$109,0), MATCH(D128,'Get-Ups'!$R$2:$AD$2,0))</f>
        <v>35</v>
      </c>
      <c r="E145" s="1136"/>
      <c r="F145" s="1136"/>
      <c r="G145" s="1136"/>
      <c r="H145" s="320"/>
      <c r="I145" s="320"/>
      <c r="J145" s="179"/>
      <c r="K145" s="222"/>
      <c r="L145" s="461" t="str">
        <f>'テンプレート'!L133</f>
        <v>Ground硬直</v>
      </c>
      <c r="M145" s="127" t="str">
        <f t="array" ref="M145">INDEX('共通動作その他'!$E$3:$E$102, MATCH($A$1,'共通動作その他'!$A$3:$A$102,0), MATCH(M$142,'共通動作その他'!$E$2:$AA$2,0))</f>
        <v>-</v>
      </c>
      <c r="N145" s="108"/>
      <c r="O145" s="180"/>
      <c r="P145" s="180"/>
      <c r="Q145" s="180"/>
      <c r="R145" s="180"/>
      <c r="S145" s="180"/>
      <c r="T145" s="180"/>
      <c r="U145" s="180"/>
      <c r="V145" s="180"/>
    </row>
    <row r="146" outlineLevel="1">
      <c r="A146" s="222"/>
      <c r="B146" s="447" t="s">
        <v>497</v>
      </c>
      <c r="C146" s="2529" t="str">
        <f t="array" ref="C146">INDEX('Get-Ups'!$T$3:$U$109, MATCH($A$1,'Get-Ups'!$A$3:$A$109,0), MATCH(C128,'Get-Ups'!$T$2:$AD$2,0))</f>
        <v>1-24</v>
      </c>
      <c r="D146" s="2530">
        <f t="array" ref="D146">INDEX('Get-Ups'!$T$3:$U$109, MATCH($A$1,'Get-Ups'!$A$3:$A$109,0), MATCH(D128,'Get-Ups'!$T$2:$AD$2,0))</f>
        <v>35</v>
      </c>
      <c r="E146" s="1136"/>
      <c r="F146" s="1136"/>
      <c r="G146" s="1136"/>
      <c r="H146" s="320"/>
      <c r="I146" s="320"/>
      <c r="J146" s="121"/>
      <c r="K146" s="222"/>
      <c r="L146" s="461" t="str">
        <f>'テンプレート'!L134</f>
        <v>Air踏まれ</v>
      </c>
      <c r="M146" s="127" t="str">
        <f t="array" ref="M146">INDEX('共通動作その他'!$F$3:$F$102, MATCH($A$1,'共通動作その他'!$A$3:$A$102,0), MATCH(M$142,'共通動作その他'!$F$2:$AA$2,0))</f>
        <v>-</v>
      </c>
      <c r="N146" s="108"/>
      <c r="O146" s="180"/>
      <c r="P146" s="180"/>
      <c r="Q146" s="180"/>
      <c r="R146" s="180"/>
      <c r="S146" s="180"/>
      <c r="T146" s="180"/>
      <c r="U146" s="180"/>
      <c r="V146" s="180"/>
    </row>
    <row r="147" outlineLevel="1">
      <c r="A147" s="222"/>
      <c r="B147" s="447" t="s">
        <v>510</v>
      </c>
      <c r="C147" s="2531" t="str">
        <f t="array" ref="C147">INDEX('Get-Ups'!$V$3:$Y$109, MATCH($A$1,'Get-Ups'!$A$3:$A$109,0), MATCH(C128,'Get-Ups'!$V$2:$AD$2,0))</f>
        <v>1-26</v>
      </c>
      <c r="D147" s="2532">
        <f t="array" ref="D147">INDEX('Get-Ups'!$V$3:$Y$109, MATCH($A$1,'Get-Ups'!$A$3:$A$109,0), MATCH(D128,'Get-Ups'!$V$2:$AD$2,0))</f>
        <v>45</v>
      </c>
      <c r="E147" s="2529" t="str">
        <f t="array" ref="E147">INDEX('Get-Ups'!$V$3:$Y$109, MATCH($A$1,'Get-Ups'!$A$3:$A$109,0), MATCH(E128,'Get-Ups'!$V$2:$AD$2,0))</f>
        <v>15-16</v>
      </c>
      <c r="F147" s="2530">
        <f t="array" ref="F147">INDEX('Get-Ups'!$V$3:$Y$109, MATCH($A$1,'Get-Ups'!$A$3:$A$109,0), MATCH(F128,'Get-Ups'!$V$2:$AD$2,0))</f>
        <v>7</v>
      </c>
      <c r="G147" s="564">
        <f t="shared" ref="G147:G148" si="2">F147*1.2</f>
        <v>8.4</v>
      </c>
      <c r="H147" s="320"/>
      <c r="I147" s="320"/>
      <c r="J147" s="179"/>
      <c r="K147" s="222"/>
      <c r="L147" s="461" t="str">
        <f>'テンプレート'!L135</f>
        <v>Air落下</v>
      </c>
      <c r="M147" s="127" t="str">
        <f t="array" ref="M147">INDEX('共通動作その他'!$G$3:$G$102, MATCH($A$1,'共通動作その他'!$A$3:$A$102,0), MATCH(M$142,'共通動作その他'!$G$2:$AA$2,0))</f>
        <v>-</v>
      </c>
      <c r="N147" s="108"/>
      <c r="O147" s="180"/>
      <c r="P147" s="180"/>
      <c r="Q147" s="180"/>
      <c r="R147" s="180"/>
      <c r="S147" s="180"/>
      <c r="T147" s="180"/>
      <c r="U147" s="180"/>
      <c r="V147" s="180"/>
    </row>
    <row r="148" outlineLevel="1">
      <c r="A148" s="207"/>
      <c r="B148" s="458" t="s">
        <v>511</v>
      </c>
      <c r="C148" s="114"/>
      <c r="D148" s="114"/>
      <c r="E148" s="2529" t="str">
        <f t="array" ref="E148">INDEX('Get-Ups'!$Z$3:$AA$109, MATCH($A$1,'Get-Ups'!$A$3:$A$109,0), MATCH(E128,'Get-Ups'!$Z$2:$AD$2,0))</f>
        <v>25-26</v>
      </c>
      <c r="F148" s="2530">
        <f t="array" ref="F148">INDEX('Get-Ups'!$Z$3:$AA$109, MATCH($A$1,'Get-Ups'!$A$3:$A$109,0), MATCH(F128,'Get-Ups'!$Z$2:$AD$2,0))</f>
        <v>7</v>
      </c>
      <c r="G148" s="564">
        <f t="shared" si="2"/>
        <v>8.4</v>
      </c>
      <c r="H148" s="320"/>
      <c r="I148" s="320"/>
      <c r="J148" s="179"/>
      <c r="K148" s="451" t="str">
        <f>'テンプレート'!K136</f>
        <v>倒れダメージ</v>
      </c>
      <c r="L148" s="120"/>
      <c r="M148" s="445" t="str">
        <f>'テンプレート'!M136</f>
        <v>Duration</v>
      </c>
      <c r="N148" s="108"/>
      <c r="O148" s="180"/>
      <c r="P148" s="180"/>
      <c r="Q148" s="180"/>
      <c r="R148" s="180"/>
      <c r="S148" s="180"/>
      <c r="T148" s="180"/>
      <c r="U148" s="180"/>
      <c r="V148" s="180"/>
    </row>
    <row r="149" outlineLevel="1">
      <c r="A149" s="446" t="s">
        <v>513</v>
      </c>
      <c r="B149" s="447" t="s">
        <v>514</v>
      </c>
      <c r="C149" s="2529" t="str">
        <f t="array" ref="C149">INDEX(Tripping!$C$3:$D131, MATCH($A$1,Tripping!$A$3:$A$109,0), MATCH(C128,Tripping!$C$2:$AC$2,0))</f>
        <v>1-5</v>
      </c>
      <c r="D149" s="2530">
        <f t="array" ref="D149">INDEX(Tripping!$C$3:$D131, MATCH($A$1,Tripping!$A$3:$A$109,0), MATCH(D128,Tripping!$C$2:$AC$2,0))</f>
        <v>29</v>
      </c>
      <c r="E149" s="1136"/>
      <c r="F149" s="1136"/>
      <c r="G149" s="1136"/>
      <c r="H149" s="320"/>
      <c r="I149" s="320"/>
      <c r="J149" s="121"/>
      <c r="K149" s="460" t="str">
        <f>'テンプレート'!K137</f>
        <v>あお向け倒れ</v>
      </c>
      <c r="L149" s="453" t="str">
        <f>'テンプレート'!L137</f>
        <v>モーション大</v>
      </c>
      <c r="M149" s="127" t="str">
        <f t="array" ref="M149">INDEX('共通動作その他'!$H$3:$H$102, MATCH($A$1,'共通動作その他'!$A$3:$A$102,0), MATCH(M$148,'共通動作その他'!$H$2:$AA$2,0))</f>
        <v>-</v>
      </c>
      <c r="N149" s="462"/>
      <c r="O149" s="180"/>
      <c r="P149" s="180"/>
      <c r="Q149" s="180"/>
      <c r="R149" s="180"/>
      <c r="S149" s="180"/>
      <c r="T149" s="180"/>
      <c r="U149" s="180"/>
      <c r="V149" s="180"/>
    </row>
    <row r="150" outlineLevel="1">
      <c r="A150" s="222"/>
      <c r="B150" s="447" t="s">
        <v>515</v>
      </c>
      <c r="C150" s="2529" t="str">
        <f t="array" ref="C150">INDEX(Tripping!$E$3:$F131, MATCH($A$1,Tripping!$A$3:$A$109,0), MATCH(C128,Tripping!$E$2:$AC$2,0))</f>
        <v>1-5</v>
      </c>
      <c r="D150" s="2530">
        <f t="array" ref="D150">INDEX(Tripping!$E$3:$F131, MATCH($A$1,Tripping!$A$3:$A$109,0), MATCH(D128,Tripping!$E$2:$AC$2,0))</f>
        <v>39</v>
      </c>
      <c r="E150" s="1136"/>
      <c r="F150" s="1136"/>
      <c r="G150" s="1136"/>
      <c r="H150" s="320"/>
      <c r="I150" s="320"/>
      <c r="J150" s="179"/>
      <c r="K150" s="460" t="str">
        <f>'テンプレート'!K138</f>
        <v>うつ伏せ倒れ</v>
      </c>
      <c r="L150" s="453" t="str">
        <f>'テンプレート'!L138</f>
        <v>モーション大</v>
      </c>
      <c r="M150" s="127" t="str">
        <f t="array" ref="M150">INDEX('共通動作その他'!$I$3:$I$102, MATCH($A$1,'共通動作その他'!$A$3:$A$102,0), MATCH(M$148,'共通動作その他'!$I$2:$AA$2,0))</f>
        <v>-</v>
      </c>
      <c r="N150" s="462"/>
      <c r="O150" s="180"/>
      <c r="P150" s="180"/>
      <c r="Q150" s="180"/>
      <c r="R150" s="180"/>
      <c r="S150" s="180"/>
      <c r="T150" s="180"/>
      <c r="U150" s="180"/>
      <c r="V150" s="180"/>
    </row>
    <row r="151" outlineLevel="1">
      <c r="A151" s="222"/>
      <c r="B151" s="447" t="s">
        <v>455</v>
      </c>
      <c r="C151" s="2529" t="str">
        <f t="array" ref="C151">INDEX(Tripping!$G$3:$H$109, MATCH($A$1,Tripping!$A$3:$A$109,0), MATCH(C128,Tripping!$G$2:$AC$2,0))</f>
        <v>1-16</v>
      </c>
      <c r="D151" s="2530">
        <f t="array" ref="D151">INDEX(Tripping!$G$3:$H$109, MATCH($A$1,Tripping!$A$3:$A$109,0), MATCH(D128,Tripping!$G$2:$AC$2,0))</f>
        <v>21</v>
      </c>
      <c r="E151" s="1136"/>
      <c r="F151" s="1136"/>
      <c r="G151" s="1136"/>
      <c r="H151" s="320"/>
      <c r="I151" s="320"/>
      <c r="J151" s="121"/>
      <c r="K151" s="451" t="str">
        <f>'テンプレート'!K139</f>
        <v/>
      </c>
      <c r="L151" s="120"/>
      <c r="M151" s="445" t="str">
        <f>'テンプレート'!M139</f>
        <v/>
      </c>
      <c r="N151" s="108"/>
      <c r="O151" s="180"/>
      <c r="P151" s="180"/>
      <c r="Q151" s="180"/>
      <c r="R151" s="180"/>
      <c r="S151" s="180"/>
      <c r="T151" s="180"/>
      <c r="U151" s="180"/>
      <c r="V151" s="180"/>
    </row>
    <row r="152" outlineLevel="1">
      <c r="A152" s="222"/>
      <c r="B152" s="447" t="s">
        <v>496</v>
      </c>
      <c r="C152" s="2529" t="str">
        <f t="array" ref="C152">INDEX(Tripping!$I$3:$J$109, MATCH($A$1,Tripping!$A$3:$A$109,0), MATCH(C128,Tripping!$I$2:$AC$2,0))</f>
        <v>1-9</v>
      </c>
      <c r="D152" s="2530">
        <f t="array" ref="D152">INDEX(Tripping!$I$3:$J$109, MATCH($A$1,Tripping!$A$3:$A$109,0), MATCH(D128,Tripping!$I$2:$AC$2,0))</f>
        <v>28</v>
      </c>
      <c r="E152" s="1136"/>
      <c r="F152" s="1136"/>
      <c r="G152" s="1136"/>
      <c r="H152" s="320"/>
      <c r="I152" s="320"/>
      <c r="J152" s="320"/>
      <c r="K152" s="463" t="str">
        <f>'テンプレート'!K140</f>
        <v/>
      </c>
      <c r="L152" s="464" t="str">
        <f>'テンプレート'!L140</f>
        <v/>
      </c>
      <c r="M152" s="127" t="str">
        <f t="array" ref="M152">INDEX('共通動作その他'!$J$3:$J$102, MATCH($A$1,'共通動作その他'!$A$3:$A$102,0), MATCH(M$151,'共通動作その他'!$J$2:$AA$2,0))</f>
        <v>#N/A</v>
      </c>
      <c r="N152" s="108"/>
      <c r="O152" s="180"/>
      <c r="P152" s="180"/>
      <c r="Q152" s="180"/>
      <c r="R152" s="180"/>
      <c r="S152" s="180"/>
      <c r="T152" s="180"/>
      <c r="U152" s="180"/>
      <c r="V152" s="180"/>
    </row>
    <row r="153" outlineLevel="1">
      <c r="A153" s="222"/>
      <c r="B153" s="447" t="s">
        <v>497</v>
      </c>
      <c r="C153" s="2529" t="str">
        <f t="array" ref="C153">INDEX(Tripping!$K$3:$L$109, MATCH($A$1,Tripping!$A$3:$A$109,0), MATCH(C128,Tripping!$K$2:$AC$2,0))</f>
        <v>1-9</v>
      </c>
      <c r="D153" s="2530">
        <f t="array" ref="D153">INDEX(Tripping!$K$3:$L$109, MATCH($A$1,Tripping!$A$3:$A$109,0), MATCH(D128,Tripping!$K$2:$AC$2,0))</f>
        <v>28</v>
      </c>
      <c r="E153" s="1136"/>
      <c r="F153" s="1136"/>
      <c r="G153" s="1136"/>
      <c r="H153" s="320"/>
      <c r="I153" s="320"/>
      <c r="J153" s="320"/>
      <c r="K153" s="108"/>
      <c r="L153" s="180"/>
      <c r="M153" s="180"/>
      <c r="N153" s="108"/>
      <c r="O153" s="180"/>
      <c r="P153" s="180"/>
      <c r="Q153" s="180"/>
      <c r="R153" s="180"/>
      <c r="S153" s="180"/>
      <c r="T153" s="180"/>
      <c r="U153" s="180"/>
      <c r="V153" s="180"/>
    </row>
    <row r="154" outlineLevel="1">
      <c r="A154" s="222"/>
      <c r="B154" s="447" t="s">
        <v>510</v>
      </c>
      <c r="C154" s="2531" t="str">
        <f t="array" ref="C154">INDEX(Tripping!$M$3:$P$109, MATCH($A$1,Tripping!$A$3:$A$109,0), MATCH(C128,Tripping!$M$2:$AC$2,0))</f>
        <v>1-7</v>
      </c>
      <c r="D154" s="2532">
        <f t="array" ref="D154">INDEX(Tripping!$M$3:$P$109, MATCH($A$1,Tripping!$A$3:$A$109,0), MATCH(D128,Tripping!$M$2:$AC$2,0))</f>
        <v>49</v>
      </c>
      <c r="E154" s="2529" t="str">
        <f t="array" ref="E154">INDEX(Tripping!$M$3:$P$109, MATCH($A$1,Tripping!$A$3:$A$109,0), MATCH(E128,Tripping!$M$2:$AC$2,0))</f>
        <v>19-20</v>
      </c>
      <c r="F154" s="2530">
        <f t="array" ref="F154">INDEX(Tripping!$M$3:$P$109, MATCH($A$1,Tripping!$A$3:$A$109,0), MATCH(F128,Tripping!$M$2:$AC$2,0))</f>
        <v>5</v>
      </c>
      <c r="G154" s="564">
        <f t="shared" ref="G154:G155" si="3">F154*1.2</f>
        <v>6</v>
      </c>
      <c r="H154" s="320"/>
      <c r="I154" s="320"/>
      <c r="J154" s="320"/>
      <c r="K154" s="180"/>
      <c r="L154" s="180"/>
      <c r="M154" s="180"/>
      <c r="N154" s="108"/>
      <c r="O154" s="108"/>
      <c r="P154" s="108"/>
      <c r="Q154" s="108"/>
      <c r="R154" s="180"/>
      <c r="S154" s="180"/>
      <c r="T154" s="180"/>
      <c r="U154" s="180"/>
      <c r="V154" s="180"/>
    </row>
    <row r="155" outlineLevel="1">
      <c r="A155" s="207"/>
      <c r="B155" s="458" t="s">
        <v>511</v>
      </c>
      <c r="C155" s="114"/>
      <c r="D155" s="114"/>
      <c r="E155" s="2529" t="str">
        <f t="array" ref="E155">INDEX(Tripping!$Q$3:$R$109, MATCH($A$1,Tripping!$A$3:$A$109,0), MATCH(E128,Tripping!$Q$2:$AC$2,0))</f>
        <v>31-32</v>
      </c>
      <c r="F155" s="2530">
        <f t="array" ref="F155">INDEX(Tripping!$Q$3:$R$109, MATCH($A$1,Tripping!$A$3:$A$109,0), MATCH(F128,Tripping!$Q$2:$AC$2,0))</f>
        <v>5</v>
      </c>
      <c r="G155" s="564">
        <f t="shared" si="3"/>
        <v>6</v>
      </c>
      <c r="H155" s="320"/>
      <c r="I155" s="320"/>
      <c r="J155" s="320"/>
      <c r="K155" s="180"/>
      <c r="L155" s="180"/>
      <c r="M155" s="180"/>
      <c r="N155" s="108"/>
      <c r="O155" s="108"/>
      <c r="P155" s="108"/>
      <c r="Q155" s="108"/>
      <c r="R155" s="180"/>
      <c r="S155" s="180"/>
      <c r="T155" s="180"/>
      <c r="U155" s="180"/>
      <c r="V155" s="180"/>
    </row>
  </sheetData>
  <mergeCells count="140">
    <mergeCell ref="D40:D42"/>
    <mergeCell ref="C41:C42"/>
    <mergeCell ref="D36:D37"/>
    <mergeCell ref="D43:D50"/>
    <mergeCell ref="D38:D39"/>
    <mergeCell ref="D83:D84"/>
    <mergeCell ref="D85:D86"/>
    <mergeCell ref="C49:C50"/>
    <mergeCell ref="D60:D61"/>
    <mergeCell ref="D57:D58"/>
    <mergeCell ref="C112:C113"/>
    <mergeCell ref="C70:C78"/>
    <mergeCell ref="C47:C48"/>
    <mergeCell ref="D32:D33"/>
    <mergeCell ref="C45:C46"/>
    <mergeCell ref="C43:C44"/>
    <mergeCell ref="C38:C39"/>
    <mergeCell ref="A70:A75"/>
    <mergeCell ref="A82:B82"/>
    <mergeCell ref="A124:A125"/>
    <mergeCell ref="A40:A42"/>
    <mergeCell ref="A64:B64"/>
    <mergeCell ref="A54:B55"/>
    <mergeCell ref="A57:A58"/>
    <mergeCell ref="A60:A61"/>
    <mergeCell ref="A95:A101"/>
    <mergeCell ref="A65:B65"/>
    <mergeCell ref="A69:B69"/>
    <mergeCell ref="A66:A67"/>
    <mergeCell ref="A26:A31"/>
    <mergeCell ref="A24:B25"/>
    <mergeCell ref="A32:A33"/>
    <mergeCell ref="A15:B16"/>
    <mergeCell ref="A11:B12"/>
    <mergeCell ref="A36:A37"/>
    <mergeCell ref="A38:A39"/>
    <mergeCell ref="A110:A111"/>
    <mergeCell ref="A103:B104"/>
    <mergeCell ref="A88:A94"/>
    <mergeCell ref="A83:A86"/>
    <mergeCell ref="A76:A78"/>
    <mergeCell ref="A79:A81"/>
    <mergeCell ref="A121:A123"/>
    <mergeCell ref="A112:A113"/>
    <mergeCell ref="H38:J39"/>
    <mergeCell ref="H36:J37"/>
    <mergeCell ref="H25:J25"/>
    <mergeCell ref="H34:J34"/>
    <mergeCell ref="H35:J35"/>
    <mergeCell ref="H40:J42"/>
    <mergeCell ref="H30:J30"/>
    <mergeCell ref="H31:J31"/>
    <mergeCell ref="H32:J33"/>
    <mergeCell ref="H65:J65"/>
    <mergeCell ref="J60:J61"/>
    <mergeCell ref="H6:H7"/>
    <mergeCell ref="H8:J9"/>
    <mergeCell ref="H26:J26"/>
    <mergeCell ref="H27:J27"/>
    <mergeCell ref="H29:J29"/>
    <mergeCell ref="H28:J28"/>
    <mergeCell ref="H66:J68"/>
    <mergeCell ref="H43:J50"/>
    <mergeCell ref="A149:A155"/>
    <mergeCell ref="A143:A148"/>
    <mergeCell ref="A134:A136"/>
    <mergeCell ref="A137:A142"/>
    <mergeCell ref="A129:A133"/>
    <mergeCell ref="A114:A115"/>
    <mergeCell ref="C114:C115"/>
    <mergeCell ref="A106:A108"/>
    <mergeCell ref="A127:B128"/>
    <mergeCell ref="A119:B120"/>
    <mergeCell ref="C110:C111"/>
    <mergeCell ref="A109:B109"/>
    <mergeCell ref="A87:B87"/>
    <mergeCell ref="K129:K130"/>
    <mergeCell ref="K128:L128"/>
    <mergeCell ref="H88:J101"/>
    <mergeCell ref="H87:J87"/>
    <mergeCell ref="H109:J109"/>
    <mergeCell ref="K132:K137"/>
    <mergeCell ref="K138:K141"/>
    <mergeCell ref="K144:K147"/>
    <mergeCell ref="K142:L142"/>
    <mergeCell ref="K148:L148"/>
    <mergeCell ref="K151:L151"/>
    <mergeCell ref="K131:L131"/>
    <mergeCell ref="C116:C117"/>
    <mergeCell ref="D147:D148"/>
    <mergeCell ref="C147:C148"/>
    <mergeCell ref="C154:C155"/>
    <mergeCell ref="D154:D155"/>
    <mergeCell ref="C141:C142"/>
    <mergeCell ref="D141:D142"/>
    <mergeCell ref="H116:J117"/>
    <mergeCell ref="H114:J115"/>
    <mergeCell ref="A116:A117"/>
    <mergeCell ref="H110:J111"/>
    <mergeCell ref="H112:J113"/>
    <mergeCell ref="E110:E111"/>
    <mergeCell ref="E112:E113"/>
    <mergeCell ref="E116:E117"/>
    <mergeCell ref="E114:E115"/>
    <mergeCell ref="R60:V61"/>
    <mergeCell ref="R62:V62"/>
    <mergeCell ref="U70:U81"/>
    <mergeCell ref="U83:U86"/>
    <mergeCell ref="V83:V86"/>
    <mergeCell ref="V70:V81"/>
    <mergeCell ref="H70:J81"/>
    <mergeCell ref="H69:J69"/>
    <mergeCell ref="R59:V59"/>
    <mergeCell ref="V66:V68"/>
    <mergeCell ref="U66:U68"/>
    <mergeCell ref="R57:V58"/>
    <mergeCell ref="R55:V55"/>
    <mergeCell ref="R56:V56"/>
    <mergeCell ref="J57:J58"/>
    <mergeCell ref="E16:F16"/>
    <mergeCell ref="C16:D16"/>
    <mergeCell ref="K16:N16"/>
    <mergeCell ref="H4:H5"/>
    <mergeCell ref="H1:J2"/>
    <mergeCell ref="K1:M2"/>
    <mergeCell ref="H82:J82"/>
    <mergeCell ref="H83:J86"/>
    <mergeCell ref="U88:U101"/>
    <mergeCell ref="V88:V101"/>
    <mergeCell ref="A43:A50"/>
    <mergeCell ref="H10:H11"/>
    <mergeCell ref="I10:I11"/>
    <mergeCell ref="C1:G12"/>
    <mergeCell ref="I4:I5"/>
    <mergeCell ref="I6:I7"/>
    <mergeCell ref="G16:H16"/>
    <mergeCell ref="I57:I58"/>
    <mergeCell ref="I60:I61"/>
    <mergeCell ref="A51:A52"/>
    <mergeCell ref="H51:J52"/>
  </mergeCells>
  <conditionalFormatting sqref="K1:K15 K17:K66 K69:K72 K82:K87 K93 K100 K102:K152 D112 F112:G112 D116 F116:G116 L116:Q116">
    <cfRule type="containsText" dxfId="0" priority="1" operator="containsText" text="361">
      <formula>NOT(ISERROR(SEARCH(("361"),(K1))))</formula>
    </cfRule>
  </conditionalFormatting>
  <conditionalFormatting sqref="K1:K15 K17:K66 K69:K72 K82:K87 K93 K100 K102:K152 D112 F112:G112 D116 F116:G116 L116:Q116">
    <cfRule type="containsText" dxfId="1" priority="2" operator="containsText" text="363">
      <formula>NOT(ISERROR(SEARCH(("363"),(K1))))</formula>
    </cfRule>
  </conditionalFormatting>
  <conditionalFormatting sqref="K1:K15 K17:K66 K69:K72 K82:K87 K93 K100 K102:K152 D112 F112:G112 D116 F116:G116 L116:Q116">
    <cfRule type="containsText" dxfId="1" priority="3" operator="containsText" text="365">
      <formula>NOT(ISERROR(SEARCH(("365"),(K1))))</formula>
    </cfRule>
  </conditionalFormatting>
  <conditionalFormatting sqref="K1:K15 K17:K66 K69:K72 K82:K87 K93 K100 K102:K152 D112 F112:G112 D116 F116:G116 L116:Q116">
    <cfRule type="containsText" dxfId="1" priority="4" operator="containsText" text="366">
      <formula>NOT(ISERROR(SEARCH(("366"),(K1))))</formula>
    </cfRule>
  </conditionalFormatting>
  <conditionalFormatting sqref="K1:K15 K17:K66 K69:K72 K82:K87 K93 K100 K102:K152 D112 F112:G112 D116 F116:G116 L116:Q116">
    <cfRule type="containsText" dxfId="1" priority="5" operator="containsText" text="367">
      <formula>NOT(ISERROR(SEARCH(("367"),(K1))))</formula>
    </cfRule>
  </conditionalFormatting>
  <conditionalFormatting sqref="P110:P117">
    <cfRule type="cellIs" dxfId="2" priority="6" operator="equal">
      <formula>"敵のみ"</formula>
    </cfRule>
  </conditionalFormatting>
  <conditionalFormatting sqref="D110:D117">
    <cfRule type="cellIs" dxfId="3" priority="7" operator="equal">
      <formula>"-"</formula>
    </cfRule>
  </conditionalFormatting>
  <conditionalFormatting sqref="O1:O66 K51:K52 N51:N52 O69:O72 O82:O87 O93 O100 O102:O155 D112 F112:G112 K112:N112 P112:Q112 D116 F116:G116 K116:N116 P116:P117 Q116">
    <cfRule type="cellIs" dxfId="4" priority="8" operator="greaterThan">
      <formula>0</formula>
    </cfRule>
  </conditionalFormatting>
  <conditionalFormatting sqref="P1:Q66 L51:M52 O51:O52 P69:Q72 P82:Q87 P93:Q93 P100:Q100 P102:Q155">
    <cfRule type="cellIs" dxfId="5" priority="9" operator="lessThan">
      <formula>1</formula>
    </cfRule>
  </conditionalFormatting>
  <conditionalFormatting sqref="P1:Q66 L51:M52 O51:O52 P69:Q72 P82:Q87 P93:Q93 P100:Q100 P102:Q155">
    <cfRule type="cellIs" dxfId="4" priority="10" operator="greaterThan">
      <formula>1</formula>
    </cfRule>
  </conditionalFormatting>
  <conditionalFormatting sqref="N25:N66 N69:N72 N82:N87 N93 N100 N102:N117">
    <cfRule type="cellIs" dxfId="6" priority="11" operator="greaterThan">
      <formula>0</formula>
    </cfRule>
  </conditionalFormatting>
  <conditionalFormatting sqref="N1:N15 N17:N66 N69:N72 N82:N87 N93 N100 N102:N155">
    <cfRule type="containsText" dxfId="6" priority="12" operator="containsText" text="/">
      <formula>NOT(ISERROR(SEARCH(("/"),(N1))))</formula>
    </cfRule>
  </conditionalFormatting>
  <drawing r:id="rId2"/>
  <legacyDrawing r:id="rId3"/>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83849"/>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837">
        <v>65.0</v>
      </c>
      <c r="B1" s="2838"/>
      <c r="C1" s="2839" t="str">
        <f>IMAGE(VLOOKUP($A$1,Fighters!A2:AI107,12,FALSE),1)</f>
        <v/>
      </c>
      <c r="D1" s="2840"/>
      <c r="E1" s="2840"/>
      <c r="F1" s="2840"/>
      <c r="G1" s="2841"/>
      <c r="H1" s="2842"/>
      <c r="I1" s="2840"/>
      <c r="J1" s="2841"/>
      <c r="K1" s="2843"/>
      <c r="L1" s="2840"/>
      <c r="M1" s="2841"/>
      <c r="N1" s="2844"/>
      <c r="O1" s="2844"/>
      <c r="P1" s="2844"/>
      <c r="Q1" s="2844"/>
      <c r="R1" s="2845"/>
      <c r="S1" s="2845"/>
      <c r="T1" s="2845"/>
      <c r="U1" s="2845"/>
      <c r="V1" s="2845"/>
    </row>
    <row r="2">
      <c r="A2" s="2846" t="str">
        <f>VLOOKUP($A$1,Fighters!$A$2:$AI$81,6,FALSE)</f>
        <v>#483849</v>
      </c>
      <c r="B2" s="2838"/>
      <c r="C2" s="2847"/>
      <c r="G2" s="2848"/>
      <c r="H2" s="2849"/>
      <c r="I2" s="2850"/>
      <c r="J2" s="2851"/>
      <c r="K2" s="2849"/>
      <c r="L2" s="2850"/>
      <c r="M2" s="2851"/>
      <c r="N2" s="2844"/>
      <c r="O2" s="2844"/>
      <c r="P2" s="2844"/>
      <c r="Q2" s="2844"/>
      <c r="R2" s="2845"/>
      <c r="S2" s="2845"/>
      <c r="T2" s="2845"/>
      <c r="U2" s="2845"/>
      <c r="V2" s="2845"/>
    </row>
    <row r="3">
      <c r="A3" s="2846" t="str">
        <f>VLOOKUP($A$1,Fighters!$A$2:$AI$81,14,FALSE)</f>
        <v>65. リドリー</v>
      </c>
      <c r="B3" s="2838"/>
      <c r="C3" s="2847"/>
      <c r="G3" s="2848"/>
      <c r="H3" s="2852"/>
      <c r="I3" s="2852"/>
      <c r="J3" s="2852"/>
      <c r="K3" s="2853"/>
      <c r="L3" s="2853"/>
      <c r="M3" s="2853"/>
      <c r="N3" s="2844"/>
      <c r="O3" s="2844"/>
      <c r="P3" s="2844"/>
      <c r="Q3" s="2844"/>
      <c r="R3" s="2854"/>
      <c r="S3" s="2845"/>
      <c r="T3" s="2845"/>
      <c r="U3" s="2845"/>
      <c r="V3" s="2845"/>
    </row>
    <row r="4">
      <c r="A4" s="2846" t="str">
        <f>VLOOKUP($A$1,Fighters!$A$2:$AI$81,13,FALSE)</f>
        <v>1</v>
      </c>
      <c r="B4" s="2838"/>
      <c r="C4" s="2847"/>
      <c r="G4" s="2848"/>
      <c r="H4" s="2855"/>
      <c r="I4" s="2855"/>
      <c r="J4" s="2852"/>
      <c r="K4" s="2853"/>
      <c r="L4" s="2853"/>
      <c r="M4" s="2853"/>
      <c r="N4" s="2844"/>
      <c r="O4" s="2844"/>
      <c r="P4" s="2844"/>
      <c r="Q4" s="2844"/>
      <c r="R4" s="2854"/>
      <c r="S4" s="2845"/>
      <c r="T4" s="2845"/>
      <c r="U4" s="2845"/>
      <c r="V4" s="2845"/>
    </row>
    <row r="5" ht="16.5" customHeight="1">
      <c r="A5" s="2837"/>
      <c r="B5" s="2838"/>
      <c r="C5" s="2847"/>
      <c r="G5" s="2848"/>
      <c r="H5" s="2856"/>
      <c r="I5" s="2856"/>
      <c r="J5" s="2857"/>
      <c r="K5" s="2858"/>
      <c r="L5" s="2859"/>
      <c r="M5" s="2859"/>
      <c r="N5" s="2844"/>
      <c r="O5" s="2844"/>
      <c r="P5" s="2844"/>
      <c r="Q5" s="2844"/>
      <c r="R5" s="2854"/>
      <c r="S5" s="2845"/>
      <c r="T5" s="2845"/>
      <c r="U5" s="2845"/>
      <c r="V5" s="2845"/>
    </row>
    <row r="6">
      <c r="A6" s="2838"/>
      <c r="B6" s="2838"/>
      <c r="C6" s="2847"/>
      <c r="G6" s="2848"/>
      <c r="H6" s="2855"/>
      <c r="I6" s="2860" t="s">
        <v>6</v>
      </c>
      <c r="J6" s="2858"/>
      <c r="K6" s="2861"/>
      <c r="L6" s="2859"/>
      <c r="M6" s="2859"/>
      <c r="N6" s="2844"/>
      <c r="O6" s="2844"/>
      <c r="P6" s="2844"/>
      <c r="Q6" s="2844"/>
      <c r="R6" s="2854"/>
      <c r="S6" s="2845"/>
      <c r="T6" s="2845"/>
      <c r="U6" s="2845"/>
      <c r="V6" s="2845"/>
    </row>
    <row r="7">
      <c r="A7" s="2838"/>
      <c r="B7" s="2838"/>
      <c r="C7" s="2847"/>
      <c r="G7" s="2848"/>
      <c r="H7" s="2856"/>
      <c r="I7" s="2856"/>
      <c r="J7" s="2858"/>
      <c r="K7" s="2861"/>
      <c r="L7" s="2859"/>
      <c r="M7" s="2859"/>
      <c r="N7" s="2844"/>
      <c r="O7" s="2844"/>
      <c r="P7" s="2844"/>
      <c r="Q7" s="2844"/>
      <c r="R7" s="2854"/>
      <c r="S7" s="2845"/>
      <c r="T7" s="2845"/>
      <c r="U7" s="2845"/>
      <c r="V7" s="2845"/>
    </row>
    <row r="8">
      <c r="A8" s="2838"/>
      <c r="B8" s="2838"/>
      <c r="C8" s="2847"/>
      <c r="G8" s="2848"/>
      <c r="H8" s="2862">
        <v>43678.7982656713</v>
      </c>
      <c r="I8" s="2840"/>
      <c r="J8" s="2841"/>
      <c r="K8" s="2858"/>
      <c r="L8" s="2859"/>
      <c r="M8" s="2859"/>
      <c r="N8" s="2844"/>
      <c r="O8" s="2844"/>
      <c r="P8" s="2844"/>
      <c r="Q8" s="2844"/>
      <c r="R8" s="2854"/>
      <c r="S8" s="2845"/>
      <c r="T8" s="2845"/>
      <c r="U8" s="2845"/>
      <c r="V8" s="2845"/>
    </row>
    <row r="9">
      <c r="A9" s="2838"/>
      <c r="B9" s="2838"/>
      <c r="C9" s="2847"/>
      <c r="G9" s="2848"/>
      <c r="H9" s="2849"/>
      <c r="I9" s="2850"/>
      <c r="J9" s="2851"/>
      <c r="K9" s="2845"/>
      <c r="L9" s="2844"/>
      <c r="M9" s="2844"/>
      <c r="N9" s="2844"/>
      <c r="O9" s="2844"/>
      <c r="P9" s="2844"/>
      <c r="Q9" s="2844"/>
      <c r="R9" s="2854"/>
      <c r="S9" s="2845"/>
      <c r="T9" s="2845"/>
      <c r="U9" s="2845"/>
      <c r="V9" s="2845"/>
    </row>
    <row r="10">
      <c r="A10" s="2838"/>
      <c r="B10" s="2838"/>
      <c r="C10" s="2847"/>
      <c r="G10" s="2848"/>
      <c r="H10" s="2863"/>
      <c r="I10" s="2863"/>
      <c r="J10" s="2845"/>
      <c r="K10" s="2845"/>
      <c r="L10" s="2844"/>
      <c r="M10" s="2844"/>
      <c r="N10" s="2844"/>
      <c r="O10" s="2844"/>
      <c r="P10" s="2844"/>
      <c r="Q10" s="2844"/>
      <c r="R10" s="2854"/>
      <c r="S10" s="2845"/>
      <c r="T10" s="2845"/>
      <c r="U10" s="2845"/>
      <c r="V10" s="2845"/>
    </row>
    <row r="11">
      <c r="A11" s="2864" t="s">
        <v>11</v>
      </c>
      <c r="B11" s="2841"/>
      <c r="C11" s="2847"/>
      <c r="G11" s="2848"/>
      <c r="H11" s="2856"/>
      <c r="I11" s="2856"/>
      <c r="J11" s="2845"/>
      <c r="K11" s="2845"/>
      <c r="L11" s="2844"/>
      <c r="M11" s="2844"/>
      <c r="N11" s="2844"/>
      <c r="O11" s="2844"/>
      <c r="P11" s="2844"/>
      <c r="Q11" s="2844"/>
      <c r="R11" s="2854"/>
      <c r="S11" s="2845"/>
      <c r="T11" s="2845"/>
      <c r="U11" s="2845"/>
      <c r="V11" s="2845"/>
    </row>
    <row r="12">
      <c r="A12" s="2849"/>
      <c r="B12" s="2851"/>
      <c r="C12" s="2849"/>
      <c r="D12" s="2850"/>
      <c r="E12" s="2850"/>
      <c r="F12" s="2850"/>
      <c r="G12" s="2851"/>
      <c r="H12" s="2865"/>
      <c r="I12" s="2865"/>
      <c r="J12" s="2838"/>
      <c r="K12" s="2838"/>
      <c r="L12" s="2844"/>
      <c r="M12" s="2844"/>
      <c r="N12" s="2844"/>
      <c r="O12" s="2844"/>
      <c r="P12" s="2844"/>
      <c r="Q12" s="2844"/>
      <c r="R12" s="2854"/>
      <c r="S12" s="2845"/>
      <c r="T12" s="2845"/>
      <c r="U12" s="2845"/>
      <c r="V12" s="284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t="s">
        <v>4625</v>
      </c>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3回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107 [12th]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35F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 [66th]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18.7 [28th]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 [47th]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0.1398 [50th]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34 [29th]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2.2 [9th]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 [77th]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14.2 [64th]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1.05 [41st]</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 [46th]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25.8 [74th]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1.78 [16th]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2.848 [16th]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 [40th]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64</v>
      </c>
      <c r="D26" s="701" t="s">
        <v>299</v>
      </c>
      <c r="E26" s="201" t="s">
        <v>303</v>
      </c>
      <c r="F26" s="200">
        <v>2.4</v>
      </c>
      <c r="G26" s="201" t="s">
        <v>70</v>
      </c>
      <c r="H26" s="228" t="s">
        <v>4696</v>
      </c>
      <c r="I26" s="120"/>
      <c r="J26" s="117"/>
      <c r="K26" s="2900">
        <v>361.0</v>
      </c>
      <c r="L26" s="200" t="s">
        <v>3140</v>
      </c>
      <c r="M26" s="205" t="s">
        <v>4699</v>
      </c>
      <c r="N26" s="205">
        <v>0.0</v>
      </c>
      <c r="O26" s="200">
        <v>0.0</v>
      </c>
      <c r="P26" s="200">
        <v>1.6</v>
      </c>
      <c r="Q26" s="200">
        <v>1.0</v>
      </c>
      <c r="R26" s="105"/>
      <c r="S26" s="105"/>
      <c r="T26" s="105"/>
      <c r="U26" s="105"/>
      <c r="V26" s="105"/>
    </row>
    <row r="27" outlineLevel="1">
      <c r="A27" s="222"/>
      <c r="B27" s="208" t="s">
        <v>63</v>
      </c>
      <c r="C27" s="355" t="s">
        <v>56</v>
      </c>
      <c r="D27" s="355" t="s">
        <v>835</v>
      </c>
      <c r="E27" s="210" t="s">
        <v>592</v>
      </c>
      <c r="F27" s="200">
        <v>1.8</v>
      </c>
      <c r="G27" s="210" t="s">
        <v>70</v>
      </c>
      <c r="H27" s="228" t="s">
        <v>4700</v>
      </c>
      <c r="I27" s="120"/>
      <c r="J27" s="117"/>
      <c r="K27" s="2900">
        <v>361.0</v>
      </c>
      <c r="L27" s="200">
        <v>20.0</v>
      </c>
      <c r="M27" s="205" t="s">
        <v>4699</v>
      </c>
      <c r="N27" s="205">
        <v>0.0</v>
      </c>
      <c r="O27" s="200">
        <v>0.0</v>
      </c>
      <c r="P27" s="200">
        <v>1.2</v>
      </c>
      <c r="Q27" s="200">
        <v>1.0</v>
      </c>
      <c r="R27" s="105"/>
      <c r="S27" s="105"/>
      <c r="T27" s="105"/>
      <c r="U27" s="105"/>
      <c r="V27" s="105"/>
    </row>
    <row r="28" outlineLevel="1">
      <c r="A28" s="222"/>
      <c r="B28" s="208" t="s">
        <v>94</v>
      </c>
      <c r="C28" s="355" t="s">
        <v>64</v>
      </c>
      <c r="D28" s="355" t="s">
        <v>211</v>
      </c>
      <c r="E28" s="210" t="s">
        <v>229</v>
      </c>
      <c r="F28" s="200">
        <v>6.0</v>
      </c>
      <c r="G28" s="210" t="s">
        <v>67</v>
      </c>
      <c r="H28" s="228"/>
      <c r="I28" s="120"/>
      <c r="J28" s="117"/>
      <c r="K28" s="200">
        <v>42.0</v>
      </c>
      <c r="L28" s="200">
        <v>128.0</v>
      </c>
      <c r="M28" s="205">
        <v>50.0</v>
      </c>
      <c r="N28" s="205">
        <v>0.0</v>
      </c>
      <c r="O28" s="200">
        <v>0.0</v>
      </c>
      <c r="P28" s="200">
        <v>2.0</v>
      </c>
      <c r="Q28" s="200">
        <v>1.0</v>
      </c>
      <c r="R28" s="105"/>
      <c r="S28" s="105"/>
      <c r="T28" s="105"/>
      <c r="U28" s="105"/>
      <c r="V28" s="105"/>
    </row>
    <row r="29" outlineLevel="1">
      <c r="A29" s="222"/>
      <c r="B29" s="208" t="s">
        <v>680</v>
      </c>
      <c r="C29" s="704"/>
      <c r="D29" s="355" t="s">
        <v>429</v>
      </c>
      <c r="E29" s="704"/>
      <c r="F29" s="2904"/>
      <c r="G29" s="2288"/>
      <c r="H29" s="228"/>
      <c r="I29" s="120"/>
      <c r="J29" s="117"/>
      <c r="K29" s="407"/>
      <c r="L29" s="407"/>
      <c r="M29" s="407"/>
      <c r="N29" s="407"/>
      <c r="O29" s="407"/>
      <c r="P29" s="407"/>
      <c r="Q29" s="407"/>
      <c r="R29" s="105"/>
      <c r="S29" s="105"/>
      <c r="T29" s="105"/>
      <c r="U29" s="105"/>
      <c r="V29" s="105"/>
    </row>
    <row r="30" outlineLevel="1">
      <c r="A30" s="222"/>
      <c r="B30" s="208" t="s">
        <v>681</v>
      </c>
      <c r="C30" s="355" t="s">
        <v>4711</v>
      </c>
      <c r="D30" s="355" t="s">
        <v>122</v>
      </c>
      <c r="E30" s="355" t="s">
        <v>2211</v>
      </c>
      <c r="F30" s="200">
        <v>0.84</v>
      </c>
      <c r="G30" s="276" t="s">
        <v>193</v>
      </c>
      <c r="H30" s="228" t="s">
        <v>4712</v>
      </c>
      <c r="I30" s="120"/>
      <c r="J30" s="117"/>
      <c r="K30" s="2900">
        <v>361.0</v>
      </c>
      <c r="L30" s="200">
        <v>10.0</v>
      </c>
      <c r="M30" s="2909">
        <v>41981.0</v>
      </c>
      <c r="N30" s="205">
        <v>0.0</v>
      </c>
      <c r="O30" s="200">
        <v>0.0</v>
      </c>
      <c r="P30" s="200">
        <v>0.5</v>
      </c>
      <c r="Q30" s="200">
        <v>0.7</v>
      </c>
      <c r="R30" s="105"/>
      <c r="S30" s="105"/>
      <c r="T30" s="105"/>
      <c r="U30" s="105"/>
      <c r="V30" s="105"/>
    </row>
    <row r="31" outlineLevel="1">
      <c r="A31" s="207"/>
      <c r="B31" s="208" t="s">
        <v>685</v>
      </c>
      <c r="C31" s="355" t="s">
        <v>64</v>
      </c>
      <c r="D31" s="355" t="s">
        <v>190</v>
      </c>
      <c r="E31" s="355" t="s">
        <v>303</v>
      </c>
      <c r="F31" s="200">
        <v>2.4</v>
      </c>
      <c r="G31" s="355" t="s">
        <v>70</v>
      </c>
      <c r="H31" s="228"/>
      <c r="I31" s="120"/>
      <c r="J31" s="117"/>
      <c r="K31" s="200">
        <v>50.0</v>
      </c>
      <c r="L31" s="200">
        <v>60.0</v>
      </c>
      <c r="M31" s="205">
        <v>110.0</v>
      </c>
      <c r="N31" s="205">
        <v>0.0</v>
      </c>
      <c r="O31" s="200">
        <v>0.0</v>
      </c>
      <c r="P31" s="200">
        <v>2.0</v>
      </c>
      <c r="Q31" s="200">
        <v>1.0</v>
      </c>
      <c r="R31" s="105"/>
      <c r="S31" s="105"/>
      <c r="T31" s="105"/>
      <c r="U31" s="105"/>
      <c r="V31" s="105"/>
    </row>
    <row r="32" outlineLevel="1">
      <c r="A32" s="236" t="s">
        <v>72</v>
      </c>
      <c r="B32" s="214"/>
      <c r="C32" s="355" t="s">
        <v>255</v>
      </c>
      <c r="D32" s="355" t="s">
        <v>165</v>
      </c>
      <c r="E32" s="355" t="s">
        <v>74</v>
      </c>
      <c r="F32" s="200">
        <v>14.4</v>
      </c>
      <c r="G32" s="355" t="s">
        <v>75</v>
      </c>
      <c r="H32" s="228"/>
      <c r="I32" s="120"/>
      <c r="J32" s="117"/>
      <c r="K32" s="200">
        <v>42.0</v>
      </c>
      <c r="L32" s="200">
        <v>70.0</v>
      </c>
      <c r="M32" s="205">
        <v>70.0</v>
      </c>
      <c r="N32" s="205">
        <v>0.0</v>
      </c>
      <c r="O32" s="200">
        <v>0.0</v>
      </c>
      <c r="P32" s="200">
        <v>1.2</v>
      </c>
      <c r="Q32" s="200">
        <v>1.0</v>
      </c>
      <c r="R32" s="105"/>
      <c r="S32" s="105"/>
      <c r="T32" s="105"/>
      <c r="U32" s="105"/>
      <c r="V32" s="105"/>
    </row>
    <row r="33" outlineLevel="1">
      <c r="A33" s="236" t="s">
        <v>82</v>
      </c>
      <c r="B33" s="208" t="s">
        <v>142</v>
      </c>
      <c r="C33" s="355" t="s">
        <v>212</v>
      </c>
      <c r="D33" s="355" t="s">
        <v>924</v>
      </c>
      <c r="E33" s="355" t="s">
        <v>4717</v>
      </c>
      <c r="F33" s="200" t="s">
        <v>4718</v>
      </c>
      <c r="G33" s="355" t="s">
        <v>4719</v>
      </c>
      <c r="H33" s="228"/>
      <c r="I33" s="120"/>
      <c r="J33" s="117"/>
      <c r="K33" s="200">
        <v>361.0</v>
      </c>
      <c r="L33" s="200">
        <v>71.0</v>
      </c>
      <c r="M33" s="205" t="s">
        <v>4720</v>
      </c>
      <c r="N33" s="205">
        <v>0.0</v>
      </c>
      <c r="O33" s="200">
        <v>0.0</v>
      </c>
      <c r="P33" s="200" t="s">
        <v>4721</v>
      </c>
      <c r="Q33" s="200">
        <v>1.0</v>
      </c>
      <c r="R33" s="105"/>
      <c r="S33" s="105"/>
      <c r="T33" s="105"/>
      <c r="U33" s="105"/>
      <c r="V33" s="105"/>
    </row>
    <row r="34" outlineLevel="1">
      <c r="A34" s="236" t="s">
        <v>93</v>
      </c>
      <c r="B34" s="214"/>
      <c r="C34" s="355" t="s">
        <v>210</v>
      </c>
      <c r="D34" s="355" t="s">
        <v>150</v>
      </c>
      <c r="E34" s="355" t="s">
        <v>4722</v>
      </c>
      <c r="F34" s="200" t="s">
        <v>4723</v>
      </c>
      <c r="G34" s="355" t="s">
        <v>4724</v>
      </c>
      <c r="H34" s="228" t="s">
        <v>4725</v>
      </c>
      <c r="I34" s="120"/>
      <c r="J34" s="117"/>
      <c r="K34" s="200">
        <v>88.0</v>
      </c>
      <c r="L34" s="200" t="s">
        <v>4726</v>
      </c>
      <c r="M34" s="205">
        <v>30.0</v>
      </c>
      <c r="N34" s="205">
        <v>0.0</v>
      </c>
      <c r="O34" s="200">
        <v>0.0</v>
      </c>
      <c r="P34" s="200">
        <v>1.0</v>
      </c>
      <c r="Q34" s="200">
        <v>1.0</v>
      </c>
      <c r="R34" s="105"/>
      <c r="S34" s="105"/>
      <c r="T34" s="105"/>
      <c r="U34" s="105"/>
      <c r="V34" s="105"/>
    </row>
    <row r="35" outlineLevel="1">
      <c r="A35" s="236" t="s">
        <v>104</v>
      </c>
      <c r="B35" s="214"/>
      <c r="C35" s="355" t="s">
        <v>794</v>
      </c>
      <c r="D35" s="355" t="s">
        <v>213</v>
      </c>
      <c r="E35" s="355" t="s">
        <v>4727</v>
      </c>
      <c r="F35" s="200" t="s">
        <v>4728</v>
      </c>
      <c r="G35" s="355" t="s">
        <v>4729</v>
      </c>
      <c r="H35" s="228"/>
      <c r="I35" s="120"/>
      <c r="J35" s="117"/>
      <c r="K35" s="205" t="s">
        <v>4730</v>
      </c>
      <c r="L35" s="205">
        <v>80.0</v>
      </c>
      <c r="M35" s="205">
        <v>65.0</v>
      </c>
      <c r="N35" s="205">
        <v>0.0</v>
      </c>
      <c r="O35" s="200">
        <v>0.0</v>
      </c>
      <c r="P35" s="200">
        <v>1.0</v>
      </c>
      <c r="Q35" s="200">
        <v>1.0</v>
      </c>
      <c r="R35" s="105"/>
      <c r="S35" s="105"/>
      <c r="T35" s="105"/>
      <c r="U35" s="105"/>
      <c r="V35" s="105"/>
    </row>
    <row r="36" outlineLevel="1">
      <c r="A36" s="236" t="s">
        <v>110</v>
      </c>
      <c r="B36" s="208"/>
      <c r="C36" s="355" t="s">
        <v>1754</v>
      </c>
      <c r="D36" s="355" t="s">
        <v>710</v>
      </c>
      <c r="E36" s="355" t="s">
        <v>694</v>
      </c>
      <c r="F36" s="200">
        <v>24.0</v>
      </c>
      <c r="G36" s="355" t="s">
        <v>125</v>
      </c>
      <c r="H36" s="228" t="s">
        <v>4731</v>
      </c>
      <c r="I36" s="120"/>
      <c r="J36" s="117"/>
      <c r="K36" s="200">
        <v>361.0</v>
      </c>
      <c r="L36" s="200">
        <v>80.0</v>
      </c>
      <c r="M36" s="205">
        <v>58.0</v>
      </c>
      <c r="N36" s="205">
        <v>0.0</v>
      </c>
      <c r="O36" s="200">
        <v>0.0</v>
      </c>
      <c r="P36" s="200">
        <v>1.0</v>
      </c>
      <c r="Q36" s="200">
        <v>1.0</v>
      </c>
      <c r="R36" s="105"/>
      <c r="S36" s="105"/>
      <c r="T36" s="105"/>
      <c r="U36" s="105"/>
      <c r="V36" s="105"/>
    </row>
    <row r="37" outlineLevel="1">
      <c r="A37" s="236" t="s">
        <v>119</v>
      </c>
      <c r="B37" s="214"/>
      <c r="C37" s="276" t="s">
        <v>1319</v>
      </c>
      <c r="D37" s="355" t="s">
        <v>159</v>
      </c>
      <c r="E37" s="355" t="s">
        <v>495</v>
      </c>
      <c r="F37" s="200">
        <v>20.4</v>
      </c>
      <c r="G37" s="355" t="s">
        <v>75</v>
      </c>
      <c r="H37" s="1332" t="s">
        <v>4732</v>
      </c>
      <c r="I37" s="120"/>
      <c r="J37" s="117"/>
      <c r="K37" s="205">
        <v>82.0</v>
      </c>
      <c r="L37" s="205">
        <v>76.0</v>
      </c>
      <c r="M37" s="205">
        <v>58.0</v>
      </c>
      <c r="N37" s="205">
        <v>0.0</v>
      </c>
      <c r="O37" s="200">
        <v>0.0</v>
      </c>
      <c r="P37" s="200">
        <v>1.0</v>
      </c>
      <c r="Q37" s="200">
        <v>1.0</v>
      </c>
      <c r="R37" s="105"/>
      <c r="S37" s="105"/>
      <c r="T37" s="105"/>
      <c r="U37" s="105"/>
      <c r="V37" s="105"/>
    </row>
    <row r="38" outlineLevel="1">
      <c r="A38" s="236" t="s">
        <v>128</v>
      </c>
      <c r="B38" s="208"/>
      <c r="C38" s="210" t="s">
        <v>1246</v>
      </c>
      <c r="D38" s="355" t="s">
        <v>622</v>
      </c>
      <c r="E38" s="355" t="s">
        <v>225</v>
      </c>
      <c r="F38" s="200">
        <v>19.2</v>
      </c>
      <c r="G38" s="355" t="s">
        <v>75</v>
      </c>
      <c r="H38" s="228" t="s">
        <v>175</v>
      </c>
      <c r="I38" s="120"/>
      <c r="J38" s="117"/>
      <c r="K38" s="200">
        <v>85.0</v>
      </c>
      <c r="L38" s="200">
        <v>76.0</v>
      </c>
      <c r="M38" s="205">
        <v>69.0</v>
      </c>
      <c r="N38" s="205">
        <v>0.0</v>
      </c>
      <c r="O38" s="200">
        <v>0.0</v>
      </c>
      <c r="P38" s="200">
        <v>1.0</v>
      </c>
      <c r="Q38" s="200">
        <v>1.0</v>
      </c>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
        <v>52</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3" t="str">
        <f>'テンプレート'!R56</f>
        <v>Comment</v>
      </c>
      <c r="S41" s="120"/>
      <c r="T41" s="120"/>
      <c r="U41" s="120"/>
      <c r="V41" s="120"/>
    </row>
    <row r="42" outlineLevel="1">
      <c r="A42" s="265" t="s">
        <v>187</v>
      </c>
      <c r="B42" s="267"/>
      <c r="C42" s="199" t="s">
        <v>2151</v>
      </c>
      <c r="D42" s="314" t="s">
        <v>165</v>
      </c>
      <c r="E42" s="271" t="s">
        <v>4734</v>
      </c>
      <c r="F42" s="273" t="s">
        <v>4735</v>
      </c>
      <c r="G42" s="273" t="s">
        <v>4736</v>
      </c>
      <c r="H42" s="200" t="s">
        <v>1703</v>
      </c>
      <c r="I42" s="305" t="str">
        <f t="array" ref="I42">INDEX('Aerial Attacks'!$O$3:$AB$109, MATCH($A$1,'Aerial Attacks'!$A$3:$A$109,0), MATCH(A42,'Aerial Attacks'!$O$2:$S$2,0))</f>
        <v>12</v>
      </c>
      <c r="J42" s="314" t="s">
        <v>4737</v>
      </c>
      <c r="K42" s="200">
        <v>44.0</v>
      </c>
      <c r="L42" s="200">
        <v>62.0</v>
      </c>
      <c r="M42" s="205">
        <v>55.0</v>
      </c>
      <c r="N42" s="205">
        <v>0.0</v>
      </c>
      <c r="O42" s="200">
        <v>0.0</v>
      </c>
      <c r="P42" s="200" t="s">
        <v>4738</v>
      </c>
      <c r="Q42" s="200">
        <v>1.0</v>
      </c>
      <c r="R42" s="243"/>
      <c r="S42" s="221"/>
      <c r="T42" s="221"/>
      <c r="U42" s="221"/>
      <c r="V42" s="110"/>
    </row>
    <row r="43" outlineLevel="1">
      <c r="A43" s="207"/>
      <c r="B43" s="267" t="s">
        <v>76</v>
      </c>
      <c r="C43" s="199" t="s">
        <v>1237</v>
      </c>
      <c r="D43" s="114"/>
      <c r="E43" s="199" t="s">
        <v>4739</v>
      </c>
      <c r="F43" s="200" t="s">
        <v>4741</v>
      </c>
      <c r="G43" s="200" t="s">
        <v>4742</v>
      </c>
      <c r="H43" s="200" t="s">
        <v>4743</v>
      </c>
      <c r="I43" s="114"/>
      <c r="J43" s="114"/>
      <c r="K43" s="200">
        <v>44.0</v>
      </c>
      <c r="L43" s="200">
        <v>62.0</v>
      </c>
      <c r="M43" s="205">
        <v>55.0</v>
      </c>
      <c r="N43" s="205">
        <v>0.0</v>
      </c>
      <c r="O43" s="200">
        <v>0.0</v>
      </c>
      <c r="P43" s="200">
        <v>1.0</v>
      </c>
      <c r="Q43" s="200">
        <v>1.0</v>
      </c>
      <c r="R43" s="112"/>
      <c r="S43" s="224"/>
      <c r="T43" s="224"/>
      <c r="U43" s="224"/>
      <c r="V43" s="114"/>
    </row>
    <row r="44" outlineLevel="1">
      <c r="A44" s="265" t="s">
        <v>219</v>
      </c>
      <c r="B44" s="267" t="s">
        <v>170</v>
      </c>
      <c r="C44" s="199" t="s">
        <v>212</v>
      </c>
      <c r="D44" s="314" t="s">
        <v>464</v>
      </c>
      <c r="E44" s="199" t="s">
        <v>2058</v>
      </c>
      <c r="F44" s="200" t="s">
        <v>2059</v>
      </c>
      <c r="G44" s="200" t="s">
        <v>4744</v>
      </c>
      <c r="H44" s="200" t="s">
        <v>818</v>
      </c>
      <c r="I44" s="305" t="str">
        <f t="array" ref="I44">INDEX('Aerial Attacks'!$O$3:$AB$109, MATCH($A$1,'Aerial Attacks'!$A$3:$A$109,0), MATCH(A44,'Aerial Attacks'!$O$2:$S$2,0))</f>
        <v>16</v>
      </c>
      <c r="J44" s="314" t="s">
        <v>266</v>
      </c>
      <c r="K44" s="2900">
        <v>367.0</v>
      </c>
      <c r="L44" s="200">
        <v>100.0</v>
      </c>
      <c r="M44" s="200">
        <v>0.0</v>
      </c>
      <c r="N44" s="200" t="s">
        <v>4745</v>
      </c>
      <c r="O44" s="200">
        <v>0.0</v>
      </c>
      <c r="P44" s="200">
        <v>0.8</v>
      </c>
      <c r="Q44" s="200">
        <v>1.0</v>
      </c>
      <c r="R44" s="243"/>
      <c r="S44" s="221"/>
      <c r="T44" s="221"/>
      <c r="U44" s="221"/>
      <c r="V44" s="110"/>
    </row>
    <row r="45" outlineLevel="1">
      <c r="A45" s="222"/>
      <c r="B45" s="267" t="s">
        <v>177</v>
      </c>
      <c r="C45" s="199" t="s">
        <v>136</v>
      </c>
      <c r="D45" s="233"/>
      <c r="E45" s="199" t="s">
        <v>2058</v>
      </c>
      <c r="F45" s="200" t="s">
        <v>2059</v>
      </c>
      <c r="G45" s="200" t="s">
        <v>4744</v>
      </c>
      <c r="H45" s="200" t="s">
        <v>818</v>
      </c>
      <c r="I45" s="233"/>
      <c r="J45" s="233"/>
      <c r="K45" s="200">
        <v>367.0</v>
      </c>
      <c r="L45" s="200">
        <v>100.0</v>
      </c>
      <c r="M45" s="200">
        <v>0.0</v>
      </c>
      <c r="N45" s="200" t="s">
        <v>4746</v>
      </c>
      <c r="O45" s="200">
        <v>0.0</v>
      </c>
      <c r="P45" s="200">
        <v>0.8</v>
      </c>
      <c r="Q45" s="200">
        <v>1.0</v>
      </c>
      <c r="R45" s="231"/>
      <c r="V45" s="233"/>
    </row>
    <row r="46" outlineLevel="1">
      <c r="A46" s="207"/>
      <c r="B46" s="267" t="s">
        <v>245</v>
      </c>
      <c r="C46" s="199" t="s">
        <v>308</v>
      </c>
      <c r="D46" s="114"/>
      <c r="E46" s="199" t="s">
        <v>2743</v>
      </c>
      <c r="F46" s="200" t="s">
        <v>2744</v>
      </c>
      <c r="G46" s="200" t="s">
        <v>4747</v>
      </c>
      <c r="H46" s="200" t="s">
        <v>864</v>
      </c>
      <c r="I46" s="114"/>
      <c r="J46" s="114"/>
      <c r="K46" s="200">
        <v>361.0</v>
      </c>
      <c r="L46" s="200" t="s">
        <v>4748</v>
      </c>
      <c r="M46" s="205">
        <v>45.0</v>
      </c>
      <c r="N46" s="205">
        <v>0.0</v>
      </c>
      <c r="O46" s="200">
        <v>0.0</v>
      </c>
      <c r="P46" s="200" t="s">
        <v>4749</v>
      </c>
      <c r="Q46" s="200">
        <v>1.0</v>
      </c>
      <c r="R46" s="112"/>
      <c r="S46" s="224"/>
      <c r="T46" s="224"/>
      <c r="U46" s="224"/>
      <c r="V46" s="114"/>
    </row>
    <row r="47" outlineLevel="1">
      <c r="A47" s="299" t="s">
        <v>260</v>
      </c>
      <c r="B47" s="267"/>
      <c r="C47" s="199" t="s">
        <v>540</v>
      </c>
      <c r="D47" s="355" t="s">
        <v>172</v>
      </c>
      <c r="E47" s="345" t="s">
        <v>225</v>
      </c>
      <c r="F47" s="200">
        <v>19.2</v>
      </c>
      <c r="G47" s="200">
        <v>16.32</v>
      </c>
      <c r="H47" s="200" t="s">
        <v>67</v>
      </c>
      <c r="I47" s="820">
        <f t="array" ref="I47">INDEX('Aerial Attacks'!$O$3:$AB$109, MATCH($A$1,'Aerial Attacks'!$A$3:$A$109,0), MATCH(A47,'Aerial Attacks'!$O$2:$S$2,0))</f>
        <v>17</v>
      </c>
      <c r="J47" s="355" t="s">
        <v>4750</v>
      </c>
      <c r="K47" s="200">
        <v>361.0</v>
      </c>
      <c r="L47" s="200">
        <v>83.0</v>
      </c>
      <c r="M47" s="205">
        <v>35.0</v>
      </c>
      <c r="N47" s="205">
        <v>0.0</v>
      </c>
      <c r="O47" s="200">
        <v>0.0</v>
      </c>
      <c r="P47" s="200">
        <v>1.0</v>
      </c>
      <c r="Q47" s="200">
        <v>1.0</v>
      </c>
      <c r="R47" s="228"/>
      <c r="S47" s="120"/>
      <c r="T47" s="120"/>
      <c r="U47" s="120"/>
      <c r="V47" s="117"/>
    </row>
    <row r="48" outlineLevel="1">
      <c r="A48" s="265" t="s">
        <v>271</v>
      </c>
      <c r="B48" s="267"/>
      <c r="C48" s="199" t="s">
        <v>130</v>
      </c>
      <c r="D48" s="314" t="s">
        <v>165</v>
      </c>
      <c r="E48" s="345" t="s">
        <v>927</v>
      </c>
      <c r="F48" s="200" t="s">
        <v>928</v>
      </c>
      <c r="G48" s="200" t="s">
        <v>4751</v>
      </c>
      <c r="H48" s="200" t="s">
        <v>254</v>
      </c>
      <c r="I48" s="305" t="str">
        <f t="array" ref="I48">INDEX('Aerial Attacks'!$O$3:$AB$109, MATCH($A$1,'Aerial Attacks'!$A$3:$A$109,0), MATCH(A48,'Aerial Attacks'!$O$2:$S$2,0))</f>
        <v>14</v>
      </c>
      <c r="J48" s="314" t="s">
        <v>1129</v>
      </c>
      <c r="K48" s="200" t="s">
        <v>4752</v>
      </c>
      <c r="L48" s="200" t="s">
        <v>4753</v>
      </c>
      <c r="M48" s="205">
        <v>70.0</v>
      </c>
      <c r="N48" s="205">
        <v>0.0</v>
      </c>
      <c r="O48" s="200">
        <v>0.0</v>
      </c>
      <c r="P48" s="200" t="s">
        <v>4754</v>
      </c>
      <c r="Q48" s="200">
        <v>1.0</v>
      </c>
      <c r="R48" s="243"/>
      <c r="S48" s="221"/>
      <c r="T48" s="221"/>
      <c r="U48" s="221"/>
      <c r="V48" s="110"/>
    </row>
    <row r="49" outlineLevel="1">
      <c r="A49" s="207"/>
      <c r="B49" s="267" t="s">
        <v>76</v>
      </c>
      <c r="C49" s="199" t="s">
        <v>206</v>
      </c>
      <c r="D49" s="114"/>
      <c r="E49" s="199" t="s">
        <v>74</v>
      </c>
      <c r="F49" s="200">
        <v>14.4</v>
      </c>
      <c r="G49" s="200">
        <v>12.24</v>
      </c>
      <c r="H49" s="200" t="s">
        <v>59</v>
      </c>
      <c r="I49" s="114"/>
      <c r="J49" s="114"/>
      <c r="K49" s="200">
        <v>90.0</v>
      </c>
      <c r="L49" s="200">
        <v>64.0</v>
      </c>
      <c r="M49" s="205">
        <v>70.0</v>
      </c>
      <c r="N49" s="205">
        <v>0.0</v>
      </c>
      <c r="O49" s="200">
        <v>0.0</v>
      </c>
      <c r="P49" s="200">
        <v>1.4</v>
      </c>
      <c r="Q49" s="200">
        <v>1.0</v>
      </c>
      <c r="R49" s="112"/>
      <c r="S49" s="224"/>
      <c r="T49" s="224"/>
      <c r="U49" s="224"/>
      <c r="V49" s="114"/>
    </row>
    <row r="50" outlineLevel="1">
      <c r="A50" s="265" t="s">
        <v>283</v>
      </c>
      <c r="B50" s="267" t="s">
        <v>267</v>
      </c>
      <c r="C50" s="199" t="s">
        <v>1880</v>
      </c>
      <c r="D50" s="314" t="s">
        <v>131</v>
      </c>
      <c r="E50" s="199" t="s">
        <v>166</v>
      </c>
      <c r="F50" s="200">
        <v>16.8</v>
      </c>
      <c r="G50" s="200">
        <v>14.28</v>
      </c>
      <c r="H50" s="200" t="s">
        <v>59</v>
      </c>
      <c r="I50" s="305">
        <f t="array" ref="I50">INDEX('Aerial Attacks'!$O$3:$AB$109, MATCH($A$1,'Aerial Attacks'!$A$3:$A$109,0), MATCH(A50,'Aerial Attacks'!$O$2:$S$2,0))</f>
        <v>32</v>
      </c>
      <c r="J50" s="314" t="s">
        <v>2257</v>
      </c>
      <c r="K50" s="200">
        <v>275.0</v>
      </c>
      <c r="L50" s="200">
        <v>75.0</v>
      </c>
      <c r="M50" s="205">
        <v>55.0</v>
      </c>
      <c r="N50" s="205">
        <v>0.0</v>
      </c>
      <c r="O50" s="200">
        <v>0.0</v>
      </c>
      <c r="P50" s="200">
        <v>1.2</v>
      </c>
      <c r="Q50" s="200">
        <v>1.0</v>
      </c>
      <c r="R50" s="243"/>
      <c r="S50" s="221"/>
      <c r="T50" s="221"/>
      <c r="U50" s="221"/>
      <c r="V50" s="110"/>
    </row>
    <row r="51" outlineLevel="1">
      <c r="A51" s="207"/>
      <c r="B51" s="267" t="s">
        <v>76</v>
      </c>
      <c r="C51" s="199" t="s">
        <v>4755</v>
      </c>
      <c r="D51" s="114"/>
      <c r="E51" s="199" t="s">
        <v>74</v>
      </c>
      <c r="F51" s="200">
        <v>14.4</v>
      </c>
      <c r="G51" s="200">
        <v>12.24</v>
      </c>
      <c r="H51" s="200" t="s">
        <v>59</v>
      </c>
      <c r="I51" s="114"/>
      <c r="J51" s="114"/>
      <c r="K51" s="200">
        <v>50.0</v>
      </c>
      <c r="L51" s="200">
        <v>95.0</v>
      </c>
      <c r="M51" s="205">
        <v>45.0</v>
      </c>
      <c r="N51" s="205">
        <v>0.0</v>
      </c>
      <c r="O51" s="200">
        <v>0.0</v>
      </c>
      <c r="P51" s="200">
        <v>1.0</v>
      </c>
      <c r="Q51" s="200">
        <v>1.0</v>
      </c>
      <c r="R51" s="112"/>
      <c r="S51" s="224"/>
      <c r="T51" s="224"/>
      <c r="U51" s="224"/>
      <c r="V51" s="114"/>
    </row>
    <row r="52">
      <c r="A52" s="312"/>
      <c r="B52" s="315"/>
      <c r="C52" s="317"/>
      <c r="D52" s="317"/>
      <c r="E52" s="318"/>
      <c r="F52" s="318"/>
      <c r="G52" s="318"/>
      <c r="H52" s="319"/>
      <c r="I52" s="319"/>
      <c r="J52" s="320"/>
      <c r="K52" s="320"/>
      <c r="L52" s="320"/>
      <c r="M52" s="320"/>
      <c r="N52" s="320"/>
      <c r="O52" s="320"/>
      <c r="P52" s="320"/>
      <c r="Q52" s="180"/>
      <c r="R52" s="180"/>
      <c r="S52" s="180"/>
      <c r="T52" s="180"/>
      <c r="U52" s="180"/>
      <c r="V52" s="180"/>
    </row>
    <row r="53">
      <c r="A53" s="322" t="s">
        <v>305</v>
      </c>
      <c r="B53" s="117"/>
      <c r="C53" s="317"/>
      <c r="D53" s="317"/>
      <c r="E53" s="318"/>
      <c r="F53" s="318"/>
      <c r="G53" s="318"/>
      <c r="H53" s="319"/>
      <c r="I53" s="319"/>
      <c r="J53" s="320"/>
      <c r="K53" s="320"/>
      <c r="L53" s="320"/>
      <c r="M53" s="320"/>
      <c r="N53" s="320"/>
      <c r="O53" s="320"/>
      <c r="P53" s="320"/>
      <c r="Q53" s="180"/>
      <c r="R53" s="180"/>
      <c r="S53" s="180"/>
      <c r="T53" s="180"/>
      <c r="U53" s="180"/>
      <c r="V53" s="180"/>
    </row>
    <row r="54" outlineLevel="1">
      <c r="A54" s="324" t="s">
        <v>4756</v>
      </c>
      <c r="B54" s="117"/>
      <c r="C54" s="327" t="s">
        <v>48</v>
      </c>
      <c r="D54" s="327" t="s">
        <v>49</v>
      </c>
      <c r="E54" s="328" t="s">
        <v>50</v>
      </c>
      <c r="F54" s="329" t="s">
        <v>51</v>
      </c>
      <c r="G54" s="328" t="s">
        <v>52</v>
      </c>
      <c r="H54" s="331" t="s">
        <v>53</v>
      </c>
      <c r="I54" s="120"/>
      <c r="J54" s="117"/>
      <c r="K54" s="333" t="s">
        <v>180</v>
      </c>
      <c r="L54" s="333" t="s">
        <v>181</v>
      </c>
      <c r="M54" s="333" t="s">
        <v>182</v>
      </c>
      <c r="N54" s="333" t="s">
        <v>183</v>
      </c>
      <c r="O54" s="334" t="s">
        <v>184</v>
      </c>
      <c r="P54" s="333" t="s">
        <v>185</v>
      </c>
      <c r="Q54" s="334" t="s">
        <v>186</v>
      </c>
      <c r="R54" s="333" t="s">
        <v>317</v>
      </c>
      <c r="S54" s="334" t="s">
        <v>318</v>
      </c>
      <c r="T54" s="334" t="s">
        <v>319</v>
      </c>
      <c r="U54" s="334" t="s">
        <v>320</v>
      </c>
      <c r="V54" s="334" t="s">
        <v>321</v>
      </c>
    </row>
    <row r="55" outlineLevel="1">
      <c r="A55" s="335" t="s">
        <v>324</v>
      </c>
      <c r="B55" s="343" t="s">
        <v>328</v>
      </c>
      <c r="C55" s="199" t="s">
        <v>2825</v>
      </c>
      <c r="D55" s="216" t="s">
        <v>131</v>
      </c>
      <c r="E55" s="199" t="s">
        <v>1294</v>
      </c>
      <c r="F55" s="200">
        <v>5.3999999999999995</v>
      </c>
      <c r="G55" s="199" t="s">
        <v>70</v>
      </c>
      <c r="H55" s="283" t="s">
        <v>4757</v>
      </c>
      <c r="I55" s="221"/>
      <c r="J55" s="110"/>
      <c r="K55" s="200">
        <v>361.0</v>
      </c>
      <c r="L55" s="200">
        <v>48.0</v>
      </c>
      <c r="M55" s="205">
        <v>25.0</v>
      </c>
      <c r="N55" s="205">
        <v>0.0</v>
      </c>
      <c r="O55" s="2923">
        <v>-2.0</v>
      </c>
      <c r="P55" s="200">
        <v>1.0</v>
      </c>
      <c r="Q55" s="200">
        <v>1.0</v>
      </c>
      <c r="R55" s="205" t="b">
        <v>1</v>
      </c>
      <c r="S55" s="205" t="b">
        <v>1</v>
      </c>
      <c r="T55" s="205" t="b">
        <v>1</v>
      </c>
      <c r="U55" s="344" t="s">
        <v>340</v>
      </c>
      <c r="V55" s="344" t="b">
        <v>1</v>
      </c>
    </row>
    <row r="56" outlineLevel="1">
      <c r="A56" s="222"/>
      <c r="B56" s="708" t="s">
        <v>4758</v>
      </c>
      <c r="C56" s="199" t="s">
        <v>4759</v>
      </c>
      <c r="D56" s="207"/>
      <c r="E56" s="199" t="s">
        <v>587</v>
      </c>
      <c r="F56" s="200">
        <v>4.2</v>
      </c>
      <c r="G56" s="199" t="s">
        <v>292</v>
      </c>
      <c r="H56" s="231"/>
      <c r="J56" s="233"/>
      <c r="K56" s="200">
        <v>361.0</v>
      </c>
      <c r="L56" s="200">
        <v>48.0</v>
      </c>
      <c r="M56" s="205">
        <v>25.0</v>
      </c>
      <c r="N56" s="205">
        <v>0.0</v>
      </c>
      <c r="O56" s="2923">
        <v>-2.0</v>
      </c>
      <c r="P56" s="200">
        <v>1.0</v>
      </c>
      <c r="Q56" s="200">
        <v>1.0</v>
      </c>
      <c r="R56" s="205" t="b">
        <v>0</v>
      </c>
      <c r="S56" s="205" t="b">
        <v>0</v>
      </c>
      <c r="T56" s="205" t="b">
        <v>1</v>
      </c>
      <c r="U56" s="222"/>
      <c r="V56" s="222"/>
    </row>
    <row r="57" outlineLevel="1">
      <c r="A57" s="222"/>
      <c r="B57" s="708" t="s">
        <v>344</v>
      </c>
      <c r="C57" s="199" t="s">
        <v>4760</v>
      </c>
      <c r="D57" s="216" t="s">
        <v>407</v>
      </c>
      <c r="E57" s="199" t="s">
        <v>4761</v>
      </c>
      <c r="F57" s="200">
        <v>6.80192304</v>
      </c>
      <c r="G57" s="199" t="s">
        <v>70</v>
      </c>
      <c r="H57" s="231"/>
      <c r="J57" s="233"/>
      <c r="K57" s="200">
        <v>361.0</v>
      </c>
      <c r="L57" s="200">
        <v>48.0</v>
      </c>
      <c r="M57" s="205">
        <v>25.0</v>
      </c>
      <c r="N57" s="205">
        <v>0.0</v>
      </c>
      <c r="O57" s="2923">
        <v>-2.0</v>
      </c>
      <c r="P57" s="200">
        <v>1.0</v>
      </c>
      <c r="Q57" s="200">
        <v>1.0</v>
      </c>
      <c r="R57" s="205" t="b">
        <v>0</v>
      </c>
      <c r="S57" s="205" t="b">
        <v>0</v>
      </c>
      <c r="T57" s="205" t="b">
        <v>1</v>
      </c>
      <c r="U57" s="222"/>
      <c r="V57" s="222"/>
    </row>
    <row r="58" outlineLevel="1">
      <c r="A58" s="222"/>
      <c r="B58" s="708" t="s">
        <v>4110</v>
      </c>
      <c r="C58" s="199" t="s">
        <v>4762</v>
      </c>
      <c r="D58" s="207"/>
      <c r="E58" s="199" t="s">
        <v>4763</v>
      </c>
      <c r="F58" s="200">
        <v>5.290385039999999</v>
      </c>
      <c r="G58" s="199" t="s">
        <v>70</v>
      </c>
      <c r="H58" s="231"/>
      <c r="J58" s="233"/>
      <c r="K58" s="200">
        <v>361.0</v>
      </c>
      <c r="L58" s="200">
        <v>48.0</v>
      </c>
      <c r="M58" s="205">
        <v>25.0</v>
      </c>
      <c r="N58" s="205">
        <v>0.0</v>
      </c>
      <c r="O58" s="2923">
        <v>-2.0</v>
      </c>
      <c r="P58" s="200">
        <v>1.0</v>
      </c>
      <c r="Q58" s="200">
        <v>1.0</v>
      </c>
      <c r="R58" s="205" t="b">
        <v>0</v>
      </c>
      <c r="S58" s="205" t="b">
        <v>0</v>
      </c>
      <c r="T58" s="205" t="b">
        <v>1</v>
      </c>
      <c r="U58" s="222"/>
      <c r="V58" s="222"/>
    </row>
    <row r="59" outlineLevel="1">
      <c r="A59" s="222"/>
      <c r="B59" s="708" t="s">
        <v>4764</v>
      </c>
      <c r="C59" s="407"/>
      <c r="D59" s="199" t="s">
        <v>131</v>
      </c>
      <c r="E59" s="407"/>
      <c r="F59" s="407"/>
      <c r="G59" s="407"/>
      <c r="H59" s="112"/>
      <c r="I59" s="224"/>
      <c r="J59" s="114"/>
      <c r="K59" s="407"/>
      <c r="L59" s="407"/>
      <c r="M59" s="407"/>
      <c r="N59" s="407"/>
      <c r="O59" s="407"/>
      <c r="P59" s="407"/>
      <c r="Q59" s="407"/>
      <c r="R59" s="407"/>
      <c r="S59" s="407"/>
      <c r="T59" s="407"/>
      <c r="U59" s="207"/>
      <c r="V59" s="207"/>
    </row>
    <row r="60" outlineLevel="1">
      <c r="A60" s="324" t="s">
        <v>4765</v>
      </c>
      <c r="B60" s="117"/>
      <c r="C60" s="327" t="s">
        <v>48</v>
      </c>
      <c r="D60" s="327" t="s">
        <v>49</v>
      </c>
      <c r="E60" s="328" t="s">
        <v>50</v>
      </c>
      <c r="F60" s="329" t="s">
        <v>51</v>
      </c>
      <c r="G60" s="328" t="s">
        <v>52</v>
      </c>
      <c r="H60" s="331" t="s">
        <v>53</v>
      </c>
      <c r="I60" s="120"/>
      <c r="J60" s="117"/>
      <c r="K60" s="333" t="s">
        <v>180</v>
      </c>
      <c r="L60" s="333" t="s">
        <v>181</v>
      </c>
      <c r="M60" s="333" t="s">
        <v>182</v>
      </c>
      <c r="N60" s="333" t="s">
        <v>183</v>
      </c>
      <c r="O60" s="334" t="s">
        <v>184</v>
      </c>
      <c r="P60" s="333" t="s">
        <v>185</v>
      </c>
      <c r="Q60" s="334" t="s">
        <v>186</v>
      </c>
      <c r="R60" s="333" t="s">
        <v>317</v>
      </c>
      <c r="S60" s="334" t="s">
        <v>318</v>
      </c>
      <c r="T60" s="334" t="s">
        <v>319</v>
      </c>
      <c r="U60" s="334" t="s">
        <v>320</v>
      </c>
      <c r="V60" s="334" t="s">
        <v>321</v>
      </c>
    </row>
    <row r="61" outlineLevel="1">
      <c r="A61" s="394" t="s">
        <v>322</v>
      </c>
      <c r="B61" s="343" t="s">
        <v>1101</v>
      </c>
      <c r="C61" s="216" t="s">
        <v>4766</v>
      </c>
      <c r="D61" s="199" t="s">
        <v>2464</v>
      </c>
      <c r="E61" s="407"/>
      <c r="F61" s="407"/>
      <c r="G61" s="407"/>
      <c r="H61" s="243" t="s">
        <v>4767</v>
      </c>
      <c r="I61" s="221"/>
      <c r="J61" s="110"/>
      <c r="K61" s="407"/>
      <c r="L61" s="407"/>
      <c r="M61" s="407"/>
      <c r="N61" s="407"/>
      <c r="O61" s="407"/>
      <c r="P61" s="407"/>
      <c r="Q61" s="407"/>
      <c r="R61" s="407"/>
      <c r="S61" s="407"/>
      <c r="T61" s="407"/>
      <c r="U61" s="344" t="s">
        <v>340</v>
      </c>
      <c r="V61" s="344" t="b">
        <v>1</v>
      </c>
    </row>
    <row r="62" outlineLevel="1">
      <c r="A62" s="394" t="s">
        <v>359</v>
      </c>
      <c r="B62" s="343" t="s">
        <v>1101</v>
      </c>
      <c r="C62" s="207"/>
      <c r="D62" s="199" t="s">
        <v>234</v>
      </c>
      <c r="E62" s="407"/>
      <c r="F62" s="407"/>
      <c r="G62" s="407"/>
      <c r="H62" s="231"/>
      <c r="J62" s="233"/>
      <c r="K62" s="407"/>
      <c r="L62" s="407"/>
      <c r="M62" s="407"/>
      <c r="N62" s="407"/>
      <c r="O62" s="407"/>
      <c r="P62" s="407"/>
      <c r="Q62" s="407"/>
      <c r="R62" s="407"/>
      <c r="S62" s="407"/>
      <c r="T62" s="407"/>
      <c r="U62" s="222"/>
      <c r="V62" s="222"/>
    </row>
    <row r="63" outlineLevel="1">
      <c r="A63" s="335" t="s">
        <v>324</v>
      </c>
      <c r="B63" s="343" t="s">
        <v>4768</v>
      </c>
      <c r="C63" s="199" t="s">
        <v>194</v>
      </c>
      <c r="D63" s="2924"/>
      <c r="E63" s="199" t="s">
        <v>58</v>
      </c>
      <c r="F63" s="200">
        <v>4.8</v>
      </c>
      <c r="G63" s="200" t="s">
        <v>59</v>
      </c>
      <c r="H63" s="231"/>
      <c r="J63" s="233"/>
      <c r="K63" s="200">
        <v>75.0</v>
      </c>
      <c r="L63" s="200">
        <v>100.0</v>
      </c>
      <c r="M63" s="200">
        <v>90.0</v>
      </c>
      <c r="N63" s="200">
        <v>0.0</v>
      </c>
      <c r="O63" s="200">
        <v>0.0</v>
      </c>
      <c r="P63" s="200">
        <v>0.8</v>
      </c>
      <c r="Q63" s="200">
        <v>1.0</v>
      </c>
      <c r="R63" s="205" t="b">
        <v>0</v>
      </c>
      <c r="S63" s="205" t="b">
        <v>0</v>
      </c>
      <c r="T63" s="205"/>
      <c r="U63" s="222"/>
      <c r="V63" s="222"/>
    </row>
    <row r="64" outlineLevel="1">
      <c r="A64" s="222"/>
      <c r="B64" s="343" t="s">
        <v>4769</v>
      </c>
      <c r="C64" s="199" t="s">
        <v>4770</v>
      </c>
      <c r="D64" s="207"/>
      <c r="E64" s="199" t="s">
        <v>303</v>
      </c>
      <c r="F64" s="200">
        <v>2.4</v>
      </c>
      <c r="G64" s="200" t="s">
        <v>70</v>
      </c>
      <c r="H64" s="231"/>
      <c r="J64" s="233"/>
      <c r="K64" s="200">
        <v>100.0</v>
      </c>
      <c r="L64" s="200">
        <v>100.0</v>
      </c>
      <c r="M64" s="200">
        <v>50.0</v>
      </c>
      <c r="N64" s="200">
        <v>100.0</v>
      </c>
      <c r="O64" s="200">
        <v>0.0</v>
      </c>
      <c r="P64" s="200">
        <v>0.0</v>
      </c>
      <c r="Q64" s="200">
        <v>0.0</v>
      </c>
      <c r="R64" s="205" t="b">
        <v>0</v>
      </c>
      <c r="S64" s="205" t="b">
        <v>0</v>
      </c>
      <c r="T64" s="205"/>
      <c r="U64" s="222"/>
      <c r="V64" s="222"/>
    </row>
    <row r="65" outlineLevel="1">
      <c r="A65" s="222"/>
      <c r="B65" s="343" t="s">
        <v>4771</v>
      </c>
      <c r="C65" s="199" t="s">
        <v>145</v>
      </c>
      <c r="D65" s="199" t="s">
        <v>458</v>
      </c>
      <c r="E65" s="199" t="s">
        <v>145</v>
      </c>
      <c r="F65" s="200">
        <v>8.4</v>
      </c>
      <c r="G65" s="407"/>
      <c r="H65" s="231"/>
      <c r="J65" s="233"/>
      <c r="K65" s="200">
        <v>50.0</v>
      </c>
      <c r="L65" s="200">
        <v>83.0</v>
      </c>
      <c r="M65" s="205">
        <v>75.0</v>
      </c>
      <c r="N65" s="205">
        <v>0.0</v>
      </c>
      <c r="O65" s="407"/>
      <c r="P65" s="407"/>
      <c r="Q65" s="407"/>
      <c r="R65" s="407"/>
      <c r="S65" s="407"/>
      <c r="T65" s="407"/>
      <c r="U65" s="222"/>
      <c r="V65" s="222"/>
    </row>
    <row r="66" outlineLevel="1">
      <c r="A66" s="222"/>
      <c r="B66" s="343" t="s">
        <v>4772</v>
      </c>
      <c r="C66" s="199" t="s">
        <v>229</v>
      </c>
      <c r="D66" s="199" t="s">
        <v>190</v>
      </c>
      <c r="E66" s="199" t="s">
        <v>74</v>
      </c>
      <c r="F66" s="200">
        <v>14.399999999999999</v>
      </c>
      <c r="G66" s="407"/>
      <c r="H66" s="231"/>
      <c r="J66" s="233"/>
      <c r="K66" s="200">
        <v>145.0</v>
      </c>
      <c r="L66" s="200">
        <v>65.0</v>
      </c>
      <c r="M66" s="205">
        <v>100.0</v>
      </c>
      <c r="N66" s="205">
        <v>0.0</v>
      </c>
      <c r="O66" s="407"/>
      <c r="P66" s="407"/>
      <c r="Q66" s="407"/>
      <c r="R66" s="407"/>
      <c r="S66" s="407"/>
      <c r="T66" s="407"/>
      <c r="U66" s="222"/>
      <c r="V66" s="222"/>
    </row>
    <row r="67" outlineLevel="1">
      <c r="A67" s="222"/>
      <c r="B67" s="343" t="s">
        <v>505</v>
      </c>
      <c r="C67" s="199" t="s">
        <v>303</v>
      </c>
      <c r="D67" s="345" t="s">
        <v>98</v>
      </c>
      <c r="E67" s="199" t="s">
        <v>145</v>
      </c>
      <c r="F67" s="200">
        <v>8.4</v>
      </c>
      <c r="G67" s="407"/>
      <c r="H67" s="231"/>
      <c r="J67" s="233"/>
      <c r="K67" s="200">
        <v>45.0</v>
      </c>
      <c r="L67" s="200">
        <v>46.0</v>
      </c>
      <c r="M67" s="205">
        <v>85.0</v>
      </c>
      <c r="N67" s="205">
        <v>0.0</v>
      </c>
      <c r="O67" s="407"/>
      <c r="P67" s="407"/>
      <c r="Q67" s="407"/>
      <c r="R67" s="407"/>
      <c r="S67" s="407"/>
      <c r="T67" s="407"/>
      <c r="U67" s="222"/>
      <c r="V67" s="222"/>
    </row>
    <row r="68" outlineLevel="1">
      <c r="A68" s="207"/>
      <c r="B68" s="343" t="s">
        <v>4773</v>
      </c>
      <c r="C68" s="407"/>
      <c r="D68" s="199" t="s">
        <v>150</v>
      </c>
      <c r="E68" s="407"/>
      <c r="F68" s="407"/>
      <c r="G68" s="407"/>
      <c r="H68" s="112"/>
      <c r="I68" s="224"/>
      <c r="J68" s="114"/>
      <c r="K68" s="407"/>
      <c r="L68" s="407"/>
      <c r="M68" s="407"/>
      <c r="N68" s="407"/>
      <c r="O68" s="407"/>
      <c r="P68" s="407"/>
      <c r="Q68" s="407"/>
      <c r="R68" s="407"/>
      <c r="S68" s="407"/>
      <c r="T68" s="407"/>
      <c r="U68" s="207"/>
      <c r="V68" s="207"/>
    </row>
    <row r="69" outlineLevel="1">
      <c r="A69" s="324" t="s">
        <v>4774</v>
      </c>
      <c r="B69" s="117"/>
      <c r="C69" s="327" t="s">
        <v>48</v>
      </c>
      <c r="D69" s="327" t="s">
        <v>49</v>
      </c>
      <c r="E69" s="328" t="s">
        <v>50</v>
      </c>
      <c r="F69" s="329" t="s">
        <v>51</v>
      </c>
      <c r="G69" s="328" t="s">
        <v>52</v>
      </c>
      <c r="H69" s="331" t="s">
        <v>53</v>
      </c>
      <c r="I69" s="120"/>
      <c r="J69" s="117"/>
      <c r="K69" s="333" t="s">
        <v>180</v>
      </c>
      <c r="L69" s="333" t="s">
        <v>181</v>
      </c>
      <c r="M69" s="333" t="s">
        <v>182</v>
      </c>
      <c r="N69" s="333" t="s">
        <v>183</v>
      </c>
      <c r="O69" s="334" t="s">
        <v>184</v>
      </c>
      <c r="P69" s="333" t="s">
        <v>185</v>
      </c>
      <c r="Q69" s="334" t="s">
        <v>186</v>
      </c>
      <c r="R69" s="333" t="s">
        <v>317</v>
      </c>
      <c r="S69" s="334" t="s">
        <v>318</v>
      </c>
      <c r="T69" s="334" t="s">
        <v>319</v>
      </c>
      <c r="U69" s="334" t="s">
        <v>320</v>
      </c>
      <c r="V69" s="334" t="s">
        <v>321</v>
      </c>
    </row>
    <row r="70" ht="27.75" customHeight="1" outlineLevel="1">
      <c r="A70" s="335" t="s">
        <v>324</v>
      </c>
      <c r="B70" s="388" t="s">
        <v>4653</v>
      </c>
      <c r="C70" s="199" t="s">
        <v>3846</v>
      </c>
      <c r="D70" s="363"/>
      <c r="E70" s="199" t="s">
        <v>225</v>
      </c>
      <c r="F70" s="200">
        <v>19.2</v>
      </c>
      <c r="G70" s="199" t="s">
        <v>124</v>
      </c>
      <c r="H70" s="243" t="s">
        <v>4775</v>
      </c>
      <c r="I70" s="221"/>
      <c r="J70" s="110"/>
      <c r="K70" s="200"/>
      <c r="L70" s="200"/>
      <c r="M70" s="205"/>
      <c r="N70" s="205"/>
      <c r="O70" s="200">
        <v>0.0</v>
      </c>
      <c r="P70" s="200">
        <v>1.0</v>
      </c>
      <c r="Q70" s="200">
        <v>1.0</v>
      </c>
      <c r="R70" s="205" t="b">
        <v>1</v>
      </c>
      <c r="S70" s="205" t="b">
        <v>0</v>
      </c>
      <c r="T70" s="205"/>
      <c r="U70" s="344" t="b">
        <v>0</v>
      </c>
      <c r="V70" s="344" t="b">
        <v>0</v>
      </c>
    </row>
    <row r="71" ht="27.75" customHeight="1" outlineLevel="1">
      <c r="A71" s="222"/>
      <c r="B71" s="388" t="s">
        <v>4776</v>
      </c>
      <c r="C71" s="407"/>
      <c r="D71" s="200">
        <v>39.0</v>
      </c>
      <c r="E71" s="407"/>
      <c r="F71" s="407"/>
      <c r="G71" s="407"/>
      <c r="H71" s="231"/>
      <c r="J71" s="233"/>
      <c r="K71" s="407"/>
      <c r="L71" s="407"/>
      <c r="M71" s="407"/>
      <c r="N71" s="407"/>
      <c r="O71" s="407"/>
      <c r="P71" s="407"/>
      <c r="Q71" s="407"/>
      <c r="R71" s="407"/>
      <c r="S71" s="407"/>
      <c r="T71" s="407"/>
      <c r="U71" s="222"/>
      <c r="V71" s="222"/>
    </row>
    <row r="72" ht="27.75" customHeight="1" outlineLevel="1">
      <c r="A72" s="222"/>
      <c r="B72" s="388" t="s">
        <v>4655</v>
      </c>
      <c r="C72" s="199" t="s">
        <v>3846</v>
      </c>
      <c r="D72" s="1328"/>
      <c r="E72" s="199" t="s">
        <v>225</v>
      </c>
      <c r="F72" s="200">
        <v>19.2</v>
      </c>
      <c r="G72" s="199" t="s">
        <v>124</v>
      </c>
      <c r="H72" s="231"/>
      <c r="J72" s="233"/>
      <c r="K72" s="200"/>
      <c r="L72" s="200"/>
      <c r="M72" s="205"/>
      <c r="N72" s="205"/>
      <c r="O72" s="200">
        <v>0.0</v>
      </c>
      <c r="P72" s="200">
        <v>1.0</v>
      </c>
      <c r="Q72" s="200">
        <v>1.0</v>
      </c>
      <c r="R72" s="205" t="b">
        <v>1</v>
      </c>
      <c r="S72" s="205" t="b">
        <v>0</v>
      </c>
      <c r="T72" s="205"/>
      <c r="U72" s="222"/>
      <c r="V72" s="222"/>
    </row>
    <row r="73" ht="27.75" customHeight="1" outlineLevel="1">
      <c r="A73" s="222"/>
      <c r="B73" s="388" t="s">
        <v>4777</v>
      </c>
      <c r="C73" s="199" t="s">
        <v>4778</v>
      </c>
      <c r="D73" s="1328"/>
      <c r="E73" s="199" t="s">
        <v>327</v>
      </c>
      <c r="F73" s="200">
        <v>21.599999999999998</v>
      </c>
      <c r="G73" s="199" t="s">
        <v>792</v>
      </c>
      <c r="H73" s="231"/>
      <c r="J73" s="233"/>
      <c r="K73" s="200">
        <v>64.0</v>
      </c>
      <c r="L73" s="200">
        <v>46.0</v>
      </c>
      <c r="M73" s="205">
        <v>85.0</v>
      </c>
      <c r="N73" s="205">
        <v>0.0</v>
      </c>
      <c r="O73" s="200">
        <v>0.0</v>
      </c>
      <c r="P73" s="200">
        <v>1.0</v>
      </c>
      <c r="Q73" s="200">
        <v>1.0</v>
      </c>
      <c r="R73" s="205" t="b">
        <v>1</v>
      </c>
      <c r="S73" s="205" t="b">
        <v>0</v>
      </c>
      <c r="T73" s="205" t="b">
        <v>0</v>
      </c>
      <c r="U73" s="222"/>
      <c r="V73" s="222"/>
    </row>
    <row r="74" ht="27.75" customHeight="1" outlineLevel="1">
      <c r="A74" s="222"/>
      <c r="B74" s="388" t="s">
        <v>4779</v>
      </c>
      <c r="C74" s="199" t="s">
        <v>4780</v>
      </c>
      <c r="D74" s="2925"/>
      <c r="E74" s="199" t="s">
        <v>205</v>
      </c>
      <c r="F74" s="200">
        <v>18.0</v>
      </c>
      <c r="G74" s="199" t="s">
        <v>124</v>
      </c>
      <c r="H74" s="231"/>
      <c r="J74" s="233"/>
      <c r="K74" s="200" t="s">
        <v>4781</v>
      </c>
      <c r="L74" s="200" t="s">
        <v>4782</v>
      </c>
      <c r="M74" s="205" t="s">
        <v>4783</v>
      </c>
      <c r="N74" s="205">
        <v>0.0</v>
      </c>
      <c r="O74" s="200">
        <v>0.0</v>
      </c>
      <c r="P74" s="200" t="s">
        <v>4784</v>
      </c>
      <c r="Q74" s="200">
        <v>1.0</v>
      </c>
      <c r="R74" s="205" t="b">
        <v>1</v>
      </c>
      <c r="S74" s="205" t="b">
        <v>0</v>
      </c>
      <c r="T74" s="205" t="b">
        <v>0</v>
      </c>
      <c r="U74" s="222"/>
      <c r="V74" s="222"/>
    </row>
    <row r="75" ht="27.75" customHeight="1" outlineLevel="1">
      <c r="A75" s="207"/>
      <c r="B75" s="388" t="s">
        <v>4785</v>
      </c>
      <c r="C75" s="199" t="s">
        <v>302</v>
      </c>
      <c r="D75" s="200">
        <v>35.0</v>
      </c>
      <c r="E75" s="199" t="s">
        <v>229</v>
      </c>
      <c r="F75" s="200">
        <v>6.0</v>
      </c>
      <c r="G75" s="199" t="s">
        <v>67</v>
      </c>
      <c r="H75" s="112"/>
      <c r="I75" s="224"/>
      <c r="J75" s="114"/>
      <c r="K75" s="200">
        <v>42.0</v>
      </c>
      <c r="L75" s="200">
        <v>70.0</v>
      </c>
      <c r="M75" s="205">
        <v>80.0</v>
      </c>
      <c r="N75" s="205">
        <v>0.0</v>
      </c>
      <c r="O75" s="200">
        <v>0.0</v>
      </c>
      <c r="P75" s="200">
        <v>1.0</v>
      </c>
      <c r="Q75" s="200">
        <v>1.0</v>
      </c>
      <c r="R75" s="205" t="b">
        <v>1</v>
      </c>
      <c r="S75" s="205" t="b">
        <v>0</v>
      </c>
      <c r="T75" s="205" t="b">
        <v>0</v>
      </c>
      <c r="U75" s="207"/>
      <c r="V75" s="207"/>
    </row>
    <row r="76" outlineLevel="1">
      <c r="A76" s="324" t="s">
        <v>4786</v>
      </c>
      <c r="B76" s="117"/>
      <c r="C76" s="327" t="s">
        <v>48</v>
      </c>
      <c r="D76" s="327" t="s">
        <v>49</v>
      </c>
      <c r="E76" s="328" t="s">
        <v>50</v>
      </c>
      <c r="F76" s="329" t="s">
        <v>51</v>
      </c>
      <c r="G76" s="328"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34" t="s">
        <v>321</v>
      </c>
    </row>
    <row r="77" ht="18.0" customHeight="1" outlineLevel="1">
      <c r="A77" s="358" t="s">
        <v>324</v>
      </c>
      <c r="B77" s="388" t="s">
        <v>614</v>
      </c>
      <c r="C77" s="199" t="s">
        <v>568</v>
      </c>
      <c r="D77" s="127" t="s">
        <v>450</v>
      </c>
      <c r="E77" s="199" t="s">
        <v>229</v>
      </c>
      <c r="F77" s="200">
        <v>6.0</v>
      </c>
      <c r="G77" s="199" t="s">
        <v>67</v>
      </c>
      <c r="H77" s="243" t="s">
        <v>4787</v>
      </c>
      <c r="I77" s="221"/>
      <c r="J77" s="110"/>
      <c r="K77" s="200">
        <v>361.0</v>
      </c>
      <c r="L77" s="200">
        <v>50.0</v>
      </c>
      <c r="M77" s="205">
        <v>30.0</v>
      </c>
      <c r="N77" s="205">
        <v>0.0</v>
      </c>
      <c r="O77" s="200">
        <v>0.0</v>
      </c>
      <c r="P77" s="200">
        <v>1.0</v>
      </c>
      <c r="Q77" s="200">
        <v>1.0</v>
      </c>
      <c r="R77" s="205" t="b">
        <v>0</v>
      </c>
      <c r="S77" s="205" t="b">
        <v>0</v>
      </c>
      <c r="T77" s="205"/>
      <c r="U77" s="344" t="s">
        <v>340</v>
      </c>
      <c r="V77" s="344" t="b">
        <v>1</v>
      </c>
    </row>
    <row r="78" ht="18.0" customHeight="1" outlineLevel="1">
      <c r="A78" s="222"/>
      <c r="B78" s="388" t="s">
        <v>4788</v>
      </c>
      <c r="C78" s="199" t="s">
        <v>213</v>
      </c>
      <c r="D78" s="426" t="s">
        <v>2759</v>
      </c>
      <c r="E78" s="199" t="s">
        <v>541</v>
      </c>
      <c r="F78" s="200">
        <v>48.0</v>
      </c>
      <c r="G78" s="345" t="s">
        <v>91</v>
      </c>
      <c r="H78" s="231"/>
      <c r="J78" s="233"/>
      <c r="K78" s="200">
        <v>361.0</v>
      </c>
      <c r="L78" s="200">
        <v>30.0</v>
      </c>
      <c r="M78" s="205">
        <v>50.0</v>
      </c>
      <c r="N78" s="205">
        <v>0.0</v>
      </c>
      <c r="O78" s="2923">
        <v>-37.0</v>
      </c>
      <c r="P78" s="200">
        <v>0.6</v>
      </c>
      <c r="Q78" s="200">
        <v>1.0</v>
      </c>
      <c r="R78" s="205" t="b">
        <v>0</v>
      </c>
      <c r="S78" s="205" t="b">
        <v>0</v>
      </c>
      <c r="T78" s="205"/>
      <c r="U78" s="222"/>
      <c r="V78" s="222"/>
    </row>
    <row r="79" ht="18.0" customHeight="1" outlineLevel="1">
      <c r="A79" s="207"/>
      <c r="B79" s="388" t="s">
        <v>4789</v>
      </c>
      <c r="C79" s="199" t="s">
        <v>847</v>
      </c>
      <c r="D79" s="207"/>
      <c r="E79" s="199" t="s">
        <v>173</v>
      </c>
      <c r="F79" s="200">
        <v>12.0</v>
      </c>
      <c r="G79" s="407"/>
      <c r="H79" s="112"/>
      <c r="I79" s="224"/>
      <c r="J79" s="114"/>
      <c r="K79" s="200">
        <v>57.0</v>
      </c>
      <c r="L79" s="200">
        <v>100.0</v>
      </c>
      <c r="M79" s="205">
        <v>0.0</v>
      </c>
      <c r="N79" s="205">
        <v>150.0</v>
      </c>
      <c r="O79" s="200">
        <v>0.0</v>
      </c>
      <c r="P79" s="200">
        <v>1.0</v>
      </c>
      <c r="Q79" s="200">
        <v>1.0</v>
      </c>
      <c r="R79" s="205" t="b">
        <v>0</v>
      </c>
      <c r="S79" s="205" t="b">
        <v>0</v>
      </c>
      <c r="T79" s="205"/>
      <c r="U79" s="207"/>
      <c r="V79" s="207"/>
    </row>
    <row r="80">
      <c r="A80" s="312"/>
      <c r="B80" s="315"/>
      <c r="C80" s="317"/>
      <c r="D80" s="317"/>
      <c r="E80" s="318"/>
      <c r="F80" s="318"/>
      <c r="G80" s="318"/>
      <c r="H80" s="319"/>
      <c r="I80" s="319"/>
      <c r="J80" s="320"/>
      <c r="K80" s="320"/>
      <c r="L80" s="320"/>
      <c r="M80" s="320"/>
      <c r="N80" s="320"/>
      <c r="O80" s="320"/>
      <c r="P80" s="320"/>
      <c r="Q80" s="180"/>
      <c r="R80" s="180"/>
      <c r="S80" s="180"/>
      <c r="T80" s="180"/>
      <c r="U80" s="180"/>
      <c r="V80" s="180"/>
    </row>
    <row r="81">
      <c r="A81" s="390" t="s">
        <v>442</v>
      </c>
      <c r="B81" s="110"/>
      <c r="C81" s="319"/>
      <c r="D81" s="319"/>
      <c r="E81" s="320"/>
      <c r="F81" s="392"/>
      <c r="G81" s="392"/>
      <c r="H81" s="320"/>
      <c r="I81" s="320"/>
      <c r="J81" s="320"/>
      <c r="K81" s="320"/>
      <c r="L81" s="320"/>
      <c r="M81" s="320"/>
      <c r="N81" s="180"/>
      <c r="O81" s="180"/>
      <c r="P81" s="180"/>
      <c r="Q81" s="320"/>
      <c r="R81" s="320"/>
      <c r="S81" s="320"/>
      <c r="T81" s="320"/>
      <c r="U81" s="320"/>
      <c r="V81" s="320"/>
    </row>
    <row r="82" outlineLevel="1">
      <c r="A82" s="112"/>
      <c r="B82" s="114"/>
      <c r="C82" s="393" t="s">
        <v>48</v>
      </c>
      <c r="D82" s="393" t="s">
        <v>49</v>
      </c>
      <c r="E82" s="393" t="s">
        <v>50</v>
      </c>
      <c r="F82" s="396" t="s">
        <v>51</v>
      </c>
      <c r="G82" s="319"/>
      <c r="H82" s="319"/>
      <c r="I82" s="319"/>
      <c r="J82" s="320"/>
      <c r="K82" s="320"/>
      <c r="L82" s="320"/>
      <c r="M82" s="320"/>
      <c r="N82" s="320"/>
      <c r="O82" s="320"/>
      <c r="P82" s="320"/>
      <c r="Q82" s="320"/>
      <c r="R82" s="320"/>
      <c r="S82" s="320"/>
      <c r="T82" s="320"/>
      <c r="U82" s="320"/>
      <c r="V82" s="320"/>
    </row>
    <row r="83" outlineLevel="1">
      <c r="A83" s="398" t="s">
        <v>449</v>
      </c>
      <c r="B83" s="399" t="s">
        <v>449</v>
      </c>
      <c r="C83" s="127" t="s">
        <v>303</v>
      </c>
      <c r="D83" s="127" t="s">
        <v>145</v>
      </c>
      <c r="E83" s="127" t="s">
        <v>453</v>
      </c>
      <c r="F83" s="200">
        <v>1.92</v>
      </c>
      <c r="G83" s="319"/>
      <c r="H83" s="319"/>
      <c r="I83" s="319"/>
      <c r="J83" s="320"/>
      <c r="K83" s="320"/>
      <c r="L83" s="320"/>
      <c r="M83" s="320"/>
      <c r="N83" s="320"/>
      <c r="O83" s="320"/>
      <c r="P83" s="320"/>
      <c r="Q83" s="320"/>
      <c r="R83" s="320"/>
      <c r="S83" s="320"/>
      <c r="T83" s="320"/>
      <c r="U83" s="320"/>
      <c r="V83" s="320"/>
    </row>
    <row r="84" outlineLevel="1">
      <c r="A84" s="400" t="s">
        <v>454</v>
      </c>
      <c r="B84" s="399" t="s">
        <v>455</v>
      </c>
      <c r="C84" s="127" t="s">
        <v>276</v>
      </c>
      <c r="D84" s="127" t="s">
        <v>65</v>
      </c>
      <c r="E84" s="401"/>
      <c r="F84" s="402"/>
      <c r="G84" s="402"/>
      <c r="H84" s="319"/>
      <c r="I84" s="319"/>
      <c r="J84" s="320"/>
      <c r="K84" s="320"/>
      <c r="L84" s="320"/>
      <c r="M84" s="320"/>
      <c r="N84" s="320"/>
      <c r="O84" s="320"/>
      <c r="P84" s="320"/>
      <c r="Q84" s="320"/>
      <c r="R84" s="320"/>
      <c r="S84" s="320"/>
      <c r="T84" s="320"/>
      <c r="U84" s="320"/>
      <c r="V84" s="320"/>
    </row>
    <row r="85" outlineLevel="1">
      <c r="A85" s="231"/>
      <c r="B85" s="399" t="s">
        <v>456</v>
      </c>
      <c r="C85" s="127" t="s">
        <v>460</v>
      </c>
      <c r="D85" s="127" t="s">
        <v>458</v>
      </c>
      <c r="E85" s="401"/>
      <c r="F85" s="402"/>
      <c r="G85" s="402"/>
      <c r="H85" s="319"/>
      <c r="I85" s="319"/>
      <c r="J85" s="320"/>
      <c r="K85" s="320"/>
      <c r="L85" s="320"/>
      <c r="M85" s="320"/>
      <c r="N85" s="320"/>
      <c r="O85" s="320"/>
      <c r="P85" s="320"/>
      <c r="Q85" s="320"/>
      <c r="R85" s="320"/>
      <c r="S85" s="320"/>
      <c r="T85" s="320"/>
      <c r="U85" s="320"/>
      <c r="V85" s="320"/>
    </row>
    <row r="86" outlineLevel="1">
      <c r="A86" s="112"/>
      <c r="B86" s="399" t="s">
        <v>459</v>
      </c>
      <c r="C86" s="127" t="s">
        <v>463</v>
      </c>
      <c r="D86" s="127" t="s">
        <v>165</v>
      </c>
      <c r="E86" s="319"/>
      <c r="F86" s="402"/>
      <c r="G86" s="402"/>
      <c r="H86" s="319"/>
      <c r="I86" s="319"/>
      <c r="J86" s="320"/>
      <c r="K86" s="320"/>
      <c r="L86" s="320"/>
      <c r="M86" s="320"/>
      <c r="N86" s="320"/>
      <c r="O86" s="320"/>
      <c r="P86" s="320"/>
      <c r="Q86" s="320"/>
      <c r="R86" s="320"/>
      <c r="S86" s="320"/>
      <c r="T86" s="320"/>
      <c r="U86" s="320"/>
      <c r="V86" s="320"/>
    </row>
    <row r="87" outlineLevel="1">
      <c r="A87" s="403" t="s">
        <v>462</v>
      </c>
      <c r="B87" s="117"/>
      <c r="C87" s="393" t="s">
        <v>465</v>
      </c>
      <c r="D87" s="393" t="s">
        <v>48</v>
      </c>
      <c r="E87" s="393" t="s">
        <v>49</v>
      </c>
      <c r="F87" s="393" t="s">
        <v>50</v>
      </c>
      <c r="G87" s="396" t="s">
        <v>51</v>
      </c>
      <c r="H87" s="1036" t="s">
        <v>53</v>
      </c>
      <c r="I87" s="120"/>
      <c r="J87" s="117"/>
      <c r="K87" s="405" t="str">
        <f>'テンプレート'!K97</f>
        <v>ベクトル</v>
      </c>
      <c r="L87" s="405" t="str">
        <f>'テンプレート'!L97</f>
        <v>KBG (R.E.)</v>
      </c>
      <c r="M87" s="405" t="str">
        <f>'テンプレート'!M97</f>
        <v>BKB (R.A.)</v>
      </c>
      <c r="N87" s="405" t="str">
        <f>'テンプレート'!N97</f>
        <v>FKB (R.F.)</v>
      </c>
      <c r="O87" s="406" t="str">
        <f>'テンプレート'!O97</f>
        <v>盾削り値</v>
      </c>
      <c r="P87" s="405" t="str">
        <f>'テンプレート'!P97</f>
        <v>ﾋｯﾄｽﾄｯﾌﾟ</v>
      </c>
      <c r="Q87" s="406" t="str">
        <f>'テンプレート'!Q97</f>
        <v>ずらし</v>
      </c>
      <c r="R87" s="408"/>
      <c r="S87" s="408"/>
      <c r="T87" s="408"/>
      <c r="U87" s="408"/>
      <c r="V87" s="408"/>
    </row>
    <row r="88" outlineLevel="1">
      <c r="A88" s="411" t="s">
        <v>467</v>
      </c>
      <c r="B88" s="399" t="s">
        <v>469</v>
      </c>
      <c r="C88" s="426"/>
      <c r="D88" s="704"/>
      <c r="E88" s="426" t="s">
        <v>118</v>
      </c>
      <c r="F88" s="704"/>
      <c r="G88" s="704"/>
      <c r="H88" s="1141"/>
      <c r="I88" s="221"/>
      <c r="J88" s="110"/>
      <c r="K88" s="704"/>
      <c r="L88" s="704"/>
      <c r="M88" s="704"/>
      <c r="N88" s="704"/>
      <c r="O88" s="704"/>
      <c r="P88" s="704"/>
      <c r="Q88" s="704"/>
      <c r="R88" s="408"/>
      <c r="S88" s="320"/>
      <c r="T88" s="320"/>
      <c r="U88" s="320"/>
      <c r="V88" s="320"/>
    </row>
    <row r="89" outlineLevel="1">
      <c r="A89" s="207"/>
      <c r="B89" s="399" t="s">
        <v>462</v>
      </c>
      <c r="C89" s="207"/>
      <c r="D89" s="127" t="s">
        <v>206</v>
      </c>
      <c r="E89" s="207"/>
      <c r="F89" s="199" t="s">
        <v>79</v>
      </c>
      <c r="G89" s="200">
        <v>10.799999999999999</v>
      </c>
      <c r="H89" s="112"/>
      <c r="I89" s="224"/>
      <c r="J89" s="114"/>
      <c r="K89" s="200">
        <v>42.0</v>
      </c>
      <c r="L89" s="200">
        <v>56.0</v>
      </c>
      <c r="M89" s="205">
        <v>60.0</v>
      </c>
      <c r="N89" s="205">
        <v>0.0</v>
      </c>
      <c r="O89" s="407"/>
      <c r="P89" s="407"/>
      <c r="Q89" s="407"/>
      <c r="R89" s="408"/>
      <c r="S89" s="320"/>
      <c r="T89" s="320"/>
      <c r="U89" s="320"/>
      <c r="V89" s="320"/>
    </row>
    <row r="90" outlineLevel="1">
      <c r="A90" s="411" t="s">
        <v>474</v>
      </c>
      <c r="B90" s="399" t="s">
        <v>469</v>
      </c>
      <c r="C90" s="426"/>
      <c r="D90" s="704"/>
      <c r="E90" s="426" t="s">
        <v>190</v>
      </c>
      <c r="F90" s="704"/>
      <c r="G90" s="704"/>
      <c r="H90" s="1141"/>
      <c r="I90" s="221"/>
      <c r="J90" s="110"/>
      <c r="K90" s="704"/>
      <c r="L90" s="704"/>
      <c r="M90" s="704"/>
      <c r="N90" s="704"/>
      <c r="O90" s="704"/>
      <c r="P90" s="704"/>
      <c r="Q90" s="704"/>
      <c r="R90" s="408"/>
      <c r="S90" s="320"/>
      <c r="T90" s="320"/>
      <c r="U90" s="320"/>
      <c r="V90" s="320"/>
    </row>
    <row r="91" outlineLevel="1">
      <c r="A91" s="207"/>
      <c r="B91" s="399" t="s">
        <v>462</v>
      </c>
      <c r="C91" s="207"/>
      <c r="D91" s="127" t="s">
        <v>327</v>
      </c>
      <c r="E91" s="207"/>
      <c r="F91" s="199" t="s">
        <v>191</v>
      </c>
      <c r="G91" s="200">
        <v>13.2</v>
      </c>
      <c r="H91" s="112"/>
      <c r="I91" s="224"/>
      <c r="J91" s="114"/>
      <c r="K91" s="200">
        <v>47.0</v>
      </c>
      <c r="L91" s="200">
        <v>48.0</v>
      </c>
      <c r="M91" s="205">
        <v>70.0</v>
      </c>
      <c r="N91" s="205">
        <v>0.0</v>
      </c>
      <c r="O91" s="407"/>
      <c r="P91" s="407"/>
      <c r="Q91" s="407"/>
      <c r="R91" s="408"/>
      <c r="S91" s="320"/>
      <c r="T91" s="320"/>
      <c r="U91" s="320"/>
      <c r="V91" s="320"/>
    </row>
    <row r="92" outlineLevel="1">
      <c r="A92" s="411" t="s">
        <v>477</v>
      </c>
      <c r="B92" s="399" t="s">
        <v>469</v>
      </c>
      <c r="C92" s="426"/>
      <c r="D92" s="127" t="s">
        <v>120</v>
      </c>
      <c r="E92" s="426" t="s">
        <v>172</v>
      </c>
      <c r="F92" s="199" t="s">
        <v>90</v>
      </c>
      <c r="G92" s="200">
        <v>9.6</v>
      </c>
      <c r="H92" s="1141"/>
      <c r="I92" s="221"/>
      <c r="J92" s="110"/>
      <c r="K92" s="200">
        <v>89.0</v>
      </c>
      <c r="L92" s="200">
        <v>100.0</v>
      </c>
      <c r="M92" s="205">
        <v>55.0</v>
      </c>
      <c r="N92" s="205">
        <v>0.0</v>
      </c>
      <c r="O92" s="205">
        <v>0.0</v>
      </c>
      <c r="P92" s="205">
        <v>0.0</v>
      </c>
      <c r="Q92" s="205">
        <v>1.0</v>
      </c>
      <c r="R92" s="408"/>
      <c r="S92" s="320"/>
      <c r="T92" s="320"/>
      <c r="U92" s="320"/>
      <c r="V92" s="320"/>
    </row>
    <row r="93" outlineLevel="1">
      <c r="A93" s="207"/>
      <c r="B93" s="399" t="s">
        <v>462</v>
      </c>
      <c r="C93" s="207"/>
      <c r="D93" s="127" t="s">
        <v>122</v>
      </c>
      <c r="E93" s="207"/>
      <c r="F93" s="199" t="s">
        <v>58</v>
      </c>
      <c r="G93" s="200">
        <v>4.8</v>
      </c>
      <c r="H93" s="112"/>
      <c r="I93" s="224"/>
      <c r="J93" s="114"/>
      <c r="K93" s="200">
        <v>89.0</v>
      </c>
      <c r="L93" s="200">
        <v>120.0</v>
      </c>
      <c r="M93" s="205">
        <v>55.0</v>
      </c>
      <c r="N93" s="205">
        <v>0.0</v>
      </c>
      <c r="O93" s="407"/>
      <c r="P93" s="407"/>
      <c r="Q93" s="407"/>
      <c r="R93" s="408"/>
      <c r="S93" s="179"/>
      <c r="T93" s="179"/>
      <c r="U93" s="179"/>
      <c r="V93" s="179"/>
    </row>
    <row r="94" outlineLevel="1">
      <c r="A94" s="411" t="s">
        <v>482</v>
      </c>
      <c r="B94" s="399" t="s">
        <v>469</v>
      </c>
      <c r="C94" s="426"/>
      <c r="D94" s="704"/>
      <c r="E94" s="426" t="s">
        <v>211</v>
      </c>
      <c r="F94" s="704"/>
      <c r="G94" s="704"/>
      <c r="H94" s="283" t="s">
        <v>4790</v>
      </c>
      <c r="I94" s="221"/>
      <c r="J94" s="110"/>
      <c r="K94" s="704"/>
      <c r="L94" s="704"/>
      <c r="M94" s="704"/>
      <c r="N94" s="704"/>
      <c r="O94" s="704"/>
      <c r="P94" s="704"/>
      <c r="Q94" s="704"/>
      <c r="R94" s="408"/>
      <c r="S94" s="179"/>
      <c r="T94" s="179"/>
      <c r="U94" s="179"/>
      <c r="V94" s="179"/>
    </row>
    <row r="95" outlineLevel="1">
      <c r="A95" s="207"/>
      <c r="B95" s="399" t="s">
        <v>462</v>
      </c>
      <c r="C95" s="207"/>
      <c r="D95" s="127" t="s">
        <v>1066</v>
      </c>
      <c r="E95" s="207"/>
      <c r="F95" s="199" t="s">
        <v>145</v>
      </c>
      <c r="G95" s="200">
        <v>8.4</v>
      </c>
      <c r="H95" s="112"/>
      <c r="I95" s="224"/>
      <c r="J95" s="114"/>
      <c r="K95" s="200">
        <v>74.0</v>
      </c>
      <c r="L95" s="200">
        <v>115.0</v>
      </c>
      <c r="M95" s="205">
        <v>40.0</v>
      </c>
      <c r="N95" s="205">
        <v>0.0</v>
      </c>
      <c r="O95" s="407"/>
      <c r="P95" s="407"/>
      <c r="Q95" s="407"/>
      <c r="R95" s="408"/>
      <c r="S95" s="179"/>
      <c r="T95" s="179"/>
      <c r="U95" s="179"/>
      <c r="V95" s="179"/>
    </row>
    <row r="96">
      <c r="A96" s="312"/>
      <c r="B96" s="315"/>
      <c r="C96" s="317"/>
      <c r="D96" s="317"/>
      <c r="E96" s="319"/>
      <c r="F96" s="248"/>
      <c r="G96" s="248"/>
      <c r="H96" s="319"/>
      <c r="I96" s="319"/>
      <c r="J96" s="320"/>
      <c r="K96" s="320"/>
      <c r="L96" s="121"/>
      <c r="M96" s="121"/>
      <c r="N96" s="121"/>
      <c r="O96" s="179"/>
      <c r="P96" s="179"/>
      <c r="Q96" s="121"/>
      <c r="R96" s="121"/>
      <c r="S96" s="121"/>
      <c r="T96" s="121"/>
      <c r="U96" s="121"/>
      <c r="V96" s="121"/>
    </row>
    <row r="97">
      <c r="A97" s="429" t="s">
        <v>486</v>
      </c>
      <c r="B97" s="110"/>
      <c r="C97" s="392"/>
      <c r="D97" s="121"/>
      <c r="E97" s="121"/>
      <c r="F97" s="121"/>
      <c r="G97" s="121"/>
      <c r="H97" s="121"/>
      <c r="I97" s="121"/>
      <c r="J97" s="180"/>
      <c r="K97" s="121"/>
      <c r="L97" s="121"/>
      <c r="M97" s="121"/>
      <c r="N97" s="121"/>
      <c r="O97" s="121"/>
      <c r="P97" s="121"/>
      <c r="Q97" s="180"/>
      <c r="R97" s="121"/>
      <c r="S97" s="121"/>
      <c r="T97" s="121"/>
      <c r="U97" s="121"/>
      <c r="V97" s="121"/>
    </row>
    <row r="98" outlineLevel="1">
      <c r="A98" s="112"/>
      <c r="B98" s="114"/>
      <c r="C98" s="430" t="s">
        <v>487</v>
      </c>
      <c r="D98" s="430" t="s">
        <v>489</v>
      </c>
      <c r="E98" s="430" t="s">
        <v>49</v>
      </c>
      <c r="F98" s="430" t="s">
        <v>490</v>
      </c>
      <c r="G98" s="431"/>
      <c r="H98" s="319"/>
      <c r="I98" s="319"/>
      <c r="J98" s="320"/>
      <c r="K98" s="320"/>
      <c r="L98" s="121"/>
      <c r="M98" s="121"/>
      <c r="N98" s="121"/>
      <c r="O98" s="121"/>
      <c r="P98" s="121"/>
      <c r="Q98" s="121"/>
      <c r="R98" s="121"/>
      <c r="S98" s="121"/>
      <c r="T98" s="121"/>
      <c r="U98" s="121"/>
      <c r="V98" s="121"/>
    </row>
    <row r="99" outlineLevel="1">
      <c r="A99" s="432" t="s">
        <v>492</v>
      </c>
      <c r="B99" s="433" t="s">
        <v>455</v>
      </c>
      <c r="C99" s="127" t="str">
        <f t="array" ref="C99">INDEX(Dodges!$C$3:$U$84, MATCH($A$1,Dodges!$A$3:$A$85,0), MATCH(C98,Dodges!$C$2:$F$2,0))</f>
        <v>3-18</v>
      </c>
      <c r="D99" s="127" t="str">
        <f t="array" ref="D99">INDEX(Dodges!$C$3:$U$84, MATCH($A$1,Dodges!$A$3:$A$85,0), MATCH(D98,Dodges!$C$2:$F$2,0))</f>
        <v>6-18</v>
      </c>
      <c r="E99" s="127" t="str">
        <f t="array" ref="E99">INDEX(Dodges!$C$3:$U$84, MATCH($A$1,Dodges!$A$3:$A$85,0), MATCH(E98,Dodges!$C$2:$F$2,0))</f>
        <v>28 (23)</v>
      </c>
      <c r="F99" s="127" t="str">
        <f t="array" ref="F99">INDEX(Dodges!$C$3:$U$84, MATCH($A$1,Dodges!$A$3:$A$85,0), MATCH(F98,Dodges!$C$2:$F$2,0))</f>
        <v>37 (31)</v>
      </c>
      <c r="G99" s="402"/>
      <c r="H99" s="319"/>
      <c r="I99" s="319"/>
      <c r="J99" s="320"/>
      <c r="K99" s="320"/>
      <c r="L99" s="320"/>
      <c r="M99" s="121"/>
      <c r="N99" s="121"/>
      <c r="O99" s="121"/>
      <c r="P99" s="121"/>
      <c r="Q99" s="121"/>
      <c r="R99" s="121"/>
      <c r="S99" s="121"/>
      <c r="T99" s="121"/>
      <c r="U99" s="121"/>
      <c r="V99" s="121"/>
    </row>
    <row r="100" outlineLevel="1">
      <c r="A100" s="231"/>
      <c r="B100" s="433" t="s">
        <v>496</v>
      </c>
      <c r="C100" s="127" t="str">
        <f t="array" ref="C100">INDEX(Dodges!$G$3:$U$84, MATCH($A$1,Dodges!$A$3:$A$85,0), MATCH(C98,Dodges!$G$2:$J$2,0))</f>
        <v>4-16</v>
      </c>
      <c r="D100" s="127" t="str">
        <f t="array" ref="D100">INDEX(Dodges!$G$3:$U$84, MATCH($A$1,Dodges!$A$3:$A$85,0), MATCH(D98,Dodges!$G$2:$J$2,0))</f>
        <v>8-15</v>
      </c>
      <c r="E100" s="127" t="str">
        <f t="array" ref="E100">INDEX(Dodges!$G$3:$U$84, MATCH($A$1,Dodges!$A$3:$A$85,0), MATCH(E98,Dodges!$G$2:$J$2,0))</f>
        <v>32</v>
      </c>
      <c r="F100" s="127">
        <f t="array" ref="F100">INDEX(Dodges!$G$3:$U$84, MATCH($A$1,Dodges!$A$3:$A$85,0), MATCH(F98,Dodges!$G$2:$J$2,0))</f>
        <v>42</v>
      </c>
      <c r="G100" s="436"/>
      <c r="H100" s="319"/>
      <c r="I100" s="319"/>
      <c r="J100" s="320"/>
      <c r="K100" s="320"/>
      <c r="L100" s="320"/>
      <c r="M100" s="320"/>
      <c r="N100" s="320"/>
      <c r="O100" s="121"/>
      <c r="P100" s="121"/>
      <c r="Q100" s="121"/>
      <c r="R100" s="121"/>
      <c r="S100" s="121"/>
      <c r="T100" s="121"/>
      <c r="U100" s="121"/>
      <c r="V100" s="121"/>
    </row>
    <row r="101" outlineLevel="1">
      <c r="A101" s="112"/>
      <c r="B101" s="433" t="s">
        <v>497</v>
      </c>
      <c r="C101" s="127" t="str">
        <f t="array" ref="C101">INDEX(Dodges!$K$3:$U$84, MATCH($A$1,Dodges!$A$3:$A$85,0), MATCH(C98,Dodges!$K$2:$N$2,0))</f>
        <v>5-17</v>
      </c>
      <c r="D101" s="127" t="str">
        <f t="array" ref="D101">INDEX(Dodges!$K$3:$U$84, MATCH($A$1,Dodges!$A$3:$A$85,0), MATCH(D98,Dodges!$K$2:$N$2,0))</f>
        <v>9-15</v>
      </c>
      <c r="E101" s="127" t="str">
        <f t="array" ref="E101">INDEX(Dodges!$K$3:$U$84, MATCH($A$1,Dodges!$A$3:$A$85,0), MATCH(E98,Dodges!$K$2:$N$2,0))</f>
        <v>37</v>
      </c>
      <c r="F101" s="127" t="str">
        <f t="array" ref="F101">INDEX(Dodges!$K$3:$U$84, MATCH($A$1,Dodges!$A$3:$A$85,0), MATCH(F98,Dodges!$K$2:$N$2,0))</f>
        <v>56</v>
      </c>
      <c r="G101" s="436"/>
      <c r="H101" s="434"/>
      <c r="I101" s="434"/>
      <c r="J101" s="179"/>
      <c r="K101" s="179"/>
      <c r="L101" s="179"/>
      <c r="M101" s="179"/>
      <c r="N101" s="179"/>
      <c r="O101" s="121"/>
      <c r="P101" s="121"/>
      <c r="Q101" s="121"/>
      <c r="R101" s="121"/>
      <c r="S101" s="121"/>
      <c r="T101" s="121"/>
      <c r="U101" s="121"/>
      <c r="V101" s="121"/>
    </row>
    <row r="102" outlineLevel="1">
      <c r="A102" s="432" t="s">
        <v>498</v>
      </c>
      <c r="B102" s="433" t="s">
        <v>499</v>
      </c>
      <c r="C102" s="127" t="str">
        <f t="array" ref="C102">INDEX(Dodges!$O$3:$U$84, MATCH($A$1,Dodges!$A$3:$A$85,0), MATCH(C98,Dodges!$O$2:$R$2,0))</f>
        <v>3-31</v>
      </c>
      <c r="D102" s="127" t="str">
        <f t="array" ref="D102">INDEX(Dodges!$O$3:$U$84, MATCH($A$1,Dodges!$A$3:$A$85,0), MATCH(D98,Dodges!$O$2:$R$2,0))</f>
        <v>6-28</v>
      </c>
      <c r="E102" s="127" t="str">
        <f t="array" ref="E102">INDEX(Dodges!$O$3:$U$84, MATCH($A$1,Dodges!$A$3:$A$85,0), MATCH(E98,Dodges!$O$2:$R$2,0))</f>
        <v>46</v>
      </c>
      <c r="F102" s="248"/>
      <c r="G102" s="248"/>
      <c r="H102" s="180"/>
      <c r="I102" s="180"/>
      <c r="J102" s="121"/>
      <c r="K102" s="121"/>
      <c r="L102" s="121"/>
      <c r="M102" s="121"/>
      <c r="N102" s="121"/>
      <c r="O102" s="320"/>
      <c r="P102" s="320"/>
      <c r="Q102" s="320"/>
      <c r="R102" s="320"/>
      <c r="S102" s="320"/>
      <c r="T102" s="320"/>
      <c r="U102" s="320"/>
      <c r="V102" s="320"/>
    </row>
    <row r="103" outlineLevel="1">
      <c r="A103" s="112"/>
      <c r="B103" s="433" t="s">
        <v>500</v>
      </c>
      <c r="C103" s="127" t="str">
        <f t="array" ref="C103">INDEX(Dodges!$S$3:$U$84, MATCH($A$1,Dodges!$A$3:$A$85,0), MATCH(C98,Dodges!$S$2:$U$2,0))</f>
        <v>3-22</v>
      </c>
      <c r="D103" s="127" t="str">
        <f t="array" ref="D103">INDEX(Dodges!$S$3:$U$84, MATCH($A$1,Dodges!$A$3:$A$85,0), MATCH(D98,Dodges!$S$2:$U$2,0))</f>
        <v>6-21</v>
      </c>
      <c r="E103" s="127" t="str">
        <f t="array" ref="E103">INDEX(Dodges!$S$3:$U$84, MATCH($A$1,Dodges!$A$3:$A$85,0), MATCH(E98,Dodges!$S$2:$U$2,0))</f>
        <v>真横：78
真上：103
真下：64</v>
      </c>
      <c r="F103" s="436"/>
      <c r="G103" s="436"/>
      <c r="H103" s="180"/>
      <c r="I103" s="180"/>
      <c r="J103" s="179"/>
      <c r="K103" s="179"/>
      <c r="L103" s="179"/>
      <c r="M103" s="179"/>
      <c r="N103" s="121"/>
      <c r="O103" s="180"/>
      <c r="P103" s="180"/>
      <c r="Q103" s="180"/>
      <c r="R103" s="180"/>
      <c r="S103" s="180"/>
      <c r="T103" s="180"/>
      <c r="U103" s="180"/>
      <c r="V103" s="180"/>
    </row>
    <row r="104">
      <c r="A104" s="438"/>
      <c r="B104" s="439"/>
      <c r="C104" s="431"/>
      <c r="D104" s="431"/>
      <c r="E104" s="440"/>
      <c r="F104" s="431"/>
      <c r="G104" s="431"/>
      <c r="H104" s="431"/>
      <c r="I104" s="431"/>
      <c r="J104" s="121"/>
      <c r="K104" s="319"/>
      <c r="L104" s="319"/>
      <c r="M104" s="319"/>
      <c r="N104" s="319"/>
      <c r="O104" s="180"/>
      <c r="P104" s="180"/>
      <c r="Q104" s="180"/>
      <c r="R104" s="180"/>
      <c r="S104" s="180"/>
      <c r="T104" s="180"/>
      <c r="U104" s="180"/>
      <c r="V104" s="180"/>
    </row>
    <row r="105">
      <c r="A105" s="2523" t="s">
        <v>501</v>
      </c>
      <c r="B105" s="110"/>
      <c r="C105" s="2524"/>
      <c r="D105" s="2525"/>
      <c r="E105" s="2524"/>
      <c r="F105" s="2526"/>
      <c r="G105" s="2526"/>
      <c r="H105" s="179"/>
      <c r="I105" s="179"/>
      <c r="J105" s="180"/>
      <c r="K105" s="180"/>
      <c r="L105" s="180"/>
      <c r="M105" s="180"/>
      <c r="N105" s="180"/>
      <c r="O105" s="180"/>
      <c r="P105" s="180"/>
      <c r="Q105" s="180"/>
      <c r="R105" s="180"/>
      <c r="S105" s="180"/>
      <c r="T105" s="180"/>
      <c r="U105" s="180"/>
      <c r="V105" s="180"/>
    </row>
    <row r="106" outlineLevel="1">
      <c r="A106" s="112"/>
      <c r="B106" s="114"/>
      <c r="C106" s="2527" t="s">
        <v>487</v>
      </c>
      <c r="D106" s="2527" t="s">
        <v>49</v>
      </c>
      <c r="E106" s="2527" t="s">
        <v>48</v>
      </c>
      <c r="F106" s="2527" t="s">
        <v>50</v>
      </c>
      <c r="G106" s="2528" t="s">
        <v>51</v>
      </c>
      <c r="H106" s="320"/>
      <c r="I106" s="320"/>
      <c r="J106" s="179"/>
      <c r="K106" s="444" t="str">
        <f>'テンプレート'!K116</f>
        <v>アイテム取得</v>
      </c>
      <c r="L106" s="117"/>
      <c r="M106" s="445" t="str">
        <f>'テンプレート'!M116</f>
        <v>取得フレーム</v>
      </c>
      <c r="N106" s="445" t="str">
        <f>'テンプレート'!N116</f>
        <v>Duration</v>
      </c>
      <c r="O106" s="180"/>
      <c r="P106" s="180"/>
      <c r="Q106" s="180"/>
      <c r="R106" s="180"/>
      <c r="S106" s="180"/>
      <c r="T106" s="180"/>
      <c r="U106" s="180"/>
      <c r="V106" s="180"/>
    </row>
    <row r="107" outlineLevel="1">
      <c r="A107" s="446" t="s">
        <v>502</v>
      </c>
      <c r="B107" s="447" t="s">
        <v>503</v>
      </c>
      <c r="C107" s="1136"/>
      <c r="D107" s="564">
        <f t="array" ref="D107">INDEX('Ledge  Tech'!$C$3:$C107, MATCH($A$1,'Ledge  Tech'!$A$3:$A$109,0), MATCH(D106,'Ledge  Tech'!$C$2,0))</f>
        <v>19</v>
      </c>
      <c r="E107" s="1136"/>
      <c r="F107" s="1136"/>
      <c r="G107" s="1136"/>
      <c r="H107" s="320"/>
      <c r="I107" s="320"/>
      <c r="J107" s="121"/>
      <c r="K107" s="449" t="str">
        <f>'テンプレート'!K117</f>
        <v>小アイテム</v>
      </c>
      <c r="L107" s="450" t="str">
        <f>'テンプレート'!L117</f>
        <v>On-Spot</v>
      </c>
      <c r="M107" s="127" t="str">
        <f t="array" ref="M107">INDEX('Item Throws'!$C$3:$D$109, MATCH($A$1,'Item Throws'!$A$3:$A$109,0), MATCH(M$106,'Item Throws'!$C$2:$AA$2,0))</f>
        <v>-</v>
      </c>
      <c r="N107" s="127">
        <f t="array" ref="N107">INDEX('Item Throws'!$C$3:$D$109, MATCH($A$1,'Item Throws'!$A$3:$A$109,0), MATCH(N$106,'Item Throws'!$C$2:$AA$2,0))</f>
        <v>7</v>
      </c>
      <c r="O107" s="180"/>
      <c r="P107" s="180"/>
      <c r="Q107" s="180"/>
      <c r="R107" s="180"/>
      <c r="S107" s="180"/>
      <c r="T107" s="180"/>
      <c r="U107" s="180"/>
      <c r="V107" s="180"/>
    </row>
    <row r="108" outlineLevel="1">
      <c r="A108" s="222"/>
      <c r="B108" s="447" t="s">
        <v>455</v>
      </c>
      <c r="C108" s="564" t="str">
        <f t="array" ref="C108">INDEX('Ledge  Tech'!$D$3:$E107, MATCH($A$1,'Ledge  Tech'!$A$3:$A$109,0), MATCH(C106,'Ledge  Tech'!$D$2:$E$2,0))</f>
        <v>1-33</v>
      </c>
      <c r="D108" s="564">
        <f t="array" ref="D108">INDEX('Ledge  Tech'!$D$3:$E107, MATCH($A$1,'Ledge  Tech'!$A$3:$A$109,0), MATCH(D106,'Ledge  Tech'!$D$2:$E$2,0))</f>
        <v>34</v>
      </c>
      <c r="E108" s="1136"/>
      <c r="F108" s="1136"/>
      <c r="G108" s="1136"/>
      <c r="H108" s="320"/>
      <c r="I108" s="320"/>
      <c r="J108" s="179"/>
      <c r="K108" s="207"/>
      <c r="L108" s="450" t="str">
        <f>'テンプレート'!L118</f>
        <v>歩き</v>
      </c>
      <c r="M108" s="127" t="str">
        <f t="array" ref="M108">INDEX('Item Throws'!$E$3:$F$109, MATCH($A$1,'Item Throws'!$A$3:$A$109,0), MATCH(M$106,'Item Throws'!$E$2:$AA$2,0))</f>
        <v>-</v>
      </c>
      <c r="N108" s="127">
        <f t="array" ref="N108">INDEX('Item Throws'!$E$3:$F$109, MATCH($A$1,'Item Throws'!$A$3:$A$109,0), MATCH(N$106,'Item Throws'!$E$2:$AA$2,0))</f>
        <v>19</v>
      </c>
      <c r="O108" s="180"/>
      <c r="P108" s="180"/>
      <c r="Q108" s="180"/>
      <c r="R108" s="180"/>
      <c r="S108" s="180"/>
      <c r="T108" s="180"/>
      <c r="U108" s="180"/>
      <c r="V108" s="180"/>
    </row>
    <row r="109" outlineLevel="1">
      <c r="A109" s="222"/>
      <c r="B109" s="447" t="s">
        <v>486</v>
      </c>
      <c r="C109" s="564" t="str">
        <f t="array" ref="C109">INDEX('Ledge  Tech'!$F$3:$G$109, MATCH($A$1,'Ledge  Tech'!$A$3:$A$109,0), MATCH(C106,'Ledge  Tech'!$F$2:$G$2,0))</f>
        <v>1-19</v>
      </c>
      <c r="D109" s="564">
        <f t="array" ref="D109">INDEX('Ledge  Tech'!$F$3:$G$109, MATCH($A$1,'Ledge  Tech'!$A$3:$A$109,0), MATCH(D106,'Ledge  Tech'!$F$2:$G$2,0))</f>
        <v>45</v>
      </c>
      <c r="E109" s="1136"/>
      <c r="F109" s="1136"/>
      <c r="G109" s="1136"/>
      <c r="H109" s="320"/>
      <c r="I109" s="320"/>
      <c r="J109" s="121"/>
      <c r="K109" s="451" t="str">
        <f>'テンプレート'!K119</f>
        <v>アイテム投擲</v>
      </c>
      <c r="L109" s="117"/>
      <c r="M109" s="445" t="str">
        <f>'テンプレート'!M119</f>
        <v>投擲フレーム</v>
      </c>
      <c r="N109" s="445" t="str">
        <f>'テンプレート'!N119</f>
        <v>Duration</v>
      </c>
      <c r="O109" s="180"/>
      <c r="P109" s="180"/>
      <c r="Q109" s="180"/>
      <c r="R109" s="180"/>
      <c r="S109" s="180"/>
      <c r="T109" s="180"/>
      <c r="U109" s="180"/>
      <c r="V109" s="180"/>
    </row>
    <row r="110" outlineLevel="1">
      <c r="A110" s="222"/>
      <c r="B110" s="447" t="s">
        <v>505</v>
      </c>
      <c r="C110" s="564" t="str">
        <f t="array" ref="C110">INDEX('Ledge  Tech'!$H$3:$I$109, MATCH($A$1,'Ledge  Tech'!$A$3:$A$109,0), MATCH(C106,'Ledge  Tech'!$H$2:$I$2,0))</f>
        <v>1-12</v>
      </c>
      <c r="D110" s="564">
        <f t="array" ref="D110">INDEX('Ledge  Tech'!$H$3:$I$109, MATCH($A$1,'Ledge  Tech'!$A$3:$A$109,0), MATCH(D106,'Ledge  Tech'!$H$2:$I$2,0))</f>
        <v>14</v>
      </c>
      <c r="E110" s="1136"/>
      <c r="F110" s="1136"/>
      <c r="G110" s="1136"/>
      <c r="H110" s="320"/>
      <c r="I110" s="320"/>
      <c r="J110" s="179"/>
      <c r="K110" s="1066" t="str">
        <f>'テンプレート'!K120</f>
        <v>Ground投擲</v>
      </c>
      <c r="L110" s="450" t="str">
        <f>'テンプレート'!L120</f>
        <v>前Throws</v>
      </c>
      <c r="M110" s="127" t="str">
        <f t="array" ref="M110">INDEX('Item Throws'!$G$3:$H$109, MATCH($A$1,'Item Throws'!$A$3:$A$109,0), MATCH(M$109,'Item Throws'!$G$2:$AA$2,0))</f>
        <v>8</v>
      </c>
      <c r="N110" s="127">
        <f t="array" ref="N110">INDEX('Item Throws'!$G$3:$H$109, MATCH($A$1,'Item Throws'!$A$3:$A$109,0), MATCH(N$109,'Item Throws'!$G$2:$AA$2,0))</f>
        <v>24</v>
      </c>
      <c r="O110" s="121"/>
      <c r="P110" s="121"/>
      <c r="Q110" s="121"/>
      <c r="R110" s="121"/>
      <c r="S110" s="121"/>
      <c r="T110" s="121"/>
      <c r="U110" s="121"/>
      <c r="V110" s="121"/>
    </row>
    <row r="111" outlineLevel="1">
      <c r="A111" s="207"/>
      <c r="B111" s="447" t="s">
        <v>506</v>
      </c>
      <c r="C111" s="564" t="str">
        <f t="array" ref="C111">INDEX('Ledge  Tech'!$J$3:$M$109, MATCH($A$1,'Ledge  Tech'!$A$3:$A$109,0), MATCH(C106,'Ledge  Tech'!$J$2:$M$2,0))</f>
        <v>1-23</v>
      </c>
      <c r="D111" s="564">
        <f t="array" ref="D111">INDEX('Ledge  Tech'!$J$3:$M$109, MATCH($A$1,'Ledge  Tech'!$A$3:$A$109,0), MATCH(D106,'Ledge  Tech'!$J$2:$M$2,0))</f>
        <v>55</v>
      </c>
      <c r="E111" s="564" t="str">
        <f t="array" ref="E111">INDEX('Ledge  Tech'!$J$3:$M$109, MATCH($A$1,'Ledge  Tech'!$A$3:$A$109,0), MATCH(E106,'Ledge  Tech'!$J$2:$M$2,0))</f>
        <v>21-23</v>
      </c>
      <c r="F111" s="564">
        <f t="array" ref="F111">INDEX('Ledge  Tech'!$J$3:$M$109, MATCH($A$1,'Ledge  Tech'!$A$3:$A$109,0), MATCH(F106,'Ledge  Tech'!$J$2:$M$2,0))</f>
        <v>10</v>
      </c>
      <c r="G111" s="564">
        <f>F111*1.2</f>
        <v>12</v>
      </c>
      <c r="H111" s="320"/>
      <c r="I111" s="320"/>
      <c r="J111" s="121"/>
      <c r="K111" s="222"/>
      <c r="L111" s="450" t="str">
        <f>'テンプレート'!L121</f>
        <v>後Throws</v>
      </c>
      <c r="M111" s="127" t="str">
        <f t="array" ref="M111">INDEX('Item Throws'!$I$3:$J$109, MATCH($A$1,'Item Throws'!$A$3:$A$109,0), MATCH(M$109,'Item Throws'!$I$2:$AA$2,0))</f>
        <v>11</v>
      </c>
      <c r="N111" s="127">
        <f t="array" ref="N111">INDEX('Item Throws'!$I$3:$J$109, MATCH($A$1,'Item Throws'!$A$3:$A$109,0), MATCH(N$109,'Item Throws'!$I$2:$AA$2,0))</f>
        <v>24</v>
      </c>
      <c r="O111" s="121"/>
      <c r="P111" s="121"/>
      <c r="Q111" s="121"/>
      <c r="R111" s="121"/>
      <c r="S111" s="121"/>
      <c r="T111" s="121"/>
      <c r="U111" s="121"/>
      <c r="V111" s="121"/>
    </row>
    <row r="112" outlineLevel="1">
      <c r="A112" s="446" t="s">
        <v>507</v>
      </c>
      <c r="B112" s="447" t="s">
        <v>455</v>
      </c>
      <c r="C112" s="564" t="str">
        <f t="array" ref="C112">INDEX('Ledge  Tech'!$N$3:$O$109, MATCH($A$1,'Ledge  Tech'!$A$3:$A$109,0), MATCH(C106,'Ledge  Tech'!$N$2:$O$2,0))</f>
        <v>1-20</v>
      </c>
      <c r="D112" s="564">
        <f t="array" ref="D112">INDEX('Ledge  Tech'!$N$3:$O$109, MATCH($A$1,'Ledge  Tech'!$A$3:$A$109,0), MATCH(D106,'Ledge  Tech'!$N$2:$O$2,0))</f>
        <v>26</v>
      </c>
      <c r="E112" s="1136"/>
      <c r="F112" s="1136"/>
      <c r="G112" s="1136"/>
      <c r="H112" s="320"/>
      <c r="I112" s="320"/>
      <c r="J112" s="179"/>
      <c r="K112" s="222"/>
      <c r="L112" s="450" t="str">
        <f>'テンプレート'!L122</f>
        <v>上Throws</v>
      </c>
      <c r="M112" s="127" t="str">
        <f t="array" ref="M112">INDEX('Item Throws'!$K$3:$L$109, MATCH($A$1,'Item Throws'!$A$3:$A$109,0), MATCH(M$109,'Item Throws'!$K$2:$AA$2,0))</f>
        <v>12</v>
      </c>
      <c r="N112" s="127">
        <f t="array" ref="N112">INDEX('Item Throws'!$K$3:$L$109, MATCH($A$1,'Item Throws'!$A$3:$A$109,0), MATCH(N$109,'Item Throws'!$K$2:$AA$2,0))</f>
        <v>23</v>
      </c>
      <c r="O112" s="320"/>
      <c r="P112" s="320"/>
      <c r="Q112" s="320"/>
      <c r="R112" s="320"/>
      <c r="S112" s="320"/>
      <c r="T112" s="320"/>
      <c r="U112" s="320"/>
      <c r="V112" s="320"/>
    </row>
    <row r="113" outlineLevel="1">
      <c r="A113" s="222"/>
      <c r="B113" s="447" t="s">
        <v>496</v>
      </c>
      <c r="C113" s="564" t="str">
        <f t="array" ref="C113">INDEX('Ledge  Tech'!$P$3:$Q$109, MATCH($A$1,'Ledge  Tech'!$A$3:$A$109,0), MATCH(C106,'Ledge  Tech'!$P$2:$Q$2,0))</f>
        <v>1-20</v>
      </c>
      <c r="D113" s="564">
        <f t="array" ref="D113">INDEX('Ledge  Tech'!$P$3:$Q$109, MATCH($A$1,'Ledge  Tech'!$A$3:$A$109,0), MATCH(D106,'Ledge  Tech'!$P$2:$Q$2,0))</f>
        <v>40</v>
      </c>
      <c r="E113" s="1136"/>
      <c r="F113" s="1136"/>
      <c r="G113" s="1136"/>
      <c r="H113" s="320"/>
      <c r="I113" s="320"/>
      <c r="J113" s="121"/>
      <c r="K113" s="222"/>
      <c r="L113" s="450" t="str">
        <f>'テンプレート'!L123</f>
        <v>下Throws</v>
      </c>
      <c r="M113" s="127" t="str">
        <f t="array" ref="M113">INDEX('Item Throws'!$M$3:$N$109, MATCH($A$1,'Item Throws'!$A$3:$A$109,0), MATCH(M$109,'Item Throws'!$M$2:$AA$2,0))</f>
        <v>7</v>
      </c>
      <c r="N113" s="127">
        <f t="array" ref="N113">INDEX('Item Throws'!$M$3:$N$109, MATCH($A$1,'Item Throws'!$A$3:$A$109,0), MATCH(N$109,'Item Throws'!$M$2:$AA$2,0))</f>
        <v>19</v>
      </c>
      <c r="O113" s="180"/>
      <c r="P113" s="180"/>
      <c r="Q113" s="180"/>
      <c r="R113" s="180"/>
      <c r="S113" s="180"/>
      <c r="T113" s="180"/>
      <c r="U113" s="180"/>
      <c r="V113" s="180"/>
    </row>
    <row r="114" outlineLevel="1">
      <c r="A114" s="207"/>
      <c r="B114" s="447" t="s">
        <v>497</v>
      </c>
      <c r="C114" s="564" t="str">
        <f t="array" ref="C114">INDEX('Ledge  Tech'!$R$3:$S$109, MATCH($A$1,'Ledge  Tech'!$A$3:$A$109,0), MATCH(C106,'Ledge  Tech'!$R$2:$S$2,0))</f>
        <v>1-20</v>
      </c>
      <c r="D114" s="564">
        <f t="array" ref="D114">INDEX('Ledge  Tech'!$R$3:$S$109, MATCH($A$1,'Ledge  Tech'!$A$3:$A$109,0), MATCH(D106,'Ledge  Tech'!$R$2:$S$2,0))</f>
        <v>40</v>
      </c>
      <c r="E114" s="1136"/>
      <c r="F114" s="1136"/>
      <c r="G114" s="1136"/>
      <c r="H114" s="320"/>
      <c r="I114" s="320"/>
      <c r="J114" s="179"/>
      <c r="K114" s="222"/>
      <c r="L114" s="453" t="str">
        <f>'テンプレート'!L124</f>
        <v>ダッシュ</v>
      </c>
      <c r="M114" s="127" t="str">
        <f t="array" ref="M114">INDEX('Item Throws'!$O$3:$P$109, MATCH($A$1,'Item Throws'!$A$3:$A$109,0), MATCH(M$109,'Item Throws'!$O$2:$AA$2,0))</f>
        <v>5</v>
      </c>
      <c r="N114" s="127">
        <f t="array" ref="N114">INDEX('Item Throws'!$O$3:$P$109, MATCH($A$1,'Item Throws'!$A$3:$A$109,0), MATCH(N$109,'Item Throws'!$O$2:$AA$2,0))</f>
        <v>29</v>
      </c>
      <c r="O114" s="180"/>
      <c r="P114" s="180"/>
      <c r="Q114" s="180"/>
      <c r="R114" s="180"/>
      <c r="S114" s="180"/>
      <c r="T114" s="180"/>
      <c r="U114" s="180"/>
      <c r="V114" s="180"/>
    </row>
    <row r="115" outlineLevel="1">
      <c r="A115" s="446" t="s">
        <v>508</v>
      </c>
      <c r="B115" s="447" t="s">
        <v>509</v>
      </c>
      <c r="C115" s="1136"/>
      <c r="D115" s="564" t="str">
        <f t="array" ref="D115">INDEX('Get-Ups'!$C$3:$C107, MATCH($A$1,'Get-Ups'!$A$3:$A$109,0), MATCH(D106,'Get-Ups'!$C$2:$AD$2,0))</f>
        <v>25</v>
      </c>
      <c r="E115" s="1136"/>
      <c r="F115" s="1136"/>
      <c r="G115" s="1136"/>
      <c r="H115" s="320"/>
      <c r="I115" s="320"/>
      <c r="J115" s="121"/>
      <c r="K115" s="207"/>
      <c r="L115" s="453" t="str">
        <f>'テンプレート'!L125</f>
        <v>On-Spot捨て</v>
      </c>
      <c r="M115" s="127" t="str">
        <f t="array" ref="M115">INDEX('Item Throws'!$Q$3:$R$109, MATCH($A$1,'Item Throws'!$A$3:$A$109,0), MATCH(M$109,'Item Throws'!$Q$2:$AA$2,0))</f>
        <v>6</v>
      </c>
      <c r="N115" s="127">
        <f t="array" ref="N115">INDEX('Item Throws'!$Q$3:$R$109, MATCH($A$1,'Item Throws'!$A$3:$A$109,0), MATCH(N$109,'Item Throws'!$Q$2:$AA$2,0))</f>
        <v>23</v>
      </c>
      <c r="O115" s="180"/>
      <c r="P115" s="180"/>
      <c r="Q115" s="180"/>
      <c r="R115" s="180"/>
      <c r="S115" s="180"/>
      <c r="T115" s="180"/>
      <c r="U115" s="180"/>
      <c r="V115" s="180"/>
    </row>
    <row r="116" outlineLevel="1">
      <c r="A116" s="222"/>
      <c r="B116" s="447" t="s">
        <v>455</v>
      </c>
      <c r="C116" s="2529" t="str">
        <f t="array" ref="C116">INDEX('Get-Ups'!$D$3:$E107, MATCH($A$1,'Get-Ups'!$A$3:$A$109,0), MATCH(C106,'Get-Ups'!$D$2:$AD$2,0))</f>
        <v>1-22</v>
      </c>
      <c r="D116" s="2530">
        <f t="array" ref="D116">INDEX('Get-Ups'!$D$3:$E107, MATCH($A$1,'Get-Ups'!$A$3:$A$109,0), MATCH(D106,'Get-Ups'!$D$2:$AD$2,0))</f>
        <v>29</v>
      </c>
      <c r="E116" s="1136"/>
      <c r="F116" s="1136"/>
      <c r="G116" s="1136"/>
      <c r="H116" s="320"/>
      <c r="I116" s="320"/>
      <c r="J116" s="179"/>
      <c r="K116" s="1066" t="str">
        <f>'テンプレート'!K126</f>
        <v>Air投擲</v>
      </c>
      <c r="L116" s="450" t="str">
        <f>'テンプレート'!L126</f>
        <v>前Throws</v>
      </c>
      <c r="M116" s="127" t="str">
        <f t="array" ref="M116">INDEX('Item Throws'!$S$3:$T$109, MATCH($A$1,'Item Throws'!$A$3:$A$109,0), MATCH(M$109,'Item Throws'!$S$2:$AA$2,0))</f>
        <v>8</v>
      </c>
      <c r="N116" s="127">
        <f t="array" ref="N116">INDEX('Item Throws'!$S$3:$T$109, MATCH($A$1,'Item Throws'!$A$3:$A$109,0), MATCH(N$109,'Item Throws'!$S$2:$AA$2,0))</f>
        <v>24</v>
      </c>
      <c r="O116" s="180"/>
      <c r="P116" s="180"/>
      <c r="Q116" s="180"/>
      <c r="R116" s="180"/>
      <c r="S116" s="180"/>
      <c r="T116" s="180"/>
      <c r="U116" s="180"/>
      <c r="V116" s="180"/>
    </row>
    <row r="117" outlineLevel="1">
      <c r="A117" s="222"/>
      <c r="B117" s="447" t="s">
        <v>496</v>
      </c>
      <c r="C117" s="2529" t="str">
        <f t="array" ref="C117">INDEX('Get-Ups'!$F$3:$G$109, MATCH($A$1,'Get-Ups'!$A$3:$A$109,0), MATCH(C106,'Get-Ups'!$F$2:$AD$2,0))</f>
        <v>1-21</v>
      </c>
      <c r="D117" s="2530">
        <f t="array" ref="D117">INDEX('Get-Ups'!$F$3:$G$109, MATCH($A$1,'Get-Ups'!$A$3:$A$109,0), MATCH(D106,'Get-Ups'!$F$2:$AD$2,0))</f>
        <v>35</v>
      </c>
      <c r="E117" s="1136"/>
      <c r="F117" s="1136"/>
      <c r="G117" s="1136"/>
      <c r="H117" s="320"/>
      <c r="I117" s="320"/>
      <c r="J117" s="121"/>
      <c r="K117" s="222"/>
      <c r="L117" s="450" t="str">
        <f>'テンプレート'!L127</f>
        <v>後Throws</v>
      </c>
      <c r="M117" s="127" t="str">
        <f t="array" ref="M117">INDEX('Item Throws'!$U$3:$V$109, MATCH($A$1,'Item Throws'!$A$3:$A$109,0), MATCH(M$109,'Item Throws'!$U$2:$AA$2,0))</f>
        <v>11</v>
      </c>
      <c r="N117" s="127">
        <f t="array" ref="N117">INDEX('Item Throws'!$U$3:$V$109, MATCH($A$1,'Item Throws'!$A$3:$A$109,0), MATCH(N$109,'Item Throws'!$U$2:$AA$2,0))</f>
        <v>24</v>
      </c>
      <c r="O117" s="180"/>
      <c r="P117" s="180"/>
      <c r="Q117" s="180"/>
      <c r="R117" s="180"/>
      <c r="S117" s="180"/>
      <c r="T117" s="180"/>
      <c r="U117" s="180"/>
      <c r="V117" s="180"/>
    </row>
    <row r="118" outlineLevel="1">
      <c r="A118" s="222"/>
      <c r="B118" s="447" t="s">
        <v>497</v>
      </c>
      <c r="C118" s="564" t="str">
        <f t="array" ref="C118">INDEX('Get-Ups'!$H$3:$I$109, MATCH($A$1,'Get-Ups'!$A$3:$A$109,0), MATCH(C106,'Get-Ups'!$H$2:$AD$2,0))</f>
        <v>1-22</v>
      </c>
      <c r="D118" s="564">
        <f t="array" ref="D118">INDEX('Get-Ups'!$H$3:$I$109, MATCH($A$1,'Get-Ups'!$A$3:$A$109,0), MATCH(D106,'Get-Ups'!$H$2:$AD$2,0))</f>
        <v>35</v>
      </c>
      <c r="E118" s="1136"/>
      <c r="F118" s="1136"/>
      <c r="G118" s="1136"/>
      <c r="H118" s="320"/>
      <c r="I118" s="320"/>
      <c r="J118" s="179"/>
      <c r="K118" s="222"/>
      <c r="L118" s="450" t="str">
        <f>'テンプレート'!L128</f>
        <v>上Throws</v>
      </c>
      <c r="M118" s="127" t="str">
        <f t="array" ref="M118">INDEX('Item Throws'!$W$3:$X$109, MATCH($A$1,'Item Throws'!$A$3:$A$109,0), MATCH(M$109,'Item Throws'!$W$2:$AA$2,0))</f>
        <v>12</v>
      </c>
      <c r="N118" s="127">
        <f t="array" ref="N118">INDEX('Item Throws'!$W$3:$X$109, MATCH($A$1,'Item Throws'!$A$3:$A$109,0), MATCH(N$109,'Item Throws'!$W$2:$AA$2,0))</f>
        <v>23</v>
      </c>
      <c r="O118" s="180"/>
      <c r="P118" s="180"/>
      <c r="Q118" s="180"/>
      <c r="R118" s="180"/>
      <c r="S118" s="180"/>
      <c r="T118" s="180"/>
      <c r="U118" s="180"/>
      <c r="V118" s="180"/>
    </row>
    <row r="119" outlineLevel="1">
      <c r="A119" s="222"/>
      <c r="B119" s="447" t="s">
        <v>510</v>
      </c>
      <c r="C119" s="2531" t="str">
        <f t="array" ref="C119">INDEX('Get-Ups'!$J$3:$M$109, MATCH($A$1,'Get-Ups'!$A$3:$A$109,0), MATCH(C106,'Get-Ups'!$J$2:$AD$2,0))</f>
        <v>1-25</v>
      </c>
      <c r="D119" s="2532">
        <f t="array" ref="D119">INDEX('Get-Ups'!$J$3:$M$109, MATCH($A$1,'Get-Ups'!$A$3:$A$109,0), MATCH(D106,'Get-Ups'!$J$2:$AD$2,0))</f>
        <v>45</v>
      </c>
      <c r="E119" s="2529" t="str">
        <f t="array" ref="E119">INDEX('Get-Ups'!$J$3:$M$109, MATCH($A$1,'Get-Ups'!$A$3:$A$109,0), MATCH(E106,'Get-Ups'!$J$2:$AD$2,0))</f>
        <v>19-20</v>
      </c>
      <c r="F119" s="2530">
        <f t="array" ref="F119">INDEX('Get-Ups'!$J$3:$M$109, MATCH($A$1,'Get-Ups'!$A$3:$A$109,0), MATCH(F106,'Get-Ups'!$J$2:$AD$2,0))</f>
        <v>7</v>
      </c>
      <c r="G119" s="564">
        <f t="shared" ref="G119:G120" si="1">F119*1.2</f>
        <v>8.4</v>
      </c>
      <c r="H119" s="320"/>
      <c r="I119" s="320"/>
      <c r="J119" s="121"/>
      <c r="K119" s="207"/>
      <c r="L119" s="450" t="str">
        <f>'テンプレート'!L129</f>
        <v>下Throws</v>
      </c>
      <c r="M119" s="127" t="str">
        <f t="array" ref="M119">INDEX('Item Throws'!$Y$3:$Z$109, MATCH($A$1,'Item Throws'!$A$3:$A$109,0), MATCH(M$109,'Item Throws'!$Y$2:$AA$2,0))</f>
        <v>7</v>
      </c>
      <c r="N119" s="127">
        <f t="array" ref="N119">INDEX('Item Throws'!$Y$3:$Z$109, MATCH($A$1,'Item Throws'!$A$3:$A$109,0), MATCH(N$109,'Item Throws'!$Y$2:$AA$2,0))</f>
        <v>19</v>
      </c>
      <c r="O119" s="121"/>
      <c r="P119" s="121"/>
      <c r="Q119" s="121"/>
      <c r="R119" s="121"/>
      <c r="S119" s="121"/>
      <c r="T119" s="121"/>
      <c r="U119" s="121"/>
      <c r="V119" s="121"/>
    </row>
    <row r="120" outlineLevel="1">
      <c r="A120" s="207"/>
      <c r="B120" s="458" t="s">
        <v>511</v>
      </c>
      <c r="C120" s="114"/>
      <c r="D120" s="114"/>
      <c r="E120" s="2529" t="str">
        <f t="array" ref="E120">INDEX('Get-Ups'!$N$3:$O$109, MATCH($A$1,'Get-Ups'!$A$3:$A$109,0), MATCH(E106,'Get-Ups'!$N$2:$AD$2,0))</f>
        <v>24-25</v>
      </c>
      <c r="F120" s="2530">
        <f t="array" ref="F120">INDEX('Get-Ups'!$N$3:$O$109, MATCH($A$1,'Get-Ups'!$A$3:$A$109,0), MATCH(F106,'Get-Ups'!$N$2:$AD$2,0))</f>
        <v>7</v>
      </c>
      <c r="G120" s="564">
        <f t="shared" si="1"/>
        <v>8.4</v>
      </c>
      <c r="H120" s="320"/>
      <c r="I120" s="320"/>
      <c r="J120" s="121"/>
      <c r="K120" s="459" t="str">
        <f>'テンプレート'!K130</f>
        <v>踏み台ジャンプ</v>
      </c>
      <c r="L120" s="224"/>
      <c r="M120" s="445" t="str">
        <f>'テンプレート'!M130</f>
        <v>Duration</v>
      </c>
      <c r="N120" s="138"/>
      <c r="O120" s="121"/>
      <c r="P120" s="121"/>
      <c r="Q120" s="121"/>
      <c r="R120" s="121"/>
      <c r="S120" s="121"/>
      <c r="T120" s="121"/>
      <c r="U120" s="121"/>
      <c r="V120" s="121"/>
    </row>
    <row r="121" outlineLevel="1">
      <c r="A121" s="446" t="s">
        <v>512</v>
      </c>
      <c r="B121" s="447" t="s">
        <v>509</v>
      </c>
      <c r="C121" s="1136"/>
      <c r="D121" s="2529" t="str">
        <f t="array" ref="D121">INDEX('Get-Ups'!$C$3:$C107, MATCH($A$1,'Get-Ups'!$A$3:$A$109,0), MATCH(D106,'Get-Ups'!$C$2,0))</f>
        <v>25</v>
      </c>
      <c r="E121" s="1136"/>
      <c r="F121" s="1136"/>
      <c r="G121" s="1136"/>
      <c r="H121" s="320"/>
      <c r="I121" s="320"/>
      <c r="J121" s="179"/>
      <c r="K121" s="460" t="str">
        <f>'テンプレート'!K131</f>
        <v>踏み</v>
      </c>
      <c r="L121" s="461" t="str">
        <f>'テンプレート'!L131</f>
        <v>踏み</v>
      </c>
      <c r="M121" s="127" t="str">
        <f t="array" ref="M121">INDEX('共通動作その他'!$C$3:$C$102, MATCH($A$1,'共通動作その他'!$A$3:$A$102,0), MATCH(M$120,'共通動作その他'!$C$2:$AA$2,0))</f>
        <v>-</v>
      </c>
      <c r="N121" s="462"/>
      <c r="O121" s="121"/>
      <c r="P121" s="121"/>
      <c r="Q121" s="121"/>
      <c r="R121" s="121"/>
      <c r="S121" s="121"/>
      <c r="T121" s="121"/>
      <c r="U121" s="121"/>
      <c r="V121" s="121"/>
    </row>
    <row r="122" outlineLevel="1">
      <c r="A122" s="222"/>
      <c r="B122" s="447" t="s">
        <v>455</v>
      </c>
      <c r="C122" s="2529" t="str">
        <f t="array" ref="C122">INDEX('Get-Ups'!$P$3:$Q$109, MATCH($A$1,'Get-Ups'!$A$3:$A$109,0), MATCH(C106,'Get-Ups'!$P$2:$AD$2,0))</f>
        <v>1-22</v>
      </c>
      <c r="D122" s="2530">
        <f t="array" ref="D122">INDEX('Get-Ups'!$P$3:$Q$109, MATCH($A$1,'Get-Ups'!$A$3:$A$109,0), MATCH(D106,'Get-Ups'!$P$2:$AD$2,0))</f>
        <v>29</v>
      </c>
      <c r="E122" s="1136"/>
      <c r="F122" s="1136"/>
      <c r="G122" s="1136"/>
      <c r="H122" s="320"/>
      <c r="I122" s="320"/>
      <c r="J122" s="121"/>
      <c r="K122" s="452" t="str">
        <f>'テンプレート'!K132</f>
        <v>踏まれ</v>
      </c>
      <c r="L122" s="461" t="str">
        <f>'テンプレート'!L132</f>
        <v>Ground踏まれ</v>
      </c>
      <c r="M122" s="127" t="str">
        <f t="array" ref="M122">INDEX('共通動作その他'!$D$3:$D$102, MATCH($A$1,'共通動作その他'!$A$3:$A$102,0), MATCH(M$120,'共通動作その他'!$D$2:$AA$2,0))</f>
        <v>-</v>
      </c>
      <c r="N122" s="462"/>
      <c r="O122" s="320"/>
      <c r="P122" s="320"/>
      <c r="Q122" s="320"/>
      <c r="R122" s="320"/>
      <c r="S122" s="320"/>
      <c r="T122" s="320"/>
      <c r="U122" s="320"/>
      <c r="V122" s="320"/>
    </row>
    <row r="123" outlineLevel="1">
      <c r="A123" s="222"/>
      <c r="B123" s="447" t="s">
        <v>496</v>
      </c>
      <c r="C123" s="2529" t="str">
        <f t="array" ref="C123">INDEX('Get-Ups'!$R$3:$S$109, MATCH($A$1,'Get-Ups'!$A$3:$A$109,0), MATCH(C106,'Get-Ups'!$R$2:$AD$2,0))</f>
        <v>1-19</v>
      </c>
      <c r="D123" s="2530">
        <f t="array" ref="D123">INDEX('Get-Ups'!$R$3:$S$109, MATCH($A$1,'Get-Ups'!$A$3:$A$109,0), MATCH(D106,'Get-Ups'!$R$2:$AD$2,0))</f>
        <v>35</v>
      </c>
      <c r="E123" s="1136"/>
      <c r="F123" s="1136"/>
      <c r="G123" s="1136"/>
      <c r="H123" s="320"/>
      <c r="I123" s="320"/>
      <c r="J123" s="179"/>
      <c r="K123" s="222"/>
      <c r="L123" s="461" t="str">
        <f>'テンプレート'!L133</f>
        <v>Ground硬直</v>
      </c>
      <c r="M123" s="127" t="str">
        <f t="array" ref="M123">INDEX('共通動作その他'!$E$3:$E$102, MATCH($A$1,'共通動作その他'!$A$3:$A$102,0), MATCH(M$120,'共通動作その他'!$E$2:$AA$2,0))</f>
        <v>-</v>
      </c>
      <c r="N123" s="108"/>
      <c r="O123" s="180"/>
      <c r="P123" s="180"/>
      <c r="Q123" s="180"/>
      <c r="R123" s="180"/>
      <c r="S123" s="180"/>
      <c r="T123" s="180"/>
      <c r="U123" s="180"/>
      <c r="V123" s="180"/>
    </row>
    <row r="124" outlineLevel="1">
      <c r="A124" s="222"/>
      <c r="B124" s="447" t="s">
        <v>497</v>
      </c>
      <c r="C124" s="2529" t="str">
        <f t="array" ref="C124">INDEX('Get-Ups'!$T$3:$U$109, MATCH($A$1,'Get-Ups'!$A$3:$A$109,0), MATCH(C106,'Get-Ups'!$T$2:$AD$2,0))</f>
        <v>1-24</v>
      </c>
      <c r="D124" s="2530">
        <f t="array" ref="D124">INDEX('Get-Ups'!$T$3:$U$109, MATCH($A$1,'Get-Ups'!$A$3:$A$109,0), MATCH(D106,'Get-Ups'!$T$2:$AD$2,0))</f>
        <v>35</v>
      </c>
      <c r="E124" s="1136"/>
      <c r="F124" s="1136"/>
      <c r="G124" s="1136"/>
      <c r="H124" s="320"/>
      <c r="I124" s="320"/>
      <c r="J124" s="121"/>
      <c r="K124" s="222"/>
      <c r="L124" s="461" t="str">
        <f>'テンプレート'!L134</f>
        <v>Air踏まれ</v>
      </c>
      <c r="M124" s="127" t="str">
        <f t="array" ref="M124">INDEX('共通動作その他'!$F$3:$F$102, MATCH($A$1,'共通動作その他'!$A$3:$A$102,0), MATCH(M$120,'共通動作その他'!$F$2:$AA$2,0))</f>
        <v>-</v>
      </c>
      <c r="N124" s="108"/>
      <c r="O124" s="180"/>
      <c r="P124" s="180"/>
      <c r="Q124" s="180"/>
      <c r="R124" s="180"/>
      <c r="S124" s="180"/>
      <c r="T124" s="180"/>
      <c r="U124" s="180"/>
      <c r="V124" s="180"/>
    </row>
    <row r="125" outlineLevel="1">
      <c r="A125" s="222"/>
      <c r="B125" s="447" t="s">
        <v>510</v>
      </c>
      <c r="C125" s="2531" t="str">
        <f t="array" ref="C125">INDEX('Get-Ups'!$V$3:$Y$109, MATCH($A$1,'Get-Ups'!$A$3:$A$109,0), MATCH(C106,'Get-Ups'!$V$2:$AD$2,0))</f>
        <v>1-25</v>
      </c>
      <c r="D125" s="2532">
        <f t="array" ref="D125">INDEX('Get-Ups'!$V$3:$Y$109, MATCH($A$1,'Get-Ups'!$A$3:$A$109,0), MATCH(D106,'Get-Ups'!$V$2:$AD$2,0))</f>
        <v>45</v>
      </c>
      <c r="E125" s="2529" t="str">
        <f t="array" ref="E125">INDEX('Get-Ups'!$V$3:$Y$109, MATCH($A$1,'Get-Ups'!$A$3:$A$109,0), MATCH(E106,'Get-Ups'!$V$2:$AD$2,0))</f>
        <v>19-20</v>
      </c>
      <c r="F125" s="2530">
        <f t="array" ref="F125">INDEX('Get-Ups'!$V$3:$Y$109, MATCH($A$1,'Get-Ups'!$A$3:$A$109,0), MATCH(F106,'Get-Ups'!$V$2:$AD$2,0))</f>
        <v>7</v>
      </c>
      <c r="G125" s="564">
        <f t="shared" ref="G125:G126" si="2">F125*1.2</f>
        <v>8.4</v>
      </c>
      <c r="H125" s="320"/>
      <c r="I125" s="320"/>
      <c r="J125" s="179"/>
      <c r="K125" s="222"/>
      <c r="L125" s="461" t="str">
        <f>'テンプレート'!L135</f>
        <v>Air落下</v>
      </c>
      <c r="M125" s="127" t="str">
        <f t="array" ref="M125">INDEX('共通動作その他'!$G$3:$G$102, MATCH($A$1,'共通動作その他'!$A$3:$A$102,0), MATCH(M$120,'共通動作その他'!$G$2:$AA$2,0))</f>
        <v>-</v>
      </c>
      <c r="N125" s="108"/>
      <c r="O125" s="180"/>
      <c r="P125" s="180"/>
      <c r="Q125" s="180"/>
      <c r="R125" s="180"/>
      <c r="S125" s="180"/>
      <c r="T125" s="180"/>
      <c r="U125" s="180"/>
      <c r="V125" s="180"/>
    </row>
    <row r="126" outlineLevel="1">
      <c r="A126" s="207"/>
      <c r="B126" s="458" t="s">
        <v>511</v>
      </c>
      <c r="C126" s="114"/>
      <c r="D126" s="114"/>
      <c r="E126" s="2529" t="str">
        <f t="array" ref="E126">INDEX('Get-Ups'!$Z$3:$AA$109, MATCH($A$1,'Get-Ups'!$A$3:$A$109,0), MATCH(E106,'Get-Ups'!$Z$2:$AD$2,0))</f>
        <v>24-25</v>
      </c>
      <c r="F126" s="2530">
        <f t="array" ref="F126">INDEX('Get-Ups'!$Z$3:$AA$109, MATCH($A$1,'Get-Ups'!$A$3:$A$109,0), MATCH(F106,'Get-Ups'!$Z$2:$AD$2,0))</f>
        <v>7</v>
      </c>
      <c r="G126" s="564">
        <f t="shared" si="2"/>
        <v>8.4</v>
      </c>
      <c r="H126" s="320"/>
      <c r="I126" s="320"/>
      <c r="J126" s="179"/>
      <c r="K126" s="451" t="str">
        <f>'テンプレート'!K136</f>
        <v>倒れダメージ</v>
      </c>
      <c r="L126" s="120"/>
      <c r="M126" s="445" t="str">
        <f>'テンプレート'!M136</f>
        <v>Duration</v>
      </c>
      <c r="N126" s="108"/>
      <c r="O126" s="180"/>
      <c r="P126" s="180"/>
      <c r="Q126" s="180"/>
      <c r="R126" s="180"/>
      <c r="S126" s="180"/>
      <c r="T126" s="180"/>
      <c r="U126" s="180"/>
      <c r="V126" s="180"/>
    </row>
    <row r="127" outlineLevel="1">
      <c r="A127" s="446" t="s">
        <v>513</v>
      </c>
      <c r="B127" s="447" t="s">
        <v>514</v>
      </c>
      <c r="C127" s="2529" t="str">
        <f t="array" ref="C127">INDEX(Tripping!$C$3:$D107, MATCH($A$1,Tripping!$A$3:$A$109,0), MATCH(C106,Tripping!$C$2:$AC$2,0))</f>
        <v>1-5</v>
      </c>
      <c r="D127" s="2530">
        <f t="array" ref="D127">INDEX(Tripping!$C$3:$D107, MATCH($A$1,Tripping!$A$3:$A$109,0), MATCH(D106,Tripping!$C$2:$AC$2,0))</f>
        <v>29</v>
      </c>
      <c r="E127" s="1136"/>
      <c r="F127" s="1136"/>
      <c r="G127" s="1136"/>
      <c r="H127" s="320"/>
      <c r="I127" s="320"/>
      <c r="J127" s="121"/>
      <c r="K127" s="460" t="str">
        <f>'テンプレート'!K137</f>
        <v>あお向け倒れ</v>
      </c>
      <c r="L127" s="453" t="str">
        <f>'テンプレート'!L137</f>
        <v>モーション大</v>
      </c>
      <c r="M127" s="127" t="str">
        <f t="array" ref="M127">INDEX('共通動作その他'!$H$3:$H$102, MATCH($A$1,'共通動作その他'!$A$3:$A$102,0), MATCH(M$126,'共通動作その他'!$H$2:$AA$2,0))</f>
        <v>-</v>
      </c>
      <c r="N127" s="462"/>
      <c r="O127" s="180"/>
      <c r="P127" s="180"/>
      <c r="Q127" s="180"/>
      <c r="R127" s="180"/>
      <c r="S127" s="180"/>
      <c r="T127" s="180"/>
      <c r="U127" s="180"/>
      <c r="V127" s="180"/>
    </row>
    <row r="128" outlineLevel="1">
      <c r="A128" s="222"/>
      <c r="B128" s="447" t="s">
        <v>515</v>
      </c>
      <c r="C128" s="2529" t="str">
        <f t="array" ref="C128">INDEX(Tripping!$E$3:$F107, MATCH($A$1,Tripping!$A$3:$A$109,0), MATCH(C106,Tripping!$E$2:$AC$2,0))</f>
        <v>1-5</v>
      </c>
      <c r="D128" s="2530">
        <f t="array" ref="D128">INDEX(Tripping!$E$3:$F107, MATCH($A$1,Tripping!$A$3:$A$109,0), MATCH(D106,Tripping!$E$2:$AC$2,0))</f>
        <v>39</v>
      </c>
      <c r="E128" s="1136"/>
      <c r="F128" s="1136"/>
      <c r="G128" s="1136"/>
      <c r="H128" s="320"/>
      <c r="I128" s="320"/>
      <c r="J128" s="179"/>
      <c r="K128" s="460" t="str">
        <f>'テンプレート'!K138</f>
        <v>うつ伏せ倒れ</v>
      </c>
      <c r="L128" s="453" t="str">
        <f>'テンプレート'!L138</f>
        <v>モーション大</v>
      </c>
      <c r="M128" s="127" t="str">
        <f t="array" ref="M128">INDEX('共通動作その他'!$I$3:$I$102, MATCH($A$1,'共通動作その他'!$A$3:$A$102,0), MATCH(M$126,'共通動作その他'!$I$2:$AA$2,0))</f>
        <v>-</v>
      </c>
      <c r="N128" s="462"/>
      <c r="O128" s="180"/>
      <c r="P128" s="180"/>
      <c r="Q128" s="180"/>
      <c r="R128" s="180"/>
      <c r="S128" s="180"/>
      <c r="T128" s="180"/>
      <c r="U128" s="180"/>
      <c r="V128" s="180"/>
    </row>
    <row r="129" outlineLevel="1">
      <c r="A129" s="222"/>
      <c r="B129" s="447" t="s">
        <v>455</v>
      </c>
      <c r="C129" s="2529" t="str">
        <f t="array" ref="C129">INDEX(Tripping!$G$3:$H$109, MATCH($A$1,Tripping!$A$3:$A$109,0), MATCH(C106,Tripping!$G$2:$AC$2,0))</f>
        <v>1-16</v>
      </c>
      <c r="D129" s="2530">
        <f t="array" ref="D129">INDEX(Tripping!$G$3:$H$109, MATCH($A$1,Tripping!$A$3:$A$109,0), MATCH(D106,Tripping!$G$2:$AC$2,0))</f>
        <v>21</v>
      </c>
      <c r="E129" s="1136"/>
      <c r="F129" s="1136"/>
      <c r="G129" s="1136"/>
      <c r="H129" s="320"/>
      <c r="I129" s="320"/>
      <c r="J129" s="121"/>
      <c r="K129" s="451" t="str">
        <f>'テンプレート'!K139</f>
        <v/>
      </c>
      <c r="L129" s="120"/>
      <c r="M129" s="445" t="str">
        <f>'テンプレート'!M139</f>
        <v/>
      </c>
      <c r="N129" s="108"/>
      <c r="O129" s="180"/>
      <c r="P129" s="180"/>
      <c r="Q129" s="180"/>
      <c r="R129" s="180"/>
      <c r="S129" s="180"/>
      <c r="T129" s="180"/>
      <c r="U129" s="180"/>
      <c r="V129" s="180"/>
    </row>
    <row r="130" outlineLevel="1">
      <c r="A130" s="222"/>
      <c r="B130" s="447" t="s">
        <v>496</v>
      </c>
      <c r="C130" s="2529" t="str">
        <f t="array" ref="C130">INDEX(Tripping!$I$3:$J$109, MATCH($A$1,Tripping!$A$3:$A$109,0), MATCH(C106,Tripping!$I$2:$AC$2,0))</f>
        <v>1-9</v>
      </c>
      <c r="D130" s="2530">
        <f t="array" ref="D130">INDEX(Tripping!$I$3:$J$109, MATCH($A$1,Tripping!$A$3:$A$109,0), MATCH(D106,Tripping!$I$2:$AC$2,0))</f>
        <v>28</v>
      </c>
      <c r="E130" s="1136"/>
      <c r="F130" s="1136"/>
      <c r="G130" s="1136"/>
      <c r="H130" s="320"/>
      <c r="I130" s="320"/>
      <c r="J130" s="320"/>
      <c r="K130" s="463" t="str">
        <f>'テンプレート'!K140</f>
        <v/>
      </c>
      <c r="L130" s="464" t="str">
        <f>'テンプレート'!L140</f>
        <v/>
      </c>
      <c r="M130" s="127" t="str">
        <f t="array" ref="M130">INDEX('共通動作その他'!$J$3:$J$102, MATCH($A$1,'共通動作その他'!$A$3:$A$102,0), MATCH(M$129,'共通動作その他'!$J$2:$AA$2,0))</f>
        <v>#N/A</v>
      </c>
      <c r="N130" s="108"/>
      <c r="O130" s="180"/>
      <c r="P130" s="180"/>
      <c r="Q130" s="180"/>
      <c r="R130" s="180"/>
      <c r="S130" s="180"/>
      <c r="T130" s="180"/>
      <c r="U130" s="180"/>
      <c r="V130" s="180"/>
    </row>
    <row r="131" outlineLevel="1">
      <c r="A131" s="222"/>
      <c r="B131" s="447" t="s">
        <v>497</v>
      </c>
      <c r="C131" s="2529" t="str">
        <f t="array" ref="C131">INDEX(Tripping!$K$3:$L$109, MATCH($A$1,Tripping!$A$3:$A$109,0), MATCH(C106,Tripping!$K$2:$AC$2,0))</f>
        <v>1-9</v>
      </c>
      <c r="D131" s="2530">
        <f t="array" ref="D131">INDEX(Tripping!$K$3:$L$109, MATCH($A$1,Tripping!$A$3:$A$109,0), MATCH(D106,Tripping!$K$2:$AC$2,0))</f>
        <v>28</v>
      </c>
      <c r="E131" s="1136"/>
      <c r="F131" s="1136"/>
      <c r="G131" s="1136"/>
      <c r="H131" s="320"/>
      <c r="I131" s="320"/>
      <c r="J131" s="320"/>
      <c r="K131" s="108"/>
      <c r="L131" s="180"/>
      <c r="M131" s="180"/>
      <c r="N131" s="108"/>
      <c r="O131" s="180"/>
      <c r="P131" s="180"/>
      <c r="Q131" s="180"/>
      <c r="R131" s="180"/>
      <c r="S131" s="180"/>
      <c r="T131" s="180"/>
      <c r="U131" s="180"/>
      <c r="V131" s="180"/>
    </row>
    <row r="132" outlineLevel="1">
      <c r="A132" s="222"/>
      <c r="B132" s="447" t="s">
        <v>510</v>
      </c>
      <c r="C132" s="2531" t="str">
        <f t="array" ref="C132">INDEX(Tripping!$M$3:$P$109, MATCH($A$1,Tripping!$A$3:$A$109,0), MATCH(C106,Tripping!$M$2:$AC$2,0))</f>
        <v>1-7</v>
      </c>
      <c r="D132" s="2532">
        <f t="array" ref="D132">INDEX(Tripping!$M$3:$P$109, MATCH($A$1,Tripping!$A$3:$A$109,0), MATCH(D106,Tripping!$M$2:$AC$2,0))</f>
        <v>49</v>
      </c>
      <c r="E132" s="2529" t="str">
        <f t="array" ref="E132">INDEX(Tripping!$M$3:$P$109, MATCH($A$1,Tripping!$A$3:$A$109,0), MATCH(E106,Tripping!$M$2:$AC$2,0))</f>
        <v>19-20</v>
      </c>
      <c r="F132" s="2530">
        <f t="array" ref="F132">INDEX(Tripping!$M$3:$P$109, MATCH($A$1,Tripping!$A$3:$A$109,0), MATCH(F106,Tripping!$M$2:$AC$2,0))</f>
        <v>5</v>
      </c>
      <c r="G132" s="564">
        <f t="shared" ref="G132:G133" si="3">F132*1.2</f>
        <v>6</v>
      </c>
      <c r="H132" s="320"/>
      <c r="I132" s="320"/>
      <c r="J132" s="320"/>
      <c r="K132" s="180"/>
      <c r="L132" s="180"/>
      <c r="M132" s="180"/>
      <c r="N132" s="108"/>
      <c r="O132" s="108"/>
      <c r="P132" s="108"/>
      <c r="Q132" s="108"/>
      <c r="R132" s="180"/>
      <c r="S132" s="180"/>
      <c r="T132" s="180"/>
      <c r="U132" s="180"/>
      <c r="V132" s="180"/>
    </row>
    <row r="133" outlineLevel="1">
      <c r="A133" s="207"/>
      <c r="B133" s="458" t="s">
        <v>511</v>
      </c>
      <c r="C133" s="114"/>
      <c r="D133" s="114"/>
      <c r="E133" s="2529" t="str">
        <f t="array" ref="E133">INDEX(Tripping!$Q$3:$R$109, MATCH($A$1,Tripping!$A$3:$A$109,0), MATCH(E106,Tripping!$Q$2:$AC$2,0))</f>
        <v>24-25</v>
      </c>
      <c r="F133" s="2530">
        <f t="array" ref="F133">INDEX(Tripping!$Q$3:$R$109, MATCH($A$1,Tripping!$A$3:$A$109,0), MATCH(F106,Tripping!$Q$2:$AC$2,0))</f>
        <v>5</v>
      </c>
      <c r="G133" s="564">
        <f t="shared" si="3"/>
        <v>6</v>
      </c>
      <c r="H133" s="320"/>
      <c r="I133" s="320"/>
      <c r="J133" s="320"/>
      <c r="K133" s="180"/>
      <c r="L133" s="180"/>
      <c r="M133" s="180"/>
      <c r="N133" s="108"/>
      <c r="O133" s="108"/>
      <c r="P133" s="108"/>
      <c r="Q133" s="108"/>
      <c r="R133" s="180"/>
      <c r="S133" s="180"/>
      <c r="T133" s="180"/>
      <c r="U133" s="180"/>
      <c r="V133" s="180"/>
    </row>
  </sheetData>
  <mergeCells count="129">
    <mergeCell ref="I42:I43"/>
    <mergeCell ref="H38:J38"/>
    <mergeCell ref="J42:J43"/>
    <mergeCell ref="H37:J37"/>
    <mergeCell ref="H36:J36"/>
    <mergeCell ref="K16:N16"/>
    <mergeCell ref="K1:M2"/>
    <mergeCell ref="H1:J2"/>
    <mergeCell ref="J48:J49"/>
    <mergeCell ref="H54:J54"/>
    <mergeCell ref="J50:J51"/>
    <mergeCell ref="I50:I51"/>
    <mergeCell ref="I48:I49"/>
    <mergeCell ref="D48:D49"/>
    <mergeCell ref="I44:I46"/>
    <mergeCell ref="D44:D46"/>
    <mergeCell ref="H25:J25"/>
    <mergeCell ref="E16:F16"/>
    <mergeCell ref="G16:H16"/>
    <mergeCell ref="D57:D58"/>
    <mergeCell ref="D55:D56"/>
    <mergeCell ref="H28:J28"/>
    <mergeCell ref="H27:J27"/>
    <mergeCell ref="H26:J26"/>
    <mergeCell ref="H29:J29"/>
    <mergeCell ref="J44:J46"/>
    <mergeCell ref="D42:D43"/>
    <mergeCell ref="A99:A101"/>
    <mergeCell ref="A102:A103"/>
    <mergeCell ref="A121:A126"/>
    <mergeCell ref="A127:A133"/>
    <mergeCell ref="A115:A120"/>
    <mergeCell ref="A97:B98"/>
    <mergeCell ref="C94:C95"/>
    <mergeCell ref="A94:A95"/>
    <mergeCell ref="A107:A111"/>
    <mergeCell ref="A112:A114"/>
    <mergeCell ref="A105:B106"/>
    <mergeCell ref="C88:C89"/>
    <mergeCell ref="A24:B25"/>
    <mergeCell ref="A26:A31"/>
    <mergeCell ref="A50:A51"/>
    <mergeCell ref="A48:A49"/>
    <mergeCell ref="A40:B41"/>
    <mergeCell ref="A44:A46"/>
    <mergeCell ref="A42:A43"/>
    <mergeCell ref="A92:A93"/>
    <mergeCell ref="A15:B16"/>
    <mergeCell ref="C16:D16"/>
    <mergeCell ref="D63:D64"/>
    <mergeCell ref="A81:B82"/>
    <mergeCell ref="C61:C62"/>
    <mergeCell ref="A54:B54"/>
    <mergeCell ref="U70:U75"/>
    <mergeCell ref="U77:U79"/>
    <mergeCell ref="H87:J87"/>
    <mergeCell ref="H61:J68"/>
    <mergeCell ref="U55:U59"/>
    <mergeCell ref="U61:U68"/>
    <mergeCell ref="V61:V68"/>
    <mergeCell ref="V70:V75"/>
    <mergeCell ref="V55:V59"/>
    <mergeCell ref="V77:V79"/>
    <mergeCell ref="K116:K119"/>
    <mergeCell ref="K120:L120"/>
    <mergeCell ref="K107:K108"/>
    <mergeCell ref="K106:L106"/>
    <mergeCell ref="H92:J93"/>
    <mergeCell ref="H94:J95"/>
    <mergeCell ref="E90:E91"/>
    <mergeCell ref="E92:E93"/>
    <mergeCell ref="E88:E89"/>
    <mergeCell ref="E94:E95"/>
    <mergeCell ref="D132:D133"/>
    <mergeCell ref="C132:C133"/>
    <mergeCell ref="D125:D126"/>
    <mergeCell ref="C125:C126"/>
    <mergeCell ref="D119:D120"/>
    <mergeCell ref="C119:C120"/>
    <mergeCell ref="K126:L126"/>
    <mergeCell ref="K129:L129"/>
    <mergeCell ref="K110:K115"/>
    <mergeCell ref="H88:J89"/>
    <mergeCell ref="K122:K125"/>
    <mergeCell ref="K109:L109"/>
    <mergeCell ref="H90:J91"/>
    <mergeCell ref="A69:B69"/>
    <mergeCell ref="A60:B60"/>
    <mergeCell ref="A55:A59"/>
    <mergeCell ref="R48:V49"/>
    <mergeCell ref="R47:V47"/>
    <mergeCell ref="R44:V46"/>
    <mergeCell ref="R42:V43"/>
    <mergeCell ref="R41:V41"/>
    <mergeCell ref="R50:V51"/>
    <mergeCell ref="H35:J35"/>
    <mergeCell ref="H60:J60"/>
    <mergeCell ref="H69:J69"/>
    <mergeCell ref="H70:J75"/>
    <mergeCell ref="H55:J59"/>
    <mergeCell ref="H30:J30"/>
    <mergeCell ref="H33:J33"/>
    <mergeCell ref="H34:J34"/>
    <mergeCell ref="H32:J32"/>
    <mergeCell ref="H31:J31"/>
    <mergeCell ref="H10:H11"/>
    <mergeCell ref="H8:J9"/>
    <mergeCell ref="D78:D79"/>
    <mergeCell ref="A76:B76"/>
    <mergeCell ref="A77:A79"/>
    <mergeCell ref="H77:J79"/>
    <mergeCell ref="H76:J76"/>
    <mergeCell ref="A88:A89"/>
    <mergeCell ref="A87:B87"/>
    <mergeCell ref="A90:A91"/>
    <mergeCell ref="A84:A86"/>
    <mergeCell ref="C90:C91"/>
    <mergeCell ref="C92:C93"/>
    <mergeCell ref="D50:D51"/>
    <mergeCell ref="A53:B53"/>
    <mergeCell ref="A70:A75"/>
    <mergeCell ref="A63:A68"/>
    <mergeCell ref="A11:B12"/>
    <mergeCell ref="I10:I11"/>
    <mergeCell ref="I4:I5"/>
    <mergeCell ref="H4:H5"/>
    <mergeCell ref="I6:I7"/>
    <mergeCell ref="C1:G12"/>
    <mergeCell ref="H6:H7"/>
  </mergeCells>
  <conditionalFormatting sqref="K1:K15 K17:K62 K65:K87 K89 K91:K93 K95:K130">
    <cfRule type="containsText" dxfId="0" priority="1" operator="containsText" text="361">
      <formula>NOT(ISERROR(SEARCH(("361"),(K1))))</formula>
    </cfRule>
  </conditionalFormatting>
  <conditionalFormatting sqref="K1:K15 K17:K62 K65:K87 K89 K91:K93 K95:K130">
    <cfRule type="containsText" dxfId="1" priority="2" operator="containsText" text="363">
      <formula>NOT(ISERROR(SEARCH(("363"),(K1))))</formula>
    </cfRule>
  </conditionalFormatting>
  <conditionalFormatting sqref="K1:K15 K17:K62 K65:K87 K89 K91:K93 K95:K130">
    <cfRule type="containsText" dxfId="1" priority="3" operator="containsText" text="365">
      <formula>NOT(ISERROR(SEARCH(("365"),(K1))))</formula>
    </cfRule>
  </conditionalFormatting>
  <conditionalFormatting sqref="K1:K15 K17:K62 K65:K87 K89 K91:K93 K95:K130">
    <cfRule type="containsText" dxfId="1" priority="4" operator="containsText" text="366">
      <formula>NOT(ISERROR(SEARCH(("366"),(K1))))</formula>
    </cfRule>
  </conditionalFormatting>
  <conditionalFormatting sqref="K1:K15 K17:K62 K65:K87 K89 K91:K93 K95:K130">
    <cfRule type="containsText" dxfId="1" priority="5" operator="containsText" text="367">
      <formula>NOT(ISERROR(SEARCH(("367"),(K1))))</formula>
    </cfRule>
  </conditionalFormatting>
  <conditionalFormatting sqref="P89 P91:P93 P95">
    <cfRule type="cellIs" dxfId="2" priority="6" operator="equal">
      <formula>"敵のみ"</formula>
    </cfRule>
  </conditionalFormatting>
  <conditionalFormatting sqref="D89 D91:D93 D95">
    <cfRule type="cellIs" dxfId="3" priority="7" operator="equal">
      <formula>"-"</formula>
    </cfRule>
  </conditionalFormatting>
  <conditionalFormatting sqref="O1:O62 C59 E59:G59 K59:N59 P59:T59 E61:F62 G61:G68 K61:N62 P61:T62 D63 O65:O87 P65:T68 C68 E68:F68 K68:N68 C71 E71:G71 K71:N71 P71:T71 G79 O89 O91:O93 O95:O133 P95">
    <cfRule type="cellIs" dxfId="4" priority="8" operator="greaterThan">
      <formula>0</formula>
    </cfRule>
  </conditionalFormatting>
  <conditionalFormatting sqref="P1:P63 Q1:Q62 P65:Q87 P89:Q89 P91:Q93 P95:Q133">
    <cfRule type="cellIs" dxfId="5" priority="9" operator="lessThan">
      <formula>1</formula>
    </cfRule>
  </conditionalFormatting>
  <conditionalFormatting sqref="P1:P63 Q1:Q62 P65:Q87 P89:Q89 P91:Q93 P95:Q133">
    <cfRule type="cellIs" dxfId="4" priority="10" operator="greaterThan">
      <formula>1</formula>
    </cfRule>
  </conditionalFormatting>
  <conditionalFormatting sqref="N25:N62 N65:N87 K71:M71 O71:T71 N89 N91:N93 N95">
    <cfRule type="cellIs" dxfId="6" priority="11" operator="greaterThan">
      <formula>0</formula>
    </cfRule>
  </conditionalFormatting>
  <conditionalFormatting sqref="N1:N15 N17:N62 N65:N87 K71:M71 O71:T71 N89 N91:N93 N95:N133">
    <cfRule type="containsText" dxfId="6" priority="12" operator="containsText" text="/">
      <formula>NOT(ISERROR(SEARCH(("/"),(N1))))</formula>
    </cfRule>
  </conditionalFormatting>
  <drawing r:id="rId2"/>
  <legacyDrawing r:id="rId3"/>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4038"/>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890">
        <v>66.0</v>
      </c>
      <c r="B1" s="2892"/>
      <c r="C1" s="2893" t="str">
        <f>IMAGE(VLOOKUP($A$1,Fighters!A2:AI107,12,FALSE),1)</f>
        <v/>
      </c>
      <c r="D1" s="2894"/>
      <c r="E1" s="2894"/>
      <c r="F1" s="2894"/>
      <c r="G1" s="2895"/>
      <c r="H1" s="2896"/>
      <c r="I1" s="2894"/>
      <c r="J1" s="2895"/>
      <c r="K1" s="2897"/>
      <c r="L1" s="2894"/>
      <c r="M1" s="2895"/>
      <c r="N1" s="2898"/>
      <c r="O1" s="2898"/>
      <c r="P1" s="2898"/>
      <c r="Q1" s="2898"/>
      <c r="R1" s="2899"/>
      <c r="S1" s="2899"/>
      <c r="T1" s="2899"/>
      <c r="U1" s="2899"/>
      <c r="V1" s="2899"/>
    </row>
    <row r="2">
      <c r="A2" s="2901" t="str">
        <f>VLOOKUP($A$1,Fighters!$A$2:$AI$81,6,FALSE)</f>
        <v>#8e4038</v>
      </c>
      <c r="B2" s="2892"/>
      <c r="C2" s="2902"/>
      <c r="G2" s="2903"/>
      <c r="H2" s="2905"/>
      <c r="I2" s="2906"/>
      <c r="J2" s="2907"/>
      <c r="K2" s="2905"/>
      <c r="L2" s="2906"/>
      <c r="M2" s="2907"/>
      <c r="N2" s="2898"/>
      <c r="O2" s="2898"/>
      <c r="P2" s="2898"/>
      <c r="Q2" s="2898"/>
      <c r="R2" s="2899"/>
      <c r="S2" s="2899"/>
      <c r="T2" s="2899"/>
      <c r="U2" s="2899"/>
      <c r="V2" s="2899"/>
    </row>
    <row r="3">
      <c r="A3" s="2901" t="str">
        <f>VLOOKUP($A$1,Fighters!$A$2:$AI$81,14,FALSE)</f>
        <v>66. シモン</v>
      </c>
      <c r="B3" s="2892"/>
      <c r="C3" s="2902"/>
      <c r="G3" s="2903"/>
      <c r="H3" s="2908"/>
      <c r="I3" s="2908"/>
      <c r="J3" s="2908"/>
      <c r="K3" s="2910"/>
      <c r="L3" s="2910"/>
      <c r="M3" s="2910"/>
      <c r="N3" s="2898"/>
      <c r="O3" s="2898"/>
      <c r="P3" s="2898"/>
      <c r="Q3" s="2898"/>
      <c r="R3" s="2911"/>
      <c r="S3" s="2899"/>
      <c r="T3" s="2899"/>
      <c r="U3" s="2899"/>
      <c r="V3" s="2899"/>
    </row>
    <row r="4">
      <c r="A4" s="2901" t="str">
        <f>VLOOKUP($A$1,Fighters!$A$2:$AI$81,13,FALSE)</f>
        <v>1</v>
      </c>
      <c r="B4" s="2892"/>
      <c r="C4" s="2902"/>
      <c r="G4" s="2903"/>
      <c r="H4" s="2912"/>
      <c r="I4" s="2912"/>
      <c r="J4" s="2908"/>
      <c r="K4" s="2910"/>
      <c r="L4" s="2910"/>
      <c r="M4" s="2910"/>
      <c r="N4" s="2898"/>
      <c r="O4" s="2898"/>
      <c r="P4" s="2898"/>
      <c r="Q4" s="2898"/>
      <c r="R4" s="2911"/>
      <c r="S4" s="2899"/>
      <c r="T4" s="2899"/>
      <c r="U4" s="2899"/>
      <c r="V4" s="2899"/>
    </row>
    <row r="5" ht="16.5" customHeight="1">
      <c r="A5" s="2890"/>
      <c r="B5" s="2892"/>
      <c r="C5" s="2902"/>
      <c r="G5" s="2903"/>
      <c r="H5" s="2913"/>
      <c r="I5" s="2913"/>
      <c r="J5" s="2914"/>
      <c r="K5" s="2915"/>
      <c r="L5" s="2916"/>
      <c r="M5" s="2916"/>
      <c r="N5" s="2898"/>
      <c r="O5" s="2898"/>
      <c r="P5" s="2898"/>
      <c r="Q5" s="2898"/>
      <c r="R5" s="2911"/>
      <c r="S5" s="2899"/>
      <c r="T5" s="2899"/>
      <c r="U5" s="2899"/>
      <c r="V5" s="2899"/>
    </row>
    <row r="6">
      <c r="A6" s="2892"/>
      <c r="B6" s="2892"/>
      <c r="C6" s="2902"/>
      <c r="G6" s="2903"/>
      <c r="H6" s="2912"/>
      <c r="I6" s="2917" t="s">
        <v>6</v>
      </c>
      <c r="J6" s="2915"/>
      <c r="K6" s="2918"/>
      <c r="L6" s="2916"/>
      <c r="M6" s="2916"/>
      <c r="N6" s="2898"/>
      <c r="O6" s="2898"/>
      <c r="P6" s="2898"/>
      <c r="Q6" s="2898"/>
      <c r="R6" s="2911"/>
      <c r="S6" s="2899"/>
      <c r="T6" s="2899"/>
      <c r="U6" s="2899"/>
      <c r="V6" s="2899"/>
    </row>
    <row r="7">
      <c r="A7" s="2892"/>
      <c r="B7" s="2892"/>
      <c r="C7" s="2902"/>
      <c r="G7" s="2903"/>
      <c r="H7" s="2913"/>
      <c r="I7" s="2913"/>
      <c r="J7" s="2915"/>
      <c r="K7" s="2918"/>
      <c r="L7" s="2916"/>
      <c r="M7" s="2916"/>
      <c r="N7" s="2898"/>
      <c r="O7" s="2898"/>
      <c r="P7" s="2898"/>
      <c r="Q7" s="2898"/>
      <c r="R7" s="2911"/>
      <c r="S7" s="2899"/>
      <c r="T7" s="2899"/>
      <c r="U7" s="2899"/>
      <c r="V7" s="2899"/>
    </row>
    <row r="8">
      <c r="A8" s="2892"/>
      <c r="B8" s="2892"/>
      <c r="C8" s="2902"/>
      <c r="G8" s="2903"/>
      <c r="H8" s="2919">
        <v>43613.0133132176</v>
      </c>
      <c r="I8" s="2894"/>
      <c r="J8" s="2895"/>
      <c r="K8" s="2915"/>
      <c r="L8" s="2916"/>
      <c r="M8" s="2916"/>
      <c r="N8" s="2898"/>
      <c r="O8" s="2898"/>
      <c r="P8" s="2898"/>
      <c r="Q8" s="2898"/>
      <c r="R8" s="2911"/>
      <c r="S8" s="2899"/>
      <c r="T8" s="2899"/>
      <c r="U8" s="2899"/>
      <c r="V8" s="2899"/>
    </row>
    <row r="9">
      <c r="A9" s="2892"/>
      <c r="B9" s="2892"/>
      <c r="C9" s="2902"/>
      <c r="G9" s="2903"/>
      <c r="H9" s="2905"/>
      <c r="I9" s="2906"/>
      <c r="J9" s="2907"/>
      <c r="K9" s="2899"/>
      <c r="L9" s="2898"/>
      <c r="M9" s="2898"/>
      <c r="N9" s="2898"/>
      <c r="O9" s="2898"/>
      <c r="P9" s="2898"/>
      <c r="Q9" s="2898"/>
      <c r="R9" s="2911"/>
      <c r="S9" s="2899"/>
      <c r="T9" s="2899"/>
      <c r="U9" s="2899"/>
      <c r="V9" s="2899"/>
    </row>
    <row r="10">
      <c r="A10" s="2892"/>
      <c r="B10" s="2892"/>
      <c r="C10" s="2902"/>
      <c r="G10" s="2903"/>
      <c r="H10" s="2920"/>
      <c r="I10" s="2920"/>
      <c r="J10" s="2899"/>
      <c r="K10" s="2899"/>
      <c r="L10" s="2898"/>
      <c r="M10" s="2898"/>
      <c r="N10" s="2898"/>
      <c r="O10" s="2898"/>
      <c r="P10" s="2898"/>
      <c r="Q10" s="2898"/>
      <c r="R10" s="2911"/>
      <c r="S10" s="2899"/>
      <c r="T10" s="2899"/>
      <c r="U10" s="2899"/>
      <c r="V10" s="2899"/>
    </row>
    <row r="11">
      <c r="A11" s="2921" t="s">
        <v>11</v>
      </c>
      <c r="B11" s="2895"/>
      <c r="C11" s="2902"/>
      <c r="G11" s="2903"/>
      <c r="H11" s="2913"/>
      <c r="I11" s="2913"/>
      <c r="J11" s="2899"/>
      <c r="K11" s="2899"/>
      <c r="L11" s="2898"/>
      <c r="M11" s="2898"/>
      <c r="N11" s="2898"/>
      <c r="O11" s="2898"/>
      <c r="P11" s="2898"/>
      <c r="Q11" s="2898"/>
      <c r="R11" s="2911"/>
      <c r="S11" s="2899"/>
      <c r="T11" s="2899"/>
      <c r="U11" s="2899"/>
      <c r="V11" s="2899"/>
    </row>
    <row r="12">
      <c r="A12" s="2905"/>
      <c r="B12" s="2907"/>
      <c r="C12" s="2905"/>
      <c r="D12" s="2906"/>
      <c r="E12" s="2906"/>
      <c r="F12" s="2906"/>
      <c r="G12" s="2907"/>
      <c r="H12" s="2922"/>
      <c r="I12" s="2922"/>
      <c r="J12" s="2892"/>
      <c r="K12" s="2892"/>
      <c r="L12" s="2898"/>
      <c r="M12" s="2898"/>
      <c r="N12" s="2898"/>
      <c r="O12" s="2898"/>
      <c r="P12" s="2898"/>
      <c r="Q12" s="2898"/>
      <c r="R12" s="2911"/>
      <c r="S12" s="2899"/>
      <c r="T12" s="2899"/>
      <c r="U12" s="2899"/>
      <c r="V12" s="2899"/>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107 [12th]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1.73 [73rd]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12 [76th]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0.76 [74th]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0.1398 [50th]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 [65th]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1.52 [66th]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0.085 [71st]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 [10th]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0.94 [65th]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0.03 [77th]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29 [63rd]</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1.85 [7th]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0.02 [5th]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2.96 [7th]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0.085 [50th]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196" t="s">
        <v>55</v>
      </c>
      <c r="C26" s="701" t="s">
        <v>229</v>
      </c>
      <c r="D26" s="701" t="s">
        <v>150</v>
      </c>
      <c r="E26" s="201" t="s">
        <v>303</v>
      </c>
      <c r="F26" s="200">
        <v>2.4</v>
      </c>
      <c r="G26" s="201" t="s">
        <v>70</v>
      </c>
      <c r="H26" s="228" t="s">
        <v>4791</v>
      </c>
      <c r="I26" s="120"/>
      <c r="J26" s="117"/>
      <c r="K26" s="200"/>
      <c r="L26" s="203"/>
      <c r="M26" s="204"/>
      <c r="N26" s="204"/>
      <c r="O26" s="205">
        <v>0.0</v>
      </c>
      <c r="P26" s="205">
        <v>1.0</v>
      </c>
      <c r="Q26" s="205">
        <v>1.0</v>
      </c>
      <c r="R26" s="105"/>
      <c r="S26" s="105"/>
      <c r="T26" s="105"/>
      <c r="U26" s="105"/>
      <c r="V26" s="105"/>
    </row>
    <row r="27" outlineLevel="1">
      <c r="A27" s="222"/>
      <c r="B27" s="208" t="s">
        <v>63</v>
      </c>
      <c r="C27" s="355" t="s">
        <v>95</v>
      </c>
      <c r="D27" s="355" t="s">
        <v>150</v>
      </c>
      <c r="E27" s="210" t="s">
        <v>303</v>
      </c>
      <c r="F27" s="200">
        <v>2.4</v>
      </c>
      <c r="G27" s="201" t="s">
        <v>70</v>
      </c>
      <c r="H27" s="228" t="s">
        <v>4792</v>
      </c>
      <c r="I27" s="120"/>
      <c r="J27" s="117"/>
      <c r="K27" s="203"/>
      <c r="L27" s="203"/>
      <c r="M27" s="204"/>
      <c r="N27" s="204"/>
      <c r="O27" s="205">
        <v>0.0</v>
      </c>
      <c r="P27" s="205">
        <v>1.0</v>
      </c>
      <c r="Q27" s="205">
        <v>1.0</v>
      </c>
      <c r="R27" s="105"/>
      <c r="S27" s="105"/>
      <c r="T27" s="105"/>
      <c r="U27" s="105"/>
      <c r="V27" s="105"/>
    </row>
    <row r="28" outlineLevel="1">
      <c r="A28" s="222"/>
      <c r="B28" s="208" t="s">
        <v>680</v>
      </c>
      <c r="C28" s="704"/>
      <c r="D28" s="355" t="s">
        <v>66</v>
      </c>
      <c r="E28" s="704"/>
      <c r="F28" s="703"/>
      <c r="G28" s="704"/>
      <c r="H28" s="228"/>
      <c r="I28" s="120"/>
      <c r="J28" s="117"/>
      <c r="K28" s="407"/>
      <c r="L28" s="407"/>
      <c r="M28" s="407"/>
      <c r="N28" s="407"/>
      <c r="O28" s="407"/>
      <c r="P28" s="407"/>
      <c r="Q28" s="407"/>
      <c r="R28" s="105"/>
      <c r="S28" s="105"/>
      <c r="T28" s="105"/>
      <c r="U28" s="105"/>
      <c r="V28" s="105"/>
    </row>
    <row r="29" outlineLevel="1">
      <c r="A29" s="222"/>
      <c r="B29" s="208" t="s">
        <v>681</v>
      </c>
      <c r="C29" s="355" t="s">
        <v>4794</v>
      </c>
      <c r="D29" s="355" t="s">
        <v>122</v>
      </c>
      <c r="E29" s="355" t="s">
        <v>1054</v>
      </c>
      <c r="F29" s="200">
        <v>0.6</v>
      </c>
      <c r="G29" s="276" t="s">
        <v>193</v>
      </c>
      <c r="H29" s="228" t="s">
        <v>4795</v>
      </c>
      <c r="I29" s="120"/>
      <c r="J29" s="117"/>
      <c r="K29" s="203"/>
      <c r="L29" s="203"/>
      <c r="M29" s="204"/>
      <c r="N29" s="204"/>
      <c r="O29" s="205">
        <v>0.0</v>
      </c>
      <c r="P29" s="205">
        <v>1.0</v>
      </c>
      <c r="Q29" s="205">
        <v>1.0</v>
      </c>
      <c r="R29" s="105"/>
      <c r="S29" s="105"/>
      <c r="T29" s="105"/>
      <c r="U29" s="105"/>
      <c r="V29" s="105"/>
    </row>
    <row r="30" outlineLevel="1">
      <c r="A30" s="207"/>
      <c r="B30" s="208" t="s">
        <v>685</v>
      </c>
      <c r="C30" s="355" t="s">
        <v>95</v>
      </c>
      <c r="D30" s="355" t="s">
        <v>345</v>
      </c>
      <c r="E30" s="355" t="s">
        <v>473</v>
      </c>
      <c r="F30" s="200">
        <v>3.0</v>
      </c>
      <c r="G30" s="355" t="s">
        <v>193</v>
      </c>
      <c r="H30" s="228"/>
      <c r="I30" s="120"/>
      <c r="J30" s="117"/>
      <c r="K30" s="203"/>
      <c r="L30" s="203"/>
      <c r="M30" s="204"/>
      <c r="N30" s="204"/>
      <c r="O30" s="205">
        <v>0.0</v>
      </c>
      <c r="P30" s="205">
        <v>1.0</v>
      </c>
      <c r="Q30" s="205">
        <v>1.0</v>
      </c>
      <c r="R30" s="105"/>
      <c r="S30" s="105"/>
      <c r="T30" s="105"/>
      <c r="U30" s="105"/>
      <c r="V30" s="105"/>
    </row>
    <row r="31" outlineLevel="1">
      <c r="A31" s="195" t="s">
        <v>4796</v>
      </c>
      <c r="B31" s="208"/>
      <c r="C31" s="355" t="s">
        <v>4797</v>
      </c>
      <c r="D31" s="704"/>
      <c r="E31" s="355" t="s">
        <v>4798</v>
      </c>
      <c r="F31" s="200" t="s">
        <v>4799</v>
      </c>
      <c r="G31" s="201" t="s">
        <v>1331</v>
      </c>
      <c r="H31" s="243" t="s">
        <v>4800</v>
      </c>
      <c r="I31" s="221"/>
      <c r="J31" s="110"/>
      <c r="K31" s="200"/>
      <c r="L31" s="203"/>
      <c r="M31" s="204"/>
      <c r="N31" s="204"/>
      <c r="O31" s="205"/>
      <c r="P31" s="205"/>
      <c r="Q31" s="205"/>
      <c r="R31" s="105"/>
      <c r="S31" s="105"/>
      <c r="T31" s="105"/>
      <c r="U31" s="105"/>
      <c r="V31" s="105"/>
    </row>
    <row r="32" outlineLevel="1">
      <c r="A32" s="207"/>
      <c r="B32" s="208" t="s">
        <v>633</v>
      </c>
      <c r="C32" s="704"/>
      <c r="D32" s="355" t="s">
        <v>122</v>
      </c>
      <c r="E32" s="704"/>
      <c r="F32" s="704"/>
      <c r="G32" s="704"/>
      <c r="H32" s="112"/>
      <c r="I32" s="224"/>
      <c r="J32" s="114"/>
      <c r="K32" s="200"/>
      <c r="L32" s="203"/>
      <c r="M32" s="204"/>
      <c r="N32" s="204"/>
      <c r="O32" s="205"/>
      <c r="P32" s="205"/>
      <c r="Q32" s="205"/>
      <c r="R32" s="105"/>
      <c r="S32" s="105"/>
      <c r="T32" s="105"/>
      <c r="U32" s="105"/>
      <c r="V32" s="105"/>
    </row>
    <row r="33" outlineLevel="1">
      <c r="A33" s="195" t="s">
        <v>72</v>
      </c>
      <c r="B33" s="208" t="s">
        <v>284</v>
      </c>
      <c r="C33" s="355" t="s">
        <v>4801</v>
      </c>
      <c r="D33" s="314" t="s">
        <v>112</v>
      </c>
      <c r="E33" s="355" t="s">
        <v>84</v>
      </c>
      <c r="F33" s="200">
        <v>2.04</v>
      </c>
      <c r="G33" s="201" t="s">
        <v>70</v>
      </c>
      <c r="H33" s="243" t="s">
        <v>1117</v>
      </c>
      <c r="I33" s="221"/>
      <c r="J33" s="110"/>
      <c r="K33" s="200"/>
      <c r="L33" s="203"/>
      <c r="M33" s="204"/>
      <c r="N33" s="204"/>
      <c r="O33" s="205">
        <v>0.0</v>
      </c>
      <c r="P33" s="205">
        <v>1.0</v>
      </c>
      <c r="Q33" s="205">
        <v>1.0</v>
      </c>
      <c r="R33" s="105"/>
      <c r="S33" s="105"/>
      <c r="T33" s="105"/>
      <c r="U33" s="105"/>
      <c r="V33" s="105"/>
    </row>
    <row r="34" outlineLevel="1">
      <c r="A34" s="207"/>
      <c r="B34" s="208" t="s">
        <v>298</v>
      </c>
      <c r="C34" s="355" t="s">
        <v>651</v>
      </c>
      <c r="D34" s="114"/>
      <c r="E34" s="355" t="s">
        <v>587</v>
      </c>
      <c r="F34" s="200">
        <v>4.2</v>
      </c>
      <c r="G34" s="201" t="s">
        <v>193</v>
      </c>
      <c r="H34" s="112"/>
      <c r="I34" s="224"/>
      <c r="J34" s="114"/>
      <c r="K34" s="203"/>
      <c r="L34" s="203"/>
      <c r="M34" s="204"/>
      <c r="N34" s="204"/>
      <c r="O34" s="205">
        <v>0.0</v>
      </c>
      <c r="P34" s="205">
        <v>1.0</v>
      </c>
      <c r="Q34" s="205">
        <v>1.0</v>
      </c>
      <c r="R34" s="105"/>
      <c r="S34" s="105"/>
      <c r="T34" s="105"/>
      <c r="U34" s="105"/>
      <c r="V34" s="105"/>
    </row>
    <row r="35" outlineLevel="1">
      <c r="A35" s="236" t="s">
        <v>82</v>
      </c>
      <c r="B35" s="208"/>
      <c r="C35" s="355" t="s">
        <v>255</v>
      </c>
      <c r="D35" s="355" t="s">
        <v>213</v>
      </c>
      <c r="E35" s="355" t="s">
        <v>4802</v>
      </c>
      <c r="F35" s="200" t="s">
        <v>4803</v>
      </c>
      <c r="G35" s="201" t="s">
        <v>4804</v>
      </c>
      <c r="H35" s="228" t="s">
        <v>4805</v>
      </c>
      <c r="I35" s="120"/>
      <c r="J35" s="117"/>
      <c r="K35" s="200"/>
      <c r="L35" s="203"/>
      <c r="M35" s="204"/>
      <c r="N35" s="204"/>
      <c r="O35" s="205">
        <v>0.0</v>
      </c>
      <c r="P35" s="205">
        <v>1.0</v>
      </c>
      <c r="Q35" s="205">
        <v>1.0</v>
      </c>
      <c r="R35" s="105"/>
      <c r="S35" s="105"/>
      <c r="T35" s="105"/>
      <c r="U35" s="105"/>
      <c r="V35" s="105"/>
    </row>
    <row r="36" outlineLevel="1">
      <c r="A36" s="236" t="s">
        <v>93</v>
      </c>
      <c r="B36" s="214"/>
      <c r="C36" s="355" t="s">
        <v>4806</v>
      </c>
      <c r="D36" s="355" t="s">
        <v>118</v>
      </c>
      <c r="E36" s="355" t="s">
        <v>4807</v>
      </c>
      <c r="F36" s="200" t="s">
        <v>4808</v>
      </c>
      <c r="G36" s="201" t="s">
        <v>4809</v>
      </c>
      <c r="H36" s="228" t="s">
        <v>1117</v>
      </c>
      <c r="I36" s="120"/>
      <c r="J36" s="117"/>
      <c r="K36" s="203"/>
      <c r="L36" s="203"/>
      <c r="M36" s="204"/>
      <c r="N36" s="204"/>
      <c r="O36" s="205">
        <v>0.0</v>
      </c>
      <c r="P36" s="205">
        <v>1.0</v>
      </c>
      <c r="Q36" s="205">
        <v>1.0</v>
      </c>
      <c r="R36" s="105"/>
      <c r="S36" s="105"/>
      <c r="T36" s="105"/>
      <c r="U36" s="105"/>
      <c r="V36" s="105"/>
    </row>
    <row r="37" outlineLevel="1">
      <c r="A37" s="195" t="s">
        <v>104</v>
      </c>
      <c r="B37" s="208" t="s">
        <v>4810</v>
      </c>
      <c r="C37" s="355" t="s">
        <v>779</v>
      </c>
      <c r="D37" s="127" t="s">
        <v>345</v>
      </c>
      <c r="E37" s="355" t="s">
        <v>229</v>
      </c>
      <c r="F37" s="200">
        <v>6.0</v>
      </c>
      <c r="G37" s="201" t="s">
        <v>67</v>
      </c>
      <c r="H37" s="228" t="s">
        <v>4811</v>
      </c>
      <c r="I37" s="120"/>
      <c r="J37" s="117"/>
      <c r="K37" s="205"/>
      <c r="L37" s="204"/>
      <c r="M37" s="204"/>
      <c r="N37" s="204"/>
      <c r="O37" s="205">
        <v>0.0</v>
      </c>
      <c r="P37" s="205">
        <v>1.0</v>
      </c>
      <c r="Q37" s="205">
        <v>1.0</v>
      </c>
      <c r="R37" s="105"/>
      <c r="S37" s="105"/>
      <c r="T37" s="105"/>
      <c r="U37" s="105"/>
      <c r="V37" s="105"/>
    </row>
    <row r="38" ht="26.25" customHeight="1" outlineLevel="1">
      <c r="A38" s="222"/>
      <c r="B38" s="208" t="s">
        <v>4812</v>
      </c>
      <c r="C38" s="355" t="s">
        <v>4465</v>
      </c>
      <c r="D38" s="426" t="s">
        <v>4813</v>
      </c>
      <c r="E38" s="355" t="s">
        <v>145</v>
      </c>
      <c r="F38" s="200">
        <v>8.4</v>
      </c>
      <c r="G38" s="201" t="s">
        <v>147</v>
      </c>
      <c r="H38" s="243" t="s">
        <v>4814</v>
      </c>
      <c r="I38" s="221"/>
      <c r="J38" s="110"/>
      <c r="K38" s="204"/>
      <c r="L38" s="204"/>
      <c r="M38" s="204"/>
      <c r="N38" s="204"/>
      <c r="O38" s="205"/>
      <c r="P38" s="205"/>
      <c r="Q38" s="205"/>
      <c r="R38" s="105"/>
      <c r="S38" s="105"/>
      <c r="T38" s="105"/>
      <c r="U38" s="105"/>
      <c r="V38" s="105"/>
    </row>
    <row r="39" ht="26.25" customHeight="1" outlineLevel="1">
      <c r="A39" s="207"/>
      <c r="B39" s="208" t="s">
        <v>4815</v>
      </c>
      <c r="C39" s="355" t="s">
        <v>4816</v>
      </c>
      <c r="D39" s="207"/>
      <c r="E39" s="355" t="s">
        <v>587</v>
      </c>
      <c r="F39" s="200">
        <v>4.2</v>
      </c>
      <c r="G39" s="201" t="s">
        <v>193</v>
      </c>
      <c r="H39" s="112"/>
      <c r="I39" s="224"/>
      <c r="J39" s="114"/>
      <c r="K39" s="204"/>
      <c r="L39" s="204"/>
      <c r="M39" s="204"/>
      <c r="N39" s="204"/>
      <c r="O39" s="205">
        <v>0.0</v>
      </c>
      <c r="P39" s="205">
        <v>1.0</v>
      </c>
      <c r="Q39" s="205">
        <v>1.0</v>
      </c>
      <c r="R39" s="105"/>
      <c r="S39" s="105"/>
      <c r="T39" s="105"/>
      <c r="U39" s="105"/>
      <c r="V39" s="105"/>
    </row>
    <row r="40" outlineLevel="1">
      <c r="A40" s="236" t="s">
        <v>110</v>
      </c>
      <c r="B40" s="208" t="s">
        <v>142</v>
      </c>
      <c r="C40" s="355" t="s">
        <v>262</v>
      </c>
      <c r="D40" s="355" t="s">
        <v>334</v>
      </c>
      <c r="E40" s="355" t="s">
        <v>4817</v>
      </c>
      <c r="F40" s="200" t="s">
        <v>4818</v>
      </c>
      <c r="G40" s="201" t="s">
        <v>1646</v>
      </c>
      <c r="H40" s="228" t="s">
        <v>4819</v>
      </c>
      <c r="I40" s="120"/>
      <c r="J40" s="117"/>
      <c r="K40" s="203"/>
      <c r="L40" s="203"/>
      <c r="M40" s="204"/>
      <c r="N40" s="204"/>
      <c r="O40" s="205">
        <v>0.0</v>
      </c>
      <c r="P40" s="205">
        <v>1.0</v>
      </c>
      <c r="Q40" s="205">
        <v>1.0</v>
      </c>
      <c r="R40" s="105"/>
      <c r="S40" s="105"/>
      <c r="T40" s="105"/>
      <c r="U40" s="105"/>
      <c r="V40" s="105"/>
    </row>
    <row r="41" outlineLevel="1">
      <c r="A41" s="236" t="s">
        <v>119</v>
      </c>
      <c r="B41" s="214"/>
      <c r="C41" s="355" t="s">
        <v>224</v>
      </c>
      <c r="D41" s="355" t="s">
        <v>131</v>
      </c>
      <c r="E41" s="355" t="s">
        <v>4055</v>
      </c>
      <c r="F41" s="200" t="s">
        <v>4056</v>
      </c>
      <c r="G41" s="201" t="s">
        <v>1249</v>
      </c>
      <c r="H41" s="228" t="s">
        <v>4820</v>
      </c>
      <c r="I41" s="120"/>
      <c r="J41" s="117"/>
      <c r="K41" s="204"/>
      <c r="L41" s="204"/>
      <c r="M41" s="204"/>
      <c r="N41" s="204"/>
      <c r="O41" s="205">
        <v>0.0</v>
      </c>
      <c r="P41" s="205">
        <v>1.0</v>
      </c>
      <c r="Q41" s="205">
        <v>1.0</v>
      </c>
      <c r="R41" s="105"/>
      <c r="S41" s="105"/>
      <c r="T41" s="105"/>
      <c r="U41" s="105"/>
      <c r="V41" s="105"/>
    </row>
    <row r="42" outlineLevel="1">
      <c r="A42" s="195" t="s">
        <v>128</v>
      </c>
      <c r="B42" s="208" t="s">
        <v>170</v>
      </c>
      <c r="C42" s="355" t="s">
        <v>120</v>
      </c>
      <c r="D42" s="314" t="s">
        <v>131</v>
      </c>
      <c r="E42" s="355" t="s">
        <v>4821</v>
      </c>
      <c r="F42" s="200" t="s">
        <v>4822</v>
      </c>
      <c r="G42" s="201" t="s">
        <v>3666</v>
      </c>
      <c r="H42" s="243" t="s">
        <v>4820</v>
      </c>
      <c r="I42" s="221"/>
      <c r="J42" s="110"/>
      <c r="K42" s="203"/>
      <c r="L42" s="203"/>
      <c r="M42" s="204"/>
      <c r="N42" s="204"/>
      <c r="O42" s="205"/>
      <c r="P42" s="205"/>
      <c r="Q42" s="205"/>
      <c r="R42" s="105"/>
      <c r="S42" s="105"/>
      <c r="T42" s="105"/>
      <c r="U42" s="105"/>
      <c r="V42" s="105"/>
    </row>
    <row r="43" outlineLevel="1">
      <c r="A43" s="207"/>
      <c r="B43" s="208" t="s">
        <v>177</v>
      </c>
      <c r="C43" s="355" t="s">
        <v>379</v>
      </c>
      <c r="D43" s="114"/>
      <c r="E43" s="355" t="s">
        <v>4821</v>
      </c>
      <c r="F43" s="200" t="s">
        <v>4822</v>
      </c>
      <c r="G43" s="201" t="s">
        <v>3666</v>
      </c>
      <c r="H43" s="112"/>
      <c r="I43" s="224"/>
      <c r="J43" s="114"/>
      <c r="K43" s="203"/>
      <c r="L43" s="203"/>
      <c r="M43" s="204"/>
      <c r="N43" s="204"/>
      <c r="O43" s="205">
        <v>0.0</v>
      </c>
      <c r="P43" s="205">
        <v>1.0</v>
      </c>
      <c r="Q43" s="205">
        <v>1.0</v>
      </c>
      <c r="R43" s="105"/>
      <c r="S43" s="105"/>
      <c r="T43" s="105"/>
      <c r="U43" s="105"/>
      <c r="V43" s="105"/>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tr">
        <f>'テンプレート'!A55</f>
        <v>Aerial Attacks</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tr">
        <f>'テンプレート'!C56</f>
        <v>Active</v>
      </c>
      <c r="D46" s="257" t="str">
        <f>'テンプレート'!D56</f>
        <v>Duration</v>
      </c>
      <c r="E46" s="256" t="str">
        <f>'テンプレート'!E56</f>
        <v>Base Damage</v>
      </c>
      <c r="F46" s="259" t="str">
        <f>'テンプレート'!F56</f>
        <v>Damage (1v1)</v>
      </c>
      <c r="G46" s="259" t="str">
        <f>'テンプレート'!G56</f>
        <v>SH (1v1)</v>
      </c>
      <c r="H46" s="260" t="str">
        <f>'テンプレート'!H56</f>
        <v>ガード硬直</v>
      </c>
      <c r="I46" s="259" t="str">
        <f>'テンプレート'!I56</f>
        <v>Landing Lag</v>
      </c>
      <c r="J46" s="259" t="s">
        <v>176</v>
      </c>
      <c r="K46" s="259" t="str">
        <f>'テンプレート'!K56</f>
        <v>ベクトル</v>
      </c>
      <c r="L46" s="259" t="str">
        <f>'テンプレート'!L56</f>
        <v>KBG (R.E.)</v>
      </c>
      <c r="M46" s="259" t="str">
        <f>'テンプレート'!M56</f>
        <v>BKB (R.A.)</v>
      </c>
      <c r="N46" s="259" t="str">
        <f>'テンプレート'!N56</f>
        <v>FKB (R.F.)</v>
      </c>
      <c r="O46" s="262" t="str">
        <f>'テンプレート'!O56</f>
        <v>盾削り値</v>
      </c>
      <c r="P46" s="259" t="str">
        <f>'テンプレート'!P56</f>
        <v>ﾋｯﾄｽﾄｯﾌﾟ</v>
      </c>
      <c r="Q46" s="262" t="str">
        <f>'テンプレート'!Q56</f>
        <v>ずらし</v>
      </c>
      <c r="R46" s="263" t="str">
        <f>'テンプレート'!R56</f>
        <v>Comment</v>
      </c>
      <c r="S46" s="120"/>
      <c r="T46" s="120"/>
      <c r="U46" s="120"/>
      <c r="V46" s="120"/>
    </row>
    <row r="47" outlineLevel="1">
      <c r="A47" s="265" t="s">
        <v>187</v>
      </c>
      <c r="B47" s="267" t="s">
        <v>598</v>
      </c>
      <c r="C47" s="199" t="s">
        <v>4823</v>
      </c>
      <c r="D47" s="314" t="s">
        <v>458</v>
      </c>
      <c r="E47" s="271" t="s">
        <v>429</v>
      </c>
      <c r="F47" s="273">
        <f t="shared" ref="F47:F53" si="1">IFERROR(IFS(E47="-","-",LEN(E47)-LEN(SUBSTITUTE(E47,"/",""))=0,MULTIPLY(E47,1.2),LEN(E47)-LEN(SUBSTITUTE(E47,"/",""))=1,MULTIPLY(LEFT(E47,FIND("/",E47)-1),1.2)&amp;"/"&amp;MULTIPLY(MID(E47,FIND("/",E47)+1,10),1.2),LEN(E47)-LEN(SUBSTITUTE(E47,"/",""))=2,MULTIPLY(LEFT(E47,FIND("!",SUBSTITUTE(E47,"/","!",1))-1),1.2)&amp;"/"&amp;MULTIPLY(MID(E47,FIND("!",SUBSTITUTE(E47,"/","!",1))+1,FIND("!",SUBSTITUTE(E47,"/","!",2))-FIND("!",SUBSTITUTE(E47,"/","!",1))-1),1.2)&amp;"/"&amp;MULTIPLY(RIGHT(E47,LEN(E47)-FIND("!",SUBSTITUTE(E47,"/","!",2))),1.2),LEN(E47)-LEN(SUBSTITUTE(E47,"/",""))=3,MULTIPLY(LEFT(E47,FIND("!",SUBSTITUTE(E47,"/","!",1))-1),1.2)&amp;"/"&amp;MULTIPLY(MID(E47,FIND("!",SUBSTITUTE(E47,"/","!",1))+1,FIND("!",SUBSTITUTE(E47,"/","!",2))-FIND("!",SUBSTITUTE(E47,"/","!",1))-1),1.2)&amp;"/"&amp;MULTIPLY(MID(E47,FIND("!",SUBSTITUTE(E47,"/","!",2))+1,FIND("!",SUBSTITUTE(E47,"/","!",3))-FIND("!",SUBSTITUTE(E47,"/","!",2))-1),1.2)&amp;"/"&amp;MULTIPLY(RIGHT(E47,LEN(E47)-FIND("!",SUBSTITUTE(E47,"/","!",3))),1.2),LEN(E47)-LEN(SUBSTITUTE(E47,"/",""))=4,MULTIPLY(LEFT(E47,FIND("!",SUBSTITUTE(E47,"/","!",1))-1),1.2)&amp;"/"&amp;MULTIPLY(MID(E47,FIND("!",SUBSTITUTE(E47,"/","!",1))+1,FIND("!",SUBSTITUTE(E47,"/","!",2))-FIND("!",SUBSTITUTE(E47,"/","!",1))-1),1.2)&amp;"/"&amp;MULTIPLY(MID(E47,FIND("!",SUBSTITUTE(E47,"/","!",2))+1,FIND("!",SUBSTITUTE(E47,"/","!",3))-FIND("!",SUBSTITUTE(E47,"/","!",2))-1),1.2)&amp;"/"&amp;MULTIPLY(MID(E47,FIND("!",SUBSTITUTE(E47,"/","!",3))+1,FIND("!",SUBSTITUTE(E47,"/","!",4))-FIND("!",SUBSTITUTE(E47,"/","!",3))-1),1.2)&amp;"/"&amp;MULTIPLY(RIGHT(E47,LEN(E47)-FIND("!",SUBSTITUTE(E47,"/","!",4))),1.2)),"")</f>
        <v>1.2</v>
      </c>
      <c r="G47" s="273">
        <f t="shared" ref="G47:G53" si="2">IFERROR(IFS(E47="-","-",LEN(E47)-LEN(SUBSTITUTE(E47,"/",""))=0,MULTIPLY(E47,1.02),LEN(E47)-LEN(SUBSTITUTE(E47,"/",""))=1,MULTIPLY(LEFT(E47,FIND("/",E47)-1),1.02)&amp;"/"&amp;MULTIPLY(MID(E47,FIND("/",E47)+1,10),1.02),LEN(E47)-LEN(SUBSTITUTE(E47,"/",""))=2,MULTIPLY(LEFT(E47,FIND("!",SUBSTITUTE(E47,"/","!",1))-1),1.02)&amp;"/"&amp;MULTIPLY(MID(E47,FIND("!",SUBSTITUTE(E47,"/","!",1))+1,FIND("!",SUBSTITUTE(E47,"/","!",2))-FIND("!",SUBSTITUTE(E47,"/","!",1))-1),1.02)&amp;"/"&amp;MULTIPLY(RIGHT(E47,LEN(E47)-FIND("!",SUBSTITUTE(E47,"/","!",2))),1.02),LEN(E47)-LEN(SUBSTITUTE(E47,"/",""))=3,MULTIPLY(LEFT(E47,FIND("!",SUBSTITUTE(E47,"/","!",1))-1),1.02)&amp;"/"&amp;MULTIPLY(MID(E47,FIND("!",SUBSTITUTE(E47,"/","!",1))+1,FIND("!",SUBSTITUTE(E47,"/","!",2))-FIND("!",SUBSTITUTE(E47,"/","!",1))-1),1.02)&amp;"/"&amp;MULTIPLY(MID(E47,FIND("!",SUBSTITUTE(E47,"/","!",2))+1,FIND("!",SUBSTITUTE(E47,"/","!",3))-FIND("!",SUBSTITUTE(E47,"/","!",2))-1),1.02)&amp;"/"&amp;MULTIPLY(RIGHT(E47,LEN(E47)-FIND("!",SUBSTITUTE(E47,"/","!",3))),1.02),LEN(E47)-LEN(SUBSTITUTE(E47,"/",""))=4,MULTIPLY(LEFT(E47,FIND("!",SUBSTITUTE(E47,"/","!",1))-1),1.02)&amp;"/"&amp;MULTIPLY(MID(E47,FIND("!",SUBSTITUTE(E47,"/","!",1))+1,FIND("!",SUBSTITUTE(E47,"/","!",2))-FIND("!",SUBSTITUTE(E47,"/","!",1))-1),1.02)&amp;"/"&amp;MULTIPLY(MID(E47,FIND("!",SUBSTITUTE(E47,"/","!",2))+1,FIND("!",SUBSTITUTE(E47,"/","!",3))-FIND("!",SUBSTITUTE(E47,"/","!",2))-1),1.02)&amp;"/"&amp;MULTIPLY(MID(E47,FIND("!",SUBSTITUTE(E47,"/","!",3))+1,FIND("!",SUBSTITUTE(E47,"/","!",4))-FIND("!",SUBSTITUTE(E47,"/","!",3))-1),1.02)&amp;"/"&amp;MULTIPLY(RIGHT(E47,LEN(E47)-FIND("!",SUBSTITUTE(E47,"/","!",4))),1.02)),"")</f>
        <v>1.02</v>
      </c>
      <c r="H47" s="200" t="s">
        <v>292</v>
      </c>
      <c r="I47" s="305" t="str">
        <f t="array" ref="I47">INDEX('Aerial Attacks'!$O$3:$AB$109, MATCH($A$1,'Aerial Attacks'!$A$3:$A$109,0), MATCH(A47,'Aerial Attacks'!$O$2:$S$2,0))</f>
        <v>14</v>
      </c>
      <c r="J47" s="314" t="s">
        <v>2216</v>
      </c>
      <c r="K47" s="200"/>
      <c r="L47" s="203"/>
      <c r="M47" s="204"/>
      <c r="N47" s="204"/>
      <c r="O47" s="205">
        <v>0.0</v>
      </c>
      <c r="P47" s="205">
        <v>1.0</v>
      </c>
      <c r="Q47" s="205">
        <v>1.0</v>
      </c>
      <c r="R47" s="243" t="s">
        <v>4824</v>
      </c>
      <c r="S47" s="221"/>
      <c r="T47" s="221"/>
      <c r="U47" s="221"/>
      <c r="V47" s="110"/>
    </row>
    <row r="48" outlineLevel="1">
      <c r="A48" s="207"/>
      <c r="B48" s="267" t="s">
        <v>414</v>
      </c>
      <c r="C48" s="199" t="s">
        <v>419</v>
      </c>
      <c r="D48" s="114"/>
      <c r="E48" s="199" t="s">
        <v>58</v>
      </c>
      <c r="F48" s="200">
        <f t="shared" si="1"/>
        <v>4.8</v>
      </c>
      <c r="G48" s="200">
        <f t="shared" si="2"/>
        <v>4.08</v>
      </c>
      <c r="H48" s="200" t="s">
        <v>70</v>
      </c>
      <c r="I48" s="114"/>
      <c r="J48" s="114"/>
      <c r="K48" s="200"/>
      <c r="L48" s="203"/>
      <c r="M48" s="204"/>
      <c r="N48" s="204"/>
      <c r="O48" s="205">
        <v>0.0</v>
      </c>
      <c r="P48" s="205">
        <v>1.0</v>
      </c>
      <c r="Q48" s="205">
        <v>1.0</v>
      </c>
      <c r="R48" s="112"/>
      <c r="S48" s="224"/>
      <c r="T48" s="224"/>
      <c r="U48" s="224"/>
      <c r="V48" s="114"/>
    </row>
    <row r="49" outlineLevel="1">
      <c r="A49" s="299" t="s">
        <v>219</v>
      </c>
      <c r="B49" s="267" t="s">
        <v>142</v>
      </c>
      <c r="C49" s="199" t="s">
        <v>166</v>
      </c>
      <c r="D49" s="355" t="s">
        <v>165</v>
      </c>
      <c r="E49" s="199" t="s">
        <v>4802</v>
      </c>
      <c r="F49" s="200" t="str">
        <f t="shared" si="1"/>
        <v>14.4/12/2.4</v>
      </c>
      <c r="G49" s="200" t="str">
        <f t="shared" si="2"/>
        <v>12.24/10.2/2.04</v>
      </c>
      <c r="H49" s="200" t="s">
        <v>4825</v>
      </c>
      <c r="I49" s="820" t="str">
        <f t="array" ref="I49">INDEX('Aerial Attacks'!$O$3:$AB$109, MATCH($A$1,'Aerial Attacks'!$A$3:$A$109,0), MATCH(A49,'Aerial Attacks'!$O$2:$S$2,0))</f>
        <v>10</v>
      </c>
      <c r="J49" s="355" t="s">
        <v>313</v>
      </c>
      <c r="K49" s="200"/>
      <c r="L49" s="203"/>
      <c r="M49" s="204"/>
      <c r="N49" s="204"/>
      <c r="O49" s="205">
        <v>0.0</v>
      </c>
      <c r="P49" s="205">
        <v>1.0</v>
      </c>
      <c r="Q49" s="205">
        <v>1.0</v>
      </c>
      <c r="R49" s="228" t="s">
        <v>4826</v>
      </c>
      <c r="S49" s="120"/>
      <c r="T49" s="120"/>
      <c r="U49" s="120"/>
      <c r="V49" s="117"/>
    </row>
    <row r="50" outlineLevel="1">
      <c r="A50" s="299" t="s">
        <v>260</v>
      </c>
      <c r="B50" s="267" t="s">
        <v>142</v>
      </c>
      <c r="C50" s="199" t="s">
        <v>120</v>
      </c>
      <c r="D50" s="355" t="s">
        <v>165</v>
      </c>
      <c r="E50" s="199" t="s">
        <v>4802</v>
      </c>
      <c r="F50" s="200" t="str">
        <f t="shared" si="1"/>
        <v>14.4/12/2.4</v>
      </c>
      <c r="G50" s="200" t="str">
        <f t="shared" si="2"/>
        <v>12.24/10.2/2.04</v>
      </c>
      <c r="H50" s="200" t="s">
        <v>4825</v>
      </c>
      <c r="I50" s="820">
        <f t="array" ref="I50">INDEX('Aerial Attacks'!$O$3:$AB$109, MATCH($A$1,'Aerial Attacks'!$A$3:$A$109,0), MATCH(A50,'Aerial Attacks'!$O$2:$S$2,0))</f>
        <v>10</v>
      </c>
      <c r="J50" s="355" t="s">
        <v>2626</v>
      </c>
      <c r="K50" s="200"/>
      <c r="L50" s="203"/>
      <c r="M50" s="204"/>
      <c r="N50" s="204"/>
      <c r="O50" s="205">
        <v>0.0</v>
      </c>
      <c r="P50" s="205">
        <v>1.0</v>
      </c>
      <c r="Q50" s="205">
        <v>1.0</v>
      </c>
      <c r="R50" s="228" t="s">
        <v>4826</v>
      </c>
      <c r="S50" s="120"/>
      <c r="T50" s="120"/>
      <c r="U50" s="120"/>
      <c r="V50" s="117"/>
    </row>
    <row r="51" outlineLevel="1">
      <c r="A51" s="299" t="s">
        <v>271</v>
      </c>
      <c r="B51" s="267"/>
      <c r="C51" s="199" t="s">
        <v>285</v>
      </c>
      <c r="D51" s="355" t="s">
        <v>165</v>
      </c>
      <c r="E51" s="199" t="s">
        <v>4802</v>
      </c>
      <c r="F51" s="200" t="str">
        <f t="shared" si="1"/>
        <v>14.4/12/2.4</v>
      </c>
      <c r="G51" s="200" t="str">
        <f t="shared" si="2"/>
        <v>12.24/10.2/2.04</v>
      </c>
      <c r="H51" s="200" t="s">
        <v>4825</v>
      </c>
      <c r="I51" s="820" t="str">
        <f t="array" ref="I51">INDEX('Aerial Attacks'!$O$3:$AB$109, MATCH($A$1,'Aerial Attacks'!$A$3:$A$109,0), MATCH(A51,'Aerial Attacks'!$O$2:$S$2,0))</f>
        <v>10</v>
      </c>
      <c r="J51" s="355" t="s">
        <v>4827</v>
      </c>
      <c r="K51" s="203"/>
      <c r="L51" s="203"/>
      <c r="M51" s="204"/>
      <c r="N51" s="204"/>
      <c r="O51" s="205">
        <v>0.0</v>
      </c>
      <c r="P51" s="205">
        <v>1.0</v>
      </c>
      <c r="Q51" s="205">
        <v>1.0</v>
      </c>
      <c r="R51" s="228" t="s">
        <v>4826</v>
      </c>
      <c r="S51" s="120"/>
      <c r="T51" s="120"/>
      <c r="U51" s="120"/>
      <c r="V51" s="117"/>
    </row>
    <row r="52" outlineLevel="1">
      <c r="A52" s="265" t="s">
        <v>283</v>
      </c>
      <c r="B52" s="267"/>
      <c r="C52" s="199" t="s">
        <v>136</v>
      </c>
      <c r="D52" s="216" t="s">
        <v>485</v>
      </c>
      <c r="E52" s="199" t="s">
        <v>74</v>
      </c>
      <c r="F52" s="200">
        <f t="shared" si="1"/>
        <v>14.4</v>
      </c>
      <c r="G52" s="200">
        <f t="shared" si="2"/>
        <v>12.24</v>
      </c>
      <c r="H52" s="200" t="s">
        <v>59</v>
      </c>
      <c r="I52" s="305">
        <f t="array" ref="I52">INDEX('Aerial Attacks'!$O$3:$AB$109, MATCH($A$1,'Aerial Attacks'!$A$3:$A$109,0), MATCH(A52,'Aerial Attacks'!$O$2:$S$2,0))</f>
        <v>26</v>
      </c>
      <c r="J52" s="314" t="s">
        <v>4828</v>
      </c>
      <c r="K52" s="203"/>
      <c r="L52" s="203"/>
      <c r="M52" s="204"/>
      <c r="N52" s="204"/>
      <c r="O52" s="205">
        <v>0.0</v>
      </c>
      <c r="P52" s="205">
        <v>1.0</v>
      </c>
      <c r="Q52" s="205">
        <v>1.0</v>
      </c>
      <c r="R52" s="243"/>
      <c r="S52" s="221"/>
      <c r="T52" s="221"/>
      <c r="U52" s="221"/>
      <c r="V52" s="110"/>
    </row>
    <row r="53" outlineLevel="1">
      <c r="A53" s="222"/>
      <c r="B53" s="267" t="s">
        <v>76</v>
      </c>
      <c r="C53" s="199" t="s">
        <v>4829</v>
      </c>
      <c r="D53" s="207"/>
      <c r="E53" s="199" t="s">
        <v>145</v>
      </c>
      <c r="F53" s="200">
        <f t="shared" si="1"/>
        <v>8.4</v>
      </c>
      <c r="G53" s="200">
        <f t="shared" si="2"/>
        <v>7.14</v>
      </c>
      <c r="H53" s="200" t="s">
        <v>70</v>
      </c>
      <c r="I53" s="233"/>
      <c r="J53" s="233"/>
      <c r="K53" s="203"/>
      <c r="L53" s="203"/>
      <c r="M53" s="204"/>
      <c r="N53" s="204"/>
      <c r="O53" s="205">
        <v>0.0</v>
      </c>
      <c r="P53" s="205">
        <v>1.0</v>
      </c>
      <c r="Q53" s="205">
        <v>1.0</v>
      </c>
      <c r="R53" s="231"/>
      <c r="V53" s="233"/>
    </row>
    <row r="54" outlineLevel="1">
      <c r="A54" s="207"/>
      <c r="B54" s="267" t="s">
        <v>332</v>
      </c>
      <c r="C54" s="414"/>
      <c r="D54" s="199" t="s">
        <v>835</v>
      </c>
      <c r="E54" s="414"/>
      <c r="F54" s="414"/>
      <c r="G54" s="414"/>
      <c r="H54" s="414"/>
      <c r="I54" s="114"/>
      <c r="J54" s="114"/>
      <c r="K54" s="414"/>
      <c r="L54" s="414"/>
      <c r="M54" s="414"/>
      <c r="N54" s="414"/>
      <c r="O54" s="414"/>
      <c r="P54" s="414"/>
      <c r="Q54" s="414"/>
      <c r="R54" s="112"/>
      <c r="S54" s="224"/>
      <c r="T54" s="224"/>
      <c r="U54" s="224"/>
      <c r="V54" s="114"/>
    </row>
    <row r="55">
      <c r="A55" s="312"/>
      <c r="B55" s="315"/>
      <c r="C55" s="317"/>
      <c r="D55" s="317"/>
      <c r="E55" s="318"/>
      <c r="F55" s="318"/>
      <c r="G55" s="318"/>
      <c r="H55" s="319"/>
      <c r="I55" s="319"/>
      <c r="J55" s="320"/>
      <c r="K55" s="320"/>
      <c r="L55" s="320"/>
      <c r="M55" s="320"/>
      <c r="N55" s="320"/>
      <c r="O55" s="320"/>
      <c r="P55" s="320"/>
      <c r="Q55" s="180"/>
      <c r="R55" s="180"/>
      <c r="S55" s="180"/>
      <c r="T55" s="180"/>
      <c r="U55" s="180"/>
      <c r="V55" s="180"/>
    </row>
    <row r="56">
      <c r="A56" s="322" t="s">
        <v>305</v>
      </c>
      <c r="B56" s="117"/>
      <c r="C56" s="317"/>
      <c r="D56" s="317"/>
      <c r="E56" s="318"/>
      <c r="F56" s="318"/>
      <c r="G56" s="318"/>
      <c r="H56" s="319"/>
      <c r="I56" s="319"/>
      <c r="J56" s="320"/>
      <c r="K56" s="320"/>
      <c r="L56" s="320"/>
      <c r="M56" s="320"/>
      <c r="N56" s="320"/>
      <c r="O56" s="320"/>
      <c r="P56" s="320"/>
      <c r="Q56" s="180"/>
      <c r="R56" s="180"/>
      <c r="S56" s="180"/>
      <c r="T56" s="180"/>
      <c r="U56" s="180"/>
      <c r="V56" s="180"/>
    </row>
    <row r="57" outlineLevel="1">
      <c r="A57" s="324" t="s">
        <v>4830</v>
      </c>
      <c r="B57" s="117"/>
      <c r="C57" s="327" t="s">
        <v>48</v>
      </c>
      <c r="D57" s="327" t="s">
        <v>49</v>
      </c>
      <c r="E57" s="328" t="s">
        <v>50</v>
      </c>
      <c r="F57" s="329" t="s">
        <v>51</v>
      </c>
      <c r="G57" s="328" t="s">
        <v>52</v>
      </c>
      <c r="H57" s="331" t="s">
        <v>53</v>
      </c>
      <c r="I57" s="120"/>
      <c r="J57" s="117"/>
      <c r="K57" s="333" t="str">
        <f>'テンプレート'!K72</f>
        <v>ベクトル</v>
      </c>
      <c r="L57" s="333" t="str">
        <f>'テンプレート'!L72</f>
        <v>KBG (R.E.)</v>
      </c>
      <c r="M57" s="333" t="str">
        <f>'テンプレート'!M72</f>
        <v>BKB (R.A.)</v>
      </c>
      <c r="N57" s="333" t="str">
        <f>'テンプレート'!N72</f>
        <v>FKB (R.F.)</v>
      </c>
      <c r="O57" s="334" t="str">
        <f>'テンプレート'!O72</f>
        <v>盾削り値</v>
      </c>
      <c r="P57" s="333" t="str">
        <f>'テンプレート'!P72</f>
        <v>ﾋｯﾄｽﾄｯﾌﾟ</v>
      </c>
      <c r="Q57" s="334" t="str">
        <f>'テンプレート'!Q72</f>
        <v>ずらし</v>
      </c>
      <c r="R57" s="333" t="str">
        <f>'テンプレート'!R72</f>
        <v>相殺</v>
      </c>
      <c r="S57" s="334" t="str">
        <f>'テンプレート'!S72</f>
        <v>相殺ﾓｰｼｮﾝ</v>
      </c>
      <c r="T57" s="334" t="str">
        <f>'テンプレート'!T72</f>
        <v>飛び道具</v>
      </c>
      <c r="U57" s="334" t="str">
        <f>'テンプレート'!U72</f>
        <v>慣性反転</v>
      </c>
      <c r="V57" s="334" t="str">
        <f>'テンプレート'!V72</f>
        <v>向き反転</v>
      </c>
    </row>
    <row r="58" outlineLevel="1">
      <c r="A58" s="335" t="s">
        <v>324</v>
      </c>
      <c r="B58" s="343"/>
      <c r="C58" s="199" t="s">
        <v>4831</v>
      </c>
      <c r="D58" s="355" t="s">
        <v>1529</v>
      </c>
      <c r="E58" s="199" t="s">
        <v>205</v>
      </c>
      <c r="F58" s="200">
        <v>18.0</v>
      </c>
      <c r="G58" s="345" t="s">
        <v>1778</v>
      </c>
      <c r="H58" s="228" t="s">
        <v>4832</v>
      </c>
      <c r="I58" s="120"/>
      <c r="J58" s="117"/>
      <c r="K58" s="203"/>
      <c r="L58" s="203"/>
      <c r="M58" s="204"/>
      <c r="N58" s="204"/>
      <c r="O58" s="200">
        <v>0.0</v>
      </c>
      <c r="P58" s="200">
        <v>1.0</v>
      </c>
      <c r="Q58" s="200">
        <v>1.0</v>
      </c>
      <c r="R58" s="205" t="b">
        <v>1</v>
      </c>
      <c r="S58" s="205" t="b">
        <v>1</v>
      </c>
      <c r="T58" s="205"/>
      <c r="U58" s="205" t="s">
        <v>340</v>
      </c>
      <c r="V58" s="205" t="b">
        <v>1</v>
      </c>
    </row>
    <row r="59" outlineLevel="1">
      <c r="A59" s="324" t="s">
        <v>4833</v>
      </c>
      <c r="B59" s="117"/>
      <c r="C59" s="327" t="s">
        <v>48</v>
      </c>
      <c r="D59" s="327" t="s">
        <v>49</v>
      </c>
      <c r="E59" s="328" t="s">
        <v>50</v>
      </c>
      <c r="F59" s="329" t="s">
        <v>51</v>
      </c>
      <c r="G59" s="328" t="s">
        <v>52</v>
      </c>
      <c r="H59" s="331" t="s">
        <v>53</v>
      </c>
      <c r="I59" s="120"/>
      <c r="J59" s="117"/>
      <c r="K59" s="333" t="str">
        <f>'テンプレート'!K75</f>
        <v>ベクトル</v>
      </c>
      <c r="L59" s="333" t="str">
        <f>'テンプレート'!L75</f>
        <v>KBG (R.E.)</v>
      </c>
      <c r="M59" s="333" t="str">
        <f>'テンプレート'!M75</f>
        <v>BKB (R.A.)</v>
      </c>
      <c r="N59" s="333" t="str">
        <f>'テンプレート'!N75</f>
        <v>FKB (R.F.)</v>
      </c>
      <c r="O59" s="334" t="str">
        <f>'テンプレート'!O75</f>
        <v>盾削り値</v>
      </c>
      <c r="P59" s="333" t="str">
        <f>'テンプレート'!P75</f>
        <v>ﾋｯﾄｽﾄｯﾌﾟ</v>
      </c>
      <c r="Q59" s="334" t="str">
        <f>'テンプレート'!Q75</f>
        <v>ずらし</v>
      </c>
      <c r="R59" s="333" t="str">
        <f>'テンプレート'!R75</f>
        <v>相殺</v>
      </c>
      <c r="S59" s="334" t="str">
        <f>'テンプレート'!S75</f>
        <v>相殺ﾓｰｼｮﾝ</v>
      </c>
      <c r="T59" s="334" t="str">
        <f>'テンプレート'!T75</f>
        <v>飛び道具</v>
      </c>
      <c r="U59" s="334" t="str">
        <f>'テンプレート'!U75</f>
        <v>慣性反転</v>
      </c>
      <c r="V59" s="334" t="str">
        <f>'テンプレート'!V75</f>
        <v>向き反転</v>
      </c>
    </row>
    <row r="60" outlineLevel="1">
      <c r="A60" s="335" t="s">
        <v>324</v>
      </c>
      <c r="B60" s="343" t="s">
        <v>4834</v>
      </c>
      <c r="C60" s="199" t="s">
        <v>4835</v>
      </c>
      <c r="D60" s="314" t="s">
        <v>345</v>
      </c>
      <c r="E60" s="199" t="s">
        <v>66</v>
      </c>
      <c r="F60" s="200">
        <v>7.199999999999999</v>
      </c>
      <c r="G60" s="199" t="s">
        <v>70</v>
      </c>
      <c r="H60" s="243" t="s">
        <v>4836</v>
      </c>
      <c r="I60" s="221"/>
      <c r="J60" s="110"/>
      <c r="K60" s="203"/>
      <c r="L60" s="203"/>
      <c r="M60" s="204"/>
      <c r="N60" s="204"/>
      <c r="O60" s="200">
        <v>0.0</v>
      </c>
      <c r="P60" s="200">
        <v>1.0</v>
      </c>
      <c r="Q60" s="200">
        <v>1.0</v>
      </c>
      <c r="R60" s="205" t="b">
        <v>1</v>
      </c>
      <c r="S60" s="205" t="b">
        <v>1</v>
      </c>
      <c r="T60" s="205"/>
      <c r="U60" s="344" t="s">
        <v>340</v>
      </c>
      <c r="V60" s="344" t="b">
        <v>1</v>
      </c>
    </row>
    <row r="61" outlineLevel="1">
      <c r="A61" s="222"/>
      <c r="B61" s="343" t="s">
        <v>4837</v>
      </c>
      <c r="C61" s="199" t="s">
        <v>4838</v>
      </c>
      <c r="D61" s="233"/>
      <c r="E61" s="199" t="s">
        <v>229</v>
      </c>
      <c r="F61" s="200">
        <v>6.0</v>
      </c>
      <c r="G61" s="199" t="s">
        <v>70</v>
      </c>
      <c r="H61" s="231"/>
      <c r="J61" s="233"/>
      <c r="K61" s="200"/>
      <c r="L61" s="200"/>
      <c r="M61" s="205"/>
      <c r="N61" s="205"/>
      <c r="O61" s="200">
        <v>0.0</v>
      </c>
      <c r="P61" s="200">
        <v>1.0</v>
      </c>
      <c r="Q61" s="200">
        <v>1.0</v>
      </c>
      <c r="R61" s="205" t="b">
        <v>1</v>
      </c>
      <c r="S61" s="205" t="b">
        <v>1</v>
      </c>
      <c r="T61" s="205"/>
      <c r="U61" s="222"/>
      <c r="V61" s="222"/>
    </row>
    <row r="62" outlineLevel="1">
      <c r="A62" s="222"/>
      <c r="B62" s="343" t="s">
        <v>4839</v>
      </c>
      <c r="C62" s="199" t="s">
        <v>4840</v>
      </c>
      <c r="D62" s="233"/>
      <c r="E62" s="199" t="s">
        <v>90</v>
      </c>
      <c r="F62" s="200">
        <v>9.6</v>
      </c>
      <c r="G62" s="199" t="s">
        <v>70</v>
      </c>
      <c r="H62" s="231"/>
      <c r="J62" s="233"/>
      <c r="K62" s="200"/>
      <c r="L62" s="200"/>
      <c r="M62" s="205"/>
      <c r="N62" s="205"/>
      <c r="O62" s="200">
        <v>0.0</v>
      </c>
      <c r="P62" s="200">
        <v>1.0</v>
      </c>
      <c r="Q62" s="200">
        <v>1.0</v>
      </c>
      <c r="R62" s="205" t="b">
        <v>1</v>
      </c>
      <c r="S62" s="205" t="b">
        <v>1</v>
      </c>
      <c r="T62" s="205"/>
      <c r="U62" s="222"/>
      <c r="V62" s="222"/>
    </row>
    <row r="63" outlineLevel="1">
      <c r="A63" s="222"/>
      <c r="B63" s="343" t="s">
        <v>4841</v>
      </c>
      <c r="C63" s="199" t="s">
        <v>4842</v>
      </c>
      <c r="D63" s="114"/>
      <c r="E63" s="199" t="s">
        <v>229</v>
      </c>
      <c r="F63" s="200">
        <v>6.0</v>
      </c>
      <c r="G63" s="199" t="s">
        <v>70</v>
      </c>
      <c r="H63" s="112"/>
      <c r="I63" s="224"/>
      <c r="J63" s="114"/>
      <c r="K63" s="200"/>
      <c r="L63" s="200"/>
      <c r="M63" s="205"/>
      <c r="N63" s="205"/>
      <c r="O63" s="200">
        <v>0.0</v>
      </c>
      <c r="P63" s="200">
        <v>1.0</v>
      </c>
      <c r="Q63" s="200">
        <v>1.0</v>
      </c>
      <c r="R63" s="205" t="b">
        <v>1</v>
      </c>
      <c r="S63" s="205" t="b">
        <v>1</v>
      </c>
      <c r="T63" s="205"/>
      <c r="U63" s="207"/>
      <c r="V63" s="207"/>
    </row>
    <row r="64" outlineLevel="1">
      <c r="A64" s="324" t="s">
        <v>4843</v>
      </c>
      <c r="B64" s="117"/>
      <c r="C64" s="327" t="s">
        <v>48</v>
      </c>
      <c r="D64" s="327" t="s">
        <v>49</v>
      </c>
      <c r="E64" s="328" t="s">
        <v>50</v>
      </c>
      <c r="F64" s="329" t="s">
        <v>51</v>
      </c>
      <c r="G64" s="328" t="s">
        <v>52</v>
      </c>
      <c r="H64" s="331" t="s">
        <v>53</v>
      </c>
      <c r="I64" s="120"/>
      <c r="J64" s="117"/>
      <c r="K64" s="333" t="str">
        <f>'テンプレート'!K80</f>
        <v>ベクトル</v>
      </c>
      <c r="L64" s="333" t="str">
        <f>'テンプレート'!L80</f>
        <v>KBG (R.E.)</v>
      </c>
      <c r="M64" s="333" t="str">
        <f>'テンプレート'!M80</f>
        <v>BKB (R.A.)</v>
      </c>
      <c r="N64" s="333" t="str">
        <f>'テンプレート'!N80</f>
        <v>FKB (R.F.)</v>
      </c>
      <c r="O64" s="334" t="str">
        <f>'テンプレート'!O80</f>
        <v>盾削り値</v>
      </c>
      <c r="P64" s="333" t="str">
        <f>'テンプレート'!P80</f>
        <v>ﾋｯﾄｽﾄｯﾌﾟ</v>
      </c>
      <c r="Q64" s="334" t="str">
        <f>'テンプレート'!Q80</f>
        <v>ずらし</v>
      </c>
      <c r="R64" s="333" t="str">
        <f>'テンプレート'!R80</f>
        <v>相殺</v>
      </c>
      <c r="S64" s="334" t="str">
        <f>'テンプレート'!S80</f>
        <v>相殺ﾓｰｼｮﾝ</v>
      </c>
      <c r="T64" s="334" t="str">
        <f>'テンプレート'!T80</f>
        <v>飛び道具</v>
      </c>
      <c r="U64" s="334" t="str">
        <f>'テンプレート'!U80</f>
        <v>慣性反転</v>
      </c>
      <c r="V64" s="334" t="str">
        <f>'テンプレート'!V80</f>
        <v>向き反転</v>
      </c>
    </row>
    <row r="65" ht="33.75" customHeight="1" outlineLevel="1">
      <c r="A65" s="335" t="s">
        <v>324</v>
      </c>
      <c r="B65" s="388" t="s">
        <v>129</v>
      </c>
      <c r="C65" s="199" t="s">
        <v>66</v>
      </c>
      <c r="D65" s="363"/>
      <c r="E65" s="199" t="s">
        <v>303</v>
      </c>
      <c r="F65" s="200">
        <v>2.4</v>
      </c>
      <c r="G65" s="199" t="s">
        <v>70</v>
      </c>
      <c r="H65" s="243" t="s">
        <v>4844</v>
      </c>
      <c r="I65" s="221"/>
      <c r="J65" s="110"/>
      <c r="K65" s="200"/>
      <c r="L65" s="200"/>
      <c r="M65" s="205"/>
      <c r="N65" s="205"/>
      <c r="O65" s="200">
        <v>0.0</v>
      </c>
      <c r="P65" s="200">
        <v>1.0</v>
      </c>
      <c r="Q65" s="200">
        <v>1.0</v>
      </c>
      <c r="R65" s="205" t="b">
        <v>1</v>
      </c>
      <c r="S65" s="205" t="b">
        <v>1</v>
      </c>
      <c r="T65" s="205"/>
      <c r="U65" s="344" t="s">
        <v>340</v>
      </c>
      <c r="V65" s="344" t="b">
        <v>0</v>
      </c>
    </row>
    <row r="66" ht="33.75" customHeight="1" outlineLevel="1">
      <c r="A66" s="222"/>
      <c r="B66" s="388" t="s">
        <v>402</v>
      </c>
      <c r="C66" s="199" t="s">
        <v>4845</v>
      </c>
      <c r="D66" s="222"/>
      <c r="E66" s="199" t="s">
        <v>592</v>
      </c>
      <c r="F66" s="200">
        <v>1.7999999999999998</v>
      </c>
      <c r="G66" s="199" t="s">
        <v>70</v>
      </c>
      <c r="H66" s="231"/>
      <c r="J66" s="233"/>
      <c r="K66" s="200"/>
      <c r="L66" s="200"/>
      <c r="M66" s="205"/>
      <c r="N66" s="205"/>
      <c r="O66" s="200">
        <v>0.0</v>
      </c>
      <c r="P66" s="200">
        <v>1.0</v>
      </c>
      <c r="Q66" s="200">
        <v>1.0</v>
      </c>
      <c r="R66" s="205" t="b">
        <v>1</v>
      </c>
      <c r="S66" s="205" t="b">
        <v>1</v>
      </c>
      <c r="T66" s="205"/>
      <c r="U66" s="222"/>
      <c r="V66" s="222"/>
    </row>
    <row r="67" ht="33.75" customHeight="1" outlineLevel="1">
      <c r="A67" s="222"/>
      <c r="B67" s="388" t="s">
        <v>418</v>
      </c>
      <c r="C67" s="199" t="s">
        <v>81</v>
      </c>
      <c r="D67" s="207"/>
      <c r="E67" s="199" t="s">
        <v>66</v>
      </c>
      <c r="F67" s="200">
        <v>7.199999999999999</v>
      </c>
      <c r="G67" s="199" t="s">
        <v>67</v>
      </c>
      <c r="H67" s="112"/>
      <c r="I67" s="224"/>
      <c r="J67" s="114"/>
      <c r="K67" s="200"/>
      <c r="L67" s="200"/>
      <c r="M67" s="205"/>
      <c r="N67" s="205"/>
      <c r="O67" s="200">
        <v>0.0</v>
      </c>
      <c r="P67" s="200">
        <v>1.0</v>
      </c>
      <c r="Q67" s="200">
        <v>1.0</v>
      </c>
      <c r="R67" s="205" t="b">
        <v>1</v>
      </c>
      <c r="S67" s="205" t="b">
        <v>1</v>
      </c>
      <c r="T67" s="205"/>
      <c r="U67" s="207"/>
      <c r="V67" s="207"/>
    </row>
    <row r="68" outlineLevel="1">
      <c r="A68" s="324" t="s">
        <v>4846</v>
      </c>
      <c r="B68" s="117"/>
      <c r="C68" s="327" t="s">
        <v>48</v>
      </c>
      <c r="D68" s="327" t="s">
        <v>49</v>
      </c>
      <c r="E68" s="328" t="s">
        <v>50</v>
      </c>
      <c r="F68" s="329" t="s">
        <v>51</v>
      </c>
      <c r="G68" s="328" t="s">
        <v>52</v>
      </c>
      <c r="H68" s="331" t="s">
        <v>53</v>
      </c>
      <c r="I68" s="120"/>
      <c r="J68" s="117"/>
      <c r="K68" s="333" t="str">
        <f>'テンプレート'!K85</f>
        <v>ベクトル</v>
      </c>
      <c r="L68" s="333" t="str">
        <f>'テンプレート'!L85</f>
        <v>KBG (R.E.)</v>
      </c>
      <c r="M68" s="333" t="str">
        <f>'テンプレート'!M85</f>
        <v>BKB (R.A.)</v>
      </c>
      <c r="N68" s="333" t="str">
        <f>'テンプレート'!N85</f>
        <v>FKB (R.F.)</v>
      </c>
      <c r="O68" s="334" t="str">
        <f>'テンプレート'!O85</f>
        <v>盾削り値</v>
      </c>
      <c r="P68" s="333" t="str">
        <f>'テンプレート'!P85</f>
        <v>ﾋｯﾄｽﾄｯﾌﾟ</v>
      </c>
      <c r="Q68" s="334" t="str">
        <f>'テンプレート'!Q85</f>
        <v>ずらし</v>
      </c>
      <c r="R68" s="333" t="str">
        <f>'テンプレート'!R85</f>
        <v>相殺</v>
      </c>
      <c r="S68" s="334" t="str">
        <f>'テンプレート'!S85</f>
        <v>相殺ﾓｰｼｮﾝ</v>
      </c>
      <c r="T68" s="334" t="str">
        <f>'テンプレート'!T85</f>
        <v>飛び道具</v>
      </c>
      <c r="U68" s="334" t="str">
        <f>'テンプレート'!U85</f>
        <v>慣性反転</v>
      </c>
      <c r="V68" s="334" t="str">
        <f>'テンプレート'!V85</f>
        <v>向き反転</v>
      </c>
    </row>
    <row r="69" outlineLevel="1">
      <c r="A69" s="335" t="s">
        <v>324</v>
      </c>
      <c r="B69" s="388" t="s">
        <v>4847</v>
      </c>
      <c r="C69" s="199" t="s">
        <v>4848</v>
      </c>
      <c r="D69" s="314" t="s">
        <v>190</v>
      </c>
      <c r="E69" s="199" t="s">
        <v>2375</v>
      </c>
      <c r="F69" s="200" t="s">
        <v>2377</v>
      </c>
      <c r="G69" s="199"/>
      <c r="H69" s="243" t="s">
        <v>4849</v>
      </c>
      <c r="I69" s="221"/>
      <c r="J69" s="110"/>
      <c r="K69" s="200"/>
      <c r="L69" s="200"/>
      <c r="M69" s="205"/>
      <c r="N69" s="205"/>
      <c r="O69" s="200">
        <v>0.0</v>
      </c>
      <c r="P69" s="200">
        <v>1.0</v>
      </c>
      <c r="Q69" s="200">
        <v>1.0</v>
      </c>
      <c r="R69" s="205" t="b">
        <v>1</v>
      </c>
      <c r="S69" s="205" t="b">
        <v>1</v>
      </c>
      <c r="T69" s="205"/>
      <c r="U69" s="344" t="b">
        <v>0</v>
      </c>
      <c r="V69" s="344" t="b">
        <v>0</v>
      </c>
    </row>
    <row r="70" outlineLevel="1">
      <c r="A70" s="222"/>
      <c r="B70" s="388" t="s">
        <v>1014</v>
      </c>
      <c r="C70" s="199" t="s">
        <v>4850</v>
      </c>
      <c r="D70" s="233"/>
      <c r="E70" s="199" t="s">
        <v>291</v>
      </c>
      <c r="F70" s="200">
        <v>1.68</v>
      </c>
      <c r="G70" s="199" t="s">
        <v>292</v>
      </c>
      <c r="H70" s="231"/>
      <c r="J70" s="233"/>
      <c r="K70" s="200"/>
      <c r="L70" s="200"/>
      <c r="M70" s="205"/>
      <c r="N70" s="205"/>
      <c r="O70" s="200"/>
      <c r="P70" s="200"/>
      <c r="Q70" s="200"/>
      <c r="R70" s="205" t="b">
        <v>0</v>
      </c>
      <c r="S70" s="205" t="b">
        <v>0</v>
      </c>
      <c r="T70" s="205" t="b">
        <v>0</v>
      </c>
      <c r="U70" s="222"/>
      <c r="V70" s="222"/>
    </row>
    <row r="71" outlineLevel="1">
      <c r="A71" s="207"/>
      <c r="B71" s="388" t="s">
        <v>4851</v>
      </c>
      <c r="C71" s="199" t="s">
        <v>4852</v>
      </c>
      <c r="D71" s="114"/>
      <c r="E71" s="199" t="s">
        <v>291</v>
      </c>
      <c r="F71" s="200">
        <v>1.68</v>
      </c>
      <c r="G71" s="199" t="s">
        <v>292</v>
      </c>
      <c r="H71" s="112"/>
      <c r="I71" s="224"/>
      <c r="J71" s="114"/>
      <c r="K71" s="200"/>
      <c r="L71" s="200"/>
      <c r="M71" s="205"/>
      <c r="N71" s="205"/>
      <c r="O71" s="200">
        <v>0.0</v>
      </c>
      <c r="P71" s="200">
        <v>1.0</v>
      </c>
      <c r="Q71" s="200">
        <v>1.0</v>
      </c>
      <c r="R71" s="205" t="b">
        <v>1</v>
      </c>
      <c r="S71" s="205" t="b">
        <v>1</v>
      </c>
      <c r="T71" s="205"/>
      <c r="U71" s="207"/>
      <c r="V71" s="207"/>
    </row>
    <row r="72">
      <c r="A72" s="312"/>
      <c r="B72" s="315"/>
      <c r="C72" s="317"/>
      <c r="D72" s="317"/>
      <c r="E72" s="318"/>
      <c r="F72" s="318"/>
      <c r="G72" s="318"/>
      <c r="H72" s="319"/>
      <c r="I72" s="319"/>
      <c r="J72" s="320"/>
      <c r="K72" s="320"/>
      <c r="L72" s="320"/>
      <c r="M72" s="320"/>
      <c r="N72" s="320"/>
      <c r="O72" s="320"/>
      <c r="P72" s="320"/>
      <c r="Q72" s="180"/>
      <c r="R72" s="180"/>
      <c r="S72" s="180"/>
      <c r="T72" s="180"/>
      <c r="U72" s="180"/>
      <c r="V72" s="180"/>
    </row>
    <row r="73">
      <c r="A73" s="390" t="s">
        <v>442</v>
      </c>
      <c r="B73" s="110"/>
      <c r="C73" s="319"/>
      <c r="D73" s="319"/>
      <c r="E73" s="320"/>
      <c r="F73" s="392"/>
      <c r="G73" s="392"/>
      <c r="H73" s="320"/>
      <c r="I73" s="320"/>
      <c r="J73" s="320"/>
      <c r="K73" s="320"/>
      <c r="L73" s="320"/>
      <c r="M73" s="320"/>
      <c r="N73" s="180"/>
      <c r="O73" s="180"/>
      <c r="P73" s="180"/>
      <c r="Q73" s="320"/>
      <c r="R73" s="320"/>
      <c r="S73" s="320"/>
      <c r="T73" s="320"/>
      <c r="U73" s="320"/>
      <c r="V73" s="320"/>
    </row>
    <row r="74" outlineLevel="1">
      <c r="A74" s="112"/>
      <c r="B74" s="114"/>
      <c r="C74" s="393" t="s">
        <v>48</v>
      </c>
      <c r="D74" s="393" t="s">
        <v>49</v>
      </c>
      <c r="E74" s="393" t="s">
        <v>50</v>
      </c>
      <c r="F74" s="396" t="s">
        <v>51</v>
      </c>
      <c r="G74" s="319"/>
      <c r="H74" s="319"/>
      <c r="I74" s="319"/>
      <c r="J74" s="320"/>
      <c r="K74" s="320"/>
      <c r="L74" s="320"/>
      <c r="M74" s="320"/>
      <c r="N74" s="320"/>
      <c r="O74" s="320"/>
      <c r="P74" s="320"/>
      <c r="Q74" s="320"/>
      <c r="R74" s="320"/>
      <c r="S74" s="320"/>
      <c r="T74" s="320"/>
      <c r="U74" s="320"/>
      <c r="V74" s="320"/>
    </row>
    <row r="75" outlineLevel="1">
      <c r="A75" s="398" t="s">
        <v>449</v>
      </c>
      <c r="B75" s="399" t="s">
        <v>449</v>
      </c>
      <c r="C75" s="127" t="s">
        <v>429</v>
      </c>
      <c r="D75" s="127" t="s">
        <v>66</v>
      </c>
      <c r="E75" s="127" t="s">
        <v>452</v>
      </c>
      <c r="F75" s="200">
        <v>1.56</v>
      </c>
      <c r="G75" s="319"/>
      <c r="H75" s="319"/>
      <c r="I75" s="319"/>
      <c r="J75" s="320"/>
      <c r="K75" s="320"/>
      <c r="L75" s="320"/>
      <c r="M75" s="320"/>
      <c r="N75" s="320"/>
      <c r="O75" s="320"/>
      <c r="P75" s="320"/>
      <c r="Q75" s="320"/>
      <c r="R75" s="320"/>
      <c r="S75" s="320"/>
      <c r="T75" s="320"/>
      <c r="U75" s="320"/>
      <c r="V75" s="320"/>
    </row>
    <row r="76" outlineLevel="1">
      <c r="A76" s="400" t="s">
        <v>454</v>
      </c>
      <c r="B76" s="399" t="s">
        <v>455</v>
      </c>
      <c r="C76" s="127" t="s">
        <v>212</v>
      </c>
      <c r="D76" s="127" t="s">
        <v>118</v>
      </c>
      <c r="E76" s="401"/>
      <c r="F76" s="402"/>
      <c r="G76" s="402"/>
      <c r="H76" s="319"/>
      <c r="I76" s="319"/>
      <c r="J76" s="320"/>
      <c r="K76" s="320"/>
      <c r="L76" s="320"/>
      <c r="M76" s="320"/>
      <c r="N76" s="320"/>
      <c r="O76" s="320"/>
      <c r="P76" s="320"/>
      <c r="Q76" s="320"/>
      <c r="R76" s="320"/>
      <c r="S76" s="320"/>
      <c r="T76" s="320"/>
      <c r="U76" s="320"/>
      <c r="V76" s="320"/>
    </row>
    <row r="77" outlineLevel="1">
      <c r="A77" s="231"/>
      <c r="B77" s="399" t="s">
        <v>456</v>
      </c>
      <c r="C77" s="127" t="s">
        <v>136</v>
      </c>
      <c r="D77" s="127" t="s">
        <v>190</v>
      </c>
      <c r="E77" s="401"/>
      <c r="F77" s="402"/>
      <c r="G77" s="402"/>
      <c r="H77" s="319"/>
      <c r="I77" s="319"/>
      <c r="J77" s="320"/>
      <c r="K77" s="320"/>
      <c r="L77" s="320"/>
      <c r="M77" s="320"/>
      <c r="N77" s="320"/>
      <c r="O77" s="320"/>
      <c r="P77" s="320"/>
      <c r="Q77" s="320"/>
      <c r="R77" s="320"/>
      <c r="S77" s="320"/>
      <c r="T77" s="320"/>
      <c r="U77" s="320"/>
      <c r="V77" s="320"/>
    </row>
    <row r="78" outlineLevel="1">
      <c r="A78" s="112"/>
      <c r="B78" s="399" t="s">
        <v>459</v>
      </c>
      <c r="C78" s="127" t="s">
        <v>120</v>
      </c>
      <c r="D78" s="127" t="s">
        <v>458</v>
      </c>
      <c r="E78" s="319"/>
      <c r="F78" s="402"/>
      <c r="G78" s="402"/>
      <c r="H78" s="319"/>
      <c r="I78" s="319"/>
      <c r="J78" s="320"/>
      <c r="K78" s="320"/>
      <c r="L78" s="320"/>
      <c r="M78" s="320"/>
      <c r="N78" s="320"/>
      <c r="O78" s="320"/>
      <c r="P78" s="320"/>
      <c r="Q78" s="320"/>
      <c r="R78" s="320"/>
      <c r="S78" s="320"/>
      <c r="T78" s="320"/>
      <c r="U78" s="320"/>
      <c r="V78" s="320"/>
    </row>
    <row r="79" outlineLevel="1">
      <c r="A79" s="403" t="s">
        <v>462</v>
      </c>
      <c r="B79" s="117"/>
      <c r="C79" s="393" t="s">
        <v>465</v>
      </c>
      <c r="D79" s="393" t="s">
        <v>48</v>
      </c>
      <c r="E79" s="393" t="s">
        <v>49</v>
      </c>
      <c r="F79" s="393" t="s">
        <v>50</v>
      </c>
      <c r="G79" s="396" t="s">
        <v>51</v>
      </c>
      <c r="H79" s="1036" t="s">
        <v>53</v>
      </c>
      <c r="I79" s="120"/>
      <c r="J79" s="117"/>
      <c r="K79" s="405" t="str">
        <f>'テンプレート'!K97</f>
        <v>ベクトル</v>
      </c>
      <c r="L79" s="405" t="str">
        <f>'テンプレート'!L97</f>
        <v>KBG (R.E.)</v>
      </c>
      <c r="M79" s="405" t="str">
        <f>'テンプレート'!M97</f>
        <v>BKB (R.A.)</v>
      </c>
      <c r="N79" s="405" t="str">
        <f>'テンプレート'!N97</f>
        <v>FKB (R.F.)</v>
      </c>
      <c r="O79" s="406" t="str">
        <f>'テンプレート'!O97</f>
        <v>盾削り値</v>
      </c>
      <c r="P79" s="405" t="str">
        <f>'テンプレート'!P97</f>
        <v>ﾋｯﾄｽﾄｯﾌﾟ</v>
      </c>
      <c r="Q79" s="406" t="str">
        <f>'テンプレート'!Q97</f>
        <v>ずらし</v>
      </c>
      <c r="R79" s="408"/>
      <c r="S79" s="408"/>
      <c r="T79" s="408"/>
      <c r="U79" s="408"/>
      <c r="V79" s="408"/>
    </row>
    <row r="80" outlineLevel="1">
      <c r="A80" s="411" t="s">
        <v>467</v>
      </c>
      <c r="B80" s="399" t="s">
        <v>469</v>
      </c>
      <c r="C80" s="426"/>
      <c r="D80" s="704"/>
      <c r="E80" s="426" t="s">
        <v>464</v>
      </c>
      <c r="F80" s="704"/>
      <c r="G80" s="704"/>
      <c r="H80" s="1141"/>
      <c r="I80" s="221"/>
      <c r="J80" s="110"/>
      <c r="K80" s="704"/>
      <c r="L80" s="704"/>
      <c r="M80" s="704"/>
      <c r="N80" s="704"/>
      <c r="O80" s="704"/>
      <c r="P80" s="704"/>
      <c r="Q80" s="704"/>
      <c r="R80" s="408"/>
      <c r="S80" s="320"/>
      <c r="T80" s="320"/>
      <c r="U80" s="320"/>
      <c r="V80" s="320"/>
    </row>
    <row r="81" outlineLevel="1">
      <c r="A81" s="207"/>
      <c r="B81" s="399" t="s">
        <v>462</v>
      </c>
      <c r="C81" s="207"/>
      <c r="D81" s="127" t="s">
        <v>57</v>
      </c>
      <c r="E81" s="207"/>
      <c r="F81" s="199" t="s">
        <v>145</v>
      </c>
      <c r="G81" s="200">
        <v>8.4</v>
      </c>
      <c r="H81" s="112"/>
      <c r="I81" s="224"/>
      <c r="J81" s="114"/>
      <c r="K81" s="203"/>
      <c r="L81" s="203"/>
      <c r="M81" s="204"/>
      <c r="N81" s="204"/>
      <c r="O81" s="407"/>
      <c r="P81" s="407"/>
      <c r="Q81" s="407"/>
      <c r="R81" s="408"/>
      <c r="S81" s="320"/>
      <c r="T81" s="320"/>
      <c r="U81" s="320"/>
      <c r="V81" s="320"/>
    </row>
    <row r="82" outlineLevel="1">
      <c r="A82" s="411" t="s">
        <v>474</v>
      </c>
      <c r="B82" s="399" t="s">
        <v>469</v>
      </c>
      <c r="C82" s="426"/>
      <c r="D82" s="704"/>
      <c r="E82" s="426" t="s">
        <v>464</v>
      </c>
      <c r="F82" s="704"/>
      <c r="G82" s="704"/>
      <c r="H82" s="1141"/>
      <c r="I82" s="221"/>
      <c r="J82" s="110"/>
      <c r="K82" s="704"/>
      <c r="L82" s="704"/>
      <c r="M82" s="704"/>
      <c r="N82" s="704"/>
      <c r="O82" s="704"/>
      <c r="P82" s="704"/>
      <c r="Q82" s="704"/>
      <c r="R82" s="408"/>
      <c r="S82" s="320"/>
      <c r="T82" s="320"/>
      <c r="U82" s="320"/>
      <c r="V82" s="320"/>
    </row>
    <row r="83" outlineLevel="1">
      <c r="A83" s="207"/>
      <c r="B83" s="399" t="s">
        <v>462</v>
      </c>
      <c r="C83" s="207"/>
      <c r="D83" s="127" t="s">
        <v>327</v>
      </c>
      <c r="E83" s="207"/>
      <c r="F83" s="199" t="s">
        <v>145</v>
      </c>
      <c r="G83" s="200">
        <v>8.4</v>
      </c>
      <c r="H83" s="112"/>
      <c r="I83" s="224"/>
      <c r="J83" s="114"/>
      <c r="K83" s="203"/>
      <c r="L83" s="203"/>
      <c r="M83" s="204"/>
      <c r="N83" s="204"/>
      <c r="O83" s="407"/>
      <c r="P83" s="407"/>
      <c r="Q83" s="407"/>
      <c r="R83" s="408"/>
      <c r="S83" s="320"/>
      <c r="T83" s="320"/>
      <c r="U83" s="320"/>
      <c r="V83" s="320"/>
    </row>
    <row r="84" outlineLevel="1">
      <c r="A84" s="411" t="s">
        <v>477</v>
      </c>
      <c r="B84" s="399" t="s">
        <v>469</v>
      </c>
      <c r="C84" s="426"/>
      <c r="D84" s="127" t="s">
        <v>211</v>
      </c>
      <c r="E84" s="426" t="s">
        <v>200</v>
      </c>
      <c r="F84" s="199" t="s">
        <v>66</v>
      </c>
      <c r="G84" s="200">
        <v>7.199999999999999</v>
      </c>
      <c r="H84" s="1141"/>
      <c r="I84" s="221"/>
      <c r="J84" s="110"/>
      <c r="K84" s="203"/>
      <c r="L84" s="203"/>
      <c r="M84" s="204"/>
      <c r="N84" s="204"/>
      <c r="O84" s="205">
        <v>0.0</v>
      </c>
      <c r="P84" s="205">
        <v>1.0</v>
      </c>
      <c r="Q84" s="205">
        <v>1.0</v>
      </c>
      <c r="R84" s="408"/>
      <c r="S84" s="320"/>
      <c r="T84" s="320"/>
      <c r="U84" s="320"/>
      <c r="V84" s="320"/>
    </row>
    <row r="85" outlineLevel="1">
      <c r="A85" s="207"/>
      <c r="B85" s="399" t="s">
        <v>462</v>
      </c>
      <c r="C85" s="207"/>
      <c r="D85" s="127" t="s">
        <v>476</v>
      </c>
      <c r="E85" s="207"/>
      <c r="F85" s="199" t="s">
        <v>58</v>
      </c>
      <c r="G85" s="200">
        <v>4.8</v>
      </c>
      <c r="H85" s="112"/>
      <c r="I85" s="224"/>
      <c r="J85" s="114"/>
      <c r="K85" s="203"/>
      <c r="L85" s="203"/>
      <c r="M85" s="204"/>
      <c r="N85" s="204"/>
      <c r="O85" s="407"/>
      <c r="P85" s="407"/>
      <c r="Q85" s="407"/>
      <c r="R85" s="408"/>
      <c r="S85" s="179"/>
      <c r="T85" s="179"/>
      <c r="U85" s="179"/>
      <c r="V85" s="179"/>
    </row>
    <row r="86" outlineLevel="1">
      <c r="A86" s="411" t="s">
        <v>482</v>
      </c>
      <c r="B86" s="399" t="s">
        <v>469</v>
      </c>
      <c r="C86" s="426"/>
      <c r="D86" s="704"/>
      <c r="E86" s="426" t="s">
        <v>165</v>
      </c>
      <c r="F86" s="704"/>
      <c r="G86" s="704"/>
      <c r="H86" s="283" t="s">
        <v>4853</v>
      </c>
      <c r="I86" s="221"/>
      <c r="J86" s="110"/>
      <c r="K86" s="704"/>
      <c r="L86" s="704"/>
      <c r="M86" s="704"/>
      <c r="N86" s="704"/>
      <c r="O86" s="704"/>
      <c r="P86" s="704"/>
      <c r="Q86" s="704"/>
      <c r="R86" s="408"/>
      <c r="S86" s="179"/>
      <c r="T86" s="179"/>
      <c r="U86" s="179"/>
      <c r="V86" s="179"/>
    </row>
    <row r="87" outlineLevel="1">
      <c r="A87" s="207"/>
      <c r="B87" s="399" t="s">
        <v>462</v>
      </c>
      <c r="C87" s="207"/>
      <c r="D87" s="127" t="s">
        <v>57</v>
      </c>
      <c r="E87" s="207"/>
      <c r="F87" s="199" t="s">
        <v>90</v>
      </c>
      <c r="G87" s="200">
        <v>9.6</v>
      </c>
      <c r="H87" s="112"/>
      <c r="I87" s="224"/>
      <c r="J87" s="114"/>
      <c r="K87" s="203"/>
      <c r="L87" s="203"/>
      <c r="M87" s="204"/>
      <c r="N87" s="204"/>
      <c r="O87" s="407"/>
      <c r="P87" s="407"/>
      <c r="Q87" s="407"/>
      <c r="R87" s="408"/>
      <c r="S87" s="179"/>
      <c r="T87" s="179"/>
      <c r="U87" s="179"/>
      <c r="V87" s="179"/>
    </row>
    <row r="88">
      <c r="A88" s="312"/>
      <c r="B88" s="315"/>
      <c r="C88" s="317"/>
      <c r="D88" s="317"/>
      <c r="E88" s="319"/>
      <c r="F88" s="248"/>
      <c r="G88" s="248"/>
      <c r="H88" s="319"/>
      <c r="I88" s="319"/>
      <c r="J88" s="320"/>
      <c r="K88" s="320"/>
      <c r="L88" s="121"/>
      <c r="M88" s="121"/>
      <c r="N88" s="121"/>
      <c r="O88" s="179"/>
      <c r="P88" s="179"/>
      <c r="Q88" s="121"/>
      <c r="R88" s="121"/>
      <c r="S88" s="121"/>
      <c r="T88" s="121"/>
      <c r="U88" s="121"/>
      <c r="V88" s="121"/>
    </row>
    <row r="89">
      <c r="A89" s="429" t="s">
        <v>486</v>
      </c>
      <c r="B89" s="110"/>
      <c r="C89" s="392"/>
      <c r="D89" s="121"/>
      <c r="E89" s="121"/>
      <c r="F89" s="121"/>
      <c r="G89" s="121"/>
      <c r="H89" s="121"/>
      <c r="I89" s="121"/>
      <c r="J89" s="180"/>
      <c r="K89" s="121"/>
      <c r="L89" s="121"/>
      <c r="M89" s="121"/>
      <c r="N89" s="121"/>
      <c r="O89" s="121"/>
      <c r="P89" s="121"/>
      <c r="Q89" s="180"/>
      <c r="R89" s="121"/>
      <c r="S89" s="121"/>
      <c r="T89" s="121"/>
      <c r="U89" s="121"/>
      <c r="V89" s="121"/>
    </row>
    <row r="90" outlineLevel="1">
      <c r="A90" s="112"/>
      <c r="B90" s="114"/>
      <c r="C90" s="430" t="s">
        <v>487</v>
      </c>
      <c r="D90" s="430" t="s">
        <v>489</v>
      </c>
      <c r="E90" s="430" t="s">
        <v>49</v>
      </c>
      <c r="F90" s="430" t="s">
        <v>490</v>
      </c>
      <c r="G90" s="431"/>
      <c r="H90" s="319"/>
      <c r="I90" s="319"/>
      <c r="J90" s="320"/>
      <c r="K90" s="320"/>
      <c r="L90" s="121"/>
      <c r="M90" s="121"/>
      <c r="N90" s="121"/>
      <c r="O90" s="121"/>
      <c r="P90" s="121"/>
      <c r="Q90" s="121"/>
      <c r="R90" s="121"/>
      <c r="S90" s="121"/>
      <c r="T90" s="121"/>
      <c r="U90" s="121"/>
      <c r="V90" s="121"/>
    </row>
    <row r="91" outlineLevel="1">
      <c r="A91" s="432" t="s">
        <v>492</v>
      </c>
      <c r="B91" s="433" t="s">
        <v>455</v>
      </c>
      <c r="C91" s="127" t="str">
        <f t="array" ref="C91">INDEX(Dodges!$C$3:$U$84, MATCH($A$1,Dodges!$A$3:$A$85,0), MATCH(C90,Dodges!$C$2:$F$2,0))</f>
        <v>3-17</v>
      </c>
      <c r="D91" s="127" t="str">
        <f t="array" ref="D91">INDEX(Dodges!$C$3:$U$84, MATCH($A$1,Dodges!$A$3:$A$85,0), MATCH(D90,Dodges!$C$2:$F$2,0))</f>
        <v>6-17</v>
      </c>
      <c r="E91" s="127" t="str">
        <f t="array" ref="E91">INDEX(Dodges!$C$3:$U$84, MATCH($A$1,Dodges!$A$3:$A$85,0), MATCH(E90,Dodges!$C$2:$F$2,0))</f>
        <v>26 (21)</v>
      </c>
      <c r="F91" s="127" t="str">
        <f t="array" ref="F91">INDEX(Dodges!$C$3:$U$84, MATCH($A$1,Dodges!$A$3:$A$85,0), MATCH(F90,Dodges!$C$2:$F$2,0))</f>
        <v>35 (28)</v>
      </c>
      <c r="G91" s="402"/>
      <c r="H91" s="319"/>
      <c r="I91" s="319"/>
      <c r="J91" s="320"/>
      <c r="K91" s="320"/>
      <c r="L91" s="320"/>
      <c r="M91" s="121"/>
      <c r="N91" s="121"/>
      <c r="O91" s="121"/>
      <c r="P91" s="121"/>
      <c r="Q91" s="121"/>
      <c r="R91" s="121"/>
      <c r="S91" s="121"/>
      <c r="T91" s="121"/>
      <c r="U91" s="121"/>
      <c r="V91" s="121"/>
    </row>
    <row r="92" outlineLevel="1">
      <c r="A92" s="231"/>
      <c r="B92" s="433" t="s">
        <v>496</v>
      </c>
      <c r="C92" s="127" t="str">
        <f t="array" ref="C92">INDEX(Dodges!$G$3:$U$84, MATCH($A$1,Dodges!$A$3:$A$85,0), MATCH(C90,Dodges!$G$2:$J$2,0))</f>
        <v>4-15</v>
      </c>
      <c r="D92" s="127" t="str">
        <f t="array" ref="D92">INDEX(Dodges!$G$3:$U$84, MATCH($A$1,Dodges!$A$3:$A$85,0), MATCH(D90,Dodges!$G$2:$J$2,0))</f>
        <v>8-14</v>
      </c>
      <c r="E92" s="127" t="str">
        <f t="array" ref="E92">INDEX(Dodges!$G$3:$U$84, MATCH($A$1,Dodges!$A$3:$A$85,0), MATCH(E90,Dodges!$G$2:$J$2,0))</f>
        <v>30</v>
      </c>
      <c r="F92" s="127">
        <f t="array" ref="F92">INDEX(Dodges!$G$3:$U$84, MATCH($A$1,Dodges!$A$3:$A$85,0), MATCH(F90,Dodges!$G$2:$J$2,0))</f>
        <v>40</v>
      </c>
      <c r="G92" s="436"/>
      <c r="H92" s="319"/>
      <c r="I92" s="319"/>
      <c r="J92" s="320"/>
      <c r="K92" s="320"/>
      <c r="L92" s="320"/>
      <c r="M92" s="320"/>
      <c r="N92" s="320"/>
      <c r="O92" s="121"/>
      <c r="P92" s="121"/>
      <c r="Q92" s="121"/>
      <c r="R92" s="121"/>
      <c r="S92" s="121"/>
      <c r="T92" s="121"/>
      <c r="U92" s="121"/>
      <c r="V92" s="121"/>
    </row>
    <row r="93" outlineLevel="1">
      <c r="A93" s="112"/>
      <c r="B93" s="433" t="s">
        <v>497</v>
      </c>
      <c r="C93" s="127" t="str">
        <f t="array" ref="C93">INDEX(Dodges!$K$3:$U$84, MATCH($A$1,Dodges!$A$3:$A$85,0), MATCH(C90,Dodges!$K$2:$N$2,0))</f>
        <v>5-16</v>
      </c>
      <c r="D93" s="127" t="str">
        <f t="array" ref="D93">INDEX(Dodges!$K$3:$U$84, MATCH($A$1,Dodges!$A$3:$A$85,0), MATCH(D90,Dodges!$K$2:$N$2,0))</f>
        <v>9-14</v>
      </c>
      <c r="E93" s="127" t="str">
        <f t="array" ref="E93">INDEX(Dodges!$K$3:$U$84, MATCH($A$1,Dodges!$A$3:$A$85,0), MATCH(E90,Dodges!$K$2:$N$2,0))</f>
        <v>35</v>
      </c>
      <c r="F93" s="127" t="str">
        <f t="array" ref="F93">INDEX(Dodges!$K$3:$U$84, MATCH($A$1,Dodges!$A$3:$A$85,0), MATCH(F90,Dodges!$K$2:$N$2,0))</f>
        <v>53</v>
      </c>
      <c r="G93" s="436"/>
      <c r="H93" s="434"/>
      <c r="I93" s="434"/>
      <c r="J93" s="179"/>
      <c r="K93" s="179"/>
      <c r="L93" s="179"/>
      <c r="M93" s="179"/>
      <c r="N93" s="179"/>
      <c r="O93" s="121"/>
      <c r="P93" s="121"/>
      <c r="Q93" s="121"/>
      <c r="R93" s="121"/>
      <c r="S93" s="121"/>
      <c r="T93" s="121"/>
      <c r="U93" s="121"/>
      <c r="V93" s="121"/>
    </row>
    <row r="94" outlineLevel="1">
      <c r="A94" s="432" t="s">
        <v>498</v>
      </c>
      <c r="B94" s="433" t="s">
        <v>499</v>
      </c>
      <c r="C94" s="127" t="str">
        <f t="array" ref="C94">INDEX(Dodges!$O$3:$U$84, MATCH($A$1,Dodges!$A$3:$A$85,0), MATCH(C90,Dodges!$O$2:$R$2,0))</f>
        <v>3-29</v>
      </c>
      <c r="D94" s="127" t="str">
        <f t="array" ref="D94">INDEX(Dodges!$O$3:$U$84, MATCH($A$1,Dodges!$A$3:$A$85,0), MATCH(D90,Dodges!$O$2:$R$2,0))</f>
        <v>6-27</v>
      </c>
      <c r="E94" s="127" t="str">
        <f t="array" ref="E94">INDEX(Dodges!$O$3:$U$84, MATCH($A$1,Dodges!$A$3:$A$85,0), MATCH(E90,Dodges!$O$2:$R$2,0))</f>
        <v>46</v>
      </c>
      <c r="F94" s="248"/>
      <c r="G94" s="248"/>
      <c r="H94" s="180"/>
      <c r="I94" s="180"/>
      <c r="J94" s="121"/>
      <c r="K94" s="121"/>
      <c r="L94" s="121"/>
      <c r="M94" s="121"/>
      <c r="N94" s="121"/>
      <c r="O94" s="320"/>
      <c r="P94" s="320"/>
      <c r="Q94" s="320"/>
      <c r="R94" s="320"/>
      <c r="S94" s="320"/>
      <c r="T94" s="320"/>
      <c r="U94" s="320"/>
      <c r="V94" s="320"/>
    </row>
    <row r="95" outlineLevel="1">
      <c r="A95" s="112"/>
      <c r="B95" s="433" t="s">
        <v>500</v>
      </c>
      <c r="C95" s="127" t="str">
        <f t="array" ref="C95">INDEX(Dodges!$S$3:$U$84, MATCH($A$1,Dodges!$A$3:$A$85,0), MATCH(C90,Dodges!$S$2:$U$2,0))</f>
        <v>3-21</v>
      </c>
      <c r="D95" s="127" t="str">
        <f t="array" ref="D95">INDEX(Dodges!$S$3:$U$84, MATCH($A$1,Dodges!$A$3:$A$85,0), MATCH(D90,Dodges!$S$2:$U$2,0))</f>
        <v>6-20</v>
      </c>
      <c r="E95" s="127" t="str">
        <f t="array" ref="E95">INDEX(Dodges!$S$3:$U$84, MATCH($A$1,Dodges!$A$3:$A$85,0), MATCH(E90,Dodges!$S$2:$U$2,0))</f>
        <v>真横：76
真上：104
真下：62</v>
      </c>
      <c r="F95" s="436"/>
      <c r="G95" s="436"/>
      <c r="H95" s="180"/>
      <c r="I95" s="180"/>
      <c r="J95" s="179"/>
      <c r="K95" s="179"/>
      <c r="L95" s="179"/>
      <c r="M95" s="179"/>
      <c r="N95" s="121"/>
      <c r="O95" s="180"/>
      <c r="P95" s="180"/>
      <c r="Q95" s="180"/>
      <c r="R95" s="180"/>
      <c r="S95" s="180"/>
      <c r="T95" s="180"/>
      <c r="U95" s="180"/>
      <c r="V95" s="180"/>
    </row>
    <row r="96">
      <c r="A96" s="438"/>
      <c r="B96" s="439"/>
      <c r="C96" s="431"/>
      <c r="D96" s="431"/>
      <c r="E96" s="440"/>
      <c r="F96" s="431"/>
      <c r="G96" s="431"/>
      <c r="H96" s="431"/>
      <c r="I96" s="431"/>
      <c r="J96" s="121"/>
      <c r="K96" s="319"/>
      <c r="L96" s="319"/>
      <c r="M96" s="319"/>
      <c r="N96" s="319"/>
      <c r="O96" s="180"/>
      <c r="P96" s="180"/>
      <c r="Q96" s="180"/>
      <c r="R96" s="180"/>
      <c r="S96" s="180"/>
      <c r="T96" s="180"/>
      <c r="U96" s="180"/>
      <c r="V96" s="180"/>
    </row>
    <row r="97">
      <c r="A97" s="2523" t="s">
        <v>501</v>
      </c>
      <c r="B97" s="110"/>
      <c r="C97" s="2524"/>
      <c r="D97" s="2525"/>
      <c r="E97" s="2524"/>
      <c r="F97" s="2526"/>
      <c r="G97" s="2526"/>
      <c r="H97" s="179"/>
      <c r="I97" s="179"/>
      <c r="J97" s="180"/>
      <c r="K97" s="180"/>
      <c r="L97" s="180"/>
      <c r="M97" s="180"/>
      <c r="N97" s="180"/>
      <c r="O97" s="180"/>
      <c r="P97" s="180"/>
      <c r="Q97" s="180"/>
      <c r="R97" s="180"/>
      <c r="S97" s="180"/>
      <c r="T97" s="180"/>
      <c r="U97" s="180"/>
      <c r="V97" s="180"/>
    </row>
    <row r="98" outlineLevel="1">
      <c r="A98" s="112"/>
      <c r="B98" s="114"/>
      <c r="C98" s="2527" t="s">
        <v>487</v>
      </c>
      <c r="D98" s="2527" t="s">
        <v>49</v>
      </c>
      <c r="E98" s="2527" t="s">
        <v>48</v>
      </c>
      <c r="F98" s="2527" t="s">
        <v>50</v>
      </c>
      <c r="G98" s="2528" t="s">
        <v>51</v>
      </c>
      <c r="H98" s="320"/>
      <c r="I98" s="320"/>
      <c r="J98" s="179"/>
      <c r="K98" s="444" t="str">
        <f>'テンプレート'!K116</f>
        <v>アイテム取得</v>
      </c>
      <c r="L98" s="117"/>
      <c r="M98" s="445" t="str">
        <f>'テンプレート'!M116</f>
        <v>取得フレーム</v>
      </c>
      <c r="N98" s="445" t="str">
        <f>'テンプレート'!N116</f>
        <v>Duration</v>
      </c>
      <c r="O98" s="180"/>
      <c r="P98" s="180"/>
      <c r="Q98" s="180"/>
      <c r="R98" s="180"/>
      <c r="S98" s="180"/>
      <c r="T98" s="180"/>
      <c r="U98" s="180"/>
      <c r="V98" s="180"/>
    </row>
    <row r="99" outlineLevel="1">
      <c r="A99" s="446" t="s">
        <v>502</v>
      </c>
      <c r="B99" s="447" t="s">
        <v>503</v>
      </c>
      <c r="C99" s="1136"/>
      <c r="D99" s="564">
        <f t="array" ref="D99">INDEX('Ledge  Tech'!$C$3:$C96, MATCH($A$1,'Ledge  Tech'!$A$3:$A$109,0), MATCH(D98,'Ledge  Tech'!$C$2,0))</f>
        <v>19</v>
      </c>
      <c r="E99" s="1136"/>
      <c r="F99" s="1136"/>
      <c r="G99" s="1136"/>
      <c r="H99" s="320"/>
      <c r="I99" s="320"/>
      <c r="J99" s="121"/>
      <c r="K99" s="449" t="str">
        <f>'テンプレート'!K117</f>
        <v>小アイテム</v>
      </c>
      <c r="L99" s="450" t="str">
        <f>'テンプレート'!L117</f>
        <v>On-Spot</v>
      </c>
      <c r="M99" s="127" t="str">
        <f t="array" ref="M99">INDEX('Item Throws'!$C$3:$D$109, MATCH($A$1,'Item Throws'!$A$3:$A$109,0), MATCH(M$98,'Item Throws'!$C$2:$AA$2,0))</f>
        <v>-</v>
      </c>
      <c r="N99" s="127">
        <f t="array" ref="N99">INDEX('Item Throws'!$C$3:$D$109, MATCH($A$1,'Item Throws'!$A$3:$A$109,0), MATCH(N$98,'Item Throws'!$C$2:$AA$2,0))</f>
        <v>7</v>
      </c>
      <c r="O99" s="180"/>
      <c r="P99" s="180"/>
      <c r="Q99" s="180"/>
      <c r="R99" s="180"/>
      <c r="S99" s="180"/>
      <c r="T99" s="180"/>
      <c r="U99" s="180"/>
      <c r="V99" s="180"/>
    </row>
    <row r="100" outlineLevel="1">
      <c r="A100" s="222"/>
      <c r="B100" s="447" t="s">
        <v>455</v>
      </c>
      <c r="C100" s="564" t="str">
        <f t="array" ref="C100">INDEX('Ledge  Tech'!$D$3:$E96, MATCH($A$1,'Ledge  Tech'!$A$3:$A$109,0), MATCH(C98,'Ledge  Tech'!$D$2:$E$2,0))</f>
        <v>1-33</v>
      </c>
      <c r="D100" s="564">
        <f t="array" ref="D100">INDEX('Ledge  Tech'!$D$3:$E96, MATCH($A$1,'Ledge  Tech'!$A$3:$A$109,0), MATCH(D98,'Ledge  Tech'!$D$2:$E$2,0))</f>
        <v>34</v>
      </c>
      <c r="E100" s="1136"/>
      <c r="F100" s="1136"/>
      <c r="G100" s="1136"/>
      <c r="H100" s="320"/>
      <c r="I100" s="320"/>
      <c r="J100" s="179"/>
      <c r="K100" s="207"/>
      <c r="L100" s="450" t="str">
        <f>'テンプレート'!L118</f>
        <v>歩き</v>
      </c>
      <c r="M100" s="127" t="str">
        <f t="array" ref="M100">INDEX('Item Throws'!$E$3:$F$109, MATCH($A$1,'Item Throws'!$A$3:$A$109,0), MATCH(M$98,'Item Throws'!$E$2:$AA$2,0))</f>
        <v>-</v>
      </c>
      <c r="N100" s="127">
        <f t="array" ref="N100">INDEX('Item Throws'!$E$3:$F$109, MATCH($A$1,'Item Throws'!$A$3:$A$109,0), MATCH(N$98,'Item Throws'!$E$2:$AA$2,0))</f>
        <v>19</v>
      </c>
      <c r="O100" s="180"/>
      <c r="P100" s="180"/>
      <c r="Q100" s="180"/>
      <c r="R100" s="180"/>
      <c r="S100" s="180"/>
      <c r="T100" s="180"/>
      <c r="U100" s="180"/>
      <c r="V100" s="180"/>
    </row>
    <row r="101" outlineLevel="1">
      <c r="A101" s="222"/>
      <c r="B101" s="447" t="s">
        <v>486</v>
      </c>
      <c r="C101" s="564" t="str">
        <f t="array" ref="C101">INDEX('Ledge  Tech'!$F$3:$G$109, MATCH($A$1,'Ledge  Tech'!$A$3:$A$109,0), MATCH(C98,'Ledge  Tech'!$F$2:$G$2,0))</f>
        <v>1-23</v>
      </c>
      <c r="D101" s="564">
        <f t="array" ref="D101">INDEX('Ledge  Tech'!$F$3:$G$109, MATCH($A$1,'Ledge  Tech'!$A$3:$A$109,0), MATCH(D98,'Ledge  Tech'!$F$2:$G$2,0))</f>
        <v>45</v>
      </c>
      <c r="E101" s="1136"/>
      <c r="F101" s="1136"/>
      <c r="G101" s="1136"/>
      <c r="H101" s="320"/>
      <c r="I101" s="320"/>
      <c r="J101" s="121"/>
      <c r="K101" s="451" t="str">
        <f>'テンプレート'!K119</f>
        <v>アイテム投擲</v>
      </c>
      <c r="L101" s="117"/>
      <c r="M101" s="445" t="str">
        <f>'テンプレート'!M119</f>
        <v>投擲フレーム</v>
      </c>
      <c r="N101" s="445" t="str">
        <f>'テンプレート'!N119</f>
        <v>Duration</v>
      </c>
      <c r="O101" s="180"/>
      <c r="P101" s="180"/>
      <c r="Q101" s="180"/>
      <c r="R101" s="180"/>
      <c r="S101" s="180"/>
      <c r="T101" s="180"/>
      <c r="U101" s="180"/>
      <c r="V101" s="180"/>
    </row>
    <row r="102" outlineLevel="1">
      <c r="A102" s="222"/>
      <c r="B102" s="447" t="s">
        <v>505</v>
      </c>
      <c r="C102" s="564" t="str">
        <f t="array" ref="C102">INDEX('Ledge  Tech'!$H$3:$I$109, MATCH($A$1,'Ledge  Tech'!$A$3:$A$109,0), MATCH(C98,'Ledge  Tech'!$H$2:$I$2,0))</f>
        <v>1-12</v>
      </c>
      <c r="D102" s="564">
        <f t="array" ref="D102">INDEX('Ledge  Tech'!$H$3:$I$109, MATCH($A$1,'Ledge  Tech'!$A$3:$A$109,0), MATCH(D98,'Ledge  Tech'!$H$2:$I$2,0))</f>
        <v>14</v>
      </c>
      <c r="E102" s="1136"/>
      <c r="F102" s="1136"/>
      <c r="G102" s="1136"/>
      <c r="H102" s="320"/>
      <c r="I102" s="320"/>
      <c r="J102" s="179"/>
      <c r="K102" s="1066" t="str">
        <f>'テンプレート'!K120</f>
        <v>Ground投擲</v>
      </c>
      <c r="L102" s="450" t="str">
        <f>'テンプレート'!L120</f>
        <v>前Throws</v>
      </c>
      <c r="M102" s="127" t="str">
        <f t="array" ref="M102">INDEX('Item Throws'!$G$3:$H$109, MATCH($A$1,'Item Throws'!$A$3:$A$109,0), MATCH(M$101,'Item Throws'!$G$2:$AA$2,0))</f>
        <v>8</v>
      </c>
      <c r="N102" s="127">
        <f t="array" ref="N102">INDEX('Item Throws'!$G$3:$H$109, MATCH($A$1,'Item Throws'!$A$3:$A$109,0), MATCH(N$101,'Item Throws'!$G$2:$AA$2,0))</f>
        <v>24</v>
      </c>
      <c r="O102" s="121"/>
      <c r="P102" s="121"/>
      <c r="Q102" s="121"/>
      <c r="R102" s="121"/>
      <c r="S102" s="121"/>
      <c r="T102" s="121"/>
      <c r="U102" s="121"/>
      <c r="V102" s="121"/>
    </row>
    <row r="103" outlineLevel="1">
      <c r="A103" s="207"/>
      <c r="B103" s="447" t="s">
        <v>506</v>
      </c>
      <c r="C103" s="564" t="str">
        <f t="array" ref="C103">INDEX('Ledge  Tech'!$J$3:$M$109, MATCH($A$1,'Ledge  Tech'!$A$3:$A$109,0), MATCH(C98,'Ledge  Tech'!$J$2:$M$2,0))</f>
        <v>1-23</v>
      </c>
      <c r="D103" s="564">
        <f t="array" ref="D103">INDEX('Ledge  Tech'!$J$3:$M$109, MATCH($A$1,'Ledge  Tech'!$A$3:$A$109,0), MATCH(D98,'Ledge  Tech'!$J$2:$M$2,0))</f>
        <v>55</v>
      </c>
      <c r="E103" s="564" t="str">
        <f t="array" ref="E103">INDEX('Ledge  Tech'!$J$3:$M$109, MATCH($A$1,'Ledge  Tech'!$A$3:$A$109,0), MATCH(E98,'Ledge  Tech'!$J$2:$M$2,0))</f>
        <v>21-23</v>
      </c>
      <c r="F103" s="564">
        <f t="array" ref="F103">INDEX('Ledge  Tech'!$J$3:$M$109, MATCH($A$1,'Ledge  Tech'!$A$3:$A$109,0), MATCH(F98,'Ledge  Tech'!$J$2:$M$2,0))</f>
        <v>9</v>
      </c>
      <c r="G103" s="564">
        <f>F103*1.2</f>
        <v>10.8</v>
      </c>
      <c r="H103" s="320"/>
      <c r="I103" s="320"/>
      <c r="J103" s="121"/>
      <c r="K103" s="222"/>
      <c r="L103" s="450" t="str">
        <f>'テンプレート'!L121</f>
        <v>後Throws</v>
      </c>
      <c r="M103" s="127" t="str">
        <f t="array" ref="M103">INDEX('Item Throws'!$I$3:$J$109, MATCH($A$1,'Item Throws'!$A$3:$A$109,0), MATCH(M$101,'Item Throws'!$I$2:$AA$2,0))</f>
        <v>11</v>
      </c>
      <c r="N103" s="127">
        <f t="array" ref="N103">INDEX('Item Throws'!$I$3:$J$109, MATCH($A$1,'Item Throws'!$A$3:$A$109,0), MATCH(N$101,'Item Throws'!$I$2:$AA$2,0))</f>
        <v>24</v>
      </c>
      <c r="O103" s="121"/>
      <c r="P103" s="121"/>
      <c r="Q103" s="121"/>
      <c r="R103" s="121"/>
      <c r="S103" s="121"/>
      <c r="T103" s="121"/>
      <c r="U103" s="121"/>
      <c r="V103" s="121"/>
    </row>
    <row r="104" outlineLevel="1">
      <c r="A104" s="446" t="s">
        <v>507</v>
      </c>
      <c r="B104" s="447" t="s">
        <v>455</v>
      </c>
      <c r="C104" s="564" t="str">
        <f t="array" ref="C104">INDEX('Ledge  Tech'!$N$3:$O$109, MATCH($A$1,'Ledge  Tech'!$A$3:$A$109,0), MATCH(C98,'Ledge  Tech'!$N$2:$O$2,0))</f>
        <v>1-20</v>
      </c>
      <c r="D104" s="564">
        <f t="array" ref="D104">INDEX('Ledge  Tech'!$N$3:$O$109, MATCH($A$1,'Ledge  Tech'!$A$3:$A$109,0), MATCH(D98,'Ledge  Tech'!$N$2:$O$2,0))</f>
        <v>26</v>
      </c>
      <c r="E104" s="1136"/>
      <c r="F104" s="1136"/>
      <c r="G104" s="1136"/>
      <c r="H104" s="320"/>
      <c r="I104" s="320"/>
      <c r="J104" s="179"/>
      <c r="K104" s="222"/>
      <c r="L104" s="450" t="str">
        <f>'テンプレート'!L122</f>
        <v>上Throws</v>
      </c>
      <c r="M104" s="127" t="str">
        <f t="array" ref="M104">INDEX('Item Throws'!$K$3:$L$109, MATCH($A$1,'Item Throws'!$A$3:$A$109,0), MATCH(M$101,'Item Throws'!$K$2:$AA$2,0))</f>
        <v>12</v>
      </c>
      <c r="N104" s="127">
        <f t="array" ref="N104">INDEX('Item Throws'!$K$3:$L$109, MATCH($A$1,'Item Throws'!$A$3:$A$109,0), MATCH(N$101,'Item Throws'!$K$2:$AA$2,0))</f>
        <v>23</v>
      </c>
      <c r="O104" s="320"/>
      <c r="P104" s="320"/>
      <c r="Q104" s="320"/>
      <c r="R104" s="320"/>
      <c r="S104" s="320"/>
      <c r="T104" s="320"/>
      <c r="U104" s="320"/>
      <c r="V104" s="320"/>
    </row>
    <row r="105" outlineLevel="1">
      <c r="A105" s="222"/>
      <c r="B105" s="447" t="s">
        <v>496</v>
      </c>
      <c r="C105" s="564" t="str">
        <f t="array" ref="C105">INDEX('Ledge  Tech'!$P$3:$Q$109, MATCH($A$1,'Ledge  Tech'!$A$3:$A$109,0), MATCH(C98,'Ledge  Tech'!$P$2:$Q$2,0))</f>
        <v>1-20</v>
      </c>
      <c r="D105" s="564">
        <f t="array" ref="D105">INDEX('Ledge  Tech'!$P$3:$Q$109, MATCH($A$1,'Ledge  Tech'!$A$3:$A$109,0), MATCH(D98,'Ledge  Tech'!$P$2:$Q$2,0))</f>
        <v>40</v>
      </c>
      <c r="E105" s="1136"/>
      <c r="F105" s="1136"/>
      <c r="G105" s="1136"/>
      <c r="H105" s="320"/>
      <c r="I105" s="320"/>
      <c r="J105" s="121"/>
      <c r="K105" s="222"/>
      <c r="L105" s="450" t="str">
        <f>'テンプレート'!L123</f>
        <v>下Throws</v>
      </c>
      <c r="M105" s="127" t="str">
        <f t="array" ref="M105">INDEX('Item Throws'!$M$3:$N$109, MATCH($A$1,'Item Throws'!$A$3:$A$109,0), MATCH(M$101,'Item Throws'!$M$2:$AA$2,0))</f>
        <v>7</v>
      </c>
      <c r="N105" s="127">
        <f t="array" ref="N105">INDEX('Item Throws'!$M$3:$N$109, MATCH($A$1,'Item Throws'!$A$3:$A$109,0), MATCH(N$101,'Item Throws'!$M$2:$AA$2,0))</f>
        <v>19</v>
      </c>
      <c r="O105" s="180"/>
      <c r="P105" s="180"/>
      <c r="Q105" s="180"/>
      <c r="R105" s="180"/>
      <c r="S105" s="180"/>
      <c r="T105" s="180"/>
      <c r="U105" s="180"/>
      <c r="V105" s="180"/>
    </row>
    <row r="106" outlineLevel="1">
      <c r="A106" s="207"/>
      <c r="B106" s="447" t="s">
        <v>497</v>
      </c>
      <c r="C106" s="564" t="str">
        <f t="array" ref="C106">INDEX('Ledge  Tech'!$R$3:$S$109, MATCH($A$1,'Ledge  Tech'!$A$3:$A$109,0), MATCH(C98,'Ledge  Tech'!$R$2:$S$2,0))</f>
        <v>1-20</v>
      </c>
      <c r="D106" s="564">
        <f t="array" ref="D106">INDEX('Ledge  Tech'!$R$3:$S$109, MATCH($A$1,'Ledge  Tech'!$A$3:$A$109,0), MATCH(D98,'Ledge  Tech'!$R$2:$S$2,0))</f>
        <v>40</v>
      </c>
      <c r="E106" s="1136"/>
      <c r="F106" s="1136"/>
      <c r="G106" s="1136"/>
      <c r="H106" s="320"/>
      <c r="I106" s="320"/>
      <c r="J106" s="179"/>
      <c r="K106" s="222"/>
      <c r="L106" s="453" t="str">
        <f>'テンプレート'!L124</f>
        <v>ダッシュ</v>
      </c>
      <c r="M106" s="127" t="str">
        <f t="array" ref="M106">INDEX('Item Throws'!$O$3:$P$109, MATCH($A$1,'Item Throws'!$A$3:$A$109,0), MATCH(M$101,'Item Throws'!$O$2:$AA$2,0))</f>
        <v>5</v>
      </c>
      <c r="N106" s="127">
        <f t="array" ref="N106">INDEX('Item Throws'!$O$3:$P$109, MATCH($A$1,'Item Throws'!$A$3:$A$109,0), MATCH(N$101,'Item Throws'!$O$2:$AA$2,0))</f>
        <v>29</v>
      </c>
      <c r="O106" s="180"/>
      <c r="P106" s="180"/>
      <c r="Q106" s="180"/>
      <c r="R106" s="180"/>
      <c r="S106" s="180"/>
      <c r="T106" s="180"/>
      <c r="U106" s="180"/>
      <c r="V106" s="180"/>
    </row>
    <row r="107" outlineLevel="1">
      <c r="A107" s="446" t="s">
        <v>508</v>
      </c>
      <c r="B107" s="447" t="s">
        <v>509</v>
      </c>
      <c r="C107" s="1136"/>
      <c r="D107" s="564" t="str">
        <f t="array" ref="D107">INDEX('Get-Ups'!$C$3:$C96, MATCH($A$1,'Get-Ups'!$A$3:$A$109,0), MATCH(D98,'Get-Ups'!$C$2:$AD$2,0))</f>
        <v>25</v>
      </c>
      <c r="E107" s="1136"/>
      <c r="F107" s="1136"/>
      <c r="G107" s="1136"/>
      <c r="H107" s="320"/>
      <c r="I107" s="320"/>
      <c r="J107" s="121"/>
      <c r="K107" s="207"/>
      <c r="L107" s="453" t="str">
        <f>'テンプレート'!L125</f>
        <v>On-Spot捨て</v>
      </c>
      <c r="M107" s="127" t="str">
        <f t="array" ref="M107">INDEX('Item Throws'!$Q$3:$R$109, MATCH($A$1,'Item Throws'!$A$3:$A$109,0), MATCH(M$101,'Item Throws'!$Q$2:$AA$2,0))</f>
        <v>6</v>
      </c>
      <c r="N107" s="127">
        <f t="array" ref="N107">INDEX('Item Throws'!$Q$3:$R$109, MATCH($A$1,'Item Throws'!$A$3:$A$109,0), MATCH(N$101,'Item Throws'!$Q$2:$AA$2,0))</f>
        <v>23</v>
      </c>
      <c r="O107" s="180"/>
      <c r="P107" s="180"/>
      <c r="Q107" s="180"/>
      <c r="R107" s="180"/>
      <c r="S107" s="180"/>
      <c r="T107" s="180"/>
      <c r="U107" s="180"/>
      <c r="V107" s="180"/>
    </row>
    <row r="108" outlineLevel="1">
      <c r="A108" s="222"/>
      <c r="B108" s="447" t="s">
        <v>455</v>
      </c>
      <c r="C108" s="2529" t="str">
        <f t="array" ref="C108">INDEX('Get-Ups'!$D$3:$E96, MATCH($A$1,'Get-Ups'!$A$3:$A$109,0), MATCH(C98,'Get-Ups'!$D$2:$AD$2,0))</f>
        <v>1-22</v>
      </c>
      <c r="D108" s="2530">
        <f t="array" ref="D108">INDEX('Get-Ups'!$D$3:$E96, MATCH($A$1,'Get-Ups'!$A$3:$A$109,0), MATCH(D98,'Get-Ups'!$D$2:$AD$2,0))</f>
        <v>29</v>
      </c>
      <c r="E108" s="1136"/>
      <c r="F108" s="1136"/>
      <c r="G108" s="1136"/>
      <c r="H108" s="320"/>
      <c r="I108" s="320"/>
      <c r="J108" s="179"/>
      <c r="K108" s="1066" t="str">
        <f>'テンプレート'!K126</f>
        <v>Air投擲</v>
      </c>
      <c r="L108" s="450" t="str">
        <f>'テンプレート'!L126</f>
        <v>前Throws</v>
      </c>
      <c r="M108" s="127" t="str">
        <f t="array" ref="M108">INDEX('Item Throws'!$S$3:$T$109, MATCH($A$1,'Item Throws'!$A$3:$A$109,0), MATCH(M$101,'Item Throws'!$S$2:$AA$2,0))</f>
        <v>8</v>
      </c>
      <c r="N108" s="127">
        <f t="array" ref="N108">INDEX('Item Throws'!$S$3:$T$109, MATCH($A$1,'Item Throws'!$A$3:$A$109,0), MATCH(N$101,'Item Throws'!$S$2:$AA$2,0))</f>
        <v>24</v>
      </c>
      <c r="O108" s="180"/>
      <c r="P108" s="180"/>
      <c r="Q108" s="180"/>
      <c r="R108" s="180"/>
      <c r="S108" s="180"/>
      <c r="T108" s="180"/>
      <c r="U108" s="180"/>
      <c r="V108" s="180"/>
    </row>
    <row r="109" outlineLevel="1">
      <c r="A109" s="222"/>
      <c r="B109" s="447" t="s">
        <v>496</v>
      </c>
      <c r="C109" s="2529" t="str">
        <f t="array" ref="C109">INDEX('Get-Ups'!$F$3:$G$109, MATCH($A$1,'Get-Ups'!$A$3:$A$109,0), MATCH(C98,'Get-Ups'!$F$2:$AD$2,0))</f>
        <v>1-21</v>
      </c>
      <c r="D109" s="2530">
        <f t="array" ref="D109">INDEX('Get-Ups'!$F$3:$G$109, MATCH($A$1,'Get-Ups'!$A$3:$A$109,0), MATCH(D98,'Get-Ups'!$F$2:$AD$2,0))</f>
        <v>35</v>
      </c>
      <c r="E109" s="1136"/>
      <c r="F109" s="1136"/>
      <c r="G109" s="1136"/>
      <c r="H109" s="320"/>
      <c r="I109" s="320"/>
      <c r="J109" s="121"/>
      <c r="K109" s="222"/>
      <c r="L109" s="450" t="str">
        <f>'テンプレート'!L127</f>
        <v>後Throws</v>
      </c>
      <c r="M109" s="127" t="str">
        <f t="array" ref="M109">INDEX('Item Throws'!$U$3:$V$109, MATCH($A$1,'Item Throws'!$A$3:$A$109,0), MATCH(M$101,'Item Throws'!$U$2:$AA$2,0))</f>
        <v>11</v>
      </c>
      <c r="N109" s="127">
        <f t="array" ref="N109">INDEX('Item Throws'!$U$3:$V$109, MATCH($A$1,'Item Throws'!$A$3:$A$109,0), MATCH(N$101,'Item Throws'!$U$2:$AA$2,0))</f>
        <v>24</v>
      </c>
      <c r="O109" s="180"/>
      <c r="P109" s="180"/>
      <c r="Q109" s="180"/>
      <c r="R109" s="180"/>
      <c r="S109" s="180"/>
      <c r="T109" s="180"/>
      <c r="U109" s="180"/>
      <c r="V109" s="180"/>
    </row>
    <row r="110" outlineLevel="1">
      <c r="A110" s="222"/>
      <c r="B110" s="447" t="s">
        <v>497</v>
      </c>
      <c r="C110" s="564" t="str">
        <f t="array" ref="C110">INDEX('Get-Ups'!$H$3:$I$109, MATCH($A$1,'Get-Ups'!$A$3:$A$109,0), MATCH(C98,'Get-Ups'!$H$2:$AD$2,0))</f>
        <v>1-22</v>
      </c>
      <c r="D110" s="564">
        <f t="array" ref="D110">INDEX('Get-Ups'!$H$3:$I$109, MATCH($A$1,'Get-Ups'!$A$3:$A$109,0), MATCH(D98,'Get-Ups'!$H$2:$AD$2,0))</f>
        <v>35</v>
      </c>
      <c r="E110" s="1136"/>
      <c r="F110" s="1136"/>
      <c r="G110" s="1136"/>
      <c r="H110" s="320"/>
      <c r="I110" s="320"/>
      <c r="J110" s="179"/>
      <c r="K110" s="222"/>
      <c r="L110" s="450" t="str">
        <f>'テンプレート'!L128</f>
        <v>上Throws</v>
      </c>
      <c r="M110" s="127" t="str">
        <f t="array" ref="M110">INDEX('Item Throws'!$W$3:$X$109, MATCH($A$1,'Item Throws'!$A$3:$A$109,0), MATCH(M$101,'Item Throws'!$W$2:$AA$2,0))</f>
        <v>12</v>
      </c>
      <c r="N110" s="127">
        <f t="array" ref="N110">INDEX('Item Throws'!$W$3:$X$109, MATCH($A$1,'Item Throws'!$A$3:$A$109,0), MATCH(N$101,'Item Throws'!$W$2:$AA$2,0))</f>
        <v>23</v>
      </c>
      <c r="O110" s="180"/>
      <c r="P110" s="180"/>
      <c r="Q110" s="180"/>
      <c r="R110" s="180"/>
      <c r="S110" s="180"/>
      <c r="T110" s="180"/>
      <c r="U110" s="180"/>
      <c r="V110" s="180"/>
    </row>
    <row r="111" outlineLevel="1">
      <c r="A111" s="222"/>
      <c r="B111" s="447" t="s">
        <v>510</v>
      </c>
      <c r="C111" s="2531" t="str">
        <f t="array" ref="C111">INDEX('Get-Ups'!$J$3:$M$109, MATCH($A$1,'Get-Ups'!$A$3:$A$109,0), MATCH(C98,'Get-Ups'!$J$2:$AD$2,0))</f>
        <v>1-27</v>
      </c>
      <c r="D111" s="2532">
        <f t="array" ref="D111">INDEX('Get-Ups'!$J$3:$M$109, MATCH($A$1,'Get-Ups'!$A$3:$A$109,0), MATCH(D98,'Get-Ups'!$J$2:$AD$2,0))</f>
        <v>45</v>
      </c>
      <c r="E111" s="2529" t="str">
        <f t="array" ref="E111">INDEX('Get-Ups'!$J$3:$M$109, MATCH($A$1,'Get-Ups'!$A$3:$A$109,0), MATCH(E98,'Get-Ups'!$J$2:$AD$2,0))</f>
        <v>19-20</v>
      </c>
      <c r="F111" s="2530">
        <f t="array" ref="F111">INDEX('Get-Ups'!$J$3:$M$109, MATCH($A$1,'Get-Ups'!$A$3:$A$109,0), MATCH(F98,'Get-Ups'!$J$2:$AD$2,0))</f>
        <v>7</v>
      </c>
      <c r="G111" s="564">
        <f t="shared" ref="G111:G112" si="3">F111*1.2</f>
        <v>8.4</v>
      </c>
      <c r="H111" s="320"/>
      <c r="I111" s="320"/>
      <c r="J111" s="121"/>
      <c r="K111" s="207"/>
      <c r="L111" s="450" t="str">
        <f>'テンプレート'!L129</f>
        <v>下Throws</v>
      </c>
      <c r="M111" s="127" t="str">
        <f t="array" ref="M111">INDEX('Item Throws'!$Y$3:$Z$109, MATCH($A$1,'Item Throws'!$A$3:$A$109,0), MATCH(M$101,'Item Throws'!$Y$2:$AA$2,0))</f>
        <v>7</v>
      </c>
      <c r="N111" s="127">
        <f t="array" ref="N111">INDEX('Item Throws'!$Y$3:$Z$109, MATCH($A$1,'Item Throws'!$A$3:$A$109,0), MATCH(N$101,'Item Throws'!$Y$2:$AA$2,0))</f>
        <v>19</v>
      </c>
      <c r="O111" s="121"/>
      <c r="P111" s="121"/>
      <c r="Q111" s="121"/>
      <c r="R111" s="121"/>
      <c r="S111" s="121"/>
      <c r="T111" s="121"/>
      <c r="U111" s="121"/>
      <c r="V111" s="121"/>
    </row>
    <row r="112" outlineLevel="1">
      <c r="A112" s="207"/>
      <c r="B112" s="458" t="s">
        <v>511</v>
      </c>
      <c r="C112" s="114"/>
      <c r="D112" s="114"/>
      <c r="E112" s="2529" t="str">
        <f t="array" ref="E112">INDEX('Get-Ups'!$N$3:$O$109, MATCH($A$1,'Get-Ups'!$A$3:$A$109,0), MATCH(E98,'Get-Ups'!$N$2:$AD$2,0))</f>
        <v>26-27</v>
      </c>
      <c r="F112" s="2530">
        <f t="array" ref="F112">INDEX('Get-Ups'!$N$3:$O$109, MATCH($A$1,'Get-Ups'!$A$3:$A$109,0), MATCH(F98,'Get-Ups'!$N$2:$AD$2,0))</f>
        <v>7</v>
      </c>
      <c r="G112" s="564">
        <f t="shared" si="3"/>
        <v>8.4</v>
      </c>
      <c r="H112" s="320"/>
      <c r="I112" s="320"/>
      <c r="J112" s="121"/>
      <c r="K112" s="459" t="str">
        <f>'テンプレート'!K130</f>
        <v>踏み台ジャンプ</v>
      </c>
      <c r="L112" s="224"/>
      <c r="M112" s="445" t="str">
        <f>'テンプレート'!M130</f>
        <v>Duration</v>
      </c>
      <c r="N112" s="138"/>
      <c r="O112" s="121"/>
      <c r="P112" s="121"/>
      <c r="Q112" s="121"/>
      <c r="R112" s="121"/>
      <c r="S112" s="121"/>
      <c r="T112" s="121"/>
      <c r="U112" s="121"/>
      <c r="V112" s="121"/>
    </row>
    <row r="113" outlineLevel="1">
      <c r="A113" s="446" t="s">
        <v>512</v>
      </c>
      <c r="B113" s="447" t="s">
        <v>509</v>
      </c>
      <c r="C113" s="1136"/>
      <c r="D113" s="2529" t="str">
        <f t="array" ref="D113">INDEX('Get-Ups'!$C$3:$C96, MATCH($A$1,'Get-Ups'!$A$3:$A$109,0), MATCH(D98,'Get-Ups'!$C$2,0))</f>
        <v>25</v>
      </c>
      <c r="E113" s="1136"/>
      <c r="F113" s="1136"/>
      <c r="G113" s="1136"/>
      <c r="H113" s="320"/>
      <c r="I113" s="320"/>
      <c r="J113" s="179"/>
      <c r="K113" s="460" t="str">
        <f>'テンプレート'!K131</f>
        <v>踏み</v>
      </c>
      <c r="L113" s="461" t="str">
        <f>'テンプレート'!L131</f>
        <v>踏み</v>
      </c>
      <c r="M113" s="127" t="str">
        <f t="array" ref="M113">INDEX('共通動作その他'!$C$3:$C$102, MATCH($A$1,'共通動作その他'!$A$3:$A$102,0), MATCH(M$112,'共通動作その他'!$C$2:$AA$2,0))</f>
        <v>-</v>
      </c>
      <c r="N113" s="462"/>
      <c r="O113" s="121"/>
      <c r="P113" s="121"/>
      <c r="Q113" s="121"/>
      <c r="R113" s="121"/>
      <c r="S113" s="121"/>
      <c r="T113" s="121"/>
      <c r="U113" s="121"/>
      <c r="V113" s="121"/>
    </row>
    <row r="114" outlineLevel="1">
      <c r="A114" s="222"/>
      <c r="B114" s="447" t="s">
        <v>455</v>
      </c>
      <c r="C114" s="2529" t="str">
        <f t="array" ref="C114">INDEX('Get-Ups'!$P$3:$Q$109, MATCH($A$1,'Get-Ups'!$A$3:$A$109,0), MATCH(C98,'Get-Ups'!$P$2:$AD$2,0))</f>
        <v>1-22</v>
      </c>
      <c r="D114" s="2530">
        <f t="array" ref="D114">INDEX('Get-Ups'!$P$3:$Q$109, MATCH($A$1,'Get-Ups'!$A$3:$A$109,0), MATCH(D98,'Get-Ups'!$P$2:$AD$2,0))</f>
        <v>29</v>
      </c>
      <c r="E114" s="1136"/>
      <c r="F114" s="1136"/>
      <c r="G114" s="1136"/>
      <c r="H114" s="320"/>
      <c r="I114" s="320"/>
      <c r="J114" s="121"/>
      <c r="K114" s="452" t="str">
        <f>'テンプレート'!K132</f>
        <v>踏まれ</v>
      </c>
      <c r="L114" s="461" t="str">
        <f>'テンプレート'!L132</f>
        <v>Ground踏まれ</v>
      </c>
      <c r="M114" s="127" t="str">
        <f t="array" ref="M114">INDEX('共通動作その他'!$D$3:$D$102, MATCH($A$1,'共通動作その他'!$A$3:$A$102,0), MATCH(M$112,'共通動作その他'!$D$2:$AA$2,0))</f>
        <v>-</v>
      </c>
      <c r="N114" s="462"/>
      <c r="O114" s="320"/>
      <c r="P114" s="320"/>
      <c r="Q114" s="320"/>
      <c r="R114" s="320"/>
      <c r="S114" s="320"/>
      <c r="T114" s="320"/>
      <c r="U114" s="320"/>
      <c r="V114" s="320"/>
    </row>
    <row r="115" outlineLevel="1">
      <c r="A115" s="222"/>
      <c r="B115" s="447" t="s">
        <v>496</v>
      </c>
      <c r="C115" s="2529" t="str">
        <f t="array" ref="C115">INDEX('Get-Ups'!$R$3:$S$109, MATCH($A$1,'Get-Ups'!$A$3:$A$109,0), MATCH(C98,'Get-Ups'!$R$2:$AD$2,0))</f>
        <v>1-19</v>
      </c>
      <c r="D115" s="2530">
        <f t="array" ref="D115">INDEX('Get-Ups'!$R$3:$S$109, MATCH($A$1,'Get-Ups'!$A$3:$A$109,0), MATCH(D98,'Get-Ups'!$R$2:$AD$2,0))</f>
        <v>35</v>
      </c>
      <c r="E115" s="1136"/>
      <c r="F115" s="1136"/>
      <c r="G115" s="1136"/>
      <c r="H115" s="320"/>
      <c r="I115" s="320"/>
      <c r="J115" s="179"/>
      <c r="K115" s="222"/>
      <c r="L115" s="461" t="str">
        <f>'テンプレート'!L133</f>
        <v>Ground硬直</v>
      </c>
      <c r="M115" s="127" t="str">
        <f t="array" ref="M115">INDEX('共通動作その他'!$E$3:$E$102, MATCH($A$1,'共通動作その他'!$A$3:$A$102,0), MATCH(M$112,'共通動作その他'!$E$2:$AA$2,0))</f>
        <v>-</v>
      </c>
      <c r="N115" s="108"/>
      <c r="O115" s="180"/>
      <c r="P115" s="180"/>
      <c r="Q115" s="180"/>
      <c r="R115" s="180"/>
      <c r="S115" s="180"/>
      <c r="T115" s="180"/>
      <c r="U115" s="180"/>
      <c r="V115" s="180"/>
    </row>
    <row r="116" outlineLevel="1">
      <c r="A116" s="222"/>
      <c r="B116" s="447" t="s">
        <v>497</v>
      </c>
      <c r="C116" s="2529" t="str">
        <f t="array" ref="C116">INDEX('Get-Ups'!$T$3:$U$109, MATCH($A$1,'Get-Ups'!$A$3:$A$109,0), MATCH(C98,'Get-Ups'!$T$2:$AD$2,0))</f>
        <v>1-24</v>
      </c>
      <c r="D116" s="2530">
        <f t="array" ref="D116">INDEX('Get-Ups'!$T$3:$U$109, MATCH($A$1,'Get-Ups'!$A$3:$A$109,0), MATCH(D98,'Get-Ups'!$T$2:$AD$2,0))</f>
        <v>35</v>
      </c>
      <c r="E116" s="1136"/>
      <c r="F116" s="1136"/>
      <c r="G116" s="1136"/>
      <c r="H116" s="320"/>
      <c r="I116" s="320"/>
      <c r="J116" s="121"/>
      <c r="K116" s="222"/>
      <c r="L116" s="461" t="str">
        <f>'テンプレート'!L134</f>
        <v>Air踏まれ</v>
      </c>
      <c r="M116" s="127" t="str">
        <f t="array" ref="M116">INDEX('共通動作その他'!$F$3:$F$102, MATCH($A$1,'共通動作その他'!$A$3:$A$102,0), MATCH(M$112,'共通動作その他'!$F$2:$AA$2,0))</f>
        <v>-</v>
      </c>
      <c r="N116" s="108"/>
      <c r="O116" s="180"/>
      <c r="P116" s="180"/>
      <c r="Q116" s="180"/>
      <c r="R116" s="180"/>
      <c r="S116" s="180"/>
      <c r="T116" s="180"/>
      <c r="U116" s="180"/>
      <c r="V116" s="180"/>
    </row>
    <row r="117" outlineLevel="1">
      <c r="A117" s="222"/>
      <c r="B117" s="447" t="s">
        <v>510</v>
      </c>
      <c r="C117" s="2531" t="str">
        <f t="array" ref="C117">INDEX('Get-Ups'!$V$3:$Y$109, MATCH($A$1,'Get-Ups'!$A$3:$A$109,0), MATCH(C98,'Get-Ups'!$V$2:$AD$2,0))</f>
        <v>1-27</v>
      </c>
      <c r="D117" s="2532">
        <f t="array" ref="D117">INDEX('Get-Ups'!$V$3:$Y$109, MATCH($A$1,'Get-Ups'!$A$3:$A$109,0), MATCH(D98,'Get-Ups'!$V$2:$AD$2,0))</f>
        <v>45</v>
      </c>
      <c r="E117" s="2529" t="str">
        <f t="array" ref="E117">INDEX('Get-Ups'!$V$3:$Y$109, MATCH($A$1,'Get-Ups'!$A$3:$A$109,0), MATCH(E98,'Get-Ups'!$V$2:$AD$2,0))</f>
        <v>19-20</v>
      </c>
      <c r="F117" s="2530">
        <f t="array" ref="F117">INDEX('Get-Ups'!$V$3:$Y$109, MATCH($A$1,'Get-Ups'!$A$3:$A$109,0), MATCH(F98,'Get-Ups'!$V$2:$AD$2,0))</f>
        <v>7</v>
      </c>
      <c r="G117" s="564">
        <f t="shared" ref="G117:G118" si="4">F117*1.2</f>
        <v>8.4</v>
      </c>
      <c r="H117" s="320"/>
      <c r="I117" s="320"/>
      <c r="J117" s="179"/>
      <c r="K117" s="222"/>
      <c r="L117" s="461" t="str">
        <f>'テンプレート'!L135</f>
        <v>Air落下</v>
      </c>
      <c r="M117" s="127" t="str">
        <f t="array" ref="M117">INDEX('共通動作その他'!$G$3:$G$102, MATCH($A$1,'共通動作その他'!$A$3:$A$102,0), MATCH(M$112,'共通動作その他'!$G$2:$AA$2,0))</f>
        <v>-</v>
      </c>
      <c r="N117" s="108"/>
      <c r="O117" s="180"/>
      <c r="P117" s="180"/>
      <c r="Q117" s="180"/>
      <c r="R117" s="180"/>
      <c r="S117" s="180"/>
      <c r="T117" s="180"/>
      <c r="U117" s="180"/>
      <c r="V117" s="180"/>
    </row>
    <row r="118" outlineLevel="1">
      <c r="A118" s="207"/>
      <c r="B118" s="458" t="s">
        <v>511</v>
      </c>
      <c r="C118" s="114"/>
      <c r="D118" s="114"/>
      <c r="E118" s="2529" t="str">
        <f t="array" ref="E118">INDEX('Get-Ups'!$Z$3:$AA$109, MATCH($A$1,'Get-Ups'!$A$3:$A$109,0), MATCH(E98,'Get-Ups'!$Z$2:$AD$2,0))</f>
        <v>26-27</v>
      </c>
      <c r="F118" s="2530">
        <f t="array" ref="F118">INDEX('Get-Ups'!$Z$3:$AA$109, MATCH($A$1,'Get-Ups'!$A$3:$A$109,0), MATCH(F98,'Get-Ups'!$Z$2:$AD$2,0))</f>
        <v>7</v>
      </c>
      <c r="G118" s="564">
        <f t="shared" si="4"/>
        <v>8.4</v>
      </c>
      <c r="H118" s="320"/>
      <c r="I118" s="320"/>
      <c r="J118" s="179"/>
      <c r="K118" s="451" t="str">
        <f>'テンプレート'!K136</f>
        <v>倒れダメージ</v>
      </c>
      <c r="L118" s="120"/>
      <c r="M118" s="445" t="str">
        <f>'テンプレート'!M136</f>
        <v>Duration</v>
      </c>
      <c r="N118" s="108"/>
      <c r="O118" s="180"/>
      <c r="P118" s="180"/>
      <c r="Q118" s="180"/>
      <c r="R118" s="180"/>
      <c r="S118" s="180"/>
      <c r="T118" s="180"/>
      <c r="U118" s="180"/>
      <c r="V118" s="180"/>
    </row>
    <row r="119" outlineLevel="1">
      <c r="A119" s="446" t="s">
        <v>513</v>
      </c>
      <c r="B119" s="447" t="s">
        <v>514</v>
      </c>
      <c r="C119" s="2529" t="str">
        <f t="array" ref="C119">INDEX(Tripping!$C$3:$D96, MATCH($A$1,Tripping!$A$3:$A$109,0), MATCH(C98,Tripping!$C$2:$AC$2,0))</f>
        <v>1-5</v>
      </c>
      <c r="D119" s="2530">
        <f t="array" ref="D119">INDEX(Tripping!$C$3:$D96, MATCH($A$1,Tripping!$A$3:$A$109,0), MATCH(D98,Tripping!$C$2:$AC$2,0))</f>
        <v>29</v>
      </c>
      <c r="E119" s="1136"/>
      <c r="F119" s="1136"/>
      <c r="G119" s="1136"/>
      <c r="H119" s="320"/>
      <c r="I119" s="320"/>
      <c r="J119" s="121"/>
      <c r="K119" s="460" t="str">
        <f>'テンプレート'!K137</f>
        <v>あお向け倒れ</v>
      </c>
      <c r="L119" s="453" t="str">
        <f>'テンプレート'!L137</f>
        <v>モーション大</v>
      </c>
      <c r="M119" s="127" t="str">
        <f t="array" ref="M119">INDEX('共通動作その他'!$H$3:$H$102, MATCH($A$1,'共通動作その他'!$A$3:$A$102,0), MATCH(M$118,'共通動作その他'!$H$2:$AA$2,0))</f>
        <v>-</v>
      </c>
      <c r="N119" s="462"/>
      <c r="O119" s="180"/>
      <c r="P119" s="180"/>
      <c r="Q119" s="180"/>
      <c r="R119" s="180"/>
      <c r="S119" s="180"/>
      <c r="T119" s="180"/>
      <c r="U119" s="180"/>
      <c r="V119" s="180"/>
    </row>
    <row r="120" outlineLevel="1">
      <c r="A120" s="222"/>
      <c r="B120" s="447" t="s">
        <v>515</v>
      </c>
      <c r="C120" s="2529" t="str">
        <f t="array" ref="C120">INDEX(Tripping!$E$3:$F96, MATCH($A$1,Tripping!$A$3:$A$109,0), MATCH(C98,Tripping!$E$2:$AC$2,0))</f>
        <v>1-5</v>
      </c>
      <c r="D120" s="2530">
        <f t="array" ref="D120">INDEX(Tripping!$E$3:$F96, MATCH($A$1,Tripping!$A$3:$A$109,0), MATCH(D98,Tripping!$E$2:$AC$2,0))</f>
        <v>39</v>
      </c>
      <c r="E120" s="1136"/>
      <c r="F120" s="1136"/>
      <c r="G120" s="1136"/>
      <c r="H120" s="320"/>
      <c r="I120" s="320"/>
      <c r="J120" s="179"/>
      <c r="K120" s="460" t="str">
        <f>'テンプレート'!K138</f>
        <v>うつ伏せ倒れ</v>
      </c>
      <c r="L120" s="453" t="str">
        <f>'テンプレート'!L138</f>
        <v>モーション大</v>
      </c>
      <c r="M120" s="127" t="str">
        <f t="array" ref="M120">INDEX('共通動作その他'!$I$3:$I$102, MATCH($A$1,'共通動作その他'!$A$3:$A$102,0), MATCH(M$118,'共通動作その他'!$I$2:$AA$2,0))</f>
        <v>-</v>
      </c>
      <c r="N120" s="462"/>
      <c r="O120" s="180"/>
      <c r="P120" s="180"/>
      <c r="Q120" s="180"/>
      <c r="R120" s="180"/>
      <c r="S120" s="180"/>
      <c r="T120" s="180"/>
      <c r="U120" s="180"/>
      <c r="V120" s="180"/>
    </row>
    <row r="121" outlineLevel="1">
      <c r="A121" s="222"/>
      <c r="B121" s="447" t="s">
        <v>455</v>
      </c>
      <c r="C121" s="2529" t="str">
        <f t="array" ref="C121">INDEX(Tripping!$G$3:$H$109, MATCH($A$1,Tripping!$A$3:$A$109,0), MATCH(C98,Tripping!$G$2:$AC$2,0))</f>
        <v>1-16</v>
      </c>
      <c r="D121" s="2530">
        <f t="array" ref="D121">INDEX(Tripping!$G$3:$H$109, MATCH($A$1,Tripping!$A$3:$A$109,0), MATCH(D98,Tripping!$G$2:$AC$2,0))</f>
        <v>21</v>
      </c>
      <c r="E121" s="1136"/>
      <c r="F121" s="1136"/>
      <c r="G121" s="1136"/>
      <c r="H121" s="320"/>
      <c r="I121" s="320"/>
      <c r="J121" s="121"/>
      <c r="K121" s="451" t="str">
        <f>'テンプレート'!K139</f>
        <v/>
      </c>
      <c r="L121" s="120"/>
      <c r="M121" s="445" t="str">
        <f>'テンプレート'!M139</f>
        <v/>
      </c>
      <c r="N121" s="108"/>
      <c r="O121" s="180"/>
      <c r="P121" s="180"/>
      <c r="Q121" s="180"/>
      <c r="R121" s="180"/>
      <c r="S121" s="180"/>
      <c r="T121" s="180"/>
      <c r="U121" s="180"/>
      <c r="V121" s="180"/>
    </row>
    <row r="122" outlineLevel="1">
      <c r="A122" s="222"/>
      <c r="B122" s="447" t="s">
        <v>496</v>
      </c>
      <c r="C122" s="2529" t="str">
        <f t="array" ref="C122">INDEX(Tripping!$I$3:$J$109, MATCH($A$1,Tripping!$A$3:$A$109,0), MATCH(C98,Tripping!$I$2:$AC$2,0))</f>
        <v>1-9</v>
      </c>
      <c r="D122" s="2530">
        <f t="array" ref="D122">INDEX(Tripping!$I$3:$J$109, MATCH($A$1,Tripping!$A$3:$A$109,0), MATCH(D98,Tripping!$I$2:$AC$2,0))</f>
        <v>28</v>
      </c>
      <c r="E122" s="1136"/>
      <c r="F122" s="1136"/>
      <c r="G122" s="1136"/>
      <c r="H122" s="320"/>
      <c r="I122" s="320"/>
      <c r="J122" s="320"/>
      <c r="K122" s="463" t="str">
        <f>'テンプレート'!K140</f>
        <v/>
      </c>
      <c r="L122" s="464" t="str">
        <f>'テンプレート'!L140</f>
        <v/>
      </c>
      <c r="M122" s="127" t="str">
        <f t="array" ref="M122">INDEX('共通動作その他'!$J$3:$J$102, MATCH($A$1,'共通動作その他'!$A$3:$A$102,0), MATCH(M$121,'共通動作その他'!$J$2:$AA$2,0))</f>
        <v>#N/A</v>
      </c>
      <c r="N122" s="108"/>
      <c r="O122" s="180"/>
      <c r="P122" s="180"/>
      <c r="Q122" s="180"/>
      <c r="R122" s="180"/>
      <c r="S122" s="180"/>
      <c r="T122" s="180"/>
      <c r="U122" s="180"/>
      <c r="V122" s="180"/>
    </row>
    <row r="123" outlineLevel="1">
      <c r="A123" s="222"/>
      <c r="B123" s="447" t="s">
        <v>497</v>
      </c>
      <c r="C123" s="2529" t="str">
        <f t="array" ref="C123">INDEX(Tripping!$K$3:$L$109, MATCH($A$1,Tripping!$A$3:$A$109,0), MATCH(C98,Tripping!$K$2:$AC$2,0))</f>
        <v>1-9</v>
      </c>
      <c r="D123" s="2530">
        <f t="array" ref="D123">INDEX(Tripping!$K$3:$L$109, MATCH($A$1,Tripping!$A$3:$A$109,0), MATCH(D98,Tripping!$K$2:$AC$2,0))</f>
        <v>28</v>
      </c>
      <c r="E123" s="1136"/>
      <c r="F123" s="1136"/>
      <c r="G123" s="1136"/>
      <c r="H123" s="320"/>
      <c r="I123" s="320"/>
      <c r="J123" s="320"/>
      <c r="K123" s="108"/>
      <c r="L123" s="180"/>
      <c r="M123" s="180"/>
      <c r="N123" s="108"/>
      <c r="O123" s="180"/>
      <c r="P123" s="180"/>
      <c r="Q123" s="180"/>
      <c r="R123" s="180"/>
      <c r="S123" s="180"/>
      <c r="T123" s="180"/>
      <c r="U123" s="180"/>
      <c r="V123" s="180"/>
    </row>
    <row r="124" outlineLevel="1">
      <c r="A124" s="222"/>
      <c r="B124" s="447" t="s">
        <v>510</v>
      </c>
      <c r="C124" s="2531" t="str">
        <f t="array" ref="C124">INDEX(Tripping!$M$3:$P$109, MATCH($A$1,Tripping!$A$3:$A$109,0), MATCH(C98,Tripping!$M$2:$AC$2,0))</f>
        <v>1-7</v>
      </c>
      <c r="D124" s="2532">
        <f t="array" ref="D124">INDEX(Tripping!$M$3:$P$109, MATCH($A$1,Tripping!$A$3:$A$109,0), MATCH(D98,Tripping!$M$2:$AC$2,0))</f>
        <v>49</v>
      </c>
      <c r="E124" s="2529" t="str">
        <f t="array" ref="E124">INDEX(Tripping!$M$3:$P$109, MATCH($A$1,Tripping!$A$3:$A$109,0), MATCH(E98,Tripping!$M$2:$AC$2,0))</f>
        <v>19-20</v>
      </c>
      <c r="F124" s="2530">
        <f t="array" ref="F124">INDEX(Tripping!$M$3:$P$109, MATCH($A$1,Tripping!$A$3:$A$109,0), MATCH(F98,Tripping!$M$2:$AC$2,0))</f>
        <v>5</v>
      </c>
      <c r="G124" s="564">
        <f t="shared" ref="G124:G125" si="5">F124*1.2</f>
        <v>6</v>
      </c>
      <c r="H124" s="320"/>
      <c r="I124" s="320"/>
      <c r="J124" s="320"/>
      <c r="K124" s="180"/>
      <c r="L124" s="180"/>
      <c r="M124" s="180"/>
      <c r="N124" s="108"/>
      <c r="O124" s="108"/>
      <c r="P124" s="108"/>
      <c r="Q124" s="108"/>
      <c r="R124" s="180"/>
      <c r="S124" s="180"/>
      <c r="T124" s="180"/>
      <c r="U124" s="180"/>
      <c r="V124" s="180"/>
    </row>
    <row r="125" outlineLevel="1">
      <c r="A125" s="207"/>
      <c r="B125" s="458" t="s">
        <v>511</v>
      </c>
      <c r="C125" s="114"/>
      <c r="D125" s="114"/>
      <c r="E125" s="2529" t="str">
        <f t="array" ref="E125">INDEX(Tripping!$Q$3:$R$109, MATCH($A$1,Tripping!$A$3:$A$109,0), MATCH(E98,Tripping!$Q$2:$AC$2,0))</f>
        <v>31-32</v>
      </c>
      <c r="F125" s="2530">
        <f t="array" ref="F125">INDEX(Tripping!$Q$3:$R$109, MATCH($A$1,Tripping!$A$3:$A$109,0), MATCH(F98,Tripping!$Q$2:$AC$2,0))</f>
        <v>5</v>
      </c>
      <c r="G125" s="564">
        <f t="shared" si="5"/>
        <v>6</v>
      </c>
      <c r="H125" s="320"/>
      <c r="I125" s="320"/>
      <c r="J125" s="320"/>
      <c r="K125" s="180"/>
      <c r="L125" s="180"/>
      <c r="M125" s="180"/>
      <c r="N125" s="108"/>
      <c r="O125" s="108"/>
      <c r="P125" s="108"/>
      <c r="Q125" s="108"/>
      <c r="R125" s="180"/>
      <c r="S125" s="180"/>
      <c r="T125" s="180"/>
      <c r="U125" s="180"/>
      <c r="V125" s="180"/>
    </row>
  </sheetData>
  <mergeCells count="124">
    <mergeCell ref="A104:A106"/>
    <mergeCell ref="A84:A85"/>
    <mergeCell ref="A86:A87"/>
    <mergeCell ref="A80:A81"/>
    <mergeCell ref="A82:A83"/>
    <mergeCell ref="C124:C125"/>
    <mergeCell ref="A119:A125"/>
    <mergeCell ref="H86:J87"/>
    <mergeCell ref="E86:E87"/>
    <mergeCell ref="H59:J59"/>
    <mergeCell ref="A59:B59"/>
    <mergeCell ref="H64:J64"/>
    <mergeCell ref="H60:J63"/>
    <mergeCell ref="C111:C112"/>
    <mergeCell ref="D124:D125"/>
    <mergeCell ref="C117:C118"/>
    <mergeCell ref="A89:B90"/>
    <mergeCell ref="A64:B64"/>
    <mergeCell ref="A60:A63"/>
    <mergeCell ref="E84:E85"/>
    <mergeCell ref="E82:E83"/>
    <mergeCell ref="C80:C81"/>
    <mergeCell ref="C82:C83"/>
    <mergeCell ref="H80:J81"/>
    <mergeCell ref="E80:E81"/>
    <mergeCell ref="H84:J85"/>
    <mergeCell ref="H82:J83"/>
    <mergeCell ref="H79:J79"/>
    <mergeCell ref="H8:J9"/>
    <mergeCell ref="H27:J27"/>
    <mergeCell ref="H26:J26"/>
    <mergeCell ref="H25:J25"/>
    <mergeCell ref="I10:I11"/>
    <mergeCell ref="H10:H11"/>
    <mergeCell ref="G16:H16"/>
    <mergeCell ref="E16:F16"/>
    <mergeCell ref="H40:J40"/>
    <mergeCell ref="H41:J41"/>
    <mergeCell ref="D42:D43"/>
    <mergeCell ref="H33:J34"/>
    <mergeCell ref="H31:J32"/>
    <mergeCell ref="H35:J35"/>
    <mergeCell ref="H29:J29"/>
    <mergeCell ref="H30:J30"/>
    <mergeCell ref="H36:J36"/>
    <mergeCell ref="H37:J37"/>
    <mergeCell ref="H6:H7"/>
    <mergeCell ref="I4:I5"/>
    <mergeCell ref="I6:I7"/>
    <mergeCell ref="H4:H5"/>
    <mergeCell ref="C1:G12"/>
    <mergeCell ref="K99:K100"/>
    <mergeCell ref="K101:L101"/>
    <mergeCell ref="K98:L98"/>
    <mergeCell ref="K1:M2"/>
    <mergeCell ref="H1:J2"/>
    <mergeCell ref="K16:N16"/>
    <mergeCell ref="H38:J39"/>
    <mergeCell ref="R51:V51"/>
    <mergeCell ref="R52:V54"/>
    <mergeCell ref="D52:D53"/>
    <mergeCell ref="I52:I54"/>
    <mergeCell ref="R47:V48"/>
    <mergeCell ref="R49:V49"/>
    <mergeCell ref="R46:V46"/>
    <mergeCell ref="D47:D48"/>
    <mergeCell ref="I47:I48"/>
    <mergeCell ref="D69:D71"/>
    <mergeCell ref="H69:J71"/>
    <mergeCell ref="V69:V71"/>
    <mergeCell ref="U69:U71"/>
    <mergeCell ref="H65:J67"/>
    <mergeCell ref="H68:J68"/>
    <mergeCell ref="V65:V67"/>
    <mergeCell ref="U65:U67"/>
    <mergeCell ref="D65:D67"/>
    <mergeCell ref="H58:J58"/>
    <mergeCell ref="V60:V63"/>
    <mergeCell ref="U60:U63"/>
    <mergeCell ref="J47:J48"/>
    <mergeCell ref="J52:J54"/>
    <mergeCell ref="R50:V50"/>
    <mergeCell ref="D60:D63"/>
    <mergeCell ref="H57:J57"/>
    <mergeCell ref="D111:D112"/>
    <mergeCell ref="D117:D118"/>
    <mergeCell ref="K118:L118"/>
    <mergeCell ref="K114:K117"/>
    <mergeCell ref="K121:L121"/>
    <mergeCell ref="K112:L112"/>
    <mergeCell ref="K102:K107"/>
    <mergeCell ref="K108:K111"/>
    <mergeCell ref="H28:J28"/>
    <mergeCell ref="H42:J43"/>
    <mergeCell ref="D33:D34"/>
    <mergeCell ref="D38:D39"/>
    <mergeCell ref="A47:A48"/>
    <mergeCell ref="A42:A43"/>
    <mergeCell ref="A37:A39"/>
    <mergeCell ref="A52:A54"/>
    <mergeCell ref="A57:B57"/>
    <mergeCell ref="A56:B56"/>
    <mergeCell ref="A68:B68"/>
    <mergeCell ref="A73:B74"/>
    <mergeCell ref="A11:B12"/>
    <mergeCell ref="C16:D16"/>
    <mergeCell ref="A15:B16"/>
    <mergeCell ref="A24:B25"/>
    <mergeCell ref="A33:A34"/>
    <mergeCell ref="A45:B46"/>
    <mergeCell ref="A99:A103"/>
    <mergeCell ref="A97:B98"/>
    <mergeCell ref="C84:C85"/>
    <mergeCell ref="C86:C87"/>
    <mergeCell ref="A94:A95"/>
    <mergeCell ref="A91:A93"/>
    <mergeCell ref="A79:B79"/>
    <mergeCell ref="A76:A78"/>
    <mergeCell ref="A65:A67"/>
    <mergeCell ref="A69:A71"/>
    <mergeCell ref="A113:A118"/>
    <mergeCell ref="A107:A112"/>
    <mergeCell ref="A26:A30"/>
    <mergeCell ref="A31:A32"/>
  </mergeCells>
  <conditionalFormatting sqref="K1:K15 K17:K53 K55:K79 K81 K83:K85 K87:K122">
    <cfRule type="containsText" dxfId="0" priority="1" operator="containsText" text="361">
      <formula>NOT(ISERROR(SEARCH(("361"),(K1))))</formula>
    </cfRule>
  </conditionalFormatting>
  <conditionalFormatting sqref="K1:K15 K17:K53 K55:K79 K81 K83:K85 K87:K122">
    <cfRule type="containsText" dxfId="1" priority="2" operator="containsText" text="363">
      <formula>NOT(ISERROR(SEARCH(("363"),(K1))))</formula>
    </cfRule>
  </conditionalFormatting>
  <conditionalFormatting sqref="K1:K15 K17:K53 K55:K79 K81 K83:K85 K87:K122">
    <cfRule type="containsText" dxfId="1" priority="3" operator="containsText" text="365">
      <formula>NOT(ISERROR(SEARCH(("365"),(K1))))</formula>
    </cfRule>
  </conditionalFormatting>
  <conditionalFormatting sqref="K1:K15 K17:K53 K55:K79 K81 K83:K85 K87:K122">
    <cfRule type="containsText" dxfId="1" priority="4" operator="containsText" text="366">
      <formula>NOT(ISERROR(SEARCH(("366"),(K1))))</formula>
    </cfRule>
  </conditionalFormatting>
  <conditionalFormatting sqref="K1:K15 K17:K53 K55:K79 K81 K83:K85 K87:K122">
    <cfRule type="containsText" dxfId="1" priority="5" operator="containsText" text="367">
      <formula>NOT(ISERROR(SEARCH(("367"),(K1))))</formula>
    </cfRule>
  </conditionalFormatting>
  <conditionalFormatting sqref="P81 P83:P85 P87">
    <cfRule type="cellIs" dxfId="2" priority="6" operator="equal">
      <formula>"敵のみ"</formula>
    </cfRule>
  </conditionalFormatting>
  <conditionalFormatting sqref="D81 D83:D85 D87">
    <cfRule type="cellIs" dxfId="3" priority="7" operator="equal">
      <formula>"-"</formula>
    </cfRule>
  </conditionalFormatting>
  <conditionalFormatting sqref="O1:O53 O55:O79 O81 O83:O85 O87:O125 P87">
    <cfRule type="cellIs" dxfId="4" priority="8" operator="greaterThan">
      <formula>0</formula>
    </cfRule>
  </conditionalFormatting>
  <conditionalFormatting sqref="P1:Q53 P55:Q79 P81:Q81 P83:Q85 P87:Q125">
    <cfRule type="cellIs" dxfId="5" priority="9" operator="lessThan">
      <formula>1</formula>
    </cfRule>
  </conditionalFormatting>
  <conditionalFormatting sqref="P1:Q53 P55:Q79 P81:Q81 P83:Q85 P87:Q125">
    <cfRule type="cellIs" dxfId="4" priority="10" operator="greaterThan">
      <formula>1</formula>
    </cfRule>
  </conditionalFormatting>
  <conditionalFormatting sqref="N25:N53 N55:N79 N81 N83:N85 N87">
    <cfRule type="cellIs" dxfId="6" priority="11" operator="greaterThan">
      <formula>0</formula>
    </cfRule>
  </conditionalFormatting>
  <conditionalFormatting sqref="N1:N15 N17:N53 N55:N79 N81 N83:N85 N87:N125">
    <cfRule type="containsText" dxfId="6" priority="12" operator="containsText" text="/">
      <formula>NOT(ISERROR(SEARCH(("/"),(N1))))</formula>
    </cfRule>
  </conditionalFormatting>
  <drawing r:id="rId2"/>
  <legacyDrawing r:id="rId3"/>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5709D"/>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926" t="s">
        <v>4793</v>
      </c>
      <c r="B1" s="2927"/>
      <c r="C1" s="2928" t="str">
        <f>IMAGE(VLOOKUP($A$1,Fighters!A2:AI107,12,FALSE),1)</f>
        <v/>
      </c>
      <c r="D1" s="2929"/>
      <c r="E1" s="2929"/>
      <c r="F1" s="2929"/>
      <c r="G1" s="2930"/>
      <c r="H1" s="2931"/>
      <c r="I1" s="2929"/>
      <c r="J1" s="2930"/>
      <c r="K1" s="2932"/>
      <c r="L1" s="2929"/>
      <c r="M1" s="2930"/>
      <c r="N1" s="2933"/>
      <c r="O1" s="2933"/>
      <c r="P1" s="2933"/>
      <c r="Q1" s="2933"/>
      <c r="R1" s="2934"/>
      <c r="S1" s="2934"/>
      <c r="T1" s="2934"/>
      <c r="U1" s="2934"/>
      <c r="V1" s="2934"/>
    </row>
    <row r="2">
      <c r="A2" s="2935" t="str">
        <f>VLOOKUP($A$1,Fighters!$A$2:$AI$81,6,FALSE)</f>
        <v>#05709d</v>
      </c>
      <c r="B2" s="2927"/>
      <c r="C2" s="2936"/>
      <c r="G2" s="2937"/>
      <c r="H2" s="2938"/>
      <c r="I2" s="2939"/>
      <c r="J2" s="2940"/>
      <c r="K2" s="2938"/>
      <c r="L2" s="2939"/>
      <c r="M2" s="2940"/>
      <c r="N2" s="2933"/>
      <c r="O2" s="2933"/>
      <c r="P2" s="2933"/>
      <c r="Q2" s="2933"/>
      <c r="R2" s="2934"/>
      <c r="S2" s="2934"/>
      <c r="T2" s="2934"/>
      <c r="U2" s="2934"/>
      <c r="V2" s="2934"/>
    </row>
    <row r="3">
      <c r="A3" s="2935" t="str">
        <f>VLOOKUP($A$1,Fighters!$A$2:$AI$81,14,FALSE)</f>
        <v>66'. リヒター</v>
      </c>
      <c r="B3" s="2927"/>
      <c r="C3" s="2936"/>
      <c r="G3" s="2937"/>
      <c r="H3" s="2941"/>
      <c r="I3" s="2941"/>
      <c r="J3" s="2941"/>
      <c r="K3" s="2942"/>
      <c r="L3" s="2942"/>
      <c r="M3" s="2942"/>
      <c r="N3" s="2933"/>
      <c r="O3" s="2933"/>
      <c r="P3" s="2933"/>
      <c r="Q3" s="2933"/>
      <c r="R3" s="2943"/>
      <c r="S3" s="2934"/>
      <c r="T3" s="2934"/>
      <c r="U3" s="2934"/>
      <c r="V3" s="2934"/>
    </row>
    <row r="4">
      <c r="A4" s="2935" t="str">
        <f>VLOOKUP($A$1,Fighters!$A$2:$AI$81,13,FALSE)</f>
        <v>1</v>
      </c>
      <c r="B4" s="2927"/>
      <c r="C4" s="2936"/>
      <c r="G4" s="2937"/>
      <c r="H4" s="2944"/>
      <c r="I4" s="2944"/>
      <c r="J4" s="2941"/>
      <c r="K4" s="2942"/>
      <c r="L4" s="2942"/>
      <c r="M4" s="2942"/>
      <c r="N4" s="2933"/>
      <c r="O4" s="2933"/>
      <c r="P4" s="2933"/>
      <c r="Q4" s="2933"/>
      <c r="R4" s="2943"/>
      <c r="S4" s="2934"/>
      <c r="T4" s="2934"/>
      <c r="U4" s="2934"/>
      <c r="V4" s="2934"/>
    </row>
    <row r="5" ht="16.5" customHeight="1">
      <c r="A5" s="2926"/>
      <c r="B5" s="2927"/>
      <c r="C5" s="2936"/>
      <c r="G5" s="2937"/>
      <c r="H5" s="2945"/>
      <c r="I5" s="2945"/>
      <c r="J5" s="2946"/>
      <c r="K5" s="2947"/>
      <c r="L5" s="2948"/>
      <c r="M5" s="2948"/>
      <c r="N5" s="2933"/>
      <c r="O5" s="2933"/>
      <c r="P5" s="2933"/>
      <c r="Q5" s="2933"/>
      <c r="R5" s="2943"/>
      <c r="S5" s="2934"/>
      <c r="T5" s="2934"/>
      <c r="U5" s="2934"/>
      <c r="V5" s="2934"/>
    </row>
    <row r="6">
      <c r="A6" s="2927"/>
      <c r="B6" s="2927"/>
      <c r="C6" s="2936"/>
      <c r="G6" s="2937"/>
      <c r="H6" s="2944"/>
      <c r="I6" s="2949" t="s">
        <v>6</v>
      </c>
      <c r="J6" s="2947"/>
      <c r="K6" s="2950"/>
      <c r="L6" s="2948"/>
      <c r="M6" s="2948"/>
      <c r="N6" s="2933"/>
      <c r="O6" s="2933"/>
      <c r="P6" s="2933"/>
      <c r="Q6" s="2933"/>
      <c r="R6" s="2943"/>
      <c r="S6" s="2934"/>
      <c r="T6" s="2934"/>
      <c r="U6" s="2934"/>
      <c r="V6" s="2934"/>
    </row>
    <row r="7">
      <c r="A7" s="2927"/>
      <c r="B7" s="2927"/>
      <c r="C7" s="2936"/>
      <c r="G7" s="2937"/>
      <c r="H7" s="2945"/>
      <c r="I7" s="2945"/>
      <c r="J7" s="2947"/>
      <c r="K7" s="2950"/>
      <c r="L7" s="2948"/>
      <c r="M7" s="2948"/>
      <c r="N7" s="2933"/>
      <c r="O7" s="2933"/>
      <c r="P7" s="2933"/>
      <c r="Q7" s="2933"/>
      <c r="R7" s="2943"/>
      <c r="S7" s="2934"/>
      <c r="T7" s="2934"/>
      <c r="U7" s="2934"/>
      <c r="V7" s="2934"/>
    </row>
    <row r="8">
      <c r="A8" s="2927"/>
      <c r="B8" s="2927"/>
      <c r="C8" s="2936"/>
      <c r="G8" s="2937"/>
      <c r="H8" s="2951">
        <v>43628.94419689815</v>
      </c>
      <c r="I8" s="2929"/>
      <c r="J8" s="2930"/>
      <c r="K8" s="2947"/>
      <c r="L8" s="2948"/>
      <c r="M8" s="2948"/>
      <c r="N8" s="2933"/>
      <c r="O8" s="2933"/>
      <c r="P8" s="2933"/>
      <c r="Q8" s="2933"/>
      <c r="R8" s="2943"/>
      <c r="S8" s="2934"/>
      <c r="T8" s="2934"/>
      <c r="U8" s="2934"/>
      <c r="V8" s="2934"/>
    </row>
    <row r="9">
      <c r="A9" s="2927"/>
      <c r="B9" s="2927"/>
      <c r="C9" s="2936"/>
      <c r="G9" s="2937"/>
      <c r="H9" s="2938"/>
      <c r="I9" s="2939"/>
      <c r="J9" s="2940"/>
      <c r="K9" s="2934"/>
      <c r="L9" s="2933"/>
      <c r="M9" s="2933"/>
      <c r="N9" s="2933"/>
      <c r="O9" s="2933"/>
      <c r="P9" s="2933"/>
      <c r="Q9" s="2933"/>
      <c r="R9" s="2943"/>
      <c r="S9" s="2934"/>
      <c r="T9" s="2934"/>
      <c r="U9" s="2934"/>
      <c r="V9" s="2934"/>
    </row>
    <row r="10">
      <c r="A10" s="2927"/>
      <c r="B10" s="2927"/>
      <c r="C10" s="2936"/>
      <c r="G10" s="2937"/>
      <c r="H10" s="2952"/>
      <c r="I10" s="2952"/>
      <c r="J10" s="2934"/>
      <c r="K10" s="2934"/>
      <c r="L10" s="2933"/>
      <c r="M10" s="2933"/>
      <c r="N10" s="2933"/>
      <c r="O10" s="2933"/>
      <c r="P10" s="2933"/>
      <c r="Q10" s="2933"/>
      <c r="R10" s="2943"/>
      <c r="S10" s="2934"/>
      <c r="T10" s="2934"/>
      <c r="U10" s="2934"/>
      <c r="V10" s="2934"/>
    </row>
    <row r="11">
      <c r="A11" s="2953" t="s">
        <v>11</v>
      </c>
      <c r="B11" s="2930"/>
      <c r="C11" s="2936"/>
      <c r="G11" s="2937"/>
      <c r="H11" s="2945"/>
      <c r="I11" s="2945"/>
      <c r="J11" s="2934"/>
      <c r="K11" s="2934"/>
      <c r="L11" s="2933"/>
      <c r="M11" s="2933"/>
      <c r="N11" s="2933"/>
      <c r="O11" s="2933"/>
      <c r="P11" s="2933"/>
      <c r="Q11" s="2933"/>
      <c r="R11" s="2943"/>
      <c r="S11" s="2934"/>
      <c r="T11" s="2934"/>
      <c r="U11" s="2934"/>
      <c r="V11" s="2934"/>
    </row>
    <row r="12">
      <c r="A12" s="2938"/>
      <c r="B12" s="2940"/>
      <c r="C12" s="2938"/>
      <c r="D12" s="2939"/>
      <c r="E12" s="2939"/>
      <c r="F12" s="2939"/>
      <c r="G12" s="2940"/>
      <c r="H12" s="2954"/>
      <c r="I12" s="2954"/>
      <c r="J12" s="2927"/>
      <c r="K12" s="2927"/>
      <c r="L12" s="2933"/>
      <c r="M12" s="2933"/>
      <c r="N12" s="2933"/>
      <c r="O12" s="2933"/>
      <c r="P12" s="2933"/>
      <c r="Q12" s="2933"/>
      <c r="R12" s="2943"/>
      <c r="S12" s="2934"/>
      <c r="T12" s="2934"/>
      <c r="U12" s="2934"/>
      <c r="V12" s="293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107 [12th]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1.73 [73rd]</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12 [76th]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0.76 [74th]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51F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0.1398 [50th]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30 [65th]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1.52 [66th]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0.085 [71st]</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18 [10th]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0.94 [65th]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0.03 [77th]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29 [63rd]</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1.85 [7th]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0.02 [5th]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2.96 [7th]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0.085 [50th]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
        <v>180</v>
      </c>
      <c r="L25" s="193" t="s">
        <v>181</v>
      </c>
      <c r="M25" s="193" t="s">
        <v>182</v>
      </c>
      <c r="N25" s="193" t="s">
        <v>183</v>
      </c>
      <c r="O25" s="194" t="s">
        <v>184</v>
      </c>
      <c r="P25" s="193" t="s">
        <v>185</v>
      </c>
      <c r="Q25" s="194" t="s">
        <v>186</v>
      </c>
      <c r="R25" s="105"/>
      <c r="S25" s="105"/>
      <c r="T25" s="105"/>
      <c r="U25" s="105"/>
      <c r="V25" s="105"/>
    </row>
    <row r="26" outlineLevel="1">
      <c r="A26" s="195" t="s">
        <v>54</v>
      </c>
      <c r="B26" s="196" t="s">
        <v>55</v>
      </c>
      <c r="C26" s="701" t="s">
        <v>229</v>
      </c>
      <c r="D26" s="701" t="s">
        <v>150</v>
      </c>
      <c r="E26" s="201" t="s">
        <v>303</v>
      </c>
      <c r="F26" s="200">
        <v>2.4</v>
      </c>
      <c r="G26" s="201" t="s">
        <v>70</v>
      </c>
      <c r="H26" s="228" t="s">
        <v>4791</v>
      </c>
      <c r="I26" s="120"/>
      <c r="J26" s="117"/>
      <c r="K26" s="200" t="s">
        <v>4854</v>
      </c>
      <c r="L26" s="200">
        <v>20.0</v>
      </c>
      <c r="M26" s="205" t="s">
        <v>4855</v>
      </c>
      <c r="N26" s="205">
        <v>0.0</v>
      </c>
      <c r="O26" s="205">
        <v>0.0</v>
      </c>
      <c r="P26" s="205"/>
      <c r="Q26" s="205"/>
      <c r="R26" s="105"/>
      <c r="S26" s="105"/>
      <c r="T26" s="105"/>
      <c r="U26" s="105"/>
      <c r="V26" s="105"/>
    </row>
    <row r="27" outlineLevel="1">
      <c r="A27" s="222"/>
      <c r="B27" s="208" t="s">
        <v>63</v>
      </c>
      <c r="C27" s="355" t="s">
        <v>95</v>
      </c>
      <c r="D27" s="355" t="s">
        <v>150</v>
      </c>
      <c r="E27" s="210" t="s">
        <v>303</v>
      </c>
      <c r="F27" s="200">
        <v>2.4</v>
      </c>
      <c r="G27" s="201" t="s">
        <v>70</v>
      </c>
      <c r="H27" s="228" t="s">
        <v>4792</v>
      </c>
      <c r="I27" s="120"/>
      <c r="J27" s="117"/>
      <c r="K27" s="200" t="s">
        <v>1271</v>
      </c>
      <c r="L27" s="200" t="s">
        <v>4856</v>
      </c>
      <c r="M27" s="205" t="s">
        <v>4857</v>
      </c>
      <c r="N27" s="205">
        <v>0.0</v>
      </c>
      <c r="O27" s="205">
        <v>0.0</v>
      </c>
      <c r="P27" s="205"/>
      <c r="Q27" s="205"/>
      <c r="R27" s="105"/>
      <c r="S27" s="105"/>
      <c r="T27" s="105"/>
      <c r="U27" s="105"/>
      <c r="V27" s="105"/>
    </row>
    <row r="28" outlineLevel="1">
      <c r="A28" s="222"/>
      <c r="B28" s="208" t="s">
        <v>680</v>
      </c>
      <c r="C28" s="704"/>
      <c r="D28" s="355" t="s">
        <v>66</v>
      </c>
      <c r="E28" s="704"/>
      <c r="F28" s="703"/>
      <c r="G28" s="704"/>
      <c r="H28" s="228"/>
      <c r="I28" s="120"/>
      <c r="J28" s="117"/>
      <c r="K28" s="407"/>
      <c r="L28" s="407"/>
      <c r="M28" s="407"/>
      <c r="N28" s="407"/>
      <c r="O28" s="407"/>
      <c r="P28" s="407"/>
      <c r="Q28" s="407"/>
      <c r="R28" s="105"/>
      <c r="S28" s="105"/>
      <c r="T28" s="105"/>
      <c r="U28" s="105"/>
      <c r="V28" s="105"/>
    </row>
    <row r="29" outlineLevel="1">
      <c r="A29" s="222"/>
      <c r="B29" s="208" t="s">
        <v>681</v>
      </c>
      <c r="C29" s="355" t="s">
        <v>4794</v>
      </c>
      <c r="D29" s="355" t="s">
        <v>122</v>
      </c>
      <c r="E29" s="355" t="s">
        <v>1054</v>
      </c>
      <c r="F29" s="200">
        <v>0.6</v>
      </c>
      <c r="G29" s="276" t="s">
        <v>193</v>
      </c>
      <c r="H29" s="228" t="s">
        <v>4795</v>
      </c>
      <c r="I29" s="120"/>
      <c r="J29" s="117"/>
      <c r="K29" s="200">
        <v>361.0</v>
      </c>
      <c r="L29" s="200">
        <v>10.0</v>
      </c>
      <c r="M29" s="205">
        <v>8.0</v>
      </c>
      <c r="N29" s="205">
        <v>0.0</v>
      </c>
      <c r="O29" s="205">
        <v>0.0</v>
      </c>
      <c r="P29" s="205"/>
      <c r="Q29" s="205"/>
      <c r="R29" s="105"/>
      <c r="S29" s="105"/>
      <c r="T29" s="105"/>
      <c r="U29" s="105"/>
      <c r="V29" s="105"/>
    </row>
    <row r="30" outlineLevel="1">
      <c r="A30" s="207"/>
      <c r="B30" s="208" t="s">
        <v>685</v>
      </c>
      <c r="C30" s="355" t="s">
        <v>95</v>
      </c>
      <c r="D30" s="355" t="s">
        <v>345</v>
      </c>
      <c r="E30" s="355" t="s">
        <v>473</v>
      </c>
      <c r="F30" s="200">
        <v>3.0</v>
      </c>
      <c r="G30" s="355" t="s">
        <v>193</v>
      </c>
      <c r="H30" s="228"/>
      <c r="I30" s="120"/>
      <c r="J30" s="117"/>
      <c r="K30" s="200">
        <v>55.0</v>
      </c>
      <c r="L30" s="200">
        <v>115.0</v>
      </c>
      <c r="M30" s="205">
        <v>0.0</v>
      </c>
      <c r="N30" s="205">
        <v>0.0</v>
      </c>
      <c r="O30" s="205">
        <v>0.0</v>
      </c>
      <c r="P30" s="205"/>
      <c r="Q30" s="205"/>
      <c r="R30" s="105"/>
      <c r="S30" s="105"/>
      <c r="T30" s="105"/>
      <c r="U30" s="105"/>
      <c r="V30" s="105"/>
    </row>
    <row r="31" outlineLevel="1">
      <c r="A31" s="195" t="s">
        <v>4796</v>
      </c>
      <c r="B31" s="208"/>
      <c r="C31" s="355" t="s">
        <v>4797</v>
      </c>
      <c r="D31" s="704"/>
      <c r="E31" s="355" t="s">
        <v>4798</v>
      </c>
      <c r="F31" s="200" t="s">
        <v>4799</v>
      </c>
      <c r="G31" s="201" t="s">
        <v>1331</v>
      </c>
      <c r="H31" s="243" t="s">
        <v>4800</v>
      </c>
      <c r="I31" s="221"/>
      <c r="J31" s="110"/>
      <c r="K31" s="200"/>
      <c r="L31" s="203"/>
      <c r="M31" s="204"/>
      <c r="N31" s="204"/>
      <c r="O31" s="205">
        <v>0.0</v>
      </c>
      <c r="P31" s="205"/>
      <c r="Q31" s="205"/>
      <c r="R31" s="105"/>
      <c r="S31" s="105"/>
      <c r="T31" s="105"/>
      <c r="U31" s="105"/>
      <c r="V31" s="105"/>
    </row>
    <row r="32" outlineLevel="1">
      <c r="A32" s="207"/>
      <c r="B32" s="208" t="s">
        <v>633</v>
      </c>
      <c r="C32" s="704"/>
      <c r="D32" s="355" t="s">
        <v>122</v>
      </c>
      <c r="E32" s="704"/>
      <c r="F32" s="704"/>
      <c r="G32" s="704"/>
      <c r="H32" s="112"/>
      <c r="I32" s="224"/>
      <c r="J32" s="114"/>
      <c r="K32" s="200"/>
      <c r="L32" s="203"/>
      <c r="M32" s="204"/>
      <c r="N32" s="204"/>
      <c r="O32" s="205"/>
      <c r="P32" s="205"/>
      <c r="Q32" s="205"/>
      <c r="R32" s="105"/>
      <c r="S32" s="105"/>
      <c r="T32" s="105"/>
      <c r="U32" s="105"/>
      <c r="V32" s="105"/>
    </row>
    <row r="33" outlineLevel="1">
      <c r="A33" s="195" t="s">
        <v>72</v>
      </c>
      <c r="B33" s="208" t="s">
        <v>284</v>
      </c>
      <c r="C33" s="355" t="s">
        <v>4801</v>
      </c>
      <c r="D33" s="314" t="s">
        <v>112</v>
      </c>
      <c r="E33" s="355" t="s">
        <v>84</v>
      </c>
      <c r="F33" s="200">
        <v>2.04</v>
      </c>
      <c r="G33" s="201" t="s">
        <v>70</v>
      </c>
      <c r="H33" s="243" t="s">
        <v>1117</v>
      </c>
      <c r="I33" s="221"/>
      <c r="J33" s="110"/>
      <c r="K33" s="200" t="s">
        <v>4858</v>
      </c>
      <c r="L33" s="200">
        <v>10.0</v>
      </c>
      <c r="M33" s="205" t="s">
        <v>4859</v>
      </c>
      <c r="N33" s="205">
        <v>0.0</v>
      </c>
      <c r="O33" s="205">
        <v>0.0</v>
      </c>
      <c r="P33" s="205"/>
      <c r="Q33" s="205"/>
      <c r="R33" s="105"/>
      <c r="S33" s="105"/>
      <c r="T33" s="105"/>
      <c r="U33" s="105"/>
      <c r="V33" s="105"/>
    </row>
    <row r="34" outlineLevel="1">
      <c r="A34" s="207"/>
      <c r="B34" s="208" t="s">
        <v>298</v>
      </c>
      <c r="C34" s="355" t="s">
        <v>651</v>
      </c>
      <c r="D34" s="114"/>
      <c r="E34" s="355" t="s">
        <v>587</v>
      </c>
      <c r="F34" s="200">
        <v>4.2</v>
      </c>
      <c r="G34" s="201" t="s">
        <v>193</v>
      </c>
      <c r="H34" s="112"/>
      <c r="I34" s="224"/>
      <c r="J34" s="114"/>
      <c r="K34" s="200"/>
      <c r="L34" s="200"/>
      <c r="M34" s="205"/>
      <c r="N34" s="205"/>
      <c r="O34" s="205"/>
      <c r="P34" s="205"/>
      <c r="Q34" s="205"/>
      <c r="R34" s="105"/>
      <c r="S34" s="105"/>
      <c r="T34" s="105"/>
      <c r="U34" s="105"/>
      <c r="V34" s="105"/>
    </row>
    <row r="35" outlineLevel="1">
      <c r="A35" s="236" t="s">
        <v>82</v>
      </c>
      <c r="B35" s="208"/>
      <c r="C35" s="355" t="s">
        <v>255</v>
      </c>
      <c r="D35" s="355" t="s">
        <v>213</v>
      </c>
      <c r="E35" s="355" t="s">
        <v>4802</v>
      </c>
      <c r="F35" s="200" t="s">
        <v>4803</v>
      </c>
      <c r="G35" s="201" t="s">
        <v>4804</v>
      </c>
      <c r="H35" s="228" t="s">
        <v>4805</v>
      </c>
      <c r="I35" s="120"/>
      <c r="J35" s="117"/>
      <c r="K35" s="200">
        <v>361.0</v>
      </c>
      <c r="L35" s="200">
        <v>65.0</v>
      </c>
      <c r="M35" s="205">
        <v>65.0</v>
      </c>
      <c r="N35" s="205">
        <v>0.0</v>
      </c>
      <c r="O35" s="205">
        <v>0.0</v>
      </c>
      <c r="P35" s="205"/>
      <c r="Q35" s="205"/>
      <c r="R35" s="105"/>
      <c r="S35" s="105"/>
      <c r="T35" s="105"/>
      <c r="U35" s="105"/>
      <c r="V35" s="105"/>
    </row>
    <row r="36" outlineLevel="1">
      <c r="A36" s="236" t="s">
        <v>93</v>
      </c>
      <c r="B36" s="214"/>
      <c r="C36" s="355" t="s">
        <v>4806</v>
      </c>
      <c r="D36" s="355" t="s">
        <v>118</v>
      </c>
      <c r="E36" s="355" t="s">
        <v>4807</v>
      </c>
      <c r="F36" s="200" t="s">
        <v>4808</v>
      </c>
      <c r="G36" s="201" t="s">
        <v>4809</v>
      </c>
      <c r="H36" s="228" t="s">
        <v>1117</v>
      </c>
      <c r="I36" s="120"/>
      <c r="J36" s="117"/>
      <c r="K36" s="200">
        <v>93.0</v>
      </c>
      <c r="L36" s="200" t="s">
        <v>4860</v>
      </c>
      <c r="M36" s="205">
        <v>60.0</v>
      </c>
      <c r="N36" s="205">
        <v>0.0</v>
      </c>
      <c r="O36" s="205">
        <v>0.0</v>
      </c>
      <c r="P36" s="205"/>
      <c r="Q36" s="205"/>
      <c r="R36" s="105"/>
      <c r="S36" s="105"/>
      <c r="T36" s="105"/>
      <c r="U36" s="105"/>
      <c r="V36" s="105"/>
    </row>
    <row r="37" outlineLevel="1">
      <c r="A37" s="195" t="s">
        <v>104</v>
      </c>
      <c r="B37" s="208" t="s">
        <v>4810</v>
      </c>
      <c r="C37" s="355" t="s">
        <v>779</v>
      </c>
      <c r="D37" s="127" t="s">
        <v>345</v>
      </c>
      <c r="E37" s="355" t="s">
        <v>229</v>
      </c>
      <c r="F37" s="200">
        <v>6.0</v>
      </c>
      <c r="G37" s="201" t="s">
        <v>67</v>
      </c>
      <c r="H37" s="228" t="s">
        <v>4811</v>
      </c>
      <c r="I37" s="120"/>
      <c r="J37" s="117"/>
      <c r="K37" s="205">
        <v>40.0</v>
      </c>
      <c r="L37" s="205">
        <v>20.0</v>
      </c>
      <c r="M37" s="205" t="s">
        <v>4861</v>
      </c>
      <c r="N37" s="205">
        <v>0.0</v>
      </c>
      <c r="O37" s="205">
        <v>0.0</v>
      </c>
      <c r="P37" s="205"/>
      <c r="Q37" s="205"/>
      <c r="R37" s="105"/>
      <c r="S37" s="105"/>
      <c r="T37" s="105"/>
      <c r="U37" s="105"/>
      <c r="V37" s="105"/>
    </row>
    <row r="38" ht="26.25" customHeight="1" outlineLevel="1">
      <c r="A38" s="222"/>
      <c r="B38" s="208" t="s">
        <v>4812</v>
      </c>
      <c r="C38" s="355" t="s">
        <v>4465</v>
      </c>
      <c r="D38" s="426" t="s">
        <v>4813</v>
      </c>
      <c r="E38" s="355" t="s">
        <v>145</v>
      </c>
      <c r="F38" s="200">
        <v>8.4</v>
      </c>
      <c r="G38" s="201" t="s">
        <v>147</v>
      </c>
      <c r="H38" s="243" t="s">
        <v>4814</v>
      </c>
      <c r="I38" s="221"/>
      <c r="J38" s="110"/>
      <c r="K38" s="205">
        <v>361.0</v>
      </c>
      <c r="L38" s="205">
        <v>55.0</v>
      </c>
      <c r="M38" s="205">
        <v>90.0</v>
      </c>
      <c r="N38" s="205">
        <v>0.0</v>
      </c>
      <c r="O38" s="205">
        <v>0.0</v>
      </c>
      <c r="P38" s="205"/>
      <c r="Q38" s="205"/>
      <c r="R38" s="105"/>
      <c r="S38" s="105"/>
      <c r="T38" s="105"/>
      <c r="U38" s="105"/>
      <c r="V38" s="105"/>
    </row>
    <row r="39" ht="26.25" customHeight="1" outlineLevel="1">
      <c r="A39" s="207"/>
      <c r="B39" s="208" t="s">
        <v>4815</v>
      </c>
      <c r="C39" s="355" t="s">
        <v>4816</v>
      </c>
      <c r="D39" s="207"/>
      <c r="E39" s="355" t="s">
        <v>587</v>
      </c>
      <c r="F39" s="200">
        <v>4.2</v>
      </c>
      <c r="G39" s="201" t="s">
        <v>193</v>
      </c>
      <c r="H39" s="112"/>
      <c r="I39" s="224"/>
      <c r="J39" s="114"/>
      <c r="K39" s="205">
        <v>50.0</v>
      </c>
      <c r="L39" s="205">
        <v>40.0</v>
      </c>
      <c r="M39" s="205">
        <v>60.0</v>
      </c>
      <c r="N39" s="205">
        <v>0.0</v>
      </c>
      <c r="O39" s="205">
        <v>0.0</v>
      </c>
      <c r="P39" s="205"/>
      <c r="Q39" s="205"/>
      <c r="R39" s="105"/>
      <c r="S39" s="105"/>
      <c r="T39" s="105"/>
      <c r="U39" s="105"/>
      <c r="V39" s="105"/>
    </row>
    <row r="40" outlineLevel="1">
      <c r="A40" s="236" t="s">
        <v>110</v>
      </c>
      <c r="B40" s="208" t="s">
        <v>142</v>
      </c>
      <c r="C40" s="355" t="s">
        <v>262</v>
      </c>
      <c r="D40" s="355" t="s">
        <v>334</v>
      </c>
      <c r="E40" s="355" t="s">
        <v>4817</v>
      </c>
      <c r="F40" s="200" t="s">
        <v>4818</v>
      </c>
      <c r="G40" s="201" t="s">
        <v>1646</v>
      </c>
      <c r="H40" s="228" t="s">
        <v>4819</v>
      </c>
      <c r="I40" s="120"/>
      <c r="J40" s="117"/>
      <c r="K40" s="200">
        <v>361.0</v>
      </c>
      <c r="L40" s="200" t="s">
        <v>4862</v>
      </c>
      <c r="M40" s="205">
        <v>60.0</v>
      </c>
      <c r="N40" s="205">
        <v>0.0</v>
      </c>
      <c r="O40" s="205">
        <v>0.0</v>
      </c>
      <c r="P40" s="205"/>
      <c r="Q40" s="205"/>
      <c r="R40" s="105"/>
      <c r="S40" s="105"/>
      <c r="T40" s="105"/>
      <c r="U40" s="105"/>
      <c r="V40" s="105"/>
    </row>
    <row r="41" outlineLevel="1">
      <c r="A41" s="236" t="s">
        <v>119</v>
      </c>
      <c r="B41" s="214"/>
      <c r="C41" s="355" t="s">
        <v>224</v>
      </c>
      <c r="D41" s="355" t="s">
        <v>131</v>
      </c>
      <c r="E41" s="355" t="s">
        <v>4055</v>
      </c>
      <c r="F41" s="200" t="s">
        <v>4056</v>
      </c>
      <c r="G41" s="201" t="s">
        <v>1249</v>
      </c>
      <c r="H41" s="228" t="s">
        <v>4820</v>
      </c>
      <c r="I41" s="120"/>
      <c r="J41" s="117"/>
      <c r="K41" s="205">
        <v>90.0</v>
      </c>
      <c r="L41" s="205" t="s">
        <v>4863</v>
      </c>
      <c r="M41" s="205" t="s">
        <v>4864</v>
      </c>
      <c r="N41" s="205">
        <v>0.0</v>
      </c>
      <c r="O41" s="205">
        <v>0.0</v>
      </c>
      <c r="P41" s="205"/>
      <c r="Q41" s="205"/>
      <c r="R41" s="105"/>
      <c r="S41" s="105"/>
      <c r="T41" s="105"/>
      <c r="U41" s="105"/>
      <c r="V41" s="105"/>
    </row>
    <row r="42" outlineLevel="1">
      <c r="A42" s="195" t="s">
        <v>128</v>
      </c>
      <c r="B42" s="208" t="s">
        <v>170</v>
      </c>
      <c r="C42" s="355" t="s">
        <v>120</v>
      </c>
      <c r="D42" s="314" t="s">
        <v>131</v>
      </c>
      <c r="E42" s="355" t="s">
        <v>4821</v>
      </c>
      <c r="F42" s="200" t="s">
        <v>4822</v>
      </c>
      <c r="G42" s="201" t="s">
        <v>3666</v>
      </c>
      <c r="H42" s="243" t="s">
        <v>4820</v>
      </c>
      <c r="I42" s="221"/>
      <c r="J42" s="110"/>
      <c r="K42" s="200">
        <v>47.0</v>
      </c>
      <c r="L42" s="200">
        <v>88.0</v>
      </c>
      <c r="M42" s="205">
        <v>65.0</v>
      </c>
      <c r="N42" s="205">
        <v>0.0</v>
      </c>
      <c r="O42" s="205">
        <v>0.0</v>
      </c>
      <c r="P42" s="205"/>
      <c r="Q42" s="205"/>
      <c r="R42" s="105"/>
      <c r="S42" s="105"/>
      <c r="T42" s="105"/>
      <c r="U42" s="105"/>
      <c r="V42" s="105"/>
    </row>
    <row r="43" outlineLevel="1">
      <c r="A43" s="207"/>
      <c r="B43" s="208" t="s">
        <v>177</v>
      </c>
      <c r="C43" s="355" t="s">
        <v>379</v>
      </c>
      <c r="D43" s="114"/>
      <c r="E43" s="355" t="s">
        <v>4821</v>
      </c>
      <c r="F43" s="200" t="s">
        <v>4822</v>
      </c>
      <c r="G43" s="201" t="s">
        <v>3666</v>
      </c>
      <c r="H43" s="112"/>
      <c r="I43" s="224"/>
      <c r="J43" s="114"/>
      <c r="K43" s="200">
        <v>48.0</v>
      </c>
      <c r="L43" s="200">
        <v>82.0</v>
      </c>
      <c r="M43" s="205">
        <v>65.0</v>
      </c>
      <c r="N43" s="205">
        <v>0.0</v>
      </c>
      <c r="O43" s="205">
        <v>0.0</v>
      </c>
      <c r="P43" s="205"/>
      <c r="Q43" s="205"/>
      <c r="R43" s="105"/>
      <c r="S43" s="105"/>
      <c r="T43" s="105"/>
      <c r="U43" s="105"/>
      <c r="V43" s="105"/>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
        <v>148</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
        <v>48</v>
      </c>
      <c r="D46" s="257" t="s">
        <v>49</v>
      </c>
      <c r="E46" s="256" t="s">
        <v>50</v>
      </c>
      <c r="F46" s="259" t="s">
        <v>51</v>
      </c>
      <c r="G46" s="259" t="s">
        <v>174</v>
      </c>
      <c r="H46" s="260" t="s">
        <v>52</v>
      </c>
      <c r="I46" s="259" t="s">
        <v>179</v>
      </c>
      <c r="J46" s="259" t="s">
        <v>176</v>
      </c>
      <c r="K46" s="259" t="s">
        <v>180</v>
      </c>
      <c r="L46" s="259" t="s">
        <v>181</v>
      </c>
      <c r="M46" s="259" t="s">
        <v>182</v>
      </c>
      <c r="N46" s="259" t="s">
        <v>183</v>
      </c>
      <c r="O46" s="262" t="s">
        <v>184</v>
      </c>
      <c r="P46" s="259" t="s">
        <v>185</v>
      </c>
      <c r="Q46" s="262" t="s">
        <v>186</v>
      </c>
      <c r="R46" s="263" t="s">
        <v>53</v>
      </c>
      <c r="S46" s="120"/>
      <c r="T46" s="120"/>
      <c r="U46" s="120"/>
      <c r="V46" s="120"/>
    </row>
    <row r="47" outlineLevel="1">
      <c r="A47" s="265" t="s">
        <v>187</v>
      </c>
      <c r="B47" s="267" t="s">
        <v>598</v>
      </c>
      <c r="C47" s="199" t="s">
        <v>4823</v>
      </c>
      <c r="D47" s="314" t="s">
        <v>458</v>
      </c>
      <c r="E47" s="271" t="s">
        <v>429</v>
      </c>
      <c r="F47" s="273">
        <v>1.2</v>
      </c>
      <c r="G47" s="273">
        <v>1.02</v>
      </c>
      <c r="H47" s="200" t="s">
        <v>292</v>
      </c>
      <c r="I47" s="305" t="s">
        <v>166</v>
      </c>
      <c r="J47" s="314" t="s">
        <v>2216</v>
      </c>
      <c r="K47" s="200" t="s">
        <v>4865</v>
      </c>
      <c r="L47" s="200">
        <v>10.0</v>
      </c>
      <c r="M47" s="205" t="s">
        <v>4866</v>
      </c>
      <c r="N47" s="205">
        <v>0.0</v>
      </c>
      <c r="O47" s="205">
        <v>0.0</v>
      </c>
      <c r="P47" s="205"/>
      <c r="Q47" s="205"/>
      <c r="R47" s="243" t="s">
        <v>4824</v>
      </c>
      <c r="S47" s="221"/>
      <c r="T47" s="221"/>
      <c r="U47" s="221"/>
      <c r="V47" s="110"/>
    </row>
    <row r="48" outlineLevel="1">
      <c r="A48" s="207"/>
      <c r="B48" s="267" t="s">
        <v>414</v>
      </c>
      <c r="C48" s="199" t="s">
        <v>419</v>
      </c>
      <c r="D48" s="114"/>
      <c r="E48" s="199" t="s">
        <v>58</v>
      </c>
      <c r="F48" s="200">
        <v>4.8</v>
      </c>
      <c r="G48" s="200">
        <v>4.08</v>
      </c>
      <c r="H48" s="200" t="s">
        <v>70</v>
      </c>
      <c r="I48" s="114"/>
      <c r="J48" s="114"/>
      <c r="K48" s="200"/>
      <c r="L48" s="203"/>
      <c r="M48" s="204"/>
      <c r="N48" s="205"/>
      <c r="O48" s="205">
        <v>0.0</v>
      </c>
      <c r="P48" s="205"/>
      <c r="Q48" s="205"/>
      <c r="R48" s="112"/>
      <c r="S48" s="224"/>
      <c r="T48" s="224"/>
      <c r="U48" s="224"/>
      <c r="V48" s="114"/>
    </row>
    <row r="49" outlineLevel="1">
      <c r="A49" s="299" t="s">
        <v>219</v>
      </c>
      <c r="B49" s="267" t="s">
        <v>142</v>
      </c>
      <c r="C49" s="199" t="s">
        <v>166</v>
      </c>
      <c r="D49" s="355" t="s">
        <v>165</v>
      </c>
      <c r="E49" s="199" t="s">
        <v>4802</v>
      </c>
      <c r="F49" s="200" t="s">
        <v>4803</v>
      </c>
      <c r="G49" s="200" t="s">
        <v>4867</v>
      </c>
      <c r="H49" s="200" t="s">
        <v>4825</v>
      </c>
      <c r="I49" s="820" t="s">
        <v>173</v>
      </c>
      <c r="J49" s="355" t="s">
        <v>313</v>
      </c>
      <c r="K49" s="200">
        <v>361.0</v>
      </c>
      <c r="L49" s="200">
        <v>55.0</v>
      </c>
      <c r="M49" s="205">
        <v>80.0</v>
      </c>
      <c r="N49" s="205">
        <v>0.0</v>
      </c>
      <c r="O49" s="205">
        <v>0.0</v>
      </c>
      <c r="P49" s="205"/>
      <c r="Q49" s="205"/>
      <c r="R49" s="228" t="s">
        <v>4826</v>
      </c>
      <c r="S49" s="120"/>
      <c r="T49" s="120"/>
      <c r="U49" s="120"/>
      <c r="V49" s="117"/>
    </row>
    <row r="50" outlineLevel="1">
      <c r="A50" s="299" t="s">
        <v>260</v>
      </c>
      <c r="B50" s="267" t="s">
        <v>142</v>
      </c>
      <c r="C50" s="199" t="s">
        <v>120</v>
      </c>
      <c r="D50" s="355" t="s">
        <v>165</v>
      </c>
      <c r="E50" s="199" t="s">
        <v>4802</v>
      </c>
      <c r="F50" s="200" t="s">
        <v>4803</v>
      </c>
      <c r="G50" s="200" t="s">
        <v>4867</v>
      </c>
      <c r="H50" s="200" t="s">
        <v>4825</v>
      </c>
      <c r="I50" s="820">
        <v>10.0</v>
      </c>
      <c r="J50" s="355" t="s">
        <v>2626</v>
      </c>
      <c r="K50" s="200">
        <v>361.0</v>
      </c>
      <c r="L50" s="200">
        <v>70.0</v>
      </c>
      <c r="M50" s="205">
        <v>70.0</v>
      </c>
      <c r="N50" s="205">
        <v>0.0</v>
      </c>
      <c r="O50" s="205">
        <v>0.0</v>
      </c>
      <c r="P50" s="205"/>
      <c r="Q50" s="205"/>
      <c r="R50" s="228" t="s">
        <v>4826</v>
      </c>
      <c r="S50" s="120"/>
      <c r="T50" s="120"/>
      <c r="U50" s="120"/>
      <c r="V50" s="117"/>
    </row>
    <row r="51" outlineLevel="1">
      <c r="A51" s="299" t="s">
        <v>271</v>
      </c>
      <c r="B51" s="267"/>
      <c r="C51" s="199" t="s">
        <v>285</v>
      </c>
      <c r="D51" s="355" t="s">
        <v>165</v>
      </c>
      <c r="E51" s="199" t="s">
        <v>4802</v>
      </c>
      <c r="F51" s="200" t="s">
        <v>4803</v>
      </c>
      <c r="G51" s="200" t="s">
        <v>4867</v>
      </c>
      <c r="H51" s="200" t="s">
        <v>4825</v>
      </c>
      <c r="I51" s="820" t="s">
        <v>173</v>
      </c>
      <c r="J51" s="355" t="s">
        <v>4827</v>
      </c>
      <c r="K51" s="200">
        <v>90.0</v>
      </c>
      <c r="L51" s="200">
        <v>75.0</v>
      </c>
      <c r="M51" s="205">
        <v>60.0</v>
      </c>
      <c r="N51" s="205">
        <v>0.0</v>
      </c>
      <c r="O51" s="205">
        <v>0.0</v>
      </c>
      <c r="P51" s="205"/>
      <c r="Q51" s="205"/>
      <c r="R51" s="228" t="s">
        <v>4826</v>
      </c>
      <c r="S51" s="120"/>
      <c r="T51" s="120"/>
      <c r="U51" s="120"/>
      <c r="V51" s="117"/>
    </row>
    <row r="52" outlineLevel="1">
      <c r="A52" s="265" t="s">
        <v>283</v>
      </c>
      <c r="B52" s="267"/>
      <c r="C52" s="199" t="s">
        <v>136</v>
      </c>
      <c r="D52" s="216" t="s">
        <v>485</v>
      </c>
      <c r="E52" s="199" t="s">
        <v>74</v>
      </c>
      <c r="F52" s="200">
        <v>14.399999999999999</v>
      </c>
      <c r="G52" s="200">
        <v>12.24</v>
      </c>
      <c r="H52" s="200" t="s">
        <v>59</v>
      </c>
      <c r="I52" s="305">
        <v>26.0</v>
      </c>
      <c r="J52" s="314" t="s">
        <v>4828</v>
      </c>
      <c r="K52" s="200">
        <v>280.0</v>
      </c>
      <c r="L52" s="200">
        <v>85.0</v>
      </c>
      <c r="M52" s="205">
        <v>35.0</v>
      </c>
      <c r="N52" s="205">
        <v>0.0</v>
      </c>
      <c r="O52" s="205">
        <v>0.0</v>
      </c>
      <c r="P52" s="205"/>
      <c r="Q52" s="205"/>
      <c r="R52" s="243"/>
      <c r="S52" s="221"/>
      <c r="T52" s="221"/>
      <c r="U52" s="221"/>
      <c r="V52" s="110"/>
    </row>
    <row r="53" outlineLevel="1">
      <c r="A53" s="222"/>
      <c r="B53" s="267" t="s">
        <v>76</v>
      </c>
      <c r="C53" s="199" t="s">
        <v>4829</v>
      </c>
      <c r="D53" s="207"/>
      <c r="E53" s="199" t="s">
        <v>145</v>
      </c>
      <c r="F53" s="200">
        <v>8.4</v>
      </c>
      <c r="G53" s="200">
        <v>7.140000000000001</v>
      </c>
      <c r="H53" s="200" t="s">
        <v>70</v>
      </c>
      <c r="I53" s="233"/>
      <c r="J53" s="233"/>
      <c r="K53" s="200">
        <v>72.0</v>
      </c>
      <c r="L53" s="200">
        <v>55.0</v>
      </c>
      <c r="M53" s="205">
        <v>88.0</v>
      </c>
      <c r="N53" s="205">
        <v>0.0</v>
      </c>
      <c r="O53" s="205">
        <v>0.0</v>
      </c>
      <c r="P53" s="205"/>
      <c r="Q53" s="205"/>
      <c r="R53" s="231"/>
      <c r="V53" s="233"/>
    </row>
    <row r="54" outlineLevel="1">
      <c r="A54" s="207"/>
      <c r="B54" s="267" t="s">
        <v>332</v>
      </c>
      <c r="C54" s="414"/>
      <c r="D54" s="199" t="s">
        <v>835</v>
      </c>
      <c r="E54" s="414"/>
      <c r="F54" s="414"/>
      <c r="G54" s="414"/>
      <c r="H54" s="414"/>
      <c r="I54" s="114"/>
      <c r="J54" s="114"/>
      <c r="K54" s="414"/>
      <c r="L54" s="414"/>
      <c r="M54" s="414"/>
      <c r="N54" s="414"/>
      <c r="O54" s="414"/>
      <c r="P54" s="414"/>
      <c r="Q54" s="414"/>
      <c r="R54" s="112"/>
      <c r="S54" s="224"/>
      <c r="T54" s="224"/>
      <c r="U54" s="224"/>
      <c r="V54" s="114"/>
    </row>
    <row r="55">
      <c r="A55" s="312"/>
      <c r="B55" s="315"/>
      <c r="C55" s="317"/>
      <c r="D55" s="317"/>
      <c r="E55" s="318"/>
      <c r="F55" s="318"/>
      <c r="G55" s="318"/>
      <c r="H55" s="319"/>
      <c r="I55" s="319"/>
      <c r="J55" s="320"/>
      <c r="K55" s="320"/>
      <c r="L55" s="320"/>
      <c r="M55" s="320"/>
      <c r="N55" s="320"/>
      <c r="O55" s="320"/>
      <c r="P55" s="320"/>
      <c r="Q55" s="180"/>
      <c r="R55" s="180"/>
      <c r="S55" s="180"/>
      <c r="T55" s="180"/>
      <c r="U55" s="180"/>
      <c r="V55" s="180"/>
    </row>
    <row r="56">
      <c r="A56" s="322" t="s">
        <v>305</v>
      </c>
      <c r="B56" s="117"/>
      <c r="C56" s="317"/>
      <c r="D56" s="317"/>
      <c r="E56" s="318"/>
      <c r="F56" s="318"/>
      <c r="G56" s="318"/>
      <c r="H56" s="319"/>
      <c r="I56" s="319"/>
      <c r="J56" s="320"/>
      <c r="K56" s="320"/>
      <c r="L56" s="320"/>
      <c r="M56" s="320"/>
      <c r="N56" s="320"/>
      <c r="O56" s="320"/>
      <c r="P56" s="320"/>
      <c r="Q56" s="180"/>
      <c r="R56" s="180"/>
      <c r="S56" s="180"/>
      <c r="T56" s="180"/>
      <c r="U56" s="180"/>
      <c r="V56" s="180"/>
    </row>
    <row r="57" outlineLevel="1">
      <c r="A57" s="324" t="s">
        <v>4830</v>
      </c>
      <c r="B57" s="117"/>
      <c r="C57" s="327" t="s">
        <v>48</v>
      </c>
      <c r="D57" s="327" t="s">
        <v>49</v>
      </c>
      <c r="E57" s="328" t="s">
        <v>50</v>
      </c>
      <c r="F57" s="329" t="s">
        <v>51</v>
      </c>
      <c r="G57" s="328" t="s">
        <v>52</v>
      </c>
      <c r="H57" s="331" t="s">
        <v>53</v>
      </c>
      <c r="I57" s="120"/>
      <c r="J57" s="117"/>
      <c r="K57" s="333" t="s">
        <v>180</v>
      </c>
      <c r="L57" s="333" t="s">
        <v>181</v>
      </c>
      <c r="M57" s="333" t="s">
        <v>182</v>
      </c>
      <c r="N57" s="333" t="s">
        <v>183</v>
      </c>
      <c r="O57" s="334" t="s">
        <v>184</v>
      </c>
      <c r="P57" s="333" t="s">
        <v>185</v>
      </c>
      <c r="Q57" s="334" t="s">
        <v>186</v>
      </c>
      <c r="R57" s="333" t="s">
        <v>317</v>
      </c>
      <c r="S57" s="334" t="s">
        <v>318</v>
      </c>
      <c r="T57" s="334" t="s">
        <v>319</v>
      </c>
      <c r="U57" s="334" t="s">
        <v>320</v>
      </c>
      <c r="V57" s="334" t="s">
        <v>321</v>
      </c>
    </row>
    <row r="58" outlineLevel="1">
      <c r="A58" s="335" t="s">
        <v>324</v>
      </c>
      <c r="B58" s="343"/>
      <c r="C58" s="199" t="s">
        <v>4831</v>
      </c>
      <c r="D58" s="355" t="s">
        <v>1529</v>
      </c>
      <c r="E58" s="199" t="s">
        <v>205</v>
      </c>
      <c r="F58" s="200">
        <v>18.0</v>
      </c>
      <c r="G58" s="345" t="s">
        <v>1778</v>
      </c>
      <c r="H58" s="228" t="s">
        <v>4832</v>
      </c>
      <c r="I58" s="120"/>
      <c r="J58" s="117"/>
      <c r="K58" s="200">
        <v>75.0</v>
      </c>
      <c r="L58" s="200">
        <v>75.0</v>
      </c>
      <c r="M58" s="205">
        <v>50.0</v>
      </c>
      <c r="N58" s="205">
        <v>0.0</v>
      </c>
      <c r="O58" s="200">
        <v>8.0</v>
      </c>
      <c r="P58" s="200"/>
      <c r="Q58" s="200"/>
      <c r="R58" s="205" t="b">
        <v>1</v>
      </c>
      <c r="S58" s="205" t="b">
        <v>0</v>
      </c>
      <c r="T58" s="205" t="b">
        <v>1</v>
      </c>
      <c r="U58" s="205" t="s">
        <v>340</v>
      </c>
      <c r="V58" s="205" t="b">
        <v>1</v>
      </c>
    </row>
    <row r="59" outlineLevel="1">
      <c r="A59" s="324" t="s">
        <v>4833</v>
      </c>
      <c r="B59" s="117"/>
      <c r="C59" s="327" t="s">
        <v>48</v>
      </c>
      <c r="D59" s="327" t="s">
        <v>49</v>
      </c>
      <c r="E59" s="328" t="s">
        <v>50</v>
      </c>
      <c r="F59" s="329" t="s">
        <v>51</v>
      </c>
      <c r="G59" s="328" t="s">
        <v>52</v>
      </c>
      <c r="H59" s="331" t="s">
        <v>53</v>
      </c>
      <c r="I59" s="120"/>
      <c r="J59" s="117"/>
      <c r="K59" s="333" t="s">
        <v>180</v>
      </c>
      <c r="L59" s="333" t="s">
        <v>181</v>
      </c>
      <c r="M59" s="333" t="s">
        <v>182</v>
      </c>
      <c r="N59" s="333" t="s">
        <v>183</v>
      </c>
      <c r="O59" s="334" t="s">
        <v>184</v>
      </c>
      <c r="P59" s="333" t="s">
        <v>185</v>
      </c>
      <c r="Q59" s="334" t="s">
        <v>186</v>
      </c>
      <c r="R59" s="333" t="s">
        <v>317</v>
      </c>
      <c r="S59" s="334" t="s">
        <v>318</v>
      </c>
      <c r="T59" s="334" t="s">
        <v>319</v>
      </c>
      <c r="U59" s="334" t="s">
        <v>320</v>
      </c>
      <c r="V59" s="334" t="s">
        <v>321</v>
      </c>
    </row>
    <row r="60" outlineLevel="1">
      <c r="A60" s="335" t="s">
        <v>324</v>
      </c>
      <c r="B60" s="343" t="s">
        <v>4834</v>
      </c>
      <c r="C60" s="199" t="s">
        <v>4835</v>
      </c>
      <c r="D60" s="314" t="s">
        <v>345</v>
      </c>
      <c r="E60" s="199" t="s">
        <v>66</v>
      </c>
      <c r="F60" s="200">
        <v>7.199999999999999</v>
      </c>
      <c r="G60" s="199" t="s">
        <v>70</v>
      </c>
      <c r="H60" s="243" t="s">
        <v>4836</v>
      </c>
      <c r="I60" s="221"/>
      <c r="J60" s="110"/>
      <c r="K60" s="200">
        <v>65.0</v>
      </c>
      <c r="L60" s="200">
        <v>60.0</v>
      </c>
      <c r="M60" s="205">
        <v>75.0</v>
      </c>
      <c r="N60" s="205">
        <v>0.0</v>
      </c>
      <c r="O60" s="200">
        <v>0.0</v>
      </c>
      <c r="P60" s="200"/>
      <c r="Q60" s="200"/>
      <c r="R60" s="205" t="b">
        <v>1</v>
      </c>
      <c r="S60" s="205" t="b">
        <v>0</v>
      </c>
      <c r="T60" s="205" t="b">
        <v>1</v>
      </c>
      <c r="U60" s="344" t="s">
        <v>340</v>
      </c>
      <c r="V60" s="344" t="b">
        <v>1</v>
      </c>
    </row>
    <row r="61" outlineLevel="1">
      <c r="A61" s="222"/>
      <c r="B61" s="343" t="s">
        <v>4837</v>
      </c>
      <c r="C61" s="199" t="s">
        <v>4838</v>
      </c>
      <c r="D61" s="233"/>
      <c r="E61" s="199" t="s">
        <v>229</v>
      </c>
      <c r="F61" s="200">
        <v>6.0</v>
      </c>
      <c r="G61" s="199" t="s">
        <v>70</v>
      </c>
      <c r="H61" s="231"/>
      <c r="J61" s="233"/>
      <c r="K61" s="200">
        <v>75.0</v>
      </c>
      <c r="L61" s="200">
        <v>95.0</v>
      </c>
      <c r="M61" s="205">
        <v>55.0</v>
      </c>
      <c r="N61" s="205">
        <v>0.0</v>
      </c>
      <c r="O61" s="200">
        <v>0.0</v>
      </c>
      <c r="P61" s="200"/>
      <c r="Q61" s="200"/>
      <c r="R61" s="205" t="b">
        <v>1</v>
      </c>
      <c r="S61" s="205" t="b">
        <v>0</v>
      </c>
      <c r="T61" s="205" t="b">
        <v>1</v>
      </c>
      <c r="U61" s="222"/>
      <c r="V61" s="222"/>
    </row>
    <row r="62" outlineLevel="1">
      <c r="A62" s="222"/>
      <c r="B62" s="343" t="s">
        <v>4839</v>
      </c>
      <c r="C62" s="199" t="s">
        <v>4840</v>
      </c>
      <c r="D62" s="233"/>
      <c r="E62" s="199" t="s">
        <v>90</v>
      </c>
      <c r="F62" s="200">
        <v>9.6</v>
      </c>
      <c r="G62" s="199" t="s">
        <v>70</v>
      </c>
      <c r="H62" s="231"/>
      <c r="J62" s="233"/>
      <c r="K62" s="200">
        <v>65.0</v>
      </c>
      <c r="L62" s="200">
        <v>60.0</v>
      </c>
      <c r="M62" s="205">
        <v>75.0</v>
      </c>
      <c r="N62" s="205">
        <v>0.0</v>
      </c>
      <c r="O62" s="200">
        <v>0.0</v>
      </c>
      <c r="P62" s="200"/>
      <c r="Q62" s="200"/>
      <c r="R62" s="205" t="b">
        <v>1</v>
      </c>
      <c r="S62" s="205" t="b">
        <v>0</v>
      </c>
      <c r="T62" s="205" t="b">
        <v>1</v>
      </c>
      <c r="U62" s="222"/>
      <c r="V62" s="222"/>
    </row>
    <row r="63" outlineLevel="1">
      <c r="A63" s="222"/>
      <c r="B63" s="343" t="s">
        <v>4841</v>
      </c>
      <c r="C63" s="199" t="s">
        <v>4842</v>
      </c>
      <c r="D63" s="114"/>
      <c r="E63" s="199" t="s">
        <v>229</v>
      </c>
      <c r="F63" s="200">
        <v>6.0</v>
      </c>
      <c r="G63" s="199" t="s">
        <v>70</v>
      </c>
      <c r="H63" s="231"/>
      <c r="J63" s="233"/>
      <c r="K63" s="200">
        <v>75.0</v>
      </c>
      <c r="L63" s="200">
        <v>95.0</v>
      </c>
      <c r="M63" s="205">
        <v>55.0</v>
      </c>
      <c r="N63" s="205">
        <v>0.0</v>
      </c>
      <c r="O63" s="200">
        <v>0.0</v>
      </c>
      <c r="P63" s="200"/>
      <c r="Q63" s="200"/>
      <c r="R63" s="205" t="b">
        <v>1</v>
      </c>
      <c r="S63" s="205" t="b">
        <v>0</v>
      </c>
      <c r="T63" s="205" t="b">
        <v>1</v>
      </c>
      <c r="U63" s="222"/>
      <c r="V63" s="222"/>
    </row>
    <row r="64" outlineLevel="1">
      <c r="A64" s="222"/>
      <c r="B64" s="343" t="s">
        <v>374</v>
      </c>
      <c r="C64" s="414"/>
      <c r="D64" s="355" t="s">
        <v>79</v>
      </c>
      <c r="E64" s="414"/>
      <c r="F64" s="414"/>
      <c r="G64" s="414"/>
      <c r="H64" s="112"/>
      <c r="I64" s="224"/>
      <c r="J64" s="114"/>
      <c r="K64" s="414"/>
      <c r="L64" s="414"/>
      <c r="M64" s="414"/>
      <c r="N64" s="414"/>
      <c r="O64" s="414"/>
      <c r="P64" s="414"/>
      <c r="Q64" s="414"/>
      <c r="R64" s="414"/>
      <c r="S64" s="414"/>
      <c r="T64" s="414"/>
      <c r="U64" s="207"/>
      <c r="V64" s="207"/>
    </row>
    <row r="65" outlineLevel="1">
      <c r="A65" s="324" t="s">
        <v>4843</v>
      </c>
      <c r="B65" s="117"/>
      <c r="C65" s="327" t="s">
        <v>48</v>
      </c>
      <c r="D65" s="327" t="s">
        <v>49</v>
      </c>
      <c r="E65" s="328" t="s">
        <v>50</v>
      </c>
      <c r="F65" s="329" t="s">
        <v>51</v>
      </c>
      <c r="G65" s="328" t="s">
        <v>52</v>
      </c>
      <c r="H65" s="331" t="s">
        <v>53</v>
      </c>
      <c r="I65" s="120"/>
      <c r="J65" s="117"/>
      <c r="K65" s="333" t="s">
        <v>180</v>
      </c>
      <c r="L65" s="333" t="s">
        <v>181</v>
      </c>
      <c r="M65" s="333" t="s">
        <v>182</v>
      </c>
      <c r="N65" s="333" t="s">
        <v>183</v>
      </c>
      <c r="O65" s="334" t="s">
        <v>184</v>
      </c>
      <c r="P65" s="333" t="s">
        <v>185</v>
      </c>
      <c r="Q65" s="334" t="s">
        <v>186</v>
      </c>
      <c r="R65" s="333" t="s">
        <v>317</v>
      </c>
      <c r="S65" s="334" t="s">
        <v>318</v>
      </c>
      <c r="T65" s="334" t="s">
        <v>319</v>
      </c>
      <c r="U65" s="334" t="s">
        <v>320</v>
      </c>
      <c r="V65" s="334" t="s">
        <v>321</v>
      </c>
    </row>
    <row r="66" ht="33.75" customHeight="1" outlineLevel="1">
      <c r="A66" s="335" t="s">
        <v>324</v>
      </c>
      <c r="B66" s="388" t="s">
        <v>129</v>
      </c>
      <c r="C66" s="199" t="s">
        <v>66</v>
      </c>
      <c r="D66" s="363"/>
      <c r="E66" s="199" t="s">
        <v>303</v>
      </c>
      <c r="F66" s="200">
        <v>2.4</v>
      </c>
      <c r="G66" s="199" t="s">
        <v>70</v>
      </c>
      <c r="H66" s="243" t="s">
        <v>4868</v>
      </c>
      <c r="I66" s="221"/>
      <c r="J66" s="110"/>
      <c r="K66" s="200">
        <v>95.0</v>
      </c>
      <c r="L66" s="200">
        <v>100.0</v>
      </c>
      <c r="M66" s="205">
        <v>0.0</v>
      </c>
      <c r="N66" s="205">
        <v>155.0</v>
      </c>
      <c r="O66" s="200">
        <v>0.0</v>
      </c>
      <c r="P66" s="200"/>
      <c r="Q66" s="200"/>
      <c r="R66" s="205" t="b">
        <v>1</v>
      </c>
      <c r="S66" s="205" t="b">
        <v>1</v>
      </c>
      <c r="T66" s="205"/>
      <c r="U66" s="344" t="s">
        <v>340</v>
      </c>
      <c r="V66" s="344" t="b">
        <v>0</v>
      </c>
    </row>
    <row r="67" ht="33.75" customHeight="1" outlineLevel="1">
      <c r="A67" s="222"/>
      <c r="B67" s="388" t="s">
        <v>402</v>
      </c>
      <c r="C67" s="199" t="s">
        <v>4845</v>
      </c>
      <c r="D67" s="222"/>
      <c r="E67" s="199" t="s">
        <v>592</v>
      </c>
      <c r="F67" s="200">
        <v>1.7999999999999998</v>
      </c>
      <c r="G67" s="199" t="s">
        <v>70</v>
      </c>
      <c r="H67" s="231"/>
      <c r="J67" s="233"/>
      <c r="K67" s="200">
        <v>367.0</v>
      </c>
      <c r="L67" s="200">
        <v>100.0</v>
      </c>
      <c r="M67" s="205">
        <v>0.0</v>
      </c>
      <c r="N67" s="205">
        <v>80.0</v>
      </c>
      <c r="O67" s="200">
        <v>0.0</v>
      </c>
      <c r="P67" s="200"/>
      <c r="Q67" s="200"/>
      <c r="R67" s="205" t="b">
        <v>0</v>
      </c>
      <c r="S67" s="205" t="b">
        <v>0</v>
      </c>
      <c r="T67" s="205"/>
      <c r="U67" s="222"/>
      <c r="V67" s="222"/>
    </row>
    <row r="68" ht="33.75" customHeight="1" outlineLevel="1">
      <c r="A68" s="222"/>
      <c r="B68" s="388" t="s">
        <v>418</v>
      </c>
      <c r="C68" s="199" t="s">
        <v>81</v>
      </c>
      <c r="D68" s="207"/>
      <c r="E68" s="199" t="s">
        <v>66</v>
      </c>
      <c r="F68" s="200">
        <v>7.199999999999999</v>
      </c>
      <c r="G68" s="199" t="s">
        <v>67</v>
      </c>
      <c r="H68" s="112"/>
      <c r="I68" s="224"/>
      <c r="J68" s="114"/>
      <c r="K68" s="200">
        <v>61.0</v>
      </c>
      <c r="L68" s="200">
        <v>86.0</v>
      </c>
      <c r="M68" s="205">
        <v>85.0</v>
      </c>
      <c r="N68" s="205">
        <v>0.0</v>
      </c>
      <c r="O68" s="200">
        <v>0.0</v>
      </c>
      <c r="P68" s="200"/>
      <c r="Q68" s="200"/>
      <c r="R68" s="205" t="b">
        <v>0</v>
      </c>
      <c r="S68" s="205" t="b">
        <v>0</v>
      </c>
      <c r="T68" s="205"/>
      <c r="U68" s="207"/>
      <c r="V68" s="207"/>
    </row>
    <row r="69" outlineLevel="1">
      <c r="A69" s="324" t="s">
        <v>4846</v>
      </c>
      <c r="B69" s="117"/>
      <c r="C69" s="327" t="s">
        <v>48</v>
      </c>
      <c r="D69" s="327" t="s">
        <v>49</v>
      </c>
      <c r="E69" s="328" t="s">
        <v>50</v>
      </c>
      <c r="F69" s="329" t="s">
        <v>51</v>
      </c>
      <c r="G69" s="328" t="s">
        <v>52</v>
      </c>
      <c r="H69" s="331" t="s">
        <v>53</v>
      </c>
      <c r="I69" s="120"/>
      <c r="J69" s="117"/>
      <c r="K69" s="333" t="s">
        <v>180</v>
      </c>
      <c r="L69" s="333" t="s">
        <v>181</v>
      </c>
      <c r="M69" s="333" t="s">
        <v>182</v>
      </c>
      <c r="N69" s="333" t="s">
        <v>183</v>
      </c>
      <c r="O69" s="334" t="s">
        <v>184</v>
      </c>
      <c r="P69" s="333" t="s">
        <v>185</v>
      </c>
      <c r="Q69" s="334" t="s">
        <v>186</v>
      </c>
      <c r="R69" s="333" t="s">
        <v>317</v>
      </c>
      <c r="S69" s="334" t="s">
        <v>318</v>
      </c>
      <c r="T69" s="334" t="s">
        <v>319</v>
      </c>
      <c r="U69" s="334" t="s">
        <v>320</v>
      </c>
      <c r="V69" s="334" t="s">
        <v>321</v>
      </c>
    </row>
    <row r="70" outlineLevel="1">
      <c r="A70" s="335" t="s">
        <v>324</v>
      </c>
      <c r="B70" s="388" t="s">
        <v>4847</v>
      </c>
      <c r="C70" s="199" t="s">
        <v>4848</v>
      </c>
      <c r="D70" s="314" t="s">
        <v>190</v>
      </c>
      <c r="E70" s="199" t="s">
        <v>2375</v>
      </c>
      <c r="F70" s="200" t="s">
        <v>2377</v>
      </c>
      <c r="G70" s="199"/>
      <c r="H70" s="243" t="s">
        <v>4849</v>
      </c>
      <c r="I70" s="221"/>
      <c r="J70" s="110"/>
      <c r="K70" s="200"/>
      <c r="L70" s="200"/>
      <c r="M70" s="205"/>
      <c r="N70" s="205"/>
      <c r="O70" s="200"/>
      <c r="P70" s="200"/>
      <c r="Q70" s="200"/>
      <c r="R70" s="205" t="b">
        <v>0</v>
      </c>
      <c r="S70" s="205" t="b">
        <v>0</v>
      </c>
      <c r="T70" s="205" t="b">
        <v>1</v>
      </c>
      <c r="U70" s="344" t="b">
        <v>0</v>
      </c>
      <c r="V70" s="344" t="b">
        <v>0</v>
      </c>
    </row>
    <row r="71" outlineLevel="1">
      <c r="A71" s="222"/>
      <c r="B71" s="388" t="s">
        <v>1014</v>
      </c>
      <c r="C71" s="199" t="s">
        <v>4850</v>
      </c>
      <c r="D71" s="233"/>
      <c r="E71" s="199" t="s">
        <v>291</v>
      </c>
      <c r="F71" s="200">
        <v>1.68</v>
      </c>
      <c r="G71" s="199" t="s">
        <v>292</v>
      </c>
      <c r="H71" s="231"/>
      <c r="J71" s="233"/>
      <c r="K71" s="200"/>
      <c r="L71" s="200"/>
      <c r="M71" s="205"/>
      <c r="N71" s="205"/>
      <c r="O71" s="200"/>
      <c r="P71" s="200"/>
      <c r="Q71" s="200"/>
      <c r="R71" s="205" t="b">
        <v>0</v>
      </c>
      <c r="S71" s="205" t="b">
        <v>0</v>
      </c>
      <c r="T71" s="205" t="b">
        <v>1</v>
      </c>
      <c r="U71" s="222"/>
      <c r="V71" s="222"/>
    </row>
    <row r="72" outlineLevel="1">
      <c r="A72" s="207"/>
      <c r="B72" s="388" t="s">
        <v>4851</v>
      </c>
      <c r="C72" s="199" t="s">
        <v>4852</v>
      </c>
      <c r="D72" s="114"/>
      <c r="E72" s="199" t="s">
        <v>291</v>
      </c>
      <c r="F72" s="200">
        <v>1.68</v>
      </c>
      <c r="G72" s="199" t="s">
        <v>292</v>
      </c>
      <c r="H72" s="112"/>
      <c r="I72" s="224"/>
      <c r="J72" s="114"/>
      <c r="K72" s="200"/>
      <c r="L72" s="200"/>
      <c r="M72" s="205"/>
      <c r="N72" s="205"/>
      <c r="O72" s="200"/>
      <c r="P72" s="200"/>
      <c r="Q72" s="200"/>
      <c r="R72" s="205" t="b">
        <v>0</v>
      </c>
      <c r="S72" s="205" t="b">
        <v>0</v>
      </c>
      <c r="T72" s="205" t="b">
        <v>1</v>
      </c>
      <c r="U72" s="207"/>
      <c r="V72" s="207"/>
    </row>
    <row r="73">
      <c r="A73" s="312"/>
      <c r="B73" s="315"/>
      <c r="C73" s="317"/>
      <c r="D73" s="317"/>
      <c r="E73" s="318"/>
      <c r="F73" s="318"/>
      <c r="G73" s="318"/>
      <c r="H73" s="319"/>
      <c r="I73" s="319"/>
      <c r="J73" s="320"/>
      <c r="K73" s="320"/>
      <c r="L73" s="320"/>
      <c r="M73" s="320"/>
      <c r="N73" s="320"/>
      <c r="O73" s="320"/>
      <c r="P73" s="320"/>
      <c r="Q73" s="180"/>
      <c r="R73" s="180"/>
      <c r="S73" s="180"/>
      <c r="T73" s="180"/>
      <c r="U73" s="180"/>
      <c r="V73" s="180"/>
    </row>
    <row r="74">
      <c r="A74" s="390" t="s">
        <v>442</v>
      </c>
      <c r="B74" s="110"/>
      <c r="C74" s="319"/>
      <c r="D74" s="319"/>
      <c r="E74" s="320"/>
      <c r="F74" s="392"/>
      <c r="G74" s="392"/>
      <c r="H74" s="320"/>
      <c r="I74" s="320"/>
      <c r="J74" s="320"/>
      <c r="K74" s="320"/>
      <c r="L74" s="320"/>
      <c r="M74" s="320"/>
      <c r="N74" s="180"/>
      <c r="O74" s="180"/>
      <c r="P74" s="180"/>
      <c r="Q74" s="320"/>
      <c r="R74" s="320"/>
      <c r="S74" s="320"/>
      <c r="T74" s="320"/>
      <c r="U74" s="320"/>
      <c r="V74" s="320"/>
    </row>
    <row r="75" outlineLevel="1">
      <c r="A75" s="112"/>
      <c r="B75" s="114"/>
      <c r="C75" s="393" t="s">
        <v>48</v>
      </c>
      <c r="D75" s="393" t="s">
        <v>49</v>
      </c>
      <c r="E75" s="393" t="s">
        <v>50</v>
      </c>
      <c r="F75" s="396" t="s">
        <v>51</v>
      </c>
      <c r="G75" s="319"/>
      <c r="H75" s="319"/>
      <c r="I75" s="319"/>
      <c r="J75" s="320"/>
      <c r="K75" s="320"/>
      <c r="L75" s="320"/>
      <c r="M75" s="320"/>
      <c r="N75" s="320"/>
      <c r="O75" s="320"/>
      <c r="P75" s="320"/>
      <c r="Q75" s="320"/>
      <c r="R75" s="320"/>
      <c r="S75" s="320"/>
      <c r="T75" s="320"/>
      <c r="U75" s="320"/>
      <c r="V75" s="320"/>
    </row>
    <row r="76" outlineLevel="1">
      <c r="A76" s="398" t="s">
        <v>449</v>
      </c>
      <c r="B76" s="399" t="s">
        <v>449</v>
      </c>
      <c r="C76" s="127" t="s">
        <v>429</v>
      </c>
      <c r="D76" s="127" t="s">
        <v>66</v>
      </c>
      <c r="E76" s="127" t="s">
        <v>452</v>
      </c>
      <c r="F76" s="200">
        <v>1.56</v>
      </c>
      <c r="G76" s="319"/>
      <c r="H76" s="319"/>
      <c r="I76" s="319"/>
      <c r="J76" s="320"/>
      <c r="K76" s="320"/>
      <c r="L76" s="320"/>
      <c r="M76" s="320"/>
      <c r="N76" s="320"/>
      <c r="O76" s="320"/>
      <c r="P76" s="320"/>
      <c r="Q76" s="320"/>
      <c r="R76" s="320"/>
      <c r="S76" s="320"/>
      <c r="T76" s="320"/>
      <c r="U76" s="320"/>
      <c r="V76" s="320"/>
    </row>
    <row r="77" outlineLevel="1">
      <c r="A77" s="400" t="s">
        <v>454</v>
      </c>
      <c r="B77" s="399" t="s">
        <v>455</v>
      </c>
      <c r="C77" s="127" t="s">
        <v>212</v>
      </c>
      <c r="D77" s="127" t="s">
        <v>118</v>
      </c>
      <c r="E77" s="401"/>
      <c r="F77" s="402"/>
      <c r="G77" s="402"/>
      <c r="H77" s="319"/>
      <c r="I77" s="319"/>
      <c r="J77" s="320"/>
      <c r="K77" s="320"/>
      <c r="L77" s="320"/>
      <c r="M77" s="320"/>
      <c r="N77" s="320"/>
      <c r="O77" s="320"/>
      <c r="P77" s="320"/>
      <c r="Q77" s="320"/>
      <c r="R77" s="320"/>
      <c r="S77" s="320"/>
      <c r="T77" s="320"/>
      <c r="U77" s="320"/>
      <c r="V77" s="320"/>
    </row>
    <row r="78" outlineLevel="1">
      <c r="A78" s="231"/>
      <c r="B78" s="399" t="s">
        <v>456</v>
      </c>
      <c r="C78" s="127" t="s">
        <v>136</v>
      </c>
      <c r="D78" s="127" t="s">
        <v>190</v>
      </c>
      <c r="E78" s="401"/>
      <c r="F78" s="402"/>
      <c r="G78" s="402"/>
      <c r="H78" s="319"/>
      <c r="I78" s="319"/>
      <c r="J78" s="320"/>
      <c r="K78" s="320"/>
      <c r="L78" s="320"/>
      <c r="M78" s="320"/>
      <c r="N78" s="320"/>
      <c r="O78" s="320"/>
      <c r="P78" s="320"/>
      <c r="Q78" s="320"/>
      <c r="R78" s="320"/>
      <c r="S78" s="320"/>
      <c r="T78" s="320"/>
      <c r="U78" s="320"/>
      <c r="V78" s="320"/>
    </row>
    <row r="79" outlineLevel="1">
      <c r="A79" s="112"/>
      <c r="B79" s="399" t="s">
        <v>459</v>
      </c>
      <c r="C79" s="127" t="s">
        <v>120</v>
      </c>
      <c r="D79" s="127" t="s">
        <v>458</v>
      </c>
      <c r="E79" s="319"/>
      <c r="F79" s="402"/>
      <c r="G79" s="402"/>
      <c r="H79" s="319"/>
      <c r="I79" s="319"/>
      <c r="J79" s="320"/>
      <c r="K79" s="320"/>
      <c r="L79" s="320"/>
      <c r="M79" s="320"/>
      <c r="N79" s="320"/>
      <c r="O79" s="320"/>
      <c r="P79" s="320"/>
      <c r="Q79" s="320"/>
      <c r="R79" s="320"/>
      <c r="S79" s="320"/>
      <c r="T79" s="320"/>
      <c r="U79" s="320"/>
      <c r="V79" s="320"/>
    </row>
    <row r="80" outlineLevel="1">
      <c r="A80" s="403" t="s">
        <v>462</v>
      </c>
      <c r="B80" s="117"/>
      <c r="C80" s="393" t="s">
        <v>465</v>
      </c>
      <c r="D80" s="393" t="s">
        <v>48</v>
      </c>
      <c r="E80" s="393" t="s">
        <v>49</v>
      </c>
      <c r="F80" s="393" t="s">
        <v>50</v>
      </c>
      <c r="G80" s="396" t="s">
        <v>51</v>
      </c>
      <c r="H80" s="1036" t="s">
        <v>53</v>
      </c>
      <c r="I80" s="120"/>
      <c r="J80" s="117"/>
      <c r="K80" s="405" t="s">
        <v>180</v>
      </c>
      <c r="L80" s="405" t="s">
        <v>181</v>
      </c>
      <c r="M80" s="405" t="s">
        <v>182</v>
      </c>
      <c r="N80" s="405" t="s">
        <v>183</v>
      </c>
      <c r="O80" s="406" t="s">
        <v>184</v>
      </c>
      <c r="P80" s="405" t="s">
        <v>185</v>
      </c>
      <c r="Q80" s="406" t="s">
        <v>186</v>
      </c>
      <c r="R80" s="408"/>
      <c r="S80" s="408"/>
      <c r="T80" s="408"/>
      <c r="U80" s="408"/>
      <c r="V80" s="408"/>
    </row>
    <row r="81" outlineLevel="1">
      <c r="A81" s="411" t="s">
        <v>467</v>
      </c>
      <c r="B81" s="399" t="s">
        <v>469</v>
      </c>
      <c r="C81" s="426"/>
      <c r="D81" s="704"/>
      <c r="E81" s="426" t="s">
        <v>464</v>
      </c>
      <c r="F81" s="704"/>
      <c r="G81" s="704"/>
      <c r="H81" s="1141"/>
      <c r="I81" s="221"/>
      <c r="J81" s="110"/>
      <c r="K81" s="704"/>
      <c r="L81" s="704"/>
      <c r="M81" s="704"/>
      <c r="N81" s="704"/>
      <c r="O81" s="704"/>
      <c r="P81" s="704"/>
      <c r="Q81" s="704"/>
      <c r="R81" s="408"/>
      <c r="S81" s="320"/>
      <c r="T81" s="320"/>
      <c r="U81" s="320"/>
      <c r="V81" s="320"/>
    </row>
    <row r="82" outlineLevel="1">
      <c r="A82" s="207"/>
      <c r="B82" s="399" t="s">
        <v>462</v>
      </c>
      <c r="C82" s="207"/>
      <c r="D82" s="127" t="s">
        <v>57</v>
      </c>
      <c r="E82" s="207"/>
      <c r="F82" s="199" t="s">
        <v>145</v>
      </c>
      <c r="G82" s="200">
        <v>8.4</v>
      </c>
      <c r="H82" s="112"/>
      <c r="I82" s="224"/>
      <c r="J82" s="114"/>
      <c r="K82" s="200">
        <v>40.0</v>
      </c>
      <c r="L82" s="200">
        <v>75.0</v>
      </c>
      <c r="M82" s="205">
        <v>75.0</v>
      </c>
      <c r="N82" s="205">
        <v>0.0</v>
      </c>
      <c r="O82" s="407"/>
      <c r="P82" s="407"/>
      <c r="Q82" s="407"/>
      <c r="R82" s="408"/>
      <c r="S82" s="320"/>
      <c r="T82" s="320"/>
      <c r="U82" s="320"/>
      <c r="V82" s="320"/>
    </row>
    <row r="83" outlineLevel="1">
      <c r="A83" s="411" t="s">
        <v>474</v>
      </c>
      <c r="B83" s="399" t="s">
        <v>469</v>
      </c>
      <c r="C83" s="426"/>
      <c r="D83" s="704"/>
      <c r="E83" s="426" t="s">
        <v>464</v>
      </c>
      <c r="F83" s="704"/>
      <c r="G83" s="704"/>
      <c r="H83" s="1141"/>
      <c r="I83" s="221"/>
      <c r="J83" s="110"/>
      <c r="K83" s="704"/>
      <c r="L83" s="704"/>
      <c r="M83" s="704"/>
      <c r="N83" s="704"/>
      <c r="O83" s="704"/>
      <c r="P83" s="704"/>
      <c r="Q83" s="704"/>
      <c r="R83" s="408"/>
      <c r="S83" s="320"/>
      <c r="T83" s="320"/>
      <c r="U83" s="320"/>
      <c r="V83" s="320"/>
    </row>
    <row r="84" outlineLevel="1">
      <c r="A84" s="207"/>
      <c r="B84" s="399" t="s">
        <v>462</v>
      </c>
      <c r="C84" s="207"/>
      <c r="D84" s="127" t="s">
        <v>327</v>
      </c>
      <c r="E84" s="207"/>
      <c r="F84" s="199" t="s">
        <v>145</v>
      </c>
      <c r="G84" s="200">
        <v>8.4</v>
      </c>
      <c r="H84" s="112"/>
      <c r="I84" s="224"/>
      <c r="J84" s="114"/>
      <c r="K84" s="200">
        <v>44.0</v>
      </c>
      <c r="L84" s="200">
        <v>70.0</v>
      </c>
      <c r="M84" s="205">
        <v>75.0</v>
      </c>
      <c r="N84" s="205">
        <v>0.0</v>
      </c>
      <c r="O84" s="407"/>
      <c r="P84" s="407"/>
      <c r="Q84" s="407"/>
      <c r="R84" s="408"/>
      <c r="S84" s="320"/>
      <c r="T84" s="320"/>
      <c r="U84" s="320"/>
      <c r="V84" s="320"/>
    </row>
    <row r="85" outlineLevel="1">
      <c r="A85" s="411" t="s">
        <v>477</v>
      </c>
      <c r="B85" s="399" t="s">
        <v>469</v>
      </c>
      <c r="C85" s="426"/>
      <c r="D85" s="127" t="s">
        <v>211</v>
      </c>
      <c r="E85" s="426" t="s">
        <v>200</v>
      </c>
      <c r="F85" s="199" t="s">
        <v>66</v>
      </c>
      <c r="G85" s="200">
        <v>7.199999999999999</v>
      </c>
      <c r="H85" s="1141"/>
      <c r="I85" s="221"/>
      <c r="J85" s="110"/>
      <c r="K85" s="203"/>
      <c r="L85" s="203"/>
      <c r="M85" s="204"/>
      <c r="N85" s="204"/>
      <c r="O85" s="205"/>
      <c r="P85" s="205"/>
      <c r="Q85" s="205"/>
      <c r="R85" s="408"/>
      <c r="S85" s="320"/>
      <c r="T85" s="320"/>
      <c r="U85" s="320"/>
      <c r="V85" s="320"/>
    </row>
    <row r="86" outlineLevel="1">
      <c r="A86" s="207"/>
      <c r="B86" s="399" t="s">
        <v>462</v>
      </c>
      <c r="C86" s="207"/>
      <c r="D86" s="127" t="s">
        <v>476</v>
      </c>
      <c r="E86" s="207"/>
      <c r="F86" s="199" t="s">
        <v>58</v>
      </c>
      <c r="G86" s="200">
        <v>4.8</v>
      </c>
      <c r="H86" s="112"/>
      <c r="I86" s="224"/>
      <c r="J86" s="114"/>
      <c r="K86" s="200">
        <v>90.0</v>
      </c>
      <c r="L86" s="200">
        <v>82.0</v>
      </c>
      <c r="M86" s="205">
        <v>70.0</v>
      </c>
      <c r="N86" s="205">
        <v>0.0</v>
      </c>
      <c r="O86" s="407"/>
      <c r="P86" s="407"/>
      <c r="Q86" s="407"/>
      <c r="R86" s="408"/>
      <c r="S86" s="179"/>
      <c r="T86" s="179"/>
      <c r="U86" s="179"/>
      <c r="V86" s="179"/>
    </row>
    <row r="87" outlineLevel="1">
      <c r="A87" s="411" t="s">
        <v>482</v>
      </c>
      <c r="B87" s="399" t="s">
        <v>469</v>
      </c>
      <c r="C87" s="426"/>
      <c r="D87" s="704"/>
      <c r="E87" s="426" t="s">
        <v>165</v>
      </c>
      <c r="F87" s="704"/>
      <c r="G87" s="704"/>
      <c r="H87" s="283" t="s">
        <v>4853</v>
      </c>
      <c r="I87" s="221"/>
      <c r="J87" s="110"/>
      <c r="K87" s="704"/>
      <c r="L87" s="704"/>
      <c r="M87" s="704"/>
      <c r="N87" s="704"/>
      <c r="O87" s="704"/>
      <c r="P87" s="704"/>
      <c r="Q87" s="704"/>
      <c r="R87" s="408"/>
      <c r="S87" s="179"/>
      <c r="T87" s="179"/>
      <c r="U87" s="179"/>
      <c r="V87" s="179"/>
    </row>
    <row r="88" outlineLevel="1">
      <c r="A88" s="207"/>
      <c r="B88" s="399" t="s">
        <v>462</v>
      </c>
      <c r="C88" s="207"/>
      <c r="D88" s="127" t="s">
        <v>57</v>
      </c>
      <c r="E88" s="207"/>
      <c r="F88" s="199" t="s">
        <v>90</v>
      </c>
      <c r="G88" s="200">
        <v>9.6</v>
      </c>
      <c r="H88" s="112"/>
      <c r="I88" s="224"/>
      <c r="J88" s="114"/>
      <c r="K88" s="200">
        <v>57.0</v>
      </c>
      <c r="L88" s="200">
        <v>65.0</v>
      </c>
      <c r="M88" s="205">
        <v>80.0</v>
      </c>
      <c r="N88" s="205">
        <v>0.0</v>
      </c>
      <c r="O88" s="407"/>
      <c r="P88" s="407"/>
      <c r="Q88" s="407"/>
      <c r="R88" s="408"/>
      <c r="S88" s="179"/>
      <c r="T88" s="179"/>
      <c r="U88" s="179"/>
      <c r="V88" s="179"/>
    </row>
    <row r="89">
      <c r="A89" s="312"/>
      <c r="B89" s="315"/>
      <c r="C89" s="317"/>
      <c r="D89" s="317"/>
      <c r="E89" s="319"/>
      <c r="F89" s="248"/>
      <c r="G89" s="248"/>
      <c r="H89" s="319"/>
      <c r="I89" s="319"/>
      <c r="J89" s="320"/>
      <c r="K89" s="320"/>
      <c r="L89" s="121"/>
      <c r="M89" s="121"/>
      <c r="N89" s="121"/>
      <c r="O89" s="179"/>
      <c r="P89" s="179"/>
      <c r="Q89" s="121"/>
      <c r="R89" s="121"/>
      <c r="S89" s="121"/>
      <c r="T89" s="121"/>
      <c r="U89" s="121"/>
      <c r="V89" s="121"/>
    </row>
    <row r="90">
      <c r="A90" s="429" t="s">
        <v>486</v>
      </c>
      <c r="B90" s="110"/>
      <c r="C90" s="392"/>
      <c r="D90" s="121"/>
      <c r="E90" s="121"/>
      <c r="F90" s="121"/>
      <c r="G90" s="121"/>
      <c r="H90" s="121"/>
      <c r="I90" s="121"/>
      <c r="J90" s="180"/>
      <c r="K90" s="121"/>
      <c r="L90" s="121"/>
      <c r="M90" s="121"/>
      <c r="N90" s="121"/>
      <c r="O90" s="121"/>
      <c r="P90" s="121"/>
      <c r="Q90" s="180"/>
      <c r="R90" s="121"/>
      <c r="S90" s="121"/>
      <c r="T90" s="121"/>
      <c r="U90" s="121"/>
      <c r="V90" s="121"/>
    </row>
    <row r="91" outlineLevel="1">
      <c r="A91" s="112"/>
      <c r="B91" s="114"/>
      <c r="C91" s="430" t="s">
        <v>487</v>
      </c>
      <c r="D91" s="430" t="s">
        <v>489</v>
      </c>
      <c r="E91" s="430" t="s">
        <v>49</v>
      </c>
      <c r="F91" s="430" t="s">
        <v>490</v>
      </c>
      <c r="G91" s="431"/>
      <c r="H91" s="319"/>
      <c r="I91" s="319"/>
      <c r="J91" s="320"/>
      <c r="K91" s="320"/>
      <c r="L91" s="121"/>
      <c r="M91" s="121"/>
      <c r="N91" s="121"/>
      <c r="O91" s="121"/>
      <c r="P91" s="121"/>
      <c r="Q91" s="121"/>
      <c r="R91" s="121"/>
      <c r="S91" s="121"/>
      <c r="T91" s="121"/>
      <c r="U91" s="121"/>
      <c r="V91" s="121"/>
    </row>
    <row r="92" outlineLevel="1">
      <c r="A92" s="432" t="s">
        <v>492</v>
      </c>
      <c r="B92" s="433" t="s">
        <v>455</v>
      </c>
      <c r="C92" s="127" t="str">
        <f t="array" ref="C92">INDEX(Dodges!$C$3:$U$84, MATCH($A$1,Dodges!$A$3:$A$85,0), MATCH(C91,Dodges!$C$2:$F$2,0))</f>
        <v>3-17</v>
      </c>
      <c r="D92" s="127" t="str">
        <f t="array" ref="D92">INDEX(Dodges!$C$3:$U$84, MATCH($A$1,Dodges!$A$3:$A$85,0), MATCH(D91,Dodges!$C$2:$F$2,0))</f>
        <v>6-17</v>
      </c>
      <c r="E92" s="127" t="str">
        <f t="array" ref="E92">INDEX(Dodges!$C$3:$U$84, MATCH($A$1,Dodges!$A$3:$A$85,0), MATCH(E91,Dodges!$C$2:$F$2,0))</f>
        <v>26 (21)</v>
      </c>
      <c r="F92" s="127" t="str">
        <f t="array" ref="F92">INDEX(Dodges!$C$3:$U$84, MATCH($A$1,Dodges!$A$3:$A$85,0), MATCH(F91,Dodges!$C$2:$F$2,0))</f>
        <v>35 (28)</v>
      </c>
      <c r="G92" s="402"/>
      <c r="H92" s="319"/>
      <c r="I92" s="319"/>
      <c r="J92" s="320"/>
      <c r="K92" s="320"/>
      <c r="L92" s="320"/>
      <c r="M92" s="121"/>
      <c r="N92" s="121"/>
      <c r="O92" s="121"/>
      <c r="P92" s="121"/>
      <c r="Q92" s="121"/>
      <c r="R92" s="121"/>
      <c r="S92" s="121"/>
      <c r="T92" s="121"/>
      <c r="U92" s="121"/>
      <c r="V92" s="121"/>
    </row>
    <row r="93" outlineLevel="1">
      <c r="A93" s="231"/>
      <c r="B93" s="433" t="s">
        <v>496</v>
      </c>
      <c r="C93" s="127" t="str">
        <f t="array" ref="C93">INDEX(Dodges!$G$3:$U$84, MATCH($A$1,Dodges!$A$3:$A$85,0), MATCH(C91,Dodges!$G$2:$J$2,0))</f>
        <v>4-15</v>
      </c>
      <c r="D93" s="127" t="str">
        <f t="array" ref="D93">INDEX(Dodges!$G$3:$U$84, MATCH($A$1,Dodges!$A$3:$A$85,0), MATCH(D91,Dodges!$G$2:$J$2,0))</f>
        <v>8-14</v>
      </c>
      <c r="E93" s="127" t="str">
        <f t="array" ref="E93">INDEX(Dodges!$G$3:$U$84, MATCH($A$1,Dodges!$A$3:$A$85,0), MATCH(E91,Dodges!$G$2:$J$2,0))</f>
        <v>30</v>
      </c>
      <c r="F93" s="127">
        <f t="array" ref="F93">INDEX(Dodges!$G$3:$U$84, MATCH($A$1,Dodges!$A$3:$A$85,0), MATCH(F91,Dodges!$G$2:$J$2,0))</f>
        <v>40</v>
      </c>
      <c r="G93" s="436"/>
      <c r="H93" s="319"/>
      <c r="I93" s="319"/>
      <c r="J93" s="320"/>
      <c r="K93" s="320"/>
      <c r="L93" s="320"/>
      <c r="M93" s="320"/>
      <c r="N93" s="320"/>
      <c r="O93" s="121"/>
      <c r="P93" s="121"/>
      <c r="Q93" s="121"/>
      <c r="R93" s="121"/>
      <c r="S93" s="121"/>
      <c r="T93" s="121"/>
      <c r="U93" s="121"/>
      <c r="V93" s="121"/>
    </row>
    <row r="94" outlineLevel="1">
      <c r="A94" s="112"/>
      <c r="B94" s="433" t="s">
        <v>497</v>
      </c>
      <c r="C94" s="127" t="str">
        <f t="array" ref="C94">INDEX(Dodges!$K$3:$U$84, MATCH($A$1,Dodges!$A$3:$A$85,0), MATCH(C91,Dodges!$K$2:$N$2,0))</f>
        <v>5-16</v>
      </c>
      <c r="D94" s="127" t="str">
        <f t="array" ref="D94">INDEX(Dodges!$K$3:$U$84, MATCH($A$1,Dodges!$A$3:$A$85,0), MATCH(D91,Dodges!$K$2:$N$2,0))</f>
        <v>9-14</v>
      </c>
      <c r="E94" s="127" t="str">
        <f t="array" ref="E94">INDEX(Dodges!$K$3:$U$84, MATCH($A$1,Dodges!$A$3:$A$85,0), MATCH(E91,Dodges!$K$2:$N$2,0))</f>
        <v>35</v>
      </c>
      <c r="F94" s="127" t="str">
        <f t="array" ref="F94">INDEX(Dodges!$K$3:$U$84, MATCH($A$1,Dodges!$A$3:$A$85,0), MATCH(F91,Dodges!$K$2:$N$2,0))</f>
        <v>53</v>
      </c>
      <c r="G94" s="436"/>
      <c r="H94" s="434"/>
      <c r="I94" s="434"/>
      <c r="J94" s="179"/>
      <c r="K94" s="179"/>
      <c r="L94" s="179"/>
      <c r="M94" s="179"/>
      <c r="N94" s="179"/>
      <c r="O94" s="121"/>
      <c r="P94" s="121"/>
      <c r="Q94" s="121"/>
      <c r="R94" s="121"/>
      <c r="S94" s="121"/>
      <c r="T94" s="121"/>
      <c r="U94" s="121"/>
      <c r="V94" s="121"/>
    </row>
    <row r="95" outlineLevel="1">
      <c r="A95" s="432" t="s">
        <v>498</v>
      </c>
      <c r="B95" s="433" t="s">
        <v>499</v>
      </c>
      <c r="C95" s="127" t="str">
        <f t="array" ref="C95">INDEX(Dodges!$O$3:$U$84, MATCH($A$1,Dodges!$A$3:$A$85,0), MATCH(C91,Dodges!$O$2:$R$2,0))</f>
        <v>3-29</v>
      </c>
      <c r="D95" s="127" t="str">
        <f t="array" ref="D95">INDEX(Dodges!$O$3:$U$84, MATCH($A$1,Dodges!$A$3:$A$85,0), MATCH(D91,Dodges!$O$2:$R$2,0))</f>
        <v>6-27</v>
      </c>
      <c r="E95" s="127" t="str">
        <f t="array" ref="E95">INDEX(Dodges!$O$3:$U$84, MATCH($A$1,Dodges!$A$3:$A$85,0), MATCH(E91,Dodges!$O$2:$R$2,0))</f>
        <v>46</v>
      </c>
      <c r="F95" s="248"/>
      <c r="G95" s="248"/>
      <c r="H95" s="180"/>
      <c r="I95" s="180"/>
      <c r="J95" s="121"/>
      <c r="K95" s="121"/>
      <c r="L95" s="121"/>
      <c r="M95" s="121"/>
      <c r="N95" s="121"/>
      <c r="O95" s="320"/>
      <c r="P95" s="320"/>
      <c r="Q95" s="320"/>
      <c r="R95" s="320"/>
      <c r="S95" s="320"/>
      <c r="T95" s="320"/>
      <c r="U95" s="320"/>
      <c r="V95" s="320"/>
    </row>
    <row r="96" outlineLevel="1">
      <c r="A96" s="112"/>
      <c r="B96" s="433" t="s">
        <v>500</v>
      </c>
      <c r="C96" s="127" t="str">
        <f t="array" ref="C96">INDEX(Dodges!$S$3:$U$84, MATCH($A$1,Dodges!$A$3:$A$85,0), MATCH(C91,Dodges!$S$2:$U$2,0))</f>
        <v>3-21</v>
      </c>
      <c r="D96" s="127" t="str">
        <f t="array" ref="D96">INDEX(Dodges!$S$3:$U$84, MATCH($A$1,Dodges!$A$3:$A$85,0), MATCH(D91,Dodges!$S$2:$U$2,0))</f>
        <v>6-20</v>
      </c>
      <c r="E96" s="127" t="str">
        <f t="array" ref="E96">INDEX(Dodges!$S$3:$U$84, MATCH($A$1,Dodges!$A$3:$A$85,0), MATCH(E91,Dodges!$S$2:$U$2,0))</f>
        <v>真横：76
真上：104
真下：62</v>
      </c>
      <c r="F96" s="436"/>
      <c r="G96" s="436"/>
      <c r="H96" s="180"/>
      <c r="I96" s="180"/>
      <c r="J96" s="179"/>
      <c r="K96" s="179"/>
      <c r="L96" s="179"/>
      <c r="M96" s="179"/>
      <c r="N96" s="121"/>
      <c r="O96" s="180"/>
      <c r="P96" s="180"/>
      <c r="Q96" s="180"/>
      <c r="R96" s="180"/>
      <c r="S96" s="180"/>
      <c r="T96" s="180"/>
      <c r="U96" s="180"/>
      <c r="V96" s="180"/>
    </row>
    <row r="97">
      <c r="A97" s="438"/>
      <c r="B97" s="439"/>
      <c r="C97" s="431"/>
      <c r="D97" s="431"/>
      <c r="E97" s="440"/>
      <c r="F97" s="431"/>
      <c r="G97" s="431"/>
      <c r="H97" s="431"/>
      <c r="I97" s="431"/>
      <c r="J97" s="121"/>
      <c r="K97" s="319"/>
      <c r="L97" s="319"/>
      <c r="M97" s="319"/>
      <c r="N97" s="319"/>
      <c r="O97" s="180"/>
      <c r="P97" s="180"/>
      <c r="Q97" s="180"/>
      <c r="R97" s="180"/>
      <c r="S97" s="180"/>
      <c r="T97" s="180"/>
      <c r="U97" s="180"/>
      <c r="V97" s="180"/>
    </row>
    <row r="98">
      <c r="A98" s="2523" t="s">
        <v>501</v>
      </c>
      <c r="B98" s="110"/>
      <c r="C98" s="2524"/>
      <c r="D98" s="2525"/>
      <c r="E98" s="2524"/>
      <c r="F98" s="2526"/>
      <c r="G98" s="2526"/>
      <c r="H98" s="179"/>
      <c r="I98" s="179"/>
      <c r="J98" s="180"/>
      <c r="K98" s="180"/>
      <c r="L98" s="180"/>
      <c r="M98" s="180"/>
      <c r="N98" s="180"/>
      <c r="O98" s="180"/>
      <c r="P98" s="180"/>
      <c r="Q98" s="180"/>
      <c r="R98" s="180"/>
      <c r="S98" s="180"/>
      <c r="T98" s="180"/>
      <c r="U98" s="180"/>
      <c r="V98" s="180"/>
    </row>
    <row r="99" outlineLevel="1">
      <c r="A99" s="112"/>
      <c r="B99" s="114"/>
      <c r="C99" s="2527" t="s">
        <v>487</v>
      </c>
      <c r="D99" s="2527" t="s">
        <v>49</v>
      </c>
      <c r="E99" s="2527" t="s">
        <v>48</v>
      </c>
      <c r="F99" s="2527" t="s">
        <v>50</v>
      </c>
      <c r="G99" s="2528" t="s">
        <v>51</v>
      </c>
      <c r="H99" s="320"/>
      <c r="I99" s="320"/>
      <c r="J99" s="179"/>
      <c r="K99" s="444" t="str">
        <f>'テンプレート'!K116</f>
        <v>アイテム取得</v>
      </c>
      <c r="L99" s="117"/>
      <c r="M99" s="445" t="str">
        <f>'テンプレート'!M116</f>
        <v>取得フレーム</v>
      </c>
      <c r="N99" s="445" t="str">
        <f>'テンプレート'!N116</f>
        <v>Duration</v>
      </c>
      <c r="O99" s="180"/>
      <c r="P99" s="180"/>
      <c r="Q99" s="180"/>
      <c r="R99" s="180"/>
      <c r="S99" s="180"/>
      <c r="T99" s="180"/>
      <c r="U99" s="180"/>
      <c r="V99" s="180"/>
    </row>
    <row r="100" outlineLevel="1">
      <c r="A100" s="446" t="s">
        <v>502</v>
      </c>
      <c r="B100" s="447" t="s">
        <v>503</v>
      </c>
      <c r="C100" s="1136"/>
      <c r="D100" s="564">
        <f t="array" ref="D100">INDEX('Ledge  Tech'!$C$3:$C96, MATCH($A$1,'Ledge  Tech'!$A$3:$A$109,0), MATCH(D99,'Ledge  Tech'!$C$2,0))</f>
        <v>19</v>
      </c>
      <c r="E100" s="1136"/>
      <c r="F100" s="1136"/>
      <c r="G100" s="1136"/>
      <c r="H100" s="320"/>
      <c r="I100" s="320"/>
      <c r="J100" s="121"/>
      <c r="K100" s="449" t="str">
        <f>'テンプレート'!K117</f>
        <v>小アイテム</v>
      </c>
      <c r="L100" s="450" t="str">
        <f>'テンプレート'!L117</f>
        <v>On-Spot</v>
      </c>
      <c r="M100" s="127" t="str">
        <f t="array" ref="M100">INDEX('Item Throws'!$C$3:$D$109, MATCH($A$1,'Item Throws'!$A$3:$A$109,0), MATCH(M$99,'Item Throws'!$C$2:$AA$2,0))</f>
        <v>-</v>
      </c>
      <c r="N100" s="127">
        <f t="array" ref="N100">INDEX('Item Throws'!$C$3:$D$109, MATCH($A$1,'Item Throws'!$A$3:$A$109,0), MATCH(N$99,'Item Throws'!$C$2:$AA$2,0))</f>
        <v>7</v>
      </c>
      <c r="O100" s="180"/>
      <c r="P100" s="180"/>
      <c r="Q100" s="180"/>
      <c r="R100" s="180"/>
      <c r="S100" s="180"/>
      <c r="T100" s="180"/>
      <c r="U100" s="180"/>
      <c r="V100" s="180"/>
    </row>
    <row r="101" outlineLevel="1">
      <c r="A101" s="222"/>
      <c r="B101" s="447" t="s">
        <v>455</v>
      </c>
      <c r="C101" s="564" t="str">
        <f t="array" ref="C101">INDEX('Ledge  Tech'!$D$3:$E96, MATCH($A$1,'Ledge  Tech'!$A$3:$A$109,0), MATCH(C99,'Ledge  Tech'!$D$2:$E$2,0))</f>
        <v>1-33</v>
      </c>
      <c r="D101" s="564">
        <f t="array" ref="D101">INDEX('Ledge  Tech'!$D$3:$E96, MATCH($A$1,'Ledge  Tech'!$A$3:$A$109,0), MATCH(D99,'Ledge  Tech'!$D$2:$E$2,0))</f>
        <v>34</v>
      </c>
      <c r="E101" s="1136"/>
      <c r="F101" s="1136"/>
      <c r="G101" s="1136"/>
      <c r="H101" s="320"/>
      <c r="I101" s="320"/>
      <c r="J101" s="179"/>
      <c r="K101" s="207"/>
      <c r="L101" s="450" t="str">
        <f>'テンプレート'!L118</f>
        <v>歩き</v>
      </c>
      <c r="M101" s="127" t="str">
        <f t="array" ref="M101">INDEX('Item Throws'!$E$3:$F$109, MATCH($A$1,'Item Throws'!$A$3:$A$109,0), MATCH(M$99,'Item Throws'!$E$2:$AA$2,0))</f>
        <v>-</v>
      </c>
      <c r="N101" s="127">
        <f t="array" ref="N101">INDEX('Item Throws'!$E$3:$F$109, MATCH($A$1,'Item Throws'!$A$3:$A$109,0), MATCH(N$99,'Item Throws'!$E$2:$AA$2,0))</f>
        <v>19</v>
      </c>
      <c r="O101" s="180"/>
      <c r="P101" s="180"/>
      <c r="Q101" s="180"/>
      <c r="R101" s="180"/>
      <c r="S101" s="180"/>
      <c r="T101" s="180"/>
      <c r="U101" s="180"/>
      <c r="V101" s="180"/>
    </row>
    <row r="102" outlineLevel="1">
      <c r="A102" s="222"/>
      <c r="B102" s="447" t="s">
        <v>486</v>
      </c>
      <c r="C102" s="564" t="str">
        <f t="array" ref="C102">INDEX('Ledge  Tech'!$F$3:$G$109, MATCH($A$1,'Ledge  Tech'!$A$3:$A$109,0), MATCH(C99,'Ledge  Tech'!$F$2:$G$2,0))</f>
        <v>1-23</v>
      </c>
      <c r="D102" s="564">
        <f t="array" ref="D102">INDEX('Ledge  Tech'!$F$3:$G$109, MATCH($A$1,'Ledge  Tech'!$A$3:$A$109,0), MATCH(D99,'Ledge  Tech'!$F$2:$G$2,0))</f>
        <v>45</v>
      </c>
      <c r="E102" s="1136"/>
      <c r="F102" s="1136"/>
      <c r="G102" s="1136"/>
      <c r="H102" s="320"/>
      <c r="I102" s="320"/>
      <c r="J102" s="121"/>
      <c r="K102" s="451" t="str">
        <f>'テンプレート'!K119</f>
        <v>アイテム投擲</v>
      </c>
      <c r="L102" s="117"/>
      <c r="M102" s="445" t="str">
        <f>'テンプレート'!M119</f>
        <v>投擲フレーム</v>
      </c>
      <c r="N102" s="445" t="str">
        <f>'テンプレート'!N119</f>
        <v>Duration</v>
      </c>
      <c r="O102" s="180"/>
      <c r="P102" s="180"/>
      <c r="Q102" s="180"/>
      <c r="R102" s="180"/>
      <c r="S102" s="180"/>
      <c r="T102" s="180"/>
      <c r="U102" s="180"/>
      <c r="V102" s="180"/>
    </row>
    <row r="103" outlineLevel="1">
      <c r="A103" s="222"/>
      <c r="B103" s="447" t="s">
        <v>505</v>
      </c>
      <c r="C103" s="564" t="str">
        <f t="array" ref="C103">INDEX('Ledge  Tech'!$H$3:$I$109, MATCH($A$1,'Ledge  Tech'!$A$3:$A$109,0), MATCH(C99,'Ledge  Tech'!$H$2:$I$2,0))</f>
        <v>1-12</v>
      </c>
      <c r="D103" s="564">
        <f t="array" ref="D103">INDEX('Ledge  Tech'!$H$3:$I$109, MATCH($A$1,'Ledge  Tech'!$A$3:$A$109,0), MATCH(D99,'Ledge  Tech'!$H$2:$I$2,0))</f>
        <v>14</v>
      </c>
      <c r="E103" s="1136"/>
      <c r="F103" s="1136"/>
      <c r="G103" s="1136"/>
      <c r="H103" s="320"/>
      <c r="I103" s="320"/>
      <c r="J103" s="179"/>
      <c r="K103" s="1066" t="str">
        <f>'テンプレート'!K120</f>
        <v>Ground投擲</v>
      </c>
      <c r="L103" s="450" t="str">
        <f>'テンプレート'!L120</f>
        <v>前Throws</v>
      </c>
      <c r="M103" s="127" t="str">
        <f t="array" ref="M103">INDEX('Item Throws'!$G$3:$H$109, MATCH($A$1,'Item Throws'!$A$3:$A$109,0), MATCH(M$102,'Item Throws'!$G$2:$AA$2,0))</f>
        <v>8</v>
      </c>
      <c r="N103" s="127">
        <f t="array" ref="N103">INDEX('Item Throws'!$G$3:$H$109, MATCH($A$1,'Item Throws'!$A$3:$A$109,0), MATCH(N$102,'Item Throws'!$G$2:$AA$2,0))</f>
        <v>24</v>
      </c>
      <c r="O103" s="121"/>
      <c r="P103" s="121"/>
      <c r="Q103" s="121"/>
      <c r="R103" s="121"/>
      <c r="S103" s="121"/>
      <c r="T103" s="121"/>
      <c r="U103" s="121"/>
      <c r="V103" s="121"/>
    </row>
    <row r="104" outlineLevel="1">
      <c r="A104" s="207"/>
      <c r="B104" s="447" t="s">
        <v>506</v>
      </c>
      <c r="C104" s="564" t="str">
        <f t="array" ref="C104">INDEX('Ledge  Tech'!$J$3:$M$109, MATCH($A$1,'Ledge  Tech'!$A$3:$A$109,0), MATCH(C99,'Ledge  Tech'!$J$2:$M$2,0))</f>
        <v>1-23</v>
      </c>
      <c r="D104" s="564">
        <f t="array" ref="D104">INDEX('Ledge  Tech'!$J$3:$M$109, MATCH($A$1,'Ledge  Tech'!$A$3:$A$109,0), MATCH(D99,'Ledge  Tech'!$J$2:$M$2,0))</f>
        <v>55</v>
      </c>
      <c r="E104" s="564" t="str">
        <f t="array" ref="E104">INDEX('Ledge  Tech'!$J$3:$M$109, MATCH($A$1,'Ledge  Tech'!$A$3:$A$109,0), MATCH(E99,'Ledge  Tech'!$J$2:$M$2,0))</f>
        <v>21-23</v>
      </c>
      <c r="F104" s="564">
        <f t="array" ref="F104">INDEX('Ledge  Tech'!$J$3:$M$109, MATCH($A$1,'Ledge  Tech'!$A$3:$A$109,0), MATCH(F99,'Ledge  Tech'!$J$2:$M$2,0))</f>
        <v>9</v>
      </c>
      <c r="G104" s="564">
        <f>F104*1.2</f>
        <v>10.8</v>
      </c>
      <c r="H104" s="320"/>
      <c r="I104" s="320"/>
      <c r="J104" s="121"/>
      <c r="K104" s="222"/>
      <c r="L104" s="450" t="str">
        <f>'テンプレート'!L121</f>
        <v>後Throws</v>
      </c>
      <c r="M104" s="127" t="str">
        <f t="array" ref="M104">INDEX('Item Throws'!$I$3:$J$109, MATCH($A$1,'Item Throws'!$A$3:$A$109,0), MATCH(M$102,'Item Throws'!$I$2:$AA$2,0))</f>
        <v>11</v>
      </c>
      <c r="N104" s="127">
        <f t="array" ref="N104">INDEX('Item Throws'!$I$3:$J$109, MATCH($A$1,'Item Throws'!$A$3:$A$109,0), MATCH(N$102,'Item Throws'!$I$2:$AA$2,0))</f>
        <v>24</v>
      </c>
      <c r="O104" s="121"/>
      <c r="P104" s="121"/>
      <c r="Q104" s="121"/>
      <c r="R104" s="121"/>
      <c r="S104" s="121"/>
      <c r="T104" s="121"/>
      <c r="U104" s="121"/>
      <c r="V104" s="121"/>
    </row>
    <row r="105" outlineLevel="1">
      <c r="A105" s="446" t="s">
        <v>507</v>
      </c>
      <c r="B105" s="447" t="s">
        <v>455</v>
      </c>
      <c r="C105" s="564" t="str">
        <f t="array" ref="C105">INDEX('Ledge  Tech'!$N$3:$O$109, MATCH($A$1,'Ledge  Tech'!$A$3:$A$109,0), MATCH(C99,'Ledge  Tech'!$N$2:$O$2,0))</f>
        <v>1-20</v>
      </c>
      <c r="D105" s="564">
        <f t="array" ref="D105">INDEX('Ledge  Tech'!$N$3:$O$109, MATCH($A$1,'Ledge  Tech'!$A$3:$A$109,0), MATCH(D99,'Ledge  Tech'!$N$2:$O$2,0))</f>
        <v>26</v>
      </c>
      <c r="E105" s="1136"/>
      <c r="F105" s="1136"/>
      <c r="G105" s="1136"/>
      <c r="H105" s="320"/>
      <c r="I105" s="320"/>
      <c r="J105" s="179"/>
      <c r="K105" s="222"/>
      <c r="L105" s="450" t="str">
        <f>'テンプレート'!L122</f>
        <v>上Throws</v>
      </c>
      <c r="M105" s="127" t="str">
        <f t="array" ref="M105">INDEX('Item Throws'!$K$3:$L$109, MATCH($A$1,'Item Throws'!$A$3:$A$109,0), MATCH(M$102,'Item Throws'!$K$2:$AA$2,0))</f>
        <v>12</v>
      </c>
      <c r="N105" s="127">
        <f t="array" ref="N105">INDEX('Item Throws'!$K$3:$L$109, MATCH($A$1,'Item Throws'!$A$3:$A$109,0), MATCH(N$102,'Item Throws'!$K$2:$AA$2,0))</f>
        <v>23</v>
      </c>
      <c r="O105" s="320"/>
      <c r="P105" s="320"/>
      <c r="Q105" s="320"/>
      <c r="R105" s="320"/>
      <c r="S105" s="320"/>
      <c r="T105" s="320"/>
      <c r="U105" s="320"/>
      <c r="V105" s="320"/>
    </row>
    <row r="106" outlineLevel="1">
      <c r="A106" s="222"/>
      <c r="B106" s="447" t="s">
        <v>496</v>
      </c>
      <c r="C106" s="564" t="str">
        <f t="array" ref="C106">INDEX('Ledge  Tech'!$P$3:$Q$109, MATCH($A$1,'Ledge  Tech'!$A$3:$A$109,0), MATCH(C99,'Ledge  Tech'!$P$2:$Q$2,0))</f>
        <v>1-20</v>
      </c>
      <c r="D106" s="564">
        <f t="array" ref="D106">INDEX('Ledge  Tech'!$P$3:$Q$109, MATCH($A$1,'Ledge  Tech'!$A$3:$A$109,0), MATCH(D99,'Ledge  Tech'!$P$2:$Q$2,0))</f>
        <v>40</v>
      </c>
      <c r="E106" s="1136"/>
      <c r="F106" s="1136"/>
      <c r="G106" s="1136"/>
      <c r="H106" s="320"/>
      <c r="I106" s="320"/>
      <c r="J106" s="121"/>
      <c r="K106" s="222"/>
      <c r="L106" s="450" t="str">
        <f>'テンプレート'!L123</f>
        <v>下Throws</v>
      </c>
      <c r="M106" s="127" t="str">
        <f t="array" ref="M106">INDEX('Item Throws'!$M$3:$N$109, MATCH($A$1,'Item Throws'!$A$3:$A$109,0), MATCH(M$102,'Item Throws'!$M$2:$AA$2,0))</f>
        <v>7</v>
      </c>
      <c r="N106" s="127">
        <f t="array" ref="N106">INDEX('Item Throws'!$M$3:$N$109, MATCH($A$1,'Item Throws'!$A$3:$A$109,0), MATCH(N$102,'Item Throws'!$M$2:$AA$2,0))</f>
        <v>19</v>
      </c>
      <c r="O106" s="180"/>
      <c r="P106" s="180"/>
      <c r="Q106" s="180"/>
      <c r="R106" s="180"/>
      <c r="S106" s="180"/>
      <c r="T106" s="180"/>
      <c r="U106" s="180"/>
      <c r="V106" s="180"/>
    </row>
    <row r="107" outlineLevel="1">
      <c r="A107" s="207"/>
      <c r="B107" s="447" t="s">
        <v>497</v>
      </c>
      <c r="C107" s="564" t="str">
        <f t="array" ref="C107">INDEX('Ledge  Tech'!$R$3:$S$109, MATCH($A$1,'Ledge  Tech'!$A$3:$A$109,0), MATCH(C99,'Ledge  Tech'!$R$2:$S$2,0))</f>
        <v>1-20</v>
      </c>
      <c r="D107" s="564">
        <f t="array" ref="D107">INDEX('Ledge  Tech'!$R$3:$S$109, MATCH($A$1,'Ledge  Tech'!$A$3:$A$109,0), MATCH(D99,'Ledge  Tech'!$R$2:$S$2,0))</f>
        <v>40</v>
      </c>
      <c r="E107" s="1136"/>
      <c r="F107" s="1136"/>
      <c r="G107" s="1136"/>
      <c r="H107" s="320"/>
      <c r="I107" s="320"/>
      <c r="J107" s="179"/>
      <c r="K107" s="222"/>
      <c r="L107" s="453" t="str">
        <f>'テンプレート'!L124</f>
        <v>ダッシュ</v>
      </c>
      <c r="M107" s="127" t="str">
        <f t="array" ref="M107">INDEX('Item Throws'!$O$3:$P$109, MATCH($A$1,'Item Throws'!$A$3:$A$109,0), MATCH(M$102,'Item Throws'!$O$2:$AA$2,0))</f>
        <v>5</v>
      </c>
      <c r="N107" s="127">
        <f t="array" ref="N107">INDEX('Item Throws'!$O$3:$P$109, MATCH($A$1,'Item Throws'!$A$3:$A$109,0), MATCH(N$102,'Item Throws'!$O$2:$AA$2,0))</f>
        <v>29</v>
      </c>
      <c r="O107" s="180"/>
      <c r="P107" s="180"/>
      <c r="Q107" s="180"/>
      <c r="R107" s="180"/>
      <c r="S107" s="180"/>
      <c r="T107" s="180"/>
      <c r="U107" s="180"/>
      <c r="V107" s="180"/>
    </row>
    <row r="108" outlineLevel="1">
      <c r="A108" s="446" t="s">
        <v>508</v>
      </c>
      <c r="B108" s="447" t="s">
        <v>509</v>
      </c>
      <c r="C108" s="1136"/>
      <c r="D108" s="564" t="str">
        <f t="array" ref="D108">INDEX('Get-Ups'!$C$3:$C96, MATCH($A$1,'Get-Ups'!$A$3:$A$109,0), MATCH(D99,'Get-Ups'!$C$2:$AD$2,0))</f>
        <v>25</v>
      </c>
      <c r="E108" s="1136"/>
      <c r="F108" s="1136"/>
      <c r="G108" s="1136"/>
      <c r="H108" s="320"/>
      <c r="I108" s="320"/>
      <c r="J108" s="121"/>
      <c r="K108" s="207"/>
      <c r="L108" s="453" t="str">
        <f>'テンプレート'!L125</f>
        <v>On-Spot捨て</v>
      </c>
      <c r="M108" s="127" t="str">
        <f t="array" ref="M108">INDEX('Item Throws'!$Q$3:$R$109, MATCH($A$1,'Item Throws'!$A$3:$A$109,0), MATCH(M$102,'Item Throws'!$Q$2:$AA$2,0))</f>
        <v>6</v>
      </c>
      <c r="N108" s="127">
        <f t="array" ref="N108">INDEX('Item Throws'!$Q$3:$R$109, MATCH($A$1,'Item Throws'!$A$3:$A$109,0), MATCH(N$102,'Item Throws'!$Q$2:$AA$2,0))</f>
        <v>23</v>
      </c>
      <c r="O108" s="180"/>
      <c r="P108" s="180"/>
      <c r="Q108" s="180"/>
      <c r="R108" s="180"/>
      <c r="S108" s="180"/>
      <c r="T108" s="180"/>
      <c r="U108" s="180"/>
      <c r="V108" s="180"/>
    </row>
    <row r="109" outlineLevel="1">
      <c r="A109" s="222"/>
      <c r="B109" s="447" t="s">
        <v>455</v>
      </c>
      <c r="C109" s="2529" t="str">
        <f t="array" ref="C109">INDEX('Get-Ups'!$D$3:$E96, MATCH($A$1,'Get-Ups'!$A$3:$A$109,0), MATCH(C99,'Get-Ups'!$D$2:$AD$2,0))</f>
        <v>1-22</v>
      </c>
      <c r="D109" s="2530">
        <f t="array" ref="D109">INDEX('Get-Ups'!$D$3:$E96, MATCH($A$1,'Get-Ups'!$A$3:$A$109,0), MATCH(D99,'Get-Ups'!$D$2:$AD$2,0))</f>
        <v>29</v>
      </c>
      <c r="E109" s="1136"/>
      <c r="F109" s="1136"/>
      <c r="G109" s="1136"/>
      <c r="H109" s="320"/>
      <c r="I109" s="320"/>
      <c r="J109" s="179"/>
      <c r="K109" s="1066" t="str">
        <f>'テンプレート'!K126</f>
        <v>Air投擲</v>
      </c>
      <c r="L109" s="450" t="str">
        <f>'テンプレート'!L126</f>
        <v>前Throws</v>
      </c>
      <c r="M109" s="127" t="str">
        <f t="array" ref="M109">INDEX('Item Throws'!$S$3:$T$109, MATCH($A$1,'Item Throws'!$A$3:$A$109,0), MATCH(M$102,'Item Throws'!$S$2:$AA$2,0))</f>
        <v>8</v>
      </c>
      <c r="N109" s="127">
        <f t="array" ref="N109">INDEX('Item Throws'!$S$3:$T$109, MATCH($A$1,'Item Throws'!$A$3:$A$109,0), MATCH(N$102,'Item Throws'!$S$2:$AA$2,0))</f>
        <v>24</v>
      </c>
      <c r="O109" s="180"/>
      <c r="P109" s="180"/>
      <c r="Q109" s="180"/>
      <c r="R109" s="180"/>
      <c r="S109" s="180"/>
      <c r="T109" s="180"/>
      <c r="U109" s="180"/>
      <c r="V109" s="180"/>
    </row>
    <row r="110" outlineLevel="1">
      <c r="A110" s="222"/>
      <c r="B110" s="447" t="s">
        <v>496</v>
      </c>
      <c r="C110" s="2529" t="str">
        <f t="array" ref="C110">INDEX('Get-Ups'!$F$3:$G$109, MATCH($A$1,'Get-Ups'!$A$3:$A$109,0), MATCH(C99,'Get-Ups'!$F$2:$AD$2,0))</f>
        <v>1-21</v>
      </c>
      <c r="D110" s="2530">
        <f t="array" ref="D110">INDEX('Get-Ups'!$F$3:$G$109, MATCH($A$1,'Get-Ups'!$A$3:$A$109,0), MATCH(D99,'Get-Ups'!$F$2:$AD$2,0))</f>
        <v>35</v>
      </c>
      <c r="E110" s="1136"/>
      <c r="F110" s="1136"/>
      <c r="G110" s="1136"/>
      <c r="H110" s="320"/>
      <c r="I110" s="320"/>
      <c r="J110" s="121"/>
      <c r="K110" s="222"/>
      <c r="L110" s="450" t="str">
        <f>'テンプレート'!L127</f>
        <v>後Throws</v>
      </c>
      <c r="M110" s="127" t="str">
        <f t="array" ref="M110">INDEX('Item Throws'!$U$3:$V$109, MATCH($A$1,'Item Throws'!$A$3:$A$109,0), MATCH(M$102,'Item Throws'!$U$2:$AA$2,0))</f>
        <v>11</v>
      </c>
      <c r="N110" s="127">
        <f t="array" ref="N110">INDEX('Item Throws'!$U$3:$V$109, MATCH($A$1,'Item Throws'!$A$3:$A$109,0), MATCH(N$102,'Item Throws'!$U$2:$AA$2,0))</f>
        <v>24</v>
      </c>
      <c r="O110" s="180"/>
      <c r="P110" s="180"/>
      <c r="Q110" s="180"/>
      <c r="R110" s="180"/>
      <c r="S110" s="180"/>
      <c r="T110" s="180"/>
      <c r="U110" s="180"/>
      <c r="V110" s="180"/>
    </row>
    <row r="111" outlineLevel="1">
      <c r="A111" s="222"/>
      <c r="B111" s="447" t="s">
        <v>497</v>
      </c>
      <c r="C111" s="564" t="str">
        <f t="array" ref="C111">INDEX('Get-Ups'!$H$3:$I$109, MATCH($A$1,'Get-Ups'!$A$3:$A$109,0), MATCH(C99,'Get-Ups'!$H$2:$AD$2,0))</f>
        <v>1-22</v>
      </c>
      <c r="D111" s="564">
        <f t="array" ref="D111">INDEX('Get-Ups'!$H$3:$I$109, MATCH($A$1,'Get-Ups'!$A$3:$A$109,0), MATCH(D99,'Get-Ups'!$H$2:$AD$2,0))</f>
        <v>35</v>
      </c>
      <c r="E111" s="1136"/>
      <c r="F111" s="1136"/>
      <c r="G111" s="1136"/>
      <c r="H111" s="320"/>
      <c r="I111" s="320"/>
      <c r="J111" s="179"/>
      <c r="K111" s="222"/>
      <c r="L111" s="450" t="str">
        <f>'テンプレート'!L128</f>
        <v>上Throws</v>
      </c>
      <c r="M111" s="127" t="str">
        <f t="array" ref="M111">INDEX('Item Throws'!$W$3:$X$109, MATCH($A$1,'Item Throws'!$A$3:$A$109,0), MATCH(M$102,'Item Throws'!$W$2:$AA$2,0))</f>
        <v>12</v>
      </c>
      <c r="N111" s="127">
        <f t="array" ref="N111">INDEX('Item Throws'!$W$3:$X$109, MATCH($A$1,'Item Throws'!$A$3:$A$109,0), MATCH(N$102,'Item Throws'!$W$2:$AA$2,0))</f>
        <v>23</v>
      </c>
      <c r="O111" s="180"/>
      <c r="P111" s="180"/>
      <c r="Q111" s="180"/>
      <c r="R111" s="180"/>
      <c r="S111" s="180"/>
      <c r="T111" s="180"/>
      <c r="U111" s="180"/>
      <c r="V111" s="180"/>
    </row>
    <row r="112" outlineLevel="1">
      <c r="A112" s="222"/>
      <c r="B112" s="447" t="s">
        <v>510</v>
      </c>
      <c r="C112" s="2531" t="str">
        <f t="array" ref="C112">INDEX('Get-Ups'!$J$3:$M$109, MATCH($A$1,'Get-Ups'!$A$3:$A$109,0), MATCH(C99,'Get-Ups'!$J$2:$AD$2,0))</f>
        <v>1-27</v>
      </c>
      <c r="D112" s="2532">
        <f t="array" ref="D112">INDEX('Get-Ups'!$J$3:$M$109, MATCH($A$1,'Get-Ups'!$A$3:$A$109,0), MATCH(D99,'Get-Ups'!$J$2:$AD$2,0))</f>
        <v>45</v>
      </c>
      <c r="E112" s="2529" t="str">
        <f t="array" ref="E112">INDEX('Get-Ups'!$J$3:$M$109, MATCH($A$1,'Get-Ups'!$A$3:$A$109,0), MATCH(E99,'Get-Ups'!$J$2:$AD$2,0))</f>
        <v>19-20</v>
      </c>
      <c r="F112" s="2530">
        <f t="array" ref="F112">INDEX('Get-Ups'!$J$3:$M$109, MATCH($A$1,'Get-Ups'!$A$3:$A$109,0), MATCH(F99,'Get-Ups'!$J$2:$AD$2,0))</f>
        <v>7</v>
      </c>
      <c r="G112" s="564">
        <f t="shared" ref="G112:G113" si="1">F112*1.2</f>
        <v>8.4</v>
      </c>
      <c r="H112" s="320"/>
      <c r="I112" s="320"/>
      <c r="J112" s="121"/>
      <c r="K112" s="207"/>
      <c r="L112" s="450" t="str">
        <f>'テンプレート'!L129</f>
        <v>下Throws</v>
      </c>
      <c r="M112" s="127" t="str">
        <f t="array" ref="M112">INDEX('Item Throws'!$Y$3:$Z$109, MATCH($A$1,'Item Throws'!$A$3:$A$109,0), MATCH(M$102,'Item Throws'!$Y$2:$AA$2,0))</f>
        <v>7</v>
      </c>
      <c r="N112" s="127">
        <f t="array" ref="N112">INDEX('Item Throws'!$Y$3:$Z$109, MATCH($A$1,'Item Throws'!$A$3:$A$109,0), MATCH(N$102,'Item Throws'!$Y$2:$AA$2,0))</f>
        <v>19</v>
      </c>
      <c r="O112" s="121"/>
      <c r="P112" s="121"/>
      <c r="Q112" s="121"/>
      <c r="R112" s="121"/>
      <c r="S112" s="121"/>
      <c r="T112" s="121"/>
      <c r="U112" s="121"/>
      <c r="V112" s="121"/>
    </row>
    <row r="113" outlineLevel="1">
      <c r="A113" s="207"/>
      <c r="B113" s="458" t="s">
        <v>511</v>
      </c>
      <c r="C113" s="114"/>
      <c r="D113" s="114"/>
      <c r="E113" s="2529" t="str">
        <f t="array" ref="E113">INDEX('Get-Ups'!$N$3:$O$109, MATCH($A$1,'Get-Ups'!$A$3:$A$109,0), MATCH(E99,'Get-Ups'!$N$2:$AD$2,0))</f>
        <v>26-27</v>
      </c>
      <c r="F113" s="2530">
        <f t="array" ref="F113">INDEX('Get-Ups'!$N$3:$O$109, MATCH($A$1,'Get-Ups'!$A$3:$A$109,0), MATCH(F99,'Get-Ups'!$N$2:$AD$2,0))</f>
        <v>7</v>
      </c>
      <c r="G113" s="564">
        <f t="shared" si="1"/>
        <v>8.4</v>
      </c>
      <c r="H113" s="320"/>
      <c r="I113" s="320"/>
      <c r="J113" s="121"/>
      <c r="K113" s="459" t="str">
        <f>'テンプレート'!K130</f>
        <v>踏み台ジャンプ</v>
      </c>
      <c r="L113" s="224"/>
      <c r="M113" s="445" t="str">
        <f>'テンプレート'!M130</f>
        <v>Duration</v>
      </c>
      <c r="N113" s="138"/>
      <c r="O113" s="121"/>
      <c r="P113" s="121"/>
      <c r="Q113" s="121"/>
      <c r="R113" s="121"/>
      <c r="S113" s="121"/>
      <c r="T113" s="121"/>
      <c r="U113" s="121"/>
      <c r="V113" s="121"/>
    </row>
    <row r="114" outlineLevel="1">
      <c r="A114" s="446" t="s">
        <v>512</v>
      </c>
      <c r="B114" s="447" t="s">
        <v>509</v>
      </c>
      <c r="C114" s="1136"/>
      <c r="D114" s="2529" t="str">
        <f t="array" ref="D114">INDEX('Get-Ups'!$C$3:$C96, MATCH($A$1,'Get-Ups'!$A$3:$A$109,0), MATCH(D99,'Get-Ups'!$C$2,0))</f>
        <v>25</v>
      </c>
      <c r="E114" s="1136"/>
      <c r="F114" s="1136"/>
      <c r="G114" s="1136"/>
      <c r="H114" s="320"/>
      <c r="I114" s="320"/>
      <c r="J114" s="179"/>
      <c r="K114" s="460" t="str">
        <f>'テンプレート'!K131</f>
        <v>踏み</v>
      </c>
      <c r="L114" s="461" t="str">
        <f>'テンプレート'!L131</f>
        <v>踏み</v>
      </c>
      <c r="M114" s="127" t="str">
        <f t="array" ref="M114">INDEX('共通動作その他'!$C$3:$C$102, MATCH($A$1,'共通動作その他'!$A$3:$A$102,0), MATCH(M$113,'共通動作その他'!$C$2:$AA$2,0))</f>
        <v>-</v>
      </c>
      <c r="N114" s="462"/>
      <c r="O114" s="121"/>
      <c r="P114" s="121"/>
      <c r="Q114" s="121"/>
      <c r="R114" s="121"/>
      <c r="S114" s="121"/>
      <c r="T114" s="121"/>
      <c r="U114" s="121"/>
      <c r="V114" s="121"/>
    </row>
    <row r="115" outlineLevel="1">
      <c r="A115" s="222"/>
      <c r="B115" s="447" t="s">
        <v>455</v>
      </c>
      <c r="C115" s="2529" t="str">
        <f t="array" ref="C115">INDEX('Get-Ups'!$P$3:$Q$109, MATCH($A$1,'Get-Ups'!$A$3:$A$109,0), MATCH(C99,'Get-Ups'!$P$2:$AD$2,0))</f>
        <v>1-22</v>
      </c>
      <c r="D115" s="2530">
        <f t="array" ref="D115">INDEX('Get-Ups'!$P$3:$Q$109, MATCH($A$1,'Get-Ups'!$A$3:$A$109,0), MATCH(D99,'Get-Ups'!$P$2:$AD$2,0))</f>
        <v>29</v>
      </c>
      <c r="E115" s="1136"/>
      <c r="F115" s="1136"/>
      <c r="G115" s="1136"/>
      <c r="H115" s="320"/>
      <c r="I115" s="320"/>
      <c r="J115" s="121"/>
      <c r="K115" s="452" t="str">
        <f>'テンプレート'!K132</f>
        <v>踏まれ</v>
      </c>
      <c r="L115" s="461" t="str">
        <f>'テンプレート'!L132</f>
        <v>Ground踏まれ</v>
      </c>
      <c r="M115" s="127" t="str">
        <f t="array" ref="M115">INDEX('共通動作その他'!$D$3:$D$102, MATCH($A$1,'共通動作その他'!$A$3:$A$102,0), MATCH(M$113,'共通動作その他'!$D$2:$AA$2,0))</f>
        <v>-</v>
      </c>
      <c r="N115" s="462"/>
      <c r="O115" s="320"/>
      <c r="P115" s="320"/>
      <c r="Q115" s="320"/>
      <c r="R115" s="320"/>
      <c r="S115" s="320"/>
      <c r="T115" s="320"/>
      <c r="U115" s="320"/>
      <c r="V115" s="320"/>
    </row>
    <row r="116" outlineLevel="1">
      <c r="A116" s="222"/>
      <c r="B116" s="447" t="s">
        <v>496</v>
      </c>
      <c r="C116" s="2529" t="str">
        <f t="array" ref="C116">INDEX('Get-Ups'!$R$3:$S$109, MATCH($A$1,'Get-Ups'!$A$3:$A$109,0), MATCH(C99,'Get-Ups'!$R$2:$AD$2,0))</f>
        <v>1-19</v>
      </c>
      <c r="D116" s="2530">
        <f t="array" ref="D116">INDEX('Get-Ups'!$R$3:$S$109, MATCH($A$1,'Get-Ups'!$A$3:$A$109,0), MATCH(D99,'Get-Ups'!$R$2:$AD$2,0))</f>
        <v>35</v>
      </c>
      <c r="E116" s="1136"/>
      <c r="F116" s="1136"/>
      <c r="G116" s="1136"/>
      <c r="H116" s="320"/>
      <c r="I116" s="320"/>
      <c r="J116" s="179"/>
      <c r="K116" s="222"/>
      <c r="L116" s="461" t="str">
        <f>'テンプレート'!L133</f>
        <v>Ground硬直</v>
      </c>
      <c r="M116" s="127" t="str">
        <f t="array" ref="M116">INDEX('共通動作その他'!$E$3:$E$102, MATCH($A$1,'共通動作その他'!$A$3:$A$102,0), MATCH(M$113,'共通動作その他'!$E$2:$AA$2,0))</f>
        <v>-</v>
      </c>
      <c r="N116" s="108"/>
      <c r="O116" s="180"/>
      <c r="P116" s="180"/>
      <c r="Q116" s="180"/>
      <c r="R116" s="180"/>
      <c r="S116" s="180"/>
      <c r="T116" s="180"/>
      <c r="U116" s="180"/>
      <c r="V116" s="180"/>
    </row>
    <row r="117" outlineLevel="1">
      <c r="A117" s="222"/>
      <c r="B117" s="447" t="s">
        <v>497</v>
      </c>
      <c r="C117" s="2529" t="str">
        <f t="array" ref="C117">INDEX('Get-Ups'!$T$3:$U$109, MATCH($A$1,'Get-Ups'!$A$3:$A$109,0), MATCH(C99,'Get-Ups'!$T$2:$AD$2,0))</f>
        <v>1-24</v>
      </c>
      <c r="D117" s="2530">
        <f t="array" ref="D117">INDEX('Get-Ups'!$T$3:$U$109, MATCH($A$1,'Get-Ups'!$A$3:$A$109,0), MATCH(D99,'Get-Ups'!$T$2:$AD$2,0))</f>
        <v>35</v>
      </c>
      <c r="E117" s="1136"/>
      <c r="F117" s="1136"/>
      <c r="G117" s="1136"/>
      <c r="H117" s="320"/>
      <c r="I117" s="320"/>
      <c r="J117" s="121"/>
      <c r="K117" s="222"/>
      <c r="L117" s="461" t="str">
        <f>'テンプレート'!L134</f>
        <v>Air踏まれ</v>
      </c>
      <c r="M117" s="127" t="str">
        <f t="array" ref="M117">INDEX('共通動作その他'!$F$3:$F$102, MATCH($A$1,'共通動作その他'!$A$3:$A$102,0), MATCH(M$113,'共通動作その他'!$F$2:$AA$2,0))</f>
        <v>-</v>
      </c>
      <c r="N117" s="108"/>
      <c r="O117" s="180"/>
      <c r="P117" s="180"/>
      <c r="Q117" s="180"/>
      <c r="R117" s="180"/>
      <c r="S117" s="180"/>
      <c r="T117" s="180"/>
      <c r="U117" s="180"/>
      <c r="V117" s="180"/>
    </row>
    <row r="118" outlineLevel="1">
      <c r="A118" s="222"/>
      <c r="B118" s="447" t="s">
        <v>510</v>
      </c>
      <c r="C118" s="2531" t="str">
        <f t="array" ref="C118">INDEX('Get-Ups'!$V$3:$Y$109, MATCH($A$1,'Get-Ups'!$A$3:$A$109,0), MATCH(C99,'Get-Ups'!$V$2:$AD$2,0))</f>
        <v>1-27</v>
      </c>
      <c r="D118" s="2532">
        <f t="array" ref="D118">INDEX('Get-Ups'!$V$3:$Y$109, MATCH($A$1,'Get-Ups'!$A$3:$A$109,0), MATCH(D99,'Get-Ups'!$V$2:$AD$2,0))</f>
        <v>45</v>
      </c>
      <c r="E118" s="2529" t="str">
        <f t="array" ref="E118">INDEX('Get-Ups'!$V$3:$Y$109, MATCH($A$1,'Get-Ups'!$A$3:$A$109,0), MATCH(E99,'Get-Ups'!$V$2:$AD$2,0))</f>
        <v>19-20</v>
      </c>
      <c r="F118" s="2530">
        <f t="array" ref="F118">INDEX('Get-Ups'!$V$3:$Y$109, MATCH($A$1,'Get-Ups'!$A$3:$A$109,0), MATCH(F99,'Get-Ups'!$V$2:$AD$2,0))</f>
        <v>7</v>
      </c>
      <c r="G118" s="564">
        <f t="shared" ref="G118:G119" si="2">F118*1.2</f>
        <v>8.4</v>
      </c>
      <c r="H118" s="320"/>
      <c r="I118" s="320"/>
      <c r="J118" s="179"/>
      <c r="K118" s="222"/>
      <c r="L118" s="461" t="str">
        <f>'テンプレート'!L135</f>
        <v>Air落下</v>
      </c>
      <c r="M118" s="127" t="str">
        <f t="array" ref="M118">INDEX('共通動作その他'!$G$3:$G$102, MATCH($A$1,'共通動作その他'!$A$3:$A$102,0), MATCH(M$113,'共通動作その他'!$G$2:$AA$2,0))</f>
        <v>-</v>
      </c>
      <c r="N118" s="108"/>
      <c r="O118" s="180"/>
      <c r="P118" s="180"/>
      <c r="Q118" s="180"/>
      <c r="R118" s="180"/>
      <c r="S118" s="180"/>
      <c r="T118" s="180"/>
      <c r="U118" s="180"/>
      <c r="V118" s="180"/>
    </row>
    <row r="119" outlineLevel="1">
      <c r="A119" s="207"/>
      <c r="B119" s="458" t="s">
        <v>511</v>
      </c>
      <c r="C119" s="114"/>
      <c r="D119" s="114"/>
      <c r="E119" s="2529" t="str">
        <f t="array" ref="E119">INDEX('Get-Ups'!$Z$3:$AA$109, MATCH($A$1,'Get-Ups'!$A$3:$A$109,0), MATCH(E99,'Get-Ups'!$Z$2:$AD$2,0))</f>
        <v>26-27</v>
      </c>
      <c r="F119" s="2530">
        <f t="array" ref="F119">INDEX('Get-Ups'!$Z$3:$AA$109, MATCH($A$1,'Get-Ups'!$A$3:$A$109,0), MATCH(F99,'Get-Ups'!$Z$2:$AD$2,0))</f>
        <v>7</v>
      </c>
      <c r="G119" s="564">
        <f t="shared" si="2"/>
        <v>8.4</v>
      </c>
      <c r="H119" s="320"/>
      <c r="I119" s="320"/>
      <c r="J119" s="179"/>
      <c r="K119" s="451" t="str">
        <f>'テンプレート'!K136</f>
        <v>倒れダメージ</v>
      </c>
      <c r="L119" s="120"/>
      <c r="M119" s="445" t="str">
        <f>'テンプレート'!M136</f>
        <v>Duration</v>
      </c>
      <c r="N119" s="108"/>
      <c r="O119" s="180"/>
      <c r="P119" s="180"/>
      <c r="Q119" s="180"/>
      <c r="R119" s="180"/>
      <c r="S119" s="180"/>
      <c r="T119" s="180"/>
      <c r="U119" s="180"/>
      <c r="V119" s="180"/>
    </row>
    <row r="120" outlineLevel="1">
      <c r="A120" s="446" t="s">
        <v>513</v>
      </c>
      <c r="B120" s="447" t="s">
        <v>514</v>
      </c>
      <c r="C120" s="2529" t="str">
        <f t="array" ref="C120">INDEX(Tripping!$C$3:$D96, MATCH($A$1,Tripping!$A$3:$A$109,0), MATCH(C99,Tripping!$C$2:$AC$2,0))</f>
        <v>1-5</v>
      </c>
      <c r="D120" s="2530">
        <f t="array" ref="D120">INDEX(Tripping!$C$3:$D96, MATCH($A$1,Tripping!$A$3:$A$109,0), MATCH(D99,Tripping!$C$2:$AC$2,0))</f>
        <v>29</v>
      </c>
      <c r="E120" s="1136"/>
      <c r="F120" s="1136"/>
      <c r="G120" s="1136"/>
      <c r="H120" s="320"/>
      <c r="I120" s="320"/>
      <c r="J120" s="121"/>
      <c r="K120" s="460" t="str">
        <f>'テンプレート'!K137</f>
        <v>あお向け倒れ</v>
      </c>
      <c r="L120" s="453" t="str">
        <f>'テンプレート'!L137</f>
        <v>モーション大</v>
      </c>
      <c r="M120" s="127" t="str">
        <f t="array" ref="M120">INDEX('共通動作その他'!$H$3:$H$102, MATCH($A$1,'共通動作その他'!$A$3:$A$102,0), MATCH(M$119,'共通動作その他'!$H$2:$AA$2,0))</f>
        <v>-</v>
      </c>
      <c r="N120" s="462"/>
      <c r="O120" s="180"/>
      <c r="P120" s="180"/>
      <c r="Q120" s="180"/>
      <c r="R120" s="180"/>
      <c r="S120" s="180"/>
      <c r="T120" s="180"/>
      <c r="U120" s="180"/>
      <c r="V120" s="180"/>
    </row>
    <row r="121" outlineLevel="1">
      <c r="A121" s="222"/>
      <c r="B121" s="447" t="s">
        <v>515</v>
      </c>
      <c r="C121" s="2529" t="str">
        <f t="array" ref="C121">INDEX(Tripping!$E$3:$F96, MATCH($A$1,Tripping!$A$3:$A$109,0), MATCH(C99,Tripping!$E$2:$AC$2,0))</f>
        <v>1-5</v>
      </c>
      <c r="D121" s="2530">
        <f t="array" ref="D121">INDEX(Tripping!$E$3:$F96, MATCH($A$1,Tripping!$A$3:$A$109,0), MATCH(D99,Tripping!$E$2:$AC$2,0))</f>
        <v>39</v>
      </c>
      <c r="E121" s="1136"/>
      <c r="F121" s="1136"/>
      <c r="G121" s="1136"/>
      <c r="H121" s="320"/>
      <c r="I121" s="320"/>
      <c r="J121" s="179"/>
      <c r="K121" s="460" t="str">
        <f>'テンプレート'!K138</f>
        <v>うつ伏せ倒れ</v>
      </c>
      <c r="L121" s="453" t="str">
        <f>'テンプレート'!L138</f>
        <v>モーション大</v>
      </c>
      <c r="M121" s="127" t="str">
        <f t="array" ref="M121">INDEX('共通動作その他'!$I$3:$I$102, MATCH($A$1,'共通動作その他'!$A$3:$A$102,0), MATCH(M$119,'共通動作その他'!$I$2:$AA$2,0))</f>
        <v>-</v>
      </c>
      <c r="N121" s="462"/>
      <c r="O121" s="180"/>
      <c r="P121" s="180"/>
      <c r="Q121" s="180"/>
      <c r="R121" s="180"/>
      <c r="S121" s="180"/>
      <c r="T121" s="180"/>
      <c r="U121" s="180"/>
      <c r="V121" s="180"/>
    </row>
    <row r="122" outlineLevel="1">
      <c r="A122" s="222"/>
      <c r="B122" s="447" t="s">
        <v>455</v>
      </c>
      <c r="C122" s="2529" t="str">
        <f t="array" ref="C122">INDEX(Tripping!$G$3:$H$109, MATCH($A$1,Tripping!$A$3:$A$109,0), MATCH(C99,Tripping!$G$2:$AC$2,0))</f>
        <v>1-16</v>
      </c>
      <c r="D122" s="2530">
        <f t="array" ref="D122">INDEX(Tripping!$G$3:$H$109, MATCH($A$1,Tripping!$A$3:$A$109,0), MATCH(D99,Tripping!$G$2:$AC$2,0))</f>
        <v>21</v>
      </c>
      <c r="E122" s="1136"/>
      <c r="F122" s="1136"/>
      <c r="G122" s="1136"/>
      <c r="H122" s="320"/>
      <c r="I122" s="320"/>
      <c r="J122" s="121"/>
      <c r="K122" s="451" t="str">
        <f>'テンプレート'!K139</f>
        <v/>
      </c>
      <c r="L122" s="120"/>
      <c r="M122" s="445" t="str">
        <f>'テンプレート'!M139</f>
        <v/>
      </c>
      <c r="N122" s="108"/>
      <c r="O122" s="180"/>
      <c r="P122" s="180"/>
      <c r="Q122" s="180"/>
      <c r="R122" s="180"/>
      <c r="S122" s="180"/>
      <c r="T122" s="180"/>
      <c r="U122" s="180"/>
      <c r="V122" s="180"/>
    </row>
    <row r="123" outlineLevel="1">
      <c r="A123" s="222"/>
      <c r="B123" s="447" t="s">
        <v>496</v>
      </c>
      <c r="C123" s="2529" t="str">
        <f t="array" ref="C123">INDEX(Tripping!$I$3:$J$109, MATCH($A$1,Tripping!$A$3:$A$109,0), MATCH(C99,Tripping!$I$2:$AC$2,0))</f>
        <v>1-9</v>
      </c>
      <c r="D123" s="2530">
        <f t="array" ref="D123">INDEX(Tripping!$I$3:$J$109, MATCH($A$1,Tripping!$A$3:$A$109,0), MATCH(D99,Tripping!$I$2:$AC$2,0))</f>
        <v>28</v>
      </c>
      <c r="E123" s="1136"/>
      <c r="F123" s="1136"/>
      <c r="G123" s="1136"/>
      <c r="H123" s="320"/>
      <c r="I123" s="320"/>
      <c r="J123" s="320"/>
      <c r="K123" s="463" t="str">
        <f>'テンプレート'!K140</f>
        <v/>
      </c>
      <c r="L123" s="464" t="str">
        <f>'テンプレート'!L140</f>
        <v/>
      </c>
      <c r="M123" s="127" t="str">
        <f t="array" ref="M123">INDEX('共通動作その他'!$J$3:$J$102, MATCH($A$1,'共通動作その他'!$A$3:$A$102,0), MATCH(M$122,'共通動作その他'!$J$2:$AA$2,0))</f>
        <v>#N/A</v>
      </c>
      <c r="N123" s="108"/>
      <c r="O123" s="180"/>
      <c r="P123" s="180"/>
      <c r="Q123" s="180"/>
      <c r="R123" s="180"/>
      <c r="S123" s="180"/>
      <c r="T123" s="180"/>
      <c r="U123" s="180"/>
      <c r="V123" s="180"/>
    </row>
    <row r="124" outlineLevel="1">
      <c r="A124" s="222"/>
      <c r="B124" s="447" t="s">
        <v>497</v>
      </c>
      <c r="C124" s="2529" t="str">
        <f t="array" ref="C124">INDEX(Tripping!$K$3:$L$109, MATCH($A$1,Tripping!$A$3:$A$109,0), MATCH(C99,Tripping!$K$2:$AC$2,0))</f>
        <v>1-9</v>
      </c>
      <c r="D124" s="2530">
        <f t="array" ref="D124">INDEX(Tripping!$K$3:$L$109, MATCH($A$1,Tripping!$A$3:$A$109,0), MATCH(D99,Tripping!$K$2:$AC$2,0))</f>
        <v>28</v>
      </c>
      <c r="E124" s="1136"/>
      <c r="F124" s="1136"/>
      <c r="G124" s="1136"/>
      <c r="H124" s="320"/>
      <c r="I124" s="320"/>
      <c r="J124" s="320"/>
      <c r="K124" s="108"/>
      <c r="L124" s="180"/>
      <c r="M124" s="180"/>
      <c r="N124" s="108"/>
      <c r="O124" s="180"/>
      <c r="P124" s="180"/>
      <c r="Q124" s="180"/>
      <c r="R124" s="180"/>
      <c r="S124" s="180"/>
      <c r="T124" s="180"/>
      <c r="U124" s="180"/>
      <c r="V124" s="180"/>
    </row>
    <row r="125" outlineLevel="1">
      <c r="A125" s="222"/>
      <c r="B125" s="447" t="s">
        <v>510</v>
      </c>
      <c r="C125" s="2531" t="str">
        <f t="array" ref="C125">INDEX(Tripping!$M$3:$P$109, MATCH($A$1,Tripping!$A$3:$A$109,0), MATCH(C99,Tripping!$M$2:$AC$2,0))</f>
        <v>1-7</v>
      </c>
      <c r="D125" s="2532">
        <f t="array" ref="D125">INDEX(Tripping!$M$3:$P$109, MATCH($A$1,Tripping!$A$3:$A$109,0), MATCH(D99,Tripping!$M$2:$AC$2,0))</f>
        <v>49</v>
      </c>
      <c r="E125" s="2529" t="str">
        <f t="array" ref="E125">INDEX(Tripping!$M$3:$P$109, MATCH($A$1,Tripping!$A$3:$A$109,0), MATCH(E99,Tripping!$M$2:$AC$2,0))</f>
        <v>19-20</v>
      </c>
      <c r="F125" s="2530">
        <f t="array" ref="F125">INDEX(Tripping!$M$3:$P$109, MATCH($A$1,Tripping!$A$3:$A$109,0), MATCH(F99,Tripping!$M$2:$AC$2,0))</f>
        <v>5</v>
      </c>
      <c r="G125" s="564">
        <f t="shared" ref="G125:G126" si="3">F125*1.2</f>
        <v>6</v>
      </c>
      <c r="H125" s="320"/>
      <c r="I125" s="320"/>
      <c r="J125" s="320"/>
      <c r="K125" s="180"/>
      <c r="L125" s="180"/>
      <c r="M125" s="180"/>
      <c r="N125" s="108"/>
      <c r="O125" s="108"/>
      <c r="P125" s="108"/>
      <c r="Q125" s="108"/>
      <c r="R125" s="180"/>
      <c r="S125" s="180"/>
      <c r="T125" s="180"/>
      <c r="U125" s="180"/>
      <c r="V125" s="180"/>
    </row>
    <row r="126" outlineLevel="1">
      <c r="A126" s="207"/>
      <c r="B126" s="458" t="s">
        <v>511</v>
      </c>
      <c r="C126" s="114"/>
      <c r="D126" s="114"/>
      <c r="E126" s="2529" t="str">
        <f t="array" ref="E126">INDEX(Tripping!$Q$3:$R$109, MATCH($A$1,Tripping!$A$3:$A$109,0), MATCH(E99,Tripping!$Q$2:$AC$2,0))</f>
        <v>31-32</v>
      </c>
      <c r="F126" s="2530">
        <f t="array" ref="F126">INDEX(Tripping!$Q$3:$R$109, MATCH($A$1,Tripping!$A$3:$A$109,0), MATCH(F99,Tripping!$Q$2:$AC$2,0))</f>
        <v>5</v>
      </c>
      <c r="G126" s="564">
        <f t="shared" si="3"/>
        <v>6</v>
      </c>
      <c r="H126" s="320"/>
      <c r="I126" s="320"/>
      <c r="J126" s="320"/>
      <c r="K126" s="180"/>
      <c r="L126" s="180"/>
      <c r="M126" s="180"/>
      <c r="N126" s="108"/>
      <c r="O126" s="108"/>
      <c r="P126" s="108"/>
      <c r="Q126" s="108"/>
      <c r="R126" s="180"/>
      <c r="S126" s="180"/>
      <c r="T126" s="180"/>
      <c r="U126" s="180"/>
      <c r="V126" s="180"/>
    </row>
  </sheetData>
  <mergeCells count="124">
    <mergeCell ref="I47:I48"/>
    <mergeCell ref="I6:I7"/>
    <mergeCell ref="I10:I11"/>
    <mergeCell ref="H8:J9"/>
    <mergeCell ref="K1:M2"/>
    <mergeCell ref="H1:J2"/>
    <mergeCell ref="H4:H5"/>
    <mergeCell ref="I4:I5"/>
    <mergeCell ref="H10:H11"/>
    <mergeCell ref="H6:H7"/>
    <mergeCell ref="J47:J48"/>
    <mergeCell ref="J52:J54"/>
    <mergeCell ref="I52:I54"/>
    <mergeCell ref="H28:J28"/>
    <mergeCell ref="H29:J29"/>
    <mergeCell ref="H30:J30"/>
    <mergeCell ref="H37:J37"/>
    <mergeCell ref="A77:A79"/>
    <mergeCell ref="A81:A82"/>
    <mergeCell ref="A52:A54"/>
    <mergeCell ref="A42:A43"/>
    <mergeCell ref="A100:A104"/>
    <mergeCell ref="A105:A107"/>
    <mergeCell ref="A92:A94"/>
    <mergeCell ref="A95:A96"/>
    <mergeCell ref="A83:A84"/>
    <mergeCell ref="A70:A72"/>
    <mergeCell ref="H57:J57"/>
    <mergeCell ref="H59:J59"/>
    <mergeCell ref="A57:B57"/>
    <mergeCell ref="R51:V51"/>
    <mergeCell ref="R47:V48"/>
    <mergeCell ref="R46:V46"/>
    <mergeCell ref="R49:V49"/>
    <mergeCell ref="R50:V50"/>
    <mergeCell ref="R52:V54"/>
    <mergeCell ref="H27:J27"/>
    <mergeCell ref="H25:J25"/>
    <mergeCell ref="H26:J26"/>
    <mergeCell ref="E16:F16"/>
    <mergeCell ref="K16:N16"/>
    <mergeCell ref="G16:H16"/>
    <mergeCell ref="H33:J34"/>
    <mergeCell ref="H31:J32"/>
    <mergeCell ref="H42:J43"/>
    <mergeCell ref="H41:J41"/>
    <mergeCell ref="H69:J69"/>
    <mergeCell ref="H65:J65"/>
    <mergeCell ref="H66:J68"/>
    <mergeCell ref="H60:J64"/>
    <mergeCell ref="H40:J40"/>
    <mergeCell ref="H38:J39"/>
    <mergeCell ref="D42:D43"/>
    <mergeCell ref="D38:D39"/>
    <mergeCell ref="D33:D34"/>
    <mergeCell ref="C1:G12"/>
    <mergeCell ref="C16:D16"/>
    <mergeCell ref="U66:U68"/>
    <mergeCell ref="V66:V68"/>
    <mergeCell ref="V60:V64"/>
    <mergeCell ref="U60:U64"/>
    <mergeCell ref="U70:U72"/>
    <mergeCell ref="V70:V72"/>
    <mergeCell ref="A47:A48"/>
    <mergeCell ref="A69:B69"/>
    <mergeCell ref="D70:D72"/>
    <mergeCell ref="A45:B46"/>
    <mergeCell ref="A31:A32"/>
    <mergeCell ref="A15:B16"/>
    <mergeCell ref="A26:A30"/>
    <mergeCell ref="A24:B25"/>
    <mergeCell ref="A11:B12"/>
    <mergeCell ref="A33:A34"/>
    <mergeCell ref="H85:J86"/>
    <mergeCell ref="H70:J72"/>
    <mergeCell ref="H80:J80"/>
    <mergeCell ref="H36:J36"/>
    <mergeCell ref="K109:K112"/>
    <mergeCell ref="K99:L99"/>
    <mergeCell ref="K103:K108"/>
    <mergeCell ref="K100:K101"/>
    <mergeCell ref="K102:L102"/>
    <mergeCell ref="H87:J88"/>
    <mergeCell ref="H35:J35"/>
    <mergeCell ref="A66:A68"/>
    <mergeCell ref="A56:B56"/>
    <mergeCell ref="A59:B59"/>
    <mergeCell ref="A65:B65"/>
    <mergeCell ref="A60:A64"/>
    <mergeCell ref="A37:A39"/>
    <mergeCell ref="H58:J58"/>
    <mergeCell ref="D112:D113"/>
    <mergeCell ref="A108:A113"/>
    <mergeCell ref="C112:C113"/>
    <mergeCell ref="A98:B99"/>
    <mergeCell ref="C118:C119"/>
    <mergeCell ref="D118:D119"/>
    <mergeCell ref="D125:D126"/>
    <mergeCell ref="C125:C126"/>
    <mergeCell ref="D66:D68"/>
    <mergeCell ref="D47:D48"/>
    <mergeCell ref="D52:D53"/>
    <mergeCell ref="D60:D63"/>
    <mergeCell ref="A80:B80"/>
    <mergeCell ref="A74:B75"/>
    <mergeCell ref="C81:C82"/>
    <mergeCell ref="K113:L113"/>
    <mergeCell ref="K119:L119"/>
    <mergeCell ref="K115:K118"/>
    <mergeCell ref="K122:L122"/>
    <mergeCell ref="A120:A126"/>
    <mergeCell ref="A114:A119"/>
    <mergeCell ref="H81:J82"/>
    <mergeCell ref="H83:J84"/>
    <mergeCell ref="E85:E86"/>
    <mergeCell ref="E87:E88"/>
    <mergeCell ref="E81:E82"/>
    <mergeCell ref="A85:A86"/>
    <mergeCell ref="A87:A88"/>
    <mergeCell ref="C87:C88"/>
    <mergeCell ref="C85:C86"/>
    <mergeCell ref="C83:C84"/>
    <mergeCell ref="A90:B91"/>
    <mergeCell ref="E83:E84"/>
  </mergeCells>
  <conditionalFormatting sqref="K1:K15 K17:K53 K55:K63 K65:K80 K82 K84:K86 K88:K123">
    <cfRule type="containsText" dxfId="0" priority="1" operator="containsText" text="361">
      <formula>NOT(ISERROR(SEARCH(("361"),(K1))))</formula>
    </cfRule>
  </conditionalFormatting>
  <conditionalFormatting sqref="K1:K15 K17:K53 K55:K63 K65:K80 K82 K84:K86 K88:K123">
    <cfRule type="containsText" dxfId="1" priority="2" operator="containsText" text="363">
      <formula>NOT(ISERROR(SEARCH(("363"),(K1))))</formula>
    </cfRule>
  </conditionalFormatting>
  <conditionalFormatting sqref="K1:K15 K17:K53 K55:K63 K65:K80 K82 K84:K86 K88:K123">
    <cfRule type="containsText" dxfId="1" priority="3" operator="containsText" text="365">
      <formula>NOT(ISERROR(SEARCH(("365"),(K1))))</formula>
    </cfRule>
  </conditionalFormatting>
  <conditionalFormatting sqref="K1:K15 K17:K53 K55:K63 K65:K80 K82 K84:K86 K88:K123">
    <cfRule type="containsText" dxfId="1" priority="4" operator="containsText" text="366">
      <formula>NOT(ISERROR(SEARCH(("366"),(K1))))</formula>
    </cfRule>
  </conditionalFormatting>
  <conditionalFormatting sqref="K1:K15 K17:K53 K55:K63 K65:K80 K82 K84:K86 K88:K123">
    <cfRule type="containsText" dxfId="1" priority="5" operator="containsText" text="367">
      <formula>NOT(ISERROR(SEARCH(("367"),(K1))))</formula>
    </cfRule>
  </conditionalFormatting>
  <conditionalFormatting sqref="P82 P84:P86 P88">
    <cfRule type="cellIs" dxfId="2" priority="6" operator="equal">
      <formula>"敵のみ"</formula>
    </cfRule>
  </conditionalFormatting>
  <conditionalFormatting sqref="D81:D88">
    <cfRule type="cellIs" dxfId="3" priority="7" operator="equal">
      <formula>"-"</formula>
    </cfRule>
  </conditionalFormatting>
  <conditionalFormatting sqref="O1:O53 O55:O63 O65:O80 O82 O84:O86 O88:O126 P88">
    <cfRule type="cellIs" dxfId="4" priority="8" operator="greaterThan">
      <formula>0</formula>
    </cfRule>
  </conditionalFormatting>
  <conditionalFormatting sqref="P1:Q53 P55:Q63 P65:Q80 P82:Q82 P84:Q86 P88:Q126">
    <cfRule type="cellIs" dxfId="5" priority="9" operator="lessThan">
      <formula>1</formula>
    </cfRule>
  </conditionalFormatting>
  <conditionalFormatting sqref="P1:Q53 P55:Q63 P65:Q80 P82:Q82 P84:Q86 P88:Q126">
    <cfRule type="cellIs" dxfId="4" priority="10" operator="greaterThan">
      <formula>1</formula>
    </cfRule>
  </conditionalFormatting>
  <conditionalFormatting sqref="N25:N53 N55:N63 N65:N80 N82 N84:N86 N88">
    <cfRule type="cellIs" dxfId="6" priority="11" operator="greaterThan">
      <formula>0</formula>
    </cfRule>
  </conditionalFormatting>
  <conditionalFormatting sqref="N1:N15 N17:N53 N55:N63 N65:N80 N82 N84:N86 N88:N126">
    <cfRule type="containsText" dxfId="6" priority="12" operator="containsText" text="/">
      <formula>NOT(ISERROR(SEARCH(("/"),(N1))))</formula>
    </cfRule>
  </conditionalFormatting>
  <drawing r:id="rId2"/>
  <legacyDrawing r:id="rId3"/>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85F43"/>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955">
        <v>67.0</v>
      </c>
      <c r="B1" s="2956"/>
      <c r="C1" s="2957" t="str">
        <f>IMAGE(VLOOKUP($A$1,Fighters!A2:AI107,12,FALSE),1)</f>
        <v/>
      </c>
      <c r="D1" s="2958"/>
      <c r="E1" s="2958"/>
      <c r="F1" s="2958"/>
      <c r="G1" s="2959"/>
      <c r="H1" s="2960"/>
      <c r="I1" s="2958"/>
      <c r="J1" s="2959"/>
      <c r="K1" s="2961"/>
      <c r="L1" s="2958"/>
      <c r="M1" s="2959"/>
      <c r="N1" s="2962"/>
      <c r="O1" s="2962"/>
      <c r="P1" s="2962"/>
      <c r="Q1" s="2962"/>
      <c r="R1" s="2963"/>
      <c r="S1" s="2963"/>
      <c r="T1" s="2963"/>
      <c r="U1" s="2963"/>
      <c r="V1" s="2963"/>
    </row>
    <row r="2">
      <c r="A2" s="2964" t="str">
        <f>VLOOKUP($A$1,Fighters!$A$2:$AI$81,6,FALSE)</f>
        <v>#485f43</v>
      </c>
      <c r="B2" s="2956"/>
      <c r="C2" s="2965"/>
      <c r="G2" s="2966"/>
      <c r="H2" s="2967"/>
      <c r="I2" s="2968"/>
      <c r="J2" s="2969"/>
      <c r="K2" s="2967"/>
      <c r="L2" s="2968"/>
      <c r="M2" s="2969"/>
      <c r="N2" s="2962"/>
      <c r="O2" s="2962"/>
      <c r="P2" s="2962"/>
      <c r="Q2" s="2962"/>
      <c r="R2" s="2963"/>
      <c r="S2" s="2963"/>
      <c r="T2" s="2963"/>
      <c r="U2" s="2963"/>
      <c r="V2" s="2963"/>
    </row>
    <row r="3">
      <c r="A3" s="2964" t="str">
        <f>VLOOKUP($A$1,Fighters!$A$2:$AI$81,14,FALSE)</f>
        <v>67. キングクルール</v>
      </c>
      <c r="B3" s="2956"/>
      <c r="C3" s="2965"/>
      <c r="G3" s="2966"/>
      <c r="H3" s="2970"/>
      <c r="I3" s="2970"/>
      <c r="J3" s="2970"/>
      <c r="K3" s="2971"/>
      <c r="L3" s="2971"/>
      <c r="M3" s="2971"/>
      <c r="N3" s="2962"/>
      <c r="O3" s="2962"/>
      <c r="P3" s="2962"/>
      <c r="Q3" s="2962"/>
      <c r="R3" s="2972"/>
      <c r="S3" s="2963"/>
      <c r="T3" s="2963"/>
      <c r="U3" s="2963"/>
      <c r="V3" s="2963"/>
    </row>
    <row r="4">
      <c r="A4" s="2964" t="str">
        <f>VLOOKUP($A$1,Fighters!$A$2:$AI$81,13,FALSE)</f>
        <v>1</v>
      </c>
      <c r="B4" s="2956"/>
      <c r="C4" s="2965"/>
      <c r="G4" s="2966"/>
      <c r="H4" s="2973"/>
      <c r="I4" s="2973"/>
      <c r="J4" s="2970"/>
      <c r="K4" s="2971"/>
      <c r="L4" s="2971"/>
      <c r="M4" s="2971"/>
      <c r="N4" s="2962"/>
      <c r="O4" s="2962"/>
      <c r="P4" s="2962"/>
      <c r="Q4" s="2962"/>
      <c r="R4" s="2972"/>
      <c r="S4" s="2963"/>
      <c r="T4" s="2963"/>
      <c r="U4" s="2963"/>
      <c r="V4" s="2963"/>
    </row>
    <row r="5" ht="16.5" customHeight="1">
      <c r="A5" s="2955"/>
      <c r="B5" s="2956"/>
      <c r="C5" s="2965"/>
      <c r="G5" s="2966"/>
      <c r="H5" s="2974"/>
      <c r="I5" s="2974"/>
      <c r="J5" s="2975"/>
      <c r="K5" s="2976"/>
      <c r="L5" s="2977"/>
      <c r="M5" s="2977"/>
      <c r="N5" s="2962"/>
      <c r="O5" s="2962"/>
      <c r="P5" s="2962"/>
      <c r="Q5" s="2962"/>
      <c r="R5" s="2972"/>
      <c r="S5" s="2963"/>
      <c r="T5" s="2963"/>
      <c r="U5" s="2963"/>
      <c r="V5" s="2963"/>
    </row>
    <row r="6">
      <c r="A6" s="2956"/>
      <c r="B6" s="2956"/>
      <c r="C6" s="2965"/>
      <c r="G6" s="2966"/>
      <c r="H6" s="2973"/>
      <c r="I6" s="2978" t="s">
        <v>6</v>
      </c>
      <c r="J6" s="2976"/>
      <c r="K6" s="2979"/>
      <c r="L6" s="2977"/>
      <c r="M6" s="2977"/>
      <c r="N6" s="2962"/>
      <c r="O6" s="2962"/>
      <c r="P6" s="2962"/>
      <c r="Q6" s="2962"/>
      <c r="R6" s="2972"/>
      <c r="S6" s="2963"/>
      <c r="T6" s="2963"/>
      <c r="U6" s="2963"/>
      <c r="V6" s="2963"/>
    </row>
    <row r="7">
      <c r="A7" s="2956"/>
      <c r="B7" s="2956"/>
      <c r="C7" s="2965"/>
      <c r="G7" s="2966"/>
      <c r="H7" s="2974"/>
      <c r="I7" s="2974"/>
      <c r="J7" s="2976"/>
      <c r="K7" s="2979"/>
      <c r="L7" s="2977"/>
      <c r="M7" s="2977"/>
      <c r="N7" s="2962"/>
      <c r="O7" s="2962"/>
      <c r="P7" s="2962"/>
      <c r="Q7" s="2962"/>
      <c r="R7" s="2972"/>
      <c r="S7" s="2963"/>
      <c r="T7" s="2963"/>
      <c r="U7" s="2963"/>
      <c r="V7" s="2963"/>
    </row>
    <row r="8">
      <c r="A8" s="2956"/>
      <c r="B8" s="2956"/>
      <c r="C8" s="2965"/>
      <c r="G8" s="2966"/>
      <c r="H8" s="2980">
        <v>43653.15372296296</v>
      </c>
      <c r="I8" s="2958"/>
      <c r="J8" s="2959"/>
      <c r="K8" s="2976"/>
      <c r="L8" s="2977"/>
      <c r="M8" s="2977"/>
      <c r="N8" s="2962"/>
      <c r="O8" s="2962"/>
      <c r="P8" s="2962"/>
      <c r="Q8" s="2962"/>
      <c r="R8" s="2972"/>
      <c r="S8" s="2963"/>
      <c r="T8" s="2963"/>
      <c r="U8" s="2963"/>
      <c r="V8" s="2963"/>
    </row>
    <row r="9">
      <c r="A9" s="2956"/>
      <c r="B9" s="2956"/>
      <c r="C9" s="2965"/>
      <c r="G9" s="2966"/>
      <c r="H9" s="2967"/>
      <c r="I9" s="2968"/>
      <c r="J9" s="2969"/>
      <c r="K9" s="2963"/>
      <c r="L9" s="2962"/>
      <c r="M9" s="2962"/>
      <c r="N9" s="2962"/>
      <c r="O9" s="2962"/>
      <c r="P9" s="2962"/>
      <c r="Q9" s="2962"/>
      <c r="R9" s="2972"/>
      <c r="S9" s="2963"/>
      <c r="T9" s="2963"/>
      <c r="U9" s="2963"/>
      <c r="V9" s="2963"/>
    </row>
    <row r="10">
      <c r="A10" s="2956"/>
      <c r="B10" s="2956"/>
      <c r="C10" s="2965"/>
      <c r="G10" s="2966"/>
      <c r="H10" s="2981"/>
      <c r="I10" s="2981"/>
      <c r="J10" s="2963"/>
      <c r="K10" s="2963"/>
      <c r="L10" s="2962"/>
      <c r="M10" s="2962"/>
      <c r="N10" s="2962"/>
      <c r="O10" s="2962"/>
      <c r="P10" s="2962"/>
      <c r="Q10" s="2962"/>
      <c r="R10" s="2972"/>
      <c r="S10" s="2963"/>
      <c r="T10" s="2963"/>
      <c r="U10" s="2963"/>
      <c r="V10" s="2963"/>
    </row>
    <row r="11">
      <c r="A11" s="2982" t="s">
        <v>11</v>
      </c>
      <c r="B11" s="2959"/>
      <c r="C11" s="2965"/>
      <c r="G11" s="2966"/>
      <c r="H11" s="2974"/>
      <c r="I11" s="2974"/>
      <c r="J11" s="2963"/>
      <c r="K11" s="2963"/>
      <c r="L11" s="2962"/>
      <c r="M11" s="2962"/>
      <c r="N11" s="2962"/>
      <c r="O11" s="2962"/>
      <c r="P11" s="2962"/>
      <c r="Q11" s="2962"/>
      <c r="R11" s="2972"/>
      <c r="S11" s="2963"/>
      <c r="T11" s="2963"/>
      <c r="U11" s="2963"/>
      <c r="V11" s="2963"/>
    </row>
    <row r="12">
      <c r="A12" s="2967"/>
      <c r="B12" s="2969"/>
      <c r="C12" s="2967"/>
      <c r="D12" s="2968"/>
      <c r="E12" s="2968"/>
      <c r="F12" s="2968"/>
      <c r="G12" s="2969"/>
      <c r="H12" s="2983"/>
      <c r="I12" s="2983"/>
      <c r="J12" s="2956"/>
      <c r="K12" s="2956"/>
      <c r="L12" s="2962"/>
      <c r="M12" s="2962"/>
      <c r="N12" s="2962"/>
      <c r="O12" s="2962"/>
      <c r="P12" s="2962"/>
      <c r="Q12" s="2962"/>
      <c r="R12" s="2972"/>
      <c r="S12" s="2963"/>
      <c r="T12" s="2963"/>
      <c r="U12" s="2963"/>
      <c r="V12" s="296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133 [2nd]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1.936 [37th]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18.15 [38th]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0.903 [67th]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 [39th]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6F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1.485 [70th]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21F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0.105 [49th]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13.5 [68th]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0.945 [64th]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 [62nd]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32.61 [45th]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21F [74th]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 [23rd]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2.72 [24th]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0.105 [28th]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64</v>
      </c>
      <c r="D26" s="701" t="s">
        <v>4869</v>
      </c>
      <c r="E26" s="201" t="s">
        <v>473</v>
      </c>
      <c r="F26" s="200">
        <v>3.0</v>
      </c>
      <c r="G26" s="201" t="s">
        <v>193</v>
      </c>
      <c r="H26" s="228" t="s">
        <v>4870</v>
      </c>
      <c r="I26" s="120"/>
      <c r="J26" s="117"/>
      <c r="K26" s="200"/>
      <c r="L26" s="203"/>
      <c r="M26" s="204"/>
      <c r="N26" s="204"/>
      <c r="O26" s="205">
        <v>0.0</v>
      </c>
      <c r="P26" s="205">
        <v>1.0</v>
      </c>
      <c r="Q26" s="205">
        <v>1.0</v>
      </c>
      <c r="R26" s="105"/>
      <c r="S26" s="105"/>
      <c r="T26" s="105"/>
      <c r="U26" s="105"/>
      <c r="V26" s="105"/>
    </row>
    <row r="27" outlineLevel="1">
      <c r="A27" s="222"/>
      <c r="B27" s="208" t="s">
        <v>63</v>
      </c>
      <c r="C27" s="355" t="s">
        <v>95</v>
      </c>
      <c r="D27" s="355" t="s">
        <v>154</v>
      </c>
      <c r="E27" s="210" t="s">
        <v>473</v>
      </c>
      <c r="F27" s="200">
        <v>3.0</v>
      </c>
      <c r="G27" s="210" t="s">
        <v>193</v>
      </c>
      <c r="H27" s="228" t="s">
        <v>4871</v>
      </c>
      <c r="I27" s="120"/>
      <c r="J27" s="117"/>
      <c r="K27" s="203"/>
      <c r="L27" s="203"/>
      <c r="M27" s="204"/>
      <c r="N27" s="204"/>
      <c r="O27" s="205">
        <v>0.0</v>
      </c>
      <c r="P27" s="205">
        <v>1.0</v>
      </c>
      <c r="Q27" s="205">
        <v>1.0</v>
      </c>
      <c r="R27" s="105"/>
      <c r="S27" s="105"/>
      <c r="T27" s="105"/>
      <c r="U27" s="105"/>
      <c r="V27" s="105"/>
    </row>
    <row r="28" outlineLevel="1">
      <c r="A28" s="207"/>
      <c r="B28" s="208" t="s">
        <v>94</v>
      </c>
      <c r="C28" s="355" t="s">
        <v>690</v>
      </c>
      <c r="D28" s="355" t="s">
        <v>96</v>
      </c>
      <c r="E28" s="210" t="s">
        <v>145</v>
      </c>
      <c r="F28" s="200">
        <v>8.4</v>
      </c>
      <c r="G28" s="210" t="s">
        <v>147</v>
      </c>
      <c r="H28" s="228"/>
      <c r="I28" s="120"/>
      <c r="J28" s="117"/>
      <c r="K28" s="203"/>
      <c r="L28" s="203"/>
      <c r="M28" s="204"/>
      <c r="N28" s="204"/>
      <c r="O28" s="205">
        <v>0.0</v>
      </c>
      <c r="P28" s="205">
        <v>1.0</v>
      </c>
      <c r="Q28" s="205">
        <v>1.0</v>
      </c>
      <c r="R28" s="105"/>
      <c r="S28" s="105"/>
      <c r="T28" s="105"/>
      <c r="U28" s="105"/>
      <c r="V28" s="105"/>
    </row>
    <row r="29" ht="20.25" customHeight="1" outlineLevel="1">
      <c r="A29" s="195" t="s">
        <v>72</v>
      </c>
      <c r="B29" s="214"/>
      <c r="C29" s="355" t="s">
        <v>1382</v>
      </c>
      <c r="D29" s="314" t="s">
        <v>234</v>
      </c>
      <c r="E29" s="355" t="s">
        <v>205</v>
      </c>
      <c r="F29" s="200">
        <v>18.0</v>
      </c>
      <c r="G29" s="276" t="s">
        <v>1778</v>
      </c>
      <c r="H29" s="243" t="s">
        <v>4872</v>
      </c>
      <c r="I29" s="221"/>
      <c r="J29" s="110"/>
      <c r="K29" s="200"/>
      <c r="L29" s="203"/>
      <c r="M29" s="204"/>
      <c r="N29" s="204"/>
      <c r="O29" s="205">
        <v>0.0</v>
      </c>
      <c r="P29" s="205">
        <v>1.0</v>
      </c>
      <c r="Q29" s="205">
        <v>1.0</v>
      </c>
      <c r="R29" s="105"/>
      <c r="S29" s="105"/>
      <c r="T29" s="105"/>
      <c r="U29" s="105"/>
      <c r="V29" s="105"/>
    </row>
    <row r="30" ht="20.25" customHeight="1" outlineLevel="1">
      <c r="A30" s="207"/>
      <c r="B30" s="208" t="s">
        <v>76</v>
      </c>
      <c r="C30" s="355" t="s">
        <v>576</v>
      </c>
      <c r="D30" s="114"/>
      <c r="E30" s="355" t="s">
        <v>191</v>
      </c>
      <c r="F30" s="200">
        <v>13.2</v>
      </c>
      <c r="G30" s="210" t="s">
        <v>168</v>
      </c>
      <c r="H30" s="112"/>
      <c r="I30" s="224"/>
      <c r="J30" s="114"/>
      <c r="K30" s="203"/>
      <c r="L30" s="203"/>
      <c r="M30" s="204"/>
      <c r="N30" s="204"/>
      <c r="O30" s="205">
        <v>0.0</v>
      </c>
      <c r="P30" s="205">
        <v>1.0</v>
      </c>
      <c r="Q30" s="205">
        <v>1.0</v>
      </c>
      <c r="R30" s="105"/>
      <c r="S30" s="105"/>
      <c r="T30" s="105"/>
      <c r="U30" s="105"/>
      <c r="V30" s="105"/>
    </row>
    <row r="31" outlineLevel="1">
      <c r="A31" s="236" t="s">
        <v>82</v>
      </c>
      <c r="B31" s="208" t="s">
        <v>142</v>
      </c>
      <c r="C31" s="355" t="s">
        <v>255</v>
      </c>
      <c r="D31" s="355" t="s">
        <v>458</v>
      </c>
      <c r="E31" s="355" t="s">
        <v>2569</v>
      </c>
      <c r="F31" s="200" t="s">
        <v>2570</v>
      </c>
      <c r="G31" s="355" t="s">
        <v>162</v>
      </c>
      <c r="H31" s="228" t="s">
        <v>4873</v>
      </c>
      <c r="I31" s="120"/>
      <c r="J31" s="117"/>
      <c r="K31" s="200"/>
      <c r="L31" s="203"/>
      <c r="M31" s="204"/>
      <c r="N31" s="204"/>
      <c r="O31" s="205">
        <v>0.0</v>
      </c>
      <c r="P31" s="205">
        <v>1.0</v>
      </c>
      <c r="Q31" s="205">
        <v>1.0</v>
      </c>
      <c r="R31" s="105"/>
      <c r="S31" s="105"/>
      <c r="T31" s="105"/>
      <c r="U31" s="105"/>
      <c r="V31" s="105"/>
    </row>
    <row r="32" outlineLevel="1">
      <c r="A32" s="195" t="s">
        <v>93</v>
      </c>
      <c r="B32" s="214"/>
      <c r="C32" s="355" t="s">
        <v>56</v>
      </c>
      <c r="D32" s="314" t="s">
        <v>118</v>
      </c>
      <c r="E32" s="355" t="s">
        <v>2459</v>
      </c>
      <c r="F32" s="200">
        <v>13.799999999999999</v>
      </c>
      <c r="G32" s="355" t="s">
        <v>75</v>
      </c>
      <c r="H32" s="243" t="s">
        <v>4874</v>
      </c>
      <c r="I32" s="221"/>
      <c r="J32" s="110"/>
      <c r="K32" s="203"/>
      <c r="L32" s="203"/>
      <c r="M32" s="204"/>
      <c r="N32" s="204"/>
      <c r="O32" s="205">
        <v>0.0</v>
      </c>
      <c r="P32" s="205">
        <v>1.0</v>
      </c>
      <c r="Q32" s="205">
        <v>1.0</v>
      </c>
      <c r="R32" s="105"/>
      <c r="S32" s="105"/>
      <c r="T32" s="105"/>
      <c r="U32" s="105"/>
      <c r="V32" s="105"/>
    </row>
    <row r="33" outlineLevel="1">
      <c r="A33" s="207"/>
      <c r="B33" s="208" t="s">
        <v>76</v>
      </c>
      <c r="C33" s="355" t="s">
        <v>834</v>
      </c>
      <c r="D33" s="114"/>
      <c r="E33" s="355" t="s">
        <v>4875</v>
      </c>
      <c r="F33" s="200" t="s">
        <v>4876</v>
      </c>
      <c r="G33" s="355" t="s">
        <v>1151</v>
      </c>
      <c r="H33" s="112"/>
      <c r="I33" s="224"/>
      <c r="J33" s="114"/>
      <c r="K33" s="205"/>
      <c r="L33" s="204"/>
      <c r="M33" s="204"/>
      <c r="N33" s="204"/>
      <c r="O33" s="205"/>
      <c r="P33" s="205"/>
      <c r="Q33" s="205"/>
      <c r="R33" s="105"/>
      <c r="S33" s="105"/>
      <c r="T33" s="105"/>
      <c r="U33" s="105"/>
      <c r="V33" s="105"/>
    </row>
    <row r="34" outlineLevel="1">
      <c r="A34" s="195" t="s">
        <v>104</v>
      </c>
      <c r="B34" s="208" t="s">
        <v>4877</v>
      </c>
      <c r="C34" s="355" t="s">
        <v>206</v>
      </c>
      <c r="D34" s="314" t="s">
        <v>458</v>
      </c>
      <c r="E34" s="355" t="s">
        <v>206</v>
      </c>
      <c r="F34" s="200">
        <v>15.6</v>
      </c>
      <c r="G34" s="414"/>
      <c r="H34" s="243" t="s">
        <v>4878</v>
      </c>
      <c r="I34" s="221"/>
      <c r="J34" s="110"/>
      <c r="K34" s="205"/>
      <c r="L34" s="204"/>
      <c r="M34" s="204"/>
      <c r="N34" s="204"/>
      <c r="O34" s="205">
        <v>0.0</v>
      </c>
      <c r="P34" s="205">
        <v>1.0</v>
      </c>
      <c r="Q34" s="205">
        <v>1.0</v>
      </c>
      <c r="R34" s="105"/>
      <c r="S34" s="105"/>
      <c r="T34" s="105"/>
      <c r="U34" s="105"/>
      <c r="V34" s="105"/>
    </row>
    <row r="35" outlineLevel="1">
      <c r="A35" s="222"/>
      <c r="B35" s="208" t="s">
        <v>4879</v>
      </c>
      <c r="C35" s="314" t="s">
        <v>120</v>
      </c>
      <c r="D35" s="233"/>
      <c r="E35" s="355" t="s">
        <v>4880</v>
      </c>
      <c r="F35" s="200" t="s">
        <v>4881</v>
      </c>
      <c r="G35" s="355" t="s">
        <v>558</v>
      </c>
      <c r="H35" s="231"/>
      <c r="J35" s="233"/>
      <c r="K35" s="204"/>
      <c r="L35" s="204"/>
      <c r="M35" s="204"/>
      <c r="N35" s="204"/>
      <c r="O35" s="205"/>
      <c r="P35" s="205"/>
      <c r="Q35" s="205"/>
      <c r="R35" s="105"/>
      <c r="S35" s="105"/>
      <c r="T35" s="105"/>
      <c r="U35" s="105"/>
      <c r="V35" s="105"/>
    </row>
    <row r="36" outlineLevel="1">
      <c r="A36" s="207"/>
      <c r="B36" s="208" t="s">
        <v>4882</v>
      </c>
      <c r="C36" s="114"/>
      <c r="D36" s="114"/>
      <c r="E36" s="355" t="s">
        <v>173</v>
      </c>
      <c r="F36" s="200">
        <v>12.0</v>
      </c>
      <c r="G36" s="414"/>
      <c r="H36" s="112"/>
      <c r="I36" s="224"/>
      <c r="J36" s="114"/>
      <c r="K36" s="204"/>
      <c r="L36" s="204"/>
      <c r="M36" s="204"/>
      <c r="N36" s="204"/>
      <c r="O36" s="205">
        <v>0.0</v>
      </c>
      <c r="P36" s="205">
        <v>1.0</v>
      </c>
      <c r="Q36" s="205">
        <v>1.0</v>
      </c>
      <c r="R36" s="105"/>
      <c r="S36" s="105"/>
      <c r="T36" s="105"/>
      <c r="U36" s="105"/>
      <c r="V36" s="105"/>
    </row>
    <row r="37" outlineLevel="1">
      <c r="A37" s="195" t="s">
        <v>110</v>
      </c>
      <c r="B37" s="208" t="s">
        <v>83</v>
      </c>
      <c r="C37" s="314" t="s">
        <v>333</v>
      </c>
      <c r="D37" s="314" t="s">
        <v>625</v>
      </c>
      <c r="E37" s="355" t="s">
        <v>4883</v>
      </c>
      <c r="F37" s="200" t="s">
        <v>4884</v>
      </c>
      <c r="G37" s="355" t="s">
        <v>3418</v>
      </c>
      <c r="H37" s="243" t="s">
        <v>1841</v>
      </c>
      <c r="I37" s="221"/>
      <c r="J37" s="110"/>
      <c r="K37" s="203"/>
      <c r="L37" s="203"/>
      <c r="M37" s="204"/>
      <c r="N37" s="204"/>
      <c r="O37" s="205">
        <v>0.0</v>
      </c>
      <c r="P37" s="205">
        <v>1.0</v>
      </c>
      <c r="Q37" s="205">
        <v>1.0</v>
      </c>
      <c r="R37" s="105"/>
      <c r="S37" s="105"/>
      <c r="T37" s="105"/>
      <c r="U37" s="105"/>
      <c r="V37" s="105"/>
    </row>
    <row r="38" outlineLevel="1">
      <c r="A38" s="222"/>
      <c r="B38" s="208" t="s">
        <v>89</v>
      </c>
      <c r="C38" s="233"/>
      <c r="D38" s="233"/>
      <c r="E38" s="355" t="s">
        <v>4885</v>
      </c>
      <c r="F38" s="200" t="s">
        <v>4886</v>
      </c>
      <c r="G38" s="355" t="s">
        <v>387</v>
      </c>
      <c r="H38" s="231"/>
      <c r="J38" s="233"/>
      <c r="K38" s="203"/>
      <c r="L38" s="203"/>
      <c r="M38" s="204"/>
      <c r="N38" s="204"/>
      <c r="O38" s="205">
        <v>0.0</v>
      </c>
      <c r="P38" s="205">
        <v>1.0</v>
      </c>
      <c r="Q38" s="205">
        <v>1.0</v>
      </c>
      <c r="R38" s="105"/>
      <c r="S38" s="105"/>
      <c r="T38" s="105"/>
      <c r="U38" s="105"/>
      <c r="V38" s="105"/>
    </row>
    <row r="39" outlineLevel="1">
      <c r="A39" s="207"/>
      <c r="B39" s="208" t="s">
        <v>92</v>
      </c>
      <c r="C39" s="114"/>
      <c r="D39" s="114"/>
      <c r="E39" s="355" t="s">
        <v>4887</v>
      </c>
      <c r="F39" s="200" t="s">
        <v>4888</v>
      </c>
      <c r="G39" s="355" t="s">
        <v>387</v>
      </c>
      <c r="H39" s="112"/>
      <c r="I39" s="224"/>
      <c r="J39" s="114"/>
      <c r="K39" s="203"/>
      <c r="L39" s="203"/>
      <c r="M39" s="204"/>
      <c r="N39" s="204"/>
      <c r="O39" s="205">
        <v>0.0</v>
      </c>
      <c r="P39" s="205">
        <v>1.0</v>
      </c>
      <c r="Q39" s="205">
        <v>1.0</v>
      </c>
      <c r="R39" s="105"/>
      <c r="S39" s="105"/>
      <c r="T39" s="105"/>
      <c r="U39" s="105"/>
      <c r="V39" s="105"/>
    </row>
    <row r="40" outlineLevel="1">
      <c r="A40" s="195" t="s">
        <v>119</v>
      </c>
      <c r="B40" s="208" t="s">
        <v>170</v>
      </c>
      <c r="C40" s="355" t="s">
        <v>518</v>
      </c>
      <c r="D40" s="314" t="s">
        <v>754</v>
      </c>
      <c r="E40" s="355" t="s">
        <v>205</v>
      </c>
      <c r="F40" s="200">
        <v>18.0</v>
      </c>
      <c r="G40" s="355" t="s">
        <v>168</v>
      </c>
      <c r="H40" s="243" t="s">
        <v>4889</v>
      </c>
      <c r="I40" s="221"/>
      <c r="J40" s="110"/>
      <c r="K40" s="204"/>
      <c r="L40" s="204"/>
      <c r="M40" s="204"/>
      <c r="N40" s="204"/>
      <c r="O40" s="205">
        <v>0.0</v>
      </c>
      <c r="P40" s="205">
        <v>1.0</v>
      </c>
      <c r="Q40" s="205">
        <v>1.0</v>
      </c>
      <c r="R40" s="105"/>
      <c r="S40" s="105"/>
      <c r="T40" s="105"/>
      <c r="U40" s="105"/>
      <c r="V40" s="105"/>
    </row>
    <row r="41" outlineLevel="1">
      <c r="A41" s="222"/>
      <c r="B41" s="208" t="s">
        <v>241</v>
      </c>
      <c r="C41" s="355" t="s">
        <v>212</v>
      </c>
      <c r="D41" s="233"/>
      <c r="E41" s="355" t="s">
        <v>90</v>
      </c>
      <c r="F41" s="200">
        <v>9.6</v>
      </c>
      <c r="G41" s="355" t="s">
        <v>67</v>
      </c>
      <c r="H41" s="231"/>
      <c r="J41" s="233"/>
      <c r="K41" s="204"/>
      <c r="L41" s="204"/>
      <c r="M41" s="204"/>
      <c r="N41" s="204"/>
      <c r="O41" s="205"/>
      <c r="P41" s="205"/>
      <c r="Q41" s="205"/>
      <c r="R41" s="105"/>
      <c r="S41" s="105"/>
      <c r="T41" s="105"/>
      <c r="U41" s="105"/>
      <c r="V41" s="105"/>
    </row>
    <row r="42" outlineLevel="1">
      <c r="A42" s="222"/>
      <c r="B42" s="208" t="s">
        <v>177</v>
      </c>
      <c r="C42" s="210" t="s">
        <v>122</v>
      </c>
      <c r="D42" s="233"/>
      <c r="E42" s="355" t="s">
        <v>90</v>
      </c>
      <c r="F42" s="200">
        <v>9.6</v>
      </c>
      <c r="G42" s="355" t="s">
        <v>67</v>
      </c>
      <c r="H42" s="231"/>
      <c r="J42" s="233"/>
      <c r="K42" s="204"/>
      <c r="L42" s="204"/>
      <c r="M42" s="204"/>
      <c r="N42" s="204"/>
      <c r="O42" s="205"/>
      <c r="P42" s="205"/>
      <c r="Q42" s="205"/>
      <c r="R42" s="105"/>
      <c r="S42" s="105"/>
      <c r="T42" s="105"/>
      <c r="U42" s="105"/>
      <c r="V42" s="105"/>
    </row>
    <row r="43" outlineLevel="1">
      <c r="A43" s="222"/>
      <c r="B43" s="208" t="s">
        <v>243</v>
      </c>
      <c r="C43" s="210" t="s">
        <v>694</v>
      </c>
      <c r="D43" s="233"/>
      <c r="E43" s="355" t="s">
        <v>194</v>
      </c>
      <c r="F43" s="200">
        <v>3.5999999999999996</v>
      </c>
      <c r="G43" s="355" t="s">
        <v>70</v>
      </c>
      <c r="H43" s="231"/>
      <c r="J43" s="233"/>
      <c r="K43" s="204"/>
      <c r="L43" s="204"/>
      <c r="M43" s="204"/>
      <c r="N43" s="204"/>
      <c r="O43" s="205"/>
      <c r="P43" s="205"/>
      <c r="Q43" s="205"/>
      <c r="R43" s="105"/>
      <c r="S43" s="105"/>
      <c r="T43" s="105"/>
      <c r="U43" s="105"/>
      <c r="V43" s="105"/>
    </row>
    <row r="44" outlineLevel="1">
      <c r="A44" s="222"/>
      <c r="B44" s="208" t="s">
        <v>1167</v>
      </c>
      <c r="C44" s="210" t="s">
        <v>81</v>
      </c>
      <c r="D44" s="233"/>
      <c r="E44" s="355" t="s">
        <v>194</v>
      </c>
      <c r="F44" s="200">
        <v>3.5999999999999996</v>
      </c>
      <c r="G44" s="355" t="s">
        <v>70</v>
      </c>
      <c r="H44" s="231"/>
      <c r="J44" s="233"/>
      <c r="K44" s="204"/>
      <c r="L44" s="204"/>
      <c r="M44" s="204"/>
      <c r="N44" s="204"/>
      <c r="O44" s="205"/>
      <c r="P44" s="205"/>
      <c r="Q44" s="205"/>
      <c r="R44" s="105"/>
      <c r="S44" s="105"/>
      <c r="T44" s="105"/>
      <c r="U44" s="105"/>
      <c r="V44" s="105"/>
    </row>
    <row r="45" outlineLevel="1">
      <c r="A45" s="207"/>
      <c r="B45" s="208" t="s">
        <v>245</v>
      </c>
      <c r="C45" s="210" t="s">
        <v>111</v>
      </c>
      <c r="D45" s="114"/>
      <c r="E45" s="355" t="s">
        <v>173</v>
      </c>
      <c r="F45" s="200">
        <v>12.0</v>
      </c>
      <c r="G45" s="355" t="s">
        <v>147</v>
      </c>
      <c r="H45" s="112"/>
      <c r="I45" s="224"/>
      <c r="J45" s="114"/>
      <c r="K45" s="204"/>
      <c r="L45" s="204"/>
      <c r="M45" s="204"/>
      <c r="N45" s="204"/>
      <c r="O45" s="205"/>
      <c r="P45" s="205"/>
      <c r="Q45" s="205"/>
      <c r="R45" s="105"/>
      <c r="S45" s="105"/>
      <c r="T45" s="105"/>
      <c r="U45" s="105"/>
      <c r="V45" s="105"/>
    </row>
    <row r="46" outlineLevel="1">
      <c r="A46" s="195" t="s">
        <v>128</v>
      </c>
      <c r="B46" s="196"/>
      <c r="C46" s="199" t="s">
        <v>2809</v>
      </c>
      <c r="D46" s="426" t="s">
        <v>1385</v>
      </c>
      <c r="E46" s="127" t="s">
        <v>327</v>
      </c>
      <c r="F46" s="200">
        <v>21.599999999999998</v>
      </c>
      <c r="G46" s="127" t="s">
        <v>207</v>
      </c>
      <c r="H46" s="243" t="s">
        <v>4890</v>
      </c>
      <c r="I46" s="221"/>
      <c r="J46" s="110"/>
      <c r="K46" s="203"/>
      <c r="L46" s="203"/>
      <c r="M46" s="204"/>
      <c r="N46" s="204"/>
      <c r="O46" s="205">
        <v>0.0</v>
      </c>
      <c r="P46" s="205">
        <v>1.0</v>
      </c>
      <c r="Q46" s="205">
        <v>1.0</v>
      </c>
      <c r="R46" s="105"/>
      <c r="S46" s="105"/>
      <c r="T46" s="105"/>
      <c r="U46" s="105"/>
      <c r="V46" s="105"/>
    </row>
    <row r="47" outlineLevel="1">
      <c r="A47" s="207"/>
      <c r="B47" s="196" t="s">
        <v>2457</v>
      </c>
      <c r="C47" s="199" t="s">
        <v>144</v>
      </c>
      <c r="D47" s="207"/>
      <c r="E47" s="127" t="s">
        <v>58</v>
      </c>
      <c r="F47" s="200">
        <v>4.8</v>
      </c>
      <c r="G47" s="127" t="s">
        <v>193</v>
      </c>
      <c r="H47" s="112"/>
      <c r="I47" s="224"/>
      <c r="J47" s="114"/>
      <c r="K47" s="203"/>
      <c r="L47" s="203"/>
      <c r="M47" s="204"/>
      <c r="N47" s="204"/>
      <c r="O47" s="205">
        <v>0.0</v>
      </c>
      <c r="P47" s="205">
        <v>1.0</v>
      </c>
      <c r="Q47" s="205">
        <v>1.0</v>
      </c>
      <c r="R47" s="105"/>
      <c r="S47" s="105"/>
      <c r="T47" s="105"/>
      <c r="U47" s="105"/>
      <c r="V47" s="105"/>
    </row>
    <row r="48" outlineLevel="1">
      <c r="A48" s="236" t="s">
        <v>4891</v>
      </c>
      <c r="B48" s="196"/>
      <c r="C48" s="414"/>
      <c r="D48" s="127" t="s">
        <v>121</v>
      </c>
      <c r="E48" s="414"/>
      <c r="F48" s="414"/>
      <c r="G48" s="414"/>
      <c r="H48" s="228" t="s">
        <v>4892</v>
      </c>
      <c r="I48" s="120"/>
      <c r="J48" s="117"/>
      <c r="K48" s="414"/>
      <c r="L48" s="414"/>
      <c r="M48" s="414"/>
      <c r="N48" s="414"/>
      <c r="O48" s="414"/>
      <c r="P48" s="414"/>
      <c r="Q48" s="414"/>
      <c r="R48" s="105"/>
      <c r="S48" s="105"/>
      <c r="T48" s="105"/>
      <c r="U48" s="105"/>
      <c r="V48" s="105"/>
    </row>
    <row r="49">
      <c r="A49" s="180"/>
      <c r="B49" s="246"/>
      <c r="C49" s="180"/>
      <c r="D49" s="180"/>
      <c r="E49" s="180"/>
      <c r="F49" s="248"/>
      <c r="G49" s="248"/>
      <c r="H49" s="180"/>
      <c r="I49" s="180"/>
      <c r="J49" s="180"/>
      <c r="K49" s="180"/>
      <c r="L49" s="180"/>
      <c r="M49" s="180"/>
      <c r="N49" s="180"/>
      <c r="O49" s="180"/>
      <c r="P49" s="180"/>
      <c r="Q49" s="180"/>
      <c r="R49" s="180"/>
      <c r="S49" s="180"/>
      <c r="T49" s="180"/>
      <c r="U49" s="180"/>
      <c r="V49" s="180"/>
    </row>
    <row r="50">
      <c r="A50" s="250" t="s">
        <v>148</v>
      </c>
      <c r="B50" s="110"/>
      <c r="C50" s="251"/>
      <c r="D50" s="251"/>
      <c r="E50" s="251"/>
      <c r="F50" s="253"/>
      <c r="G50" s="251"/>
      <c r="H50" s="253"/>
      <c r="I50" s="253"/>
      <c r="J50" s="254"/>
      <c r="K50" s="253"/>
      <c r="L50" s="253"/>
      <c r="M50" s="253"/>
      <c r="N50" s="253"/>
      <c r="O50" s="253"/>
      <c r="P50" s="253"/>
      <c r="Q50" s="253"/>
      <c r="R50" s="253"/>
      <c r="S50" s="253"/>
      <c r="T50" s="253"/>
      <c r="U50" s="253"/>
      <c r="V50" s="253"/>
    </row>
    <row r="51" outlineLevel="1">
      <c r="A51" s="112"/>
      <c r="B51" s="114"/>
      <c r="C51" s="256" t="s">
        <v>48</v>
      </c>
      <c r="D51" s="257" t="s">
        <v>49</v>
      </c>
      <c r="E51" s="256" t="s">
        <v>50</v>
      </c>
      <c r="F51" s="259" t="s">
        <v>51</v>
      </c>
      <c r="G51" s="259" t="s">
        <v>174</v>
      </c>
      <c r="H51" s="260" t="s">
        <v>52</v>
      </c>
      <c r="I51" s="259" t="str">
        <f>'テンプレート'!I56</f>
        <v>Landing Lag</v>
      </c>
      <c r="J51" s="259" t="s">
        <v>176</v>
      </c>
      <c r="K51" s="259" t="str">
        <f>'テンプレート'!K56</f>
        <v>ベクトル</v>
      </c>
      <c r="L51" s="259" t="str">
        <f>'テンプレート'!L56</f>
        <v>KBG (R.E.)</v>
      </c>
      <c r="M51" s="259" t="str">
        <f>'テンプレート'!M56</f>
        <v>BKB (R.A.)</v>
      </c>
      <c r="N51" s="259" t="str">
        <f>'テンプレート'!N56</f>
        <v>FKB (R.F.)</v>
      </c>
      <c r="O51" s="262" t="str">
        <f>'テンプレート'!O56</f>
        <v>盾削り値</v>
      </c>
      <c r="P51" s="259" t="str">
        <f>'テンプレート'!P56</f>
        <v>ﾋｯﾄｽﾄｯﾌﾟ</v>
      </c>
      <c r="Q51" s="262" t="str">
        <f>'テンプレート'!Q56</f>
        <v>ずらし</v>
      </c>
      <c r="R51" s="263" t="str">
        <f>'テンプレート'!R56</f>
        <v>Comment</v>
      </c>
      <c r="S51" s="120"/>
      <c r="T51" s="120"/>
      <c r="U51" s="120"/>
      <c r="V51" s="120"/>
    </row>
    <row r="52" ht="21.0" customHeight="1" outlineLevel="1">
      <c r="A52" s="265" t="s">
        <v>187</v>
      </c>
      <c r="B52" s="267"/>
      <c r="C52" s="199" t="s">
        <v>261</v>
      </c>
      <c r="D52" s="314" t="s">
        <v>190</v>
      </c>
      <c r="E52" s="271" t="s">
        <v>74</v>
      </c>
      <c r="F52" s="273">
        <v>14.4</v>
      </c>
      <c r="G52" s="273">
        <v>12.24</v>
      </c>
      <c r="H52" s="200" t="s">
        <v>59</v>
      </c>
      <c r="I52" s="305" t="str">
        <f t="array" ref="I52">INDEX('Aerial Attacks'!$O$3:$AB$109, MATCH($A$1,'Aerial Attacks'!$A$3:$A$109,0), MATCH(A52,'Aerial Attacks'!$O$2:$S$2,0))</f>
        <v>13</v>
      </c>
      <c r="J52" s="314" t="s">
        <v>584</v>
      </c>
      <c r="K52" s="200"/>
      <c r="L52" s="203"/>
      <c r="M52" s="204"/>
      <c r="N52" s="204"/>
      <c r="O52" s="205">
        <v>0.0</v>
      </c>
      <c r="P52" s="205">
        <v>1.0</v>
      </c>
      <c r="Q52" s="205">
        <v>1.0</v>
      </c>
      <c r="R52" s="243" t="s">
        <v>4893</v>
      </c>
      <c r="S52" s="221"/>
      <c r="T52" s="221"/>
      <c r="U52" s="221"/>
      <c r="V52" s="110"/>
    </row>
    <row r="53" ht="21.0" customHeight="1" outlineLevel="1">
      <c r="A53" s="207"/>
      <c r="B53" s="267" t="s">
        <v>76</v>
      </c>
      <c r="C53" s="199" t="s">
        <v>4894</v>
      </c>
      <c r="D53" s="114"/>
      <c r="E53" s="199" t="s">
        <v>90</v>
      </c>
      <c r="F53" s="200">
        <v>9.6</v>
      </c>
      <c r="G53" s="200">
        <v>8.16</v>
      </c>
      <c r="H53" s="200" t="s">
        <v>193</v>
      </c>
      <c r="I53" s="114"/>
      <c r="J53" s="114"/>
      <c r="K53" s="200"/>
      <c r="L53" s="203"/>
      <c r="M53" s="204"/>
      <c r="N53" s="204"/>
      <c r="O53" s="205">
        <v>0.0</v>
      </c>
      <c r="P53" s="205">
        <v>1.0</v>
      </c>
      <c r="Q53" s="205">
        <v>1.0</v>
      </c>
      <c r="R53" s="112"/>
      <c r="S53" s="224"/>
      <c r="T53" s="224"/>
      <c r="U53" s="224"/>
      <c r="V53" s="114"/>
    </row>
    <row r="54" outlineLevel="1">
      <c r="A54" s="265" t="s">
        <v>219</v>
      </c>
      <c r="B54" s="267"/>
      <c r="C54" s="199" t="s">
        <v>191</v>
      </c>
      <c r="D54" s="314" t="s">
        <v>622</v>
      </c>
      <c r="E54" s="199" t="s">
        <v>570</v>
      </c>
      <c r="F54" s="200" t="s">
        <v>571</v>
      </c>
      <c r="G54" s="200" t="s">
        <v>572</v>
      </c>
      <c r="H54" s="200" t="s">
        <v>254</v>
      </c>
      <c r="I54" s="305" t="str">
        <f t="array" ref="I54">INDEX('Aerial Attacks'!$O$3:$AB$109, MATCH($A$1,'Aerial Attacks'!$A$3:$A$109,0), MATCH(A54,'Aerial Attacks'!$O$2:$S$2,0))</f>
        <v>11</v>
      </c>
      <c r="J54" s="314" t="s">
        <v>1287</v>
      </c>
      <c r="K54" s="200"/>
      <c r="L54" s="203"/>
      <c r="M54" s="204"/>
      <c r="N54" s="204"/>
      <c r="O54" s="205">
        <v>0.0</v>
      </c>
      <c r="P54" s="205">
        <v>1.0</v>
      </c>
      <c r="Q54" s="205">
        <v>1.0</v>
      </c>
      <c r="R54" s="243"/>
      <c r="S54" s="221"/>
      <c r="T54" s="221"/>
      <c r="U54" s="221"/>
      <c r="V54" s="110"/>
    </row>
    <row r="55" outlineLevel="1">
      <c r="A55" s="222"/>
      <c r="B55" s="267" t="s">
        <v>343</v>
      </c>
      <c r="C55" s="199" t="s">
        <v>255</v>
      </c>
      <c r="D55" s="233"/>
      <c r="E55" s="199" t="s">
        <v>570</v>
      </c>
      <c r="F55" s="200" t="s">
        <v>571</v>
      </c>
      <c r="G55" s="200" t="s">
        <v>572</v>
      </c>
      <c r="H55" s="200" t="s">
        <v>254</v>
      </c>
      <c r="I55" s="233"/>
      <c r="J55" s="233"/>
      <c r="K55" s="200"/>
      <c r="L55" s="203"/>
      <c r="M55" s="204"/>
      <c r="N55" s="204"/>
      <c r="O55" s="205"/>
      <c r="P55" s="205"/>
      <c r="Q55" s="205"/>
      <c r="R55" s="231"/>
      <c r="V55" s="233"/>
    </row>
    <row r="56" outlineLevel="1">
      <c r="A56" s="207"/>
      <c r="B56" s="267" t="s">
        <v>352</v>
      </c>
      <c r="C56" s="199" t="s">
        <v>1063</v>
      </c>
      <c r="D56" s="114"/>
      <c r="E56" s="199" t="s">
        <v>1135</v>
      </c>
      <c r="F56" s="200" t="s">
        <v>1136</v>
      </c>
      <c r="G56" s="200" t="s">
        <v>4895</v>
      </c>
      <c r="H56" s="200" t="s">
        <v>1082</v>
      </c>
      <c r="I56" s="114"/>
      <c r="J56" s="114"/>
      <c r="K56" s="200"/>
      <c r="L56" s="203"/>
      <c r="M56" s="204"/>
      <c r="N56" s="204"/>
      <c r="O56" s="205">
        <v>0.0</v>
      </c>
      <c r="P56" s="205">
        <v>1.0</v>
      </c>
      <c r="Q56" s="205">
        <v>1.0</v>
      </c>
      <c r="R56" s="112"/>
      <c r="S56" s="224"/>
      <c r="T56" s="224"/>
      <c r="U56" s="224"/>
      <c r="V56" s="114"/>
    </row>
    <row r="57" outlineLevel="1">
      <c r="A57" s="299" t="s">
        <v>260</v>
      </c>
      <c r="B57" s="267"/>
      <c r="C57" s="199" t="s">
        <v>224</v>
      </c>
      <c r="D57" s="355" t="s">
        <v>316</v>
      </c>
      <c r="E57" s="199" t="s">
        <v>4896</v>
      </c>
      <c r="F57" s="200" t="s">
        <v>4897</v>
      </c>
      <c r="G57" s="200" t="s">
        <v>4898</v>
      </c>
      <c r="H57" s="200" t="s">
        <v>4899</v>
      </c>
      <c r="I57" s="820">
        <f t="array" ref="I57">INDEX('Aerial Attacks'!$O$3:$AB$109, MATCH($A$1,'Aerial Attacks'!$A$3:$A$109,0), MATCH(A57,'Aerial Attacks'!$O$2:$S$2,0))</f>
        <v>14</v>
      </c>
      <c r="J57" s="355" t="s">
        <v>2257</v>
      </c>
      <c r="K57" s="200"/>
      <c r="L57" s="203"/>
      <c r="M57" s="204"/>
      <c r="N57" s="204"/>
      <c r="O57" s="205">
        <v>0.0</v>
      </c>
      <c r="P57" s="205">
        <v>1.0</v>
      </c>
      <c r="Q57" s="205">
        <v>1.0</v>
      </c>
      <c r="R57" s="228"/>
      <c r="S57" s="120"/>
      <c r="T57" s="120"/>
      <c r="U57" s="120"/>
      <c r="V57" s="117"/>
    </row>
    <row r="58" ht="19.5" customHeight="1" outlineLevel="1">
      <c r="A58" s="265" t="s">
        <v>271</v>
      </c>
      <c r="B58" s="267"/>
      <c r="C58" s="199" t="s">
        <v>261</v>
      </c>
      <c r="D58" s="295" t="s">
        <v>754</v>
      </c>
      <c r="E58" s="199" t="s">
        <v>166</v>
      </c>
      <c r="F58" s="200">
        <v>16.8</v>
      </c>
      <c r="G58" s="200">
        <v>14.28</v>
      </c>
      <c r="H58" s="200" t="s">
        <v>59</v>
      </c>
      <c r="I58" s="305" t="str">
        <f t="array" ref="I58">INDEX('Aerial Attacks'!$O$3:$AB$109, MATCH($A$1,'Aerial Attacks'!$A$3:$A$109,0), MATCH(A58,'Aerial Attacks'!$O$2:$S$2,0))</f>
        <v>13</v>
      </c>
      <c r="J58" s="314" t="s">
        <v>4900</v>
      </c>
      <c r="K58" s="203"/>
      <c r="L58" s="203"/>
      <c r="M58" s="204"/>
      <c r="N58" s="204"/>
      <c r="O58" s="205">
        <v>0.0</v>
      </c>
      <c r="P58" s="205">
        <v>1.0</v>
      </c>
      <c r="Q58" s="205">
        <v>1.0</v>
      </c>
      <c r="R58" s="243" t="s">
        <v>4901</v>
      </c>
      <c r="S58" s="221"/>
      <c r="T58" s="221"/>
      <c r="U58" s="221"/>
      <c r="V58" s="110"/>
    </row>
    <row r="59" ht="19.5" customHeight="1" outlineLevel="1">
      <c r="A59" s="207"/>
      <c r="B59" s="267" t="s">
        <v>76</v>
      </c>
      <c r="C59" s="199" t="s">
        <v>270</v>
      </c>
      <c r="D59" s="114"/>
      <c r="E59" s="199" t="s">
        <v>173</v>
      </c>
      <c r="F59" s="200">
        <v>12.0</v>
      </c>
      <c r="G59" s="200">
        <v>10.2</v>
      </c>
      <c r="H59" s="200" t="s">
        <v>193</v>
      </c>
      <c r="I59" s="114"/>
      <c r="J59" s="114"/>
      <c r="K59" s="203"/>
      <c r="L59" s="203"/>
      <c r="M59" s="204"/>
      <c r="N59" s="204"/>
      <c r="O59" s="205">
        <v>0.0</v>
      </c>
      <c r="P59" s="205">
        <v>1.0</v>
      </c>
      <c r="Q59" s="205">
        <v>1.0</v>
      </c>
      <c r="R59" s="112"/>
      <c r="S59" s="224"/>
      <c r="T59" s="224"/>
      <c r="U59" s="224"/>
      <c r="V59" s="114"/>
    </row>
    <row r="60" outlineLevel="1">
      <c r="A60" s="265" t="s">
        <v>283</v>
      </c>
      <c r="B60" s="267"/>
      <c r="C60" s="199" t="s">
        <v>120</v>
      </c>
      <c r="D60" s="314" t="s">
        <v>625</v>
      </c>
      <c r="E60" s="199" t="s">
        <v>74</v>
      </c>
      <c r="F60" s="200">
        <v>14.4</v>
      </c>
      <c r="G60" s="200">
        <v>12.24</v>
      </c>
      <c r="H60" s="200" t="s">
        <v>59</v>
      </c>
      <c r="I60" s="305">
        <f t="array" ref="I60">INDEX('Aerial Attacks'!$O$3:$AB$109, MATCH($A$1,'Aerial Attacks'!$A$3:$A$109,0), MATCH(A60,'Aerial Attacks'!$O$2:$S$2,0))</f>
        <v>14</v>
      </c>
      <c r="J60" s="314" t="s">
        <v>584</v>
      </c>
      <c r="K60" s="203"/>
      <c r="L60" s="203"/>
      <c r="M60" s="204"/>
      <c r="N60" s="204"/>
      <c r="O60" s="205">
        <v>0.0</v>
      </c>
      <c r="P60" s="205">
        <v>1.0</v>
      </c>
      <c r="Q60" s="205">
        <v>1.0</v>
      </c>
      <c r="R60" s="243" t="s">
        <v>4902</v>
      </c>
      <c r="S60" s="221"/>
      <c r="T60" s="221"/>
      <c r="U60" s="221"/>
      <c r="V60" s="110"/>
    </row>
    <row r="61" outlineLevel="1">
      <c r="A61" s="207"/>
      <c r="B61" s="267" t="s">
        <v>76</v>
      </c>
      <c r="C61" s="199" t="s">
        <v>3131</v>
      </c>
      <c r="D61" s="114"/>
      <c r="E61" s="199" t="s">
        <v>79</v>
      </c>
      <c r="F61" s="200">
        <v>10.8</v>
      </c>
      <c r="G61" s="200">
        <v>9.18</v>
      </c>
      <c r="H61" s="200" t="s">
        <v>193</v>
      </c>
      <c r="I61" s="114"/>
      <c r="J61" s="114"/>
      <c r="K61" s="203"/>
      <c r="L61" s="203"/>
      <c r="M61" s="204"/>
      <c r="N61" s="204"/>
      <c r="O61" s="205">
        <v>0.0</v>
      </c>
      <c r="P61" s="205">
        <v>1.0</v>
      </c>
      <c r="Q61" s="205">
        <v>1.0</v>
      </c>
      <c r="R61" s="112"/>
      <c r="S61" s="224"/>
      <c r="T61" s="224"/>
      <c r="U61" s="224"/>
      <c r="V61" s="114"/>
    </row>
    <row r="62">
      <c r="A62" s="312"/>
      <c r="B62" s="315"/>
      <c r="C62" s="317"/>
      <c r="D62" s="317"/>
      <c r="E62" s="318"/>
      <c r="F62" s="318"/>
      <c r="G62" s="318"/>
      <c r="H62" s="319"/>
      <c r="I62" s="319"/>
      <c r="J62" s="320"/>
      <c r="K62" s="320"/>
      <c r="L62" s="320"/>
      <c r="M62" s="320"/>
      <c r="N62" s="320"/>
      <c r="O62" s="320"/>
      <c r="P62" s="320"/>
      <c r="Q62" s="180"/>
      <c r="R62" s="180"/>
      <c r="S62" s="180"/>
      <c r="T62" s="180"/>
      <c r="U62" s="180"/>
      <c r="V62" s="180"/>
    </row>
    <row r="63">
      <c r="A63" s="322" t="s">
        <v>305</v>
      </c>
      <c r="B63" s="117"/>
      <c r="C63" s="317"/>
      <c r="D63" s="317"/>
      <c r="E63" s="318"/>
      <c r="F63" s="318"/>
      <c r="G63" s="318"/>
      <c r="H63" s="319"/>
      <c r="I63" s="319"/>
      <c r="J63" s="320"/>
      <c r="K63" s="320"/>
      <c r="L63" s="320"/>
      <c r="M63" s="320"/>
      <c r="N63" s="320"/>
      <c r="O63" s="320"/>
      <c r="P63" s="320"/>
      <c r="Q63" s="180"/>
      <c r="R63" s="180"/>
      <c r="S63" s="180"/>
      <c r="T63" s="180"/>
      <c r="U63" s="180"/>
      <c r="V63" s="180"/>
    </row>
    <row r="64" outlineLevel="1">
      <c r="A64" s="324" t="s">
        <v>4903</v>
      </c>
      <c r="B64" s="117"/>
      <c r="C64" s="327" t="s">
        <v>48</v>
      </c>
      <c r="D64" s="327" t="s">
        <v>49</v>
      </c>
      <c r="E64" s="328" t="s">
        <v>50</v>
      </c>
      <c r="F64" s="329" t="s">
        <v>51</v>
      </c>
      <c r="G64" s="328" t="s">
        <v>52</v>
      </c>
      <c r="H64" s="331" t="s">
        <v>53</v>
      </c>
      <c r="I64" s="120"/>
      <c r="J64" s="117"/>
      <c r="K64" s="333" t="s">
        <v>180</v>
      </c>
      <c r="L64" s="333" t="s">
        <v>181</v>
      </c>
      <c r="M64" s="333" t="s">
        <v>182</v>
      </c>
      <c r="N64" s="333" t="s">
        <v>183</v>
      </c>
      <c r="O64" s="334" t="s">
        <v>184</v>
      </c>
      <c r="P64" s="333" t="s">
        <v>185</v>
      </c>
      <c r="Q64" s="334" t="s">
        <v>186</v>
      </c>
      <c r="R64" s="333" t="s">
        <v>317</v>
      </c>
      <c r="S64" s="334" t="s">
        <v>318</v>
      </c>
      <c r="T64" s="334" t="s">
        <v>319</v>
      </c>
      <c r="U64" s="334" t="s">
        <v>320</v>
      </c>
      <c r="V64" s="334" t="s">
        <v>321</v>
      </c>
    </row>
    <row r="65" outlineLevel="1">
      <c r="A65" s="335" t="s">
        <v>324</v>
      </c>
      <c r="B65" s="343" t="s">
        <v>4904</v>
      </c>
      <c r="C65" s="199" t="s">
        <v>4905</v>
      </c>
      <c r="D65" s="199" t="s">
        <v>761</v>
      </c>
      <c r="E65" s="199" t="s">
        <v>206</v>
      </c>
      <c r="F65" s="200">
        <v>15.6</v>
      </c>
      <c r="G65" s="199" t="s">
        <v>59</v>
      </c>
      <c r="H65" s="243" t="s">
        <v>4906</v>
      </c>
      <c r="I65" s="221"/>
      <c r="J65" s="110"/>
      <c r="K65" s="203"/>
      <c r="L65" s="203"/>
      <c r="M65" s="204"/>
      <c r="N65" s="204"/>
      <c r="O65" s="200">
        <v>0.0</v>
      </c>
      <c r="P65" s="200">
        <v>1.0</v>
      </c>
      <c r="Q65" s="200">
        <v>1.0</v>
      </c>
      <c r="R65" s="205" t="b">
        <v>1</v>
      </c>
      <c r="S65" s="205" t="b">
        <v>0</v>
      </c>
      <c r="T65" s="205" t="b">
        <v>1</v>
      </c>
      <c r="U65" s="344" t="s">
        <v>340</v>
      </c>
      <c r="V65" s="344" t="b">
        <v>1</v>
      </c>
    </row>
    <row r="66" outlineLevel="1">
      <c r="A66" s="222"/>
      <c r="B66" s="708" t="s">
        <v>4907</v>
      </c>
      <c r="C66" s="199" t="s">
        <v>4908</v>
      </c>
      <c r="D66" s="216" t="s">
        <v>710</v>
      </c>
      <c r="E66" s="199" t="s">
        <v>451</v>
      </c>
      <c r="F66" s="200">
        <v>0.0</v>
      </c>
      <c r="G66" s="414"/>
      <c r="H66" s="231"/>
      <c r="J66" s="233"/>
      <c r="K66" s="203"/>
      <c r="L66" s="203"/>
      <c r="M66" s="204"/>
      <c r="N66" s="204"/>
      <c r="O66" s="200">
        <v>0.0</v>
      </c>
      <c r="P66" s="200">
        <v>1.0</v>
      </c>
      <c r="Q66" s="200">
        <v>1.0</v>
      </c>
      <c r="R66" s="205" t="b">
        <v>1</v>
      </c>
      <c r="S66" s="205" t="b">
        <v>0</v>
      </c>
      <c r="T66" s="205" t="b">
        <v>1</v>
      </c>
      <c r="U66" s="222"/>
      <c r="V66" s="222"/>
    </row>
    <row r="67" outlineLevel="1">
      <c r="A67" s="222"/>
      <c r="B67" s="708" t="s">
        <v>4909</v>
      </c>
      <c r="C67" s="199" t="s">
        <v>4908</v>
      </c>
      <c r="D67" s="207"/>
      <c r="E67" s="199" t="s">
        <v>79</v>
      </c>
      <c r="F67" s="200">
        <v>10.799999999999999</v>
      </c>
      <c r="G67" s="414"/>
      <c r="H67" s="231"/>
      <c r="J67" s="233"/>
      <c r="K67" s="414"/>
      <c r="L67" s="414"/>
      <c r="M67" s="414"/>
      <c r="N67" s="414"/>
      <c r="O67" s="414"/>
      <c r="P67" s="414"/>
      <c r="Q67" s="414"/>
      <c r="R67" s="414"/>
      <c r="S67" s="414"/>
      <c r="T67" s="414"/>
      <c r="U67" s="222"/>
      <c r="V67" s="222"/>
    </row>
    <row r="68" outlineLevel="1">
      <c r="A68" s="222"/>
      <c r="B68" s="708" t="s">
        <v>4910</v>
      </c>
      <c r="C68" s="414"/>
      <c r="D68" s="355" t="s">
        <v>495</v>
      </c>
      <c r="E68" s="414"/>
      <c r="F68" s="414"/>
      <c r="G68" s="414"/>
      <c r="H68" s="231"/>
      <c r="J68" s="233"/>
      <c r="K68" s="414"/>
      <c r="L68" s="414"/>
      <c r="M68" s="414"/>
      <c r="N68" s="414"/>
      <c r="O68" s="414"/>
      <c r="P68" s="414"/>
      <c r="Q68" s="414"/>
      <c r="R68" s="414"/>
      <c r="S68" s="414"/>
      <c r="T68" s="414"/>
      <c r="U68" s="222"/>
      <c r="V68" s="222"/>
    </row>
    <row r="69" outlineLevel="1">
      <c r="A69" s="222"/>
      <c r="B69" s="708" t="s">
        <v>4911</v>
      </c>
      <c r="C69" s="216" t="s">
        <v>211</v>
      </c>
      <c r="D69" s="216" t="s">
        <v>131</v>
      </c>
      <c r="E69" s="199" t="s">
        <v>495</v>
      </c>
      <c r="F69" s="200">
        <v>20.4</v>
      </c>
      <c r="G69" s="199" t="s">
        <v>59</v>
      </c>
      <c r="H69" s="231"/>
      <c r="J69" s="233"/>
      <c r="K69" s="203"/>
      <c r="L69" s="203"/>
      <c r="M69" s="204"/>
      <c r="N69" s="204"/>
      <c r="O69" s="200">
        <v>0.0</v>
      </c>
      <c r="P69" s="200">
        <v>1.0</v>
      </c>
      <c r="Q69" s="200">
        <v>1.0</v>
      </c>
      <c r="R69" s="205" t="b">
        <v>1</v>
      </c>
      <c r="S69" s="205" t="b">
        <v>0</v>
      </c>
      <c r="T69" s="205" t="b">
        <v>0</v>
      </c>
      <c r="U69" s="222"/>
      <c r="V69" s="222"/>
    </row>
    <row r="70" outlineLevel="1">
      <c r="A70" s="222"/>
      <c r="B70" s="708" t="s">
        <v>4912</v>
      </c>
      <c r="C70" s="207"/>
      <c r="D70" s="207"/>
      <c r="E70" s="199" t="s">
        <v>74</v>
      </c>
      <c r="F70" s="200">
        <v>14.399999999999999</v>
      </c>
      <c r="G70" s="414"/>
      <c r="H70" s="231"/>
      <c r="J70" s="233"/>
      <c r="K70" s="414"/>
      <c r="L70" s="414"/>
      <c r="M70" s="414"/>
      <c r="N70" s="414"/>
      <c r="O70" s="414"/>
      <c r="P70" s="414"/>
      <c r="Q70" s="414"/>
      <c r="R70" s="414"/>
      <c r="S70" s="414"/>
      <c r="T70" s="414"/>
      <c r="U70" s="222"/>
      <c r="V70" s="222"/>
    </row>
    <row r="71" outlineLevel="1">
      <c r="A71" s="222"/>
      <c r="B71" s="708" t="s">
        <v>4913</v>
      </c>
      <c r="C71" s="216" t="s">
        <v>65</v>
      </c>
      <c r="D71" s="216" t="s">
        <v>625</v>
      </c>
      <c r="E71" s="199" t="s">
        <v>495</v>
      </c>
      <c r="F71" s="200">
        <v>20.4</v>
      </c>
      <c r="G71" s="199" t="s">
        <v>59</v>
      </c>
      <c r="H71" s="231"/>
      <c r="J71" s="233"/>
      <c r="K71" s="414"/>
      <c r="L71" s="414"/>
      <c r="M71" s="414"/>
      <c r="N71" s="414"/>
      <c r="O71" s="414"/>
      <c r="P71" s="414"/>
      <c r="Q71" s="414"/>
      <c r="R71" s="414"/>
      <c r="S71" s="414"/>
      <c r="T71" s="414"/>
      <c r="U71" s="222"/>
      <c r="V71" s="222"/>
    </row>
    <row r="72" outlineLevel="1">
      <c r="A72" s="222"/>
      <c r="B72" s="708" t="s">
        <v>4914</v>
      </c>
      <c r="C72" s="207"/>
      <c r="D72" s="207"/>
      <c r="E72" s="199" t="s">
        <v>74</v>
      </c>
      <c r="F72" s="200">
        <v>14.399999999999999</v>
      </c>
      <c r="G72" s="414"/>
      <c r="H72" s="231"/>
      <c r="J72" s="233"/>
      <c r="K72" s="414"/>
      <c r="L72" s="414"/>
      <c r="M72" s="414"/>
      <c r="N72" s="414"/>
      <c r="O72" s="414"/>
      <c r="P72" s="414"/>
      <c r="Q72" s="414"/>
      <c r="R72" s="414"/>
      <c r="S72" s="414"/>
      <c r="T72" s="414"/>
      <c r="U72" s="222"/>
      <c r="V72" s="222"/>
    </row>
    <row r="73" outlineLevel="1">
      <c r="A73" s="222"/>
      <c r="B73" s="708" t="s">
        <v>4915</v>
      </c>
      <c r="C73" s="216" t="s">
        <v>541</v>
      </c>
      <c r="D73" s="216" t="s">
        <v>450</v>
      </c>
      <c r="E73" s="199" t="s">
        <v>495</v>
      </c>
      <c r="F73" s="200">
        <v>20.4</v>
      </c>
      <c r="G73" s="199" t="s">
        <v>59</v>
      </c>
      <c r="H73" s="231"/>
      <c r="J73" s="233"/>
      <c r="K73" s="414"/>
      <c r="L73" s="414"/>
      <c r="M73" s="414"/>
      <c r="N73" s="414"/>
      <c r="O73" s="414"/>
      <c r="P73" s="414"/>
      <c r="Q73" s="414"/>
      <c r="R73" s="414"/>
      <c r="S73" s="414"/>
      <c r="T73" s="414"/>
      <c r="U73" s="222"/>
      <c r="V73" s="222"/>
    </row>
    <row r="74" outlineLevel="1">
      <c r="A74" s="222"/>
      <c r="B74" s="708" t="s">
        <v>4916</v>
      </c>
      <c r="C74" s="207"/>
      <c r="D74" s="207"/>
      <c r="E74" s="199" t="s">
        <v>74</v>
      </c>
      <c r="F74" s="200">
        <v>14.399999999999999</v>
      </c>
      <c r="G74" s="414"/>
      <c r="H74" s="112"/>
      <c r="I74" s="224"/>
      <c r="J74" s="114"/>
      <c r="K74" s="414"/>
      <c r="L74" s="414"/>
      <c r="M74" s="414"/>
      <c r="N74" s="414"/>
      <c r="O74" s="414"/>
      <c r="P74" s="414"/>
      <c r="Q74" s="414"/>
      <c r="R74" s="414"/>
      <c r="S74" s="414"/>
      <c r="T74" s="414"/>
      <c r="U74" s="207"/>
      <c r="V74" s="207"/>
    </row>
    <row r="75" outlineLevel="1">
      <c r="A75" s="324" t="s">
        <v>4917</v>
      </c>
      <c r="B75" s="117"/>
      <c r="C75" s="327" t="s">
        <v>48</v>
      </c>
      <c r="D75" s="327" t="s">
        <v>49</v>
      </c>
      <c r="E75" s="328" t="s">
        <v>50</v>
      </c>
      <c r="F75" s="329" t="s">
        <v>51</v>
      </c>
      <c r="G75" s="328" t="s">
        <v>52</v>
      </c>
      <c r="H75" s="331" t="s">
        <v>53</v>
      </c>
      <c r="I75" s="120"/>
      <c r="J75" s="117"/>
      <c r="K75" s="333" t="s">
        <v>180</v>
      </c>
      <c r="L75" s="333" t="s">
        <v>181</v>
      </c>
      <c r="M75" s="333" t="s">
        <v>182</v>
      </c>
      <c r="N75" s="333" t="s">
        <v>183</v>
      </c>
      <c r="O75" s="334" t="s">
        <v>184</v>
      </c>
      <c r="P75" s="333" t="s">
        <v>185</v>
      </c>
      <c r="Q75" s="334" t="s">
        <v>186</v>
      </c>
      <c r="R75" s="333" t="s">
        <v>317</v>
      </c>
      <c r="S75" s="334" t="s">
        <v>318</v>
      </c>
      <c r="T75" s="334" t="s">
        <v>319</v>
      </c>
      <c r="U75" s="334" t="s">
        <v>320</v>
      </c>
      <c r="V75" s="334" t="s">
        <v>321</v>
      </c>
    </row>
    <row r="76" outlineLevel="1">
      <c r="A76" s="335" t="s">
        <v>324</v>
      </c>
      <c r="B76" s="343" t="s">
        <v>1820</v>
      </c>
      <c r="C76" s="199" t="s">
        <v>4083</v>
      </c>
      <c r="D76" s="314" t="s">
        <v>1385</v>
      </c>
      <c r="E76" s="199" t="s">
        <v>451</v>
      </c>
      <c r="F76" s="200">
        <v>0.0</v>
      </c>
      <c r="G76" s="414"/>
      <c r="H76" s="243" t="s">
        <v>4918</v>
      </c>
      <c r="I76" s="221"/>
      <c r="J76" s="110"/>
      <c r="K76" s="203"/>
      <c r="L76" s="203"/>
      <c r="M76" s="204"/>
      <c r="N76" s="204"/>
      <c r="O76" s="200">
        <v>0.0</v>
      </c>
      <c r="P76" s="200">
        <v>1.0</v>
      </c>
      <c r="Q76" s="200">
        <v>1.0</v>
      </c>
      <c r="R76" s="205" t="b">
        <v>0</v>
      </c>
      <c r="S76" s="205" t="b">
        <v>0</v>
      </c>
      <c r="T76" s="205" t="b">
        <v>0</v>
      </c>
      <c r="U76" s="344" t="s">
        <v>340</v>
      </c>
      <c r="V76" s="344" t="b">
        <v>1</v>
      </c>
    </row>
    <row r="77" outlineLevel="1">
      <c r="A77" s="222"/>
      <c r="B77" s="343" t="s">
        <v>4919</v>
      </c>
      <c r="C77" s="199" t="s">
        <v>4920</v>
      </c>
      <c r="D77" s="233"/>
      <c r="E77" s="199" t="s">
        <v>79</v>
      </c>
      <c r="F77" s="200">
        <v>10.799999999999999</v>
      </c>
      <c r="G77" s="199" t="s">
        <v>193</v>
      </c>
      <c r="H77" s="231"/>
      <c r="J77" s="233"/>
      <c r="K77" s="200"/>
      <c r="L77" s="200"/>
      <c r="M77" s="205"/>
      <c r="N77" s="205"/>
      <c r="O77" s="200">
        <v>0.0</v>
      </c>
      <c r="P77" s="200">
        <v>1.0</v>
      </c>
      <c r="Q77" s="200">
        <v>1.0</v>
      </c>
      <c r="R77" s="205" t="b">
        <v>1</v>
      </c>
      <c r="S77" s="205" t="b">
        <v>0</v>
      </c>
      <c r="T77" s="205" t="b">
        <v>1</v>
      </c>
      <c r="U77" s="222"/>
      <c r="V77" s="222"/>
    </row>
    <row r="78" outlineLevel="1">
      <c r="A78" s="222"/>
      <c r="B78" s="343" t="s">
        <v>4921</v>
      </c>
      <c r="C78" s="199" t="s">
        <v>4922</v>
      </c>
      <c r="D78" s="114"/>
      <c r="E78" s="199" t="s">
        <v>145</v>
      </c>
      <c r="F78" s="200">
        <v>8.4</v>
      </c>
      <c r="G78" s="199" t="s">
        <v>70</v>
      </c>
      <c r="H78" s="231"/>
      <c r="J78" s="233"/>
      <c r="K78" s="200"/>
      <c r="L78" s="200"/>
      <c r="M78" s="205"/>
      <c r="N78" s="205"/>
      <c r="O78" s="200">
        <v>0.0</v>
      </c>
      <c r="P78" s="200">
        <v>1.0</v>
      </c>
      <c r="Q78" s="200">
        <v>1.0</v>
      </c>
      <c r="R78" s="205" t="b">
        <v>1</v>
      </c>
      <c r="S78" s="205" t="b">
        <v>0</v>
      </c>
      <c r="T78" s="205" t="b">
        <v>1</v>
      </c>
      <c r="U78" s="222"/>
      <c r="V78" s="222"/>
    </row>
    <row r="79" outlineLevel="1">
      <c r="A79" s="222"/>
      <c r="B79" s="343" t="s">
        <v>374</v>
      </c>
      <c r="C79" s="414"/>
      <c r="D79" s="355" t="s">
        <v>495</v>
      </c>
      <c r="E79" s="414"/>
      <c r="F79" s="414"/>
      <c r="G79" s="414"/>
      <c r="H79" s="112"/>
      <c r="I79" s="224"/>
      <c r="J79" s="114"/>
      <c r="K79" s="414"/>
      <c r="L79" s="414"/>
      <c r="M79" s="414"/>
      <c r="N79" s="414"/>
      <c r="O79" s="414"/>
      <c r="P79" s="414"/>
      <c r="Q79" s="414"/>
      <c r="R79" s="414"/>
      <c r="S79" s="414"/>
      <c r="T79" s="414"/>
      <c r="U79" s="207"/>
      <c r="V79" s="207"/>
    </row>
    <row r="80" outlineLevel="1">
      <c r="A80" s="324" t="s">
        <v>4923</v>
      </c>
      <c r="B80" s="117"/>
      <c r="C80" s="327" t="s">
        <v>48</v>
      </c>
      <c r="D80" s="327" t="s">
        <v>49</v>
      </c>
      <c r="E80" s="328" t="s">
        <v>50</v>
      </c>
      <c r="F80" s="329" t="s">
        <v>51</v>
      </c>
      <c r="G80" s="328" t="s">
        <v>52</v>
      </c>
      <c r="H80" s="331" t="s">
        <v>53</v>
      </c>
      <c r="I80" s="120"/>
      <c r="J80" s="117"/>
      <c r="K80" s="333" t="s">
        <v>180</v>
      </c>
      <c r="L80" s="333" t="s">
        <v>181</v>
      </c>
      <c r="M80" s="333" t="s">
        <v>182</v>
      </c>
      <c r="N80" s="333" t="s">
        <v>183</v>
      </c>
      <c r="O80" s="334" t="s">
        <v>184</v>
      </c>
      <c r="P80" s="333" t="s">
        <v>185</v>
      </c>
      <c r="Q80" s="334" t="s">
        <v>186</v>
      </c>
      <c r="R80" s="333" t="s">
        <v>317</v>
      </c>
      <c r="S80" s="334" t="s">
        <v>318</v>
      </c>
      <c r="T80" s="334" t="s">
        <v>319</v>
      </c>
      <c r="U80" s="334" t="s">
        <v>320</v>
      </c>
      <c r="V80" s="334" t="s">
        <v>321</v>
      </c>
    </row>
    <row r="81" outlineLevel="1">
      <c r="A81" s="1237" t="s">
        <v>324</v>
      </c>
      <c r="B81" s="848"/>
      <c r="C81" s="199" t="s">
        <v>4924</v>
      </c>
      <c r="D81" s="414"/>
      <c r="E81" s="199" t="s">
        <v>194</v>
      </c>
      <c r="F81" s="200">
        <v>3.5999999999999996</v>
      </c>
      <c r="G81" s="199" t="s">
        <v>292</v>
      </c>
      <c r="H81" s="228" t="s">
        <v>4925</v>
      </c>
      <c r="I81" s="120"/>
      <c r="J81" s="117"/>
      <c r="K81" s="200"/>
      <c r="L81" s="200"/>
      <c r="M81" s="205"/>
      <c r="N81" s="205"/>
      <c r="O81" s="200">
        <v>0.0</v>
      </c>
      <c r="P81" s="200">
        <v>1.0</v>
      </c>
      <c r="Q81" s="200">
        <v>1.0</v>
      </c>
      <c r="R81" s="205" t="b">
        <v>0</v>
      </c>
      <c r="S81" s="205" t="b">
        <v>0</v>
      </c>
      <c r="T81" s="205" t="b">
        <v>1</v>
      </c>
      <c r="U81" s="205" t="b">
        <v>0</v>
      </c>
      <c r="V81" s="205" t="b">
        <v>0</v>
      </c>
    </row>
    <row r="82" outlineLevel="1">
      <c r="A82" s="324" t="s">
        <v>4926</v>
      </c>
      <c r="B82" s="117"/>
      <c r="C82" s="327" t="s">
        <v>48</v>
      </c>
      <c r="D82" s="327" t="s">
        <v>49</v>
      </c>
      <c r="E82" s="328" t="s">
        <v>50</v>
      </c>
      <c r="F82" s="329" t="s">
        <v>51</v>
      </c>
      <c r="G82" s="328" t="s">
        <v>52</v>
      </c>
      <c r="H82" s="331" t="s">
        <v>53</v>
      </c>
      <c r="I82" s="120"/>
      <c r="J82" s="117"/>
      <c r="K82" s="333" t="s">
        <v>180</v>
      </c>
      <c r="L82" s="333" t="s">
        <v>181</v>
      </c>
      <c r="M82" s="333" t="s">
        <v>182</v>
      </c>
      <c r="N82" s="333" t="s">
        <v>183</v>
      </c>
      <c r="O82" s="334" t="s">
        <v>184</v>
      </c>
      <c r="P82" s="333" t="s">
        <v>185</v>
      </c>
      <c r="Q82" s="334" t="s">
        <v>186</v>
      </c>
      <c r="R82" s="333" t="s">
        <v>317</v>
      </c>
      <c r="S82" s="334" t="s">
        <v>318</v>
      </c>
      <c r="T82" s="334" t="s">
        <v>319</v>
      </c>
      <c r="U82" s="334" t="s">
        <v>320</v>
      </c>
      <c r="V82" s="334" t="s">
        <v>321</v>
      </c>
    </row>
    <row r="83" outlineLevel="1">
      <c r="A83" s="358" t="s">
        <v>324</v>
      </c>
      <c r="B83" s="388" t="s">
        <v>1747</v>
      </c>
      <c r="C83" s="199" t="s">
        <v>4927</v>
      </c>
      <c r="D83" s="345" t="s">
        <v>334</v>
      </c>
      <c r="E83" s="414"/>
      <c r="F83" s="414"/>
      <c r="G83" s="414"/>
      <c r="H83" s="228" t="s">
        <v>4928</v>
      </c>
      <c r="I83" s="120"/>
      <c r="J83" s="117"/>
      <c r="K83" s="414"/>
      <c r="L83" s="414"/>
      <c r="M83" s="414"/>
      <c r="N83" s="414"/>
      <c r="O83" s="414"/>
      <c r="P83" s="414"/>
      <c r="Q83" s="414"/>
      <c r="R83" s="414"/>
      <c r="S83" s="414"/>
      <c r="T83" s="414"/>
      <c r="U83" s="344" t="b">
        <v>0</v>
      </c>
      <c r="V83" s="344" t="b">
        <v>0</v>
      </c>
    </row>
    <row r="84" ht="38.25" customHeight="1" outlineLevel="1">
      <c r="A84" s="222"/>
      <c r="B84" s="388" t="s">
        <v>1176</v>
      </c>
      <c r="C84" s="199" t="s">
        <v>1316</v>
      </c>
      <c r="D84" s="345" t="s">
        <v>458</v>
      </c>
      <c r="E84" s="199" t="s">
        <v>4929</v>
      </c>
      <c r="F84" s="200" t="s">
        <v>4930</v>
      </c>
      <c r="G84" s="199" t="s">
        <v>4931</v>
      </c>
      <c r="H84" s="243" t="s">
        <v>4932</v>
      </c>
      <c r="I84" s="221"/>
      <c r="J84" s="110"/>
      <c r="K84" s="200"/>
      <c r="L84" s="200"/>
      <c r="M84" s="205"/>
      <c r="N84" s="205"/>
      <c r="O84" s="200">
        <v>0.0</v>
      </c>
      <c r="P84" s="200">
        <v>1.0</v>
      </c>
      <c r="Q84" s="200">
        <v>1.0</v>
      </c>
      <c r="R84" s="205" t="b">
        <v>0</v>
      </c>
      <c r="S84" s="205" t="b">
        <v>0</v>
      </c>
      <c r="T84" s="205"/>
      <c r="U84" s="222"/>
      <c r="V84" s="222"/>
    </row>
    <row r="85" ht="38.25" customHeight="1" outlineLevel="1">
      <c r="A85" s="222"/>
      <c r="B85" s="388" t="s">
        <v>4933</v>
      </c>
      <c r="C85" s="199" t="s">
        <v>189</v>
      </c>
      <c r="D85" s="345" t="s">
        <v>485</v>
      </c>
      <c r="E85" s="199" t="s">
        <v>4929</v>
      </c>
      <c r="F85" s="200" t="s">
        <v>4930</v>
      </c>
      <c r="G85" s="199" t="s">
        <v>4931</v>
      </c>
      <c r="H85" s="112"/>
      <c r="I85" s="224"/>
      <c r="J85" s="114"/>
      <c r="K85" s="200"/>
      <c r="L85" s="200"/>
      <c r="M85" s="205"/>
      <c r="N85" s="205"/>
      <c r="O85" s="200">
        <v>0.0</v>
      </c>
      <c r="P85" s="200">
        <v>1.0</v>
      </c>
      <c r="Q85" s="200">
        <v>1.0</v>
      </c>
      <c r="R85" s="205" t="b">
        <v>0</v>
      </c>
      <c r="S85" s="205" t="b">
        <v>0</v>
      </c>
      <c r="T85" s="205"/>
      <c r="U85" s="222"/>
      <c r="V85" s="222"/>
    </row>
    <row r="86" ht="44.25" customHeight="1" outlineLevel="1">
      <c r="A86" s="222"/>
      <c r="B86" s="388" t="s">
        <v>3878</v>
      </c>
      <c r="C86" s="199" t="s">
        <v>1316</v>
      </c>
      <c r="D86" s="345" t="s">
        <v>458</v>
      </c>
      <c r="E86" s="199" t="s">
        <v>4929</v>
      </c>
      <c r="F86" s="200" t="s">
        <v>4930</v>
      </c>
      <c r="G86" s="199" t="s">
        <v>4931</v>
      </c>
      <c r="H86" s="243" t="s">
        <v>4934</v>
      </c>
      <c r="I86" s="221"/>
      <c r="J86" s="110"/>
      <c r="K86" s="200"/>
      <c r="L86" s="200"/>
      <c r="M86" s="205"/>
      <c r="N86" s="205"/>
      <c r="O86" s="200">
        <v>0.0</v>
      </c>
      <c r="P86" s="200">
        <v>1.0</v>
      </c>
      <c r="Q86" s="200">
        <v>1.0</v>
      </c>
      <c r="R86" s="205" t="b">
        <v>0</v>
      </c>
      <c r="S86" s="205" t="b">
        <v>0</v>
      </c>
      <c r="T86" s="205"/>
      <c r="U86" s="222"/>
      <c r="V86" s="222"/>
    </row>
    <row r="87" ht="44.25" customHeight="1" outlineLevel="1">
      <c r="A87" s="207"/>
      <c r="B87" s="388" t="s">
        <v>4935</v>
      </c>
      <c r="C87" s="199" t="s">
        <v>189</v>
      </c>
      <c r="D87" s="345" t="s">
        <v>485</v>
      </c>
      <c r="E87" s="199" t="s">
        <v>4929</v>
      </c>
      <c r="F87" s="200" t="s">
        <v>4930</v>
      </c>
      <c r="G87" s="199" t="s">
        <v>4931</v>
      </c>
      <c r="H87" s="112"/>
      <c r="I87" s="224"/>
      <c r="J87" s="114"/>
      <c r="K87" s="200"/>
      <c r="L87" s="200"/>
      <c r="M87" s="205"/>
      <c r="N87" s="205"/>
      <c r="O87" s="200">
        <v>0.0</v>
      </c>
      <c r="P87" s="200">
        <v>1.0</v>
      </c>
      <c r="Q87" s="200">
        <v>1.0</v>
      </c>
      <c r="R87" s="205" t="b">
        <v>0</v>
      </c>
      <c r="S87" s="205" t="b">
        <v>0</v>
      </c>
      <c r="T87" s="205"/>
      <c r="U87" s="207"/>
      <c r="V87" s="207"/>
    </row>
    <row r="88">
      <c r="A88" s="312"/>
      <c r="B88" s="315"/>
      <c r="C88" s="317"/>
      <c r="D88" s="317"/>
      <c r="E88" s="318"/>
      <c r="F88" s="318"/>
      <c r="G88" s="318"/>
      <c r="H88" s="319"/>
      <c r="I88" s="319"/>
      <c r="J88" s="320"/>
      <c r="K88" s="320"/>
      <c r="L88" s="320"/>
      <c r="M88" s="320"/>
      <c r="N88" s="320"/>
      <c r="O88" s="320"/>
      <c r="P88" s="320"/>
      <c r="Q88" s="180"/>
      <c r="R88" s="180"/>
      <c r="S88" s="180"/>
      <c r="T88" s="180"/>
      <c r="U88" s="180"/>
      <c r="V88" s="180"/>
    </row>
    <row r="89">
      <c r="A89" s="390" t="s">
        <v>442</v>
      </c>
      <c r="B89" s="110"/>
      <c r="C89" s="319"/>
      <c r="D89" s="319"/>
      <c r="E89" s="320"/>
      <c r="F89" s="392"/>
      <c r="G89" s="392"/>
      <c r="H89" s="320"/>
      <c r="I89" s="320"/>
      <c r="J89" s="320"/>
      <c r="K89" s="320"/>
      <c r="L89" s="320"/>
      <c r="M89" s="320"/>
      <c r="N89" s="180"/>
      <c r="O89" s="180"/>
      <c r="P89" s="180"/>
      <c r="Q89" s="320"/>
      <c r="R89" s="320"/>
      <c r="S89" s="320"/>
      <c r="T89" s="320"/>
      <c r="U89" s="320"/>
      <c r="V89" s="320"/>
    </row>
    <row r="90" outlineLevel="1">
      <c r="A90" s="112"/>
      <c r="B90" s="114"/>
      <c r="C90" s="393" t="s">
        <v>48</v>
      </c>
      <c r="D90" s="393" t="s">
        <v>49</v>
      </c>
      <c r="E90" s="393" t="s">
        <v>50</v>
      </c>
      <c r="F90" s="396" t="s">
        <v>51</v>
      </c>
      <c r="G90" s="319"/>
      <c r="H90" s="319"/>
      <c r="I90" s="319"/>
      <c r="J90" s="320"/>
      <c r="K90" s="320"/>
      <c r="L90" s="320"/>
      <c r="M90" s="320"/>
      <c r="N90" s="320"/>
      <c r="O90" s="320"/>
      <c r="P90" s="320"/>
      <c r="Q90" s="320"/>
      <c r="R90" s="320"/>
      <c r="S90" s="320"/>
      <c r="T90" s="320"/>
      <c r="U90" s="320"/>
      <c r="V90" s="320"/>
    </row>
    <row r="91" outlineLevel="1">
      <c r="A91" s="398" t="s">
        <v>449</v>
      </c>
      <c r="B91" s="399" t="s">
        <v>449</v>
      </c>
      <c r="C91" s="127" t="s">
        <v>303</v>
      </c>
      <c r="D91" s="127" t="s">
        <v>145</v>
      </c>
      <c r="E91" s="127" t="s">
        <v>453</v>
      </c>
      <c r="F91" s="200">
        <v>1.92</v>
      </c>
      <c r="G91" s="319"/>
      <c r="H91" s="319"/>
      <c r="I91" s="319"/>
      <c r="J91" s="320"/>
      <c r="K91" s="320"/>
      <c r="L91" s="320"/>
      <c r="M91" s="320"/>
      <c r="N91" s="320"/>
      <c r="O91" s="320"/>
      <c r="P91" s="320"/>
      <c r="Q91" s="320"/>
      <c r="R91" s="320"/>
      <c r="S91" s="320"/>
      <c r="T91" s="320"/>
      <c r="U91" s="320"/>
      <c r="V91" s="320"/>
    </row>
    <row r="92" outlineLevel="1">
      <c r="A92" s="400" t="s">
        <v>454</v>
      </c>
      <c r="B92" s="399" t="s">
        <v>455</v>
      </c>
      <c r="C92" s="127" t="s">
        <v>276</v>
      </c>
      <c r="D92" s="127" t="s">
        <v>541</v>
      </c>
      <c r="E92" s="401"/>
      <c r="F92" s="402"/>
      <c r="G92" s="402"/>
      <c r="H92" s="319"/>
      <c r="I92" s="319"/>
      <c r="J92" s="320"/>
      <c r="K92" s="320"/>
      <c r="L92" s="320"/>
      <c r="M92" s="320"/>
      <c r="N92" s="320"/>
      <c r="O92" s="320"/>
      <c r="P92" s="320"/>
      <c r="Q92" s="320"/>
      <c r="R92" s="320"/>
      <c r="S92" s="320"/>
      <c r="T92" s="320"/>
      <c r="U92" s="320"/>
      <c r="V92" s="320"/>
    </row>
    <row r="93" outlineLevel="1">
      <c r="A93" s="231"/>
      <c r="B93" s="399" t="s">
        <v>456</v>
      </c>
      <c r="C93" s="127" t="s">
        <v>460</v>
      </c>
      <c r="D93" s="127" t="s">
        <v>485</v>
      </c>
      <c r="E93" s="401"/>
      <c r="F93" s="402"/>
      <c r="G93" s="402"/>
      <c r="H93" s="319"/>
      <c r="I93" s="319"/>
      <c r="J93" s="320"/>
      <c r="K93" s="320"/>
      <c r="L93" s="320"/>
      <c r="M93" s="320"/>
      <c r="N93" s="320"/>
      <c r="O93" s="320"/>
      <c r="P93" s="320"/>
      <c r="Q93" s="320"/>
      <c r="R93" s="320"/>
      <c r="S93" s="320"/>
      <c r="T93" s="320"/>
      <c r="U93" s="320"/>
      <c r="V93" s="320"/>
    </row>
    <row r="94" outlineLevel="1">
      <c r="A94" s="112"/>
      <c r="B94" s="399" t="s">
        <v>459</v>
      </c>
      <c r="C94" s="127" t="s">
        <v>463</v>
      </c>
      <c r="D94" s="127" t="s">
        <v>172</v>
      </c>
      <c r="E94" s="319"/>
      <c r="F94" s="402"/>
      <c r="G94" s="402"/>
      <c r="H94" s="319"/>
      <c r="I94" s="319"/>
      <c r="J94" s="320"/>
      <c r="K94" s="320"/>
      <c r="L94" s="320"/>
      <c r="M94" s="320"/>
      <c r="N94" s="320"/>
      <c r="O94" s="320"/>
      <c r="P94" s="320"/>
      <c r="Q94" s="320"/>
      <c r="R94" s="320"/>
      <c r="S94" s="320"/>
      <c r="T94" s="320"/>
      <c r="U94" s="320"/>
      <c r="V94" s="320"/>
    </row>
    <row r="95" outlineLevel="1">
      <c r="A95" s="403" t="s">
        <v>462</v>
      </c>
      <c r="B95" s="117"/>
      <c r="C95" s="393" t="s">
        <v>465</v>
      </c>
      <c r="D95" s="393" t="s">
        <v>48</v>
      </c>
      <c r="E95" s="393" t="s">
        <v>49</v>
      </c>
      <c r="F95" s="393" t="s">
        <v>50</v>
      </c>
      <c r="G95" s="396" t="s">
        <v>51</v>
      </c>
      <c r="H95" s="1036" t="s">
        <v>53</v>
      </c>
      <c r="I95" s="120"/>
      <c r="J95" s="117"/>
      <c r="K95" s="405" t="str">
        <f>'テンプレート'!K97</f>
        <v>ベクトル</v>
      </c>
      <c r="L95" s="405" t="str">
        <f>'テンプレート'!L97</f>
        <v>KBG (R.E.)</v>
      </c>
      <c r="M95" s="405" t="str">
        <f>'テンプレート'!M97</f>
        <v>BKB (R.A.)</v>
      </c>
      <c r="N95" s="405" t="str">
        <f>'テンプレート'!N97</f>
        <v>FKB (R.F.)</v>
      </c>
      <c r="O95" s="406" t="str">
        <f>'テンプレート'!O97</f>
        <v>盾削り値</v>
      </c>
      <c r="P95" s="405" t="str">
        <f>'テンプレート'!P97</f>
        <v>ﾋｯﾄｽﾄｯﾌﾟ</v>
      </c>
      <c r="Q95" s="406" t="str">
        <f>'テンプレート'!Q97</f>
        <v>ずらし</v>
      </c>
      <c r="R95" s="408"/>
      <c r="S95" s="408"/>
      <c r="T95" s="408"/>
      <c r="U95" s="408"/>
      <c r="V95" s="408"/>
    </row>
    <row r="96" outlineLevel="1">
      <c r="A96" s="411" t="s">
        <v>467</v>
      </c>
      <c r="B96" s="399" t="s">
        <v>469</v>
      </c>
      <c r="C96" s="426"/>
      <c r="D96" s="127" t="s">
        <v>651</v>
      </c>
      <c r="E96" s="426" t="s">
        <v>165</v>
      </c>
      <c r="F96" s="199" t="s">
        <v>145</v>
      </c>
      <c r="G96" s="200">
        <v>8.4</v>
      </c>
      <c r="H96" s="283" t="s">
        <v>493</v>
      </c>
      <c r="I96" s="221"/>
      <c r="J96" s="110"/>
      <c r="K96" s="3013"/>
      <c r="L96" s="3013"/>
      <c r="M96" s="3013"/>
      <c r="N96" s="3013"/>
      <c r="O96" s="3013"/>
      <c r="P96" s="3013"/>
      <c r="Q96" s="3013"/>
      <c r="R96" s="408"/>
      <c r="S96" s="320"/>
      <c r="T96" s="320"/>
      <c r="U96" s="320"/>
      <c r="V96" s="320"/>
    </row>
    <row r="97" outlineLevel="1">
      <c r="A97" s="207"/>
      <c r="B97" s="399" t="s">
        <v>462</v>
      </c>
      <c r="C97" s="207"/>
      <c r="D97" s="127" t="s">
        <v>612</v>
      </c>
      <c r="E97" s="207"/>
      <c r="F97" s="199" t="s">
        <v>173</v>
      </c>
      <c r="G97" s="200">
        <v>12.0</v>
      </c>
      <c r="H97" s="112"/>
      <c r="I97" s="224"/>
      <c r="J97" s="114"/>
      <c r="K97" s="203"/>
      <c r="L97" s="203"/>
      <c r="M97" s="204"/>
      <c r="N97" s="204"/>
      <c r="O97" s="407"/>
      <c r="P97" s="407"/>
      <c r="Q97" s="407"/>
      <c r="R97" s="408"/>
      <c r="S97" s="320"/>
      <c r="T97" s="320"/>
      <c r="U97" s="320"/>
      <c r="V97" s="320"/>
    </row>
    <row r="98" outlineLevel="1">
      <c r="A98" s="411" t="s">
        <v>474</v>
      </c>
      <c r="B98" s="399" t="s">
        <v>469</v>
      </c>
      <c r="C98" s="426"/>
      <c r="D98" s="3014"/>
      <c r="E98" s="426" t="s">
        <v>334</v>
      </c>
      <c r="F98" s="3013"/>
      <c r="G98" s="3013"/>
      <c r="H98" s="1141"/>
      <c r="I98" s="221"/>
      <c r="J98" s="110"/>
      <c r="K98" s="3013"/>
      <c r="L98" s="3013"/>
      <c r="M98" s="3013"/>
      <c r="N98" s="3013"/>
      <c r="O98" s="3013"/>
      <c r="P98" s="3013"/>
      <c r="Q98" s="3013"/>
      <c r="R98" s="408"/>
      <c r="S98" s="320"/>
      <c r="T98" s="320"/>
      <c r="U98" s="320"/>
      <c r="V98" s="320"/>
    </row>
    <row r="99" outlineLevel="1">
      <c r="A99" s="207"/>
      <c r="B99" s="399" t="s">
        <v>462</v>
      </c>
      <c r="C99" s="207"/>
      <c r="D99" s="127" t="s">
        <v>924</v>
      </c>
      <c r="E99" s="207"/>
      <c r="F99" s="199" t="s">
        <v>191</v>
      </c>
      <c r="G99" s="200">
        <v>13.2</v>
      </c>
      <c r="H99" s="112"/>
      <c r="I99" s="224"/>
      <c r="J99" s="114"/>
      <c r="K99" s="203"/>
      <c r="L99" s="203"/>
      <c r="M99" s="204"/>
      <c r="N99" s="204"/>
      <c r="O99" s="407"/>
      <c r="P99" s="407"/>
      <c r="Q99" s="407"/>
      <c r="R99" s="408"/>
      <c r="S99" s="320"/>
      <c r="T99" s="320"/>
      <c r="U99" s="320"/>
      <c r="V99" s="320"/>
    </row>
    <row r="100" outlineLevel="1">
      <c r="A100" s="411" t="s">
        <v>477</v>
      </c>
      <c r="B100" s="399" t="s">
        <v>469</v>
      </c>
      <c r="C100" s="426"/>
      <c r="D100" s="3014"/>
      <c r="E100" s="426" t="s">
        <v>1432</v>
      </c>
      <c r="F100" s="3013"/>
      <c r="G100" s="3013"/>
      <c r="H100" s="283" t="s">
        <v>4936</v>
      </c>
      <c r="I100" s="221"/>
      <c r="J100" s="110"/>
      <c r="K100" s="3013"/>
      <c r="L100" s="3013"/>
      <c r="M100" s="3013"/>
      <c r="N100" s="3013"/>
      <c r="O100" s="3013"/>
      <c r="P100" s="3013"/>
      <c r="Q100" s="3013"/>
      <c r="R100" s="408"/>
      <c r="S100" s="320"/>
      <c r="T100" s="320"/>
      <c r="U100" s="320"/>
      <c r="V100" s="320"/>
    </row>
    <row r="101" outlineLevel="1">
      <c r="A101" s="207"/>
      <c r="B101" s="399" t="s">
        <v>462</v>
      </c>
      <c r="C101" s="207"/>
      <c r="D101" s="127" t="s">
        <v>485</v>
      </c>
      <c r="E101" s="207"/>
      <c r="F101" s="199" t="s">
        <v>225</v>
      </c>
      <c r="G101" s="200">
        <v>19.2</v>
      </c>
      <c r="H101" s="112"/>
      <c r="I101" s="224"/>
      <c r="J101" s="114"/>
      <c r="K101" s="203"/>
      <c r="L101" s="203"/>
      <c r="M101" s="204"/>
      <c r="N101" s="204"/>
      <c r="O101" s="407"/>
      <c r="P101" s="407"/>
      <c r="Q101" s="407"/>
      <c r="R101" s="408"/>
      <c r="S101" s="179"/>
      <c r="T101" s="179"/>
      <c r="U101" s="179"/>
      <c r="V101" s="179"/>
    </row>
    <row r="102" outlineLevel="1">
      <c r="A102" s="411" t="s">
        <v>482</v>
      </c>
      <c r="B102" s="399" t="s">
        <v>469</v>
      </c>
      <c r="C102" s="426"/>
      <c r="D102" s="3014"/>
      <c r="E102" s="426" t="s">
        <v>1881</v>
      </c>
      <c r="F102" s="3013"/>
      <c r="G102" s="3013"/>
      <c r="H102" s="283" t="s">
        <v>4937</v>
      </c>
      <c r="I102" s="221"/>
      <c r="J102" s="110"/>
      <c r="K102" s="3013"/>
      <c r="L102" s="3013"/>
      <c r="M102" s="3013"/>
      <c r="N102" s="3013"/>
      <c r="O102" s="3013"/>
      <c r="P102" s="3013"/>
      <c r="Q102" s="3013"/>
      <c r="R102" s="408"/>
      <c r="S102" s="179"/>
      <c r="T102" s="179"/>
      <c r="U102" s="179"/>
      <c r="V102" s="179"/>
    </row>
    <row r="103" outlineLevel="1">
      <c r="A103" s="207"/>
      <c r="B103" s="399" t="s">
        <v>462</v>
      </c>
      <c r="C103" s="207"/>
      <c r="D103" s="127" t="s">
        <v>541</v>
      </c>
      <c r="E103" s="207"/>
      <c r="F103" s="199" t="s">
        <v>229</v>
      </c>
      <c r="G103" s="200">
        <v>6.0</v>
      </c>
      <c r="H103" s="112"/>
      <c r="I103" s="224"/>
      <c r="J103" s="114"/>
      <c r="K103" s="203"/>
      <c r="L103" s="203"/>
      <c r="M103" s="204"/>
      <c r="N103" s="204"/>
      <c r="O103" s="407"/>
      <c r="P103" s="407"/>
      <c r="Q103" s="407"/>
      <c r="R103" s="408"/>
      <c r="S103" s="179"/>
      <c r="T103" s="179"/>
      <c r="U103" s="179"/>
      <c r="V103" s="179"/>
    </row>
    <row r="104">
      <c r="A104" s="312"/>
      <c r="B104" s="315"/>
      <c r="C104" s="317"/>
      <c r="D104" s="317"/>
      <c r="E104" s="319"/>
      <c r="F104" s="248"/>
      <c r="G104" s="248"/>
      <c r="H104" s="319"/>
      <c r="I104" s="319"/>
      <c r="J104" s="320"/>
      <c r="K104" s="320"/>
      <c r="L104" s="121"/>
      <c r="M104" s="121"/>
      <c r="N104" s="121"/>
      <c r="O104" s="179"/>
      <c r="P104" s="179"/>
      <c r="Q104" s="121"/>
      <c r="R104" s="121"/>
      <c r="S104" s="121"/>
      <c r="T104" s="121"/>
      <c r="U104" s="121"/>
      <c r="V104" s="121"/>
    </row>
    <row r="105">
      <c r="A105" s="429" t="s">
        <v>486</v>
      </c>
      <c r="B105" s="110"/>
      <c r="C105" s="392"/>
      <c r="D105" s="121"/>
      <c r="E105" s="121"/>
      <c r="F105" s="121"/>
      <c r="G105" s="121"/>
      <c r="H105" s="121"/>
      <c r="I105" s="121"/>
      <c r="J105" s="180"/>
      <c r="K105" s="121"/>
      <c r="L105" s="121"/>
      <c r="M105" s="121"/>
      <c r="N105" s="121"/>
      <c r="O105" s="121"/>
      <c r="P105" s="121"/>
      <c r="Q105" s="180"/>
      <c r="R105" s="121"/>
      <c r="S105" s="121"/>
      <c r="T105" s="121"/>
      <c r="U105" s="121"/>
      <c r="V105" s="121"/>
    </row>
    <row r="106" outlineLevel="1">
      <c r="A106" s="112"/>
      <c r="B106" s="114"/>
      <c r="C106" s="430" t="s">
        <v>487</v>
      </c>
      <c r="D106" s="430" t="s">
        <v>489</v>
      </c>
      <c r="E106" s="430" t="s">
        <v>49</v>
      </c>
      <c r="F106" s="430" t="s">
        <v>490</v>
      </c>
      <c r="G106" s="431"/>
      <c r="H106" s="319"/>
      <c r="I106" s="319"/>
      <c r="J106" s="320"/>
      <c r="K106" s="320"/>
      <c r="L106" s="121"/>
      <c r="M106" s="121"/>
      <c r="N106" s="121"/>
      <c r="O106" s="121"/>
      <c r="P106" s="121"/>
      <c r="Q106" s="121"/>
      <c r="R106" s="121"/>
      <c r="S106" s="121"/>
      <c r="T106" s="121"/>
      <c r="U106" s="121"/>
      <c r="V106" s="121"/>
    </row>
    <row r="107" outlineLevel="1">
      <c r="A107" s="432" t="s">
        <v>492</v>
      </c>
      <c r="B107" s="433" t="s">
        <v>455</v>
      </c>
      <c r="C107" s="127" t="str">
        <f t="array" ref="C107">INDEX(Dodges!$C$3:$U$84, MATCH($A$1,Dodges!$A$3:$A$85,0), MATCH(C106,Dodges!$C$2:$F$2,0))</f>
        <v>3-18</v>
      </c>
      <c r="D107" s="127" t="str">
        <f t="array" ref="D107">INDEX(Dodges!$C$3:$U$84, MATCH($A$1,Dodges!$A$3:$A$85,0), MATCH(D106,Dodges!$C$2:$F$2,0))</f>
        <v>6-18</v>
      </c>
      <c r="E107" s="127" t="str">
        <f t="array" ref="E107">INDEX(Dodges!$C$3:$U$84, MATCH($A$1,Dodges!$A$3:$A$85,0), MATCH(E106,Dodges!$C$2:$F$2,0))</f>
        <v>28 (23)</v>
      </c>
      <c r="F107" s="127" t="str">
        <f t="array" ref="F107">INDEX(Dodges!$C$3:$U$84, MATCH($A$1,Dodges!$A$3:$A$85,0), MATCH(F106,Dodges!$C$2:$F$2,0))</f>
        <v>37 (31)</v>
      </c>
      <c r="G107" s="402"/>
      <c r="H107" s="319"/>
      <c r="I107" s="319"/>
      <c r="J107" s="320"/>
      <c r="K107" s="320"/>
      <c r="L107" s="320"/>
      <c r="M107" s="121"/>
      <c r="N107" s="121"/>
      <c r="O107" s="121"/>
      <c r="P107" s="121"/>
      <c r="Q107" s="121"/>
      <c r="R107" s="121"/>
      <c r="S107" s="121"/>
      <c r="T107" s="121"/>
      <c r="U107" s="121"/>
      <c r="V107" s="121"/>
    </row>
    <row r="108" outlineLevel="1">
      <c r="A108" s="231"/>
      <c r="B108" s="433" t="s">
        <v>496</v>
      </c>
      <c r="C108" s="127" t="str">
        <f t="array" ref="C108">INDEX(Dodges!$G$3:$U$84, MATCH($A$1,Dodges!$A$3:$A$85,0), MATCH(C106,Dodges!$G$2:$J$2,0))</f>
        <v>4-16</v>
      </c>
      <c r="D108" s="127" t="str">
        <f t="array" ref="D108">INDEX(Dodges!$G$3:$U$84, MATCH($A$1,Dodges!$A$3:$A$85,0), MATCH(D106,Dodges!$G$2:$J$2,0))</f>
        <v>8-15</v>
      </c>
      <c r="E108" s="127" t="str">
        <f t="array" ref="E108">INDEX(Dodges!$G$3:$U$84, MATCH($A$1,Dodges!$A$3:$A$85,0), MATCH(E106,Dodges!$G$2:$J$2,0))</f>
        <v>32</v>
      </c>
      <c r="F108" s="127">
        <f t="array" ref="F108">INDEX(Dodges!$G$3:$U$84, MATCH($A$1,Dodges!$A$3:$A$85,0), MATCH(F106,Dodges!$G$2:$J$2,0))</f>
        <v>42</v>
      </c>
      <c r="G108" s="436"/>
      <c r="H108" s="319"/>
      <c r="I108" s="319"/>
      <c r="J108" s="320"/>
      <c r="K108" s="320"/>
      <c r="L108" s="320"/>
      <c r="M108" s="320"/>
      <c r="N108" s="320"/>
      <c r="O108" s="121"/>
      <c r="P108" s="121"/>
      <c r="Q108" s="121"/>
      <c r="R108" s="121"/>
      <c r="S108" s="121"/>
      <c r="T108" s="121"/>
      <c r="U108" s="121"/>
      <c r="V108" s="121"/>
    </row>
    <row r="109" outlineLevel="1">
      <c r="A109" s="112"/>
      <c r="B109" s="433" t="s">
        <v>497</v>
      </c>
      <c r="C109" s="127" t="str">
        <f t="array" ref="C109">INDEX(Dodges!$K$3:$U$84, MATCH($A$1,Dodges!$A$3:$A$85,0), MATCH(C106,Dodges!$K$2:$N$2,0))</f>
        <v>5-17</v>
      </c>
      <c r="D109" s="127" t="str">
        <f t="array" ref="D109">INDEX(Dodges!$K$3:$U$84, MATCH($A$1,Dodges!$A$3:$A$85,0), MATCH(D106,Dodges!$K$2:$N$2,0))</f>
        <v>9-15</v>
      </c>
      <c r="E109" s="127" t="str">
        <f t="array" ref="E109">INDEX(Dodges!$K$3:$U$84, MATCH($A$1,Dodges!$A$3:$A$85,0), MATCH(E106,Dodges!$K$2:$N$2,0))</f>
        <v>37</v>
      </c>
      <c r="F109" s="127" t="str">
        <f t="array" ref="F109">INDEX(Dodges!$K$3:$U$84, MATCH($A$1,Dodges!$A$3:$A$85,0), MATCH(F106,Dodges!$K$2:$N$2,0))</f>
        <v>56</v>
      </c>
      <c r="G109" s="436"/>
      <c r="H109" s="434"/>
      <c r="I109" s="434"/>
      <c r="J109" s="179"/>
      <c r="K109" s="179"/>
      <c r="L109" s="179"/>
      <c r="M109" s="179"/>
      <c r="N109" s="179"/>
      <c r="O109" s="121"/>
      <c r="P109" s="121"/>
      <c r="Q109" s="121"/>
      <c r="R109" s="121"/>
      <c r="S109" s="121"/>
      <c r="T109" s="121"/>
      <c r="U109" s="121"/>
      <c r="V109" s="121"/>
    </row>
    <row r="110" outlineLevel="1">
      <c r="A110" s="432" t="s">
        <v>498</v>
      </c>
      <c r="B110" s="433" t="s">
        <v>499</v>
      </c>
      <c r="C110" s="127" t="str">
        <f t="array" ref="C110">INDEX(Dodges!$O$3:$U$84, MATCH($A$1,Dodges!$A$3:$A$85,0), MATCH(C106,Dodges!$O$2:$R$2,0))</f>
        <v>4-30</v>
      </c>
      <c r="D110" s="127" t="str">
        <f t="array" ref="D110">INDEX(Dodges!$O$3:$U$84, MATCH($A$1,Dodges!$A$3:$A$85,0), MATCH(D106,Dodges!$O$2:$R$2,0))</f>
        <v>7-28</v>
      </c>
      <c r="E110" s="127" t="str">
        <f t="array" ref="E110">INDEX(Dodges!$O$3:$U$84, MATCH($A$1,Dodges!$A$3:$A$85,0), MATCH(E106,Dodges!$O$2:$R$2,0))</f>
        <v>46</v>
      </c>
      <c r="F110" s="248"/>
      <c r="G110" s="248"/>
      <c r="H110" s="180"/>
      <c r="I110" s="180"/>
      <c r="J110" s="121"/>
      <c r="K110" s="121"/>
      <c r="L110" s="121"/>
      <c r="M110" s="121"/>
      <c r="N110" s="121"/>
      <c r="O110" s="320"/>
      <c r="P110" s="320"/>
      <c r="Q110" s="320"/>
      <c r="R110" s="320"/>
      <c r="S110" s="320"/>
      <c r="T110" s="320"/>
      <c r="U110" s="320"/>
      <c r="V110" s="320"/>
    </row>
    <row r="111" outlineLevel="1">
      <c r="A111" s="112"/>
      <c r="B111" s="433" t="s">
        <v>500</v>
      </c>
      <c r="C111" s="127" t="str">
        <f t="array" ref="C111">INDEX(Dodges!$S$3:$U$84, MATCH($A$1,Dodges!$A$3:$A$85,0), MATCH(C106,Dodges!$S$2:$U$2,0))</f>
        <v>4-22</v>
      </c>
      <c r="D111" s="127" t="str">
        <f t="array" ref="D111">INDEX(Dodges!$S$3:$U$84, MATCH($A$1,Dodges!$A$3:$A$85,0), MATCH(D106,Dodges!$S$2:$U$2,0))</f>
        <v>7-21</v>
      </c>
      <c r="E111" s="127" t="str">
        <f t="array" ref="E111">INDEX(Dodges!$S$3:$U$84, MATCH($A$1,Dodges!$A$3:$A$85,0), MATCH(E106,Dodges!$S$2:$U$2,0))</f>
        <v>真横：78
真上：102
真下：64</v>
      </c>
      <c r="F111" s="436"/>
      <c r="G111" s="436"/>
      <c r="H111" s="180"/>
      <c r="I111" s="180"/>
      <c r="J111" s="179"/>
      <c r="K111" s="179"/>
      <c r="L111" s="179"/>
      <c r="M111" s="179"/>
      <c r="N111" s="121"/>
      <c r="O111" s="180"/>
      <c r="P111" s="180"/>
      <c r="Q111" s="180"/>
      <c r="R111" s="180"/>
      <c r="S111" s="180"/>
      <c r="T111" s="180"/>
      <c r="U111" s="180"/>
      <c r="V111" s="180"/>
    </row>
    <row r="112">
      <c r="A112" s="438"/>
      <c r="B112" s="439"/>
      <c r="C112" s="431"/>
      <c r="D112" s="431"/>
      <c r="E112" s="440"/>
      <c r="F112" s="431"/>
      <c r="G112" s="431"/>
      <c r="H112" s="431"/>
      <c r="I112" s="431"/>
      <c r="J112" s="121"/>
      <c r="K112" s="319"/>
      <c r="L112" s="319"/>
      <c r="M112" s="319"/>
      <c r="N112" s="319"/>
      <c r="O112" s="180"/>
      <c r="P112" s="180"/>
      <c r="Q112" s="180"/>
      <c r="R112" s="180"/>
      <c r="S112" s="180"/>
      <c r="T112" s="180"/>
      <c r="U112" s="180"/>
      <c r="V112" s="180"/>
    </row>
    <row r="113">
      <c r="A113" s="2523" t="s">
        <v>501</v>
      </c>
      <c r="B113" s="110"/>
      <c r="C113" s="2524"/>
      <c r="D113" s="2525"/>
      <c r="E113" s="2524"/>
      <c r="F113" s="2526"/>
      <c r="G113" s="2526"/>
      <c r="H113" s="179"/>
      <c r="I113" s="179"/>
      <c r="J113" s="180"/>
      <c r="K113" s="180"/>
      <c r="L113" s="180"/>
      <c r="M113" s="180"/>
      <c r="N113" s="180"/>
      <c r="O113" s="180"/>
      <c r="P113" s="180"/>
      <c r="Q113" s="180"/>
      <c r="R113" s="180"/>
      <c r="S113" s="180"/>
      <c r="T113" s="180"/>
      <c r="U113" s="180"/>
      <c r="V113" s="180"/>
    </row>
    <row r="114" outlineLevel="1">
      <c r="A114" s="112"/>
      <c r="B114" s="114"/>
      <c r="C114" s="2527" t="s">
        <v>487</v>
      </c>
      <c r="D114" s="2527" t="s">
        <v>49</v>
      </c>
      <c r="E114" s="2527" t="s">
        <v>48</v>
      </c>
      <c r="F114" s="2527" t="s">
        <v>50</v>
      </c>
      <c r="G114" s="2528" t="s">
        <v>51</v>
      </c>
      <c r="H114" s="320"/>
      <c r="I114" s="320"/>
      <c r="J114" s="179"/>
      <c r="K114" s="444" t="str">
        <f>'テンプレート'!K116</f>
        <v>アイテム取得</v>
      </c>
      <c r="L114" s="117"/>
      <c r="M114" s="445" t="str">
        <f>'テンプレート'!M116</f>
        <v>取得フレーム</v>
      </c>
      <c r="N114" s="445" t="str">
        <f>'テンプレート'!N116</f>
        <v>Duration</v>
      </c>
      <c r="O114" s="180"/>
      <c r="P114" s="180"/>
      <c r="Q114" s="180"/>
      <c r="R114" s="180"/>
      <c r="S114" s="180"/>
      <c r="T114" s="180"/>
      <c r="U114" s="180"/>
      <c r="V114" s="180"/>
    </row>
    <row r="115" outlineLevel="1">
      <c r="A115" s="446" t="s">
        <v>502</v>
      </c>
      <c r="B115" s="447" t="s">
        <v>503</v>
      </c>
      <c r="C115" s="1136"/>
      <c r="D115" s="564">
        <f t="array" ref="D115">INDEX('Ledge  Tech'!$C$3:$C113, MATCH($A$1,'Ledge  Tech'!$A$3:$A$109,0), MATCH(D114,'Ledge  Tech'!$C$2,0))</f>
        <v>19</v>
      </c>
      <c r="E115" s="1136"/>
      <c r="F115" s="1136"/>
      <c r="G115" s="1136"/>
      <c r="H115" s="320"/>
      <c r="I115" s="320"/>
      <c r="J115" s="121"/>
      <c r="K115" s="449" t="str">
        <f>'テンプレート'!K117</f>
        <v>小アイテム</v>
      </c>
      <c r="L115" s="450" t="str">
        <f>'テンプレート'!L117</f>
        <v>On-Spot</v>
      </c>
      <c r="M115" s="127" t="str">
        <f t="array" ref="M115">INDEX('Item Throws'!$C$3:$D$109, MATCH($A$1,'Item Throws'!$A$3:$A$109,0), MATCH(M$114,'Item Throws'!$C$2:$AA$2,0))</f>
        <v>-</v>
      </c>
      <c r="N115" s="127">
        <f t="array" ref="N115">INDEX('Item Throws'!$C$3:$D$109, MATCH($A$1,'Item Throws'!$A$3:$A$109,0), MATCH(N$114,'Item Throws'!$C$2:$AA$2,0))</f>
        <v>7</v>
      </c>
      <c r="O115" s="180"/>
      <c r="P115" s="180"/>
      <c r="Q115" s="180"/>
      <c r="R115" s="180"/>
      <c r="S115" s="180"/>
      <c r="T115" s="180"/>
      <c r="U115" s="180"/>
      <c r="V115" s="180"/>
    </row>
    <row r="116" outlineLevel="1">
      <c r="A116" s="222"/>
      <c r="B116" s="447" t="s">
        <v>455</v>
      </c>
      <c r="C116" s="564" t="str">
        <f t="array" ref="C116">INDEX('Ledge  Tech'!$D$3:$E113, MATCH($A$1,'Ledge  Tech'!$A$3:$A$109,0), MATCH(C114,'Ledge  Tech'!$D$2:$E$2,0))</f>
        <v>1-33</v>
      </c>
      <c r="D116" s="564">
        <f t="array" ref="D116">INDEX('Ledge  Tech'!$D$3:$E113, MATCH($A$1,'Ledge  Tech'!$A$3:$A$109,0), MATCH(D114,'Ledge  Tech'!$D$2:$E$2,0))</f>
        <v>34</v>
      </c>
      <c r="E116" s="1136"/>
      <c r="F116" s="1136"/>
      <c r="G116" s="1136"/>
      <c r="H116" s="320"/>
      <c r="I116" s="320"/>
      <c r="J116" s="179"/>
      <c r="K116" s="207"/>
      <c r="L116" s="450" t="str">
        <f>'テンプレート'!L118</f>
        <v>歩き</v>
      </c>
      <c r="M116" s="127" t="str">
        <f t="array" ref="M116">INDEX('Item Throws'!$E$3:$F$109, MATCH($A$1,'Item Throws'!$A$3:$A$109,0), MATCH(M$114,'Item Throws'!$E$2:$AA$2,0))</f>
        <v>-</v>
      </c>
      <c r="N116" s="127">
        <f t="array" ref="N116">INDEX('Item Throws'!$E$3:$F$109, MATCH($A$1,'Item Throws'!$A$3:$A$109,0), MATCH(N$114,'Item Throws'!$E$2:$AA$2,0))</f>
        <v>19</v>
      </c>
      <c r="O116" s="180"/>
      <c r="P116" s="180"/>
      <c r="Q116" s="180"/>
      <c r="R116" s="180"/>
      <c r="S116" s="180"/>
      <c r="T116" s="180"/>
      <c r="U116" s="180"/>
      <c r="V116" s="180"/>
    </row>
    <row r="117" outlineLevel="1">
      <c r="A117" s="222"/>
      <c r="B117" s="447" t="s">
        <v>486</v>
      </c>
      <c r="C117" s="564" t="str">
        <f t="array" ref="C117">INDEX('Ledge  Tech'!$F$3:$G$109, MATCH($A$1,'Ledge  Tech'!$A$3:$A$109,0), MATCH(C114,'Ledge  Tech'!$F$2:$G$2,0))</f>
        <v>1-26</v>
      </c>
      <c r="D117" s="564">
        <f t="array" ref="D117">INDEX('Ledge  Tech'!$F$3:$G$109, MATCH($A$1,'Ledge  Tech'!$A$3:$A$109,0), MATCH(D114,'Ledge  Tech'!$F$2:$G$2,0))</f>
        <v>45</v>
      </c>
      <c r="E117" s="1136"/>
      <c r="F117" s="1136"/>
      <c r="G117" s="1136"/>
      <c r="H117" s="320"/>
      <c r="I117" s="320"/>
      <c r="J117" s="121"/>
      <c r="K117" s="451" t="str">
        <f>'テンプレート'!K119</f>
        <v>アイテム投擲</v>
      </c>
      <c r="L117" s="117"/>
      <c r="M117" s="445" t="str">
        <f>'テンプレート'!M119</f>
        <v>投擲フレーム</v>
      </c>
      <c r="N117" s="445" t="str">
        <f>'テンプレート'!N119</f>
        <v>Duration</v>
      </c>
      <c r="O117" s="180"/>
      <c r="P117" s="180"/>
      <c r="Q117" s="180"/>
      <c r="R117" s="180"/>
      <c r="S117" s="180"/>
      <c r="T117" s="180"/>
      <c r="U117" s="180"/>
      <c r="V117" s="180"/>
    </row>
    <row r="118" outlineLevel="1">
      <c r="A118" s="222"/>
      <c r="B118" s="447" t="s">
        <v>505</v>
      </c>
      <c r="C118" s="564" t="str">
        <f t="array" ref="C118">INDEX('Ledge  Tech'!$H$3:$I$109, MATCH($A$1,'Ledge  Tech'!$A$3:$A$109,0), MATCH(C114,'Ledge  Tech'!$H$2:$I$2,0))</f>
        <v>1-12</v>
      </c>
      <c r="D118" s="564">
        <f t="array" ref="D118">INDEX('Ledge  Tech'!$H$3:$I$109, MATCH($A$1,'Ledge  Tech'!$A$3:$A$109,0), MATCH(D114,'Ledge  Tech'!$H$2:$I$2,0))</f>
        <v>14</v>
      </c>
      <c r="E118" s="1136"/>
      <c r="F118" s="1136"/>
      <c r="G118" s="1136"/>
      <c r="H118" s="320"/>
      <c r="I118" s="320"/>
      <c r="J118" s="179"/>
      <c r="K118" s="1066" t="str">
        <f>'テンプレート'!K120</f>
        <v>Ground投擲</v>
      </c>
      <c r="L118" s="450" t="str">
        <f>'テンプレート'!L120</f>
        <v>前Throws</v>
      </c>
      <c r="M118" s="127" t="str">
        <f t="array" ref="M118">INDEX('Item Throws'!$G$3:$H$109, MATCH($A$1,'Item Throws'!$A$3:$A$109,0), MATCH(M$117,'Item Throws'!$G$2:$AA$2,0))</f>
        <v>10</v>
      </c>
      <c r="N118" s="127">
        <f t="array" ref="N118">INDEX('Item Throws'!$G$3:$H$109, MATCH($A$1,'Item Throws'!$A$3:$A$109,0), MATCH(N$117,'Item Throws'!$G$2:$AA$2,0))</f>
        <v>24</v>
      </c>
      <c r="O118" s="121"/>
      <c r="P118" s="121"/>
      <c r="Q118" s="121"/>
      <c r="R118" s="121"/>
      <c r="S118" s="121"/>
      <c r="T118" s="121"/>
      <c r="U118" s="121"/>
      <c r="V118" s="121"/>
    </row>
    <row r="119" outlineLevel="1">
      <c r="A119" s="207"/>
      <c r="B119" s="447" t="s">
        <v>506</v>
      </c>
      <c r="C119" s="564" t="str">
        <f t="array" ref="C119">INDEX('Ledge  Tech'!$J$3:$M$109, MATCH($A$1,'Ledge  Tech'!$A$3:$A$109,0), MATCH(C114,'Ledge  Tech'!$J$2:$M$2,0))</f>
        <v>1-26</v>
      </c>
      <c r="D119" s="564">
        <f t="array" ref="D119">INDEX('Ledge  Tech'!$J$3:$M$109, MATCH($A$1,'Ledge  Tech'!$A$3:$A$109,0), MATCH(D114,'Ledge  Tech'!$J$2:$M$2,0))</f>
        <v>55</v>
      </c>
      <c r="E119" s="564" t="str">
        <f t="array" ref="E119">INDEX('Ledge  Tech'!$J$3:$M$109, MATCH($A$1,'Ledge  Tech'!$A$3:$A$109,0), MATCH(E114,'Ledge  Tech'!$J$2:$M$2,0))</f>
        <v>24-26</v>
      </c>
      <c r="F119" s="564">
        <f t="array" ref="F119">INDEX('Ledge  Tech'!$J$3:$M$109, MATCH($A$1,'Ledge  Tech'!$A$3:$A$109,0), MATCH(F114,'Ledge  Tech'!$J$2:$M$2,0))</f>
        <v>10</v>
      </c>
      <c r="G119" s="564">
        <f>F119*1.2</f>
        <v>12</v>
      </c>
      <c r="H119" s="320"/>
      <c r="I119" s="320"/>
      <c r="J119" s="121"/>
      <c r="K119" s="222"/>
      <c r="L119" s="450" t="str">
        <f>'テンプレート'!L121</f>
        <v>後Throws</v>
      </c>
      <c r="M119" s="127" t="str">
        <f t="array" ref="M119">INDEX('Item Throws'!$I$3:$J$109, MATCH($A$1,'Item Throws'!$A$3:$A$109,0), MATCH(M$117,'Item Throws'!$I$2:$AA$2,0))</f>
        <v>13</v>
      </c>
      <c r="N119" s="127">
        <f t="array" ref="N119">INDEX('Item Throws'!$I$3:$J$109, MATCH($A$1,'Item Throws'!$A$3:$A$109,0), MATCH(N$117,'Item Throws'!$I$2:$AA$2,0))</f>
        <v>24</v>
      </c>
      <c r="O119" s="121"/>
      <c r="P119" s="121"/>
      <c r="Q119" s="121"/>
      <c r="R119" s="121"/>
      <c r="S119" s="121"/>
      <c r="T119" s="121"/>
      <c r="U119" s="121"/>
      <c r="V119" s="121"/>
    </row>
    <row r="120" outlineLevel="1">
      <c r="A120" s="446" t="s">
        <v>507</v>
      </c>
      <c r="B120" s="447" t="s">
        <v>455</v>
      </c>
      <c r="C120" s="564" t="str">
        <f t="array" ref="C120">INDEX('Ledge  Tech'!$N$3:$O$109, MATCH($A$1,'Ledge  Tech'!$A$3:$A$109,0), MATCH(C114,'Ledge  Tech'!$N$2:$O$2,0))</f>
        <v>1-20</v>
      </c>
      <c r="D120" s="564">
        <f t="array" ref="D120">INDEX('Ledge  Tech'!$N$3:$O$109, MATCH($A$1,'Ledge  Tech'!$A$3:$A$109,0), MATCH(D114,'Ledge  Tech'!$N$2:$O$2,0))</f>
        <v>26</v>
      </c>
      <c r="E120" s="1136"/>
      <c r="F120" s="1136"/>
      <c r="G120" s="1136"/>
      <c r="H120" s="320"/>
      <c r="I120" s="320"/>
      <c r="J120" s="179"/>
      <c r="K120" s="222"/>
      <c r="L120" s="450" t="str">
        <f>'テンプレート'!L122</f>
        <v>上Throws</v>
      </c>
      <c r="M120" s="127" t="str">
        <f t="array" ref="M120">INDEX('Item Throws'!$K$3:$L$109, MATCH($A$1,'Item Throws'!$A$3:$A$109,0), MATCH(M$117,'Item Throws'!$K$2:$AA$2,0))</f>
        <v>17</v>
      </c>
      <c r="N120" s="127">
        <f t="array" ref="N120">INDEX('Item Throws'!$K$3:$L$109, MATCH($A$1,'Item Throws'!$A$3:$A$109,0), MATCH(N$117,'Item Throws'!$K$2:$AA$2,0))</f>
        <v>23</v>
      </c>
      <c r="O120" s="320"/>
      <c r="P120" s="320"/>
      <c r="Q120" s="320"/>
      <c r="R120" s="320"/>
      <c r="S120" s="320"/>
      <c r="T120" s="320"/>
      <c r="U120" s="320"/>
      <c r="V120" s="320"/>
    </row>
    <row r="121" outlineLevel="1">
      <c r="A121" s="222"/>
      <c r="B121" s="447" t="s">
        <v>496</v>
      </c>
      <c r="C121" s="564" t="str">
        <f t="array" ref="C121">INDEX('Ledge  Tech'!$P$3:$Q$109, MATCH($A$1,'Ledge  Tech'!$A$3:$A$109,0), MATCH(C114,'Ledge  Tech'!$P$2:$Q$2,0))</f>
        <v>1-20</v>
      </c>
      <c r="D121" s="564">
        <f t="array" ref="D121">INDEX('Ledge  Tech'!$P$3:$Q$109, MATCH($A$1,'Ledge  Tech'!$A$3:$A$109,0), MATCH(D114,'Ledge  Tech'!$P$2:$Q$2,0))</f>
        <v>40</v>
      </c>
      <c r="E121" s="1136"/>
      <c r="F121" s="1136"/>
      <c r="G121" s="1136"/>
      <c r="H121" s="320"/>
      <c r="I121" s="320"/>
      <c r="J121" s="121"/>
      <c r="K121" s="222"/>
      <c r="L121" s="450" t="str">
        <f>'テンプレート'!L123</f>
        <v>下Throws</v>
      </c>
      <c r="M121" s="127" t="str">
        <f t="array" ref="M121">INDEX('Item Throws'!$M$3:$N$109, MATCH($A$1,'Item Throws'!$A$3:$A$109,0), MATCH(M$117,'Item Throws'!$M$2:$AA$2,0))</f>
        <v>8</v>
      </c>
      <c r="N121" s="127">
        <f t="array" ref="N121">INDEX('Item Throws'!$M$3:$N$109, MATCH($A$1,'Item Throws'!$A$3:$A$109,0), MATCH(N$117,'Item Throws'!$M$2:$AA$2,0))</f>
        <v>19</v>
      </c>
      <c r="O121" s="180"/>
      <c r="P121" s="180"/>
      <c r="Q121" s="180"/>
      <c r="R121" s="180"/>
      <c r="S121" s="180"/>
      <c r="T121" s="180"/>
      <c r="U121" s="180"/>
      <c r="V121" s="180"/>
    </row>
    <row r="122" outlineLevel="1">
      <c r="A122" s="207"/>
      <c r="B122" s="447" t="s">
        <v>497</v>
      </c>
      <c r="C122" s="564" t="str">
        <f t="array" ref="C122">INDEX('Ledge  Tech'!$R$3:$S$109, MATCH($A$1,'Ledge  Tech'!$A$3:$A$109,0), MATCH(C114,'Ledge  Tech'!$R$2:$S$2,0))</f>
        <v>1-20</v>
      </c>
      <c r="D122" s="564">
        <f t="array" ref="D122">INDEX('Ledge  Tech'!$R$3:$S$109, MATCH($A$1,'Ledge  Tech'!$A$3:$A$109,0), MATCH(D114,'Ledge  Tech'!$R$2:$S$2,0))</f>
        <v>40</v>
      </c>
      <c r="E122" s="1136"/>
      <c r="F122" s="1136"/>
      <c r="G122" s="1136"/>
      <c r="H122" s="320"/>
      <c r="I122" s="320"/>
      <c r="J122" s="179"/>
      <c r="K122" s="222"/>
      <c r="L122" s="453" t="str">
        <f>'テンプレート'!L124</f>
        <v>ダッシュ</v>
      </c>
      <c r="M122" s="127" t="str">
        <f t="array" ref="M122">INDEX('Item Throws'!$O$3:$P$109, MATCH($A$1,'Item Throws'!$A$3:$A$109,0), MATCH(M$117,'Item Throws'!$O$2:$AA$2,0))</f>
        <v>7</v>
      </c>
      <c r="N122" s="127">
        <f t="array" ref="N122">INDEX('Item Throws'!$O$3:$P$109, MATCH($A$1,'Item Throws'!$A$3:$A$109,0), MATCH(N$117,'Item Throws'!$O$2:$AA$2,0))</f>
        <v>29</v>
      </c>
      <c r="O122" s="180"/>
      <c r="P122" s="180"/>
      <c r="Q122" s="180"/>
      <c r="R122" s="180"/>
      <c r="S122" s="180"/>
      <c r="T122" s="180"/>
      <c r="U122" s="180"/>
      <c r="V122" s="180"/>
    </row>
    <row r="123" outlineLevel="1">
      <c r="A123" s="446" t="s">
        <v>508</v>
      </c>
      <c r="B123" s="447" t="s">
        <v>509</v>
      </c>
      <c r="C123" s="1136"/>
      <c r="D123" s="564" t="str">
        <f t="array" ref="D123">INDEX('Get-Ups'!$C$3:$C113, MATCH($A$1,'Get-Ups'!$A$3:$A$109,0), MATCH(D114,'Get-Ups'!$C$2:$AD$2,0))</f>
        <v>25</v>
      </c>
      <c r="E123" s="1136"/>
      <c r="F123" s="1136"/>
      <c r="G123" s="1136"/>
      <c r="H123" s="320"/>
      <c r="I123" s="320"/>
      <c r="J123" s="121"/>
      <c r="K123" s="207"/>
      <c r="L123" s="453" t="str">
        <f>'テンプレート'!L125</f>
        <v>On-Spot捨て</v>
      </c>
      <c r="M123" s="127" t="str">
        <f t="array" ref="M123">INDEX('Item Throws'!$Q$3:$R$109, MATCH($A$1,'Item Throws'!$A$3:$A$109,0), MATCH(M$117,'Item Throws'!$Q$2:$AA$2,0))</f>
        <v>6</v>
      </c>
      <c r="N123" s="127">
        <f t="array" ref="N123">INDEX('Item Throws'!$Q$3:$R$109, MATCH($A$1,'Item Throws'!$A$3:$A$109,0), MATCH(N$117,'Item Throws'!$Q$2:$AA$2,0))</f>
        <v>23</v>
      </c>
      <c r="O123" s="180"/>
      <c r="P123" s="180"/>
      <c r="Q123" s="180"/>
      <c r="R123" s="180"/>
      <c r="S123" s="180"/>
      <c r="T123" s="180"/>
      <c r="U123" s="180"/>
      <c r="V123" s="180"/>
    </row>
    <row r="124" outlineLevel="1">
      <c r="A124" s="222"/>
      <c r="B124" s="447" t="s">
        <v>455</v>
      </c>
      <c r="C124" s="2529" t="str">
        <f t="array" ref="C124">INDEX('Get-Ups'!$D$3:$E113, MATCH($A$1,'Get-Ups'!$A$3:$A$109,0), MATCH(C114,'Get-Ups'!$D$2:$AD$2,0))</f>
        <v>1-22</v>
      </c>
      <c r="D124" s="2530">
        <f t="array" ref="D124">INDEX('Get-Ups'!$D$3:$E113, MATCH($A$1,'Get-Ups'!$A$3:$A$109,0), MATCH(D114,'Get-Ups'!$D$2:$AD$2,0))</f>
        <v>29</v>
      </c>
      <c r="E124" s="1136"/>
      <c r="F124" s="1136"/>
      <c r="G124" s="1136"/>
      <c r="H124" s="320"/>
      <c r="I124" s="320"/>
      <c r="J124" s="179"/>
      <c r="K124" s="1066" t="str">
        <f>'テンプレート'!K126</f>
        <v>Air投擲</v>
      </c>
      <c r="L124" s="450" t="str">
        <f>'テンプレート'!L126</f>
        <v>前Throws</v>
      </c>
      <c r="M124" s="127" t="str">
        <f t="array" ref="M124">INDEX('Item Throws'!$S$3:$T$109, MATCH($A$1,'Item Throws'!$A$3:$A$109,0), MATCH(M$117,'Item Throws'!$S$2:$AA$2,0))</f>
        <v>10</v>
      </c>
      <c r="N124" s="127">
        <f t="array" ref="N124">INDEX('Item Throws'!$S$3:$T$109, MATCH($A$1,'Item Throws'!$A$3:$A$109,0), MATCH(N$117,'Item Throws'!$S$2:$AA$2,0))</f>
        <v>24</v>
      </c>
      <c r="O124" s="180"/>
      <c r="P124" s="180"/>
      <c r="Q124" s="180"/>
      <c r="R124" s="180"/>
      <c r="S124" s="180"/>
      <c r="T124" s="180"/>
      <c r="U124" s="180"/>
      <c r="V124" s="180"/>
    </row>
    <row r="125" outlineLevel="1">
      <c r="A125" s="222"/>
      <c r="B125" s="447" t="s">
        <v>496</v>
      </c>
      <c r="C125" s="2529" t="str">
        <f t="array" ref="C125">INDEX('Get-Ups'!$F$3:$G$109, MATCH($A$1,'Get-Ups'!$A$3:$A$109,0), MATCH(C114,'Get-Ups'!$F$2:$AD$2,0))</f>
        <v>1-21</v>
      </c>
      <c r="D125" s="2530">
        <f t="array" ref="D125">INDEX('Get-Ups'!$F$3:$G$109, MATCH($A$1,'Get-Ups'!$A$3:$A$109,0), MATCH(D114,'Get-Ups'!$F$2:$AD$2,0))</f>
        <v>35</v>
      </c>
      <c r="E125" s="1136"/>
      <c r="F125" s="1136"/>
      <c r="G125" s="1136"/>
      <c r="H125" s="320"/>
      <c r="I125" s="320"/>
      <c r="J125" s="121"/>
      <c r="K125" s="222"/>
      <c r="L125" s="450" t="str">
        <f>'テンプレート'!L127</f>
        <v>後Throws</v>
      </c>
      <c r="M125" s="127" t="str">
        <f t="array" ref="M125">INDEX('Item Throws'!$U$3:$V$109, MATCH($A$1,'Item Throws'!$A$3:$A$109,0), MATCH(M$117,'Item Throws'!$U$2:$AA$2,0))</f>
        <v>13</v>
      </c>
      <c r="N125" s="127">
        <f t="array" ref="N125">INDEX('Item Throws'!$U$3:$V$109, MATCH($A$1,'Item Throws'!$A$3:$A$109,0), MATCH(N$117,'Item Throws'!$U$2:$AA$2,0))</f>
        <v>24</v>
      </c>
      <c r="O125" s="180"/>
      <c r="P125" s="180"/>
      <c r="Q125" s="180"/>
      <c r="R125" s="180"/>
      <c r="S125" s="180"/>
      <c r="T125" s="180"/>
      <c r="U125" s="180"/>
      <c r="V125" s="180"/>
    </row>
    <row r="126" outlineLevel="1">
      <c r="A126" s="222"/>
      <c r="B126" s="447" t="s">
        <v>497</v>
      </c>
      <c r="C126" s="564" t="str">
        <f t="array" ref="C126">INDEX('Get-Ups'!$H$3:$I$109, MATCH($A$1,'Get-Ups'!$A$3:$A$109,0), MATCH(C114,'Get-Ups'!$H$2:$AD$2,0))</f>
        <v>1-22</v>
      </c>
      <c r="D126" s="564">
        <f t="array" ref="D126">INDEX('Get-Ups'!$H$3:$I$109, MATCH($A$1,'Get-Ups'!$A$3:$A$109,0), MATCH(D114,'Get-Ups'!$H$2:$AD$2,0))</f>
        <v>35</v>
      </c>
      <c r="E126" s="1136"/>
      <c r="F126" s="1136"/>
      <c r="G126" s="1136"/>
      <c r="H126" s="320"/>
      <c r="I126" s="320"/>
      <c r="J126" s="179"/>
      <c r="K126" s="222"/>
      <c r="L126" s="450" t="str">
        <f>'テンプレート'!L128</f>
        <v>上Throws</v>
      </c>
      <c r="M126" s="127" t="str">
        <f t="array" ref="M126">INDEX('Item Throws'!$W$3:$X$109, MATCH($A$1,'Item Throws'!$A$3:$A$109,0), MATCH(M$117,'Item Throws'!$W$2:$AA$2,0))</f>
        <v>17</v>
      </c>
      <c r="N126" s="127">
        <f t="array" ref="N126">INDEX('Item Throws'!$W$3:$X$109, MATCH($A$1,'Item Throws'!$A$3:$A$109,0), MATCH(N$117,'Item Throws'!$W$2:$AA$2,0))</f>
        <v>23</v>
      </c>
      <c r="O126" s="180"/>
      <c r="P126" s="180"/>
      <c r="Q126" s="180"/>
      <c r="R126" s="180"/>
      <c r="S126" s="180"/>
      <c r="T126" s="180"/>
      <c r="U126" s="180"/>
      <c r="V126" s="180"/>
    </row>
    <row r="127" outlineLevel="1">
      <c r="A127" s="222"/>
      <c r="B127" s="447" t="s">
        <v>510</v>
      </c>
      <c r="C127" s="2531" t="str">
        <f t="array" ref="C127">INDEX('Get-Ups'!$J$3:$M$109, MATCH($A$1,'Get-Ups'!$A$3:$A$109,0), MATCH(C114,'Get-Ups'!$J$2:$AD$2,0))</f>
        <v>1-23</v>
      </c>
      <c r="D127" s="2532">
        <f t="array" ref="D127">INDEX('Get-Ups'!$J$3:$M$109, MATCH($A$1,'Get-Ups'!$A$3:$A$109,0), MATCH(D114,'Get-Ups'!$J$2:$AD$2,0))</f>
        <v>45</v>
      </c>
      <c r="E127" s="2529" t="str">
        <f t="array" ref="E127">INDEX('Get-Ups'!$J$3:$M$109, MATCH($A$1,'Get-Ups'!$A$3:$A$109,0), MATCH(E114,'Get-Ups'!$J$2:$AD$2,0))</f>
        <v>19-20</v>
      </c>
      <c r="F127" s="2530">
        <f t="array" ref="F127">INDEX('Get-Ups'!$J$3:$M$109, MATCH($A$1,'Get-Ups'!$A$3:$A$109,0), MATCH(F114,'Get-Ups'!$J$2:$AD$2,0))</f>
        <v>7</v>
      </c>
      <c r="G127" s="564">
        <f t="shared" ref="G127:G128" si="1">F127*1.2</f>
        <v>8.4</v>
      </c>
      <c r="H127" s="320"/>
      <c r="I127" s="320"/>
      <c r="J127" s="121"/>
      <c r="K127" s="207"/>
      <c r="L127" s="450" t="str">
        <f>'テンプレート'!L129</f>
        <v>下Throws</v>
      </c>
      <c r="M127" s="127" t="str">
        <f t="array" ref="M127">INDEX('Item Throws'!$Y$3:$Z$109, MATCH($A$1,'Item Throws'!$A$3:$A$109,0), MATCH(M$117,'Item Throws'!$Y$2:$AA$2,0))</f>
        <v>8</v>
      </c>
      <c r="N127" s="127">
        <f t="array" ref="N127">INDEX('Item Throws'!$Y$3:$Z$109, MATCH($A$1,'Item Throws'!$A$3:$A$109,0), MATCH(N$117,'Item Throws'!$Y$2:$AA$2,0))</f>
        <v>19</v>
      </c>
      <c r="O127" s="121"/>
      <c r="P127" s="121"/>
      <c r="Q127" s="121"/>
      <c r="R127" s="121"/>
      <c r="S127" s="121"/>
      <c r="T127" s="121"/>
      <c r="U127" s="121"/>
      <c r="V127" s="121"/>
    </row>
    <row r="128" outlineLevel="1">
      <c r="A128" s="207"/>
      <c r="B128" s="458" t="s">
        <v>511</v>
      </c>
      <c r="C128" s="114"/>
      <c r="D128" s="114"/>
      <c r="E128" s="2529" t="str">
        <f t="array" ref="E128">INDEX('Get-Ups'!$N$3:$O$109, MATCH($A$1,'Get-Ups'!$A$3:$A$109,0), MATCH(E114,'Get-Ups'!$N$2:$AD$2,0))</f>
        <v>22-23</v>
      </c>
      <c r="F128" s="2530">
        <f t="array" ref="F128">INDEX('Get-Ups'!$N$3:$O$109, MATCH($A$1,'Get-Ups'!$A$3:$A$109,0), MATCH(F114,'Get-Ups'!$N$2:$AD$2,0))</f>
        <v>7</v>
      </c>
      <c r="G128" s="564">
        <f t="shared" si="1"/>
        <v>8.4</v>
      </c>
      <c r="H128" s="320"/>
      <c r="I128" s="320"/>
      <c r="J128" s="121"/>
      <c r="K128" s="459" t="str">
        <f>'テンプレート'!K130</f>
        <v>踏み台ジャンプ</v>
      </c>
      <c r="L128" s="224"/>
      <c r="M128" s="445" t="str">
        <f>'テンプレート'!M130</f>
        <v>Duration</v>
      </c>
      <c r="N128" s="138"/>
      <c r="O128" s="121"/>
      <c r="P128" s="121"/>
      <c r="Q128" s="121"/>
      <c r="R128" s="121"/>
      <c r="S128" s="121"/>
      <c r="T128" s="121"/>
      <c r="U128" s="121"/>
      <c r="V128" s="121"/>
    </row>
    <row r="129" outlineLevel="1">
      <c r="A129" s="446" t="s">
        <v>512</v>
      </c>
      <c r="B129" s="447" t="s">
        <v>509</v>
      </c>
      <c r="C129" s="1136"/>
      <c r="D129" s="2529" t="str">
        <f t="array" ref="D129">INDEX('Get-Ups'!$C$3:$C113, MATCH($A$1,'Get-Ups'!$A$3:$A$109,0), MATCH(D114,'Get-Ups'!$C$2,0))</f>
        <v>25</v>
      </c>
      <c r="E129" s="1136"/>
      <c r="F129" s="1136"/>
      <c r="G129" s="1136"/>
      <c r="H129" s="320"/>
      <c r="I129" s="320"/>
      <c r="J129" s="179"/>
      <c r="K129" s="460" t="str">
        <f>'テンプレート'!K131</f>
        <v>踏み</v>
      </c>
      <c r="L129" s="461" t="str">
        <f>'テンプレート'!L131</f>
        <v>踏み</v>
      </c>
      <c r="M129" s="127" t="str">
        <f t="array" ref="M129">INDEX('共通動作その他'!$C$3:$C$102, MATCH($A$1,'共通動作その他'!$A$3:$A$102,0), MATCH(M$128,'共通動作その他'!$C$2:$AA$2,0))</f>
        <v>-</v>
      </c>
      <c r="N129" s="462"/>
      <c r="O129" s="121"/>
      <c r="P129" s="121"/>
      <c r="Q129" s="121"/>
      <c r="R129" s="121"/>
      <c r="S129" s="121"/>
      <c r="T129" s="121"/>
      <c r="U129" s="121"/>
      <c r="V129" s="121"/>
    </row>
    <row r="130" outlineLevel="1">
      <c r="A130" s="222"/>
      <c r="B130" s="447" t="s">
        <v>455</v>
      </c>
      <c r="C130" s="2529" t="str">
        <f t="array" ref="C130">INDEX('Get-Ups'!$P$3:$Q$109, MATCH($A$1,'Get-Ups'!$A$3:$A$109,0), MATCH(C114,'Get-Ups'!$P$2:$AD$2,0))</f>
        <v>1-22</v>
      </c>
      <c r="D130" s="2530">
        <f t="array" ref="D130">INDEX('Get-Ups'!$P$3:$Q$109, MATCH($A$1,'Get-Ups'!$A$3:$A$109,0), MATCH(D114,'Get-Ups'!$P$2:$AD$2,0))</f>
        <v>29</v>
      </c>
      <c r="E130" s="1136"/>
      <c r="F130" s="1136"/>
      <c r="G130" s="1136"/>
      <c r="H130" s="320"/>
      <c r="I130" s="320"/>
      <c r="J130" s="121"/>
      <c r="K130" s="452" t="str">
        <f>'テンプレート'!K132</f>
        <v>踏まれ</v>
      </c>
      <c r="L130" s="461" t="str">
        <f>'テンプレート'!L132</f>
        <v>Ground踏まれ</v>
      </c>
      <c r="M130" s="127" t="str">
        <f t="array" ref="M130">INDEX('共通動作その他'!$D$3:$D$102, MATCH($A$1,'共通動作その他'!$A$3:$A$102,0), MATCH(M$128,'共通動作その他'!$D$2:$AA$2,0))</f>
        <v>-</v>
      </c>
      <c r="N130" s="462"/>
      <c r="O130" s="320"/>
      <c r="P130" s="320"/>
      <c r="Q130" s="320"/>
      <c r="R130" s="320"/>
      <c r="S130" s="320"/>
      <c r="T130" s="320"/>
      <c r="U130" s="320"/>
      <c r="V130" s="320"/>
    </row>
    <row r="131" outlineLevel="1">
      <c r="A131" s="222"/>
      <c r="B131" s="447" t="s">
        <v>496</v>
      </c>
      <c r="C131" s="2529" t="str">
        <f t="array" ref="C131">INDEX('Get-Ups'!$R$3:$S$109, MATCH($A$1,'Get-Ups'!$A$3:$A$109,0), MATCH(C114,'Get-Ups'!$R$2:$AD$2,0))</f>
        <v>1-19</v>
      </c>
      <c r="D131" s="2530">
        <f t="array" ref="D131">INDEX('Get-Ups'!$R$3:$S$109, MATCH($A$1,'Get-Ups'!$A$3:$A$109,0), MATCH(D114,'Get-Ups'!$R$2:$AD$2,0))</f>
        <v>35</v>
      </c>
      <c r="E131" s="1136"/>
      <c r="F131" s="1136"/>
      <c r="G131" s="1136"/>
      <c r="H131" s="320"/>
      <c r="I131" s="320"/>
      <c r="J131" s="179"/>
      <c r="K131" s="222"/>
      <c r="L131" s="461" t="str">
        <f>'テンプレート'!L133</f>
        <v>Ground硬直</v>
      </c>
      <c r="M131" s="127" t="str">
        <f t="array" ref="M131">INDEX('共通動作その他'!$E$3:$E$102, MATCH($A$1,'共通動作その他'!$A$3:$A$102,0), MATCH(M$128,'共通動作その他'!$E$2:$AA$2,0))</f>
        <v>-</v>
      </c>
      <c r="N131" s="108"/>
      <c r="O131" s="180"/>
      <c r="P131" s="180"/>
      <c r="Q131" s="180"/>
      <c r="R131" s="180"/>
      <c r="S131" s="180"/>
      <c r="T131" s="180"/>
      <c r="U131" s="180"/>
      <c r="V131" s="180"/>
    </row>
    <row r="132" outlineLevel="1">
      <c r="A132" s="222"/>
      <c r="B132" s="447" t="s">
        <v>497</v>
      </c>
      <c r="C132" s="2529" t="str">
        <f t="array" ref="C132">INDEX('Get-Ups'!$T$3:$U$109, MATCH($A$1,'Get-Ups'!$A$3:$A$109,0), MATCH(C114,'Get-Ups'!$T$2:$AD$2,0))</f>
        <v>1-24</v>
      </c>
      <c r="D132" s="2530">
        <f t="array" ref="D132">INDEX('Get-Ups'!$T$3:$U$109, MATCH($A$1,'Get-Ups'!$A$3:$A$109,0), MATCH(D114,'Get-Ups'!$T$2:$AD$2,0))</f>
        <v>35</v>
      </c>
      <c r="E132" s="1136"/>
      <c r="F132" s="1136"/>
      <c r="G132" s="1136"/>
      <c r="H132" s="320"/>
      <c r="I132" s="320"/>
      <c r="J132" s="121"/>
      <c r="K132" s="222"/>
      <c r="L132" s="461" t="str">
        <f>'テンプレート'!L134</f>
        <v>Air踏まれ</v>
      </c>
      <c r="M132" s="127" t="str">
        <f t="array" ref="M132">INDEX('共通動作その他'!$F$3:$F$102, MATCH($A$1,'共通動作その他'!$A$3:$A$102,0), MATCH(M$128,'共通動作その他'!$F$2:$AA$2,0))</f>
        <v>-</v>
      </c>
      <c r="N132" s="108"/>
      <c r="O132" s="180"/>
      <c r="P132" s="180"/>
      <c r="Q132" s="180"/>
      <c r="R132" s="180"/>
      <c r="S132" s="180"/>
      <c r="T132" s="180"/>
      <c r="U132" s="180"/>
      <c r="V132" s="180"/>
    </row>
    <row r="133" outlineLevel="1">
      <c r="A133" s="222"/>
      <c r="B133" s="447" t="s">
        <v>510</v>
      </c>
      <c r="C133" s="2531" t="str">
        <f t="array" ref="C133">INDEX('Get-Ups'!$V$3:$Y$109, MATCH($A$1,'Get-Ups'!$A$3:$A$109,0), MATCH(C114,'Get-Ups'!$V$2:$AD$2,0))</f>
        <v>1-25</v>
      </c>
      <c r="D133" s="2532">
        <f t="array" ref="D133">INDEX('Get-Ups'!$V$3:$Y$109, MATCH($A$1,'Get-Ups'!$A$3:$A$109,0), MATCH(D114,'Get-Ups'!$V$2:$AD$2,0))</f>
        <v>45</v>
      </c>
      <c r="E133" s="2529" t="str">
        <f t="array" ref="E133">INDEX('Get-Ups'!$V$3:$Y$109, MATCH($A$1,'Get-Ups'!$A$3:$A$109,0), MATCH(E114,'Get-Ups'!$V$2:$AD$2,0))</f>
        <v>19-20</v>
      </c>
      <c r="F133" s="2530">
        <f t="array" ref="F133">INDEX('Get-Ups'!$V$3:$Y$109, MATCH($A$1,'Get-Ups'!$A$3:$A$109,0), MATCH(F114,'Get-Ups'!$V$2:$AD$2,0))</f>
        <v>7</v>
      </c>
      <c r="G133" s="564">
        <f t="shared" ref="G133:G134" si="2">F133*1.2</f>
        <v>8.4</v>
      </c>
      <c r="H133" s="320"/>
      <c r="I133" s="320"/>
      <c r="J133" s="179"/>
      <c r="K133" s="222"/>
      <c r="L133" s="461" t="str">
        <f>'テンプレート'!L135</f>
        <v>Air落下</v>
      </c>
      <c r="M133" s="127" t="str">
        <f t="array" ref="M133">INDEX('共通動作その他'!$G$3:$G$102, MATCH($A$1,'共通動作その他'!$A$3:$A$102,0), MATCH(M$128,'共通動作その他'!$G$2:$AA$2,0))</f>
        <v>-</v>
      </c>
      <c r="N133" s="108"/>
      <c r="O133" s="180"/>
      <c r="P133" s="180"/>
      <c r="Q133" s="180"/>
      <c r="R133" s="180"/>
      <c r="S133" s="180"/>
      <c r="T133" s="180"/>
      <c r="U133" s="180"/>
      <c r="V133" s="180"/>
    </row>
    <row r="134" outlineLevel="1">
      <c r="A134" s="207"/>
      <c r="B134" s="458" t="s">
        <v>511</v>
      </c>
      <c r="C134" s="114"/>
      <c r="D134" s="114"/>
      <c r="E134" s="2529" t="str">
        <f t="array" ref="E134">INDEX('Get-Ups'!$Z$3:$AA$109, MATCH($A$1,'Get-Ups'!$A$3:$A$109,0), MATCH(E114,'Get-Ups'!$Z$2:$AD$2,0))</f>
        <v>24-25</v>
      </c>
      <c r="F134" s="2530">
        <f t="array" ref="F134">INDEX('Get-Ups'!$Z$3:$AA$109, MATCH($A$1,'Get-Ups'!$A$3:$A$109,0), MATCH(F114,'Get-Ups'!$Z$2:$AD$2,0))</f>
        <v>7</v>
      </c>
      <c r="G134" s="564">
        <f t="shared" si="2"/>
        <v>8.4</v>
      </c>
      <c r="H134" s="320"/>
      <c r="I134" s="320"/>
      <c r="J134" s="179"/>
      <c r="K134" s="451" t="str">
        <f>'テンプレート'!K136</f>
        <v>倒れダメージ</v>
      </c>
      <c r="L134" s="120"/>
      <c r="M134" s="445" t="str">
        <f>'テンプレート'!M136</f>
        <v>Duration</v>
      </c>
      <c r="N134" s="108"/>
      <c r="O134" s="180"/>
      <c r="P134" s="180"/>
      <c r="Q134" s="180"/>
      <c r="R134" s="180"/>
      <c r="S134" s="180"/>
      <c r="T134" s="180"/>
      <c r="U134" s="180"/>
      <c r="V134" s="180"/>
    </row>
    <row r="135" outlineLevel="1">
      <c r="A135" s="446" t="s">
        <v>513</v>
      </c>
      <c r="B135" s="447" t="s">
        <v>514</v>
      </c>
      <c r="C135" s="2529" t="str">
        <f t="array" ref="C135">INDEX(Tripping!$C$3:$D113, MATCH($A$1,Tripping!$A$3:$A$109,0), MATCH(C114,Tripping!$C$2:$AC$2,0))</f>
        <v>1-5</v>
      </c>
      <c r="D135" s="2530">
        <f t="array" ref="D135">INDEX(Tripping!$C$3:$D113, MATCH($A$1,Tripping!$A$3:$A$109,0), MATCH(D114,Tripping!$C$2:$AC$2,0))</f>
        <v>29</v>
      </c>
      <c r="E135" s="1136"/>
      <c r="F135" s="1136"/>
      <c r="G135" s="1136"/>
      <c r="H135" s="320"/>
      <c r="I135" s="320"/>
      <c r="J135" s="121"/>
      <c r="K135" s="460" t="str">
        <f>'テンプレート'!K137</f>
        <v>あお向け倒れ</v>
      </c>
      <c r="L135" s="453" t="str">
        <f>'テンプレート'!L137</f>
        <v>モーション大</v>
      </c>
      <c r="M135" s="127" t="str">
        <f t="array" ref="M135">INDEX('共通動作その他'!$H$3:$H$102, MATCH($A$1,'共通動作その他'!$A$3:$A$102,0), MATCH(M$134,'共通動作その他'!$H$2:$AA$2,0))</f>
        <v>-</v>
      </c>
      <c r="N135" s="462"/>
      <c r="O135" s="180"/>
      <c r="P135" s="180"/>
      <c r="Q135" s="180"/>
      <c r="R135" s="180"/>
      <c r="S135" s="180"/>
      <c r="T135" s="180"/>
      <c r="U135" s="180"/>
      <c r="V135" s="180"/>
    </row>
    <row r="136" outlineLevel="1">
      <c r="A136" s="222"/>
      <c r="B136" s="447" t="s">
        <v>515</v>
      </c>
      <c r="C136" s="2529" t="str">
        <f t="array" ref="C136">INDEX(Tripping!$E$3:$F113, MATCH($A$1,Tripping!$A$3:$A$109,0), MATCH(C114,Tripping!$E$2:$AC$2,0))</f>
        <v>1-5</v>
      </c>
      <c r="D136" s="2530">
        <f t="array" ref="D136">INDEX(Tripping!$E$3:$F113, MATCH($A$1,Tripping!$A$3:$A$109,0), MATCH(D114,Tripping!$E$2:$AC$2,0))</f>
        <v>39</v>
      </c>
      <c r="E136" s="1136"/>
      <c r="F136" s="1136"/>
      <c r="G136" s="1136"/>
      <c r="H136" s="320"/>
      <c r="I136" s="320"/>
      <c r="J136" s="179"/>
      <c r="K136" s="460" t="str">
        <f>'テンプレート'!K138</f>
        <v>うつ伏せ倒れ</v>
      </c>
      <c r="L136" s="453" t="str">
        <f>'テンプレート'!L138</f>
        <v>モーション大</v>
      </c>
      <c r="M136" s="127" t="str">
        <f t="array" ref="M136">INDEX('共通動作その他'!$I$3:$I$102, MATCH($A$1,'共通動作その他'!$A$3:$A$102,0), MATCH(M$134,'共通動作その他'!$I$2:$AA$2,0))</f>
        <v>-</v>
      </c>
      <c r="N136" s="462"/>
      <c r="O136" s="180"/>
      <c r="P136" s="180"/>
      <c r="Q136" s="180"/>
      <c r="R136" s="180"/>
      <c r="S136" s="180"/>
      <c r="T136" s="180"/>
      <c r="U136" s="180"/>
      <c r="V136" s="180"/>
    </row>
    <row r="137" outlineLevel="1">
      <c r="A137" s="222"/>
      <c r="B137" s="447" t="s">
        <v>455</v>
      </c>
      <c r="C137" s="2529" t="str">
        <f t="array" ref="C137">INDEX(Tripping!$G$3:$H$109, MATCH($A$1,Tripping!$A$3:$A$109,0), MATCH(C114,Tripping!$G$2:$AC$2,0))</f>
        <v>1-16</v>
      </c>
      <c r="D137" s="2530">
        <f t="array" ref="D137">INDEX(Tripping!$G$3:$H$109, MATCH($A$1,Tripping!$A$3:$A$109,0), MATCH(D114,Tripping!$G$2:$AC$2,0))</f>
        <v>21</v>
      </c>
      <c r="E137" s="1136"/>
      <c r="F137" s="1136"/>
      <c r="G137" s="1136"/>
      <c r="H137" s="320"/>
      <c r="I137" s="320"/>
      <c r="J137" s="121"/>
      <c r="K137" s="451" t="str">
        <f>'テンプレート'!K139</f>
        <v/>
      </c>
      <c r="L137" s="120"/>
      <c r="M137" s="445" t="str">
        <f>'テンプレート'!M139</f>
        <v/>
      </c>
      <c r="N137" s="108"/>
      <c r="O137" s="180"/>
      <c r="P137" s="180"/>
      <c r="Q137" s="180"/>
      <c r="R137" s="180"/>
      <c r="S137" s="180"/>
      <c r="T137" s="180"/>
      <c r="U137" s="180"/>
      <c r="V137" s="180"/>
    </row>
    <row r="138" outlineLevel="1">
      <c r="A138" s="222"/>
      <c r="B138" s="447" t="s">
        <v>496</v>
      </c>
      <c r="C138" s="2529" t="str">
        <f t="array" ref="C138">INDEX(Tripping!$I$3:$J$109, MATCH($A$1,Tripping!$A$3:$A$109,0), MATCH(C114,Tripping!$I$2:$AC$2,0))</f>
        <v>1-9</v>
      </c>
      <c r="D138" s="2530">
        <f t="array" ref="D138">INDEX(Tripping!$I$3:$J$109, MATCH($A$1,Tripping!$A$3:$A$109,0), MATCH(D114,Tripping!$I$2:$AC$2,0))</f>
        <v>28</v>
      </c>
      <c r="E138" s="1136"/>
      <c r="F138" s="1136"/>
      <c r="G138" s="1136"/>
      <c r="H138" s="320"/>
      <c r="I138" s="320"/>
      <c r="J138" s="320"/>
      <c r="K138" s="463" t="str">
        <f>'テンプレート'!K140</f>
        <v/>
      </c>
      <c r="L138" s="464" t="str">
        <f>'テンプレート'!L140</f>
        <v/>
      </c>
      <c r="M138" s="127" t="str">
        <f t="array" ref="M138">INDEX('共通動作その他'!$J$3:$J$102, MATCH($A$1,'共通動作その他'!$A$3:$A$102,0), MATCH(M$137,'共通動作その他'!$J$2:$AA$2,0))</f>
        <v>#N/A</v>
      </c>
      <c r="N138" s="108"/>
      <c r="O138" s="180"/>
      <c r="P138" s="180"/>
      <c r="Q138" s="180"/>
      <c r="R138" s="180"/>
      <c r="S138" s="180"/>
      <c r="T138" s="180"/>
      <c r="U138" s="180"/>
      <c r="V138" s="180"/>
    </row>
    <row r="139" outlineLevel="1">
      <c r="A139" s="222"/>
      <c r="B139" s="447" t="s">
        <v>497</v>
      </c>
      <c r="C139" s="2529" t="str">
        <f t="array" ref="C139">INDEX(Tripping!$K$3:$L$109, MATCH($A$1,Tripping!$A$3:$A$109,0), MATCH(C114,Tripping!$K$2:$AC$2,0))</f>
        <v>1-9</v>
      </c>
      <c r="D139" s="2530">
        <f t="array" ref="D139">INDEX(Tripping!$K$3:$L$109, MATCH($A$1,Tripping!$A$3:$A$109,0), MATCH(D114,Tripping!$K$2:$AC$2,0))</f>
        <v>28</v>
      </c>
      <c r="E139" s="1136"/>
      <c r="F139" s="1136"/>
      <c r="G139" s="1136"/>
      <c r="H139" s="320"/>
      <c r="I139" s="320"/>
      <c r="J139" s="320"/>
      <c r="K139" s="108"/>
      <c r="L139" s="180"/>
      <c r="M139" s="180"/>
      <c r="N139" s="108"/>
      <c r="O139" s="180"/>
      <c r="P139" s="180"/>
      <c r="Q139" s="180"/>
      <c r="R139" s="180"/>
      <c r="S139" s="180"/>
      <c r="T139" s="180"/>
      <c r="U139" s="180"/>
      <c r="V139" s="180"/>
    </row>
    <row r="140" outlineLevel="1">
      <c r="A140" s="222"/>
      <c r="B140" s="447" t="s">
        <v>510</v>
      </c>
      <c r="C140" s="2531" t="str">
        <f t="array" ref="C140">INDEX(Tripping!$M$3:$P$109, MATCH($A$1,Tripping!$A$3:$A$109,0), MATCH(C114,Tripping!$M$2:$AC$2,0))</f>
        <v>1-7</v>
      </c>
      <c r="D140" s="2532">
        <f t="array" ref="D140">INDEX(Tripping!$M$3:$P$109, MATCH($A$1,Tripping!$A$3:$A$109,0), MATCH(D114,Tripping!$M$2:$AC$2,0))</f>
        <v>49</v>
      </c>
      <c r="E140" s="2529" t="str">
        <f t="array" ref="E140">INDEX(Tripping!$M$3:$P$109, MATCH($A$1,Tripping!$A$3:$A$109,0), MATCH(E114,Tripping!$M$2:$AC$2,0))</f>
        <v>19-20</v>
      </c>
      <c r="F140" s="2530">
        <f t="array" ref="F140">INDEX(Tripping!$M$3:$P$109, MATCH($A$1,Tripping!$A$3:$A$109,0), MATCH(F114,Tripping!$M$2:$AC$2,0))</f>
        <v>5</v>
      </c>
      <c r="G140" s="564">
        <f t="shared" ref="G140:G141" si="3">F140*1.2</f>
        <v>6</v>
      </c>
      <c r="H140" s="320"/>
      <c r="I140" s="320"/>
      <c r="J140" s="320"/>
      <c r="K140" s="180"/>
      <c r="L140" s="180"/>
      <c r="M140" s="180"/>
      <c r="N140" s="108"/>
      <c r="O140" s="108"/>
      <c r="P140" s="108"/>
      <c r="Q140" s="108"/>
      <c r="R140" s="180"/>
      <c r="S140" s="180"/>
      <c r="T140" s="180"/>
      <c r="U140" s="180"/>
      <c r="V140" s="180"/>
    </row>
    <row r="141" outlineLevel="1">
      <c r="A141" s="207"/>
      <c r="B141" s="458" t="s">
        <v>511</v>
      </c>
      <c r="C141" s="114"/>
      <c r="D141" s="114"/>
      <c r="E141" s="2529" t="str">
        <f t="array" ref="E141">INDEX(Tripping!$Q$3:$R$109, MATCH($A$1,Tripping!$A$3:$A$109,0), MATCH(E114,Tripping!$Q$2:$AC$2,0))</f>
        <v>30-31</v>
      </c>
      <c r="F141" s="2530">
        <f t="array" ref="F141">INDEX(Tripping!$Q$3:$R$109, MATCH($A$1,Tripping!$A$3:$A$109,0), MATCH(F114,Tripping!$Q$2:$AC$2,0))</f>
        <v>5</v>
      </c>
      <c r="G141" s="564">
        <f t="shared" si="3"/>
        <v>6</v>
      </c>
      <c r="H141" s="320"/>
      <c r="I141" s="320"/>
      <c r="J141" s="320"/>
      <c r="K141" s="180"/>
      <c r="L141" s="180"/>
      <c r="M141" s="180"/>
      <c r="N141" s="108"/>
      <c r="O141" s="108"/>
      <c r="P141" s="108"/>
      <c r="Q141" s="108"/>
      <c r="R141" s="180"/>
      <c r="S141" s="180"/>
      <c r="T141" s="180"/>
      <c r="U141" s="180"/>
      <c r="V141" s="180"/>
    </row>
  </sheetData>
  <mergeCells count="143">
    <mergeCell ref="C69:C70"/>
    <mergeCell ref="A65:A74"/>
    <mergeCell ref="A80:B80"/>
    <mergeCell ref="A82:B82"/>
    <mergeCell ref="A83:A87"/>
    <mergeCell ref="A75:B75"/>
    <mergeCell ref="A76:A79"/>
    <mergeCell ref="D66:D67"/>
    <mergeCell ref="H82:J82"/>
    <mergeCell ref="H81:J81"/>
    <mergeCell ref="C73:C74"/>
    <mergeCell ref="C71:C72"/>
    <mergeCell ref="D71:D72"/>
    <mergeCell ref="D69:D70"/>
    <mergeCell ref="D76:D78"/>
    <mergeCell ref="D73:D74"/>
    <mergeCell ref="H76:J79"/>
    <mergeCell ref="H75:J75"/>
    <mergeCell ref="H80:J80"/>
    <mergeCell ref="V65:V74"/>
    <mergeCell ref="V76:V79"/>
    <mergeCell ref="V83:V87"/>
    <mergeCell ref="U76:U79"/>
    <mergeCell ref="U83:U87"/>
    <mergeCell ref="U65:U74"/>
    <mergeCell ref="H65:J74"/>
    <mergeCell ref="H10:H11"/>
    <mergeCell ref="H29:J30"/>
    <mergeCell ref="H25:J25"/>
    <mergeCell ref="H26:J26"/>
    <mergeCell ref="H27:J27"/>
    <mergeCell ref="H28:J28"/>
    <mergeCell ref="J52:J53"/>
    <mergeCell ref="I52:I53"/>
    <mergeCell ref="J60:J61"/>
    <mergeCell ref="J54:J56"/>
    <mergeCell ref="J58:J59"/>
    <mergeCell ref="H46:J47"/>
    <mergeCell ref="H48:J48"/>
    <mergeCell ref="H32:J33"/>
    <mergeCell ref="H34:J36"/>
    <mergeCell ref="I58:I59"/>
    <mergeCell ref="I60:I61"/>
    <mergeCell ref="I6:I7"/>
    <mergeCell ref="K1:M2"/>
    <mergeCell ref="I4:I5"/>
    <mergeCell ref="H1:J2"/>
    <mergeCell ref="I54:I56"/>
    <mergeCell ref="H37:J39"/>
    <mergeCell ref="A40:A45"/>
    <mergeCell ref="A37:A39"/>
    <mergeCell ref="D37:D39"/>
    <mergeCell ref="D40:D45"/>
    <mergeCell ref="D54:D56"/>
    <mergeCell ref="D52:D53"/>
    <mergeCell ref="A54:A56"/>
    <mergeCell ref="A34:A36"/>
    <mergeCell ref="A29:A30"/>
    <mergeCell ref="A32:A33"/>
    <mergeCell ref="A46:A47"/>
    <mergeCell ref="D46:D47"/>
    <mergeCell ref="A24:B25"/>
    <mergeCell ref="A15:B16"/>
    <mergeCell ref="A11:B12"/>
    <mergeCell ref="A26:A28"/>
    <mergeCell ref="A52:A53"/>
    <mergeCell ref="A50:B51"/>
    <mergeCell ref="A110:A111"/>
    <mergeCell ref="A107:A109"/>
    <mergeCell ref="C98:C99"/>
    <mergeCell ref="C96:C97"/>
    <mergeCell ref="A96:A97"/>
    <mergeCell ref="C100:C101"/>
    <mergeCell ref="C102:C103"/>
    <mergeCell ref="A102:A103"/>
    <mergeCell ref="A129:A134"/>
    <mergeCell ref="A135:A141"/>
    <mergeCell ref="A115:A119"/>
    <mergeCell ref="A120:A122"/>
    <mergeCell ref="A123:A128"/>
    <mergeCell ref="A60:A61"/>
    <mergeCell ref="A64:B64"/>
    <mergeCell ref="A63:B63"/>
    <mergeCell ref="A58:A59"/>
    <mergeCell ref="A100:A101"/>
    <mergeCell ref="A98:A99"/>
    <mergeCell ref="A105:B106"/>
    <mergeCell ref="A113:B114"/>
    <mergeCell ref="A92:A94"/>
    <mergeCell ref="A89:B90"/>
    <mergeCell ref="A95:B95"/>
    <mergeCell ref="D32:D33"/>
    <mergeCell ref="D34:D36"/>
    <mergeCell ref="C35:C36"/>
    <mergeCell ref="D29:D30"/>
    <mergeCell ref="H6:H7"/>
    <mergeCell ref="H4:H5"/>
    <mergeCell ref="C1:G12"/>
    <mergeCell ref="E16:F16"/>
    <mergeCell ref="C16:D16"/>
    <mergeCell ref="G16:H16"/>
    <mergeCell ref="C37:C39"/>
    <mergeCell ref="K118:K123"/>
    <mergeCell ref="K115:K116"/>
    <mergeCell ref="K117:L117"/>
    <mergeCell ref="K114:L114"/>
    <mergeCell ref="K128:L128"/>
    <mergeCell ref="K124:K127"/>
    <mergeCell ref="H95:J95"/>
    <mergeCell ref="H84:J85"/>
    <mergeCell ref="H86:J87"/>
    <mergeCell ref="H83:J83"/>
    <mergeCell ref="H96:J97"/>
    <mergeCell ref="H98:J99"/>
    <mergeCell ref="H102:J103"/>
    <mergeCell ref="H100:J101"/>
    <mergeCell ref="E102:E103"/>
    <mergeCell ref="E100:E101"/>
    <mergeCell ref="E96:E97"/>
    <mergeCell ref="E98:E99"/>
    <mergeCell ref="I10:I11"/>
    <mergeCell ref="H8:J9"/>
    <mergeCell ref="K16:N16"/>
    <mergeCell ref="H40:J45"/>
    <mergeCell ref="H31:J31"/>
    <mergeCell ref="C127:C128"/>
    <mergeCell ref="D127:D128"/>
    <mergeCell ref="K137:L137"/>
    <mergeCell ref="K134:L134"/>
    <mergeCell ref="K130:K133"/>
    <mergeCell ref="C140:C141"/>
    <mergeCell ref="D140:D141"/>
    <mergeCell ref="C133:C134"/>
    <mergeCell ref="D133:D134"/>
    <mergeCell ref="D60:D61"/>
    <mergeCell ref="H64:J64"/>
    <mergeCell ref="R54:V56"/>
    <mergeCell ref="R51:V51"/>
    <mergeCell ref="R52:V53"/>
    <mergeCell ref="R58:V59"/>
    <mergeCell ref="R60:V61"/>
    <mergeCell ref="R57:V57"/>
    <mergeCell ref="D58:D59"/>
  </mergeCells>
  <conditionalFormatting sqref="K1:K15 K17:K47 K49:K66 K69 K75:K78 K80:K82 K84:K138">
    <cfRule type="containsText" dxfId="0" priority="1" operator="containsText" text="361">
      <formula>NOT(ISERROR(SEARCH(("361"),(K1))))</formula>
    </cfRule>
  </conditionalFormatting>
  <conditionalFormatting sqref="K1:K15 K17:K47 K49:K66 K69 K75:K78 K80:K82 K84:K138">
    <cfRule type="containsText" dxfId="1" priority="2" operator="containsText" text="363">
      <formula>NOT(ISERROR(SEARCH(("363"),(K1))))</formula>
    </cfRule>
  </conditionalFormatting>
  <conditionalFormatting sqref="K1:K15 K17:K47 K49:K66 K69 K75:K78 K80:K82 K84:K138">
    <cfRule type="containsText" dxfId="1" priority="3" operator="containsText" text="365">
      <formula>NOT(ISERROR(SEARCH(("365"),(K1))))</formula>
    </cfRule>
  </conditionalFormatting>
  <conditionalFormatting sqref="K1:K15 K17:K47 K49:K66 K69 K75:K78 K80:K82 K84:K138">
    <cfRule type="containsText" dxfId="1" priority="4" operator="containsText" text="366">
      <formula>NOT(ISERROR(SEARCH(("366"),(K1))))</formula>
    </cfRule>
  </conditionalFormatting>
  <conditionalFormatting sqref="K1:K15 K17:K47 K49:K66 K69 K75:K78 K80:K82 K84:K138">
    <cfRule type="containsText" dxfId="1" priority="5" operator="containsText" text="367">
      <formula>NOT(ISERROR(SEARCH(("367"),(K1))))</formula>
    </cfRule>
  </conditionalFormatting>
  <conditionalFormatting sqref="P96:P103">
    <cfRule type="cellIs" dxfId="2" priority="6" operator="equal">
      <formula>"敵のみ"</formula>
    </cfRule>
  </conditionalFormatting>
  <conditionalFormatting sqref="D96:D103 K96:Q96 F98:G98 K98:Q98 F100:G100 K100:Q100 F102:G102 K102:Q102">
    <cfRule type="cellIs" dxfId="3" priority="7" operator="equal">
      <formula>"-"</formula>
    </cfRule>
  </conditionalFormatting>
  <conditionalFormatting sqref="O1:O47 O49:O66 O69 O75:O78 O80:O82 O84:O141 P103">
    <cfRule type="cellIs" dxfId="4" priority="8" operator="greaterThan">
      <formula>0</formula>
    </cfRule>
  </conditionalFormatting>
  <conditionalFormatting sqref="P1:Q47 P49:Q66 P69:Q69 P75:Q78 P80:Q82 P84:Q141">
    <cfRule type="cellIs" dxfId="5" priority="9" operator="lessThan">
      <formula>1</formula>
    </cfRule>
  </conditionalFormatting>
  <conditionalFormatting sqref="P1:Q47 P49:Q66 P69:Q69 P75:Q78 P80:Q82 P84:Q141">
    <cfRule type="cellIs" dxfId="4" priority="10" operator="greaterThan">
      <formula>1</formula>
    </cfRule>
  </conditionalFormatting>
  <conditionalFormatting sqref="N25:N47 N49:N66 N69 N75:N78 N80:N82 N84:N103">
    <cfRule type="cellIs" dxfId="6" priority="11" operator="greaterThan">
      <formula>0</formula>
    </cfRule>
  </conditionalFormatting>
  <conditionalFormatting sqref="N1:N15 N17:N47 N49:N66 N69 N75:N78 N80:N82 N84:N141">
    <cfRule type="containsText" dxfId="6" priority="12" operator="containsText" text="/">
      <formula>NOT(ISERROR(SEARCH(("/"),(N1))))</formula>
    </cfRule>
  </conditionalFormatting>
  <drawing r:id="rId2"/>
  <legacyDrawing r:id="rId3"/>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C45"/>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2984">
        <v>68.0</v>
      </c>
      <c r="B1" s="2985"/>
      <c r="C1" s="2986" t="str">
        <f>IMAGE(VLOOKUP($A$1,Fighters!A2:AI107,12,FALSE),1)</f>
        <v/>
      </c>
      <c r="D1" s="2987"/>
      <c r="E1" s="2987"/>
      <c r="F1" s="2987"/>
      <c r="G1" s="2988"/>
      <c r="H1" s="2989"/>
      <c r="I1" s="2987"/>
      <c r="J1" s="2988"/>
      <c r="K1" s="2990"/>
      <c r="L1" s="2987"/>
      <c r="M1" s="2988"/>
      <c r="N1" s="2991"/>
      <c r="O1" s="2991"/>
      <c r="P1" s="2991"/>
      <c r="Q1" s="2991"/>
      <c r="R1" s="2992"/>
      <c r="S1" s="2992"/>
      <c r="T1" s="2992"/>
      <c r="U1" s="2992"/>
      <c r="V1" s="2992"/>
    </row>
    <row r="2">
      <c r="A2" s="2993" t="str">
        <f>VLOOKUP($A$1,Fighters!$A$2:$AI$81,6,FALSE)</f>
        <v>#ffdc45</v>
      </c>
      <c r="B2" s="2985"/>
      <c r="C2" s="2994"/>
      <c r="G2" s="2995"/>
      <c r="H2" s="2996"/>
      <c r="I2" s="2997"/>
      <c r="J2" s="2998"/>
      <c r="K2" s="2996"/>
      <c r="L2" s="2997"/>
      <c r="M2" s="2998"/>
      <c r="N2" s="2991"/>
      <c r="O2" s="2991"/>
      <c r="P2" s="2991"/>
      <c r="Q2" s="2991"/>
      <c r="R2" s="2992"/>
      <c r="S2" s="2992"/>
      <c r="T2" s="2992"/>
      <c r="U2" s="2992"/>
      <c r="V2" s="2992"/>
    </row>
    <row r="3">
      <c r="A3" s="2993" t="str">
        <f>VLOOKUP($A$1,Fighters!$A$2:$AI$81,14,FALSE)</f>
        <v>68. しずえ</v>
      </c>
      <c r="B3" s="2985"/>
      <c r="C3" s="2994"/>
      <c r="G3" s="2995"/>
      <c r="H3" s="2999"/>
      <c r="I3" s="2999"/>
      <c r="J3" s="2999"/>
      <c r="K3" s="3000"/>
      <c r="L3" s="3000"/>
      <c r="M3" s="3000"/>
      <c r="N3" s="2991"/>
      <c r="O3" s="2991"/>
      <c r="P3" s="2991"/>
      <c r="Q3" s="2991"/>
      <c r="R3" s="3001"/>
      <c r="S3" s="2992"/>
      <c r="T3" s="2992"/>
      <c r="U3" s="2992"/>
      <c r="V3" s="2992"/>
    </row>
    <row r="4">
      <c r="A4" s="2993" t="str">
        <f>VLOOKUP($A$1,Fighters!$A$2:$AI$81,13,FALSE)</f>
        <v>0</v>
      </c>
      <c r="B4" s="2985"/>
      <c r="C4" s="2994"/>
      <c r="G4" s="2995"/>
      <c r="H4" s="3002"/>
      <c r="I4" s="3002"/>
      <c r="J4" s="2999"/>
      <c r="K4" s="3000"/>
      <c r="L4" s="3000"/>
      <c r="M4" s="3000"/>
      <c r="N4" s="2991"/>
      <c r="O4" s="2991"/>
      <c r="P4" s="2991"/>
      <c r="Q4" s="2991"/>
      <c r="R4" s="3001"/>
      <c r="S4" s="2992"/>
      <c r="T4" s="2992"/>
      <c r="U4" s="2992"/>
      <c r="V4" s="2992"/>
    </row>
    <row r="5" ht="16.5" customHeight="1">
      <c r="A5" s="2984"/>
      <c r="B5" s="2985"/>
      <c r="C5" s="2994"/>
      <c r="G5" s="2995"/>
      <c r="H5" s="3003"/>
      <c r="I5" s="3003"/>
      <c r="J5" s="3004"/>
      <c r="K5" s="3005"/>
      <c r="L5" s="3006"/>
      <c r="M5" s="3006"/>
      <c r="N5" s="2991"/>
      <c r="O5" s="2991"/>
      <c r="P5" s="2991"/>
      <c r="Q5" s="2991"/>
      <c r="R5" s="3001"/>
      <c r="S5" s="2992"/>
      <c r="T5" s="2992"/>
      <c r="U5" s="2992"/>
      <c r="V5" s="2992"/>
    </row>
    <row r="6">
      <c r="A6" s="2985"/>
      <c r="B6" s="2985"/>
      <c r="C6" s="2994"/>
      <c r="G6" s="2995"/>
      <c r="H6" s="3002"/>
      <c r="I6" s="3007" t="s">
        <v>6</v>
      </c>
      <c r="J6" s="3005"/>
      <c r="K6" s="3008"/>
      <c r="L6" s="3006"/>
      <c r="M6" s="3006"/>
      <c r="N6" s="2991"/>
      <c r="O6" s="2991"/>
      <c r="P6" s="2991"/>
      <c r="Q6" s="2991"/>
      <c r="R6" s="3001"/>
      <c r="S6" s="2992"/>
      <c r="T6" s="2992"/>
      <c r="U6" s="2992"/>
      <c r="V6" s="2992"/>
    </row>
    <row r="7">
      <c r="A7" s="2985"/>
      <c r="B7" s="2985"/>
      <c r="C7" s="2994"/>
      <c r="G7" s="2995"/>
      <c r="H7" s="3003"/>
      <c r="I7" s="3003"/>
      <c r="J7" s="3005"/>
      <c r="K7" s="3008"/>
      <c r="L7" s="3006"/>
      <c r="M7" s="3006"/>
      <c r="N7" s="2991"/>
      <c r="O7" s="2991"/>
      <c r="P7" s="2991"/>
      <c r="Q7" s="2991"/>
      <c r="R7" s="3001"/>
      <c r="S7" s="2992"/>
      <c r="T7" s="2992"/>
      <c r="U7" s="2992"/>
      <c r="V7" s="2992"/>
    </row>
    <row r="8">
      <c r="A8" s="2985"/>
      <c r="B8" s="2985"/>
      <c r="C8" s="2994"/>
      <c r="G8" s="2995"/>
      <c r="H8" s="3009">
        <v>43699.79921</v>
      </c>
      <c r="I8" s="2987"/>
      <c r="J8" s="2988"/>
      <c r="K8" s="3005"/>
      <c r="L8" s="3006"/>
      <c r="M8" s="3006"/>
      <c r="N8" s="2991"/>
      <c r="O8" s="2991"/>
      <c r="P8" s="2991"/>
      <c r="Q8" s="2991"/>
      <c r="R8" s="3001"/>
      <c r="S8" s="2992"/>
      <c r="T8" s="2992"/>
      <c r="U8" s="2992"/>
      <c r="V8" s="2992"/>
    </row>
    <row r="9">
      <c r="A9" s="2985"/>
      <c r="B9" s="2985"/>
      <c r="C9" s="2994"/>
      <c r="G9" s="2995"/>
      <c r="H9" s="2996"/>
      <c r="I9" s="2997"/>
      <c r="J9" s="2998"/>
      <c r="K9" s="2992"/>
      <c r="L9" s="2991"/>
      <c r="M9" s="2991"/>
      <c r="N9" s="2991"/>
      <c r="O9" s="2991"/>
      <c r="P9" s="2991"/>
      <c r="Q9" s="2991"/>
      <c r="R9" s="3001"/>
      <c r="S9" s="2992"/>
      <c r="T9" s="2992"/>
      <c r="U9" s="2992"/>
      <c r="V9" s="2992"/>
    </row>
    <row r="10">
      <c r="A10" s="2985"/>
      <c r="B10" s="2985"/>
      <c r="C10" s="2994"/>
      <c r="G10" s="2995"/>
      <c r="H10" s="3010"/>
      <c r="I10" s="3010"/>
      <c r="J10" s="2992"/>
      <c r="K10" s="2992"/>
      <c r="L10" s="2991"/>
      <c r="M10" s="2991"/>
      <c r="N10" s="2991"/>
      <c r="O10" s="2991"/>
      <c r="P10" s="2991"/>
      <c r="Q10" s="2991"/>
      <c r="R10" s="3001"/>
      <c r="S10" s="2992"/>
      <c r="T10" s="2992"/>
      <c r="U10" s="2992"/>
      <c r="V10" s="2992"/>
    </row>
    <row r="11">
      <c r="A11" s="3011" t="s">
        <v>11</v>
      </c>
      <c r="B11" s="2988"/>
      <c r="C11" s="2994"/>
      <c r="G11" s="2995"/>
      <c r="H11" s="3003"/>
      <c r="I11" s="3003"/>
      <c r="J11" s="2992"/>
      <c r="K11" s="2992"/>
      <c r="L11" s="2991"/>
      <c r="M11" s="2991"/>
      <c r="N11" s="2991"/>
      <c r="O11" s="2991"/>
      <c r="P11" s="2991"/>
      <c r="Q11" s="2991"/>
      <c r="R11" s="3001"/>
      <c r="S11" s="2992"/>
      <c r="T11" s="2992"/>
      <c r="U11" s="2992"/>
      <c r="V11" s="2992"/>
    </row>
    <row r="12">
      <c r="A12" s="2996"/>
      <c r="B12" s="2998"/>
      <c r="C12" s="2996"/>
      <c r="D12" s="2997"/>
      <c r="E12" s="2997"/>
      <c r="F12" s="2997"/>
      <c r="G12" s="2998"/>
      <c r="H12" s="3012"/>
      <c r="I12" s="3012"/>
      <c r="J12" s="2985"/>
      <c r="K12" s="2985"/>
      <c r="L12" s="2991"/>
      <c r="M12" s="2991"/>
      <c r="N12" s="2991"/>
      <c r="O12" s="2991"/>
      <c r="P12" s="2991"/>
      <c r="Q12" s="2991"/>
      <c r="R12" s="3001"/>
      <c r="S12" s="2992"/>
      <c r="T12" s="2992"/>
      <c r="U12" s="2992"/>
      <c r="V12" s="299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88 [58th]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42F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1.815 [59th]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17.875 [44th]</v>
      </c>
      <c r="O17" s="104"/>
      <c r="P17" s="104"/>
      <c r="Q17" s="104"/>
      <c r="R17" s="104"/>
      <c r="S17" s="121"/>
      <c r="T17" s="121"/>
      <c r="U17" s="121"/>
      <c r="V17" s="121"/>
    </row>
    <row r="18" outlineLevel="1">
      <c r="A18" s="123" t="str">
        <f>'テンプレート'!A18</f>
        <v>Crawl</v>
      </c>
      <c r="B18" s="127" t="str">
        <f t="array" ref="B18">INDEX('Actions  Attributes'!$C$2:$AD$81, MATCH($A$1,'Actions  Attributes'!$A$2:$A$89,0), MATCH(A18,'Actions  Attributes'!$C$1:$AD$1,0))</f>
        <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1.14 [37th]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58F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32.5 [45th]</v>
      </c>
      <c r="O18" s="104"/>
      <c r="P18" s="104"/>
      <c r="Q18" s="104"/>
      <c r="R18" s="104"/>
      <c r="S18" s="121"/>
      <c r="T18" s="121"/>
      <c r="U18" s="121"/>
      <c r="V18" s="121"/>
    </row>
    <row r="19" outlineLevel="1">
      <c r="A19" s="123" t="str">
        <f>'テンプレート'!A19</f>
        <v>Wall Jump</v>
      </c>
      <c r="B19" s="127" t="str">
        <f t="array" ref="B19">INDEX('Actions  Attributes'!$C$2:$AD$81, MATCH($A$1,'Actions  Attributes'!$A$2:$A$89,0), MATCH(A19,'Actions  Attributes'!$C$1:$AD$1,0))</f>
        <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1.48 [71st]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29F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0.131 [5th]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15.69 [46th]</v>
      </c>
      <c r="O19" s="104"/>
      <c r="P19" s="104"/>
      <c r="Q19" s="104"/>
      <c r="R19" s="104"/>
      <c r="S19" s="121"/>
      <c r="T19" s="121"/>
      <c r="U19" s="121"/>
      <c r="V19" s="121"/>
    </row>
    <row r="20" outlineLevel="1">
      <c r="A20" s="123" t="str">
        <f>'テンプレート'!A20</f>
        <v>Wall Cling</v>
      </c>
      <c r="B20" s="127" t="str">
        <f t="array" ref="B20">INDEX('Actions  Attributes'!$C$2:$AD$81, MATCH($A$1,'Actions  Attributes'!$A$2:$A$89,0), MATCH(A20,'Actions  Attributes'!$C$1:$AD$1,0))</f>
        <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1.02 [49th]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40F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32.5 [47th]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1.3 [69th]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2.08 [69th]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0.07 [73rd]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236" t="str">
        <f>'テンプレート'!A26</f>
        <v>Jab</v>
      </c>
      <c r="B26" s="196" t="s">
        <v>55</v>
      </c>
      <c r="C26" s="701" t="s">
        <v>95</v>
      </c>
      <c r="D26" s="701" t="s">
        <v>4938</v>
      </c>
      <c r="E26" s="201" t="s">
        <v>303</v>
      </c>
      <c r="F26" s="200">
        <v>2.4</v>
      </c>
      <c r="G26" s="201" t="s">
        <v>70</v>
      </c>
      <c r="H26" s="228" t="s">
        <v>4939</v>
      </c>
      <c r="I26" s="120"/>
      <c r="J26" s="117"/>
      <c r="K26" s="200"/>
      <c r="L26" s="203"/>
      <c r="M26" s="204"/>
      <c r="N26" s="204"/>
      <c r="O26" s="205">
        <v>0.0</v>
      </c>
      <c r="P26" s="205">
        <v>1.0</v>
      </c>
      <c r="Q26" s="205">
        <v>1.0</v>
      </c>
      <c r="R26" s="105"/>
      <c r="S26" s="105"/>
      <c r="T26" s="105"/>
      <c r="U26" s="105"/>
      <c r="V26" s="105"/>
    </row>
    <row r="27" outlineLevel="1">
      <c r="A27" s="195" t="s">
        <v>72</v>
      </c>
      <c r="B27" s="214"/>
      <c r="C27" s="355" t="s">
        <v>1813</v>
      </c>
      <c r="D27" s="314" t="s">
        <v>464</v>
      </c>
      <c r="E27" s="355" t="s">
        <v>173</v>
      </c>
      <c r="F27" s="200">
        <v>12.0</v>
      </c>
      <c r="G27" s="242" t="s">
        <v>193</v>
      </c>
      <c r="H27" s="243" t="s">
        <v>4940</v>
      </c>
      <c r="I27" s="221"/>
      <c r="J27" s="110"/>
      <c r="K27" s="200"/>
      <c r="L27" s="203"/>
      <c r="M27" s="204"/>
      <c r="N27" s="204"/>
      <c r="O27" s="205">
        <v>0.0</v>
      </c>
      <c r="P27" s="205">
        <v>1.0</v>
      </c>
      <c r="Q27" s="205">
        <v>1.0</v>
      </c>
      <c r="R27" s="105"/>
      <c r="S27" s="105"/>
      <c r="T27" s="105"/>
      <c r="U27" s="105"/>
      <c r="V27" s="105"/>
    </row>
    <row r="28" outlineLevel="1">
      <c r="A28" s="207"/>
      <c r="B28" s="208" t="s">
        <v>76</v>
      </c>
      <c r="C28" s="355" t="s">
        <v>4941</v>
      </c>
      <c r="D28" s="114"/>
      <c r="E28" s="355" t="s">
        <v>66</v>
      </c>
      <c r="F28" s="200">
        <v>7.199999999999999</v>
      </c>
      <c r="G28" s="242" t="s">
        <v>70</v>
      </c>
      <c r="H28" s="112"/>
      <c r="I28" s="224"/>
      <c r="J28" s="114"/>
      <c r="K28" s="203"/>
      <c r="L28" s="203"/>
      <c r="M28" s="204"/>
      <c r="N28" s="204"/>
      <c r="O28" s="205">
        <v>0.0</v>
      </c>
      <c r="P28" s="205">
        <v>1.0</v>
      </c>
      <c r="Q28" s="205">
        <v>1.0</v>
      </c>
      <c r="R28" s="105"/>
      <c r="S28" s="105"/>
      <c r="T28" s="105"/>
      <c r="U28" s="105"/>
      <c r="V28" s="105"/>
    </row>
    <row r="29" outlineLevel="1">
      <c r="A29" s="236" t="s">
        <v>82</v>
      </c>
      <c r="B29" s="208"/>
      <c r="C29" s="355" t="s">
        <v>553</v>
      </c>
      <c r="D29" s="355" t="s">
        <v>476</v>
      </c>
      <c r="E29" s="355" t="s">
        <v>79</v>
      </c>
      <c r="F29" s="200">
        <v>10.799999999999999</v>
      </c>
      <c r="G29" s="201" t="s">
        <v>80</v>
      </c>
      <c r="H29" s="228"/>
      <c r="I29" s="120"/>
      <c r="J29" s="117"/>
      <c r="K29" s="200"/>
      <c r="L29" s="203"/>
      <c r="M29" s="204"/>
      <c r="N29" s="204"/>
      <c r="O29" s="205">
        <v>0.0</v>
      </c>
      <c r="P29" s="205">
        <v>1.0</v>
      </c>
      <c r="Q29" s="205">
        <v>1.0</v>
      </c>
      <c r="R29" s="105"/>
      <c r="S29" s="105"/>
      <c r="T29" s="105"/>
      <c r="U29" s="105"/>
      <c r="V29" s="105"/>
    </row>
    <row r="30" outlineLevel="1">
      <c r="A30" s="236" t="s">
        <v>93</v>
      </c>
      <c r="B30" s="214"/>
      <c r="C30" s="355" t="s">
        <v>2985</v>
      </c>
      <c r="D30" s="355" t="s">
        <v>924</v>
      </c>
      <c r="E30" s="355" t="s">
        <v>90</v>
      </c>
      <c r="F30" s="200">
        <v>9.6</v>
      </c>
      <c r="G30" s="201" t="s">
        <v>91</v>
      </c>
      <c r="H30" s="228"/>
      <c r="I30" s="120"/>
      <c r="J30" s="117"/>
      <c r="K30" s="203"/>
      <c r="L30" s="203"/>
      <c r="M30" s="204"/>
      <c r="N30" s="204"/>
      <c r="O30" s="205">
        <v>0.0</v>
      </c>
      <c r="P30" s="205">
        <v>1.0</v>
      </c>
      <c r="Q30" s="205">
        <v>1.0</v>
      </c>
      <c r="R30" s="105"/>
      <c r="S30" s="105"/>
      <c r="T30" s="105"/>
      <c r="U30" s="105"/>
      <c r="V30" s="105"/>
    </row>
    <row r="31" outlineLevel="1">
      <c r="A31" s="236" t="s">
        <v>104</v>
      </c>
      <c r="B31" s="214"/>
      <c r="C31" s="355" t="s">
        <v>457</v>
      </c>
      <c r="D31" s="355" t="s">
        <v>65</v>
      </c>
      <c r="E31" s="355" t="s">
        <v>4942</v>
      </c>
      <c r="F31" s="200" t="s">
        <v>4943</v>
      </c>
      <c r="G31" s="201" t="s">
        <v>4944</v>
      </c>
      <c r="H31" s="228"/>
      <c r="I31" s="120"/>
      <c r="J31" s="117"/>
      <c r="K31" s="205"/>
      <c r="L31" s="204"/>
      <c r="M31" s="204"/>
      <c r="N31" s="204"/>
      <c r="O31" s="205">
        <v>0.0</v>
      </c>
      <c r="P31" s="205">
        <v>1.0</v>
      </c>
      <c r="Q31" s="205">
        <v>1.0</v>
      </c>
      <c r="R31" s="105"/>
      <c r="S31" s="105"/>
      <c r="T31" s="105"/>
      <c r="U31" s="105"/>
      <c r="V31" s="105"/>
    </row>
    <row r="32" outlineLevel="1">
      <c r="A32" s="195" t="s">
        <v>110</v>
      </c>
      <c r="B32" s="208"/>
      <c r="C32" s="355" t="s">
        <v>120</v>
      </c>
      <c r="D32" s="314" t="s">
        <v>190</v>
      </c>
      <c r="E32" s="355" t="s">
        <v>495</v>
      </c>
      <c r="F32" s="200">
        <v>20.4</v>
      </c>
      <c r="G32" s="201" t="s">
        <v>75</v>
      </c>
      <c r="H32" s="243" t="s">
        <v>4945</v>
      </c>
      <c r="I32" s="221"/>
      <c r="J32" s="110"/>
      <c r="K32" s="203"/>
      <c r="L32" s="203"/>
      <c r="M32" s="204"/>
      <c r="N32" s="204"/>
      <c r="O32" s="205">
        <v>0.0</v>
      </c>
      <c r="P32" s="205">
        <v>1.0</v>
      </c>
      <c r="Q32" s="205">
        <v>1.0</v>
      </c>
      <c r="R32" s="105"/>
      <c r="S32" s="105"/>
      <c r="T32" s="105"/>
      <c r="U32" s="105"/>
      <c r="V32" s="105"/>
    </row>
    <row r="33" outlineLevel="1">
      <c r="A33" s="207"/>
      <c r="B33" s="208" t="s">
        <v>76</v>
      </c>
      <c r="C33" s="355" t="s">
        <v>209</v>
      </c>
      <c r="D33" s="114"/>
      <c r="E33" s="355" t="s">
        <v>90</v>
      </c>
      <c r="F33" s="200">
        <v>9.6</v>
      </c>
      <c r="G33" s="201" t="s">
        <v>67</v>
      </c>
      <c r="H33" s="112"/>
      <c r="I33" s="224"/>
      <c r="J33" s="114"/>
      <c r="K33" s="203"/>
      <c r="L33" s="203"/>
      <c r="M33" s="204"/>
      <c r="N33" s="204"/>
      <c r="O33" s="205">
        <v>0.0</v>
      </c>
      <c r="P33" s="205">
        <v>1.0</v>
      </c>
      <c r="Q33" s="205">
        <v>1.0</v>
      </c>
      <c r="R33" s="105"/>
      <c r="S33" s="105"/>
      <c r="T33" s="105"/>
      <c r="U33" s="105"/>
      <c r="V33" s="105"/>
    </row>
    <row r="34" outlineLevel="1">
      <c r="A34" s="195" t="s">
        <v>119</v>
      </c>
      <c r="B34" s="208" t="s">
        <v>170</v>
      </c>
      <c r="C34" s="355" t="s">
        <v>130</v>
      </c>
      <c r="D34" s="314" t="s">
        <v>159</v>
      </c>
      <c r="E34" s="355" t="s">
        <v>303</v>
      </c>
      <c r="F34" s="200">
        <v>2.4</v>
      </c>
      <c r="G34" s="201" t="s">
        <v>70</v>
      </c>
      <c r="H34" s="243" t="s">
        <v>4946</v>
      </c>
      <c r="I34" s="221"/>
      <c r="J34" s="110"/>
      <c r="K34" s="204"/>
      <c r="L34" s="204"/>
      <c r="M34" s="204"/>
      <c r="N34" s="204"/>
      <c r="O34" s="205">
        <v>0.0</v>
      </c>
      <c r="P34" s="205">
        <v>1.0</v>
      </c>
      <c r="Q34" s="205">
        <v>1.0</v>
      </c>
      <c r="R34" s="105"/>
      <c r="S34" s="105"/>
      <c r="T34" s="105"/>
      <c r="U34" s="105"/>
      <c r="V34" s="105"/>
    </row>
    <row r="35" outlineLevel="1">
      <c r="A35" s="222"/>
      <c r="B35" s="208" t="s">
        <v>177</v>
      </c>
      <c r="C35" s="210" t="s">
        <v>1087</v>
      </c>
      <c r="D35" s="233"/>
      <c r="E35" s="355" t="s">
        <v>74</v>
      </c>
      <c r="F35" s="200">
        <v>14.399999999999999</v>
      </c>
      <c r="G35" s="201" t="s">
        <v>91</v>
      </c>
      <c r="H35" s="231"/>
      <c r="J35" s="233"/>
      <c r="K35" s="204"/>
      <c r="L35" s="204"/>
      <c r="M35" s="204"/>
      <c r="N35" s="204"/>
      <c r="O35" s="205">
        <v>0.0</v>
      </c>
      <c r="P35" s="205">
        <v>1.0</v>
      </c>
      <c r="Q35" s="205">
        <v>1.0</v>
      </c>
      <c r="R35" s="105"/>
      <c r="S35" s="105"/>
      <c r="T35" s="105"/>
      <c r="U35" s="105"/>
      <c r="V35" s="105"/>
    </row>
    <row r="36" outlineLevel="1">
      <c r="A36" s="207"/>
      <c r="B36" s="208" t="s">
        <v>243</v>
      </c>
      <c r="C36" s="210" t="s">
        <v>333</v>
      </c>
      <c r="D36" s="114"/>
      <c r="E36" s="355" t="s">
        <v>173</v>
      </c>
      <c r="F36" s="200">
        <v>12.0</v>
      </c>
      <c r="G36" s="201" t="s">
        <v>147</v>
      </c>
      <c r="H36" s="112"/>
      <c r="I36" s="224"/>
      <c r="J36" s="114"/>
      <c r="K36" s="204"/>
      <c r="L36" s="204"/>
      <c r="M36" s="204"/>
      <c r="N36" s="204"/>
      <c r="O36" s="205"/>
      <c r="P36" s="205"/>
      <c r="Q36" s="205"/>
      <c r="R36" s="105"/>
      <c r="S36" s="105"/>
      <c r="T36" s="105"/>
      <c r="U36" s="105"/>
      <c r="V36" s="105"/>
    </row>
    <row r="37" outlineLevel="1">
      <c r="A37" s="195" t="s">
        <v>128</v>
      </c>
      <c r="B37" s="208" t="s">
        <v>170</v>
      </c>
      <c r="C37" s="210" t="s">
        <v>192</v>
      </c>
      <c r="D37" s="314" t="s">
        <v>172</v>
      </c>
      <c r="E37" s="355" t="s">
        <v>173</v>
      </c>
      <c r="F37" s="200">
        <v>12.0</v>
      </c>
      <c r="G37" s="201" t="s">
        <v>147</v>
      </c>
      <c r="H37" s="243" t="s">
        <v>528</v>
      </c>
      <c r="I37" s="221"/>
      <c r="J37" s="110"/>
      <c r="K37" s="203"/>
      <c r="L37" s="203"/>
      <c r="M37" s="204"/>
      <c r="N37" s="204"/>
      <c r="O37" s="205">
        <v>0.0</v>
      </c>
      <c r="P37" s="205">
        <v>1.0</v>
      </c>
      <c r="Q37" s="205">
        <v>1.0</v>
      </c>
      <c r="R37" s="105"/>
      <c r="S37" s="105"/>
      <c r="T37" s="105"/>
      <c r="U37" s="105"/>
      <c r="V37" s="105"/>
    </row>
    <row r="38" outlineLevel="1">
      <c r="A38" s="207"/>
      <c r="B38" s="208" t="s">
        <v>177</v>
      </c>
      <c r="C38" s="210" t="s">
        <v>255</v>
      </c>
      <c r="D38" s="114"/>
      <c r="E38" s="355" t="s">
        <v>90</v>
      </c>
      <c r="F38" s="200">
        <v>9.6</v>
      </c>
      <c r="G38" s="201" t="s">
        <v>67</v>
      </c>
      <c r="H38" s="112"/>
      <c r="I38" s="224"/>
      <c r="J38" s="114"/>
      <c r="K38" s="203"/>
      <c r="L38" s="203"/>
      <c r="M38" s="204"/>
      <c r="N38" s="204"/>
      <c r="O38" s="205">
        <v>0.0</v>
      </c>
      <c r="P38" s="205">
        <v>1.0</v>
      </c>
      <c r="Q38" s="205">
        <v>1.0</v>
      </c>
      <c r="R38" s="105"/>
      <c r="S38" s="105"/>
      <c r="T38" s="105"/>
      <c r="U38" s="105"/>
      <c r="V38" s="105"/>
    </row>
    <row r="39">
      <c r="A39" s="180"/>
      <c r="B39" s="246"/>
      <c r="C39" s="180"/>
      <c r="D39" s="180"/>
      <c r="E39" s="180"/>
      <c r="F39" s="248"/>
      <c r="G39" s="248"/>
      <c r="H39" s="180"/>
      <c r="I39" s="180"/>
      <c r="J39" s="180"/>
      <c r="K39" s="180"/>
      <c r="L39" s="180"/>
      <c r="M39" s="180"/>
      <c r="N39" s="180"/>
      <c r="O39" s="180"/>
      <c r="P39" s="180"/>
      <c r="Q39" s="180"/>
      <c r="R39" s="180"/>
      <c r="S39" s="180"/>
      <c r="T39" s="180"/>
      <c r="U39" s="180"/>
      <c r="V39" s="180"/>
    </row>
    <row r="40">
      <c r="A40" s="250" t="s">
        <v>148</v>
      </c>
      <c r="B40" s="110"/>
      <c r="C40" s="251"/>
      <c r="D40" s="251"/>
      <c r="E40" s="251"/>
      <c r="F40" s="253"/>
      <c r="G40" s="251"/>
      <c r="H40" s="253"/>
      <c r="I40" s="253"/>
      <c r="J40" s="254"/>
      <c r="K40" s="253"/>
      <c r="L40" s="253"/>
      <c r="M40" s="253"/>
      <c r="N40" s="253"/>
      <c r="O40" s="253"/>
      <c r="P40" s="253"/>
      <c r="Q40" s="253"/>
      <c r="R40" s="253"/>
      <c r="S40" s="253"/>
      <c r="T40" s="253"/>
      <c r="U40" s="253"/>
      <c r="V40" s="253"/>
    </row>
    <row r="41" outlineLevel="1">
      <c r="A41" s="112"/>
      <c r="B41" s="114"/>
      <c r="C41" s="256" t="s">
        <v>48</v>
      </c>
      <c r="D41" s="257" t="s">
        <v>49</v>
      </c>
      <c r="E41" s="256" t="s">
        <v>50</v>
      </c>
      <c r="F41" s="259" t="s">
        <v>51</v>
      </c>
      <c r="G41" s="259" t="s">
        <v>174</v>
      </c>
      <c r="H41" s="260" t="s">
        <v>52</v>
      </c>
      <c r="I41" s="259" t="str">
        <f>'テンプレート'!I56</f>
        <v>Landing Lag</v>
      </c>
      <c r="J41" s="259" t="s">
        <v>176</v>
      </c>
      <c r="K41" s="259" t="str">
        <f>'テンプレート'!K56</f>
        <v>ベクトル</v>
      </c>
      <c r="L41" s="259" t="str">
        <f>'テンプレート'!L56</f>
        <v>KBG (R.E.)</v>
      </c>
      <c r="M41" s="259" t="str">
        <f>'テンプレート'!M56</f>
        <v>BKB (R.A.)</v>
      </c>
      <c r="N41" s="259" t="str">
        <f>'テンプレート'!N56</f>
        <v>FKB (R.F.)</v>
      </c>
      <c r="O41" s="262" t="str">
        <f>'テンプレート'!O56</f>
        <v>盾削り値</v>
      </c>
      <c r="P41" s="259" t="str">
        <f>'テンプレート'!P56</f>
        <v>ﾋｯﾄｽﾄｯﾌﾟ</v>
      </c>
      <c r="Q41" s="262" t="str">
        <f>'テンプレート'!Q56</f>
        <v>ずらし</v>
      </c>
      <c r="R41" s="263" t="str">
        <f>'テンプレート'!R56</f>
        <v>Comment</v>
      </c>
      <c r="S41" s="120"/>
      <c r="T41" s="120"/>
      <c r="U41" s="120"/>
      <c r="V41" s="120"/>
    </row>
    <row r="42" outlineLevel="1">
      <c r="A42" s="265" t="s">
        <v>187</v>
      </c>
      <c r="B42" s="267"/>
      <c r="C42" s="199" t="s">
        <v>143</v>
      </c>
      <c r="D42" s="314" t="s">
        <v>96</v>
      </c>
      <c r="E42" s="271" t="s">
        <v>173</v>
      </c>
      <c r="F42" s="273">
        <v>12.0</v>
      </c>
      <c r="G42" s="273">
        <v>10.2</v>
      </c>
      <c r="H42" s="200" t="s">
        <v>193</v>
      </c>
      <c r="I42" s="305" t="str">
        <f t="array" ref="I42">INDEX('Aerial Attacks'!$O$3:$AB$109, MATCH($A$1,'Aerial Attacks'!$A$3:$A$109,0), MATCH(A42,'Aerial Attacks'!$O$2:$S$2,0))</f>
        <v>6</v>
      </c>
      <c r="J42" s="295" t="s">
        <v>581</v>
      </c>
      <c r="K42" s="200"/>
      <c r="L42" s="203"/>
      <c r="M42" s="204"/>
      <c r="N42" s="204"/>
      <c r="O42" s="205">
        <v>0.0</v>
      </c>
      <c r="P42" s="205">
        <v>1.0</v>
      </c>
      <c r="Q42" s="205">
        <v>1.0</v>
      </c>
      <c r="R42" s="243"/>
      <c r="S42" s="221"/>
      <c r="T42" s="221"/>
      <c r="U42" s="221"/>
      <c r="V42" s="110"/>
    </row>
    <row r="43" outlineLevel="1">
      <c r="A43" s="207"/>
      <c r="B43" s="267" t="s">
        <v>76</v>
      </c>
      <c r="C43" s="199" t="s">
        <v>4947</v>
      </c>
      <c r="D43" s="114"/>
      <c r="E43" s="199" t="s">
        <v>66</v>
      </c>
      <c r="F43" s="200">
        <v>7.199999999999999</v>
      </c>
      <c r="G43" s="200">
        <v>6.12</v>
      </c>
      <c r="H43" s="200" t="s">
        <v>70</v>
      </c>
      <c r="I43" s="114"/>
      <c r="J43" s="114"/>
      <c r="K43" s="200"/>
      <c r="L43" s="203"/>
      <c r="M43" s="204"/>
      <c r="N43" s="204"/>
      <c r="O43" s="205">
        <v>0.0</v>
      </c>
      <c r="P43" s="205">
        <v>1.0</v>
      </c>
      <c r="Q43" s="205">
        <v>1.0</v>
      </c>
      <c r="R43" s="112"/>
      <c r="S43" s="224"/>
      <c r="T43" s="224"/>
      <c r="U43" s="224"/>
      <c r="V43" s="114"/>
    </row>
    <row r="44" outlineLevel="1">
      <c r="A44" s="265" t="s">
        <v>219</v>
      </c>
      <c r="B44" s="267"/>
      <c r="C44" s="199" t="s">
        <v>540</v>
      </c>
      <c r="D44" s="314" t="s">
        <v>165</v>
      </c>
      <c r="E44" s="199" t="s">
        <v>145</v>
      </c>
      <c r="F44" s="200">
        <v>8.4</v>
      </c>
      <c r="G44" s="200">
        <v>7.140000000000001</v>
      </c>
      <c r="H44" s="200" t="s">
        <v>70</v>
      </c>
      <c r="I44" s="305" t="str">
        <f t="array" ref="I44">INDEX('Aerial Attacks'!$O$3:$AB$109, MATCH($A$1,'Aerial Attacks'!$A$3:$A$109,0), MATCH(A44,'Aerial Attacks'!$O$2:$S$2,0))</f>
        <v>14</v>
      </c>
      <c r="J44" s="314" t="s">
        <v>3169</v>
      </c>
      <c r="K44" s="200"/>
      <c r="L44" s="203"/>
      <c r="M44" s="204"/>
      <c r="N44" s="204"/>
      <c r="O44" s="205">
        <v>0.0</v>
      </c>
      <c r="P44" s="205">
        <v>1.0</v>
      </c>
      <c r="Q44" s="205">
        <v>1.0</v>
      </c>
      <c r="R44" s="243" t="s">
        <v>3170</v>
      </c>
      <c r="S44" s="221"/>
      <c r="T44" s="221"/>
      <c r="U44" s="221"/>
      <c r="V44" s="110"/>
    </row>
    <row r="45" outlineLevel="1">
      <c r="A45" s="222"/>
      <c r="B45" s="267" t="s">
        <v>343</v>
      </c>
      <c r="C45" s="199" t="s">
        <v>1657</v>
      </c>
      <c r="D45" s="233"/>
      <c r="E45" s="199" t="s">
        <v>58</v>
      </c>
      <c r="F45" s="200">
        <v>4.8</v>
      </c>
      <c r="G45" s="200">
        <v>4.08</v>
      </c>
      <c r="H45" s="200" t="s">
        <v>70</v>
      </c>
      <c r="I45" s="233"/>
      <c r="J45" s="233"/>
      <c r="K45" s="200"/>
      <c r="L45" s="203"/>
      <c r="M45" s="204"/>
      <c r="N45" s="204"/>
      <c r="O45" s="205"/>
      <c r="P45" s="205"/>
      <c r="Q45" s="205"/>
      <c r="R45" s="231"/>
      <c r="V45" s="233"/>
    </row>
    <row r="46" outlineLevel="1">
      <c r="A46" s="207"/>
      <c r="B46" s="267" t="s">
        <v>352</v>
      </c>
      <c r="C46" s="199" t="s">
        <v>2622</v>
      </c>
      <c r="D46" s="114"/>
      <c r="E46" s="199" t="s">
        <v>473</v>
      </c>
      <c r="F46" s="200">
        <v>3.0</v>
      </c>
      <c r="G46" s="200">
        <v>2.55</v>
      </c>
      <c r="H46" s="200" t="s">
        <v>292</v>
      </c>
      <c r="I46" s="114"/>
      <c r="J46" s="114"/>
      <c r="K46" s="200"/>
      <c r="L46" s="203"/>
      <c r="M46" s="204"/>
      <c r="N46" s="204"/>
      <c r="O46" s="205">
        <v>0.0</v>
      </c>
      <c r="P46" s="205">
        <v>1.0</v>
      </c>
      <c r="Q46" s="205">
        <v>1.0</v>
      </c>
      <c r="R46" s="112"/>
      <c r="S46" s="224"/>
      <c r="T46" s="224"/>
      <c r="U46" s="224"/>
      <c r="V46" s="114"/>
    </row>
    <row r="47" outlineLevel="1">
      <c r="A47" s="265" t="s">
        <v>260</v>
      </c>
      <c r="B47" s="267"/>
      <c r="C47" s="199" t="s">
        <v>696</v>
      </c>
      <c r="D47" s="314" t="s">
        <v>211</v>
      </c>
      <c r="E47" s="199" t="s">
        <v>79</v>
      </c>
      <c r="F47" s="200">
        <v>10.799999999999999</v>
      </c>
      <c r="G47" s="200">
        <v>9.18</v>
      </c>
      <c r="H47" s="200" t="s">
        <v>193</v>
      </c>
      <c r="I47" s="305">
        <f t="array" ref="I47">INDEX('Aerial Attacks'!$O$3:$AB$109, MATCH($A$1,'Aerial Attacks'!$A$3:$A$109,0), MATCH(A47,'Aerial Attacks'!$O$2:$S$2,0))</f>
        <v>14</v>
      </c>
      <c r="J47" s="314" t="s">
        <v>3169</v>
      </c>
      <c r="K47" s="200"/>
      <c r="L47" s="203"/>
      <c r="M47" s="204"/>
      <c r="N47" s="204"/>
      <c r="O47" s="205">
        <v>0.0</v>
      </c>
      <c r="P47" s="205">
        <v>1.0</v>
      </c>
      <c r="Q47" s="205">
        <v>1.0</v>
      </c>
      <c r="R47" s="243" t="s">
        <v>3170</v>
      </c>
      <c r="S47" s="221"/>
      <c r="T47" s="221"/>
      <c r="U47" s="221"/>
      <c r="V47" s="110"/>
    </row>
    <row r="48" outlineLevel="1">
      <c r="A48" s="222"/>
      <c r="B48" s="267" t="s">
        <v>343</v>
      </c>
      <c r="C48" s="199" t="s">
        <v>3131</v>
      </c>
      <c r="D48" s="233"/>
      <c r="E48" s="199" t="s">
        <v>229</v>
      </c>
      <c r="F48" s="200">
        <v>6.0</v>
      </c>
      <c r="G48" s="200">
        <v>5.1</v>
      </c>
      <c r="H48" s="200" t="s">
        <v>70</v>
      </c>
      <c r="I48" s="233"/>
      <c r="J48" s="233"/>
      <c r="K48" s="200"/>
      <c r="L48" s="203"/>
      <c r="M48" s="204"/>
      <c r="N48" s="204"/>
      <c r="O48" s="205"/>
      <c r="P48" s="205"/>
      <c r="Q48" s="205"/>
      <c r="R48" s="231"/>
      <c r="V48" s="233"/>
    </row>
    <row r="49" outlineLevel="1">
      <c r="A49" s="207"/>
      <c r="B49" s="267" t="s">
        <v>352</v>
      </c>
      <c r="C49" s="199" t="s">
        <v>3044</v>
      </c>
      <c r="D49" s="114"/>
      <c r="E49" s="199" t="s">
        <v>194</v>
      </c>
      <c r="F49" s="200">
        <v>3.5999999999999996</v>
      </c>
      <c r="G49" s="200">
        <v>3.06</v>
      </c>
      <c r="H49" s="200" t="s">
        <v>292</v>
      </c>
      <c r="I49" s="114"/>
      <c r="J49" s="114"/>
      <c r="K49" s="200"/>
      <c r="L49" s="203"/>
      <c r="M49" s="204"/>
      <c r="N49" s="204"/>
      <c r="O49" s="205">
        <v>0.0</v>
      </c>
      <c r="P49" s="205">
        <v>1.0</v>
      </c>
      <c r="Q49" s="205">
        <v>1.0</v>
      </c>
      <c r="R49" s="112"/>
      <c r="S49" s="224"/>
      <c r="T49" s="224"/>
      <c r="U49" s="224"/>
      <c r="V49" s="114"/>
    </row>
    <row r="50" outlineLevel="1">
      <c r="A50" s="265" t="s">
        <v>271</v>
      </c>
      <c r="B50" s="267"/>
      <c r="C50" s="199" t="s">
        <v>105</v>
      </c>
      <c r="D50" s="314" t="s">
        <v>458</v>
      </c>
      <c r="E50" s="199" t="s">
        <v>173</v>
      </c>
      <c r="F50" s="200">
        <v>12.0</v>
      </c>
      <c r="G50" s="200">
        <v>10.2</v>
      </c>
      <c r="H50" s="200" t="s">
        <v>193</v>
      </c>
      <c r="I50" s="305" t="str">
        <f t="array" ref="I50">INDEX('Aerial Attacks'!$O$3:$AB$109, MATCH($A$1,'Aerial Attacks'!$A$3:$A$109,0), MATCH(A50,'Aerial Attacks'!$O$2:$S$2,0))</f>
        <v>9</v>
      </c>
      <c r="J50" s="314" t="s">
        <v>3172</v>
      </c>
      <c r="K50" s="203"/>
      <c r="L50" s="203"/>
      <c r="M50" s="204"/>
      <c r="N50" s="204"/>
      <c r="O50" s="205">
        <v>0.0</v>
      </c>
      <c r="P50" s="205">
        <v>1.0</v>
      </c>
      <c r="Q50" s="205">
        <v>1.0</v>
      </c>
      <c r="R50" s="243" t="s">
        <v>4948</v>
      </c>
      <c r="S50" s="221"/>
      <c r="T50" s="221"/>
      <c r="U50" s="221"/>
      <c r="V50" s="110"/>
    </row>
    <row r="51" outlineLevel="1">
      <c r="A51" s="207"/>
      <c r="B51" s="267" t="s">
        <v>76</v>
      </c>
      <c r="C51" s="199" t="s">
        <v>4949</v>
      </c>
      <c r="D51" s="114"/>
      <c r="E51" s="199" t="s">
        <v>229</v>
      </c>
      <c r="F51" s="200">
        <v>6.0</v>
      </c>
      <c r="G51" s="200">
        <v>5.1</v>
      </c>
      <c r="H51" s="200" t="s">
        <v>70</v>
      </c>
      <c r="I51" s="114"/>
      <c r="J51" s="114"/>
      <c r="K51" s="203"/>
      <c r="L51" s="203"/>
      <c r="M51" s="204"/>
      <c r="N51" s="204"/>
      <c r="O51" s="205"/>
      <c r="P51" s="205"/>
      <c r="Q51" s="205"/>
      <c r="R51" s="112"/>
      <c r="S51" s="224"/>
      <c r="T51" s="224"/>
      <c r="U51" s="224"/>
      <c r="V51" s="114"/>
    </row>
    <row r="52" outlineLevel="1">
      <c r="A52" s="265" t="s">
        <v>283</v>
      </c>
      <c r="B52" s="267"/>
      <c r="C52" s="199" t="s">
        <v>120</v>
      </c>
      <c r="D52" s="314" t="s">
        <v>190</v>
      </c>
      <c r="E52" s="199" t="s">
        <v>173</v>
      </c>
      <c r="F52" s="200">
        <v>12.0</v>
      </c>
      <c r="G52" s="200">
        <v>10.2</v>
      </c>
      <c r="H52" s="200" t="s">
        <v>193</v>
      </c>
      <c r="I52" s="305">
        <f t="array" ref="I52">INDEX('Aerial Attacks'!$O$3:$AB$109, MATCH($A$1,'Aerial Attacks'!$A$3:$A$109,0), MATCH(A52,'Aerial Attacks'!$O$2:$S$2,0))</f>
        <v>9</v>
      </c>
      <c r="J52" s="314" t="s">
        <v>2116</v>
      </c>
      <c r="K52" s="203"/>
      <c r="L52" s="203"/>
      <c r="M52" s="204"/>
      <c r="N52" s="204"/>
      <c r="O52" s="205">
        <v>0.0</v>
      </c>
      <c r="P52" s="205">
        <v>1.0</v>
      </c>
      <c r="Q52" s="205">
        <v>1.0</v>
      </c>
      <c r="R52" s="243" t="s">
        <v>4948</v>
      </c>
      <c r="S52" s="221"/>
      <c r="T52" s="221"/>
      <c r="U52" s="221"/>
      <c r="V52" s="110"/>
    </row>
    <row r="53" outlineLevel="1">
      <c r="A53" s="207"/>
      <c r="B53" s="267" t="s">
        <v>76</v>
      </c>
      <c r="C53" s="199" t="s">
        <v>4950</v>
      </c>
      <c r="D53" s="114"/>
      <c r="E53" s="199" t="s">
        <v>229</v>
      </c>
      <c r="F53" s="200">
        <v>6.0</v>
      </c>
      <c r="G53" s="200">
        <v>5.1</v>
      </c>
      <c r="H53" s="200" t="s">
        <v>70</v>
      </c>
      <c r="I53" s="114"/>
      <c r="J53" s="114"/>
      <c r="K53" s="203"/>
      <c r="L53" s="203"/>
      <c r="M53" s="204"/>
      <c r="N53" s="204"/>
      <c r="O53" s="205">
        <v>0.0</v>
      </c>
      <c r="P53" s="205">
        <v>1.0</v>
      </c>
      <c r="Q53" s="205">
        <v>1.0</v>
      </c>
      <c r="R53" s="112"/>
      <c r="S53" s="224"/>
      <c r="T53" s="224"/>
      <c r="U53" s="224"/>
      <c r="V53" s="114"/>
    </row>
    <row r="54">
      <c r="A54" s="312"/>
      <c r="B54" s="315"/>
      <c r="C54" s="317"/>
      <c r="D54" s="317"/>
      <c r="E54" s="318"/>
      <c r="F54" s="318"/>
      <c r="G54" s="318"/>
      <c r="H54" s="319"/>
      <c r="I54" s="319"/>
      <c r="J54" s="320"/>
      <c r="K54" s="320"/>
      <c r="L54" s="320"/>
      <c r="M54" s="320"/>
      <c r="N54" s="320"/>
      <c r="O54" s="320"/>
      <c r="P54" s="320"/>
      <c r="Q54" s="180"/>
      <c r="R54" s="180"/>
      <c r="S54" s="180"/>
      <c r="T54" s="180"/>
      <c r="U54" s="180"/>
      <c r="V54" s="180"/>
    </row>
    <row r="55">
      <c r="A55" s="322" t="s">
        <v>305</v>
      </c>
      <c r="B55" s="117"/>
      <c r="C55" s="317"/>
      <c r="D55" s="317"/>
      <c r="E55" s="318"/>
      <c r="F55" s="318"/>
      <c r="G55" s="318"/>
      <c r="H55" s="319"/>
      <c r="I55" s="319"/>
      <c r="J55" s="320"/>
      <c r="K55" s="320"/>
      <c r="L55" s="320"/>
      <c r="M55" s="320"/>
      <c r="N55" s="320"/>
      <c r="O55" s="320"/>
      <c r="P55" s="320"/>
      <c r="Q55" s="180"/>
      <c r="R55" s="180"/>
      <c r="S55" s="180"/>
      <c r="T55" s="180"/>
      <c r="U55" s="180"/>
      <c r="V55" s="180"/>
    </row>
    <row r="56" outlineLevel="1">
      <c r="A56" s="324" t="s">
        <v>4951</v>
      </c>
      <c r="B56" s="117"/>
      <c r="C56" s="327" t="s">
        <v>48</v>
      </c>
      <c r="D56" s="327" t="s">
        <v>49</v>
      </c>
      <c r="E56" s="328" t="s">
        <v>50</v>
      </c>
      <c r="F56" s="329" t="s">
        <v>51</v>
      </c>
      <c r="G56" s="328" t="str">
        <f>'テンプレート'!G72</f>
        <v>ガード硬直</v>
      </c>
      <c r="H56" s="331" t="str">
        <f>'テンプレート'!H72</f>
        <v>Comment</v>
      </c>
      <c r="I56" s="120"/>
      <c r="J56" s="117"/>
      <c r="K56" s="333" t="str">
        <f>'テンプレート'!K72</f>
        <v>ベクトル</v>
      </c>
      <c r="L56" s="333" t="str">
        <f>'テンプレート'!L72</f>
        <v>KBG (R.E.)</v>
      </c>
      <c r="M56" s="333" t="str">
        <f>'テンプレート'!M72</f>
        <v>BKB (R.A.)</v>
      </c>
      <c r="N56" s="333" t="str">
        <f>'テンプレート'!N72</f>
        <v>FKB (R.F.)</v>
      </c>
      <c r="O56" s="334" t="str">
        <f>'テンプレート'!O72</f>
        <v>盾削り値</v>
      </c>
      <c r="P56" s="333" t="str">
        <f>'テンプレート'!P72</f>
        <v>ﾋｯﾄｽﾄｯﾌﾟ</v>
      </c>
      <c r="Q56" s="334" t="str">
        <f>'テンプレート'!Q72</f>
        <v>ずらし</v>
      </c>
      <c r="R56" s="333" t="str">
        <f>'テンプレート'!R72</f>
        <v>相殺</v>
      </c>
      <c r="S56" s="334" t="str">
        <f>'テンプレート'!S72</f>
        <v>相殺ﾓｰｼｮﾝ</v>
      </c>
      <c r="T56" s="334" t="str">
        <f>'テンプレート'!T72</f>
        <v>飛び道具</v>
      </c>
      <c r="U56" s="334" t="str">
        <f>'テンプレート'!U72</f>
        <v>慣性反転</v>
      </c>
      <c r="V56" s="334" t="str">
        <f>'テンプレート'!V72</f>
        <v>向き反転</v>
      </c>
    </row>
    <row r="57" outlineLevel="1">
      <c r="A57" s="335" t="s">
        <v>324</v>
      </c>
      <c r="B57" s="343" t="s">
        <v>3181</v>
      </c>
      <c r="C57" s="199" t="s">
        <v>3182</v>
      </c>
      <c r="D57" s="199" t="s">
        <v>218</v>
      </c>
      <c r="E57" s="386"/>
      <c r="F57" s="386"/>
      <c r="G57" s="386"/>
      <c r="H57" s="228" t="s">
        <v>3183</v>
      </c>
      <c r="I57" s="120"/>
      <c r="J57" s="117"/>
      <c r="K57" s="407"/>
      <c r="L57" s="407"/>
      <c r="M57" s="407"/>
      <c r="N57" s="407"/>
      <c r="O57" s="407"/>
      <c r="P57" s="407"/>
      <c r="Q57" s="407"/>
      <c r="R57" s="407"/>
      <c r="S57" s="407"/>
      <c r="T57" s="407"/>
      <c r="U57" s="344" t="s">
        <v>340</v>
      </c>
      <c r="V57" s="344" t="b">
        <v>1</v>
      </c>
    </row>
    <row r="58" outlineLevel="1">
      <c r="A58" s="222"/>
      <c r="B58" s="708" t="s">
        <v>3184</v>
      </c>
      <c r="C58" s="199" t="s">
        <v>3185</v>
      </c>
      <c r="D58" s="199" t="s">
        <v>299</v>
      </c>
      <c r="E58" s="386"/>
      <c r="F58" s="386"/>
      <c r="G58" s="386"/>
      <c r="H58" s="228" t="s">
        <v>3186</v>
      </c>
      <c r="I58" s="120"/>
      <c r="J58" s="117"/>
      <c r="K58" s="407"/>
      <c r="L58" s="407"/>
      <c r="M58" s="407"/>
      <c r="N58" s="407"/>
      <c r="O58" s="407"/>
      <c r="P58" s="407"/>
      <c r="Q58" s="407"/>
      <c r="R58" s="407"/>
      <c r="S58" s="407"/>
      <c r="T58" s="407"/>
      <c r="U58" s="222"/>
      <c r="V58" s="222"/>
    </row>
    <row r="59" outlineLevel="1">
      <c r="A59" s="222"/>
      <c r="B59" s="708" t="s">
        <v>3187</v>
      </c>
      <c r="C59" s="199" t="s">
        <v>3185</v>
      </c>
      <c r="D59" s="199" t="s">
        <v>96</v>
      </c>
      <c r="E59" s="386"/>
      <c r="F59" s="386"/>
      <c r="G59" s="386"/>
      <c r="H59" s="2106" t="s">
        <v>3188</v>
      </c>
      <c r="I59" s="120"/>
      <c r="J59" s="117"/>
      <c r="K59" s="407"/>
      <c r="L59" s="407"/>
      <c r="M59" s="407"/>
      <c r="N59" s="407"/>
      <c r="O59" s="407"/>
      <c r="P59" s="407"/>
      <c r="Q59" s="407"/>
      <c r="R59" s="407"/>
      <c r="S59" s="407"/>
      <c r="T59" s="407"/>
      <c r="U59" s="222"/>
      <c r="V59" s="222"/>
    </row>
    <row r="60" outlineLevel="1">
      <c r="A60" s="222"/>
      <c r="B60" s="708" t="s">
        <v>3189</v>
      </c>
      <c r="C60" s="199" t="s">
        <v>3190</v>
      </c>
      <c r="D60" s="199" t="s">
        <v>150</v>
      </c>
      <c r="E60" s="386"/>
      <c r="F60" s="386"/>
      <c r="G60" s="386"/>
      <c r="H60" s="228" t="s">
        <v>3191</v>
      </c>
      <c r="I60" s="120"/>
      <c r="J60" s="117"/>
      <c r="K60" s="407"/>
      <c r="L60" s="407"/>
      <c r="M60" s="407"/>
      <c r="N60" s="407"/>
      <c r="O60" s="407"/>
      <c r="P60" s="407"/>
      <c r="Q60" s="407"/>
      <c r="R60" s="407"/>
      <c r="S60" s="407"/>
      <c r="T60" s="407"/>
      <c r="U60" s="222"/>
      <c r="V60" s="222"/>
    </row>
    <row r="61" outlineLevel="1">
      <c r="A61" s="222"/>
      <c r="B61" s="708" t="s">
        <v>3192</v>
      </c>
      <c r="C61" s="199" t="s">
        <v>2410</v>
      </c>
      <c r="D61" s="199" t="s">
        <v>213</v>
      </c>
      <c r="E61" s="386"/>
      <c r="F61" s="386"/>
      <c r="G61" s="386"/>
      <c r="H61" s="213" t="s">
        <v>3193</v>
      </c>
      <c r="I61" s="120"/>
      <c r="J61" s="117"/>
      <c r="K61" s="407"/>
      <c r="L61" s="407"/>
      <c r="M61" s="407"/>
      <c r="N61" s="407"/>
      <c r="O61" s="407"/>
      <c r="P61" s="407"/>
      <c r="Q61" s="407"/>
      <c r="R61" s="407"/>
      <c r="S61" s="407"/>
      <c r="T61" s="407"/>
      <c r="U61" s="222"/>
      <c r="V61" s="222"/>
    </row>
    <row r="62" outlineLevel="1">
      <c r="A62" s="222"/>
      <c r="B62" s="708" t="s">
        <v>3194</v>
      </c>
      <c r="C62" s="199" t="s">
        <v>3195</v>
      </c>
      <c r="D62" s="199" t="s">
        <v>541</v>
      </c>
      <c r="E62" s="386"/>
      <c r="F62" s="386"/>
      <c r="G62" s="386"/>
      <c r="H62" s="213" t="s">
        <v>3196</v>
      </c>
      <c r="I62" s="120"/>
      <c r="J62" s="117"/>
      <c r="K62" s="407"/>
      <c r="L62" s="407"/>
      <c r="M62" s="407"/>
      <c r="N62" s="407"/>
      <c r="O62" s="407"/>
      <c r="P62" s="407"/>
      <c r="Q62" s="407"/>
      <c r="R62" s="407"/>
      <c r="S62" s="407"/>
      <c r="T62" s="407"/>
      <c r="U62" s="222"/>
      <c r="V62" s="222"/>
    </row>
    <row r="63" outlineLevel="1">
      <c r="A63" s="222"/>
      <c r="B63" s="708" t="s">
        <v>3197</v>
      </c>
      <c r="C63" s="199" t="s">
        <v>3198</v>
      </c>
      <c r="D63" s="199" t="s">
        <v>541</v>
      </c>
      <c r="E63" s="386"/>
      <c r="F63" s="386"/>
      <c r="G63" s="386"/>
      <c r="H63" s="228" t="s">
        <v>3199</v>
      </c>
      <c r="I63" s="120"/>
      <c r="J63" s="117"/>
      <c r="K63" s="407"/>
      <c r="L63" s="407"/>
      <c r="M63" s="407"/>
      <c r="N63" s="407"/>
      <c r="O63" s="407"/>
      <c r="P63" s="407"/>
      <c r="Q63" s="407"/>
      <c r="R63" s="407"/>
      <c r="S63" s="407"/>
      <c r="T63" s="407"/>
      <c r="U63" s="207"/>
      <c r="V63" s="207"/>
    </row>
    <row r="64" outlineLevel="1">
      <c r="A64" s="324" t="s">
        <v>4952</v>
      </c>
      <c r="B64" s="117"/>
      <c r="C64" s="327" t="s">
        <v>48</v>
      </c>
      <c r="D64" s="327" t="s">
        <v>49</v>
      </c>
      <c r="E64" s="328" t="s">
        <v>50</v>
      </c>
      <c r="F64" s="329" t="s">
        <v>51</v>
      </c>
      <c r="G64" s="328" t="str">
        <f>'テンプレート'!G75</f>
        <v>ガード硬直</v>
      </c>
      <c r="H64" s="331" t="str">
        <f>'テンプレート'!H75</f>
        <v>Comment</v>
      </c>
      <c r="I64" s="120"/>
      <c r="J64" s="117"/>
      <c r="K64" s="333" t="str">
        <f>'テンプレート'!K75</f>
        <v>ベクトル</v>
      </c>
      <c r="L64" s="333" t="str">
        <f>'テンプレート'!L75</f>
        <v>KBG (R.E.)</v>
      </c>
      <c r="M64" s="333" t="str">
        <f>'テンプレート'!M75</f>
        <v>BKB (R.A.)</v>
      </c>
      <c r="N64" s="333" t="str">
        <f>'テンプレート'!N75</f>
        <v>FKB (R.F.)</v>
      </c>
      <c r="O64" s="334" t="str">
        <f>'テンプレート'!O75</f>
        <v>盾削り値</v>
      </c>
      <c r="P64" s="333" t="str">
        <f>'テンプレート'!P75</f>
        <v>ﾋｯﾄｽﾄｯﾌﾟ</v>
      </c>
      <c r="Q64" s="334" t="str">
        <f>'テンプレート'!Q75</f>
        <v>ずらし</v>
      </c>
      <c r="R64" s="333" t="str">
        <f>'テンプレート'!R75</f>
        <v>相殺</v>
      </c>
      <c r="S64" s="334" t="str">
        <f>'テンプレート'!S75</f>
        <v>相殺ﾓｰｼｮﾝ</v>
      </c>
      <c r="T64" s="334" t="str">
        <f>'テンプレート'!T75</f>
        <v>飛び道具</v>
      </c>
      <c r="U64" s="334" t="str">
        <f>'テンプレート'!U75</f>
        <v>慣性反転</v>
      </c>
      <c r="V64" s="334" t="str">
        <f>'テンプレート'!V75</f>
        <v>向き反転</v>
      </c>
    </row>
    <row r="65" outlineLevel="1">
      <c r="A65" s="358" t="s">
        <v>324</v>
      </c>
      <c r="B65" s="343" t="s">
        <v>1101</v>
      </c>
      <c r="C65" s="345" t="s">
        <v>2345</v>
      </c>
      <c r="D65" s="345" t="s">
        <v>190</v>
      </c>
      <c r="E65" s="407"/>
      <c r="F65" s="407"/>
      <c r="G65" s="407"/>
      <c r="H65" s="844" t="s">
        <v>4953</v>
      </c>
      <c r="I65" s="221"/>
      <c r="J65" s="110"/>
      <c r="K65" s="407"/>
      <c r="L65" s="407"/>
      <c r="M65" s="407"/>
      <c r="N65" s="407"/>
      <c r="O65" s="407"/>
      <c r="P65" s="407"/>
      <c r="Q65" s="407"/>
      <c r="R65" s="407"/>
      <c r="S65" s="407"/>
      <c r="T65" s="407"/>
      <c r="U65" s="344" t="b">
        <v>0</v>
      </c>
      <c r="V65" s="344" t="b">
        <v>1</v>
      </c>
    </row>
    <row r="66" outlineLevel="1">
      <c r="A66" s="222"/>
      <c r="B66" s="343" t="s">
        <v>4954</v>
      </c>
      <c r="C66" s="199" t="s">
        <v>370</v>
      </c>
      <c r="D66" s="127" t="s">
        <v>98</v>
      </c>
      <c r="E66" s="407"/>
      <c r="F66" s="407"/>
      <c r="G66" s="407"/>
      <c r="H66" s="231"/>
      <c r="J66" s="233"/>
      <c r="K66" s="407"/>
      <c r="L66" s="407"/>
      <c r="M66" s="407"/>
      <c r="N66" s="407"/>
      <c r="O66" s="407"/>
      <c r="P66" s="407"/>
      <c r="Q66" s="407"/>
      <c r="R66" s="407"/>
      <c r="S66" s="407"/>
      <c r="T66" s="407"/>
      <c r="U66" s="222"/>
      <c r="V66" s="222"/>
    </row>
    <row r="67" outlineLevel="1">
      <c r="A67" s="222"/>
      <c r="B67" s="343" t="s">
        <v>4955</v>
      </c>
      <c r="C67" s="407"/>
      <c r="D67" s="127" t="s">
        <v>150</v>
      </c>
      <c r="E67" s="407"/>
      <c r="F67" s="407"/>
      <c r="G67" s="407"/>
      <c r="H67" s="231"/>
      <c r="J67" s="233"/>
      <c r="K67" s="407"/>
      <c r="L67" s="407"/>
      <c r="M67" s="407"/>
      <c r="N67" s="407"/>
      <c r="O67" s="407"/>
      <c r="P67" s="407"/>
      <c r="Q67" s="407"/>
      <c r="R67" s="407"/>
      <c r="S67" s="407"/>
      <c r="T67" s="407"/>
      <c r="U67" s="222"/>
      <c r="V67" s="222"/>
    </row>
    <row r="68" outlineLevel="1">
      <c r="A68" s="222"/>
      <c r="B68" s="343" t="s">
        <v>4956</v>
      </c>
      <c r="C68" s="199" t="s">
        <v>205</v>
      </c>
      <c r="D68" s="200">
        <v>45.0</v>
      </c>
      <c r="E68" s="199" t="s">
        <v>3688</v>
      </c>
      <c r="F68" s="200" t="s">
        <v>3689</v>
      </c>
      <c r="G68" s="407"/>
      <c r="H68" s="231"/>
      <c r="J68" s="233"/>
      <c r="K68" s="200"/>
      <c r="L68" s="200"/>
      <c r="M68" s="205"/>
      <c r="N68" s="205"/>
      <c r="O68" s="200">
        <v>0.0</v>
      </c>
      <c r="P68" s="200">
        <v>1.0</v>
      </c>
      <c r="Q68" s="200">
        <v>1.0</v>
      </c>
      <c r="R68" s="205" t="b">
        <v>1</v>
      </c>
      <c r="S68" s="205" t="b">
        <v>1</v>
      </c>
      <c r="T68" s="205"/>
      <c r="U68" s="222"/>
      <c r="V68" s="222"/>
    </row>
    <row r="69" outlineLevel="1">
      <c r="A69" s="222"/>
      <c r="B69" s="343" t="s">
        <v>4957</v>
      </c>
      <c r="C69" s="199" t="s">
        <v>206</v>
      </c>
      <c r="D69" s="200">
        <v>35.0</v>
      </c>
      <c r="E69" s="199" t="s">
        <v>2848</v>
      </c>
      <c r="F69" s="200" t="s">
        <v>2849</v>
      </c>
      <c r="G69" s="407"/>
      <c r="H69" s="231"/>
      <c r="J69" s="233"/>
      <c r="K69" s="200"/>
      <c r="L69" s="200"/>
      <c r="M69" s="205"/>
      <c r="N69" s="205"/>
      <c r="O69" s="200">
        <v>0.0</v>
      </c>
      <c r="P69" s="200">
        <v>1.0</v>
      </c>
      <c r="Q69" s="200">
        <v>1.0</v>
      </c>
      <c r="R69" s="205" t="b">
        <v>1</v>
      </c>
      <c r="S69" s="205" t="b">
        <v>1</v>
      </c>
      <c r="T69" s="205"/>
      <c r="U69" s="222"/>
      <c r="V69" s="222"/>
    </row>
    <row r="70" outlineLevel="1">
      <c r="A70" s="222"/>
      <c r="B70" s="343" t="s">
        <v>4958</v>
      </c>
      <c r="C70" s="199" t="s">
        <v>1066</v>
      </c>
      <c r="D70" s="200">
        <v>43.0</v>
      </c>
      <c r="E70" s="199" t="s">
        <v>630</v>
      </c>
      <c r="F70" s="200" t="s">
        <v>2841</v>
      </c>
      <c r="G70" s="407"/>
      <c r="H70" s="231"/>
      <c r="J70" s="233"/>
      <c r="K70" s="200"/>
      <c r="L70" s="200"/>
      <c r="M70" s="205"/>
      <c r="N70" s="205"/>
      <c r="O70" s="200">
        <v>0.0</v>
      </c>
      <c r="P70" s="200">
        <v>1.0</v>
      </c>
      <c r="Q70" s="200">
        <v>1.0</v>
      </c>
      <c r="R70" s="205" t="b">
        <v>1</v>
      </c>
      <c r="S70" s="205" t="b">
        <v>1</v>
      </c>
      <c r="T70" s="205"/>
      <c r="U70" s="222"/>
      <c r="V70" s="222"/>
    </row>
    <row r="71" outlineLevel="1">
      <c r="A71" s="222"/>
      <c r="B71" s="343" t="s">
        <v>4959</v>
      </c>
      <c r="C71" s="199" t="s">
        <v>327</v>
      </c>
      <c r="D71" s="366">
        <v>39.0</v>
      </c>
      <c r="E71" s="199" t="s">
        <v>2678</v>
      </c>
      <c r="F71" s="200" t="s">
        <v>2679</v>
      </c>
      <c r="G71" s="407"/>
      <c r="H71" s="231"/>
      <c r="J71" s="233"/>
      <c r="K71" s="200"/>
      <c r="L71" s="200"/>
      <c r="M71" s="205"/>
      <c r="N71" s="205"/>
      <c r="O71" s="200">
        <v>0.0</v>
      </c>
      <c r="P71" s="200">
        <v>1.0</v>
      </c>
      <c r="Q71" s="200">
        <v>1.0</v>
      </c>
      <c r="R71" s="205" t="b">
        <v>1</v>
      </c>
      <c r="S71" s="205" t="b">
        <v>1</v>
      </c>
      <c r="T71" s="205"/>
      <c r="U71" s="222"/>
      <c r="V71" s="222"/>
    </row>
    <row r="72" outlineLevel="1">
      <c r="A72" s="222"/>
      <c r="B72" s="343" t="s">
        <v>4960</v>
      </c>
      <c r="C72" s="199" t="s">
        <v>1066</v>
      </c>
      <c r="D72" s="207"/>
      <c r="E72" s="199" t="s">
        <v>4961</v>
      </c>
      <c r="F72" s="200" t="s">
        <v>4962</v>
      </c>
      <c r="G72" s="407"/>
      <c r="H72" s="231"/>
      <c r="J72" s="233"/>
      <c r="K72" s="200"/>
      <c r="L72" s="200"/>
      <c r="M72" s="205"/>
      <c r="N72" s="205"/>
      <c r="O72" s="200">
        <v>0.0</v>
      </c>
      <c r="P72" s="200">
        <v>1.0</v>
      </c>
      <c r="Q72" s="200">
        <v>1.0</v>
      </c>
      <c r="R72" s="205" t="b">
        <v>1</v>
      </c>
      <c r="S72" s="205" t="b">
        <v>1</v>
      </c>
      <c r="T72" s="205"/>
      <c r="U72" s="222"/>
      <c r="V72" s="222"/>
    </row>
    <row r="73" outlineLevel="1">
      <c r="A73" s="222"/>
      <c r="B73" s="343" t="s">
        <v>4963</v>
      </c>
      <c r="C73" s="407"/>
      <c r="D73" s="200">
        <v>29.0</v>
      </c>
      <c r="E73" s="407"/>
      <c r="F73" s="407"/>
      <c r="G73" s="407"/>
      <c r="H73" s="231"/>
      <c r="J73" s="233"/>
      <c r="K73" s="407"/>
      <c r="L73" s="407"/>
      <c r="M73" s="407"/>
      <c r="N73" s="407"/>
      <c r="O73" s="407"/>
      <c r="P73" s="407"/>
      <c r="Q73" s="407"/>
      <c r="R73" s="407"/>
      <c r="S73" s="407"/>
      <c r="T73" s="407"/>
      <c r="U73" s="222"/>
      <c r="V73" s="222"/>
    </row>
    <row r="74" outlineLevel="1">
      <c r="A74" s="207"/>
      <c r="B74" s="343" t="s">
        <v>4964</v>
      </c>
      <c r="C74" s="199" t="s">
        <v>4965</v>
      </c>
      <c r="D74" s="200">
        <v>15.0</v>
      </c>
      <c r="E74" s="407"/>
      <c r="F74" s="407"/>
      <c r="G74" s="407"/>
      <c r="H74" s="112"/>
      <c r="I74" s="224"/>
      <c r="J74" s="114"/>
      <c r="K74" s="407"/>
      <c r="L74" s="407"/>
      <c r="M74" s="407"/>
      <c r="N74" s="407"/>
      <c r="O74" s="407"/>
      <c r="P74" s="407"/>
      <c r="Q74" s="407"/>
      <c r="R74" s="407"/>
      <c r="S74" s="407"/>
      <c r="T74" s="407"/>
      <c r="U74" s="207"/>
      <c r="V74" s="207"/>
    </row>
    <row r="75" outlineLevel="1">
      <c r="A75" s="324" t="s">
        <v>3208</v>
      </c>
      <c r="B75" s="117"/>
      <c r="C75" s="327" t="s">
        <v>48</v>
      </c>
      <c r="D75" s="327" t="s">
        <v>49</v>
      </c>
      <c r="E75" s="328" t="s">
        <v>50</v>
      </c>
      <c r="F75" s="329" t="s">
        <v>51</v>
      </c>
      <c r="G75" s="328" t="str">
        <f>'テンプレート'!G80</f>
        <v>ガード硬直</v>
      </c>
      <c r="H75" s="331" t="str">
        <f>'テンプレート'!H80</f>
        <v>Comment</v>
      </c>
      <c r="I75" s="120"/>
      <c r="J75" s="117"/>
      <c r="K75" s="333" t="str">
        <f>'テンプレート'!K80</f>
        <v>ベクトル</v>
      </c>
      <c r="L75" s="333" t="str">
        <f>'テンプレート'!L80</f>
        <v>KBG (R.E.)</v>
      </c>
      <c r="M75" s="333" t="str">
        <f>'テンプレート'!M80</f>
        <v>BKB (R.A.)</v>
      </c>
      <c r="N75" s="333" t="str">
        <f>'テンプレート'!N80</f>
        <v>FKB (R.F.)</v>
      </c>
      <c r="O75" s="334" t="str">
        <f>'テンプレート'!O80</f>
        <v>盾削り値</v>
      </c>
      <c r="P75" s="333" t="str">
        <f>'テンプレート'!P80</f>
        <v>ﾋｯﾄｽﾄｯﾌﾟ</v>
      </c>
      <c r="Q75" s="334" t="str">
        <f>'テンプレート'!Q80</f>
        <v>ずらし</v>
      </c>
      <c r="R75" s="333" t="str">
        <f>'テンプレート'!R80</f>
        <v>相殺</v>
      </c>
      <c r="S75" s="334" t="str">
        <f>'テンプレート'!S80</f>
        <v>相殺ﾓｰｼｮﾝ</v>
      </c>
      <c r="T75" s="334" t="str">
        <f>'テンプレート'!T80</f>
        <v>飛び道具</v>
      </c>
      <c r="U75" s="334" t="str">
        <f>'テンプレート'!U80</f>
        <v>慣性反転</v>
      </c>
      <c r="V75" s="334" t="str">
        <f>'テンプレート'!V80</f>
        <v>向き反転</v>
      </c>
    </row>
    <row r="76" outlineLevel="1">
      <c r="A76" s="1237" t="s">
        <v>324</v>
      </c>
      <c r="B76" s="848"/>
      <c r="C76" s="407"/>
      <c r="D76" s="407"/>
      <c r="E76" s="407"/>
      <c r="F76" s="407"/>
      <c r="G76" s="407"/>
      <c r="H76" s="228" t="s">
        <v>4966</v>
      </c>
      <c r="I76" s="120"/>
      <c r="J76" s="117"/>
      <c r="K76" s="407"/>
      <c r="L76" s="407"/>
      <c r="M76" s="407"/>
      <c r="N76" s="407"/>
      <c r="O76" s="407"/>
      <c r="P76" s="407"/>
      <c r="Q76" s="407"/>
      <c r="R76" s="407"/>
      <c r="S76" s="407"/>
      <c r="T76" s="407"/>
      <c r="U76" s="205" t="s">
        <v>340</v>
      </c>
      <c r="V76" s="205" t="b">
        <v>1</v>
      </c>
    </row>
    <row r="77" outlineLevel="1">
      <c r="A77" s="324" t="s">
        <v>4967</v>
      </c>
      <c r="B77" s="117"/>
      <c r="C77" s="327" t="s">
        <v>48</v>
      </c>
      <c r="D77" s="327" t="s">
        <v>49</v>
      </c>
      <c r="E77" s="328" t="s">
        <v>50</v>
      </c>
      <c r="F77" s="329" t="s">
        <v>51</v>
      </c>
      <c r="G77" s="328" t="str">
        <f>'テンプレート'!G85</f>
        <v>ガード硬直</v>
      </c>
      <c r="H77" s="331" t="str">
        <f>'テンプレート'!H85</f>
        <v>Comment</v>
      </c>
      <c r="I77" s="120"/>
      <c r="J77" s="117"/>
      <c r="K77" s="333" t="str">
        <f>'テンプレート'!K85</f>
        <v>ベクトル</v>
      </c>
      <c r="L77" s="333" t="str">
        <f>'テンプレート'!L85</f>
        <v>KBG (R.E.)</v>
      </c>
      <c r="M77" s="333" t="str">
        <f>'テンプレート'!M85</f>
        <v>BKB (R.A.)</v>
      </c>
      <c r="N77" s="333" t="str">
        <f>'テンプレート'!N85</f>
        <v>FKB (R.F.)</v>
      </c>
      <c r="O77" s="334" t="str">
        <f>'テンプレート'!O85</f>
        <v>盾削り値</v>
      </c>
      <c r="P77" s="333" t="str">
        <f>'テンプレート'!P85</f>
        <v>ﾋｯﾄｽﾄｯﾌﾟ</v>
      </c>
      <c r="Q77" s="334" t="str">
        <f>'テンプレート'!Q85</f>
        <v>ずらし</v>
      </c>
      <c r="R77" s="333" t="str">
        <f>'テンプレート'!R85</f>
        <v>相殺</v>
      </c>
      <c r="S77" s="334" t="str">
        <f>'テンプレート'!S85</f>
        <v>相殺ﾓｰｼｮﾝ</v>
      </c>
      <c r="T77" s="334" t="str">
        <f>'テンプレート'!T85</f>
        <v>飛び道具</v>
      </c>
      <c r="U77" s="334" t="str">
        <f>'テンプレート'!U85</f>
        <v>慣性反転</v>
      </c>
      <c r="V77" s="334" t="str">
        <f>'テンプレート'!V85</f>
        <v>向き反転</v>
      </c>
    </row>
    <row r="78" outlineLevel="1">
      <c r="A78" s="1237" t="s">
        <v>322</v>
      </c>
      <c r="B78" s="388" t="s">
        <v>4968</v>
      </c>
      <c r="C78" s="200" t="s">
        <v>4969</v>
      </c>
      <c r="D78" s="355" t="s">
        <v>121</v>
      </c>
      <c r="E78" s="407"/>
      <c r="F78" s="407"/>
      <c r="G78" s="407"/>
      <c r="H78" s="243" t="s">
        <v>4970</v>
      </c>
      <c r="I78" s="221"/>
      <c r="J78" s="110"/>
      <c r="K78" s="407"/>
      <c r="L78" s="407"/>
      <c r="M78" s="407"/>
      <c r="N78" s="407"/>
      <c r="O78" s="407"/>
      <c r="P78" s="407"/>
      <c r="Q78" s="407"/>
      <c r="R78" s="407"/>
      <c r="S78" s="407"/>
      <c r="T78" s="407"/>
      <c r="U78" s="344" t="b">
        <v>0</v>
      </c>
      <c r="V78" s="344" t="b">
        <v>0</v>
      </c>
    </row>
    <row r="79" outlineLevel="1">
      <c r="A79" s="1237" t="s">
        <v>359</v>
      </c>
      <c r="B79" s="388" t="s">
        <v>614</v>
      </c>
      <c r="C79" s="407"/>
      <c r="D79" s="355" t="s">
        <v>345</v>
      </c>
      <c r="E79" s="407"/>
      <c r="F79" s="407"/>
      <c r="G79" s="407"/>
      <c r="H79" s="231"/>
      <c r="J79" s="233"/>
      <c r="K79" s="407"/>
      <c r="L79" s="407"/>
      <c r="M79" s="407"/>
      <c r="N79" s="407"/>
      <c r="O79" s="407"/>
      <c r="P79" s="407"/>
      <c r="Q79" s="407"/>
      <c r="R79" s="407"/>
      <c r="S79" s="407"/>
      <c r="T79" s="407"/>
      <c r="U79" s="222"/>
      <c r="V79" s="222"/>
    </row>
    <row r="80" outlineLevel="1">
      <c r="A80" s="1237" t="s">
        <v>324</v>
      </c>
      <c r="B80" s="388" t="s">
        <v>4971</v>
      </c>
      <c r="C80" s="407"/>
      <c r="D80" s="355" t="s">
        <v>835</v>
      </c>
      <c r="E80" s="407"/>
      <c r="F80" s="407"/>
      <c r="G80" s="407"/>
      <c r="H80" s="231"/>
      <c r="J80" s="233"/>
      <c r="K80" s="407"/>
      <c r="L80" s="407"/>
      <c r="M80" s="407"/>
      <c r="N80" s="407"/>
      <c r="O80" s="407"/>
      <c r="P80" s="407"/>
      <c r="Q80" s="407"/>
      <c r="R80" s="407"/>
      <c r="S80" s="407"/>
      <c r="T80" s="407"/>
      <c r="U80" s="222"/>
      <c r="V80" s="222"/>
    </row>
    <row r="81" outlineLevel="1">
      <c r="A81" s="358" t="s">
        <v>3201</v>
      </c>
      <c r="B81" s="388" t="s">
        <v>640</v>
      </c>
      <c r="C81" s="345" t="s">
        <v>4972</v>
      </c>
      <c r="D81" s="407"/>
      <c r="E81" s="199" t="s">
        <v>453</v>
      </c>
      <c r="F81" s="200">
        <v>1.92</v>
      </c>
      <c r="G81" s="199" t="s">
        <v>292</v>
      </c>
      <c r="H81" s="231"/>
      <c r="J81" s="233"/>
      <c r="K81" s="200"/>
      <c r="L81" s="200"/>
      <c r="M81" s="205"/>
      <c r="N81" s="205"/>
      <c r="O81" s="200">
        <v>0.0</v>
      </c>
      <c r="P81" s="200">
        <v>1.0</v>
      </c>
      <c r="Q81" s="200">
        <v>1.0</v>
      </c>
      <c r="R81" s="205" t="b">
        <v>1</v>
      </c>
      <c r="S81" s="205" t="b">
        <v>0</v>
      </c>
      <c r="T81" s="205" t="b">
        <v>1</v>
      </c>
      <c r="U81" s="222"/>
      <c r="V81" s="222"/>
    </row>
    <row r="82" outlineLevel="1">
      <c r="A82" s="222"/>
      <c r="B82" s="388" t="s">
        <v>646</v>
      </c>
      <c r="C82" s="345" t="s">
        <v>4973</v>
      </c>
      <c r="D82" s="407"/>
      <c r="E82" s="199" t="s">
        <v>3301</v>
      </c>
      <c r="F82" s="200">
        <v>1.08</v>
      </c>
      <c r="G82" s="199" t="s">
        <v>292</v>
      </c>
      <c r="H82" s="231"/>
      <c r="J82" s="233"/>
      <c r="K82" s="200"/>
      <c r="L82" s="200"/>
      <c r="M82" s="205"/>
      <c r="N82" s="205"/>
      <c r="O82" s="200">
        <v>0.0</v>
      </c>
      <c r="P82" s="200">
        <v>1.0</v>
      </c>
      <c r="Q82" s="200">
        <v>1.0</v>
      </c>
      <c r="R82" s="205" t="b">
        <v>1</v>
      </c>
      <c r="S82" s="205" t="b">
        <v>0</v>
      </c>
      <c r="T82" s="205" t="b">
        <v>1</v>
      </c>
      <c r="U82" s="222"/>
      <c r="V82" s="222"/>
    </row>
    <row r="83" outlineLevel="1">
      <c r="A83" s="222"/>
      <c r="B83" s="388" t="s">
        <v>418</v>
      </c>
      <c r="C83" s="199" t="s">
        <v>1419</v>
      </c>
      <c r="D83" s="407"/>
      <c r="E83" s="199" t="s">
        <v>74</v>
      </c>
      <c r="F83" s="200">
        <v>14.399999999999999</v>
      </c>
      <c r="G83" s="199" t="s">
        <v>193</v>
      </c>
      <c r="H83" s="231"/>
      <c r="J83" s="233"/>
      <c r="K83" s="200"/>
      <c r="L83" s="200"/>
      <c r="M83" s="205"/>
      <c r="N83" s="205"/>
      <c r="O83" s="200">
        <v>0.0</v>
      </c>
      <c r="P83" s="200">
        <v>1.0</v>
      </c>
      <c r="Q83" s="200">
        <v>1.0</v>
      </c>
      <c r="R83" s="205" t="b">
        <v>1</v>
      </c>
      <c r="S83" s="205" t="b">
        <v>0</v>
      </c>
      <c r="T83" s="205" t="b">
        <v>1</v>
      </c>
      <c r="U83" s="222"/>
      <c r="V83" s="222"/>
    </row>
    <row r="84" outlineLevel="1">
      <c r="A84" s="207"/>
      <c r="B84" s="388" t="s">
        <v>1400</v>
      </c>
      <c r="C84" s="199" t="s">
        <v>77</v>
      </c>
      <c r="D84" s="407"/>
      <c r="E84" s="199" t="s">
        <v>173</v>
      </c>
      <c r="F84" s="200">
        <v>12.0</v>
      </c>
      <c r="G84" s="199" t="s">
        <v>193</v>
      </c>
      <c r="H84" s="112"/>
      <c r="I84" s="224"/>
      <c r="J84" s="114"/>
      <c r="K84" s="200"/>
      <c r="L84" s="200"/>
      <c r="M84" s="205"/>
      <c r="N84" s="205"/>
      <c r="O84" s="200">
        <v>0.0</v>
      </c>
      <c r="P84" s="200">
        <v>1.0</v>
      </c>
      <c r="Q84" s="200">
        <v>1.0</v>
      </c>
      <c r="R84" s="205" t="b">
        <v>1</v>
      </c>
      <c r="S84" s="205" t="b">
        <v>0</v>
      </c>
      <c r="T84" s="205" t="b">
        <v>1</v>
      </c>
      <c r="U84" s="207"/>
      <c r="V84" s="207"/>
    </row>
    <row r="85">
      <c r="A85" s="312"/>
      <c r="B85" s="315"/>
      <c r="C85" s="317"/>
      <c r="D85" s="317"/>
      <c r="E85" s="318"/>
      <c r="F85" s="318"/>
      <c r="G85" s="318"/>
      <c r="H85" s="319"/>
      <c r="I85" s="319"/>
      <c r="J85" s="320"/>
      <c r="K85" s="320"/>
      <c r="L85" s="320"/>
      <c r="M85" s="320"/>
      <c r="N85" s="320"/>
      <c r="O85" s="320"/>
      <c r="P85" s="320"/>
      <c r="Q85" s="180"/>
      <c r="R85" s="180"/>
      <c r="S85" s="180"/>
      <c r="T85" s="180"/>
      <c r="U85" s="180"/>
      <c r="V85" s="180"/>
    </row>
    <row r="86">
      <c r="A86" s="390" t="str">
        <f>'テンプレート'!A91</f>
        <v>Grabs and Throws</v>
      </c>
      <c r="B86" s="110"/>
      <c r="C86" s="319"/>
      <c r="D86" s="319"/>
      <c r="E86" s="320"/>
      <c r="F86" s="392"/>
      <c r="G86" s="392"/>
      <c r="H86" s="320"/>
      <c r="I86" s="320"/>
      <c r="J86" s="320"/>
      <c r="K86" s="320"/>
      <c r="L86" s="320"/>
      <c r="M86" s="320"/>
      <c r="N86" s="180"/>
      <c r="O86" s="180"/>
      <c r="P86" s="180"/>
      <c r="Q86" s="320"/>
      <c r="R86" s="320"/>
      <c r="S86" s="320"/>
      <c r="T86" s="320"/>
      <c r="U86" s="320"/>
      <c r="V86" s="320"/>
    </row>
    <row r="87" outlineLevel="1">
      <c r="A87" s="112"/>
      <c r="B87" s="114"/>
      <c r="C87" s="393" t="str">
        <f>'テンプレート'!C92</f>
        <v>Active</v>
      </c>
      <c r="D87" s="393" t="str">
        <f>'テンプレート'!D92</f>
        <v>Duration</v>
      </c>
      <c r="E87" s="393" t="str">
        <f>'テンプレート'!E92</f>
        <v>Base Damage</v>
      </c>
      <c r="F87" s="396" t="str">
        <f>'テンプレート'!F92</f>
        <v>Damage (1v1)</v>
      </c>
      <c r="G87" s="319"/>
      <c r="H87" s="319"/>
      <c r="I87" s="319"/>
      <c r="J87" s="320"/>
      <c r="K87" s="320"/>
      <c r="L87" s="320"/>
      <c r="M87" s="320"/>
      <c r="N87" s="320"/>
      <c r="O87" s="320"/>
      <c r="P87" s="320"/>
      <c r="Q87" s="320"/>
      <c r="R87" s="320"/>
      <c r="S87" s="320"/>
      <c r="T87" s="320"/>
      <c r="U87" s="320"/>
      <c r="V87" s="320"/>
    </row>
    <row r="88" outlineLevel="1">
      <c r="A88" s="398" t="str">
        <f>'テンプレート'!A93</f>
        <v>Grabs攻撃</v>
      </c>
      <c r="B88" s="399" t="str">
        <f>'テンプレート'!B93</f>
        <v>Grabs攻撃</v>
      </c>
      <c r="C88" s="127" t="s">
        <v>429</v>
      </c>
      <c r="D88" s="127" t="s">
        <v>66</v>
      </c>
      <c r="E88" s="127" t="s">
        <v>452</v>
      </c>
      <c r="F88" s="200">
        <f>E88*1.2</f>
        <v>1.56</v>
      </c>
      <c r="G88" s="319"/>
      <c r="H88" s="319"/>
      <c r="I88" s="319"/>
      <c r="J88" s="320"/>
      <c r="K88" s="320"/>
      <c r="L88" s="320"/>
      <c r="M88" s="320"/>
      <c r="N88" s="320"/>
      <c r="O88" s="320"/>
      <c r="P88" s="320"/>
      <c r="Q88" s="320"/>
      <c r="R88" s="320"/>
      <c r="S88" s="320"/>
      <c r="T88" s="320"/>
      <c r="U88" s="320"/>
      <c r="V88" s="320"/>
    </row>
    <row r="89" outlineLevel="1">
      <c r="A89" s="400" t="str">
        <f>'テンプレート'!A94</f>
        <v>Grabs</v>
      </c>
      <c r="B89" s="399" t="str">
        <f>'テンプレート'!B94</f>
        <v>On-Spot</v>
      </c>
      <c r="C89" s="127" t="s">
        <v>285</v>
      </c>
      <c r="D89" s="127" t="s">
        <v>172</v>
      </c>
      <c r="E89" s="401"/>
      <c r="F89" s="402"/>
      <c r="G89" s="402"/>
      <c r="H89" s="319"/>
      <c r="I89" s="319"/>
      <c r="J89" s="320"/>
      <c r="K89" s="320"/>
      <c r="L89" s="320"/>
      <c r="M89" s="320"/>
      <c r="N89" s="320"/>
      <c r="O89" s="320"/>
      <c r="P89" s="320"/>
      <c r="Q89" s="320"/>
      <c r="R89" s="320"/>
      <c r="S89" s="320"/>
      <c r="T89" s="320"/>
      <c r="U89" s="320"/>
      <c r="V89" s="320"/>
    </row>
    <row r="90" outlineLevel="1">
      <c r="A90" s="231"/>
      <c r="B90" s="399" t="str">
        <f>'テンプレート'!B95</f>
        <v>ダッシュ</v>
      </c>
      <c r="C90" s="127" t="s">
        <v>314</v>
      </c>
      <c r="D90" s="127" t="s">
        <v>461</v>
      </c>
      <c r="E90" s="401"/>
      <c r="F90" s="402"/>
      <c r="G90" s="402"/>
      <c r="H90" s="319"/>
      <c r="I90" s="319"/>
      <c r="J90" s="320"/>
      <c r="K90" s="320"/>
      <c r="L90" s="320"/>
      <c r="M90" s="320"/>
      <c r="N90" s="320"/>
      <c r="O90" s="320"/>
      <c r="P90" s="320"/>
      <c r="Q90" s="320"/>
      <c r="R90" s="320"/>
      <c r="S90" s="320"/>
      <c r="T90" s="320"/>
      <c r="U90" s="320"/>
      <c r="V90" s="320"/>
    </row>
    <row r="91" outlineLevel="1">
      <c r="A91" s="112"/>
      <c r="B91" s="399" t="str">
        <f>'テンプレート'!B96</f>
        <v>ふりむき</v>
      </c>
      <c r="C91" s="127" t="s">
        <v>840</v>
      </c>
      <c r="D91" s="127" t="s">
        <v>345</v>
      </c>
      <c r="E91" s="319"/>
      <c r="F91" s="402"/>
      <c r="G91" s="402"/>
      <c r="H91" s="319"/>
      <c r="I91" s="319"/>
      <c r="J91" s="320"/>
      <c r="K91" s="320"/>
      <c r="L91" s="320"/>
      <c r="M91" s="320"/>
      <c r="N91" s="320"/>
      <c r="O91" s="320"/>
      <c r="P91" s="320"/>
      <c r="Q91" s="320"/>
      <c r="R91" s="320"/>
      <c r="S91" s="320"/>
      <c r="T91" s="320"/>
      <c r="U91" s="320"/>
      <c r="V91" s="320"/>
    </row>
    <row r="92" outlineLevel="1">
      <c r="A92" s="403" t="str">
        <f>'テンプレート'!A97</f>
        <v>Throws</v>
      </c>
      <c r="B92" s="117"/>
      <c r="C92" s="393" t="str">
        <f>'テンプレート'!C97</f>
        <v>Active</v>
      </c>
      <c r="D92" s="393" t="str">
        <f>'テンプレート'!D97</f>
        <v>Duration</v>
      </c>
      <c r="E92" s="393" t="str">
        <f>'テンプレート'!E97</f>
        <v>Base Damage</v>
      </c>
      <c r="F92" s="393" t="str">
        <f>'テンプレート'!F97</f>
        <v>Damage (1v1)</v>
      </c>
      <c r="G92" s="712" t="str">
        <f>'テンプレート'!G97</f>
        <v>Comment</v>
      </c>
      <c r="H92" s="1036" t="str">
        <f>'テンプレート'!H97</f>
        <v/>
      </c>
      <c r="I92" s="120"/>
      <c r="J92" s="117"/>
      <c r="K92" s="405" t="str">
        <f>'テンプレート'!K97</f>
        <v>ベクトル</v>
      </c>
      <c r="L92" s="405" t="str">
        <f>'テンプレート'!L97</f>
        <v>KBG (R.E.)</v>
      </c>
      <c r="M92" s="405" t="str">
        <f>'テンプレート'!M97</f>
        <v>BKB (R.A.)</v>
      </c>
      <c r="N92" s="405" t="str">
        <f>'テンプレート'!N97</f>
        <v>FKB (R.F.)</v>
      </c>
      <c r="O92" s="406" t="str">
        <f>'テンプレート'!O97</f>
        <v>盾削り値</v>
      </c>
      <c r="P92" s="405" t="str">
        <f>'テンプレート'!P97</f>
        <v>ﾋｯﾄｽﾄｯﾌﾟ</v>
      </c>
      <c r="Q92" s="406" t="str">
        <f>'テンプレート'!Q97</f>
        <v>ずらし</v>
      </c>
      <c r="R92" s="408"/>
      <c r="S92" s="408"/>
      <c r="T92" s="408"/>
      <c r="U92" s="408"/>
      <c r="V92" s="408"/>
    </row>
    <row r="93" outlineLevel="1">
      <c r="A93" s="411" t="str">
        <f>'テンプレート'!A98</f>
        <v>前Throws</v>
      </c>
      <c r="B93" s="399" t="str">
        <f>'テンプレート'!B98</f>
        <v>打撃</v>
      </c>
      <c r="C93" s="426"/>
      <c r="D93" s="407"/>
      <c r="E93" s="426" t="s">
        <v>190</v>
      </c>
      <c r="F93" s="407"/>
      <c r="G93" s="407"/>
      <c r="H93" s="1141"/>
      <c r="I93" s="221"/>
      <c r="J93" s="110"/>
      <c r="K93" s="407"/>
      <c r="L93" s="407"/>
      <c r="M93" s="407"/>
      <c r="N93" s="407"/>
      <c r="O93" s="407"/>
      <c r="P93" s="407"/>
      <c r="Q93" s="407"/>
      <c r="R93" s="408"/>
      <c r="S93" s="320"/>
      <c r="T93" s="320"/>
      <c r="U93" s="320"/>
      <c r="V93" s="320"/>
    </row>
    <row r="94" outlineLevel="1">
      <c r="A94" s="207"/>
      <c r="B94" s="399" t="str">
        <f>'テンプレート'!B99</f>
        <v>Throws</v>
      </c>
      <c r="C94" s="207"/>
      <c r="D94" s="127" t="s">
        <v>205</v>
      </c>
      <c r="E94" s="207"/>
      <c r="F94" s="199" t="s">
        <v>79</v>
      </c>
      <c r="G94" s="200">
        <f>IFERROR(F94*1.2, "-")</f>
        <v>10.8</v>
      </c>
      <c r="H94" s="112"/>
      <c r="I94" s="224"/>
      <c r="J94" s="114"/>
      <c r="K94" s="203"/>
      <c r="L94" s="203"/>
      <c r="M94" s="204"/>
      <c r="N94" s="204"/>
      <c r="O94" s="407"/>
      <c r="P94" s="407"/>
      <c r="Q94" s="407"/>
      <c r="R94" s="408"/>
      <c r="S94" s="320"/>
      <c r="T94" s="320"/>
      <c r="U94" s="320"/>
      <c r="V94" s="320"/>
    </row>
    <row r="95" outlineLevel="1">
      <c r="A95" s="411" t="str">
        <f>'テンプレート'!A100</f>
        <v>後Throws</v>
      </c>
      <c r="B95" s="399" t="str">
        <f>'テンプレート'!B100</f>
        <v>打撃</v>
      </c>
      <c r="C95" s="426"/>
      <c r="D95" s="407"/>
      <c r="E95" s="426" t="s">
        <v>121</v>
      </c>
      <c r="F95" s="407"/>
      <c r="G95" s="407"/>
      <c r="H95" s="1141"/>
      <c r="I95" s="221"/>
      <c r="J95" s="110"/>
      <c r="K95" s="407"/>
      <c r="L95" s="407"/>
      <c r="M95" s="407"/>
      <c r="N95" s="407"/>
      <c r="O95" s="407"/>
      <c r="P95" s="407"/>
      <c r="Q95" s="407"/>
      <c r="R95" s="408"/>
      <c r="S95" s="320"/>
      <c r="T95" s="320"/>
      <c r="U95" s="320"/>
      <c r="V95" s="320"/>
    </row>
    <row r="96" outlineLevel="1">
      <c r="A96" s="207"/>
      <c r="B96" s="399" t="str">
        <f>'テンプレート'!B101</f>
        <v>Throws</v>
      </c>
      <c r="C96" s="207"/>
      <c r="D96" s="127" t="s">
        <v>166</v>
      </c>
      <c r="E96" s="207"/>
      <c r="F96" s="199" t="s">
        <v>191</v>
      </c>
      <c r="G96" s="200">
        <f>IFERROR(F96*1.2, "-")</f>
        <v>13.2</v>
      </c>
      <c r="H96" s="112"/>
      <c r="I96" s="224"/>
      <c r="J96" s="114"/>
      <c r="K96" s="203"/>
      <c r="L96" s="203"/>
      <c r="M96" s="204"/>
      <c r="N96" s="204"/>
      <c r="O96" s="407"/>
      <c r="P96" s="407"/>
      <c r="Q96" s="407"/>
      <c r="R96" s="408"/>
      <c r="S96" s="320"/>
      <c r="T96" s="320"/>
      <c r="U96" s="320"/>
      <c r="V96" s="320"/>
    </row>
    <row r="97" outlineLevel="1">
      <c r="A97" s="411" t="str">
        <f>'テンプレート'!A102</f>
        <v>上Throws</v>
      </c>
      <c r="B97" s="399" t="str">
        <f>'テンプレート'!B102</f>
        <v>打撃</v>
      </c>
      <c r="C97" s="426"/>
      <c r="D97" s="407"/>
      <c r="E97" s="426" t="s">
        <v>548</v>
      </c>
      <c r="F97" s="407"/>
      <c r="G97" s="407"/>
      <c r="H97" s="1141"/>
      <c r="I97" s="221"/>
      <c r="J97" s="110"/>
      <c r="K97" s="407"/>
      <c r="L97" s="407"/>
      <c r="M97" s="407"/>
      <c r="N97" s="407"/>
      <c r="O97" s="407"/>
      <c r="P97" s="407"/>
      <c r="Q97" s="407"/>
      <c r="R97" s="408"/>
      <c r="S97" s="320"/>
      <c r="T97" s="320"/>
      <c r="U97" s="320"/>
      <c r="V97" s="320"/>
    </row>
    <row r="98" outlineLevel="1">
      <c r="A98" s="207"/>
      <c r="B98" s="399" t="str">
        <f>'テンプレート'!B103</f>
        <v>Throws</v>
      </c>
      <c r="C98" s="207"/>
      <c r="D98" s="127" t="s">
        <v>694</v>
      </c>
      <c r="E98" s="207"/>
      <c r="F98" s="199" t="s">
        <v>173</v>
      </c>
      <c r="G98" s="200">
        <f>IFERROR(F98*1.2, "-")</f>
        <v>12</v>
      </c>
      <c r="H98" s="112"/>
      <c r="I98" s="224"/>
      <c r="J98" s="114"/>
      <c r="K98" s="203"/>
      <c r="L98" s="203"/>
      <c r="M98" s="204"/>
      <c r="N98" s="204"/>
      <c r="O98" s="407"/>
      <c r="P98" s="407"/>
      <c r="Q98" s="407"/>
      <c r="R98" s="408"/>
      <c r="S98" s="179"/>
      <c r="T98" s="179"/>
      <c r="U98" s="179"/>
      <c r="V98" s="179"/>
    </row>
    <row r="99" outlineLevel="1">
      <c r="A99" s="411" t="str">
        <f>'テンプレート'!A104</f>
        <v>下Throws</v>
      </c>
      <c r="B99" s="399" t="str">
        <f>'テンプレート'!B104</f>
        <v>打撃</v>
      </c>
      <c r="C99" s="426"/>
      <c r="D99" s="407"/>
      <c r="E99" s="426" t="s">
        <v>211</v>
      </c>
      <c r="F99" s="407"/>
      <c r="G99" s="407"/>
      <c r="H99" s="283" t="s">
        <v>3229</v>
      </c>
      <c r="I99" s="221"/>
      <c r="J99" s="110"/>
      <c r="K99" s="407"/>
      <c r="L99" s="407"/>
      <c r="M99" s="407"/>
      <c r="N99" s="407"/>
      <c r="O99" s="407"/>
      <c r="P99" s="407"/>
      <c r="Q99" s="407"/>
      <c r="R99" s="408"/>
      <c r="S99" s="179"/>
      <c r="T99" s="179"/>
      <c r="U99" s="179"/>
      <c r="V99" s="179"/>
    </row>
    <row r="100" outlineLevel="1">
      <c r="A100" s="207"/>
      <c r="B100" s="399" t="str">
        <f>'テンプレート'!B105</f>
        <v>Throws</v>
      </c>
      <c r="C100" s="207"/>
      <c r="D100" s="127" t="s">
        <v>327</v>
      </c>
      <c r="E100" s="207"/>
      <c r="F100" s="199" t="s">
        <v>66</v>
      </c>
      <c r="G100" s="200">
        <f>IFERROR(F100*1.2, "-")</f>
        <v>7.2</v>
      </c>
      <c r="H100" s="112"/>
      <c r="I100" s="224"/>
      <c r="J100" s="114"/>
      <c r="K100" s="203"/>
      <c r="L100" s="203"/>
      <c r="M100" s="204"/>
      <c r="N100" s="204"/>
      <c r="O100" s="407"/>
      <c r="P100" s="407"/>
      <c r="Q100" s="407"/>
      <c r="R100" s="408"/>
      <c r="S100" s="179"/>
      <c r="T100" s="179"/>
      <c r="U100" s="179"/>
      <c r="V100" s="179"/>
    </row>
    <row r="101">
      <c r="A101" s="312"/>
      <c r="B101" s="315"/>
      <c r="C101" s="317"/>
      <c r="D101" s="317"/>
      <c r="E101" s="319"/>
      <c r="F101" s="248"/>
      <c r="G101" s="248"/>
      <c r="H101" s="319"/>
      <c r="I101" s="319"/>
      <c r="J101" s="320"/>
      <c r="K101" s="320"/>
      <c r="L101" s="121"/>
      <c r="M101" s="121"/>
      <c r="N101" s="121"/>
      <c r="O101" s="179"/>
      <c r="P101" s="179"/>
      <c r="Q101" s="121"/>
      <c r="R101" s="121"/>
      <c r="S101" s="121"/>
      <c r="T101" s="121"/>
      <c r="U101" s="121"/>
      <c r="V101" s="121"/>
    </row>
    <row r="102">
      <c r="A102" s="429" t="str">
        <f>'テンプレート'!A107</f>
        <v>Dodges</v>
      </c>
      <c r="B102" s="110"/>
      <c r="C102" s="392"/>
      <c r="D102" s="121"/>
      <c r="E102" s="121"/>
      <c r="F102" s="121"/>
      <c r="G102" s="121"/>
      <c r="H102" s="121"/>
      <c r="I102" s="121"/>
      <c r="J102" s="180"/>
      <c r="K102" s="121"/>
      <c r="L102" s="121"/>
      <c r="M102" s="121"/>
      <c r="N102" s="121"/>
      <c r="O102" s="121"/>
      <c r="P102" s="121"/>
      <c r="Q102" s="180"/>
      <c r="R102" s="121"/>
      <c r="S102" s="121"/>
      <c r="T102" s="121"/>
      <c r="U102" s="121"/>
      <c r="V102" s="121"/>
    </row>
    <row r="103" outlineLevel="1">
      <c r="A103" s="112"/>
      <c r="B103" s="114"/>
      <c r="C103" s="430" t="s">
        <v>487</v>
      </c>
      <c r="D103" s="430" t="s">
        <v>489</v>
      </c>
      <c r="E103" s="430" t="s">
        <v>49</v>
      </c>
      <c r="F103" s="430" t="s">
        <v>490</v>
      </c>
      <c r="G103" s="431"/>
      <c r="H103" s="319"/>
      <c r="I103" s="319"/>
      <c r="J103" s="320"/>
      <c r="K103" s="320"/>
      <c r="L103" s="121"/>
      <c r="M103" s="121"/>
      <c r="N103" s="121"/>
      <c r="O103" s="121"/>
      <c r="P103" s="121"/>
      <c r="Q103" s="121"/>
      <c r="R103" s="121"/>
      <c r="S103" s="121"/>
      <c r="T103" s="121"/>
      <c r="U103" s="121"/>
      <c r="V103" s="121"/>
    </row>
    <row r="104" outlineLevel="1">
      <c r="A104" s="432" t="str">
        <f>'テンプレート'!A109</f>
        <v>Ground Dodges</v>
      </c>
      <c r="B104" s="433" t="str">
        <f>'テンプレート'!B109</f>
        <v>On-Spot</v>
      </c>
      <c r="C104" s="127" t="str">
        <f t="array" ref="C104">INDEX(Dodges!$C$3:$U$84, MATCH($A$1,Dodges!$A$3:$A$85,0), MATCH(C103,Dodges!$C$2:$F$2,0))</f>
        <v>3-17</v>
      </c>
      <c r="D104" s="127" t="str">
        <f t="array" ref="D104">INDEX(Dodges!$C$3:$U$84, MATCH($A$1,Dodges!$A$3:$A$85,0), MATCH(D103,Dodges!$C$2:$F$2,0))</f>
        <v>6-17</v>
      </c>
      <c r="E104" s="127" t="str">
        <f t="array" ref="E104">INDEX(Dodges!$C$3:$U$84, MATCH($A$1,Dodges!$A$3:$A$85,0), MATCH(E103,Dodges!$C$2:$F$2,0))</f>
        <v>25 (20)</v>
      </c>
      <c r="F104" s="127" t="str">
        <f t="array" ref="F104">INDEX(Dodges!$C$3:$U$84, MATCH($A$1,Dodges!$A$3:$A$85,0), MATCH(F103,Dodges!$C$2:$F$2,0))</f>
        <v>33 (27)</v>
      </c>
      <c r="G104" s="402"/>
      <c r="H104" s="319"/>
      <c r="I104" s="319"/>
      <c r="J104" s="320"/>
      <c r="K104" s="320"/>
      <c r="L104" s="320"/>
      <c r="M104" s="121"/>
      <c r="N104" s="121"/>
      <c r="O104" s="121"/>
      <c r="P104" s="121"/>
      <c r="Q104" s="121"/>
      <c r="R104" s="121"/>
      <c r="S104" s="121"/>
      <c r="T104" s="121"/>
      <c r="U104" s="121"/>
      <c r="V104" s="121"/>
    </row>
    <row r="105" outlineLevel="1">
      <c r="A105" s="231"/>
      <c r="B105" s="433" t="str">
        <f>'テンプレート'!B110</f>
        <v>Forward</v>
      </c>
      <c r="C105" s="127" t="str">
        <f t="array" ref="C105">INDEX(Dodges!$G$3:$U$84, MATCH($A$1,Dodges!$A$3:$A$85,0), MATCH(C103,Dodges!$G$2:$J$2,0))</f>
        <v>4-15</v>
      </c>
      <c r="D105" s="127" t="str">
        <f t="array" ref="D105">INDEX(Dodges!$G$3:$U$84, MATCH($A$1,Dodges!$A$3:$A$85,0), MATCH(D103,Dodges!$G$2:$J$2,0))</f>
        <v>8-14</v>
      </c>
      <c r="E105" s="127" t="str">
        <f t="array" ref="E105">INDEX(Dodges!$G$3:$U$84, MATCH($A$1,Dodges!$A$3:$A$85,0), MATCH(E103,Dodges!$G$2:$J$2,0))</f>
        <v>29</v>
      </c>
      <c r="F105" s="127">
        <f t="array" ref="F105">INDEX(Dodges!$G$3:$U$84, MATCH($A$1,Dodges!$A$3:$A$85,0), MATCH(F103,Dodges!$G$2:$J$2,0))</f>
        <v>38</v>
      </c>
      <c r="G105" s="436"/>
      <c r="H105" s="319"/>
      <c r="I105" s="319"/>
      <c r="J105" s="320"/>
      <c r="K105" s="320"/>
      <c r="L105" s="320"/>
      <c r="M105" s="320"/>
      <c r="N105" s="320"/>
      <c r="O105" s="121"/>
      <c r="P105" s="121"/>
      <c r="Q105" s="121"/>
      <c r="R105" s="121"/>
      <c r="S105" s="121"/>
      <c r="T105" s="121"/>
      <c r="U105" s="121"/>
      <c r="V105" s="121"/>
    </row>
    <row r="106" outlineLevel="1">
      <c r="A106" s="112"/>
      <c r="B106" s="433" t="str">
        <f>'テンプレート'!B111</f>
        <v>Backward</v>
      </c>
      <c r="C106" s="127" t="str">
        <f t="array" ref="C106">INDEX(Dodges!$K$3:$U$84, MATCH($A$1,Dodges!$A$3:$A$85,0), MATCH(C103,Dodges!$K$2:$N$2,0))</f>
        <v>5-16</v>
      </c>
      <c r="D106" s="127" t="str">
        <f t="array" ref="D106">INDEX(Dodges!$K$3:$U$84, MATCH($A$1,Dodges!$A$3:$A$85,0), MATCH(D103,Dodges!$K$2:$N$2,0))</f>
        <v>9-14</v>
      </c>
      <c r="E106" s="127" t="str">
        <f t="array" ref="E106">INDEX(Dodges!$K$3:$U$84, MATCH($A$1,Dodges!$A$3:$A$85,0), MATCH(E103,Dodges!$K$2:$N$2,0))</f>
        <v>34</v>
      </c>
      <c r="F106" s="127" t="str">
        <f t="array" ref="F106">INDEX(Dodges!$K$3:$U$84, MATCH($A$1,Dodges!$A$3:$A$85,0), MATCH(F103,Dodges!$K$2:$N$2,0))</f>
        <v>51</v>
      </c>
      <c r="G106" s="436"/>
      <c r="H106" s="434"/>
      <c r="I106" s="434"/>
      <c r="J106" s="179"/>
      <c r="K106" s="179"/>
      <c r="L106" s="179"/>
      <c r="M106" s="179"/>
      <c r="N106" s="179"/>
      <c r="O106" s="121"/>
      <c r="P106" s="121"/>
      <c r="Q106" s="121"/>
      <c r="R106" s="121"/>
      <c r="S106" s="121"/>
      <c r="T106" s="121"/>
      <c r="U106" s="121"/>
      <c r="V106" s="121"/>
    </row>
    <row r="107" outlineLevel="1">
      <c r="A107" s="432" t="str">
        <f>'テンプレート'!A112</f>
        <v>AirDodges</v>
      </c>
      <c r="B107" s="433" t="str">
        <f>'テンプレート'!B112</f>
        <v>Neutral</v>
      </c>
      <c r="C107" s="127" t="str">
        <f t="array" ref="C107">INDEX(Dodges!$O$3:$U$84, MATCH($A$1,Dodges!$A$3:$A$85,0), MATCH(C103,Dodges!$O$2:$R$2,0))</f>
        <v>3-30</v>
      </c>
      <c r="D107" s="127" t="str">
        <f t="array" ref="D107">INDEX(Dodges!$O$3:$U$84, MATCH($A$1,Dodges!$A$3:$A$85,0), MATCH(D103,Dodges!$O$2:$R$2,0))</f>
        <v>6-27</v>
      </c>
      <c r="E107" s="127" t="str">
        <f t="array" ref="E107">INDEX(Dodges!$O$3:$U$84, MATCH($A$1,Dodges!$A$3:$A$85,0), MATCH(E103,Dodges!$O$2:$R$2,0))</f>
        <v>58</v>
      </c>
      <c r="F107" s="248"/>
      <c r="G107" s="248"/>
      <c r="H107" s="180"/>
      <c r="I107" s="180"/>
      <c r="J107" s="121"/>
      <c r="K107" s="121"/>
      <c r="L107" s="121"/>
      <c r="M107" s="121"/>
      <c r="N107" s="121"/>
      <c r="O107" s="320"/>
      <c r="P107" s="320"/>
      <c r="Q107" s="320"/>
      <c r="R107" s="320"/>
      <c r="S107" s="320"/>
      <c r="T107" s="320"/>
      <c r="U107" s="320"/>
      <c r="V107" s="320"/>
    </row>
    <row r="108" outlineLevel="1">
      <c r="A108" s="112"/>
      <c r="B108" s="433" t="str">
        <f>'テンプレート'!B113</f>
        <v>Directional</v>
      </c>
      <c r="C108" s="127" t="str">
        <f t="array" ref="C108">INDEX(Dodges!$S$3:$U$84, MATCH($A$1,Dodges!$A$3:$A$85,0), MATCH(C103,Dodges!$S$2:$U$2,0))</f>
        <v>3-21</v>
      </c>
      <c r="D108" s="127" t="str">
        <f t="array" ref="D108">INDEX(Dodges!$S$3:$U$84, MATCH($A$1,Dodges!$A$3:$A$85,0), MATCH(D103,Dodges!$S$2:$U$2,0))</f>
        <v>6-20</v>
      </c>
      <c r="E108" s="127" t="str">
        <f t="array" ref="E108">INDEX(Dodges!$S$3:$U$84, MATCH($A$1,Dodges!$A$3:$A$85,0), MATCH(E103,Dodges!$S$2:$U$2,0))</f>
        <v>真横：97
真上：133
真下：80</v>
      </c>
      <c r="F108" s="436"/>
      <c r="G108" s="436"/>
      <c r="H108" s="180"/>
      <c r="I108" s="180"/>
      <c r="J108" s="179"/>
      <c r="K108" s="179"/>
      <c r="L108" s="179"/>
      <c r="M108" s="179"/>
      <c r="N108" s="121"/>
      <c r="O108" s="180"/>
      <c r="P108" s="180"/>
      <c r="Q108" s="180"/>
      <c r="R108" s="180"/>
      <c r="S108" s="180"/>
      <c r="T108" s="180"/>
      <c r="U108" s="180"/>
      <c r="V108" s="180"/>
    </row>
    <row r="109">
      <c r="A109" s="438"/>
      <c r="B109" s="439"/>
      <c r="C109" s="431"/>
      <c r="D109" s="431"/>
      <c r="E109" s="440"/>
      <c r="F109" s="431"/>
      <c r="G109" s="431"/>
      <c r="H109" s="431"/>
      <c r="I109" s="431"/>
      <c r="J109" s="121"/>
      <c r="K109" s="319"/>
      <c r="L109" s="319"/>
      <c r="M109" s="319"/>
      <c r="N109" s="319"/>
      <c r="O109" s="180"/>
      <c r="P109" s="180"/>
      <c r="Q109" s="180"/>
      <c r="R109" s="180"/>
      <c r="S109" s="180"/>
      <c r="T109" s="180"/>
      <c r="U109" s="180"/>
      <c r="V109" s="180"/>
    </row>
    <row r="110">
      <c r="A110" s="441" t="str">
        <f>'テンプレート'!A115</f>
        <v>Common Actions</v>
      </c>
      <c r="B110" s="110"/>
      <c r="C110" s="320"/>
      <c r="D110" s="179"/>
      <c r="E110" s="320"/>
      <c r="F110" s="138"/>
      <c r="G110" s="138"/>
      <c r="H110" s="179"/>
      <c r="I110" s="179"/>
      <c r="J110" s="180"/>
      <c r="K110" s="180"/>
      <c r="L110" s="180"/>
      <c r="M110" s="180"/>
      <c r="N110" s="180"/>
      <c r="O110" s="180"/>
      <c r="P110" s="180"/>
      <c r="Q110" s="180"/>
      <c r="R110" s="180"/>
      <c r="S110" s="180"/>
      <c r="T110" s="180"/>
      <c r="U110" s="180"/>
      <c r="V110" s="180"/>
    </row>
    <row r="111" outlineLevel="1">
      <c r="A111" s="112"/>
      <c r="B111" s="114"/>
      <c r="C111" s="442" t="str">
        <f>'テンプレート'!C116</f>
        <v>Intangible</v>
      </c>
      <c r="D111" s="442" t="str">
        <f>'テンプレート'!D116</f>
        <v>Duration</v>
      </c>
      <c r="E111" s="442" t="str">
        <f>'テンプレート'!E116</f>
        <v>Active</v>
      </c>
      <c r="F111" s="442" t="str">
        <f>'テンプレート'!F116</f>
        <v>Base Damage</v>
      </c>
      <c r="G111" s="443" t="str">
        <f>'テンプレート'!G116</f>
        <v>Damage (1v1)</v>
      </c>
      <c r="H111" s="320"/>
      <c r="I111" s="320"/>
      <c r="J111" s="179"/>
      <c r="K111" s="444" t="str">
        <f>'テンプレート'!K116</f>
        <v>アイテム取得</v>
      </c>
      <c r="L111" s="117"/>
      <c r="M111" s="445" t="str">
        <f>'テンプレート'!M116</f>
        <v>取得フレーム</v>
      </c>
      <c r="N111" s="445" t="str">
        <f>'テンプレート'!N116</f>
        <v>Duration</v>
      </c>
      <c r="O111" s="180"/>
      <c r="P111" s="180"/>
      <c r="Q111" s="180"/>
      <c r="R111" s="180"/>
      <c r="S111" s="180"/>
      <c r="T111" s="180"/>
      <c r="U111" s="180"/>
      <c r="V111" s="180"/>
    </row>
    <row r="112" outlineLevel="1">
      <c r="A112" s="446" t="str">
        <f>'テンプレート'!A117</f>
        <v>Ledge Options</v>
      </c>
      <c r="B112" s="447" t="str">
        <f>'テンプレート'!B117</f>
        <v>崖つかまり</v>
      </c>
      <c r="C112" s="448"/>
      <c r="D112" s="127">
        <f t="array" ref="D112">INDEX('Ledge  Tech'!$C$3:$C$109, MATCH($A$1,'Ledge  Tech'!$A$3:$A$109,0), MATCH(D111,'Ledge  Tech'!$C$2,0))</f>
        <v>19</v>
      </c>
      <c r="E112" s="448"/>
      <c r="F112" s="448"/>
      <c r="G112" s="448"/>
      <c r="H112" s="320"/>
      <c r="I112" s="320"/>
      <c r="J112" s="121"/>
      <c r="K112" s="449" t="str">
        <f>'テンプレート'!K117</f>
        <v>小アイテム</v>
      </c>
      <c r="L112" s="450" t="str">
        <f>'テンプレート'!L117</f>
        <v>On-Spot</v>
      </c>
      <c r="M112" s="127" t="str">
        <f t="array" ref="M112">INDEX('Item Throws'!$C$3:$D$109, MATCH($A$1,'Item Throws'!$A$3:$A$109,0), MATCH(M$111,'Item Throws'!$C$2:$AA$2,0))</f>
        <v>-</v>
      </c>
      <c r="N112" s="127">
        <f t="array" ref="N112">INDEX('Item Throws'!$C$3:$D$109, MATCH($A$1,'Item Throws'!$A$3:$A$109,0), MATCH(N$111,'Item Throws'!$C$2:$AA$2,0))</f>
        <v>7</v>
      </c>
      <c r="O112" s="180"/>
      <c r="P112" s="180"/>
      <c r="Q112" s="180"/>
      <c r="R112" s="180"/>
      <c r="S112" s="180"/>
      <c r="T112" s="180"/>
      <c r="U112" s="180"/>
      <c r="V112" s="180"/>
    </row>
    <row r="113" outlineLevel="1">
      <c r="A113" s="222"/>
      <c r="B113" s="447" t="str">
        <f>'テンプレート'!B118</f>
        <v>On-Spot</v>
      </c>
      <c r="C113" s="127" t="str">
        <f t="array" ref="C113">INDEX('Ledge  Tech'!$D$3:$E$109, MATCH($A$1,'Ledge  Tech'!$A$3:$A$109,0), MATCH(C$111,'Ledge  Tech'!$D$2:$E$2,0))</f>
        <v>1-33</v>
      </c>
      <c r="D113" s="127">
        <f t="array" ref="D113">INDEX('Ledge  Tech'!$D$3:$E$109, MATCH($A$1,'Ledge  Tech'!$A$3:$A$109,0), MATCH(D$111,'Ledge  Tech'!$D$2:$E$2,0))</f>
        <v>34</v>
      </c>
      <c r="E113" s="448"/>
      <c r="F113" s="448"/>
      <c r="G113" s="448"/>
      <c r="H113" s="320"/>
      <c r="I113" s="320"/>
      <c r="J113" s="179"/>
      <c r="K113" s="207"/>
      <c r="L113" s="450" t="str">
        <f>'テンプレート'!L118</f>
        <v>歩き</v>
      </c>
      <c r="M113" s="127" t="str">
        <f t="array" ref="M113">INDEX('Item Throws'!$E$3:$F$109, MATCH($A$1,'Item Throws'!$A$3:$A$109,0), MATCH(M$111,'Item Throws'!$E$2:$AA$2,0))</f>
        <v>-</v>
      </c>
      <c r="N113" s="127">
        <f t="array" ref="N113">INDEX('Item Throws'!$E$3:$F$109, MATCH($A$1,'Item Throws'!$A$3:$A$109,0), MATCH(N$111,'Item Throws'!$E$2:$AA$2,0))</f>
        <v>19</v>
      </c>
      <c r="O113" s="180"/>
      <c r="P113" s="180"/>
      <c r="Q113" s="180"/>
      <c r="R113" s="180"/>
      <c r="S113" s="180"/>
      <c r="T113" s="180"/>
      <c r="U113" s="180"/>
      <c r="V113" s="180"/>
    </row>
    <row r="114" outlineLevel="1">
      <c r="A114" s="222"/>
      <c r="B114" s="447" t="str">
        <f>'テンプレート'!B119</f>
        <v>Dodges</v>
      </c>
      <c r="C114" s="127" t="str">
        <f t="array" ref="C114">INDEX('Ledge  Tech'!$F$3:$G$109, MATCH($A$1,'Ledge  Tech'!$A$3:$A$109,0), MATCH(C$111,'Ledge  Tech'!$F$2:$G$2,0))</f>
        <v>1-26</v>
      </c>
      <c r="D114" s="127">
        <f t="array" ref="D114">INDEX('Ledge  Tech'!$F$3:$G$109, MATCH($A$1,'Ledge  Tech'!$A$3:$A$109,0), MATCH(D$111,'Ledge  Tech'!$F$2:$G$2,0))</f>
        <v>45</v>
      </c>
      <c r="E114" s="448"/>
      <c r="F114" s="448"/>
      <c r="G114" s="448"/>
      <c r="H114" s="320"/>
      <c r="I114" s="320"/>
      <c r="J114" s="121"/>
      <c r="K114" s="451" t="str">
        <f>'テンプレート'!K119</f>
        <v>アイテム投擲</v>
      </c>
      <c r="L114" s="117"/>
      <c r="M114" s="445" t="str">
        <f>'テンプレート'!M119</f>
        <v>投擲フレーム</v>
      </c>
      <c r="N114" s="445" t="str">
        <f>'テンプレート'!N119</f>
        <v>Duration</v>
      </c>
      <c r="O114" s="180"/>
      <c r="P114" s="180"/>
      <c r="Q114" s="180"/>
      <c r="R114" s="180"/>
      <c r="S114" s="180"/>
      <c r="T114" s="180"/>
      <c r="U114" s="180"/>
      <c r="V114" s="180"/>
    </row>
    <row r="115" outlineLevel="1">
      <c r="A115" s="222"/>
      <c r="B115" s="447" t="str">
        <f>'テンプレート'!B120</f>
        <v>ジャンプ</v>
      </c>
      <c r="C115" s="127" t="str">
        <f t="array" ref="C115">INDEX('Ledge  Tech'!$H$3:$I$109, MATCH($A$1,'Ledge  Tech'!$A$3:$A$109,0), MATCH(C$111,'Ledge  Tech'!$H$2:$I$2,0))</f>
        <v>1-12</v>
      </c>
      <c r="D115" s="127">
        <f t="array" ref="D115">INDEX('Ledge  Tech'!$H$3:$I$109, MATCH($A$1,'Ledge  Tech'!$A$3:$A$109,0), MATCH(D$111,'Ledge  Tech'!$H$2:$I$2,0))</f>
        <v>14</v>
      </c>
      <c r="E115" s="448"/>
      <c r="F115" s="448"/>
      <c r="G115" s="448"/>
      <c r="H115" s="320"/>
      <c r="I115" s="320"/>
      <c r="J115" s="179"/>
      <c r="K115" s="1066" t="str">
        <f>'テンプレート'!K120</f>
        <v>Ground投擲</v>
      </c>
      <c r="L115" s="450" t="str">
        <f>'テンプレート'!L120</f>
        <v>前Throws</v>
      </c>
      <c r="M115" s="127" t="str">
        <f t="array" ref="M115">INDEX('Item Throws'!$G$3:$H$109, MATCH($A$1,'Item Throws'!$A$3:$A$109,0), MATCH(M$114,'Item Throws'!$G$2:$AA$2,0))</f>
        <v>8</v>
      </c>
      <c r="N115" s="127">
        <f t="array" ref="N115">INDEX('Item Throws'!$G$3:$H$109, MATCH($A$1,'Item Throws'!$A$3:$A$109,0), MATCH(N$114,'Item Throws'!$G$2:$AA$2,0))</f>
        <v>24</v>
      </c>
      <c r="O115" s="121"/>
      <c r="P115" s="121"/>
      <c r="Q115" s="121"/>
      <c r="R115" s="121"/>
      <c r="S115" s="121"/>
      <c r="T115" s="121"/>
      <c r="U115" s="121"/>
      <c r="V115" s="121"/>
    </row>
    <row r="116" outlineLevel="1">
      <c r="A116" s="207"/>
      <c r="B116" s="447" t="str">
        <f>'テンプレート'!B121</f>
        <v>攻撃</v>
      </c>
      <c r="C116" s="127" t="str">
        <f t="array" ref="C116">INDEX('Ledge  Tech'!$J$3:$M$109, MATCH($A$1,'Ledge  Tech'!$A$3:$A$109,0), MATCH(C$111,'Ledge  Tech'!$J$2:$M$2,0))</f>
        <v>1-23</v>
      </c>
      <c r="D116" s="127">
        <f t="array" ref="D116">INDEX('Ledge  Tech'!$J$3:$M$109, MATCH($A$1,'Ledge  Tech'!$A$3:$A$109,0), MATCH(D$111,'Ledge  Tech'!$J$2:$M$2,0))</f>
        <v>55</v>
      </c>
      <c r="E116" s="127" t="str">
        <f t="array" ref="E116">INDEX('Ledge  Tech'!$J$3:$M$109, MATCH($A$1,'Ledge  Tech'!$A$3:$A$109,0), MATCH(E$111,'Ledge  Tech'!$J$2:$M$2,0))</f>
        <v>21-23</v>
      </c>
      <c r="F116" s="127">
        <f t="array" ref="F116">INDEX('Ledge  Tech'!$J$3:$M$109, MATCH($A$1,'Ledge  Tech'!$A$3:$A$109,0), MATCH(F$111,'Ledge  Tech'!$J$2:$M$2,0))</f>
        <v>9</v>
      </c>
      <c r="G116" s="127">
        <f>F116*1.2</f>
        <v>10.8</v>
      </c>
      <c r="H116" s="320"/>
      <c r="I116" s="320"/>
      <c r="J116" s="121"/>
      <c r="K116" s="222"/>
      <c r="L116" s="450" t="str">
        <f>'テンプレート'!L121</f>
        <v>後Throws</v>
      </c>
      <c r="M116" s="127" t="str">
        <f t="array" ref="M116">INDEX('Item Throws'!$I$3:$J$109, MATCH($A$1,'Item Throws'!$A$3:$A$109,0), MATCH(M$114,'Item Throws'!$I$2:$AA$2,0))</f>
        <v>11</v>
      </c>
      <c r="N116" s="127">
        <f t="array" ref="N116">INDEX('Item Throws'!$I$3:$J$109, MATCH($A$1,'Item Throws'!$A$3:$A$109,0), MATCH(N$114,'Item Throws'!$I$2:$AA$2,0))</f>
        <v>24</v>
      </c>
      <c r="O116" s="121"/>
      <c r="P116" s="121"/>
      <c r="Q116" s="121"/>
      <c r="R116" s="121"/>
      <c r="S116" s="121"/>
      <c r="T116" s="121"/>
      <c r="U116" s="121"/>
      <c r="V116" s="121"/>
    </row>
    <row r="117" outlineLevel="1">
      <c r="A117" s="446" t="str">
        <f>'テンプレート'!A122</f>
        <v>Tech</v>
      </c>
      <c r="B117" s="447" t="str">
        <f>'テンプレート'!B122</f>
        <v>On-Spot</v>
      </c>
      <c r="C117" s="127" t="str">
        <f t="array" ref="C117">INDEX('Ledge  Tech'!$N$3:$O$109, MATCH($A$1,'Ledge  Tech'!$A$3:$A$109,0), MATCH(C$111,'Ledge  Tech'!$N$2:$O$2,0))</f>
        <v>1-20</v>
      </c>
      <c r="D117" s="127">
        <f t="array" ref="D117">INDEX('Ledge  Tech'!$N$3:$O$109, MATCH($A$1,'Ledge  Tech'!$A$3:$A$109,0), MATCH(D$111,'Ledge  Tech'!$N$2:$O$2,0))</f>
        <v>26</v>
      </c>
      <c r="E117" s="448"/>
      <c r="F117" s="448"/>
      <c r="G117" s="448"/>
      <c r="H117" s="320"/>
      <c r="I117" s="320"/>
      <c r="J117" s="179"/>
      <c r="K117" s="222"/>
      <c r="L117" s="450" t="str">
        <f>'テンプレート'!L122</f>
        <v>上Throws</v>
      </c>
      <c r="M117" s="127" t="str">
        <f t="array" ref="M117">INDEX('Item Throws'!$K$3:$L$109, MATCH($A$1,'Item Throws'!$A$3:$A$109,0), MATCH(M$114,'Item Throws'!$K$2:$AA$2,0))</f>
        <v>12</v>
      </c>
      <c r="N117" s="127">
        <f t="array" ref="N117">INDEX('Item Throws'!$K$3:$L$109, MATCH($A$1,'Item Throws'!$A$3:$A$109,0), MATCH(N$114,'Item Throws'!$K$2:$AA$2,0))</f>
        <v>23</v>
      </c>
      <c r="O117" s="320"/>
      <c r="P117" s="320"/>
      <c r="Q117" s="320"/>
      <c r="R117" s="320"/>
      <c r="S117" s="320"/>
      <c r="T117" s="320"/>
      <c r="U117" s="320"/>
      <c r="V117" s="320"/>
    </row>
    <row r="118" outlineLevel="1">
      <c r="A118" s="222"/>
      <c r="B118" s="447" t="str">
        <f>'テンプレート'!B123</f>
        <v>Forward</v>
      </c>
      <c r="C118" s="127" t="str">
        <f t="array" ref="C118">INDEX('Ledge  Tech'!$P$3:$Q$109, MATCH($A$1,'Ledge  Tech'!$A$3:$A$109,0), MATCH(C$111,'Ledge  Tech'!$P$2:$Q$2,0))</f>
        <v>1-20</v>
      </c>
      <c r="D118" s="127">
        <f t="array" ref="D118">INDEX('Ledge  Tech'!$P$3:$Q$109, MATCH($A$1,'Ledge  Tech'!$A$3:$A$109,0), MATCH(D$111,'Ledge  Tech'!$P$2:$Q$2,0))</f>
        <v>40</v>
      </c>
      <c r="E118" s="448"/>
      <c r="F118" s="448"/>
      <c r="G118" s="448"/>
      <c r="H118" s="320"/>
      <c r="I118" s="320"/>
      <c r="J118" s="121"/>
      <c r="K118" s="222"/>
      <c r="L118" s="450" t="str">
        <f>'テンプレート'!L123</f>
        <v>下Throws</v>
      </c>
      <c r="M118" s="127" t="str">
        <f t="array" ref="M118">INDEX('Item Throws'!$M$3:$N$109, MATCH($A$1,'Item Throws'!$A$3:$A$109,0), MATCH(M$114,'Item Throws'!$M$2:$AA$2,0))</f>
        <v>7</v>
      </c>
      <c r="N118" s="127">
        <f t="array" ref="N118">INDEX('Item Throws'!$M$3:$N$109, MATCH($A$1,'Item Throws'!$A$3:$A$109,0), MATCH(N$114,'Item Throws'!$M$2:$AA$2,0))</f>
        <v>19</v>
      </c>
      <c r="O118" s="180"/>
      <c r="P118" s="180"/>
      <c r="Q118" s="180"/>
      <c r="R118" s="180"/>
      <c r="S118" s="180"/>
      <c r="T118" s="180"/>
      <c r="U118" s="180"/>
      <c r="V118" s="180"/>
    </row>
    <row r="119" outlineLevel="1">
      <c r="A119" s="207"/>
      <c r="B119" s="447" t="str">
        <f>'テンプレート'!B124</f>
        <v>Backward</v>
      </c>
      <c r="C119" s="127" t="str">
        <f t="array" ref="C119">INDEX('Ledge  Tech'!$R$3:$S$109, MATCH($A$1,'Ledge  Tech'!$A$3:$A$109,0), MATCH(C$111,'Ledge  Tech'!$R$2:$S$2,0))</f>
        <v>1-20</v>
      </c>
      <c r="D119" s="127">
        <f t="array" ref="D119">INDEX('Ledge  Tech'!$R$3:$S$109, MATCH($A$1,'Ledge  Tech'!$A$3:$A$109,0), MATCH(D$111,'Ledge  Tech'!$R$2:$S$2,0))</f>
        <v>40</v>
      </c>
      <c r="E119" s="448"/>
      <c r="F119" s="448"/>
      <c r="G119" s="448"/>
      <c r="H119" s="320"/>
      <c r="I119" s="320"/>
      <c r="J119" s="179"/>
      <c r="K119" s="222"/>
      <c r="L119" s="453" t="str">
        <f>'テンプレート'!L124</f>
        <v>ダッシュ</v>
      </c>
      <c r="M119" s="127" t="str">
        <f t="array" ref="M119">INDEX('Item Throws'!$O$3:$P$109, MATCH($A$1,'Item Throws'!$A$3:$A$109,0), MATCH(M$114,'Item Throws'!$O$2:$AA$2,0))</f>
        <v>5</v>
      </c>
      <c r="N119" s="127">
        <f t="array" ref="N119">INDEX('Item Throws'!$O$3:$P$109, MATCH($A$1,'Item Throws'!$A$3:$A$109,0), MATCH(N$114,'Item Throws'!$O$2:$AA$2,0))</f>
        <v>29</v>
      </c>
      <c r="O119" s="180"/>
      <c r="P119" s="180"/>
      <c r="Q119" s="180"/>
      <c r="R119" s="180"/>
      <c r="S119" s="180"/>
      <c r="T119" s="180"/>
      <c r="U119" s="180"/>
      <c r="V119" s="180"/>
    </row>
    <row r="120" outlineLevel="1">
      <c r="A120" s="446" t="str">
        <f>'テンプレート'!A125</f>
        <v>あお向けダウン</v>
      </c>
      <c r="B120" s="447" t="str">
        <f>'テンプレート'!B125</f>
        <v>倒れ</v>
      </c>
      <c r="C120" s="448"/>
      <c r="D120" s="127" t="str">
        <f t="array" ref="D120">INDEX('Get-Ups'!$C$3:$C$109, MATCH($A$1,'Get-Ups'!$A$3:$A$109,0), MATCH(D$111,'Get-Ups'!$C$2:$AD$2,0))</f>
        <v>25</v>
      </c>
      <c r="E120" s="448"/>
      <c r="F120" s="448"/>
      <c r="G120" s="448"/>
      <c r="H120" s="320"/>
      <c r="I120" s="320"/>
      <c r="J120" s="121"/>
      <c r="K120" s="207"/>
      <c r="L120" s="453" t="str">
        <f>'テンプレート'!L125</f>
        <v>On-Spot捨て</v>
      </c>
      <c r="M120" s="127" t="str">
        <f t="array" ref="M120">INDEX('Item Throws'!$Q$3:$R$109, MATCH($A$1,'Item Throws'!$A$3:$A$109,0), MATCH(M$114,'Item Throws'!$Q$2:$AA$2,0))</f>
        <v>6</v>
      </c>
      <c r="N120" s="127">
        <f t="array" ref="N120">INDEX('Item Throws'!$Q$3:$R$109, MATCH($A$1,'Item Throws'!$A$3:$A$109,0), MATCH(N$114,'Item Throws'!$Q$2:$AA$2,0))</f>
        <v>23</v>
      </c>
      <c r="O120" s="180"/>
      <c r="P120" s="180"/>
      <c r="Q120" s="180"/>
      <c r="R120" s="180"/>
      <c r="S120" s="180"/>
      <c r="T120" s="180"/>
      <c r="U120" s="180"/>
      <c r="V120" s="180"/>
    </row>
    <row r="121" outlineLevel="1">
      <c r="A121" s="222"/>
      <c r="B121" s="447" t="str">
        <f>'テンプレート'!B126</f>
        <v>On-Spot</v>
      </c>
      <c r="C121" s="454" t="str">
        <f t="array" ref="C121">INDEX('Get-Ups'!$D$3:$E$109, MATCH($A$1,'Get-Ups'!$A$3:$A$109,0), MATCH(C$111,'Get-Ups'!$D$2:$AD$2,0))</f>
        <v>1-22</v>
      </c>
      <c r="D121" s="455">
        <f t="array" ref="D121">INDEX('Get-Ups'!$D$3:$E$109, MATCH($A$1,'Get-Ups'!$A$3:$A$109,0), MATCH(D$111,'Get-Ups'!$D$2:$AD$2,0))</f>
        <v>29</v>
      </c>
      <c r="E121" s="448"/>
      <c r="F121" s="448"/>
      <c r="G121" s="448"/>
      <c r="H121" s="320"/>
      <c r="I121" s="320"/>
      <c r="J121" s="179"/>
      <c r="K121" s="1066" t="str">
        <f>'テンプレート'!K126</f>
        <v>Air投擲</v>
      </c>
      <c r="L121" s="450" t="str">
        <f>'テンプレート'!L126</f>
        <v>前Throws</v>
      </c>
      <c r="M121" s="127" t="str">
        <f t="array" ref="M121">INDEX('Item Throws'!$S$3:$T$109, MATCH($A$1,'Item Throws'!$A$3:$A$109,0), MATCH(M$114,'Item Throws'!$S$2:$AA$2,0))</f>
        <v>8</v>
      </c>
      <c r="N121" s="127">
        <f t="array" ref="N121">INDEX('Item Throws'!$S$3:$T$109, MATCH($A$1,'Item Throws'!$A$3:$A$109,0), MATCH(N$114,'Item Throws'!$S$2:$AA$2,0))</f>
        <v>24</v>
      </c>
      <c r="O121" s="180"/>
      <c r="P121" s="180"/>
      <c r="Q121" s="180"/>
      <c r="R121" s="180"/>
      <c r="S121" s="180"/>
      <c r="T121" s="180"/>
      <c r="U121" s="180"/>
      <c r="V121" s="180"/>
    </row>
    <row r="122" outlineLevel="1">
      <c r="A122" s="222"/>
      <c r="B122" s="447" t="str">
        <f>'テンプレート'!B127</f>
        <v>Forward</v>
      </c>
      <c r="C122" s="454" t="str">
        <f t="array" ref="C122">INDEX('Get-Ups'!$F$3:$G$109, MATCH($A$1,'Get-Ups'!$A$3:$A$109,0), MATCH(C$111,'Get-Ups'!$F$2:$AD$2,0))</f>
        <v>1-21</v>
      </c>
      <c r="D122" s="455">
        <f t="array" ref="D122">INDEX('Get-Ups'!$F$3:$G$109, MATCH($A$1,'Get-Ups'!$A$3:$A$109,0), MATCH(D$111,'Get-Ups'!$F$2:$AD$2,0))</f>
        <v>35</v>
      </c>
      <c r="E122" s="448"/>
      <c r="F122" s="448"/>
      <c r="G122" s="448"/>
      <c r="H122" s="320"/>
      <c r="I122" s="320"/>
      <c r="J122" s="121"/>
      <c r="K122" s="222"/>
      <c r="L122" s="450" t="str">
        <f>'テンプレート'!L127</f>
        <v>後Throws</v>
      </c>
      <c r="M122" s="127" t="str">
        <f t="array" ref="M122">INDEX('Item Throws'!$U$3:$V$109, MATCH($A$1,'Item Throws'!$A$3:$A$109,0), MATCH(M$114,'Item Throws'!$U$2:$AA$2,0))</f>
        <v>11</v>
      </c>
      <c r="N122" s="127">
        <f t="array" ref="N122">INDEX('Item Throws'!$U$3:$V$109, MATCH($A$1,'Item Throws'!$A$3:$A$109,0), MATCH(N$114,'Item Throws'!$U$2:$AA$2,0))</f>
        <v>24</v>
      </c>
      <c r="O122" s="180"/>
      <c r="P122" s="180"/>
      <c r="Q122" s="180"/>
      <c r="R122" s="180"/>
      <c r="S122" s="180"/>
      <c r="T122" s="180"/>
      <c r="U122" s="180"/>
      <c r="V122" s="180"/>
    </row>
    <row r="123" outlineLevel="1">
      <c r="A123" s="222"/>
      <c r="B123" s="447" t="str">
        <f>'テンプレート'!B128</f>
        <v>Backward</v>
      </c>
      <c r="C123" s="127" t="str">
        <f t="array" ref="C123">INDEX('Get-Ups'!$H$3:$I$109, MATCH($A$1,'Get-Ups'!$A$3:$A$109,0), MATCH(C$111,'Get-Ups'!$H$2:$AD$2,0))</f>
        <v>1-22</v>
      </c>
      <c r="D123" s="127">
        <f t="array" ref="D123">INDEX('Get-Ups'!$H$3:$I$109, MATCH($A$1,'Get-Ups'!$A$3:$A$109,0), MATCH(D$111,'Get-Ups'!$H$2:$AD$2,0))</f>
        <v>35</v>
      </c>
      <c r="E123" s="448"/>
      <c r="F123" s="448"/>
      <c r="G123" s="448"/>
      <c r="H123" s="320"/>
      <c r="I123" s="320"/>
      <c r="J123" s="179"/>
      <c r="K123" s="222"/>
      <c r="L123" s="450" t="str">
        <f>'テンプレート'!L128</f>
        <v>上Throws</v>
      </c>
      <c r="M123" s="127" t="str">
        <f t="array" ref="M123">INDEX('Item Throws'!$W$3:$X$109, MATCH($A$1,'Item Throws'!$A$3:$A$109,0), MATCH(M$114,'Item Throws'!$W$2:$AA$2,0))</f>
        <v>12</v>
      </c>
      <c r="N123" s="127">
        <f t="array" ref="N123">INDEX('Item Throws'!$W$3:$X$109, MATCH($A$1,'Item Throws'!$A$3:$A$109,0), MATCH(N$114,'Item Throws'!$W$2:$AA$2,0))</f>
        <v>23</v>
      </c>
      <c r="O123" s="180"/>
      <c r="P123" s="180"/>
      <c r="Q123" s="180"/>
      <c r="R123" s="180"/>
      <c r="S123" s="180"/>
      <c r="T123" s="180"/>
      <c r="U123" s="180"/>
      <c r="V123" s="180"/>
    </row>
    <row r="124" outlineLevel="1">
      <c r="A124" s="222"/>
      <c r="B124" s="1718" t="str">
        <f>'テンプレート'!B129</f>
        <v>攻撃1</v>
      </c>
      <c r="C124" s="456" t="str">
        <f t="array" ref="C124">INDEX('Get-Ups'!$J$3:$M$109, MATCH($A$1,'Get-Ups'!$A$3:$A$109,0), MATCH(C$111,'Get-Ups'!$J$2:$AD$2,0))</f>
        <v>1-25</v>
      </c>
      <c r="D124" s="457">
        <f t="array" ref="D124">INDEX('Get-Ups'!$J$3:$M$109, MATCH($A$1,'Get-Ups'!$A$3:$A$109,0), MATCH(D$111,'Get-Ups'!$J$2:$AD$2,0))</f>
        <v>45</v>
      </c>
      <c r="E124" s="454" t="str">
        <f t="array" ref="E124">INDEX('Get-Ups'!$J$3:$M$109, MATCH($A$1,'Get-Ups'!$A$3:$A$109,0), MATCH(E$111,'Get-Ups'!$J$2:$AD$2,0))</f>
        <v>18-19</v>
      </c>
      <c r="F124" s="455">
        <f t="array" ref="F124">INDEX('Get-Ups'!$J$3:$M$109, MATCH($A$1,'Get-Ups'!$A$3:$A$109,0), MATCH(F$111,'Get-Ups'!$J$2:$AD$2,0))</f>
        <v>7</v>
      </c>
      <c r="G124" s="127">
        <f t="shared" ref="G124:G125" si="1">F124*1.2</f>
        <v>8.4</v>
      </c>
      <c r="H124" s="320"/>
      <c r="I124" s="320"/>
      <c r="J124" s="121"/>
      <c r="K124" s="207"/>
      <c r="L124" s="450" t="str">
        <f>'テンプレート'!L129</f>
        <v>下Throws</v>
      </c>
      <c r="M124" s="127" t="str">
        <f t="array" ref="M124">INDEX('Item Throws'!$Y$3:$Z$109, MATCH($A$1,'Item Throws'!$A$3:$A$109,0), MATCH(M$114,'Item Throws'!$Y$2:$AA$2,0))</f>
        <v>7</v>
      </c>
      <c r="N124" s="127">
        <f t="array" ref="N124">INDEX('Item Throws'!$Y$3:$Z$109, MATCH($A$1,'Item Throws'!$A$3:$A$109,0), MATCH(N$114,'Item Throws'!$Y$2:$AA$2,0))</f>
        <v>19</v>
      </c>
      <c r="O124" s="121"/>
      <c r="P124" s="121"/>
      <c r="Q124" s="121"/>
      <c r="R124" s="121"/>
      <c r="S124" s="121"/>
      <c r="T124" s="121"/>
      <c r="U124" s="121"/>
      <c r="V124" s="121"/>
    </row>
    <row r="125" outlineLevel="1">
      <c r="A125" s="207"/>
      <c r="B125" s="207"/>
      <c r="C125" s="207"/>
      <c r="D125" s="207"/>
      <c r="E125" s="454" t="str">
        <f t="array" ref="E125">INDEX('Get-Ups'!$N$3:$O$109, MATCH($A$1,'Get-Ups'!$A$3:$A$109,0), MATCH(E$111,'Get-Ups'!$N$2:$AD$2,0))</f>
        <v>24-25</v>
      </c>
      <c r="F125" s="455">
        <f t="array" ref="F125">INDEX('Get-Ups'!$N$3:$O$109, MATCH($A$1,'Get-Ups'!$A$3:$A$109,0), MATCH(F$111,'Get-Ups'!$N$2:$AD$2,0))</f>
        <v>7</v>
      </c>
      <c r="G125" s="127">
        <f t="shared" si="1"/>
        <v>8.4</v>
      </c>
      <c r="H125" s="320"/>
      <c r="I125" s="320"/>
      <c r="J125" s="121"/>
      <c r="K125" s="459" t="str">
        <f>'テンプレート'!K130</f>
        <v>踏み台ジャンプ</v>
      </c>
      <c r="L125" s="224"/>
      <c r="M125" s="445" t="str">
        <f>'テンプレート'!M130</f>
        <v>Duration</v>
      </c>
      <c r="N125" s="138"/>
      <c r="O125" s="121"/>
      <c r="P125" s="121"/>
      <c r="Q125" s="121"/>
      <c r="R125" s="121"/>
      <c r="S125" s="121"/>
      <c r="T125" s="121"/>
      <c r="U125" s="121"/>
      <c r="V125" s="121"/>
    </row>
    <row r="126" outlineLevel="1">
      <c r="A126" s="446" t="str">
        <f>'テンプレート'!A131</f>
        <v>うつ伏せダウン</v>
      </c>
      <c r="B126" s="447" t="str">
        <f>'テンプレート'!B131</f>
        <v>倒れ</v>
      </c>
      <c r="C126" s="448"/>
      <c r="D126" s="454" t="str">
        <f t="array" ref="D126">INDEX('Get-Ups'!$C$3:$C109,MATCH($A$1,'Get-Ups'!$A$3:$A$109,0), MATCH(D$111,'Get-Ups'!$C$2:$AD$2,0))</f>
        <v>25</v>
      </c>
      <c r="E126" s="448"/>
      <c r="F126" s="448"/>
      <c r="G126" s="448"/>
      <c r="H126" s="320"/>
      <c r="I126" s="320"/>
      <c r="J126" s="179"/>
      <c r="K126" s="460" t="str">
        <f>'テンプレート'!K131</f>
        <v>踏み</v>
      </c>
      <c r="L126" s="461" t="str">
        <f>'テンプレート'!L131</f>
        <v>踏み</v>
      </c>
      <c r="M126" s="127" t="str">
        <f t="array" ref="M126">INDEX('共通動作その他'!$C$3:$C$102, MATCH($A$1,'共通動作その他'!$A$3:$A$102,0), MATCH(M$125,'共通動作その他'!$C$2:$AA$2,0))</f>
        <v>-</v>
      </c>
      <c r="N126" s="462"/>
      <c r="O126" s="121"/>
      <c r="P126" s="121"/>
      <c r="Q126" s="121"/>
      <c r="R126" s="121"/>
      <c r="S126" s="121"/>
      <c r="T126" s="121"/>
      <c r="U126" s="121"/>
      <c r="V126" s="121"/>
    </row>
    <row r="127" outlineLevel="1">
      <c r="A127" s="222"/>
      <c r="B127" s="447" t="str">
        <f>'テンプレート'!B132</f>
        <v>On-Spot</v>
      </c>
      <c r="C127" s="454" t="str">
        <f t="array" ref="C127">INDEX('Get-Ups'!$P$3:$Q$109, MATCH($A$1,'Get-Ups'!$A$3:$A$109,0), MATCH(C$111,'Get-Ups'!$P$2:$AD$2,0))</f>
        <v>1-22</v>
      </c>
      <c r="D127" s="455">
        <f t="array" ref="D127">INDEX('Get-Ups'!$P$3:$Q$109, MATCH($A$1,'Get-Ups'!$A$3:$A$109,0), MATCH(D$111,'Get-Ups'!$P$2:$AD$2,0))</f>
        <v>29</v>
      </c>
      <c r="E127" s="448"/>
      <c r="F127" s="448"/>
      <c r="G127" s="448"/>
      <c r="H127" s="320"/>
      <c r="I127" s="320"/>
      <c r="J127" s="121"/>
      <c r="K127" s="452" t="str">
        <f>'テンプレート'!K132</f>
        <v>踏まれ</v>
      </c>
      <c r="L127" s="461" t="str">
        <f>'テンプレート'!L132</f>
        <v>Ground踏まれ</v>
      </c>
      <c r="M127" s="127" t="str">
        <f t="array" ref="M127">INDEX('共通動作その他'!$D$3:$D$102, MATCH($A$1,'共通動作その他'!$A$3:$A$102,0), MATCH(M$125,'共通動作その他'!$D$2:$AA$2,0))</f>
        <v>-</v>
      </c>
      <c r="N127" s="462"/>
      <c r="O127" s="320"/>
      <c r="P127" s="320"/>
      <c r="Q127" s="320"/>
      <c r="R127" s="320"/>
      <c r="S127" s="320"/>
      <c r="T127" s="320"/>
      <c r="U127" s="320"/>
      <c r="V127" s="320"/>
    </row>
    <row r="128" outlineLevel="1">
      <c r="A128" s="222"/>
      <c r="B128" s="447" t="str">
        <f>'テンプレート'!B133</f>
        <v>Forward</v>
      </c>
      <c r="C128" s="454" t="str">
        <f t="array" ref="C128">INDEX('Get-Ups'!$R$3:$S$109, MATCH($A$1,'Get-Ups'!$A$3:$A$109,0), MATCH(C$111,'Get-Ups'!$R$2:$AD$2,0))</f>
        <v>1-19</v>
      </c>
      <c r="D128" s="455">
        <f t="array" ref="D128">INDEX('Get-Ups'!$R$3:$S$109, MATCH($A$1,'Get-Ups'!$A$3:$A$109,0), MATCH(D$111,'Get-Ups'!$R$2:$AD$2,0))</f>
        <v>35</v>
      </c>
      <c r="E128" s="448"/>
      <c r="F128" s="448"/>
      <c r="G128" s="448"/>
      <c r="H128" s="320"/>
      <c r="I128" s="320"/>
      <c r="J128" s="179"/>
      <c r="K128" s="222"/>
      <c r="L128" s="461" t="str">
        <f>'テンプレート'!L133</f>
        <v>Ground硬直</v>
      </c>
      <c r="M128" s="127" t="str">
        <f t="array" ref="M128">INDEX('共通動作その他'!$E$3:$E$102, MATCH($A$1,'共通動作その他'!$A$3:$A$102,0), MATCH(M$125,'共通動作その他'!$E$2:$AA$2,0))</f>
        <v>-</v>
      </c>
      <c r="N128" s="108"/>
      <c r="O128" s="180"/>
      <c r="P128" s="180"/>
      <c r="Q128" s="180"/>
      <c r="R128" s="180"/>
      <c r="S128" s="180"/>
      <c r="T128" s="180"/>
      <c r="U128" s="180"/>
      <c r="V128" s="180"/>
    </row>
    <row r="129" outlineLevel="1">
      <c r="A129" s="222"/>
      <c r="B129" s="447" t="str">
        <f>'テンプレート'!B134</f>
        <v>Backward</v>
      </c>
      <c r="C129" s="454" t="str">
        <f t="array" ref="C129">INDEX('Get-Ups'!$T$3:$U$109, MATCH($A$1,'Get-Ups'!$A$3:$A$109,0), MATCH(C$111,'Get-Ups'!$T$2:$AD$2,0))</f>
        <v>1-24</v>
      </c>
      <c r="D129" s="455">
        <f t="array" ref="D129">INDEX('Get-Ups'!$T$3:$U$109, MATCH($A$1,'Get-Ups'!$A$3:$A$109,0), MATCH(D$111,'Get-Ups'!$T$2:$AD$2,0))</f>
        <v>35</v>
      </c>
      <c r="E129" s="448"/>
      <c r="F129" s="448"/>
      <c r="G129" s="448"/>
      <c r="H129" s="320"/>
      <c r="I129" s="320"/>
      <c r="J129" s="121"/>
      <c r="K129" s="222"/>
      <c r="L129" s="461" t="str">
        <f>'テンプレート'!L134</f>
        <v>Air踏まれ</v>
      </c>
      <c r="M129" s="127" t="str">
        <f t="array" ref="M129">INDEX('共通動作その他'!$F$3:$F$102, MATCH($A$1,'共通動作その他'!$A$3:$A$102,0), MATCH(M$125,'共通動作その他'!$F$2:$AA$2,0))</f>
        <v>-</v>
      </c>
      <c r="N129" s="108"/>
      <c r="O129" s="180"/>
      <c r="P129" s="180"/>
      <c r="Q129" s="180"/>
      <c r="R129" s="180"/>
      <c r="S129" s="180"/>
      <c r="T129" s="180"/>
      <c r="U129" s="180"/>
      <c r="V129" s="180"/>
    </row>
    <row r="130" outlineLevel="1">
      <c r="A130" s="222"/>
      <c r="B130" s="1718" t="str">
        <f>'テンプレート'!B135</f>
        <v>攻撃1</v>
      </c>
      <c r="C130" s="456" t="str">
        <f t="array" ref="C130">INDEX('Get-Ups'!$V$3:$Y$109, MATCH($A$1,'Get-Ups'!$A$3:$A$109,0), MATCH(C$111,'Get-Ups'!$V$2:$AD$2,0))</f>
        <v>1-25</v>
      </c>
      <c r="D130" s="457">
        <f t="array" ref="D130">INDEX('Get-Ups'!$V$3:$Y$109, MATCH($A$1,'Get-Ups'!$A$3:$A$109,0), MATCH(D$111,'Get-Ups'!$V$2:$AD$2,0))</f>
        <v>45</v>
      </c>
      <c r="E130" s="454" t="str">
        <f t="array" ref="E130">INDEX('Get-Ups'!$V$3:$Y$109, MATCH($A$1,'Get-Ups'!$A$3:$A$109,0), MATCH(E$111,'Get-Ups'!$V$2:$AD$2,0))</f>
        <v>18-19</v>
      </c>
      <c r="F130" s="455">
        <f t="array" ref="F130">INDEX('Get-Ups'!$V$3:$Y$109, MATCH($A$1,'Get-Ups'!$A$3:$A$109,0), MATCH(F$111,'Get-Ups'!$V$2:$AD$2,0))</f>
        <v>7</v>
      </c>
      <c r="G130" s="127">
        <f t="shared" ref="G130:G131" si="2">F130*1.2</f>
        <v>8.4</v>
      </c>
      <c r="H130" s="320"/>
      <c r="I130" s="320"/>
      <c r="J130" s="179"/>
      <c r="K130" s="222"/>
      <c r="L130" s="461" t="str">
        <f>'テンプレート'!L135</f>
        <v>Air落下</v>
      </c>
      <c r="M130" s="127" t="str">
        <f t="array" ref="M130">INDEX('共通動作その他'!$G$3:$G$102, MATCH($A$1,'共通動作その他'!$A$3:$A$102,0), MATCH(M$125,'共通動作その他'!$G$2:$AA$2,0))</f>
        <v>-</v>
      </c>
      <c r="N130" s="108"/>
      <c r="O130" s="180"/>
      <c r="P130" s="180"/>
      <c r="Q130" s="180"/>
      <c r="R130" s="180"/>
      <c r="S130" s="180"/>
      <c r="T130" s="180"/>
      <c r="U130" s="180"/>
      <c r="V130" s="180"/>
    </row>
    <row r="131" outlineLevel="1">
      <c r="A131" s="207"/>
      <c r="B131" s="207"/>
      <c r="C131" s="207"/>
      <c r="D131" s="207"/>
      <c r="E131" s="454" t="str">
        <f t="array" ref="E131">INDEX('Get-Ups'!$Z$3:$AA$109, MATCH($A$1,'Get-Ups'!$A$3:$A$109,0), MATCH(E$111,'Get-Ups'!$Z$2:$AD$2,0))</f>
        <v>24-25</v>
      </c>
      <c r="F131" s="455">
        <f t="array" ref="F131">INDEX('Get-Ups'!$Z$3:$AA$109, MATCH($A$1,'Get-Ups'!$A$3:$A$109,0), MATCH(F$111,'Get-Ups'!$Z$2:$AD$2,0))</f>
        <v>7</v>
      </c>
      <c r="G131" s="127">
        <f t="shared" si="2"/>
        <v>8.4</v>
      </c>
      <c r="H131" s="320"/>
      <c r="I131" s="320"/>
      <c r="J131" s="179"/>
      <c r="K131" s="451" t="str">
        <f>'テンプレート'!K136</f>
        <v>倒れダメージ</v>
      </c>
      <c r="L131" s="120"/>
      <c r="M131" s="445" t="str">
        <f>'テンプレート'!M136</f>
        <v>Duration</v>
      </c>
      <c r="N131" s="108"/>
      <c r="O131" s="180"/>
      <c r="P131" s="180"/>
      <c r="Q131" s="180"/>
      <c r="R131" s="180"/>
      <c r="S131" s="180"/>
      <c r="T131" s="180"/>
      <c r="U131" s="180"/>
      <c r="V131" s="180"/>
    </row>
    <row r="132" outlineLevel="1">
      <c r="A132" s="446" t="str">
        <f>'テンプレート'!A137</f>
        <v>転倒</v>
      </c>
      <c r="B132" s="447" t="str">
        <f>'テンプレート'!B137</f>
        <v>硬直(小)</v>
      </c>
      <c r="C132" s="454" t="str">
        <f t="array" ref="C132">INDEX(Tripping!$C$3:$D$109, MATCH($A$1,Tripping!$A$3:$A$109,0), MATCH(C$111,Tripping!$C$2:$AC$2,0))</f>
        <v>1-5</v>
      </c>
      <c r="D132" s="455">
        <f t="array" ref="D132">INDEX(Tripping!$C$3:$D$109, MATCH($A$1,Tripping!$A$3:$A$109,0), MATCH(D$111,Tripping!$C$2:$AC$2,0))</f>
        <v>29</v>
      </c>
      <c r="E132" s="448"/>
      <c r="F132" s="448"/>
      <c r="G132" s="448"/>
      <c r="H132" s="320"/>
      <c r="I132" s="320"/>
      <c r="J132" s="121"/>
      <c r="K132" s="460" t="str">
        <f>'テンプレート'!K137</f>
        <v>あお向け倒れ</v>
      </c>
      <c r="L132" s="453" t="str">
        <f>'テンプレート'!L137</f>
        <v>モーション大</v>
      </c>
      <c r="M132" s="127" t="str">
        <f t="array" ref="M132">INDEX('共通動作その他'!$H$3:$H$102, MATCH($A$1,'共通動作その他'!$A$3:$A$102,0), MATCH(M$131,'共通動作その他'!$H$2:$AA$2,0))</f>
        <v>-</v>
      </c>
      <c r="N132" s="462"/>
      <c r="O132" s="180"/>
      <c r="P132" s="180"/>
      <c r="Q132" s="180"/>
      <c r="R132" s="180"/>
      <c r="S132" s="180"/>
      <c r="T132" s="180"/>
      <c r="U132" s="180"/>
      <c r="V132" s="180"/>
    </row>
    <row r="133" outlineLevel="1">
      <c r="A133" s="222"/>
      <c r="B133" s="447" t="str">
        <f>'テンプレート'!B138</f>
        <v>硬直(大)</v>
      </c>
      <c r="C133" s="454" t="str">
        <f t="array" ref="C133">INDEX(Tripping!$E$3:$F$109, MATCH($A$1,Tripping!$A$3:$A$109,0), MATCH(C$111,Tripping!$E$2:$AC$2,0))</f>
        <v>1-5</v>
      </c>
      <c r="D133" s="455">
        <f t="array" ref="D133">INDEX(Tripping!$E$3:$F$109, MATCH($A$1,Tripping!$A$3:$A$109,0), MATCH(D$111,Tripping!$E$2:$AC$2,0))</f>
        <v>39</v>
      </c>
      <c r="E133" s="448"/>
      <c r="F133" s="448"/>
      <c r="G133" s="448"/>
      <c r="H133" s="320"/>
      <c r="I133" s="320"/>
      <c r="J133" s="179"/>
      <c r="K133" s="460" t="str">
        <f>'テンプレート'!K138</f>
        <v>うつ伏せ倒れ</v>
      </c>
      <c r="L133" s="453" t="str">
        <f>'テンプレート'!L138</f>
        <v>モーション大</v>
      </c>
      <c r="M133" s="127" t="str">
        <f t="array" ref="M133">INDEX('共通動作その他'!$I$3:$I$102, MATCH($A$1,'共通動作その他'!$A$3:$A$102,0), MATCH(M$131,'共通動作その他'!$I$2:$AA$2,0))</f>
        <v>-</v>
      </c>
      <c r="N133" s="462"/>
      <c r="O133" s="180"/>
      <c r="P133" s="180"/>
      <c r="Q133" s="180"/>
      <c r="R133" s="180"/>
      <c r="S133" s="180"/>
      <c r="T133" s="180"/>
      <c r="U133" s="180"/>
      <c r="V133" s="180"/>
    </row>
    <row r="134" outlineLevel="1">
      <c r="A134" s="222"/>
      <c r="B134" s="447" t="str">
        <f>'テンプレート'!B139</f>
        <v>On-Spot</v>
      </c>
      <c r="C134" s="454" t="str">
        <f t="array" ref="C134">INDEX(Tripping!$G$3:$H$109, MATCH($A$1,Tripping!$A$3:$A$109,0), MATCH(C$111,Tripping!$G$2:$AC$2,0))</f>
        <v>1-16</v>
      </c>
      <c r="D134" s="455">
        <f t="array" ref="D134">INDEX(Tripping!$G$3:$H$109, MATCH($A$1,Tripping!$A$3:$A$109,0), MATCH(D$111,Tripping!$G$2:$AC$2,0))</f>
        <v>21</v>
      </c>
      <c r="E134" s="448"/>
      <c r="F134" s="448"/>
      <c r="G134" s="448"/>
      <c r="H134" s="320"/>
      <c r="I134" s="320"/>
      <c r="J134" s="121"/>
      <c r="K134" s="451" t="str">
        <f>'テンプレート'!K139</f>
        <v/>
      </c>
      <c r="L134" s="120"/>
      <c r="M134" s="445" t="str">
        <f>'テンプレート'!M139</f>
        <v/>
      </c>
      <c r="N134" s="108"/>
      <c r="O134" s="180"/>
      <c r="P134" s="180"/>
      <c r="Q134" s="180"/>
      <c r="R134" s="180"/>
      <c r="S134" s="180"/>
      <c r="T134" s="180"/>
      <c r="U134" s="180"/>
      <c r="V134" s="180"/>
    </row>
    <row r="135" outlineLevel="1">
      <c r="A135" s="222"/>
      <c r="B135" s="447" t="str">
        <f>'テンプレート'!B140</f>
        <v>Forward</v>
      </c>
      <c r="C135" s="454" t="str">
        <f t="array" ref="C135">INDEX(Tripping!$I$3:$J$109, MATCH($A$1,Tripping!$A$3:$A$109,0), MATCH(C$111,Tripping!$I$2:$AC$2,0))</f>
        <v>1-9</v>
      </c>
      <c r="D135" s="455">
        <f t="array" ref="D135">INDEX(Tripping!$I$3:$J$109, MATCH($A$1,Tripping!$A$3:$A$109,0), MATCH(D$111,Tripping!$I$2:$AC$2,0))</f>
        <v>28</v>
      </c>
      <c r="E135" s="448"/>
      <c r="F135" s="448"/>
      <c r="G135" s="448"/>
      <c r="H135" s="320"/>
      <c r="I135" s="320"/>
      <c r="J135" s="320"/>
      <c r="K135" s="463" t="str">
        <f>'テンプレート'!K140</f>
        <v/>
      </c>
      <c r="L135" s="464" t="str">
        <f>'テンプレート'!L140</f>
        <v/>
      </c>
      <c r="M135" s="127" t="str">
        <f t="array" ref="M135">INDEX('共通動作その他'!$J$3:$J$102, MATCH($A$1,'共通動作その他'!$A$3:$A$102,0), MATCH(M$134,'共通動作その他'!$J$2:$AA$2,0))</f>
        <v>#N/A</v>
      </c>
      <c r="N135" s="108"/>
      <c r="O135" s="180"/>
      <c r="P135" s="180"/>
      <c r="Q135" s="180"/>
      <c r="R135" s="180"/>
      <c r="S135" s="180"/>
      <c r="T135" s="180"/>
      <c r="U135" s="180"/>
      <c r="V135" s="180"/>
    </row>
    <row r="136" outlineLevel="1">
      <c r="A136" s="222"/>
      <c r="B136" s="447" t="str">
        <f>'テンプレート'!B141</f>
        <v>Backward</v>
      </c>
      <c r="C136" s="454" t="str">
        <f t="array" ref="C136">INDEX(Tripping!$K$3:$L$109, MATCH($A$1,Tripping!$A$3:$A$109,0), MATCH(C$111,Tripping!$K$2:$AC$2,0))</f>
        <v>1-9</v>
      </c>
      <c r="D136" s="455">
        <f t="array" ref="D136">INDEX(Tripping!$K$3:$L$109, MATCH($A$1,Tripping!$A$3:$A$109,0), MATCH(D$111,Tripping!$K$2:$AC$2,0))</f>
        <v>28</v>
      </c>
      <c r="E136" s="448"/>
      <c r="F136" s="448"/>
      <c r="G136" s="448"/>
      <c r="H136" s="320"/>
      <c r="I136" s="320"/>
      <c r="J136" s="320"/>
      <c r="K136" s="108"/>
      <c r="L136" s="180"/>
      <c r="M136" s="180"/>
      <c r="N136" s="108"/>
      <c r="O136" s="180"/>
      <c r="P136" s="180"/>
      <c r="Q136" s="180"/>
      <c r="R136" s="180"/>
      <c r="S136" s="180"/>
      <c r="T136" s="180"/>
      <c r="U136" s="180"/>
      <c r="V136" s="180"/>
    </row>
    <row r="137" outlineLevel="1">
      <c r="A137" s="222"/>
      <c r="B137" s="1718" t="str">
        <f>'テンプレート'!B142</f>
        <v>攻撃1</v>
      </c>
      <c r="C137" s="456" t="str">
        <f t="array" ref="C137">INDEX(Tripping!$M$3:$P$109, MATCH($A$1,Tripping!$A$3:$A$109,0), MATCH(C$111,Tripping!$M$2:$AC$2,0))</f>
        <v>1-7</v>
      </c>
      <c r="D137" s="457">
        <f t="array" ref="D137">INDEX(Tripping!$M$3:$P$109, MATCH($A$1,Tripping!$A$3:$A$109,0), MATCH(D$111,Tripping!$M$2:$AC$2,0))</f>
        <v>49</v>
      </c>
      <c r="E137" s="454" t="str">
        <f t="array" ref="E137">INDEX(Tripping!$M$3:$P$109, MATCH($A$1,Tripping!$A$3:$A$109,0), MATCH(E$111,Tripping!$M$2:$AC$2,0))</f>
        <v>19-20</v>
      </c>
      <c r="F137" s="455">
        <f t="array" ref="F137">INDEX(Tripping!$M$3:$P$109, MATCH($A$1,Tripping!$A$3:$A$109,0), MATCH(F$111,Tripping!$M$2:$AC$2,0))</f>
        <v>5</v>
      </c>
      <c r="G137" s="127">
        <f t="shared" ref="G137:G138" si="3">F137*1.2</f>
        <v>6</v>
      </c>
      <c r="H137" s="320"/>
      <c r="I137" s="320"/>
      <c r="J137" s="320"/>
      <c r="K137" s="180"/>
      <c r="L137" s="180"/>
      <c r="M137" s="180"/>
      <c r="N137" s="108"/>
      <c r="O137" s="108"/>
      <c r="P137" s="108"/>
      <c r="Q137" s="108"/>
      <c r="R137" s="180"/>
      <c r="S137" s="180"/>
      <c r="T137" s="180"/>
      <c r="U137" s="180"/>
      <c r="V137" s="180"/>
    </row>
    <row r="138" outlineLevel="1">
      <c r="A138" s="207"/>
      <c r="B138" s="207"/>
      <c r="C138" s="207"/>
      <c r="D138" s="207"/>
      <c r="E138" s="454" t="str">
        <f t="array" ref="E138">INDEX(Tripping!$Q$3:$R$109, MATCH($A$1,Tripping!$A$3:$A$109,0), MATCH(E$111,Tripping!$Q$2:$AC$2,0))</f>
        <v>31-32</v>
      </c>
      <c r="F138" s="455">
        <f t="array" ref="F138">INDEX(Tripping!$Q$3:$R$109, MATCH($A$1,Tripping!$A$3:$A$109,0), MATCH(F$111,Tripping!$Q$2:$AC$2,0))</f>
        <v>5</v>
      </c>
      <c r="G138" s="127">
        <f t="shared" si="3"/>
        <v>6</v>
      </c>
      <c r="H138" s="320"/>
      <c r="I138" s="320"/>
      <c r="J138" s="320"/>
      <c r="K138" s="180"/>
      <c r="L138" s="180"/>
      <c r="M138" s="180"/>
      <c r="N138" s="108"/>
      <c r="O138" s="108"/>
      <c r="P138" s="108"/>
      <c r="Q138" s="108"/>
      <c r="R138" s="180"/>
      <c r="S138" s="180"/>
      <c r="T138" s="180"/>
      <c r="U138" s="180"/>
      <c r="V138" s="180"/>
    </row>
  </sheetData>
  <mergeCells count="137">
    <mergeCell ref="A65:A74"/>
    <mergeCell ref="A57:A63"/>
    <mergeCell ref="A81:A84"/>
    <mergeCell ref="A77:B77"/>
    <mergeCell ref="A64:B64"/>
    <mergeCell ref="A75:B75"/>
    <mergeCell ref="A52:A53"/>
    <mergeCell ref="D71:D72"/>
    <mergeCell ref="H76:J76"/>
    <mergeCell ref="H75:J75"/>
    <mergeCell ref="H78:J84"/>
    <mergeCell ref="H77:J77"/>
    <mergeCell ref="H57:J57"/>
    <mergeCell ref="H56:J56"/>
    <mergeCell ref="I52:I53"/>
    <mergeCell ref="D52:D53"/>
    <mergeCell ref="H62:J62"/>
    <mergeCell ref="H63:J63"/>
    <mergeCell ref="H64:J64"/>
    <mergeCell ref="H65:J74"/>
    <mergeCell ref="A56:B56"/>
    <mergeCell ref="A55:B55"/>
    <mergeCell ref="H60:J60"/>
    <mergeCell ref="H61:J61"/>
    <mergeCell ref="H59:J59"/>
    <mergeCell ref="H58:J58"/>
    <mergeCell ref="J52:J53"/>
    <mergeCell ref="H92:J92"/>
    <mergeCell ref="H93:J94"/>
    <mergeCell ref="H97:J98"/>
    <mergeCell ref="H99:J100"/>
    <mergeCell ref="E93:E94"/>
    <mergeCell ref="C97:C98"/>
    <mergeCell ref="E99:E100"/>
    <mergeCell ref="C99:C100"/>
    <mergeCell ref="A99:A100"/>
    <mergeCell ref="H95:J96"/>
    <mergeCell ref="H31:J31"/>
    <mergeCell ref="H30:J30"/>
    <mergeCell ref="J42:J43"/>
    <mergeCell ref="J47:J49"/>
    <mergeCell ref="I42:I43"/>
    <mergeCell ref="I50:I51"/>
    <mergeCell ref="I47:I49"/>
    <mergeCell ref="J44:J46"/>
    <mergeCell ref="I44:I46"/>
    <mergeCell ref="J50:J51"/>
    <mergeCell ref="R44:V46"/>
    <mergeCell ref="R42:V43"/>
    <mergeCell ref="R41:V41"/>
    <mergeCell ref="R50:V51"/>
    <mergeCell ref="R47:V49"/>
    <mergeCell ref="V57:V63"/>
    <mergeCell ref="U57:U63"/>
    <mergeCell ref="V65:V74"/>
    <mergeCell ref="U65:U74"/>
    <mergeCell ref="R52:V53"/>
    <mergeCell ref="K16:N16"/>
    <mergeCell ref="G16:H16"/>
    <mergeCell ref="A37:A38"/>
    <mergeCell ref="A34:A36"/>
    <mergeCell ref="D34:D36"/>
    <mergeCell ref="D32:D33"/>
    <mergeCell ref="D37:D38"/>
    <mergeCell ref="H37:J38"/>
    <mergeCell ref="H34:J36"/>
    <mergeCell ref="H32:J33"/>
    <mergeCell ref="H10:H11"/>
    <mergeCell ref="I10:I11"/>
    <mergeCell ref="I6:I7"/>
    <mergeCell ref="H8:J9"/>
    <mergeCell ref="H6:H7"/>
    <mergeCell ref="D27:D28"/>
    <mergeCell ref="H26:J26"/>
    <mergeCell ref="H27:J28"/>
    <mergeCell ref="H29:J29"/>
    <mergeCell ref="H25:J25"/>
    <mergeCell ref="K1:M2"/>
    <mergeCell ref="H1:J2"/>
    <mergeCell ref="D44:D46"/>
    <mergeCell ref="D47:D49"/>
    <mergeCell ref="V78:V84"/>
    <mergeCell ref="U78:U84"/>
    <mergeCell ref="D130:D131"/>
    <mergeCell ref="D137:D138"/>
    <mergeCell ref="C137:C138"/>
    <mergeCell ref="K121:K124"/>
    <mergeCell ref="K111:L111"/>
    <mergeCell ref="K114:L114"/>
    <mergeCell ref="K115:K120"/>
    <mergeCell ref="K112:K113"/>
    <mergeCell ref="D124:D125"/>
    <mergeCell ref="C124:C125"/>
    <mergeCell ref="K125:L125"/>
    <mergeCell ref="K134:L134"/>
    <mergeCell ref="K131:L131"/>
    <mergeCell ref="C130:C131"/>
    <mergeCell ref="K127:K130"/>
    <mergeCell ref="A42:A43"/>
    <mergeCell ref="A40:B41"/>
    <mergeCell ref="D50:D51"/>
    <mergeCell ref="D42:D43"/>
    <mergeCell ref="C95:C96"/>
    <mergeCell ref="C93:C94"/>
    <mergeCell ref="E95:E96"/>
    <mergeCell ref="E97:E98"/>
    <mergeCell ref="A95:A96"/>
    <mergeCell ref="A97:A98"/>
    <mergeCell ref="A93:A94"/>
    <mergeCell ref="A89:A91"/>
    <mergeCell ref="A102:B103"/>
    <mergeCell ref="A104:A106"/>
    <mergeCell ref="A107:A108"/>
    <mergeCell ref="A86:B87"/>
    <mergeCell ref="A92:B92"/>
    <mergeCell ref="A112:A116"/>
    <mergeCell ref="A110:B111"/>
    <mergeCell ref="A15:B16"/>
    <mergeCell ref="C16:D16"/>
    <mergeCell ref="C1:G12"/>
    <mergeCell ref="H4:H5"/>
    <mergeCell ref="I4:I5"/>
    <mergeCell ref="E16:F16"/>
    <mergeCell ref="A50:A51"/>
    <mergeCell ref="A47:A49"/>
    <mergeCell ref="A32:A33"/>
    <mergeCell ref="A27:A28"/>
    <mergeCell ref="A44:A46"/>
    <mergeCell ref="A11:B12"/>
    <mergeCell ref="A24:B25"/>
    <mergeCell ref="A120:A125"/>
    <mergeCell ref="B130:B131"/>
    <mergeCell ref="A126:A131"/>
    <mergeCell ref="A132:A138"/>
    <mergeCell ref="B137:B138"/>
    <mergeCell ref="B124:B125"/>
    <mergeCell ref="A117:A119"/>
  </mergeCells>
  <conditionalFormatting sqref="K1:K15 K17:K135 L57:T63 E65:F67 G65:G74 L65:T67 C67 C73 E73:F74 L73:T74 C76:G76 L76:T76 C78:C80 E78:G80 L78:T80 D81 D93 F93:G93 D95 F95:G95 D97 F97:G97 D99 F99:G99">
    <cfRule type="containsText" dxfId="0" priority="1" operator="containsText" text="361">
      <formula>NOT(ISERROR(SEARCH(("361"),(K1))))</formula>
    </cfRule>
  </conditionalFormatting>
  <conditionalFormatting sqref="K1:K15 K17:K135 L57:T63 E65:F67 G65:G74 L65:T67 C67 C73 E73:F74 L73:T74 C76:G76 L76:T76 C78:C80 E78:G80 L78:T80 D81 D93 F93:G93 D95 F95:G95 D97 F97:G97 D99 F99:G99">
    <cfRule type="containsText" dxfId="1" priority="2" operator="containsText" text="363">
      <formula>NOT(ISERROR(SEARCH(("363"),(K1))))</formula>
    </cfRule>
  </conditionalFormatting>
  <conditionalFormatting sqref="K1:K15 K17:K135 L57:T63 E65:F67 G65:G74 L65:T67 C67 C73 E73:F74 L73:T74 C76:G76 L76:T76 C78:C80 E78:G80 L78:T80 D81 D93 F93:G93 D95 F95:G95 D97 F97:G97 D99 F99:G99">
    <cfRule type="containsText" dxfId="1" priority="3" operator="containsText" text="365">
      <formula>NOT(ISERROR(SEARCH(("365"),(K1))))</formula>
    </cfRule>
  </conditionalFormatting>
  <conditionalFormatting sqref="K1:K15 K17:K135 L57:T63 E65:F67 G65:G74 L65:T67 C67 C73 E73:F74 L73:T74 C76:G76 L76:T76 C78:C80 E78:G80 L78:T80 D81 D93 F93:G93 D95 F95:G95 D97 F97:G97 D99 F99:G99">
    <cfRule type="containsText" dxfId="1" priority="4" operator="containsText" text="366">
      <formula>NOT(ISERROR(SEARCH(("366"),(K1))))</formula>
    </cfRule>
  </conditionalFormatting>
  <conditionalFormatting sqref="K1:K15 K17:K135 L57:T63 E65:F67 G65:G74 L65:T67 C67 C73 E73:F74 L73:T74 C76:G76 L76:T76 C78:C80 E78:G80 L78:T80 D81 D93 F93:G93 D95 F95:G95 D97 F97:G97 D99 F99:G99">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D93:D100">
    <cfRule type="cellIs" dxfId="3" priority="7" operator="equal">
      <formula>"-"</formula>
    </cfRule>
  </conditionalFormatting>
  <conditionalFormatting sqref="O1:O138 K57:N63 P57:T63 E65:F67 G65:G74 K65:N67 P65:T67 C67 C73 E73:F74 K73:N74 P73:T74 C76:G76 K76:N76 P76:T76 C78:C80 E78:G80 K78:N80 P78:T80 D81 D93 F93:G93 K93:N93 P93:Q93 D95 F95:G95 K95:N95 P95:Q95 D97 F97:G97 K97:N97 P97:Q97 D99 F99:G99 K99:N99 P99:P100 Q99">
    <cfRule type="cellIs" dxfId="4" priority="8" operator="greaterThan">
      <formula>0</formula>
    </cfRule>
  </conditionalFormatting>
  <conditionalFormatting sqref="P1:Q138">
    <cfRule type="cellIs" dxfId="5" priority="9" operator="lessThan">
      <formula>1</formula>
    </cfRule>
  </conditionalFormatting>
  <conditionalFormatting sqref="P1:Q138">
    <cfRule type="cellIs" dxfId="4" priority="10" operator="greaterThan">
      <formula>1</formula>
    </cfRule>
  </conditionalFormatting>
  <conditionalFormatting sqref="N25:N100">
    <cfRule type="cellIs" dxfId="6" priority="11" operator="greaterThan">
      <formula>0</formula>
    </cfRule>
  </conditionalFormatting>
  <conditionalFormatting sqref="N1:N15 N17:N138">
    <cfRule type="containsText" dxfId="6" priority="12" operator="containsText" text="/">
      <formula>NOT(ISERROR(SEARCH(("/"),(N1))))</formula>
    </cfRule>
  </conditionalFormatting>
  <drawing r:id="rId2"/>
  <legacyDrawing r:id="rId3"/>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8413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3015">
        <v>69.0</v>
      </c>
      <c r="B1" s="3016"/>
      <c r="C1" s="3017" t="str">
        <f>IMAGE(VLOOKUP($A$1,Fighters!A2:AI107,12,FALSE),1)</f>
        <v/>
      </c>
      <c r="D1" s="3018"/>
      <c r="E1" s="3018"/>
      <c r="F1" s="3018"/>
      <c r="G1" s="3019"/>
      <c r="H1" s="3020"/>
      <c r="I1" s="3018"/>
      <c r="J1" s="3019"/>
      <c r="K1" s="3021"/>
      <c r="L1" s="3018"/>
      <c r="M1" s="3019"/>
      <c r="N1" s="3022"/>
      <c r="O1" s="3022"/>
      <c r="P1" s="3022"/>
      <c r="Q1" s="3022"/>
      <c r="R1" s="3023"/>
      <c r="S1" s="3023"/>
      <c r="T1" s="3023"/>
      <c r="U1" s="3023"/>
      <c r="V1" s="3023"/>
    </row>
    <row r="2">
      <c r="A2" s="3024" t="str">
        <f>VLOOKUP($A$1,Fighters!$A$2:$AI$81,6,FALSE)</f>
        <v>#c84134</v>
      </c>
      <c r="B2" s="3016"/>
      <c r="C2" s="3025"/>
      <c r="G2" s="3026"/>
      <c r="H2" s="3027"/>
      <c r="I2" s="3028"/>
      <c r="J2" s="3029"/>
      <c r="K2" s="3027"/>
      <c r="L2" s="3028"/>
      <c r="M2" s="3029"/>
      <c r="N2" s="3022"/>
      <c r="O2" s="3022"/>
      <c r="P2" s="3022"/>
      <c r="Q2" s="3022"/>
      <c r="R2" s="3023"/>
      <c r="S2" s="3023"/>
      <c r="T2" s="3023"/>
      <c r="U2" s="3023"/>
      <c r="V2" s="3023"/>
    </row>
    <row r="3">
      <c r="A3" s="3024" t="str">
        <f>VLOOKUP($A$1,Fighters!$A$2:$AI$81,14,FALSE)</f>
        <v>69. ガオガエン</v>
      </c>
      <c r="B3" s="3016"/>
      <c r="C3" s="3025"/>
      <c r="G3" s="3026"/>
      <c r="H3" s="3030"/>
      <c r="I3" s="3030"/>
      <c r="J3" s="3030"/>
      <c r="K3" s="3031"/>
      <c r="L3" s="3031"/>
      <c r="M3" s="3031"/>
      <c r="N3" s="3022"/>
      <c r="O3" s="3022"/>
      <c r="P3" s="3022"/>
      <c r="Q3" s="3022"/>
      <c r="R3" s="3032"/>
      <c r="S3" s="3023"/>
      <c r="T3" s="3023"/>
      <c r="U3" s="3023"/>
      <c r="V3" s="3023"/>
    </row>
    <row r="4">
      <c r="A4" s="3024" t="str">
        <f>VLOOKUP($A$1,Fighters!$A$2:$AI$81,13,FALSE)</f>
        <v>1</v>
      </c>
      <c r="B4" s="3016"/>
      <c r="C4" s="3025"/>
      <c r="G4" s="3026"/>
      <c r="H4" s="3033"/>
      <c r="I4" s="3033"/>
      <c r="J4" s="3030"/>
      <c r="K4" s="3031"/>
      <c r="L4" s="3031"/>
      <c r="M4" s="3031"/>
      <c r="N4" s="3022"/>
      <c r="O4" s="3022"/>
      <c r="P4" s="3022"/>
      <c r="Q4" s="3022"/>
      <c r="R4" s="3032"/>
      <c r="S4" s="3023"/>
      <c r="T4" s="3023"/>
      <c r="U4" s="3023"/>
      <c r="V4" s="3023"/>
    </row>
    <row r="5" ht="16.5" customHeight="1">
      <c r="A5" s="3015"/>
      <c r="B5" s="3016"/>
      <c r="C5" s="3025"/>
      <c r="G5" s="3026"/>
      <c r="H5" s="3034"/>
      <c r="I5" s="3034"/>
      <c r="J5" s="3035"/>
      <c r="K5" s="3036"/>
      <c r="L5" s="3037"/>
      <c r="M5" s="3037"/>
      <c r="N5" s="3022"/>
      <c r="O5" s="3022"/>
      <c r="P5" s="3022"/>
      <c r="Q5" s="3022"/>
      <c r="R5" s="3032"/>
      <c r="S5" s="3023"/>
      <c r="T5" s="3023"/>
      <c r="U5" s="3023"/>
      <c r="V5" s="3023"/>
    </row>
    <row r="6">
      <c r="A6" s="3016"/>
      <c r="B6" s="3016"/>
      <c r="C6" s="3025"/>
      <c r="G6" s="3026"/>
      <c r="H6" s="3033"/>
      <c r="I6" s="3038" t="s">
        <v>6</v>
      </c>
      <c r="J6" s="3036"/>
      <c r="K6" s="3039"/>
      <c r="L6" s="3037"/>
      <c r="M6" s="3037"/>
      <c r="N6" s="3022"/>
      <c r="O6" s="3022"/>
      <c r="P6" s="3022"/>
      <c r="Q6" s="3022"/>
      <c r="R6" s="3032"/>
      <c r="S6" s="3023"/>
      <c r="T6" s="3023"/>
      <c r="U6" s="3023"/>
      <c r="V6" s="3023"/>
    </row>
    <row r="7">
      <c r="A7" s="3016"/>
      <c r="B7" s="3016"/>
      <c r="C7" s="3025"/>
      <c r="G7" s="3026"/>
      <c r="H7" s="3034"/>
      <c r="I7" s="3034"/>
      <c r="J7" s="3036"/>
      <c r="K7" s="3039"/>
      <c r="L7" s="3037"/>
      <c r="M7" s="3037"/>
      <c r="N7" s="3022"/>
      <c r="O7" s="3022"/>
      <c r="P7" s="3022"/>
      <c r="Q7" s="3022"/>
      <c r="R7" s="3032"/>
      <c r="S7" s="3023"/>
      <c r="T7" s="3023"/>
      <c r="U7" s="3023"/>
      <c r="V7" s="3023"/>
    </row>
    <row r="8">
      <c r="A8" s="3016"/>
      <c r="B8" s="3016"/>
      <c r="C8" s="3025"/>
      <c r="G8" s="3026"/>
      <c r="H8" s="3040">
        <v>43631.956390775464</v>
      </c>
      <c r="I8" s="3018"/>
      <c r="J8" s="3019"/>
      <c r="K8" s="3036"/>
      <c r="L8" s="3037"/>
      <c r="M8" s="3037"/>
      <c r="N8" s="3022"/>
      <c r="O8" s="3022"/>
      <c r="P8" s="3022"/>
      <c r="Q8" s="3022"/>
      <c r="R8" s="3032"/>
      <c r="S8" s="3023"/>
      <c r="T8" s="3023"/>
      <c r="U8" s="3023"/>
      <c r="V8" s="3023"/>
    </row>
    <row r="9">
      <c r="A9" s="3016"/>
      <c r="B9" s="3016"/>
      <c r="C9" s="3025"/>
      <c r="G9" s="3026"/>
      <c r="H9" s="3027"/>
      <c r="I9" s="3028"/>
      <c r="J9" s="3029"/>
      <c r="K9" s="3023"/>
      <c r="L9" s="3022"/>
      <c r="M9" s="3022"/>
      <c r="N9" s="3022"/>
      <c r="O9" s="3022"/>
      <c r="P9" s="3022"/>
      <c r="Q9" s="3022"/>
      <c r="R9" s="3032"/>
      <c r="S9" s="3023"/>
      <c r="T9" s="3023"/>
      <c r="U9" s="3023"/>
      <c r="V9" s="3023"/>
    </row>
    <row r="10">
      <c r="A10" s="3016"/>
      <c r="B10" s="3016"/>
      <c r="C10" s="3025"/>
      <c r="G10" s="3026"/>
      <c r="H10" s="3041"/>
      <c r="I10" s="3041"/>
      <c r="J10" s="3023"/>
      <c r="K10" s="3023"/>
      <c r="L10" s="3022"/>
      <c r="M10" s="3022"/>
      <c r="N10" s="3022"/>
      <c r="O10" s="3022"/>
      <c r="P10" s="3022"/>
      <c r="Q10" s="3022"/>
      <c r="R10" s="3032"/>
      <c r="S10" s="3023"/>
      <c r="T10" s="3023"/>
      <c r="U10" s="3023"/>
      <c r="V10" s="3023"/>
    </row>
    <row r="11">
      <c r="A11" s="3042" t="s">
        <v>11</v>
      </c>
      <c r="B11" s="3019"/>
      <c r="C11" s="3025"/>
      <c r="G11" s="3026"/>
      <c r="H11" s="3034"/>
      <c r="I11" s="3034"/>
      <c r="J11" s="3023"/>
      <c r="K11" s="3023"/>
      <c r="L11" s="3022"/>
      <c r="M11" s="3022"/>
      <c r="N11" s="3022"/>
      <c r="O11" s="3022"/>
      <c r="P11" s="3022"/>
      <c r="Q11" s="3022"/>
      <c r="R11" s="3032"/>
      <c r="S11" s="3023"/>
      <c r="T11" s="3023"/>
      <c r="U11" s="3023"/>
      <c r="V11" s="3023"/>
    </row>
    <row r="12">
      <c r="A12" s="3027"/>
      <c r="B12" s="3029"/>
      <c r="C12" s="3027"/>
      <c r="D12" s="3028"/>
      <c r="E12" s="3028"/>
      <c r="F12" s="3028"/>
      <c r="G12" s="3029"/>
      <c r="H12" s="3043"/>
      <c r="I12" s="3043"/>
      <c r="J12" s="3016"/>
      <c r="K12" s="3016"/>
      <c r="L12" s="3022"/>
      <c r="M12" s="3022"/>
      <c r="N12" s="3022"/>
      <c r="O12" s="3022"/>
      <c r="P12" s="3022"/>
      <c r="Q12" s="3022"/>
      <c r="R12" s="3032"/>
      <c r="S12" s="3023"/>
      <c r="T12" s="3023"/>
      <c r="U12" s="3023"/>
      <c r="V12" s="302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
        <v>16</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116 [6th]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1.76 [67th]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17.38 [53rd]</v>
      </c>
      <c r="O17" s="104"/>
      <c r="P17" s="104"/>
      <c r="Q17" s="104"/>
      <c r="R17" s="104"/>
      <c r="S17" s="121"/>
      <c r="T17" s="121"/>
      <c r="U17" s="121"/>
      <c r="V17" s="121"/>
    </row>
    <row r="18" outlineLevel="1">
      <c r="A18" s="123" t="str">
        <f>'テンプレート'!A18</f>
        <v>Crawl</v>
      </c>
      <c r="B18" s="127" t="str">
        <f t="array" ref="B18">INDEX('Actions  Attributes'!$C$2:$AD$81, MATCH($A$1,'Actions  Attributes'!$A$2:$A$89,0), MATCH(A18,'Actions  Attributes'!$C$1:$AD$1,0))</f>
        <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0.62 [79th]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43F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31.6 [53rd]</v>
      </c>
      <c r="O18" s="104"/>
      <c r="P18" s="104"/>
      <c r="Q18" s="104"/>
      <c r="R18" s="104"/>
      <c r="S18" s="121"/>
      <c r="T18" s="121"/>
      <c r="U18" s="121"/>
      <c r="V18" s="121"/>
    </row>
    <row r="19" outlineLevel="1">
      <c r="A19" s="123" t="str">
        <f>'テンプレート'!A19</f>
        <v>Wall Jump</v>
      </c>
      <c r="B19" s="127" t="str">
        <f t="array" ref="B19">INDEX('Actions  Attributes'!$C$2:$AD$81, MATCH($A$1,'Actions  Attributes'!$A$2:$A$89,0), MATCH(A19,'Actions  Attributes'!$C$1:$AD$1,0))</f>
        <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1.18 [79th]</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21F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0.114 [27th]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14.4 [63rd]</v>
      </c>
      <c r="O19" s="104"/>
      <c r="P19" s="104"/>
      <c r="Q19" s="104"/>
      <c r="R19" s="104"/>
      <c r="S19" s="121"/>
      <c r="T19" s="121"/>
      <c r="U19" s="121"/>
      <c r="V19" s="121"/>
    </row>
    <row r="20" outlineLevel="1">
      <c r="A20" s="123" t="str">
        <f>'テンプレート'!A20</f>
        <v>Wall Cling</v>
      </c>
      <c r="B20" s="127" t="str">
        <f t="array" ref="B20">INDEX('Actions  Attributes'!$C$2:$AD$81, MATCH($A$1,'Actions  Attributes'!$A$2:$A$89,0), MATCH(A20,'Actions  Attributes'!$C$1:$AD$1,0))</f>
        <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0.88 [73rd]</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31F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0.07 [46th]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32.8 [43rd]</v>
      </c>
      <c r="O20" s="104"/>
      <c r="P20" s="104"/>
      <c r="Q20" s="104"/>
      <c r="R20" s="104"/>
      <c r="S20" s="105"/>
      <c r="T20" s="105"/>
      <c r="U20" s="105"/>
      <c r="V20" s="105"/>
    </row>
    <row r="21" outlineLevel="1">
      <c r="A21" s="123" t="str">
        <f>'テンプレート'!A21</f>
        <v>Zair</v>
      </c>
      <c r="B21" s="127" t="str">
        <f t="array" ref="B21">INDEX('Actions  Attributes'!$C$2:$AD$81, MATCH($A$1,'Actions  Attributes'!$A$2:$A$89,0), MATCH(A21,'Actions  Attributes'!$C$1:$AD$1,0))</f>
        <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1.76 [19th]</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2.816 [19th]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0.126 [11th]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
        <v>54</v>
      </c>
      <c r="B26" s="196" t="s">
        <v>55</v>
      </c>
      <c r="C26" s="701" t="s">
        <v>56</v>
      </c>
      <c r="D26" s="701" t="s">
        <v>299</v>
      </c>
      <c r="E26" s="201" t="s">
        <v>473</v>
      </c>
      <c r="F26" s="200">
        <v>3.0</v>
      </c>
      <c r="G26" s="201" t="s">
        <v>193</v>
      </c>
      <c r="H26" s="228" t="s">
        <v>4974</v>
      </c>
      <c r="I26" s="120"/>
      <c r="J26" s="117"/>
      <c r="K26" s="200"/>
      <c r="L26" s="203"/>
      <c r="M26" s="204"/>
      <c r="N26" s="204"/>
      <c r="O26" s="205">
        <v>0.0</v>
      </c>
      <c r="P26" s="205">
        <v>1.0</v>
      </c>
      <c r="Q26" s="205">
        <v>1.0</v>
      </c>
      <c r="R26" s="105"/>
      <c r="S26" s="105"/>
      <c r="T26" s="105"/>
      <c r="U26" s="105"/>
      <c r="V26" s="105"/>
    </row>
    <row r="27" outlineLevel="1">
      <c r="A27" s="222"/>
      <c r="B27" s="208" t="s">
        <v>63</v>
      </c>
      <c r="C27" s="355" t="s">
        <v>64</v>
      </c>
      <c r="D27" s="355" t="s">
        <v>544</v>
      </c>
      <c r="E27" s="210" t="s">
        <v>607</v>
      </c>
      <c r="F27" s="200">
        <v>3.36</v>
      </c>
      <c r="G27" s="201" t="s">
        <v>193</v>
      </c>
      <c r="H27" s="228" t="s">
        <v>4975</v>
      </c>
      <c r="I27" s="120"/>
      <c r="J27" s="117"/>
      <c r="K27" s="203"/>
      <c r="L27" s="203"/>
      <c r="M27" s="204"/>
      <c r="N27" s="204"/>
      <c r="O27" s="205">
        <v>0.0</v>
      </c>
      <c r="P27" s="205">
        <v>1.0</v>
      </c>
      <c r="Q27" s="205">
        <v>1.0</v>
      </c>
      <c r="R27" s="105"/>
      <c r="S27" s="105"/>
      <c r="T27" s="105"/>
      <c r="U27" s="105"/>
      <c r="V27" s="105"/>
    </row>
    <row r="28" outlineLevel="1">
      <c r="A28" s="207"/>
      <c r="B28" s="208" t="s">
        <v>94</v>
      </c>
      <c r="C28" s="355" t="s">
        <v>64</v>
      </c>
      <c r="D28" s="355" t="s">
        <v>118</v>
      </c>
      <c r="E28" s="210" t="s">
        <v>1505</v>
      </c>
      <c r="F28" s="200">
        <v>5.64</v>
      </c>
      <c r="G28" s="201" t="s">
        <v>59</v>
      </c>
      <c r="H28" s="228"/>
      <c r="I28" s="120"/>
      <c r="J28" s="117"/>
      <c r="K28" s="203"/>
      <c r="L28" s="203"/>
      <c r="M28" s="204"/>
      <c r="N28" s="204"/>
      <c r="O28" s="205">
        <v>0.0</v>
      </c>
      <c r="P28" s="205">
        <v>1.0</v>
      </c>
      <c r="Q28" s="205">
        <v>1.0</v>
      </c>
      <c r="R28" s="105"/>
      <c r="S28" s="105"/>
      <c r="T28" s="105"/>
      <c r="U28" s="105"/>
      <c r="V28" s="105"/>
    </row>
    <row r="29" outlineLevel="1">
      <c r="A29" s="195" t="s">
        <v>72</v>
      </c>
      <c r="B29" s="214"/>
      <c r="C29" s="355" t="s">
        <v>553</v>
      </c>
      <c r="D29" s="314" t="s">
        <v>464</v>
      </c>
      <c r="E29" s="355" t="s">
        <v>206</v>
      </c>
      <c r="F29" s="200">
        <v>15.6</v>
      </c>
      <c r="G29" s="201" t="s">
        <v>207</v>
      </c>
      <c r="H29" s="243" t="s">
        <v>4976</v>
      </c>
      <c r="I29" s="221"/>
      <c r="J29" s="110"/>
      <c r="K29" s="200"/>
      <c r="L29" s="203"/>
      <c r="M29" s="204"/>
      <c r="N29" s="204"/>
      <c r="O29" s="205">
        <v>0.0</v>
      </c>
      <c r="P29" s="205">
        <v>1.0</v>
      </c>
      <c r="Q29" s="205">
        <v>1.0</v>
      </c>
      <c r="R29" s="105"/>
      <c r="S29" s="105"/>
      <c r="T29" s="105"/>
      <c r="U29" s="105"/>
      <c r="V29" s="105"/>
    </row>
    <row r="30" outlineLevel="1">
      <c r="A30" s="207"/>
      <c r="B30" s="208" t="s">
        <v>76</v>
      </c>
      <c r="C30" s="355" t="s">
        <v>714</v>
      </c>
      <c r="D30" s="114"/>
      <c r="E30" s="355" t="s">
        <v>79</v>
      </c>
      <c r="F30" s="200">
        <v>10.799999999999999</v>
      </c>
      <c r="G30" s="201" t="s">
        <v>80</v>
      </c>
      <c r="H30" s="112"/>
      <c r="I30" s="224"/>
      <c r="J30" s="114"/>
      <c r="K30" s="203"/>
      <c r="L30" s="203"/>
      <c r="M30" s="204"/>
      <c r="N30" s="204"/>
      <c r="O30" s="205">
        <v>0.0</v>
      </c>
      <c r="P30" s="205">
        <v>1.0</v>
      </c>
      <c r="Q30" s="205">
        <v>1.0</v>
      </c>
      <c r="R30" s="105"/>
      <c r="S30" s="105"/>
      <c r="T30" s="105"/>
      <c r="U30" s="105"/>
      <c r="V30" s="105"/>
    </row>
    <row r="31" outlineLevel="1">
      <c r="A31" s="236" t="s">
        <v>82</v>
      </c>
      <c r="B31" s="208" t="s">
        <v>142</v>
      </c>
      <c r="C31" s="355" t="s">
        <v>463</v>
      </c>
      <c r="D31" s="355" t="s">
        <v>476</v>
      </c>
      <c r="E31" s="355" t="s">
        <v>1865</v>
      </c>
      <c r="F31" s="200" t="s">
        <v>1867</v>
      </c>
      <c r="G31" s="201" t="s">
        <v>3326</v>
      </c>
      <c r="H31" s="228"/>
      <c r="I31" s="120"/>
      <c r="J31" s="117"/>
      <c r="K31" s="200"/>
      <c r="L31" s="203"/>
      <c r="M31" s="204"/>
      <c r="N31" s="204"/>
      <c r="O31" s="205">
        <v>0.0</v>
      </c>
      <c r="P31" s="205">
        <v>1.0</v>
      </c>
      <c r="Q31" s="205">
        <v>1.0</v>
      </c>
      <c r="R31" s="105"/>
      <c r="S31" s="105"/>
      <c r="T31" s="105"/>
      <c r="U31" s="105"/>
      <c r="V31" s="105"/>
    </row>
    <row r="32" outlineLevel="1">
      <c r="A32" s="236" t="s">
        <v>93</v>
      </c>
      <c r="B32" s="214"/>
      <c r="C32" s="355" t="s">
        <v>2619</v>
      </c>
      <c r="D32" s="355" t="s">
        <v>65</v>
      </c>
      <c r="E32" s="355" t="s">
        <v>79</v>
      </c>
      <c r="F32" s="200">
        <v>10.799999999999999</v>
      </c>
      <c r="G32" s="201" t="s">
        <v>80</v>
      </c>
      <c r="H32" s="228" t="s">
        <v>4977</v>
      </c>
      <c r="I32" s="120"/>
      <c r="J32" s="117"/>
      <c r="K32" s="203"/>
      <c r="L32" s="203"/>
      <c r="M32" s="204"/>
      <c r="N32" s="204"/>
      <c r="O32" s="205">
        <v>0.0</v>
      </c>
      <c r="P32" s="205">
        <v>1.0</v>
      </c>
      <c r="Q32" s="205">
        <v>1.0</v>
      </c>
      <c r="R32" s="105"/>
      <c r="S32" s="105"/>
      <c r="T32" s="105"/>
      <c r="U32" s="105"/>
      <c r="V32" s="105"/>
    </row>
    <row r="33" outlineLevel="1">
      <c r="A33" s="236" t="s">
        <v>104</v>
      </c>
      <c r="B33" s="214"/>
      <c r="C33" s="355" t="s">
        <v>794</v>
      </c>
      <c r="D33" s="355" t="s">
        <v>150</v>
      </c>
      <c r="E33" s="355" t="s">
        <v>79</v>
      </c>
      <c r="F33" s="200">
        <v>10.799999999999999</v>
      </c>
      <c r="G33" s="201" t="s">
        <v>80</v>
      </c>
      <c r="H33" s="228" t="s">
        <v>4978</v>
      </c>
      <c r="I33" s="120"/>
      <c r="J33" s="117"/>
      <c r="K33" s="205"/>
      <c r="L33" s="204"/>
      <c r="M33" s="204"/>
      <c r="N33" s="204"/>
      <c r="O33" s="205">
        <v>0.0</v>
      </c>
      <c r="P33" s="205">
        <v>1.0</v>
      </c>
      <c r="Q33" s="205">
        <v>1.0</v>
      </c>
      <c r="R33" s="105"/>
      <c r="S33" s="105"/>
      <c r="T33" s="105"/>
      <c r="U33" s="105"/>
      <c r="V33" s="105"/>
    </row>
    <row r="34" outlineLevel="1">
      <c r="A34" s="195" t="s">
        <v>110</v>
      </c>
      <c r="B34" s="208" t="s">
        <v>1210</v>
      </c>
      <c r="C34" s="314" t="s">
        <v>1087</v>
      </c>
      <c r="D34" s="276" t="s">
        <v>710</v>
      </c>
      <c r="E34" s="314" t="s">
        <v>1928</v>
      </c>
      <c r="F34" s="366" t="s">
        <v>1929</v>
      </c>
      <c r="G34" s="607" t="s">
        <v>1930</v>
      </c>
      <c r="H34" s="243" t="s">
        <v>1305</v>
      </c>
      <c r="I34" s="221"/>
      <c r="J34" s="110"/>
      <c r="K34" s="203"/>
      <c r="L34" s="203"/>
      <c r="M34" s="204"/>
      <c r="N34" s="204"/>
      <c r="O34" s="205">
        <v>0.0</v>
      </c>
      <c r="P34" s="205">
        <v>1.0</v>
      </c>
      <c r="Q34" s="205">
        <v>1.0</v>
      </c>
      <c r="R34" s="105"/>
      <c r="S34" s="105"/>
      <c r="T34" s="105"/>
      <c r="U34" s="105"/>
      <c r="V34" s="105"/>
    </row>
    <row r="35" outlineLevel="1">
      <c r="A35" s="207"/>
      <c r="B35" s="208" t="s">
        <v>4979</v>
      </c>
      <c r="C35" s="114"/>
      <c r="D35" s="276" t="s">
        <v>309</v>
      </c>
      <c r="E35" s="114"/>
      <c r="F35" s="207"/>
      <c r="G35" s="114"/>
      <c r="H35" s="112"/>
      <c r="I35" s="224"/>
      <c r="J35" s="114"/>
      <c r="K35" s="203"/>
      <c r="L35" s="203"/>
      <c r="M35" s="204"/>
      <c r="N35" s="204"/>
      <c r="O35" s="205"/>
      <c r="P35" s="205"/>
      <c r="Q35" s="205"/>
      <c r="R35" s="105"/>
      <c r="S35" s="105"/>
      <c r="T35" s="105"/>
      <c r="U35" s="105"/>
      <c r="V35" s="105"/>
    </row>
    <row r="36" outlineLevel="1">
      <c r="A36" s="236" t="s">
        <v>119</v>
      </c>
      <c r="B36" s="214"/>
      <c r="C36" s="355" t="s">
        <v>1657</v>
      </c>
      <c r="D36" s="355" t="s">
        <v>159</v>
      </c>
      <c r="E36" s="355" t="s">
        <v>495</v>
      </c>
      <c r="F36" s="200">
        <v>20.4</v>
      </c>
      <c r="G36" s="201" t="s">
        <v>75</v>
      </c>
      <c r="H36" s="228" t="s">
        <v>4980</v>
      </c>
      <c r="I36" s="120"/>
      <c r="J36" s="117"/>
      <c r="K36" s="204"/>
      <c r="L36" s="204"/>
      <c r="M36" s="204"/>
      <c r="N36" s="204"/>
      <c r="O36" s="205">
        <v>0.0</v>
      </c>
      <c r="P36" s="205">
        <v>1.0</v>
      </c>
      <c r="Q36" s="205">
        <v>1.0</v>
      </c>
      <c r="R36" s="105"/>
      <c r="S36" s="105"/>
      <c r="T36" s="105"/>
      <c r="U36" s="105"/>
      <c r="V36" s="105"/>
    </row>
    <row r="37" outlineLevel="1">
      <c r="A37" s="236" t="s">
        <v>128</v>
      </c>
      <c r="B37" s="208"/>
      <c r="C37" s="210" t="s">
        <v>224</v>
      </c>
      <c r="D37" s="355" t="s">
        <v>622</v>
      </c>
      <c r="E37" s="355" t="s">
        <v>225</v>
      </c>
      <c r="F37" s="200">
        <v>19.2</v>
      </c>
      <c r="G37" s="201" t="s">
        <v>75</v>
      </c>
      <c r="H37" s="228" t="s">
        <v>4981</v>
      </c>
      <c r="I37" s="120"/>
      <c r="J37" s="117"/>
      <c r="K37" s="203"/>
      <c r="L37" s="203"/>
      <c r="M37" s="204"/>
      <c r="N37" s="204"/>
      <c r="O37" s="205">
        <v>0.0</v>
      </c>
      <c r="P37" s="205">
        <v>1.0</v>
      </c>
      <c r="Q37" s="205">
        <v>1.0</v>
      </c>
      <c r="R37" s="105"/>
      <c r="S37" s="105"/>
      <c r="T37" s="105"/>
      <c r="U37" s="105"/>
      <c r="V37" s="105"/>
    </row>
    <row r="38">
      <c r="A38" s="180"/>
      <c r="B38" s="246"/>
      <c r="C38" s="180"/>
      <c r="D38" s="180"/>
      <c r="E38" s="180"/>
      <c r="F38" s="248"/>
      <c r="G38" s="248"/>
      <c r="H38" s="180"/>
      <c r="I38" s="180"/>
      <c r="J38" s="180"/>
      <c r="K38" s="180"/>
      <c r="L38" s="180"/>
      <c r="M38" s="180"/>
      <c r="N38" s="180"/>
      <c r="O38" s="180"/>
      <c r="P38" s="180"/>
      <c r="Q38" s="180"/>
      <c r="R38" s="180"/>
      <c r="S38" s="180"/>
      <c r="T38" s="180"/>
      <c r="U38" s="180"/>
      <c r="V38" s="180"/>
    </row>
    <row r="39">
      <c r="A39" s="250" t="s">
        <v>148</v>
      </c>
      <c r="B39" s="110"/>
      <c r="C39" s="251"/>
      <c r="D39" s="251"/>
      <c r="E39" s="251"/>
      <c r="F39" s="253"/>
      <c r="G39" s="251"/>
      <c r="H39" s="253"/>
      <c r="I39" s="253"/>
      <c r="J39" s="254"/>
      <c r="K39" s="253"/>
      <c r="L39" s="253"/>
      <c r="M39" s="253"/>
      <c r="N39" s="253"/>
      <c r="O39" s="253"/>
      <c r="P39" s="253"/>
      <c r="Q39" s="253"/>
      <c r="R39" s="253"/>
      <c r="S39" s="253"/>
      <c r="T39" s="253"/>
      <c r="U39" s="253"/>
      <c r="V39" s="253"/>
    </row>
    <row r="40" outlineLevel="1">
      <c r="A40" s="112"/>
      <c r="B40" s="114"/>
      <c r="C40" s="256" t="s">
        <v>48</v>
      </c>
      <c r="D40" s="257" t="s">
        <v>49</v>
      </c>
      <c r="E40" s="256" t="s">
        <v>50</v>
      </c>
      <c r="F40" s="259" t="s">
        <v>51</v>
      </c>
      <c r="G40" s="259" t="s">
        <v>174</v>
      </c>
      <c r="H40" s="260" t="s">
        <v>52</v>
      </c>
      <c r="I40" s="259" t="s">
        <v>179</v>
      </c>
      <c r="J40" s="259" t="s">
        <v>176</v>
      </c>
      <c r="K40" s="259" t="s">
        <v>180</v>
      </c>
      <c r="L40" s="259" t="s">
        <v>181</v>
      </c>
      <c r="M40" s="259" t="s">
        <v>182</v>
      </c>
      <c r="N40" s="259" t="s">
        <v>183</v>
      </c>
      <c r="O40" s="262" t="s">
        <v>184</v>
      </c>
      <c r="P40" s="259" t="s">
        <v>185</v>
      </c>
      <c r="Q40" s="262" t="s">
        <v>186</v>
      </c>
      <c r="R40" s="263" t="s">
        <v>53</v>
      </c>
      <c r="S40" s="120"/>
      <c r="T40" s="120"/>
      <c r="U40" s="120"/>
      <c r="V40" s="120"/>
    </row>
    <row r="41" outlineLevel="1">
      <c r="A41" s="265" t="s">
        <v>187</v>
      </c>
      <c r="B41" s="267"/>
      <c r="C41" s="199" t="s">
        <v>56</v>
      </c>
      <c r="D41" s="314" t="s">
        <v>464</v>
      </c>
      <c r="E41" s="271" t="s">
        <v>206</v>
      </c>
      <c r="F41" s="273">
        <v>15.6</v>
      </c>
      <c r="G41" s="273">
        <v>13.26</v>
      </c>
      <c r="H41" s="200" t="s">
        <v>59</v>
      </c>
      <c r="I41" s="305" t="str">
        <f t="array" ref="I41">INDEX('Aerial Attacks'!$O$3:$AB$109, MATCH($A$1,'Aerial Attacks'!$A$3:$A$109,0), MATCH(A41,'Aerial Attacks'!$O$2:$S$2,0))</f>
        <v>11</v>
      </c>
      <c r="J41" s="314" t="s">
        <v>300</v>
      </c>
      <c r="K41" s="200"/>
      <c r="L41" s="203"/>
      <c r="M41" s="204"/>
      <c r="N41" s="204"/>
      <c r="O41" s="205">
        <v>0.0</v>
      </c>
      <c r="P41" s="205">
        <v>1.0</v>
      </c>
      <c r="Q41" s="205">
        <v>1.0</v>
      </c>
      <c r="R41" s="243"/>
      <c r="S41" s="221"/>
      <c r="T41" s="221"/>
      <c r="U41" s="221"/>
      <c r="V41" s="110"/>
    </row>
    <row r="42" outlineLevel="1">
      <c r="A42" s="207"/>
      <c r="B42" s="267" t="s">
        <v>76</v>
      </c>
      <c r="C42" s="199" t="s">
        <v>4982</v>
      </c>
      <c r="D42" s="114"/>
      <c r="E42" s="199" t="s">
        <v>145</v>
      </c>
      <c r="F42" s="200">
        <v>8.4</v>
      </c>
      <c r="G42" s="200">
        <v>7.140000000000001</v>
      </c>
      <c r="H42" s="200" t="s">
        <v>70</v>
      </c>
      <c r="I42" s="114"/>
      <c r="J42" s="114"/>
      <c r="K42" s="200"/>
      <c r="L42" s="203"/>
      <c r="M42" s="204"/>
      <c r="N42" s="204"/>
      <c r="O42" s="205">
        <v>0.0</v>
      </c>
      <c r="P42" s="205">
        <v>1.0</v>
      </c>
      <c r="Q42" s="205">
        <v>1.0</v>
      </c>
      <c r="R42" s="112"/>
      <c r="S42" s="224"/>
      <c r="T42" s="224"/>
      <c r="U42" s="224"/>
      <c r="V42" s="114"/>
    </row>
    <row r="43" outlineLevel="1">
      <c r="A43" s="299" t="s">
        <v>219</v>
      </c>
      <c r="B43" s="267"/>
      <c r="C43" s="199" t="s">
        <v>276</v>
      </c>
      <c r="D43" s="355" t="s">
        <v>345</v>
      </c>
      <c r="E43" s="199" t="s">
        <v>4983</v>
      </c>
      <c r="F43" s="200" t="s">
        <v>4984</v>
      </c>
      <c r="G43" s="200" t="s">
        <v>4985</v>
      </c>
      <c r="H43" s="200" t="s">
        <v>254</v>
      </c>
      <c r="I43" s="820" t="str">
        <f t="array" ref="I43">INDEX('Aerial Attacks'!$O$3:$AB$109, MATCH($A$1,'Aerial Attacks'!$A$3:$A$109,0), MATCH(A43,'Aerial Attacks'!$O$2:$S$2,0))</f>
        <v>14</v>
      </c>
      <c r="J43" s="355" t="s">
        <v>4986</v>
      </c>
      <c r="K43" s="200"/>
      <c r="L43" s="203"/>
      <c r="M43" s="204"/>
      <c r="N43" s="204"/>
      <c r="O43" s="205">
        <v>0.0</v>
      </c>
      <c r="P43" s="205">
        <v>1.0</v>
      </c>
      <c r="Q43" s="205">
        <v>1.0</v>
      </c>
      <c r="R43" s="228"/>
      <c r="S43" s="120"/>
      <c r="T43" s="120"/>
      <c r="U43" s="120"/>
      <c r="V43" s="117"/>
    </row>
    <row r="44" outlineLevel="1">
      <c r="A44" s="299" t="s">
        <v>260</v>
      </c>
      <c r="B44" s="267"/>
      <c r="C44" s="199" t="s">
        <v>944</v>
      </c>
      <c r="D44" s="355" t="s">
        <v>464</v>
      </c>
      <c r="E44" s="199" t="s">
        <v>2569</v>
      </c>
      <c r="F44" s="200" t="s">
        <v>2570</v>
      </c>
      <c r="G44" s="200" t="s">
        <v>4987</v>
      </c>
      <c r="H44" s="200" t="s">
        <v>1713</v>
      </c>
      <c r="I44" s="820">
        <f t="array" ref="I44">INDEX('Aerial Attacks'!$O$3:$AB$109, MATCH($A$1,'Aerial Attacks'!$A$3:$A$109,0), MATCH(A44,'Aerial Attacks'!$O$2:$S$2,0))</f>
        <v>11</v>
      </c>
      <c r="J44" s="355" t="s">
        <v>2914</v>
      </c>
      <c r="K44" s="200"/>
      <c r="L44" s="203"/>
      <c r="M44" s="204"/>
      <c r="N44" s="204"/>
      <c r="O44" s="205">
        <v>0.0</v>
      </c>
      <c r="P44" s="205">
        <v>1.0</v>
      </c>
      <c r="Q44" s="205">
        <v>1.0</v>
      </c>
      <c r="R44" s="228"/>
      <c r="S44" s="120"/>
      <c r="T44" s="120"/>
      <c r="U44" s="120"/>
      <c r="V44" s="117"/>
    </row>
    <row r="45" outlineLevel="1">
      <c r="A45" s="299" t="s">
        <v>271</v>
      </c>
      <c r="B45" s="267"/>
      <c r="C45" s="199" t="s">
        <v>1382</v>
      </c>
      <c r="D45" s="355" t="s">
        <v>544</v>
      </c>
      <c r="E45" s="199" t="s">
        <v>90</v>
      </c>
      <c r="F45" s="200">
        <v>9.6</v>
      </c>
      <c r="G45" s="200">
        <v>8.16</v>
      </c>
      <c r="H45" s="200" t="s">
        <v>193</v>
      </c>
      <c r="I45" s="820" t="str">
        <f t="array" ref="I45">INDEX('Aerial Attacks'!$O$3:$AB$109, MATCH($A$1,'Aerial Attacks'!$A$3:$A$109,0), MATCH(A45,'Aerial Attacks'!$O$2:$S$2,0))</f>
        <v>8</v>
      </c>
      <c r="J45" s="355" t="s">
        <v>279</v>
      </c>
      <c r="K45" s="203"/>
      <c r="L45" s="203"/>
      <c r="M45" s="204"/>
      <c r="N45" s="204"/>
      <c r="O45" s="205">
        <v>0.0</v>
      </c>
      <c r="P45" s="205">
        <v>1.0</v>
      </c>
      <c r="Q45" s="205">
        <v>1.0</v>
      </c>
      <c r="R45" s="228"/>
      <c r="S45" s="120"/>
      <c r="T45" s="120"/>
      <c r="U45" s="120"/>
      <c r="V45" s="117"/>
    </row>
    <row r="46" outlineLevel="1">
      <c r="A46" s="265" t="s">
        <v>283</v>
      </c>
      <c r="B46" s="267"/>
      <c r="C46" s="199" t="s">
        <v>209</v>
      </c>
      <c r="D46" s="314" t="s">
        <v>345</v>
      </c>
      <c r="E46" s="199" t="s">
        <v>1160</v>
      </c>
      <c r="F46" s="200" t="s">
        <v>1161</v>
      </c>
      <c r="G46" s="200" t="s">
        <v>1162</v>
      </c>
      <c r="H46" s="200" t="s">
        <v>254</v>
      </c>
      <c r="I46" s="305">
        <f t="array" ref="I46">INDEX('Aerial Attacks'!$O$3:$AB$109, MATCH($A$1,'Aerial Attacks'!$A$3:$A$109,0), MATCH(A46,'Aerial Attacks'!$O$2:$S$2,0))</f>
        <v>16</v>
      </c>
      <c r="J46" s="295" t="s">
        <v>4142</v>
      </c>
      <c r="K46" s="203"/>
      <c r="L46" s="203"/>
      <c r="M46" s="204"/>
      <c r="N46" s="204"/>
      <c r="O46" s="205">
        <v>0.0</v>
      </c>
      <c r="P46" s="205">
        <v>1.0</v>
      </c>
      <c r="Q46" s="205">
        <v>1.0</v>
      </c>
      <c r="R46" s="243"/>
      <c r="S46" s="221"/>
      <c r="T46" s="221"/>
      <c r="U46" s="221"/>
      <c r="V46" s="110"/>
    </row>
    <row r="47" outlineLevel="1">
      <c r="A47" s="207"/>
      <c r="B47" s="267" t="s">
        <v>76</v>
      </c>
      <c r="C47" s="199" t="s">
        <v>379</v>
      </c>
      <c r="D47" s="114"/>
      <c r="E47" s="199" t="s">
        <v>1674</v>
      </c>
      <c r="F47" s="200" t="s">
        <v>1675</v>
      </c>
      <c r="G47" s="200" t="s">
        <v>4988</v>
      </c>
      <c r="H47" s="200" t="s">
        <v>1082</v>
      </c>
      <c r="I47" s="114"/>
      <c r="J47" s="114"/>
      <c r="K47" s="203"/>
      <c r="L47" s="203"/>
      <c r="M47" s="204"/>
      <c r="N47" s="204"/>
      <c r="O47" s="205">
        <v>0.0</v>
      </c>
      <c r="P47" s="205">
        <v>1.0</v>
      </c>
      <c r="Q47" s="205">
        <v>1.0</v>
      </c>
      <c r="R47" s="112"/>
      <c r="S47" s="224"/>
      <c r="T47" s="224"/>
      <c r="U47" s="224"/>
      <c r="V47" s="114"/>
    </row>
    <row r="48">
      <c r="A48" s="312"/>
      <c r="B48" s="315"/>
      <c r="C48" s="317"/>
      <c r="D48" s="317"/>
      <c r="E48" s="318"/>
      <c r="F48" s="318"/>
      <c r="G48" s="318"/>
      <c r="H48" s="319"/>
      <c r="I48" s="319"/>
      <c r="J48" s="320"/>
      <c r="K48" s="320"/>
      <c r="L48" s="320"/>
      <c r="M48" s="320"/>
      <c r="N48" s="320"/>
      <c r="O48" s="320"/>
      <c r="P48" s="320"/>
      <c r="Q48" s="180"/>
      <c r="R48" s="180"/>
      <c r="S48" s="180"/>
      <c r="T48" s="180"/>
      <c r="U48" s="180"/>
      <c r="V48" s="180"/>
    </row>
    <row r="49">
      <c r="A49" s="322" t="s">
        <v>305</v>
      </c>
      <c r="B49" s="117"/>
      <c r="C49" s="317"/>
      <c r="D49" s="317"/>
      <c r="E49" s="318"/>
      <c r="F49" s="318"/>
      <c r="G49" s="318"/>
      <c r="H49" s="319"/>
      <c r="I49" s="319"/>
      <c r="J49" s="320"/>
      <c r="K49" s="320"/>
      <c r="L49" s="320"/>
      <c r="M49" s="320"/>
      <c r="N49" s="320"/>
      <c r="O49" s="320"/>
      <c r="P49" s="320"/>
      <c r="Q49" s="180"/>
      <c r="R49" s="180"/>
      <c r="S49" s="180"/>
      <c r="T49" s="180"/>
      <c r="U49" s="180"/>
      <c r="V49" s="180"/>
    </row>
    <row r="50" outlineLevel="1">
      <c r="A50" s="324" t="s">
        <v>4989</v>
      </c>
      <c r="B50" s="117"/>
      <c r="C50" s="327" t="s">
        <v>48</v>
      </c>
      <c r="D50" s="327" t="s">
        <v>49</v>
      </c>
      <c r="E50" s="328" t="s">
        <v>50</v>
      </c>
      <c r="F50" s="329" t="s">
        <v>51</v>
      </c>
      <c r="G50" s="328" t="s">
        <v>52</v>
      </c>
      <c r="H50" s="331" t="s">
        <v>53</v>
      </c>
      <c r="I50" s="120"/>
      <c r="J50" s="117"/>
      <c r="K50" s="333" t="s">
        <v>180</v>
      </c>
      <c r="L50" s="333" t="s">
        <v>181</v>
      </c>
      <c r="M50" s="333" t="s">
        <v>182</v>
      </c>
      <c r="N50" s="333" t="s">
        <v>183</v>
      </c>
      <c r="O50" s="334" t="s">
        <v>184</v>
      </c>
      <c r="P50" s="333" t="s">
        <v>185</v>
      </c>
      <c r="Q50" s="334" t="s">
        <v>186</v>
      </c>
      <c r="R50" s="333" t="s">
        <v>317</v>
      </c>
      <c r="S50" s="334" t="s">
        <v>318</v>
      </c>
      <c r="T50" s="334" t="s">
        <v>319</v>
      </c>
      <c r="U50" s="334" t="s">
        <v>320</v>
      </c>
      <c r="V50" s="334" t="s">
        <v>321</v>
      </c>
    </row>
    <row r="51" outlineLevel="1">
      <c r="A51" s="335" t="s">
        <v>324</v>
      </c>
      <c r="B51" s="343" t="s">
        <v>170</v>
      </c>
      <c r="C51" s="199" t="s">
        <v>925</v>
      </c>
      <c r="D51" s="314" t="s">
        <v>1432</v>
      </c>
      <c r="E51" s="199" t="s">
        <v>4990</v>
      </c>
      <c r="F51" s="200" t="s">
        <v>4991</v>
      </c>
      <c r="G51" s="201" t="s">
        <v>1914</v>
      </c>
      <c r="H51" s="243" t="s">
        <v>4992</v>
      </c>
      <c r="I51" s="221"/>
      <c r="J51" s="110"/>
      <c r="K51" s="203"/>
      <c r="L51" s="203"/>
      <c r="M51" s="204"/>
      <c r="N51" s="204"/>
      <c r="O51" s="200">
        <v>0.0</v>
      </c>
      <c r="P51" s="200">
        <v>1.0</v>
      </c>
      <c r="Q51" s="200">
        <v>1.0</v>
      </c>
      <c r="R51" s="205" t="b">
        <v>1</v>
      </c>
      <c r="S51" s="205" t="b">
        <v>1</v>
      </c>
      <c r="T51" s="205"/>
      <c r="U51" s="344" t="s">
        <v>340</v>
      </c>
      <c r="V51" s="344" t="b">
        <v>1</v>
      </c>
    </row>
    <row r="52" outlineLevel="1">
      <c r="A52" s="222"/>
      <c r="B52" s="708" t="s">
        <v>241</v>
      </c>
      <c r="C52" s="199" t="s">
        <v>438</v>
      </c>
      <c r="D52" s="233"/>
      <c r="E52" s="199" t="s">
        <v>556</v>
      </c>
      <c r="F52" s="200" t="s">
        <v>557</v>
      </c>
      <c r="G52" s="201" t="s">
        <v>1249</v>
      </c>
      <c r="H52" s="231"/>
      <c r="J52" s="233"/>
      <c r="K52" s="203"/>
      <c r="L52" s="203"/>
      <c r="M52" s="204"/>
      <c r="N52" s="204"/>
      <c r="O52" s="200"/>
      <c r="P52" s="200"/>
      <c r="Q52" s="200"/>
      <c r="R52" s="205" t="b">
        <v>0</v>
      </c>
      <c r="S52" s="205" t="b">
        <v>0</v>
      </c>
      <c r="T52" s="205" t="b">
        <v>0</v>
      </c>
      <c r="U52" s="222"/>
      <c r="V52" s="222"/>
    </row>
    <row r="53" outlineLevel="1">
      <c r="A53" s="222"/>
      <c r="B53" s="343" t="s">
        <v>177</v>
      </c>
      <c r="C53" s="199" t="s">
        <v>2963</v>
      </c>
      <c r="D53" s="233"/>
      <c r="E53" s="199" t="s">
        <v>2361</v>
      </c>
      <c r="F53" s="200" t="s">
        <v>2362</v>
      </c>
      <c r="G53" s="201" t="s">
        <v>2363</v>
      </c>
      <c r="H53" s="231"/>
      <c r="J53" s="233"/>
      <c r="K53" s="203"/>
      <c r="L53" s="203"/>
      <c r="M53" s="204"/>
      <c r="N53" s="204"/>
      <c r="O53" s="200"/>
      <c r="P53" s="200"/>
      <c r="Q53" s="200"/>
      <c r="R53" s="205"/>
      <c r="S53" s="205"/>
      <c r="T53" s="205"/>
      <c r="U53" s="222"/>
      <c r="V53" s="222"/>
    </row>
    <row r="54" outlineLevel="1">
      <c r="A54" s="222"/>
      <c r="B54" s="343" t="s">
        <v>245</v>
      </c>
      <c r="C54" s="199" t="s">
        <v>4993</v>
      </c>
      <c r="D54" s="233"/>
      <c r="E54" s="199" t="s">
        <v>382</v>
      </c>
      <c r="F54" s="200" t="s">
        <v>384</v>
      </c>
      <c r="G54" s="201" t="s">
        <v>929</v>
      </c>
      <c r="H54" s="231"/>
      <c r="J54" s="233"/>
      <c r="K54" s="203"/>
      <c r="L54" s="203"/>
      <c r="M54" s="204"/>
      <c r="N54" s="204"/>
      <c r="O54" s="200"/>
      <c r="P54" s="200"/>
      <c r="Q54" s="200"/>
      <c r="R54" s="205"/>
      <c r="S54" s="205"/>
      <c r="T54" s="205"/>
      <c r="U54" s="222"/>
      <c r="V54" s="222"/>
    </row>
    <row r="55" outlineLevel="1">
      <c r="A55" s="222"/>
      <c r="B55" s="343" t="s">
        <v>416</v>
      </c>
      <c r="C55" s="199" t="s">
        <v>4994</v>
      </c>
      <c r="D55" s="233"/>
      <c r="E55" s="199" t="s">
        <v>2695</v>
      </c>
      <c r="F55" s="200" t="s">
        <v>2696</v>
      </c>
      <c r="G55" s="201" t="s">
        <v>4995</v>
      </c>
      <c r="H55" s="231"/>
      <c r="J55" s="233"/>
      <c r="K55" s="203"/>
      <c r="L55" s="203"/>
      <c r="M55" s="204"/>
      <c r="N55" s="204"/>
      <c r="O55" s="200"/>
      <c r="P55" s="200"/>
      <c r="Q55" s="200"/>
      <c r="R55" s="205" t="b">
        <v>0</v>
      </c>
      <c r="S55" s="205" t="b">
        <v>0</v>
      </c>
      <c r="T55" s="205" t="b">
        <v>0</v>
      </c>
      <c r="U55" s="222"/>
      <c r="V55" s="222"/>
    </row>
    <row r="56" outlineLevel="1">
      <c r="A56" s="222"/>
      <c r="B56" s="708" t="s">
        <v>4996</v>
      </c>
      <c r="C56" s="199" t="s">
        <v>4997</v>
      </c>
      <c r="D56" s="114"/>
      <c r="E56" s="199" t="s">
        <v>1871</v>
      </c>
      <c r="F56" s="200" t="s">
        <v>1872</v>
      </c>
      <c r="G56" s="201" t="s">
        <v>1466</v>
      </c>
      <c r="H56" s="112"/>
      <c r="I56" s="224"/>
      <c r="J56" s="114"/>
      <c r="K56" s="203"/>
      <c r="L56" s="203"/>
      <c r="M56" s="204"/>
      <c r="N56" s="204"/>
      <c r="O56" s="200"/>
      <c r="P56" s="200"/>
      <c r="Q56" s="200"/>
      <c r="R56" s="205"/>
      <c r="S56" s="205"/>
      <c r="T56" s="205"/>
      <c r="U56" s="207"/>
      <c r="V56" s="207"/>
    </row>
    <row r="57" outlineLevel="1">
      <c r="A57" s="324" t="s">
        <v>4998</v>
      </c>
      <c r="B57" s="117"/>
      <c r="C57" s="327" t="s">
        <v>48</v>
      </c>
      <c r="D57" s="327" t="s">
        <v>49</v>
      </c>
      <c r="E57" s="328" t="s">
        <v>50</v>
      </c>
      <c r="F57" s="329" t="s">
        <v>51</v>
      </c>
      <c r="G57" s="328" t="s">
        <v>52</v>
      </c>
      <c r="H57" s="331" t="s">
        <v>53</v>
      </c>
      <c r="I57" s="120"/>
      <c r="J57" s="117"/>
      <c r="K57" s="333" t="s">
        <v>180</v>
      </c>
      <c r="L57" s="333" t="s">
        <v>181</v>
      </c>
      <c r="M57" s="333" t="s">
        <v>182</v>
      </c>
      <c r="N57" s="333" t="s">
        <v>183</v>
      </c>
      <c r="O57" s="334" t="s">
        <v>184</v>
      </c>
      <c r="P57" s="333" t="s">
        <v>185</v>
      </c>
      <c r="Q57" s="334" t="s">
        <v>186</v>
      </c>
      <c r="R57" s="333" t="s">
        <v>317</v>
      </c>
      <c r="S57" s="334" t="s">
        <v>318</v>
      </c>
      <c r="T57" s="334" t="s">
        <v>319</v>
      </c>
      <c r="U57" s="334" t="s">
        <v>320</v>
      </c>
      <c r="V57" s="334" t="s">
        <v>321</v>
      </c>
    </row>
    <row r="58" outlineLevel="1">
      <c r="A58" s="335" t="s">
        <v>324</v>
      </c>
      <c r="B58" s="343" t="s">
        <v>4999</v>
      </c>
      <c r="C58" s="199" t="s">
        <v>205</v>
      </c>
      <c r="D58" s="216" t="s">
        <v>316</v>
      </c>
      <c r="E58" s="199" t="s">
        <v>451</v>
      </c>
      <c r="F58" s="200">
        <v>0.0</v>
      </c>
      <c r="G58" s="414"/>
      <c r="H58" s="243" t="s">
        <v>5000</v>
      </c>
      <c r="I58" s="221"/>
      <c r="J58" s="110"/>
      <c r="K58" s="414"/>
      <c r="L58" s="414"/>
      <c r="M58" s="414"/>
      <c r="N58" s="414"/>
      <c r="O58" s="414"/>
      <c r="P58" s="414"/>
      <c r="Q58" s="414"/>
      <c r="R58" s="414"/>
      <c r="S58" s="414"/>
      <c r="T58" s="414"/>
      <c r="U58" s="344" t="s">
        <v>340</v>
      </c>
      <c r="V58" s="344" t="b">
        <v>1</v>
      </c>
    </row>
    <row r="59" outlineLevel="1">
      <c r="A59" s="222"/>
      <c r="B59" s="343" t="s">
        <v>5001</v>
      </c>
      <c r="C59" s="199" t="s">
        <v>308</v>
      </c>
      <c r="D59" s="222"/>
      <c r="E59" s="199" t="s">
        <v>451</v>
      </c>
      <c r="F59" s="200">
        <v>0.0</v>
      </c>
      <c r="G59" s="414"/>
      <c r="H59" s="231"/>
      <c r="J59" s="233"/>
      <c r="K59" s="200"/>
      <c r="L59" s="200"/>
      <c r="M59" s="205"/>
      <c r="N59" s="205"/>
      <c r="O59" s="200"/>
      <c r="P59" s="200"/>
      <c r="Q59" s="200"/>
      <c r="R59" s="205" t="b">
        <v>0</v>
      </c>
      <c r="S59" s="205" t="b">
        <v>0</v>
      </c>
      <c r="T59" s="205" t="b">
        <v>0</v>
      </c>
      <c r="U59" s="222"/>
      <c r="V59" s="222"/>
    </row>
    <row r="60" outlineLevel="1">
      <c r="A60" s="222"/>
      <c r="B60" s="343" t="s">
        <v>1101</v>
      </c>
      <c r="C60" s="199" t="s">
        <v>5002</v>
      </c>
      <c r="D60" s="207"/>
      <c r="E60" s="414"/>
      <c r="F60" s="414"/>
      <c r="G60" s="414"/>
      <c r="H60" s="231"/>
      <c r="J60" s="233"/>
      <c r="K60" s="200"/>
      <c r="L60" s="200"/>
      <c r="M60" s="205"/>
      <c r="N60" s="205"/>
      <c r="O60" s="200"/>
      <c r="P60" s="200"/>
      <c r="Q60" s="200"/>
      <c r="R60" s="205" t="b">
        <v>0</v>
      </c>
      <c r="S60" s="205" t="b">
        <v>0</v>
      </c>
      <c r="T60" s="205" t="b">
        <v>0</v>
      </c>
      <c r="U60" s="222"/>
      <c r="V60" s="222"/>
    </row>
    <row r="61" outlineLevel="1">
      <c r="A61" s="222"/>
      <c r="B61" s="343" t="s">
        <v>5003</v>
      </c>
      <c r="C61" s="3073"/>
      <c r="D61" s="3074" t="s">
        <v>4162</v>
      </c>
      <c r="E61" s="199" t="s">
        <v>451</v>
      </c>
      <c r="F61" s="200">
        <v>0.0</v>
      </c>
      <c r="G61" s="414"/>
      <c r="H61" s="231"/>
      <c r="J61" s="233"/>
      <c r="K61" s="200"/>
      <c r="L61" s="200"/>
      <c r="M61" s="205"/>
      <c r="N61" s="205"/>
      <c r="O61" s="200"/>
      <c r="P61" s="200"/>
      <c r="Q61" s="200"/>
      <c r="R61" s="205" t="b">
        <v>0</v>
      </c>
      <c r="S61" s="205" t="b">
        <v>0</v>
      </c>
      <c r="T61" s="205" t="b">
        <v>0</v>
      </c>
      <c r="U61" s="222"/>
      <c r="V61" s="222"/>
    </row>
    <row r="62" outlineLevel="1">
      <c r="A62" s="222"/>
      <c r="B62" s="343" t="s">
        <v>5004</v>
      </c>
      <c r="C62" s="3073" t="s">
        <v>309</v>
      </c>
      <c r="D62" s="207"/>
      <c r="E62" s="199" t="s">
        <v>694</v>
      </c>
      <c r="F62" s="200">
        <v>24.0</v>
      </c>
      <c r="G62" s="201" t="s">
        <v>1016</v>
      </c>
      <c r="H62" s="231"/>
      <c r="J62" s="233"/>
      <c r="K62" s="200"/>
      <c r="L62" s="200"/>
      <c r="M62" s="205"/>
      <c r="N62" s="205"/>
      <c r="O62" s="200">
        <v>0.0</v>
      </c>
      <c r="P62" s="200">
        <v>1.0</v>
      </c>
      <c r="Q62" s="200">
        <v>1.0</v>
      </c>
      <c r="R62" s="205" t="b">
        <v>1</v>
      </c>
      <c r="S62" s="205" t="b">
        <v>1</v>
      </c>
      <c r="T62" s="205"/>
      <c r="U62" s="222"/>
      <c r="V62" s="222"/>
    </row>
    <row r="63" outlineLevel="1">
      <c r="A63" s="222"/>
      <c r="B63" s="343" t="s">
        <v>5005</v>
      </c>
      <c r="C63" s="3073"/>
      <c r="D63" s="3074" t="s">
        <v>1432</v>
      </c>
      <c r="E63" s="199" t="s">
        <v>451</v>
      </c>
      <c r="F63" s="200">
        <v>0.0</v>
      </c>
      <c r="G63" s="414"/>
      <c r="H63" s="231"/>
      <c r="J63" s="233"/>
      <c r="K63" s="200"/>
      <c r="L63" s="200"/>
      <c r="M63" s="205"/>
      <c r="N63" s="205"/>
      <c r="O63" s="200"/>
      <c r="P63" s="200"/>
      <c r="Q63" s="200"/>
      <c r="R63" s="205" t="b">
        <v>0</v>
      </c>
      <c r="S63" s="205" t="b">
        <v>0</v>
      </c>
      <c r="T63" s="205" t="b">
        <v>0</v>
      </c>
      <c r="U63" s="222"/>
      <c r="V63" s="222"/>
    </row>
    <row r="64" outlineLevel="1">
      <c r="A64" s="222"/>
      <c r="B64" s="343" t="s">
        <v>5006</v>
      </c>
      <c r="C64" s="3073" t="s">
        <v>218</v>
      </c>
      <c r="D64" s="207"/>
      <c r="E64" s="199" t="s">
        <v>74</v>
      </c>
      <c r="F64" s="200">
        <v>14.399999999999999</v>
      </c>
      <c r="G64" s="201" t="s">
        <v>75</v>
      </c>
      <c r="H64" s="231"/>
      <c r="J64" s="233"/>
      <c r="K64" s="200"/>
      <c r="L64" s="200"/>
      <c r="M64" s="205"/>
      <c r="N64" s="205"/>
      <c r="O64" s="200">
        <v>0.0</v>
      </c>
      <c r="P64" s="200">
        <v>1.0</v>
      </c>
      <c r="Q64" s="200">
        <v>1.0</v>
      </c>
      <c r="R64" s="205" t="b">
        <v>1</v>
      </c>
      <c r="S64" s="205" t="b">
        <v>1</v>
      </c>
      <c r="T64" s="205"/>
      <c r="U64" s="222"/>
      <c r="V64" s="222"/>
    </row>
    <row r="65" outlineLevel="1">
      <c r="A65" s="222"/>
      <c r="B65" s="343" t="s">
        <v>614</v>
      </c>
      <c r="C65" s="3073" t="s">
        <v>121</v>
      </c>
      <c r="D65" s="3073" t="s">
        <v>1333</v>
      </c>
      <c r="E65" s="199" t="s">
        <v>58</v>
      </c>
      <c r="F65" s="200">
        <v>4.8</v>
      </c>
      <c r="G65" s="201" t="s">
        <v>59</v>
      </c>
      <c r="H65" s="112"/>
      <c r="I65" s="224"/>
      <c r="J65" s="114"/>
      <c r="K65" s="200"/>
      <c r="L65" s="200"/>
      <c r="M65" s="205"/>
      <c r="N65" s="205"/>
      <c r="O65" s="200">
        <v>0.0</v>
      </c>
      <c r="P65" s="200">
        <v>1.0</v>
      </c>
      <c r="Q65" s="200">
        <v>1.0</v>
      </c>
      <c r="R65" s="205" t="b">
        <v>1</v>
      </c>
      <c r="S65" s="205" t="b">
        <v>1</v>
      </c>
      <c r="T65" s="205"/>
      <c r="U65" s="207"/>
      <c r="V65" s="207"/>
    </row>
    <row r="66" outlineLevel="1">
      <c r="A66" s="324" t="s">
        <v>5007</v>
      </c>
      <c r="B66" s="117"/>
      <c r="C66" s="327" t="s">
        <v>48</v>
      </c>
      <c r="D66" s="327" t="s">
        <v>49</v>
      </c>
      <c r="E66" s="328" t="s">
        <v>50</v>
      </c>
      <c r="F66" s="329" t="s">
        <v>51</v>
      </c>
      <c r="G66" s="328" t="s">
        <v>52</v>
      </c>
      <c r="H66" s="331"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outlineLevel="1">
      <c r="A67" s="358" t="s">
        <v>324</v>
      </c>
      <c r="B67" s="388" t="s">
        <v>5008</v>
      </c>
      <c r="C67" s="216" t="s">
        <v>130</v>
      </c>
      <c r="D67" s="216" t="s">
        <v>986</v>
      </c>
      <c r="E67" s="199" t="s">
        <v>194</v>
      </c>
      <c r="F67" s="200">
        <v>3.5999999999999996</v>
      </c>
      <c r="G67" s="201" t="s">
        <v>193</v>
      </c>
      <c r="H67" s="243" t="s">
        <v>5009</v>
      </c>
      <c r="I67" s="221"/>
      <c r="J67" s="110"/>
      <c r="K67" s="200"/>
      <c r="L67" s="200"/>
      <c r="M67" s="205"/>
      <c r="N67" s="205"/>
      <c r="O67" s="200">
        <v>0.0</v>
      </c>
      <c r="P67" s="200">
        <v>1.0</v>
      </c>
      <c r="Q67" s="200">
        <v>1.0</v>
      </c>
      <c r="R67" s="205" t="b">
        <v>1</v>
      </c>
      <c r="S67" s="205" t="b">
        <v>1</v>
      </c>
      <c r="T67" s="205"/>
      <c r="U67" s="344" t="s">
        <v>5010</v>
      </c>
      <c r="V67" s="344" t="b">
        <v>1</v>
      </c>
    </row>
    <row r="68" outlineLevel="1">
      <c r="A68" s="222"/>
      <c r="B68" s="388" t="s">
        <v>5011</v>
      </c>
      <c r="C68" s="207"/>
      <c r="D68" s="222"/>
      <c r="E68" s="199" t="s">
        <v>5012</v>
      </c>
      <c r="F68" s="200" t="s">
        <v>5013</v>
      </c>
      <c r="G68" s="414"/>
      <c r="H68" s="231"/>
      <c r="J68" s="233"/>
      <c r="K68" s="200"/>
      <c r="L68" s="200"/>
      <c r="M68" s="205"/>
      <c r="N68" s="205"/>
      <c r="O68" s="200"/>
      <c r="P68" s="200"/>
      <c r="Q68" s="200"/>
      <c r="R68" s="205" t="b">
        <v>0</v>
      </c>
      <c r="S68" s="205" t="b">
        <v>0</v>
      </c>
      <c r="T68" s="205" t="b">
        <v>0</v>
      </c>
      <c r="U68" s="222"/>
      <c r="V68" s="222"/>
    </row>
    <row r="69" outlineLevel="1">
      <c r="A69" s="222"/>
      <c r="B69" s="388" t="s">
        <v>1166</v>
      </c>
      <c r="C69" s="199" t="s">
        <v>136</v>
      </c>
      <c r="D69" s="222"/>
      <c r="E69" s="199" t="s">
        <v>58</v>
      </c>
      <c r="F69" s="200">
        <v>4.8</v>
      </c>
      <c r="G69" s="201" t="s">
        <v>59</v>
      </c>
      <c r="H69" s="231"/>
      <c r="J69" s="233"/>
      <c r="K69" s="200"/>
      <c r="L69" s="200"/>
      <c r="M69" s="205"/>
      <c r="N69" s="205"/>
      <c r="O69" s="200"/>
      <c r="P69" s="200"/>
      <c r="Q69" s="200"/>
      <c r="R69" s="205"/>
      <c r="S69" s="205"/>
      <c r="T69" s="205"/>
      <c r="U69" s="222"/>
      <c r="V69" s="222"/>
    </row>
    <row r="70" outlineLevel="1">
      <c r="A70" s="222"/>
      <c r="B70" s="388" t="s">
        <v>2188</v>
      </c>
      <c r="C70" s="199" t="s">
        <v>205</v>
      </c>
      <c r="D70" s="222"/>
      <c r="E70" s="199" t="s">
        <v>58</v>
      </c>
      <c r="F70" s="200">
        <v>4.8</v>
      </c>
      <c r="G70" s="201" t="s">
        <v>59</v>
      </c>
      <c r="H70" s="231"/>
      <c r="J70" s="233"/>
      <c r="K70" s="200"/>
      <c r="L70" s="200"/>
      <c r="M70" s="205"/>
      <c r="N70" s="205"/>
      <c r="O70" s="200"/>
      <c r="P70" s="200"/>
      <c r="Q70" s="200"/>
      <c r="R70" s="205" t="b">
        <v>0</v>
      </c>
      <c r="S70" s="205" t="b">
        <v>0</v>
      </c>
      <c r="T70" s="205" t="b">
        <v>0</v>
      </c>
      <c r="U70" s="222"/>
      <c r="V70" s="222"/>
    </row>
    <row r="71" outlineLevel="1">
      <c r="A71" s="222"/>
      <c r="B71" s="388" t="s">
        <v>5014</v>
      </c>
      <c r="C71" s="199" t="s">
        <v>209</v>
      </c>
      <c r="D71" s="222"/>
      <c r="E71" s="199" t="s">
        <v>473</v>
      </c>
      <c r="F71" s="200">
        <v>3.0</v>
      </c>
      <c r="G71" s="201" t="s">
        <v>193</v>
      </c>
      <c r="H71" s="231"/>
      <c r="J71" s="233"/>
      <c r="K71" s="200"/>
      <c r="L71" s="200"/>
      <c r="M71" s="205"/>
      <c r="N71" s="205"/>
      <c r="O71" s="200"/>
      <c r="P71" s="200"/>
      <c r="Q71" s="200"/>
      <c r="R71" s="205" t="b">
        <v>0</v>
      </c>
      <c r="S71" s="205" t="b">
        <v>0</v>
      </c>
      <c r="T71" s="205" t="b">
        <v>0</v>
      </c>
      <c r="U71" s="222"/>
      <c r="V71" s="222"/>
    </row>
    <row r="72" outlineLevel="1">
      <c r="A72" s="222"/>
      <c r="B72" s="388" t="s">
        <v>5015</v>
      </c>
      <c r="C72" s="199" t="s">
        <v>1119</v>
      </c>
      <c r="D72" s="222"/>
      <c r="E72" s="199" t="s">
        <v>473</v>
      </c>
      <c r="F72" s="200">
        <v>3.0</v>
      </c>
      <c r="G72" s="201" t="s">
        <v>193</v>
      </c>
      <c r="H72" s="231"/>
      <c r="J72" s="233"/>
      <c r="K72" s="200"/>
      <c r="L72" s="200"/>
      <c r="M72" s="205"/>
      <c r="N72" s="205"/>
      <c r="O72" s="200"/>
      <c r="P72" s="200"/>
      <c r="Q72" s="200"/>
      <c r="R72" s="205"/>
      <c r="S72" s="205"/>
      <c r="T72" s="205"/>
      <c r="U72" s="222"/>
      <c r="V72" s="222"/>
    </row>
    <row r="73" outlineLevel="1">
      <c r="A73" s="222"/>
      <c r="B73" s="388" t="s">
        <v>5016</v>
      </c>
      <c r="C73" s="199" t="s">
        <v>98</v>
      </c>
      <c r="D73" s="222"/>
      <c r="E73" s="199" t="s">
        <v>145</v>
      </c>
      <c r="F73" s="200">
        <v>8.4</v>
      </c>
      <c r="G73" s="201" t="s">
        <v>147</v>
      </c>
      <c r="H73" s="231"/>
      <c r="J73" s="233"/>
      <c r="K73" s="200"/>
      <c r="L73" s="200"/>
      <c r="M73" s="205"/>
      <c r="N73" s="205"/>
      <c r="O73" s="200"/>
      <c r="P73" s="200"/>
      <c r="Q73" s="200"/>
      <c r="R73" s="205" t="b">
        <v>0</v>
      </c>
      <c r="S73" s="205" t="b">
        <v>0</v>
      </c>
      <c r="T73" s="205" t="b">
        <v>0</v>
      </c>
      <c r="U73" s="222"/>
      <c r="V73" s="222"/>
    </row>
    <row r="74" outlineLevel="1">
      <c r="A74" s="222"/>
      <c r="B74" s="388" t="s">
        <v>3138</v>
      </c>
      <c r="C74" s="199" t="s">
        <v>4707</v>
      </c>
      <c r="D74" s="222"/>
      <c r="E74" s="199" t="s">
        <v>587</v>
      </c>
      <c r="F74" s="200">
        <v>4.2</v>
      </c>
      <c r="G74" s="201" t="s">
        <v>193</v>
      </c>
      <c r="H74" s="231"/>
      <c r="J74" s="233"/>
      <c r="K74" s="200"/>
      <c r="L74" s="200"/>
      <c r="M74" s="205"/>
      <c r="N74" s="205"/>
      <c r="O74" s="200"/>
      <c r="P74" s="200"/>
      <c r="Q74" s="200"/>
      <c r="R74" s="205" t="b">
        <v>0</v>
      </c>
      <c r="S74" s="205" t="b">
        <v>0</v>
      </c>
      <c r="T74" s="205" t="b">
        <v>0</v>
      </c>
      <c r="U74" s="222"/>
      <c r="V74" s="222"/>
    </row>
    <row r="75" outlineLevel="1">
      <c r="A75" s="222"/>
      <c r="B75" s="388" t="s">
        <v>5017</v>
      </c>
      <c r="C75" s="199" t="s">
        <v>4707</v>
      </c>
      <c r="D75" s="222"/>
      <c r="E75" s="199" t="s">
        <v>191</v>
      </c>
      <c r="F75" s="200">
        <v>13.2</v>
      </c>
      <c r="G75" s="414"/>
      <c r="H75" s="231"/>
      <c r="J75" s="233"/>
      <c r="K75" s="200"/>
      <c r="L75" s="200"/>
      <c r="M75" s="205"/>
      <c r="N75" s="205"/>
      <c r="O75" s="200"/>
      <c r="P75" s="200"/>
      <c r="Q75" s="200"/>
      <c r="R75" s="205" t="b">
        <v>0</v>
      </c>
      <c r="S75" s="205" t="b">
        <v>0</v>
      </c>
      <c r="T75" s="205" t="b">
        <v>0</v>
      </c>
      <c r="U75" s="222"/>
      <c r="V75" s="222"/>
    </row>
    <row r="76" outlineLevel="1">
      <c r="A76" s="222"/>
      <c r="B76" s="388" t="s">
        <v>5018</v>
      </c>
      <c r="C76" s="199"/>
      <c r="D76" s="222"/>
      <c r="E76" s="199" t="s">
        <v>587</v>
      </c>
      <c r="F76" s="200">
        <v>4.2</v>
      </c>
      <c r="G76" s="414"/>
      <c r="H76" s="231"/>
      <c r="J76" s="233"/>
      <c r="K76" s="200"/>
      <c r="L76" s="200"/>
      <c r="M76" s="205"/>
      <c r="N76" s="205"/>
      <c r="O76" s="200"/>
      <c r="P76" s="200"/>
      <c r="Q76" s="200"/>
      <c r="R76" s="205" t="b">
        <v>0</v>
      </c>
      <c r="S76" s="205" t="b">
        <v>0</v>
      </c>
      <c r="T76" s="205" t="b">
        <v>0</v>
      </c>
      <c r="U76" s="222"/>
      <c r="V76" s="222"/>
    </row>
    <row r="77" outlineLevel="1">
      <c r="A77" s="222"/>
      <c r="B77" s="388" t="s">
        <v>5019</v>
      </c>
      <c r="C77" s="199"/>
      <c r="D77" s="222"/>
      <c r="E77" s="199" t="s">
        <v>587</v>
      </c>
      <c r="F77" s="200">
        <v>4.2</v>
      </c>
      <c r="G77" s="414"/>
      <c r="H77" s="231"/>
      <c r="J77" s="233"/>
      <c r="K77" s="200"/>
      <c r="L77" s="200"/>
      <c r="M77" s="205"/>
      <c r="N77" s="205"/>
      <c r="O77" s="200"/>
      <c r="P77" s="200"/>
      <c r="Q77" s="200"/>
      <c r="R77" s="205" t="b">
        <v>0</v>
      </c>
      <c r="S77" s="205" t="b">
        <v>0</v>
      </c>
      <c r="T77" s="205" t="b">
        <v>0</v>
      </c>
      <c r="U77" s="222"/>
      <c r="V77" s="222"/>
    </row>
    <row r="78" outlineLevel="1">
      <c r="A78" s="222"/>
      <c r="B78" s="388" t="s">
        <v>5020</v>
      </c>
      <c r="C78" s="199"/>
      <c r="D78" s="222"/>
      <c r="E78" s="199" t="s">
        <v>587</v>
      </c>
      <c r="F78" s="200">
        <v>4.2</v>
      </c>
      <c r="G78" s="414"/>
      <c r="H78" s="231"/>
      <c r="J78" s="233"/>
      <c r="K78" s="200"/>
      <c r="L78" s="200"/>
      <c r="M78" s="205"/>
      <c r="N78" s="205"/>
      <c r="O78" s="200"/>
      <c r="P78" s="200"/>
      <c r="Q78" s="200"/>
      <c r="R78" s="205" t="b">
        <v>0</v>
      </c>
      <c r="S78" s="205" t="b">
        <v>0</v>
      </c>
      <c r="T78" s="205" t="b">
        <v>0</v>
      </c>
      <c r="U78" s="222"/>
      <c r="V78" s="222"/>
    </row>
    <row r="79" outlineLevel="1">
      <c r="A79" s="222"/>
      <c r="B79" s="388" t="s">
        <v>5021</v>
      </c>
      <c r="C79" s="199" t="s">
        <v>5022</v>
      </c>
      <c r="D79" s="207"/>
      <c r="E79" s="199" t="s">
        <v>587</v>
      </c>
      <c r="F79" s="200">
        <v>4.2</v>
      </c>
      <c r="G79" s="414"/>
      <c r="H79" s="231"/>
      <c r="J79" s="233"/>
      <c r="K79" s="200"/>
      <c r="L79" s="200"/>
      <c r="M79" s="205"/>
      <c r="N79" s="205"/>
      <c r="O79" s="200">
        <v>0.0</v>
      </c>
      <c r="P79" s="200">
        <v>1.0</v>
      </c>
      <c r="Q79" s="200">
        <v>1.0</v>
      </c>
      <c r="R79" s="205" t="b">
        <v>1</v>
      </c>
      <c r="S79" s="205" t="b">
        <v>1</v>
      </c>
      <c r="T79" s="205"/>
      <c r="U79" s="222"/>
      <c r="V79" s="222"/>
    </row>
    <row r="80" outlineLevel="1">
      <c r="A80" s="207"/>
      <c r="B80" s="388" t="s">
        <v>301</v>
      </c>
      <c r="C80" s="199" t="s">
        <v>2102</v>
      </c>
      <c r="D80" s="199" t="s">
        <v>5023</v>
      </c>
      <c r="E80" s="199" t="s">
        <v>5024</v>
      </c>
      <c r="F80" s="200" t="s">
        <v>5025</v>
      </c>
      <c r="G80" s="201" t="s">
        <v>5026</v>
      </c>
      <c r="H80" s="112"/>
      <c r="I80" s="224"/>
      <c r="J80" s="114"/>
      <c r="K80" s="200"/>
      <c r="L80" s="200"/>
      <c r="M80" s="205"/>
      <c r="N80" s="205"/>
      <c r="O80" s="200">
        <v>0.0</v>
      </c>
      <c r="P80" s="200">
        <v>1.0</v>
      </c>
      <c r="Q80" s="200">
        <v>1.0</v>
      </c>
      <c r="R80" s="205" t="b">
        <v>1</v>
      </c>
      <c r="S80" s="205" t="b">
        <v>1</v>
      </c>
      <c r="T80" s="205"/>
      <c r="U80" s="207"/>
      <c r="V80" s="207"/>
    </row>
    <row r="81" outlineLevel="1">
      <c r="A81" s="324" t="s">
        <v>5027</v>
      </c>
      <c r="B81" s="117"/>
      <c r="C81" s="327" t="s">
        <v>48</v>
      </c>
      <c r="D81" s="327" t="s">
        <v>49</v>
      </c>
      <c r="E81" s="328" t="s">
        <v>50</v>
      </c>
      <c r="F81" s="329" t="s">
        <v>51</v>
      </c>
      <c r="G81" s="328" t="s">
        <v>52</v>
      </c>
      <c r="H81" s="331" t="s">
        <v>53</v>
      </c>
      <c r="I81" s="120"/>
      <c r="J81" s="117"/>
      <c r="K81" s="333" t="s">
        <v>180</v>
      </c>
      <c r="L81" s="333" t="s">
        <v>181</v>
      </c>
      <c r="M81" s="333" t="s">
        <v>182</v>
      </c>
      <c r="N81" s="333" t="s">
        <v>183</v>
      </c>
      <c r="O81" s="334" t="s">
        <v>184</v>
      </c>
      <c r="P81" s="333" t="s">
        <v>185</v>
      </c>
      <c r="Q81" s="334" t="s">
        <v>186</v>
      </c>
      <c r="R81" s="333" t="s">
        <v>317</v>
      </c>
      <c r="S81" s="334" t="s">
        <v>318</v>
      </c>
      <c r="T81" s="334" t="s">
        <v>319</v>
      </c>
      <c r="U81" s="334" t="s">
        <v>320</v>
      </c>
      <c r="V81" s="334" t="s">
        <v>321</v>
      </c>
    </row>
    <row r="82" outlineLevel="1">
      <c r="A82" s="358" t="s">
        <v>324</v>
      </c>
      <c r="B82" s="388" t="s">
        <v>1747</v>
      </c>
      <c r="C82" s="199" t="s">
        <v>5028</v>
      </c>
      <c r="D82" s="199" t="s">
        <v>200</v>
      </c>
      <c r="E82" s="414"/>
      <c r="F82" s="414"/>
      <c r="G82" s="414"/>
      <c r="H82" s="228" t="s">
        <v>5029</v>
      </c>
      <c r="I82" s="120"/>
      <c r="J82" s="117"/>
      <c r="K82" s="414"/>
      <c r="L82" s="414"/>
      <c r="M82" s="414"/>
      <c r="N82" s="414"/>
      <c r="O82" s="414"/>
      <c r="P82" s="414"/>
      <c r="Q82" s="414"/>
      <c r="R82" s="414"/>
      <c r="S82" s="414"/>
      <c r="T82" s="414"/>
      <c r="U82" s="344" t="b">
        <v>0</v>
      </c>
      <c r="V82" s="344" t="b">
        <v>0</v>
      </c>
    </row>
    <row r="83" outlineLevel="1">
      <c r="A83" s="207"/>
      <c r="B83" s="388" t="s">
        <v>1176</v>
      </c>
      <c r="C83" s="199" t="s">
        <v>261</v>
      </c>
      <c r="D83" s="199" t="s">
        <v>150</v>
      </c>
      <c r="E83" s="199" t="s">
        <v>1728</v>
      </c>
      <c r="F83" s="200">
        <v>2.88</v>
      </c>
      <c r="G83" s="201" t="s">
        <v>70</v>
      </c>
      <c r="H83" s="228" t="s">
        <v>5030</v>
      </c>
      <c r="I83" s="120"/>
      <c r="J83" s="117"/>
      <c r="K83" s="200"/>
      <c r="L83" s="200"/>
      <c r="M83" s="205"/>
      <c r="N83" s="205"/>
      <c r="O83" s="200">
        <v>0.0</v>
      </c>
      <c r="P83" s="200">
        <v>1.0</v>
      </c>
      <c r="Q83" s="200">
        <v>1.0</v>
      </c>
      <c r="R83" s="205" t="b">
        <v>1</v>
      </c>
      <c r="S83" s="205" t="b">
        <v>1</v>
      </c>
      <c r="T83" s="205"/>
      <c r="U83" s="207"/>
      <c r="V83" s="207"/>
    </row>
    <row r="84">
      <c r="A84" s="312"/>
      <c r="B84" s="315"/>
      <c r="C84" s="317"/>
      <c r="D84" s="317"/>
      <c r="E84" s="318"/>
      <c r="F84" s="318"/>
      <c r="G84" s="318"/>
      <c r="H84" s="319"/>
      <c r="I84" s="319"/>
      <c r="J84" s="320"/>
      <c r="K84" s="320"/>
      <c r="L84" s="320"/>
      <c r="M84" s="320"/>
      <c r="N84" s="320"/>
      <c r="O84" s="320"/>
      <c r="P84" s="320"/>
      <c r="Q84" s="180"/>
      <c r="R84" s="180"/>
      <c r="S84" s="180"/>
      <c r="T84" s="180"/>
      <c r="U84" s="180"/>
      <c r="V84" s="180"/>
    </row>
    <row r="85">
      <c r="A85" s="390" t="s">
        <v>442</v>
      </c>
      <c r="B85" s="110"/>
      <c r="C85" s="319"/>
      <c r="D85" s="319"/>
      <c r="E85" s="320"/>
      <c r="F85" s="392"/>
      <c r="G85" s="392"/>
      <c r="H85" s="320"/>
      <c r="I85" s="320"/>
      <c r="J85" s="320"/>
      <c r="K85" s="320"/>
      <c r="L85" s="320"/>
      <c r="M85" s="320"/>
      <c r="N85" s="180"/>
      <c r="O85" s="180"/>
      <c r="P85" s="180"/>
      <c r="Q85" s="320"/>
      <c r="R85" s="320"/>
      <c r="S85" s="320"/>
      <c r="T85" s="320"/>
      <c r="U85" s="320"/>
      <c r="V85" s="320"/>
    </row>
    <row r="86" outlineLevel="1">
      <c r="A86" s="112"/>
      <c r="B86" s="114"/>
      <c r="C86" s="393" t="s">
        <v>48</v>
      </c>
      <c r="D86" s="393" t="s">
        <v>49</v>
      </c>
      <c r="E86" s="393" t="s">
        <v>50</v>
      </c>
      <c r="F86" s="396" t="s">
        <v>51</v>
      </c>
      <c r="G86" s="319"/>
      <c r="H86" s="319"/>
      <c r="I86" s="319"/>
      <c r="J86" s="320"/>
      <c r="K86" s="320"/>
      <c r="L86" s="320"/>
      <c r="M86" s="320"/>
      <c r="N86" s="320"/>
      <c r="O86" s="320"/>
      <c r="P86" s="320"/>
      <c r="Q86" s="320"/>
      <c r="R86" s="320"/>
      <c r="S86" s="320"/>
      <c r="T86" s="320"/>
      <c r="U86" s="320"/>
      <c r="V86" s="320"/>
    </row>
    <row r="87" outlineLevel="1">
      <c r="A87" s="398" t="s">
        <v>449</v>
      </c>
      <c r="B87" s="399" t="s">
        <v>449</v>
      </c>
      <c r="C87" s="127" t="s">
        <v>429</v>
      </c>
      <c r="D87" s="127" t="s">
        <v>66</v>
      </c>
      <c r="E87" s="127" t="s">
        <v>453</v>
      </c>
      <c r="F87" s="200">
        <v>1.92</v>
      </c>
      <c r="G87" s="319"/>
      <c r="H87" s="319"/>
      <c r="I87" s="319"/>
      <c r="J87" s="320"/>
      <c r="K87" s="320"/>
      <c r="L87" s="320"/>
      <c r="M87" s="320"/>
      <c r="N87" s="320"/>
      <c r="O87" s="320"/>
      <c r="P87" s="320"/>
      <c r="Q87" s="320"/>
      <c r="R87" s="320"/>
      <c r="S87" s="320"/>
      <c r="T87" s="320"/>
      <c r="U87" s="320"/>
      <c r="V87" s="320"/>
    </row>
    <row r="88" outlineLevel="1">
      <c r="A88" s="400" t="s">
        <v>454</v>
      </c>
      <c r="B88" s="399" t="s">
        <v>455</v>
      </c>
      <c r="C88" s="127" t="s">
        <v>276</v>
      </c>
      <c r="D88" s="127" t="s">
        <v>98</v>
      </c>
      <c r="E88" s="401"/>
      <c r="F88" s="402"/>
      <c r="G88" s="402"/>
      <c r="H88" s="319"/>
      <c r="I88" s="319"/>
      <c r="J88" s="320"/>
      <c r="K88" s="320"/>
      <c r="L88" s="320"/>
      <c r="M88" s="320"/>
      <c r="N88" s="320"/>
      <c r="O88" s="320"/>
      <c r="P88" s="320"/>
      <c r="Q88" s="320"/>
      <c r="R88" s="320"/>
      <c r="S88" s="320"/>
      <c r="T88" s="320"/>
      <c r="U88" s="320"/>
      <c r="V88" s="320"/>
    </row>
    <row r="89" outlineLevel="1">
      <c r="A89" s="231"/>
      <c r="B89" s="399" t="s">
        <v>456</v>
      </c>
      <c r="C89" s="127" t="s">
        <v>463</v>
      </c>
      <c r="D89" s="127" t="s">
        <v>461</v>
      </c>
      <c r="E89" s="401"/>
      <c r="F89" s="402"/>
      <c r="G89" s="402"/>
      <c r="H89" s="319"/>
      <c r="I89" s="319"/>
      <c r="J89" s="320"/>
      <c r="K89" s="320"/>
      <c r="L89" s="320"/>
      <c r="M89" s="320"/>
      <c r="N89" s="320"/>
      <c r="O89" s="320"/>
      <c r="P89" s="320"/>
      <c r="Q89" s="320"/>
      <c r="R89" s="320"/>
      <c r="S89" s="320"/>
      <c r="T89" s="320"/>
      <c r="U89" s="320"/>
      <c r="V89" s="320"/>
    </row>
    <row r="90" outlineLevel="1">
      <c r="A90" s="112"/>
      <c r="B90" s="399" t="s">
        <v>459</v>
      </c>
      <c r="C90" s="127" t="s">
        <v>696</v>
      </c>
      <c r="D90" s="127" t="s">
        <v>345</v>
      </c>
      <c r="E90" s="319"/>
      <c r="F90" s="402"/>
      <c r="G90" s="402"/>
      <c r="H90" s="319"/>
      <c r="I90" s="319"/>
      <c r="J90" s="320"/>
      <c r="K90" s="320"/>
      <c r="L90" s="320"/>
      <c r="M90" s="320"/>
      <c r="N90" s="320"/>
      <c r="O90" s="320"/>
      <c r="P90" s="320"/>
      <c r="Q90" s="320"/>
      <c r="R90" s="320"/>
      <c r="S90" s="320"/>
      <c r="T90" s="320"/>
      <c r="U90" s="320"/>
      <c r="V90" s="320"/>
    </row>
    <row r="91" outlineLevel="1">
      <c r="A91" s="403" t="s">
        <v>462</v>
      </c>
      <c r="B91" s="117"/>
      <c r="C91" s="393" t="s">
        <v>465</v>
      </c>
      <c r="D91" s="393" t="s">
        <v>48</v>
      </c>
      <c r="E91" s="393" t="s">
        <v>49</v>
      </c>
      <c r="F91" s="393" t="s">
        <v>50</v>
      </c>
      <c r="G91" s="396" t="s">
        <v>51</v>
      </c>
      <c r="H91" s="1036" t="s">
        <v>53</v>
      </c>
      <c r="I91" s="120"/>
      <c r="J91" s="117"/>
      <c r="K91" s="405" t="str">
        <f>'テンプレート'!K97</f>
        <v>ベクトル</v>
      </c>
      <c r="L91" s="405" t="str">
        <f>'テンプレート'!L97</f>
        <v>KBG (R.E.)</v>
      </c>
      <c r="M91" s="405" t="str">
        <f>'テンプレート'!M97</f>
        <v>BKB (R.A.)</v>
      </c>
      <c r="N91" s="405" t="str">
        <f>'テンプレート'!N97</f>
        <v>FKB (R.F.)</v>
      </c>
      <c r="O91" s="406" t="str">
        <f>'テンプレート'!O97</f>
        <v>盾削り値</v>
      </c>
      <c r="P91" s="405" t="str">
        <f>'テンプレート'!P97</f>
        <v>ﾋｯﾄｽﾄｯﾌﾟ</v>
      </c>
      <c r="Q91" s="406" t="str">
        <f>'テンプレート'!Q97</f>
        <v>ずらし</v>
      </c>
      <c r="R91" s="408"/>
      <c r="S91" s="408"/>
      <c r="T91" s="408"/>
      <c r="U91" s="408"/>
      <c r="V91" s="408"/>
    </row>
    <row r="92" outlineLevel="1">
      <c r="A92" s="411" t="s">
        <v>467</v>
      </c>
      <c r="B92" s="399" t="s">
        <v>469</v>
      </c>
      <c r="C92" s="426"/>
      <c r="D92" s="199" t="s">
        <v>3034</v>
      </c>
      <c r="E92" s="426" t="s">
        <v>1333</v>
      </c>
      <c r="F92" s="199" t="s">
        <v>58</v>
      </c>
      <c r="G92" s="200">
        <v>4.8</v>
      </c>
      <c r="H92" s="283" t="s">
        <v>493</v>
      </c>
      <c r="I92" s="221"/>
      <c r="J92" s="110"/>
      <c r="K92" s="203"/>
      <c r="L92" s="203"/>
      <c r="M92" s="204"/>
      <c r="N92" s="204"/>
      <c r="O92" s="203"/>
      <c r="P92" s="203"/>
      <c r="Q92" s="203"/>
      <c r="R92" s="408"/>
      <c r="S92" s="320"/>
      <c r="T92" s="320"/>
      <c r="U92" s="320"/>
      <c r="V92" s="320"/>
    </row>
    <row r="93" outlineLevel="1">
      <c r="A93" s="222"/>
      <c r="B93" s="399" t="s">
        <v>5031</v>
      </c>
      <c r="C93" s="222"/>
      <c r="D93" s="127" t="s">
        <v>5032</v>
      </c>
      <c r="E93" s="222"/>
      <c r="F93" s="199" t="s">
        <v>66</v>
      </c>
      <c r="G93" s="200">
        <v>7.2</v>
      </c>
      <c r="H93" s="231"/>
      <c r="J93" s="233"/>
      <c r="K93" s="203"/>
      <c r="L93" s="203"/>
      <c r="M93" s="204"/>
      <c r="N93" s="204"/>
      <c r="O93" s="407"/>
      <c r="P93" s="407"/>
      <c r="Q93" s="407"/>
      <c r="R93" s="408"/>
      <c r="S93" s="320"/>
      <c r="T93" s="320"/>
      <c r="U93" s="320"/>
      <c r="V93" s="320"/>
    </row>
    <row r="94" outlineLevel="1">
      <c r="A94" s="222"/>
      <c r="B94" s="399" t="s">
        <v>5033</v>
      </c>
      <c r="C94" s="222"/>
      <c r="D94" s="127" t="s">
        <v>5034</v>
      </c>
      <c r="E94" s="222"/>
      <c r="F94" s="199" t="s">
        <v>90</v>
      </c>
      <c r="G94" s="200">
        <v>9.6</v>
      </c>
      <c r="H94" s="231"/>
      <c r="J94" s="233"/>
      <c r="K94" s="203"/>
      <c r="L94" s="203"/>
      <c r="M94" s="204"/>
      <c r="N94" s="204"/>
      <c r="O94" s="407"/>
      <c r="P94" s="407"/>
      <c r="Q94" s="407"/>
      <c r="R94" s="408"/>
      <c r="S94" s="320"/>
      <c r="T94" s="320"/>
      <c r="U94" s="320"/>
      <c r="V94" s="320"/>
    </row>
    <row r="95" outlineLevel="1">
      <c r="A95" s="222"/>
      <c r="B95" s="399" t="s">
        <v>5035</v>
      </c>
      <c r="C95" s="222"/>
      <c r="D95" s="127" t="s">
        <v>5036</v>
      </c>
      <c r="E95" s="222"/>
      <c r="F95" s="199" t="s">
        <v>173</v>
      </c>
      <c r="G95" s="200">
        <v>12.0</v>
      </c>
      <c r="H95" s="231"/>
      <c r="J95" s="233"/>
      <c r="K95" s="203"/>
      <c r="L95" s="203"/>
      <c r="M95" s="204"/>
      <c r="N95" s="204"/>
      <c r="O95" s="407"/>
      <c r="P95" s="407"/>
      <c r="Q95" s="407"/>
      <c r="R95" s="408"/>
      <c r="S95" s="320"/>
      <c r="T95" s="320"/>
      <c r="U95" s="320"/>
      <c r="V95" s="320"/>
    </row>
    <row r="96" outlineLevel="1">
      <c r="A96" s="207"/>
      <c r="B96" s="399" t="s">
        <v>462</v>
      </c>
      <c r="C96" s="207"/>
      <c r="D96" s="127" t="s">
        <v>833</v>
      </c>
      <c r="E96" s="207"/>
      <c r="F96" s="199" t="s">
        <v>74</v>
      </c>
      <c r="G96" s="200">
        <v>14.4</v>
      </c>
      <c r="H96" s="112"/>
      <c r="I96" s="224"/>
      <c r="J96" s="114"/>
      <c r="K96" s="203"/>
      <c r="L96" s="203"/>
      <c r="M96" s="204"/>
      <c r="N96" s="204"/>
      <c r="O96" s="407"/>
      <c r="P96" s="407"/>
      <c r="Q96" s="407"/>
      <c r="R96" s="408"/>
      <c r="S96" s="320"/>
      <c r="T96" s="320"/>
      <c r="U96" s="320"/>
      <c r="V96" s="320"/>
    </row>
    <row r="97" outlineLevel="1">
      <c r="A97" s="411" t="s">
        <v>474</v>
      </c>
      <c r="B97" s="399" t="s">
        <v>469</v>
      </c>
      <c r="C97" s="426"/>
      <c r="D97" s="199" t="s">
        <v>612</v>
      </c>
      <c r="E97" s="426" t="s">
        <v>309</v>
      </c>
      <c r="F97" s="199" t="s">
        <v>166</v>
      </c>
      <c r="G97" s="200">
        <v>16.8</v>
      </c>
      <c r="H97" s="283"/>
      <c r="I97" s="221"/>
      <c r="J97" s="110"/>
      <c r="K97" s="414"/>
      <c r="L97" s="414"/>
      <c r="M97" s="414"/>
      <c r="N97" s="414"/>
      <c r="O97" s="414"/>
      <c r="P97" s="414"/>
      <c r="Q97" s="414"/>
      <c r="R97" s="408"/>
      <c r="S97" s="320"/>
      <c r="T97" s="320"/>
      <c r="U97" s="320"/>
      <c r="V97" s="320"/>
    </row>
    <row r="98" outlineLevel="1">
      <c r="A98" s="207"/>
      <c r="B98" s="399" t="s">
        <v>462</v>
      </c>
      <c r="C98" s="207"/>
      <c r="D98" s="127" t="s">
        <v>213</v>
      </c>
      <c r="E98" s="207"/>
      <c r="F98" s="199" t="s">
        <v>451</v>
      </c>
      <c r="G98" s="200">
        <v>0.0</v>
      </c>
      <c r="H98" s="112"/>
      <c r="I98" s="224"/>
      <c r="J98" s="114"/>
      <c r="K98" s="203"/>
      <c r="L98" s="203"/>
      <c r="M98" s="204"/>
      <c r="N98" s="204"/>
      <c r="O98" s="407"/>
      <c r="P98" s="407"/>
      <c r="Q98" s="407"/>
      <c r="R98" s="408"/>
      <c r="S98" s="320"/>
      <c r="T98" s="320"/>
      <c r="U98" s="320"/>
      <c r="V98" s="320"/>
    </row>
    <row r="99" outlineLevel="1">
      <c r="A99" s="411" t="s">
        <v>477</v>
      </c>
      <c r="B99" s="399" t="s">
        <v>469</v>
      </c>
      <c r="C99" s="426"/>
      <c r="D99" s="414"/>
      <c r="E99" s="426" t="s">
        <v>131</v>
      </c>
      <c r="F99" s="414"/>
      <c r="G99" s="414"/>
      <c r="H99" s="283" t="s">
        <v>5037</v>
      </c>
      <c r="I99" s="221"/>
      <c r="J99" s="110"/>
      <c r="K99" s="414"/>
      <c r="L99" s="414"/>
      <c r="M99" s="414"/>
      <c r="N99" s="414"/>
      <c r="O99" s="414"/>
      <c r="P99" s="414"/>
      <c r="Q99" s="414"/>
      <c r="R99" s="408"/>
      <c r="S99" s="320"/>
      <c r="T99" s="320"/>
      <c r="U99" s="320"/>
      <c r="V99" s="320"/>
    </row>
    <row r="100" outlineLevel="1">
      <c r="A100" s="207"/>
      <c r="B100" s="399" t="s">
        <v>462</v>
      </c>
      <c r="C100" s="207"/>
      <c r="D100" s="127" t="s">
        <v>154</v>
      </c>
      <c r="E100" s="207"/>
      <c r="F100" s="199" t="s">
        <v>74</v>
      </c>
      <c r="G100" s="200">
        <v>14.4</v>
      </c>
      <c r="H100" s="112"/>
      <c r="I100" s="224"/>
      <c r="J100" s="114"/>
      <c r="K100" s="203"/>
      <c r="L100" s="203"/>
      <c r="M100" s="204"/>
      <c r="N100" s="204"/>
      <c r="O100" s="407"/>
      <c r="P100" s="407"/>
      <c r="Q100" s="407"/>
      <c r="R100" s="408"/>
      <c r="S100" s="179"/>
      <c r="T100" s="179"/>
      <c r="U100" s="179"/>
      <c r="V100" s="179"/>
    </row>
    <row r="101" outlineLevel="1">
      <c r="A101" s="411" t="s">
        <v>482</v>
      </c>
      <c r="B101" s="399" t="s">
        <v>469</v>
      </c>
      <c r="C101" s="426"/>
      <c r="D101" s="414"/>
      <c r="E101" s="426" t="s">
        <v>211</v>
      </c>
      <c r="F101" s="414"/>
      <c r="G101" s="414"/>
      <c r="H101" s="283" t="s">
        <v>5038</v>
      </c>
      <c r="I101" s="221"/>
      <c r="J101" s="110"/>
      <c r="K101" s="414"/>
      <c r="L101" s="414"/>
      <c r="M101" s="414"/>
      <c r="N101" s="414"/>
      <c r="O101" s="414"/>
      <c r="P101" s="414"/>
      <c r="Q101" s="414"/>
      <c r="R101" s="408"/>
      <c r="S101" s="179"/>
      <c r="T101" s="179"/>
      <c r="U101" s="179"/>
      <c r="V101" s="179"/>
    </row>
    <row r="102" outlineLevel="1">
      <c r="A102" s="207"/>
      <c r="B102" s="399" t="s">
        <v>462</v>
      </c>
      <c r="C102" s="207"/>
      <c r="D102" s="127" t="s">
        <v>57</v>
      </c>
      <c r="E102" s="207"/>
      <c r="F102" s="199" t="s">
        <v>79</v>
      </c>
      <c r="G102" s="200">
        <v>10.799999999999999</v>
      </c>
      <c r="H102" s="112"/>
      <c r="I102" s="224"/>
      <c r="J102" s="114"/>
      <c r="K102" s="203"/>
      <c r="L102" s="203"/>
      <c r="M102" s="204"/>
      <c r="N102" s="204"/>
      <c r="O102" s="407"/>
      <c r="P102" s="407"/>
      <c r="Q102" s="407"/>
      <c r="R102" s="408"/>
      <c r="S102" s="179"/>
      <c r="T102" s="179"/>
      <c r="U102" s="179"/>
      <c r="V102" s="179"/>
    </row>
    <row r="103">
      <c r="A103" s="312"/>
      <c r="B103" s="315"/>
      <c r="C103" s="317"/>
      <c r="D103" s="317"/>
      <c r="E103" s="319"/>
      <c r="F103" s="248"/>
      <c r="G103" s="248"/>
      <c r="H103" s="319"/>
      <c r="I103" s="319"/>
      <c r="J103" s="320"/>
      <c r="K103" s="320"/>
      <c r="L103" s="121"/>
      <c r="M103" s="121"/>
      <c r="N103" s="121"/>
      <c r="O103" s="179"/>
      <c r="P103" s="179"/>
      <c r="Q103" s="121"/>
      <c r="R103" s="121"/>
      <c r="S103" s="121"/>
      <c r="T103" s="121"/>
      <c r="U103" s="121"/>
      <c r="V103" s="121"/>
    </row>
    <row r="104">
      <c r="A104" s="429" t="s">
        <v>486</v>
      </c>
      <c r="B104" s="110"/>
      <c r="C104" s="392"/>
      <c r="D104" s="121"/>
      <c r="E104" s="121"/>
      <c r="F104" s="121"/>
      <c r="G104" s="121"/>
      <c r="H104" s="121"/>
      <c r="I104" s="121"/>
      <c r="J104" s="180"/>
      <c r="K104" s="121"/>
      <c r="L104" s="121"/>
      <c r="M104" s="121"/>
      <c r="N104" s="121"/>
      <c r="O104" s="121"/>
      <c r="P104" s="121"/>
      <c r="Q104" s="180"/>
      <c r="R104" s="121"/>
      <c r="S104" s="121"/>
      <c r="T104" s="121"/>
      <c r="U104" s="121"/>
      <c r="V104" s="121"/>
    </row>
    <row r="105" outlineLevel="1">
      <c r="A105" s="112"/>
      <c r="B105" s="114"/>
      <c r="C105" s="430" t="s">
        <v>487</v>
      </c>
      <c r="D105" s="430" t="s">
        <v>489</v>
      </c>
      <c r="E105" s="430" t="s">
        <v>49</v>
      </c>
      <c r="F105" s="430" t="s">
        <v>490</v>
      </c>
      <c r="G105" s="431"/>
      <c r="H105" s="319"/>
      <c r="I105" s="319"/>
      <c r="J105" s="320"/>
      <c r="K105" s="320"/>
      <c r="L105" s="121"/>
      <c r="M105" s="121"/>
      <c r="N105" s="121"/>
      <c r="O105" s="121"/>
      <c r="P105" s="121"/>
      <c r="Q105" s="121"/>
      <c r="R105" s="121"/>
      <c r="S105" s="121"/>
      <c r="T105" s="121"/>
      <c r="U105" s="121"/>
      <c r="V105" s="121"/>
    </row>
    <row r="106" outlineLevel="1">
      <c r="A106" s="432" t="s">
        <v>492</v>
      </c>
      <c r="B106" s="433" t="s">
        <v>455</v>
      </c>
      <c r="C106" s="127" t="str">
        <f t="array" ref="C106">INDEX(Dodges!$C$3:$U$84, MATCH($A$1,Dodges!$A$3:$A$85,0), MATCH(C105,Dodges!$C$2:$F$2,0))</f>
        <v>3-17</v>
      </c>
      <c r="D106" s="127" t="str">
        <f t="array" ref="D106">INDEX(Dodges!$C$3:$U$84, MATCH($A$1,Dodges!$A$3:$A$85,0), MATCH(D105,Dodges!$C$2:$F$2,0))</f>
        <v>6-17</v>
      </c>
      <c r="E106" s="127" t="str">
        <f t="array" ref="E106">INDEX(Dodges!$C$3:$U$84, MATCH($A$1,Dodges!$A$3:$A$85,0), MATCH(E105,Dodges!$C$2:$F$2,0))</f>
        <v>26 (21)</v>
      </c>
      <c r="F106" s="127" t="str">
        <f t="array" ref="F106">INDEX(Dodges!$C$3:$U$84, MATCH($A$1,Dodges!$A$3:$A$85,0), MATCH(F105,Dodges!$C$2:$F$2,0))</f>
        <v>35 (28)</v>
      </c>
      <c r="G106" s="402"/>
      <c r="H106" s="319"/>
      <c r="I106" s="319"/>
      <c r="J106" s="320"/>
      <c r="K106" s="320"/>
      <c r="L106" s="320"/>
      <c r="M106" s="121"/>
      <c r="N106" s="121"/>
      <c r="O106" s="121"/>
      <c r="P106" s="121"/>
      <c r="Q106" s="121"/>
      <c r="R106" s="121"/>
      <c r="S106" s="121"/>
      <c r="T106" s="121"/>
      <c r="U106" s="121"/>
      <c r="V106" s="121"/>
    </row>
    <row r="107" outlineLevel="1">
      <c r="A107" s="231"/>
      <c r="B107" s="433" t="s">
        <v>496</v>
      </c>
      <c r="C107" s="127" t="str">
        <f t="array" ref="C107">INDEX(Dodges!$G$3:$U$84, MATCH($A$1,Dodges!$A$3:$A$85,0), MATCH(C105,Dodges!$G$2:$J$2,0))</f>
        <v>4-15</v>
      </c>
      <c r="D107" s="127" t="str">
        <f t="array" ref="D107">INDEX(Dodges!$G$3:$U$84, MATCH($A$1,Dodges!$A$3:$A$85,0), MATCH(D105,Dodges!$G$2:$J$2,0))</f>
        <v>8-14</v>
      </c>
      <c r="E107" s="127" t="str">
        <f t="array" ref="E107">INDEX(Dodges!$G$3:$U$84, MATCH($A$1,Dodges!$A$3:$A$85,0), MATCH(E105,Dodges!$G$2:$J$2,0))</f>
        <v>30</v>
      </c>
      <c r="F107" s="127">
        <f t="array" ref="F107">INDEX(Dodges!$G$3:$U$84, MATCH($A$1,Dodges!$A$3:$A$85,0), MATCH(F105,Dodges!$G$2:$J$2,0))</f>
        <v>40</v>
      </c>
      <c r="G107" s="436"/>
      <c r="H107" s="319"/>
      <c r="I107" s="319"/>
      <c r="J107" s="320"/>
      <c r="K107" s="320"/>
      <c r="L107" s="320"/>
      <c r="M107" s="320"/>
      <c r="N107" s="320"/>
      <c r="O107" s="121"/>
      <c r="P107" s="121"/>
      <c r="Q107" s="121"/>
      <c r="R107" s="121"/>
      <c r="S107" s="121"/>
      <c r="T107" s="121"/>
      <c r="U107" s="121"/>
      <c r="V107" s="121"/>
    </row>
    <row r="108" outlineLevel="1">
      <c r="A108" s="112"/>
      <c r="B108" s="433" t="s">
        <v>497</v>
      </c>
      <c r="C108" s="127" t="str">
        <f t="array" ref="C108">INDEX(Dodges!$K$3:$U$84, MATCH($A$1,Dodges!$A$3:$A$85,0), MATCH(C105,Dodges!$K$2:$N$2,0))</f>
        <v>5-16</v>
      </c>
      <c r="D108" s="127" t="str">
        <f t="array" ref="D108">INDEX(Dodges!$K$3:$U$84, MATCH($A$1,Dodges!$A$3:$A$85,0), MATCH(D105,Dodges!$K$2:$N$2,0))</f>
        <v>9-14</v>
      </c>
      <c r="E108" s="127" t="str">
        <f t="array" ref="E108">INDEX(Dodges!$K$3:$U$84, MATCH($A$1,Dodges!$A$3:$A$85,0), MATCH(E105,Dodges!$K$2:$N$2,0))</f>
        <v>35</v>
      </c>
      <c r="F108" s="127" t="str">
        <f t="array" ref="F108">INDEX(Dodges!$K$3:$U$84, MATCH($A$1,Dodges!$A$3:$A$85,0), MATCH(F105,Dodges!$K$2:$N$2,0))</f>
        <v>53</v>
      </c>
      <c r="G108" s="436"/>
      <c r="H108" s="434"/>
      <c r="I108" s="434"/>
      <c r="J108" s="179"/>
      <c r="K108" s="179"/>
      <c r="L108" s="179"/>
      <c r="M108" s="179"/>
      <c r="N108" s="179"/>
      <c r="O108" s="121"/>
      <c r="P108" s="121"/>
      <c r="Q108" s="121"/>
      <c r="R108" s="121"/>
      <c r="S108" s="121"/>
      <c r="T108" s="121"/>
      <c r="U108" s="121"/>
      <c r="V108" s="121"/>
    </row>
    <row r="109" outlineLevel="1">
      <c r="A109" s="432" t="s">
        <v>498</v>
      </c>
      <c r="B109" s="433" t="s">
        <v>499</v>
      </c>
      <c r="C109" s="127" t="str">
        <f t="array" ref="C109">INDEX(Dodges!$O$3:$U$84, MATCH($A$1,Dodges!$A$3:$A$85,0), MATCH(C105,Dodges!$O$2:$R$2,0))</f>
        <v>3-29</v>
      </c>
      <c r="D109" s="127" t="str">
        <f t="array" ref="D109">INDEX(Dodges!$O$3:$U$84, MATCH($A$1,Dodges!$A$3:$A$85,0), MATCH(D105,Dodges!$O$2:$R$2,0))</f>
        <v>6-27</v>
      </c>
      <c r="E109" s="127" t="str">
        <f t="array" ref="E109">INDEX(Dodges!$O$3:$U$84, MATCH($A$1,Dodges!$A$3:$A$85,0), MATCH(E105,Dodges!$O$2:$R$2,0))</f>
        <v>44</v>
      </c>
      <c r="F109" s="248"/>
      <c r="G109" s="248"/>
      <c r="H109" s="180"/>
      <c r="I109" s="180"/>
      <c r="J109" s="121"/>
      <c r="K109" s="121"/>
      <c r="L109" s="121"/>
      <c r="M109" s="121"/>
      <c r="N109" s="121"/>
      <c r="O109" s="320"/>
      <c r="P109" s="320"/>
      <c r="Q109" s="320"/>
      <c r="R109" s="320"/>
      <c r="S109" s="320"/>
      <c r="T109" s="320"/>
      <c r="U109" s="320"/>
      <c r="V109" s="320"/>
    </row>
    <row r="110" outlineLevel="1">
      <c r="A110" s="112"/>
      <c r="B110" s="433" t="s">
        <v>500</v>
      </c>
      <c r="C110" s="127" t="str">
        <f t="array" ref="C110">INDEX(Dodges!$S$3:$U$84, MATCH($A$1,Dodges!$A$3:$A$85,0), MATCH(C105,Dodges!$S$2:$U$2,0))</f>
        <v>3-21</v>
      </c>
      <c r="D110" s="127" t="str">
        <f t="array" ref="D110">INDEX(Dodges!$S$3:$U$84, MATCH($A$1,Dodges!$A$3:$A$85,0), MATCH(D105,Dodges!$S$2:$U$2,0))</f>
        <v>6-20</v>
      </c>
      <c r="E110" s="127" t="str">
        <f t="array" ref="E110">INDEX(Dodges!$S$3:$U$84, MATCH($A$1,Dodges!$A$3:$A$85,0), MATCH(E105,Dodges!$S$2:$U$2,0))</f>
        <v>真横：76
真上：96
真下：63</v>
      </c>
      <c r="F110" s="436"/>
      <c r="G110" s="436"/>
      <c r="H110" s="180"/>
      <c r="I110" s="180"/>
      <c r="J110" s="179"/>
      <c r="K110" s="179"/>
      <c r="L110" s="179"/>
      <c r="M110" s="179"/>
      <c r="N110" s="121"/>
      <c r="O110" s="180"/>
      <c r="P110" s="180"/>
      <c r="Q110" s="180"/>
      <c r="R110" s="180"/>
      <c r="S110" s="180"/>
      <c r="T110" s="180"/>
      <c r="U110" s="180"/>
      <c r="V110" s="180"/>
    </row>
    <row r="111">
      <c r="A111" s="438"/>
      <c r="B111" s="439"/>
      <c r="C111" s="431"/>
      <c r="D111" s="431"/>
      <c r="E111" s="440"/>
      <c r="F111" s="431"/>
      <c r="G111" s="431"/>
      <c r="H111" s="431"/>
      <c r="I111" s="431"/>
      <c r="J111" s="121"/>
      <c r="K111" s="319"/>
      <c r="L111" s="319"/>
      <c r="M111" s="319"/>
      <c r="N111" s="319"/>
      <c r="O111" s="180"/>
      <c r="P111" s="180"/>
      <c r="Q111" s="180"/>
      <c r="R111" s="180"/>
      <c r="S111" s="180"/>
      <c r="T111" s="180"/>
      <c r="U111" s="180"/>
      <c r="V111" s="180"/>
    </row>
    <row r="112">
      <c r="A112" s="441" t="s">
        <v>501</v>
      </c>
      <c r="B112" s="110"/>
      <c r="C112" s="320"/>
      <c r="D112" s="179"/>
      <c r="E112" s="320"/>
      <c r="F112" s="138"/>
      <c r="G112" s="138"/>
      <c r="H112" s="179"/>
      <c r="I112" s="179"/>
      <c r="J112" s="180"/>
      <c r="K112" s="180"/>
      <c r="L112" s="180"/>
      <c r="M112" s="180"/>
      <c r="N112" s="180"/>
      <c r="O112" s="180"/>
      <c r="P112" s="180"/>
      <c r="Q112" s="180"/>
      <c r="R112" s="180"/>
      <c r="S112" s="180"/>
      <c r="T112" s="180"/>
      <c r="U112" s="180"/>
      <c r="V112" s="180"/>
    </row>
    <row r="113" outlineLevel="1">
      <c r="A113" s="112"/>
      <c r="B113" s="114"/>
      <c r="C113" s="442" t="s">
        <v>487</v>
      </c>
      <c r="D113" s="442" t="s">
        <v>49</v>
      </c>
      <c r="E113" s="442" t="s">
        <v>48</v>
      </c>
      <c r="F113" s="442" t="s">
        <v>50</v>
      </c>
      <c r="G113" s="443" t="s">
        <v>51</v>
      </c>
      <c r="H113" s="320"/>
      <c r="I113" s="320"/>
      <c r="J113" s="179"/>
      <c r="K113" s="444" t="str">
        <f>'テンプレート'!K116</f>
        <v>アイテム取得</v>
      </c>
      <c r="L113" s="117"/>
      <c r="M113" s="445" t="str">
        <f>'テンプレート'!M116</f>
        <v>取得フレーム</v>
      </c>
      <c r="N113" s="445" t="str">
        <f>'テンプレート'!N116</f>
        <v>Duration</v>
      </c>
      <c r="O113" s="180"/>
      <c r="P113" s="180"/>
      <c r="Q113" s="180"/>
      <c r="R113" s="180"/>
      <c r="S113" s="180"/>
      <c r="T113" s="180"/>
      <c r="U113" s="180"/>
      <c r="V113" s="180"/>
    </row>
    <row r="114" outlineLevel="1">
      <c r="A114" s="446" t="s">
        <v>502</v>
      </c>
      <c r="B114" s="447" t="s">
        <v>503</v>
      </c>
      <c r="C114" s="448"/>
      <c r="D114" s="127">
        <f t="array" ref="D114">INDEX('Ledge  Tech'!$C$3:$C109, MATCH($A$1,'Ledge  Tech'!$A$3:$A$109,0), MATCH(D113,'Ledge  Tech'!$C$2,0))</f>
        <v>19</v>
      </c>
      <c r="E114" s="448"/>
      <c r="F114" s="448"/>
      <c r="G114" s="448"/>
      <c r="H114" s="320"/>
      <c r="I114" s="320"/>
      <c r="J114" s="121"/>
      <c r="K114" s="449" t="str">
        <f>'テンプレート'!K117</f>
        <v>小アイテム</v>
      </c>
      <c r="L114" s="450" t="str">
        <f>'テンプレート'!L117</f>
        <v>On-Spot</v>
      </c>
      <c r="M114" s="127" t="str">
        <f t="array" ref="M114">INDEX('Item Throws'!$C$3:$D$109, MATCH($A$1,'Item Throws'!$A$3:$A$109,0), MATCH(M$113,'Item Throws'!$C$2:$AA$2,0))</f>
        <v>-</v>
      </c>
      <c r="N114" s="127">
        <f t="array" ref="N114">INDEX('Item Throws'!$C$3:$D$109, MATCH($A$1,'Item Throws'!$A$3:$A$109,0), MATCH(N$113,'Item Throws'!$C$2:$AA$2,0))</f>
        <v>7</v>
      </c>
      <c r="O114" s="180"/>
      <c r="P114" s="180"/>
      <c r="Q114" s="180"/>
      <c r="R114" s="180"/>
      <c r="S114" s="180"/>
      <c r="T114" s="180"/>
      <c r="U114" s="180"/>
      <c r="V114" s="180"/>
    </row>
    <row r="115" outlineLevel="1">
      <c r="A115" s="222"/>
      <c r="B115" s="447" t="s">
        <v>455</v>
      </c>
      <c r="C115" s="127" t="str">
        <f t="array" ref="C115">INDEX('Ledge  Tech'!$D$3:$E109, MATCH($A$1,'Ledge  Tech'!$A$3:$A$109,0), MATCH(C113,'Ledge  Tech'!$D$2:$E$2,0))</f>
        <v>1-33</v>
      </c>
      <c r="D115" s="127">
        <f t="array" ref="D115">INDEX('Ledge  Tech'!$D$3:$E109, MATCH($A$1,'Ledge  Tech'!$A$3:$A$109,0), MATCH(D113,'Ledge  Tech'!$D$2:$E$2,0))</f>
        <v>34</v>
      </c>
      <c r="E115" s="448"/>
      <c r="F115" s="448"/>
      <c r="G115" s="448"/>
      <c r="H115" s="320"/>
      <c r="I115" s="320"/>
      <c r="J115" s="179"/>
      <c r="K115" s="207"/>
      <c r="L115" s="450" t="str">
        <f>'テンプレート'!L118</f>
        <v>歩き</v>
      </c>
      <c r="M115" s="127" t="str">
        <f t="array" ref="M115">INDEX('Item Throws'!$E$3:$F$109, MATCH($A$1,'Item Throws'!$A$3:$A$109,0), MATCH(M$113,'Item Throws'!$E$2:$AA$2,0))</f>
        <v>-</v>
      </c>
      <c r="N115" s="127">
        <f t="array" ref="N115">INDEX('Item Throws'!$E$3:$F$109, MATCH($A$1,'Item Throws'!$A$3:$A$109,0), MATCH(N$113,'Item Throws'!$E$2:$AA$2,0))</f>
        <v>19</v>
      </c>
      <c r="O115" s="180"/>
      <c r="P115" s="180"/>
      <c r="Q115" s="180"/>
      <c r="R115" s="180"/>
      <c r="S115" s="180"/>
      <c r="T115" s="180"/>
      <c r="U115" s="180"/>
      <c r="V115" s="180"/>
    </row>
    <row r="116" outlineLevel="1">
      <c r="A116" s="222"/>
      <c r="B116" s="447" t="s">
        <v>486</v>
      </c>
      <c r="C116" s="127" t="str">
        <f t="array" ref="C116">INDEX('Ledge  Tech'!$F$3:$G$109, MATCH($A$1,'Ledge  Tech'!$A$3:$A$109,0), MATCH(C113,'Ledge  Tech'!$F$2:$G$2,0))</f>
        <v>1-18</v>
      </c>
      <c r="D116" s="127">
        <f t="array" ref="D116">INDEX('Ledge  Tech'!$F$3:$G$109, MATCH($A$1,'Ledge  Tech'!$A$3:$A$109,0), MATCH(D113,'Ledge  Tech'!$F$2:$G$2,0))</f>
        <v>45</v>
      </c>
      <c r="E116" s="448"/>
      <c r="F116" s="448"/>
      <c r="G116" s="448"/>
      <c r="H116" s="320"/>
      <c r="I116" s="320"/>
      <c r="J116" s="121"/>
      <c r="K116" s="451" t="str">
        <f>'テンプレート'!K119</f>
        <v>アイテム投擲</v>
      </c>
      <c r="L116" s="117"/>
      <c r="M116" s="445" t="str">
        <f>'テンプレート'!M119</f>
        <v>投擲フレーム</v>
      </c>
      <c r="N116" s="445" t="str">
        <f>'テンプレート'!N119</f>
        <v>Duration</v>
      </c>
      <c r="O116" s="180"/>
      <c r="P116" s="180"/>
      <c r="Q116" s="180"/>
      <c r="R116" s="180"/>
      <c r="S116" s="180"/>
      <c r="T116" s="180"/>
      <c r="U116" s="180"/>
      <c r="V116" s="180"/>
    </row>
    <row r="117" outlineLevel="1">
      <c r="A117" s="222"/>
      <c r="B117" s="447" t="s">
        <v>505</v>
      </c>
      <c r="C117" s="127" t="str">
        <f t="array" ref="C117">INDEX('Ledge  Tech'!$H$3:$I$109, MATCH($A$1,'Ledge  Tech'!$A$3:$A$109,0), MATCH(C113,'Ledge  Tech'!$H$2:$I$2,0))</f>
        <v>1-12</v>
      </c>
      <c r="D117" s="127">
        <f t="array" ref="D117">INDEX('Ledge  Tech'!$H$3:$I$109, MATCH($A$1,'Ledge  Tech'!$A$3:$A$109,0), MATCH(D113,'Ledge  Tech'!$H$2:$I$2,0))</f>
        <v>14</v>
      </c>
      <c r="E117" s="448"/>
      <c r="F117" s="448"/>
      <c r="G117" s="448"/>
      <c r="H117" s="320"/>
      <c r="I117" s="320"/>
      <c r="J117" s="179"/>
      <c r="K117" s="1066" t="str">
        <f>'テンプレート'!K120</f>
        <v>Ground投擲</v>
      </c>
      <c r="L117" s="450" t="str">
        <f>'テンプレート'!L120</f>
        <v>前Throws</v>
      </c>
      <c r="M117" s="127" t="str">
        <f t="array" ref="M117">INDEX('Item Throws'!$G$3:$H$109, MATCH($A$1,'Item Throws'!$A$3:$A$109,0), MATCH(M$116,'Item Throws'!$G$2:$AA$2,0))</f>
        <v>8</v>
      </c>
      <c r="N117" s="127">
        <f t="array" ref="N117">INDEX('Item Throws'!$G$3:$H$109, MATCH($A$1,'Item Throws'!$A$3:$A$109,0), MATCH(N$116,'Item Throws'!$G$2:$AA$2,0))</f>
        <v>24</v>
      </c>
      <c r="O117" s="121"/>
      <c r="P117" s="121"/>
      <c r="Q117" s="121"/>
      <c r="R117" s="121"/>
      <c r="S117" s="121"/>
      <c r="T117" s="121"/>
      <c r="U117" s="121"/>
      <c r="V117" s="121"/>
    </row>
    <row r="118" outlineLevel="1">
      <c r="A118" s="207"/>
      <c r="B118" s="447" t="s">
        <v>506</v>
      </c>
      <c r="C118" s="127" t="str">
        <f t="array" ref="C118">INDEX('Ledge  Tech'!$J$3:$M$109, MATCH($A$1,'Ledge  Tech'!$A$3:$A$109,0), MATCH(C113,'Ledge  Tech'!$J$2:$M$2,0))</f>
        <v>1-26</v>
      </c>
      <c r="D118" s="127">
        <f t="array" ref="D118">INDEX('Ledge  Tech'!$J$3:$M$109, MATCH($A$1,'Ledge  Tech'!$A$3:$A$109,0), MATCH(D113,'Ledge  Tech'!$J$2:$M$2,0))</f>
        <v>55</v>
      </c>
      <c r="E118" s="127" t="str">
        <f t="array" ref="E118">INDEX('Ledge  Tech'!$J$3:$M$109, MATCH($A$1,'Ledge  Tech'!$A$3:$A$109,0), MATCH(E113,'Ledge  Tech'!$J$2:$M$2,0))</f>
        <v>24-26</v>
      </c>
      <c r="F118" s="127">
        <f t="array" ref="F118">INDEX('Ledge  Tech'!$J$3:$M$109, MATCH($A$1,'Ledge  Tech'!$A$3:$A$109,0), MATCH(F113,'Ledge  Tech'!$J$2:$M$2,0))</f>
        <v>10</v>
      </c>
      <c r="G118" s="127">
        <f>F118*1.2</f>
        <v>12</v>
      </c>
      <c r="H118" s="320"/>
      <c r="I118" s="320"/>
      <c r="J118" s="121"/>
      <c r="K118" s="222"/>
      <c r="L118" s="450" t="str">
        <f>'テンプレート'!L121</f>
        <v>後Throws</v>
      </c>
      <c r="M118" s="127" t="str">
        <f t="array" ref="M118">INDEX('Item Throws'!$I$3:$J$109, MATCH($A$1,'Item Throws'!$A$3:$A$109,0), MATCH(M$116,'Item Throws'!$I$2:$AA$2,0))</f>
        <v>11</v>
      </c>
      <c r="N118" s="127">
        <f t="array" ref="N118">INDEX('Item Throws'!$I$3:$J$109, MATCH($A$1,'Item Throws'!$A$3:$A$109,0), MATCH(N$116,'Item Throws'!$I$2:$AA$2,0))</f>
        <v>24</v>
      </c>
      <c r="O118" s="121"/>
      <c r="P118" s="121"/>
      <c r="Q118" s="121"/>
      <c r="R118" s="121"/>
      <c r="S118" s="121"/>
      <c r="T118" s="121"/>
      <c r="U118" s="121"/>
      <c r="V118" s="121"/>
    </row>
    <row r="119" outlineLevel="1">
      <c r="A119" s="446" t="s">
        <v>507</v>
      </c>
      <c r="B119" s="447" t="s">
        <v>455</v>
      </c>
      <c r="C119" s="127" t="str">
        <f t="array" ref="C119">INDEX('Ledge  Tech'!$N$3:$O$109, MATCH($A$1,'Ledge  Tech'!$A$3:$A$109,0), MATCH(C113,'Ledge  Tech'!$N$2:$O$2,0))</f>
        <v>1-20</v>
      </c>
      <c r="D119" s="127">
        <f t="array" ref="D119">INDEX('Ledge  Tech'!$N$3:$O$109, MATCH($A$1,'Ledge  Tech'!$A$3:$A$109,0), MATCH(D113,'Ledge  Tech'!$N$2:$O$2,0))</f>
        <v>26</v>
      </c>
      <c r="E119" s="448"/>
      <c r="F119" s="448"/>
      <c r="G119" s="448"/>
      <c r="H119" s="320"/>
      <c r="I119" s="320"/>
      <c r="J119" s="179"/>
      <c r="K119" s="222"/>
      <c r="L119" s="450" t="str">
        <f>'テンプレート'!L122</f>
        <v>上Throws</v>
      </c>
      <c r="M119" s="127" t="str">
        <f t="array" ref="M119">INDEX('Item Throws'!$K$3:$L$109, MATCH($A$1,'Item Throws'!$A$3:$A$109,0), MATCH(M$116,'Item Throws'!$K$2:$AA$2,0))</f>
        <v>12</v>
      </c>
      <c r="N119" s="127">
        <f t="array" ref="N119">INDEX('Item Throws'!$K$3:$L$109, MATCH($A$1,'Item Throws'!$A$3:$A$109,0), MATCH(N$116,'Item Throws'!$K$2:$AA$2,0))</f>
        <v>23</v>
      </c>
      <c r="O119" s="320"/>
      <c r="P119" s="320"/>
      <c r="Q119" s="320"/>
      <c r="R119" s="320"/>
      <c r="S119" s="320"/>
      <c r="T119" s="320"/>
      <c r="U119" s="320"/>
      <c r="V119" s="320"/>
    </row>
    <row r="120" outlineLevel="1">
      <c r="A120" s="222"/>
      <c r="B120" s="447" t="s">
        <v>496</v>
      </c>
      <c r="C120" s="127" t="str">
        <f t="array" ref="C120">INDEX('Ledge  Tech'!$P$3:$Q$109, MATCH($A$1,'Ledge  Tech'!$A$3:$A$109,0), MATCH(C113,'Ledge  Tech'!$P$2:$Q$2,0))</f>
        <v>1-20</v>
      </c>
      <c r="D120" s="127">
        <f t="array" ref="D120">INDEX('Ledge  Tech'!$P$3:$Q$109, MATCH($A$1,'Ledge  Tech'!$A$3:$A$109,0), MATCH(D113,'Ledge  Tech'!$P$2:$Q$2,0))</f>
        <v>40</v>
      </c>
      <c r="E120" s="448"/>
      <c r="F120" s="448"/>
      <c r="G120" s="448"/>
      <c r="H120" s="320"/>
      <c r="I120" s="320"/>
      <c r="J120" s="121"/>
      <c r="K120" s="222"/>
      <c r="L120" s="450" t="str">
        <f>'テンプレート'!L123</f>
        <v>下Throws</v>
      </c>
      <c r="M120" s="127" t="str">
        <f t="array" ref="M120">INDEX('Item Throws'!$M$3:$N$109, MATCH($A$1,'Item Throws'!$A$3:$A$109,0), MATCH(M$116,'Item Throws'!$M$2:$AA$2,0))</f>
        <v>7</v>
      </c>
      <c r="N120" s="127">
        <f t="array" ref="N120">INDEX('Item Throws'!$M$3:$N$109, MATCH($A$1,'Item Throws'!$A$3:$A$109,0), MATCH(N$116,'Item Throws'!$M$2:$AA$2,0))</f>
        <v>19</v>
      </c>
      <c r="O120" s="180"/>
      <c r="P120" s="180"/>
      <c r="Q120" s="180"/>
      <c r="R120" s="180"/>
      <c r="S120" s="180"/>
      <c r="T120" s="180"/>
      <c r="U120" s="180"/>
      <c r="V120" s="180"/>
    </row>
    <row r="121" outlineLevel="1">
      <c r="A121" s="207"/>
      <c r="B121" s="447" t="s">
        <v>497</v>
      </c>
      <c r="C121" s="127" t="str">
        <f t="array" ref="C121">INDEX('Ledge  Tech'!$R$3:$S$109, MATCH($A$1,'Ledge  Tech'!$A$3:$A$109,0), MATCH(C113,'Ledge  Tech'!$R$2:$S$2,0))</f>
        <v>1-20</v>
      </c>
      <c r="D121" s="127">
        <f t="array" ref="D121">INDEX('Ledge  Tech'!$R$3:$S$109, MATCH($A$1,'Ledge  Tech'!$A$3:$A$109,0), MATCH(D113,'Ledge  Tech'!$R$2:$S$2,0))</f>
        <v>40</v>
      </c>
      <c r="E121" s="448"/>
      <c r="F121" s="448"/>
      <c r="G121" s="448"/>
      <c r="H121" s="320"/>
      <c r="I121" s="320"/>
      <c r="J121" s="179"/>
      <c r="K121" s="222"/>
      <c r="L121" s="453" t="str">
        <f>'テンプレート'!L124</f>
        <v>ダッシュ</v>
      </c>
      <c r="M121" s="127" t="str">
        <f t="array" ref="M121">INDEX('Item Throws'!$O$3:$P$109, MATCH($A$1,'Item Throws'!$A$3:$A$109,0), MATCH(M$116,'Item Throws'!$O$2:$AA$2,0))</f>
        <v>5</v>
      </c>
      <c r="N121" s="127">
        <f t="array" ref="N121">INDEX('Item Throws'!$O$3:$P$109, MATCH($A$1,'Item Throws'!$A$3:$A$109,0), MATCH(N$116,'Item Throws'!$O$2:$AA$2,0))</f>
        <v>29</v>
      </c>
      <c r="O121" s="180"/>
      <c r="P121" s="180"/>
      <c r="Q121" s="180"/>
      <c r="R121" s="180"/>
      <c r="S121" s="180"/>
      <c r="T121" s="180"/>
      <c r="U121" s="180"/>
      <c r="V121" s="180"/>
    </row>
    <row r="122" outlineLevel="1">
      <c r="A122" s="446" t="s">
        <v>508</v>
      </c>
      <c r="B122" s="447" t="s">
        <v>509</v>
      </c>
      <c r="C122" s="448"/>
      <c r="D122" s="127" t="str">
        <f t="array" ref="D122">INDEX('Get-Ups'!$C$3:$C109, MATCH($A$1,'Get-Ups'!$A$3:$A$109,0), MATCH(D113,'Get-Ups'!$C$2:$AD$2,0))</f>
        <v>25</v>
      </c>
      <c r="E122" s="448"/>
      <c r="F122" s="448"/>
      <c r="G122" s="448"/>
      <c r="H122" s="320"/>
      <c r="I122" s="320"/>
      <c r="J122" s="121"/>
      <c r="K122" s="207"/>
      <c r="L122" s="453" t="str">
        <f>'テンプレート'!L125</f>
        <v>On-Spot捨て</v>
      </c>
      <c r="M122" s="127" t="str">
        <f t="array" ref="M122">INDEX('Item Throws'!$Q$3:$R$109, MATCH($A$1,'Item Throws'!$A$3:$A$109,0), MATCH(M$116,'Item Throws'!$Q$2:$AA$2,0))</f>
        <v>6</v>
      </c>
      <c r="N122" s="127">
        <f t="array" ref="N122">INDEX('Item Throws'!$Q$3:$R$109, MATCH($A$1,'Item Throws'!$A$3:$A$109,0), MATCH(N$116,'Item Throws'!$Q$2:$AA$2,0))</f>
        <v>23</v>
      </c>
      <c r="O122" s="180"/>
      <c r="P122" s="180"/>
      <c r="Q122" s="180"/>
      <c r="R122" s="180"/>
      <c r="S122" s="180"/>
      <c r="T122" s="180"/>
      <c r="U122" s="180"/>
      <c r="V122" s="180"/>
    </row>
    <row r="123" outlineLevel="1">
      <c r="A123" s="222"/>
      <c r="B123" s="447" t="s">
        <v>455</v>
      </c>
      <c r="C123" s="454" t="str">
        <f t="array" ref="C123">INDEX('Get-Ups'!$D$3:$E109, MATCH($A$1,'Get-Ups'!$A$3:$A$109,0), MATCH(C113,'Get-Ups'!$D$2:$AD$2,0))</f>
        <v>1-22</v>
      </c>
      <c r="D123" s="455">
        <f t="array" ref="D123">INDEX('Get-Ups'!$D$3:$E109, MATCH($A$1,'Get-Ups'!$A$3:$A$109,0), MATCH(D113,'Get-Ups'!$D$2:$AD$2,0))</f>
        <v>29</v>
      </c>
      <c r="E123" s="448"/>
      <c r="F123" s="448"/>
      <c r="G123" s="448"/>
      <c r="H123" s="320"/>
      <c r="I123" s="320"/>
      <c r="J123" s="179"/>
      <c r="K123" s="1066" t="str">
        <f>'テンプレート'!K126</f>
        <v>Air投擲</v>
      </c>
      <c r="L123" s="450" t="str">
        <f>'テンプレート'!L126</f>
        <v>前Throws</v>
      </c>
      <c r="M123" s="127" t="str">
        <f t="array" ref="M123">INDEX('Item Throws'!$S$3:$T$109, MATCH($A$1,'Item Throws'!$A$3:$A$109,0), MATCH(M$116,'Item Throws'!$S$2:$AA$2,0))</f>
        <v>8</v>
      </c>
      <c r="N123" s="127">
        <f t="array" ref="N123">INDEX('Item Throws'!$S$3:$T$109, MATCH($A$1,'Item Throws'!$A$3:$A$109,0), MATCH(N$116,'Item Throws'!$S$2:$AA$2,0))</f>
        <v>24</v>
      </c>
      <c r="O123" s="180"/>
      <c r="P123" s="180"/>
      <c r="Q123" s="180"/>
      <c r="R123" s="180"/>
      <c r="S123" s="180"/>
      <c r="T123" s="180"/>
      <c r="U123" s="180"/>
      <c r="V123" s="180"/>
    </row>
    <row r="124" outlineLevel="1">
      <c r="A124" s="222"/>
      <c r="B124" s="447" t="s">
        <v>496</v>
      </c>
      <c r="C124" s="454" t="str">
        <f t="array" ref="C124">INDEX('Get-Ups'!$F$3:$G$109, MATCH($A$1,'Get-Ups'!$A$3:$A$109,0), MATCH(C113,'Get-Ups'!$F$2:$AD$2,0))</f>
        <v>1-21</v>
      </c>
      <c r="D124" s="455">
        <f t="array" ref="D124">INDEX('Get-Ups'!$F$3:$G$109, MATCH($A$1,'Get-Ups'!$A$3:$A$109,0), MATCH(D113,'Get-Ups'!$F$2:$AD$2,0))</f>
        <v>35</v>
      </c>
      <c r="E124" s="448"/>
      <c r="F124" s="448"/>
      <c r="G124" s="448"/>
      <c r="H124" s="320"/>
      <c r="I124" s="320"/>
      <c r="J124" s="121"/>
      <c r="K124" s="222"/>
      <c r="L124" s="450" t="str">
        <f>'テンプレート'!L127</f>
        <v>後Throws</v>
      </c>
      <c r="M124" s="127" t="str">
        <f t="array" ref="M124">INDEX('Item Throws'!$U$3:$V$109, MATCH($A$1,'Item Throws'!$A$3:$A$109,0), MATCH(M$116,'Item Throws'!$U$2:$AA$2,0))</f>
        <v>11</v>
      </c>
      <c r="N124" s="127">
        <f t="array" ref="N124">INDEX('Item Throws'!$U$3:$V$109, MATCH($A$1,'Item Throws'!$A$3:$A$109,0), MATCH(N$116,'Item Throws'!$U$2:$AA$2,0))</f>
        <v>24</v>
      </c>
      <c r="O124" s="180"/>
      <c r="P124" s="180"/>
      <c r="Q124" s="180"/>
      <c r="R124" s="180"/>
      <c r="S124" s="180"/>
      <c r="T124" s="180"/>
      <c r="U124" s="180"/>
      <c r="V124" s="180"/>
    </row>
    <row r="125" outlineLevel="1">
      <c r="A125" s="222"/>
      <c r="B125" s="447" t="s">
        <v>497</v>
      </c>
      <c r="C125" s="127" t="str">
        <f t="array" ref="C125">INDEX('Get-Ups'!$H$3:$I$109, MATCH($A$1,'Get-Ups'!$A$3:$A$109,0), MATCH(C113,'Get-Ups'!$H$2:$AD$2,0))</f>
        <v>1-22</v>
      </c>
      <c r="D125" s="127">
        <f t="array" ref="D125">INDEX('Get-Ups'!$H$3:$I$109, MATCH($A$1,'Get-Ups'!$A$3:$A$109,0), MATCH(D113,'Get-Ups'!$H$2:$AD$2,0))</f>
        <v>35</v>
      </c>
      <c r="E125" s="448"/>
      <c r="F125" s="448"/>
      <c r="G125" s="448"/>
      <c r="H125" s="320"/>
      <c r="I125" s="320"/>
      <c r="J125" s="179"/>
      <c r="K125" s="222"/>
      <c r="L125" s="450" t="str">
        <f>'テンプレート'!L128</f>
        <v>上Throws</v>
      </c>
      <c r="M125" s="127" t="str">
        <f t="array" ref="M125">INDEX('Item Throws'!$W$3:$X$109, MATCH($A$1,'Item Throws'!$A$3:$A$109,0), MATCH(M$116,'Item Throws'!$W$2:$AA$2,0))</f>
        <v>12</v>
      </c>
      <c r="N125" s="127">
        <f t="array" ref="N125">INDEX('Item Throws'!$W$3:$X$109, MATCH($A$1,'Item Throws'!$A$3:$A$109,0), MATCH(N$116,'Item Throws'!$W$2:$AA$2,0))</f>
        <v>23</v>
      </c>
      <c r="O125" s="180"/>
      <c r="P125" s="180"/>
      <c r="Q125" s="180"/>
      <c r="R125" s="180"/>
      <c r="S125" s="180"/>
      <c r="T125" s="180"/>
      <c r="U125" s="180"/>
      <c r="V125" s="180"/>
    </row>
    <row r="126" outlineLevel="1">
      <c r="A126" s="222"/>
      <c r="B126" s="447" t="s">
        <v>510</v>
      </c>
      <c r="C126" s="456" t="str">
        <f t="array" ref="C126">INDEX('Get-Ups'!$J$3:$M$109, MATCH($A$1,'Get-Ups'!$A$3:$A$109,0), MATCH(C113,'Get-Ups'!$J$2:$AD$2,0))</f>
        <v>1-24</v>
      </c>
      <c r="D126" s="457">
        <f t="array" ref="D126">INDEX('Get-Ups'!$J$3:$M$109, MATCH($A$1,'Get-Ups'!$A$3:$A$109,0), MATCH(D113,'Get-Ups'!$J$2:$AD$2,0))</f>
        <v>45</v>
      </c>
      <c r="E126" s="454" t="str">
        <f t="array" ref="E126">INDEX('Get-Ups'!$J$3:$M$109, MATCH($A$1,'Get-Ups'!$A$3:$A$109,0), MATCH(E113,'Get-Ups'!$J$2:$AD$2,0))</f>
        <v>18-19</v>
      </c>
      <c r="F126" s="455">
        <f t="array" ref="F126">INDEX('Get-Ups'!$J$3:$M$109, MATCH($A$1,'Get-Ups'!$A$3:$A$109,0), MATCH(F113,'Get-Ups'!$J$2:$AD$2,0))</f>
        <v>7</v>
      </c>
      <c r="G126" s="127">
        <f t="shared" ref="G126:G127" si="1">F126*1.2</f>
        <v>8.4</v>
      </c>
      <c r="H126" s="320"/>
      <c r="I126" s="320"/>
      <c r="J126" s="121"/>
      <c r="K126" s="207"/>
      <c r="L126" s="450" t="str">
        <f>'テンプレート'!L129</f>
        <v>下Throws</v>
      </c>
      <c r="M126" s="127" t="str">
        <f t="array" ref="M126">INDEX('Item Throws'!$Y$3:$Z$109, MATCH($A$1,'Item Throws'!$A$3:$A$109,0), MATCH(M$116,'Item Throws'!$Y$2:$AA$2,0))</f>
        <v>7</v>
      </c>
      <c r="N126" s="127">
        <f t="array" ref="N126">INDEX('Item Throws'!$Y$3:$Z$109, MATCH($A$1,'Item Throws'!$A$3:$A$109,0), MATCH(N$116,'Item Throws'!$Y$2:$AA$2,0))</f>
        <v>19</v>
      </c>
      <c r="O126" s="121"/>
      <c r="P126" s="121"/>
      <c r="Q126" s="121"/>
      <c r="R126" s="121"/>
      <c r="S126" s="121"/>
      <c r="T126" s="121"/>
      <c r="U126" s="121"/>
      <c r="V126" s="121"/>
    </row>
    <row r="127" outlineLevel="1">
      <c r="A127" s="207"/>
      <c r="B127" s="458" t="s">
        <v>511</v>
      </c>
      <c r="C127" s="207"/>
      <c r="D127" s="207"/>
      <c r="E127" s="454" t="str">
        <f t="array" ref="E127">INDEX('Get-Ups'!$N$3:$O$109, MATCH($A$1,'Get-Ups'!$A$3:$A$109,0), MATCH(E113,'Get-Ups'!$N$2:$AD$2,0))</f>
        <v>23-24</v>
      </c>
      <c r="F127" s="455">
        <f t="array" ref="F127">INDEX('Get-Ups'!$N$3:$O$109, MATCH($A$1,'Get-Ups'!$A$3:$A$109,0), MATCH(F113,'Get-Ups'!$N$2:$AD$2,0))</f>
        <v>7</v>
      </c>
      <c r="G127" s="127">
        <f t="shared" si="1"/>
        <v>8.4</v>
      </c>
      <c r="H127" s="320"/>
      <c r="I127" s="320"/>
      <c r="J127" s="121"/>
      <c r="K127" s="459" t="str">
        <f>'テンプレート'!K130</f>
        <v>踏み台ジャンプ</v>
      </c>
      <c r="L127" s="224"/>
      <c r="M127" s="445" t="str">
        <f>'テンプレート'!M130</f>
        <v>Duration</v>
      </c>
      <c r="N127" s="138"/>
      <c r="O127" s="121"/>
      <c r="P127" s="121"/>
      <c r="Q127" s="121"/>
      <c r="R127" s="121"/>
      <c r="S127" s="121"/>
      <c r="T127" s="121"/>
      <c r="U127" s="121"/>
      <c r="V127" s="121"/>
    </row>
    <row r="128" outlineLevel="1">
      <c r="A128" s="446" t="s">
        <v>512</v>
      </c>
      <c r="B128" s="447" t="s">
        <v>509</v>
      </c>
      <c r="C128" s="448"/>
      <c r="D128" s="454" t="str">
        <f t="array" ref="D128">INDEX('Get-Ups'!$C$3:$C109, MATCH($A$1,'Get-Ups'!$A$3:$A$109,0), MATCH(D113,'Get-Ups'!$C$2,0))</f>
        <v>25</v>
      </c>
      <c r="E128" s="448"/>
      <c r="F128" s="448"/>
      <c r="G128" s="448"/>
      <c r="H128" s="320"/>
      <c r="I128" s="320"/>
      <c r="J128" s="179"/>
      <c r="K128" s="460" t="str">
        <f>'テンプレート'!K131</f>
        <v>踏み</v>
      </c>
      <c r="L128" s="461" t="str">
        <f>'テンプレート'!L131</f>
        <v>踏み</v>
      </c>
      <c r="M128" s="127" t="str">
        <f t="array" ref="M128">INDEX('共通動作その他'!$C$3:$C$102, MATCH($A$1,'共通動作その他'!$A$3:$A$102,0), MATCH(M$127,'共通動作その他'!$C$2:$AA$2,0))</f>
        <v>-</v>
      </c>
      <c r="N128" s="462"/>
      <c r="O128" s="121"/>
      <c r="P128" s="121"/>
      <c r="Q128" s="121"/>
      <c r="R128" s="121"/>
      <c r="S128" s="121"/>
      <c r="T128" s="121"/>
      <c r="U128" s="121"/>
      <c r="V128" s="121"/>
    </row>
    <row r="129" outlineLevel="1">
      <c r="A129" s="222"/>
      <c r="B129" s="447" t="s">
        <v>455</v>
      </c>
      <c r="C129" s="454" t="str">
        <f t="array" ref="C129">INDEX('Get-Ups'!$P$3:$Q$109, MATCH($A$1,'Get-Ups'!$A$3:$A$109,0), MATCH(C113,'Get-Ups'!$P$2:$AD$2,0))</f>
        <v>1-22</v>
      </c>
      <c r="D129" s="455">
        <f t="array" ref="D129">INDEX('Get-Ups'!$P$3:$Q$109, MATCH($A$1,'Get-Ups'!$A$3:$A$109,0), MATCH(D113,'Get-Ups'!$P$2:$AD$2,0))</f>
        <v>29</v>
      </c>
      <c r="E129" s="448"/>
      <c r="F129" s="448"/>
      <c r="G129" s="448"/>
      <c r="H129" s="320"/>
      <c r="I129" s="320"/>
      <c r="J129" s="121"/>
      <c r="K129" s="452" t="str">
        <f>'テンプレート'!K132</f>
        <v>踏まれ</v>
      </c>
      <c r="L129" s="461" t="str">
        <f>'テンプレート'!L132</f>
        <v>Ground踏まれ</v>
      </c>
      <c r="M129" s="127" t="str">
        <f t="array" ref="M129">INDEX('共通動作その他'!$D$3:$D$102, MATCH($A$1,'共通動作その他'!$A$3:$A$102,0), MATCH(M$127,'共通動作その他'!$D$2:$AA$2,0))</f>
        <v>-</v>
      </c>
      <c r="N129" s="462"/>
      <c r="O129" s="320"/>
      <c r="P129" s="320"/>
      <c r="Q129" s="320"/>
      <c r="R129" s="320"/>
      <c r="S129" s="320"/>
      <c r="T129" s="320"/>
      <c r="U129" s="320"/>
      <c r="V129" s="320"/>
    </row>
    <row r="130" outlineLevel="1">
      <c r="A130" s="222"/>
      <c r="B130" s="447" t="s">
        <v>496</v>
      </c>
      <c r="C130" s="454" t="str">
        <f t="array" ref="C130">INDEX('Get-Ups'!$R$3:$S$109, MATCH($A$1,'Get-Ups'!$A$3:$A$109,0), MATCH(C113,'Get-Ups'!$R$2:$AD$2,0))</f>
        <v>1-19</v>
      </c>
      <c r="D130" s="455">
        <f t="array" ref="D130">INDEX('Get-Ups'!$R$3:$S$109, MATCH($A$1,'Get-Ups'!$A$3:$A$109,0), MATCH(D113,'Get-Ups'!$R$2:$AD$2,0))</f>
        <v>35</v>
      </c>
      <c r="E130" s="448"/>
      <c r="F130" s="448"/>
      <c r="G130" s="448"/>
      <c r="H130" s="320"/>
      <c r="I130" s="320"/>
      <c r="J130" s="179"/>
      <c r="K130" s="222"/>
      <c r="L130" s="461" t="str">
        <f>'テンプレート'!L133</f>
        <v>Ground硬直</v>
      </c>
      <c r="M130" s="127" t="str">
        <f t="array" ref="M130">INDEX('共通動作その他'!$E$3:$E$102, MATCH($A$1,'共通動作その他'!$A$3:$A$102,0), MATCH(M$127,'共通動作その他'!$E$2:$AA$2,0))</f>
        <v>-</v>
      </c>
      <c r="N130" s="108"/>
      <c r="O130" s="180"/>
      <c r="P130" s="180"/>
      <c r="Q130" s="180"/>
      <c r="R130" s="180"/>
      <c r="S130" s="180"/>
      <c r="T130" s="180"/>
      <c r="U130" s="180"/>
      <c r="V130" s="180"/>
    </row>
    <row r="131" outlineLevel="1">
      <c r="A131" s="222"/>
      <c r="B131" s="447" t="s">
        <v>497</v>
      </c>
      <c r="C131" s="454" t="str">
        <f t="array" ref="C131">INDEX('Get-Ups'!$T$3:$U$109, MATCH($A$1,'Get-Ups'!$A$3:$A$109,0), MATCH(C113,'Get-Ups'!$T$2:$AD$2,0))</f>
        <v>1-24</v>
      </c>
      <c r="D131" s="455">
        <f t="array" ref="D131">INDEX('Get-Ups'!$T$3:$U$109, MATCH($A$1,'Get-Ups'!$A$3:$A$109,0), MATCH(D113,'Get-Ups'!$T$2:$AD$2,0))</f>
        <v>35</v>
      </c>
      <c r="E131" s="448"/>
      <c r="F131" s="448"/>
      <c r="G131" s="448"/>
      <c r="H131" s="320"/>
      <c r="I131" s="320"/>
      <c r="J131" s="121"/>
      <c r="K131" s="222"/>
      <c r="L131" s="461" t="str">
        <f>'テンプレート'!L134</f>
        <v>Air踏まれ</v>
      </c>
      <c r="M131" s="127" t="str">
        <f t="array" ref="M131">INDEX('共通動作その他'!$F$3:$F$102, MATCH($A$1,'共通動作その他'!$A$3:$A$102,0), MATCH(M$127,'共通動作その他'!$F$2:$AA$2,0))</f>
        <v>-</v>
      </c>
      <c r="N131" s="108"/>
      <c r="O131" s="180"/>
      <c r="P131" s="180"/>
      <c r="Q131" s="180"/>
      <c r="R131" s="180"/>
      <c r="S131" s="180"/>
      <c r="T131" s="180"/>
      <c r="U131" s="180"/>
      <c r="V131" s="180"/>
    </row>
    <row r="132" outlineLevel="1">
      <c r="A132" s="222"/>
      <c r="B132" s="447" t="s">
        <v>510</v>
      </c>
      <c r="C132" s="456" t="str">
        <f t="array" ref="C132">INDEX('Get-Ups'!$V$3:$Y$109, MATCH($A$1,'Get-Ups'!$A$3:$A$109,0), MATCH(C113,'Get-Ups'!$V$2:$AD$2,0))</f>
        <v>1-24</v>
      </c>
      <c r="D132" s="457">
        <f t="array" ref="D132">INDEX('Get-Ups'!$V$3:$Y$109, MATCH($A$1,'Get-Ups'!$A$3:$A$109,0), MATCH(D113,'Get-Ups'!$V$2:$AD$2,0))</f>
        <v>45</v>
      </c>
      <c r="E132" s="454" t="str">
        <f t="array" ref="E132">INDEX('Get-Ups'!$V$3:$Y$109, MATCH($A$1,'Get-Ups'!$A$3:$A$109,0), MATCH(E113,'Get-Ups'!$V$2:$AD$2,0))</f>
        <v>18-19</v>
      </c>
      <c r="F132" s="455">
        <f t="array" ref="F132">INDEX('Get-Ups'!$V$3:$Y$109, MATCH($A$1,'Get-Ups'!$A$3:$A$109,0), MATCH(F113,'Get-Ups'!$V$2:$AD$2,0))</f>
        <v>7</v>
      </c>
      <c r="G132" s="127">
        <f t="shared" ref="G132:G133" si="2">F132*1.2</f>
        <v>8.4</v>
      </c>
      <c r="H132" s="320"/>
      <c r="I132" s="320"/>
      <c r="J132" s="179"/>
      <c r="K132" s="222"/>
      <c r="L132" s="461" t="str">
        <f>'テンプレート'!L135</f>
        <v>Air落下</v>
      </c>
      <c r="M132" s="127" t="str">
        <f t="array" ref="M132">INDEX('共通動作その他'!$G$3:$G$102, MATCH($A$1,'共通動作その他'!$A$3:$A$102,0), MATCH(M$127,'共通動作その他'!$G$2:$AA$2,0))</f>
        <v>-</v>
      </c>
      <c r="N132" s="108"/>
      <c r="O132" s="180"/>
      <c r="P132" s="180"/>
      <c r="Q132" s="180"/>
      <c r="R132" s="180"/>
      <c r="S132" s="180"/>
      <c r="T132" s="180"/>
      <c r="U132" s="180"/>
      <c r="V132" s="180"/>
    </row>
    <row r="133" outlineLevel="1">
      <c r="A133" s="207"/>
      <c r="B133" s="458" t="s">
        <v>511</v>
      </c>
      <c r="C133" s="207"/>
      <c r="D133" s="207"/>
      <c r="E133" s="454" t="str">
        <f t="array" ref="E133">INDEX('Get-Ups'!$Z$3:$AA$109, MATCH($A$1,'Get-Ups'!$A$3:$A$109,0), MATCH(E113,'Get-Ups'!$Z$2:$AD$2,0))</f>
        <v>23-24</v>
      </c>
      <c r="F133" s="455">
        <f t="array" ref="F133">INDEX('Get-Ups'!$Z$3:$AA$109, MATCH($A$1,'Get-Ups'!$A$3:$A$109,0), MATCH(F113,'Get-Ups'!$Z$2:$AD$2,0))</f>
        <v>7</v>
      </c>
      <c r="G133" s="127">
        <f t="shared" si="2"/>
        <v>8.4</v>
      </c>
      <c r="H133" s="320"/>
      <c r="I133" s="320"/>
      <c r="J133" s="179"/>
      <c r="K133" s="451" t="str">
        <f>'テンプレート'!K136</f>
        <v>倒れダメージ</v>
      </c>
      <c r="L133" s="120"/>
      <c r="M133" s="445" t="str">
        <f>'テンプレート'!M136</f>
        <v>Duration</v>
      </c>
      <c r="N133" s="108"/>
      <c r="O133" s="180"/>
      <c r="P133" s="180"/>
      <c r="Q133" s="180"/>
      <c r="R133" s="180"/>
      <c r="S133" s="180"/>
      <c r="T133" s="180"/>
      <c r="U133" s="180"/>
      <c r="V133" s="180"/>
    </row>
    <row r="134" outlineLevel="1">
      <c r="A134" s="446" t="s">
        <v>513</v>
      </c>
      <c r="B134" s="447" t="s">
        <v>514</v>
      </c>
      <c r="C134" s="454" t="str">
        <f t="array" ref="C134">INDEX(Tripping!$C$3:$D109, MATCH($A$1,Tripping!$A$3:$A$109,0), MATCH(C113,Tripping!$C$2:$AC$2,0))</f>
        <v>1-5</v>
      </c>
      <c r="D134" s="455">
        <f t="array" ref="D134">INDEX(Tripping!$C$3:$D109, MATCH($A$1,Tripping!$A$3:$A$109,0), MATCH(D113,Tripping!$C$2:$AC$2,0))</f>
        <v>29</v>
      </c>
      <c r="E134" s="448"/>
      <c r="F134" s="448"/>
      <c r="G134" s="448"/>
      <c r="H134" s="320"/>
      <c r="I134" s="320"/>
      <c r="J134" s="121"/>
      <c r="K134" s="460" t="str">
        <f>'テンプレート'!K137</f>
        <v>あお向け倒れ</v>
      </c>
      <c r="L134" s="453" t="str">
        <f>'テンプレート'!L137</f>
        <v>モーション大</v>
      </c>
      <c r="M134" s="127" t="str">
        <f t="array" ref="M134">INDEX('共通動作その他'!$H$3:$H$102, MATCH($A$1,'共通動作その他'!$A$3:$A$102,0), MATCH(M$133,'共通動作その他'!$H$2:$AA$2,0))</f>
        <v>-</v>
      </c>
      <c r="N134" s="462"/>
      <c r="O134" s="180"/>
      <c r="P134" s="180"/>
      <c r="Q134" s="180"/>
      <c r="R134" s="180"/>
      <c r="S134" s="180"/>
      <c r="T134" s="180"/>
      <c r="U134" s="180"/>
      <c r="V134" s="180"/>
    </row>
    <row r="135" outlineLevel="1">
      <c r="A135" s="222"/>
      <c r="B135" s="447" t="s">
        <v>515</v>
      </c>
      <c r="C135" s="454" t="str">
        <f t="array" ref="C135">INDEX(Tripping!$E$3:$F109, MATCH($A$1,Tripping!$A$3:$A$109,0), MATCH(C113,Tripping!$E$2:$AC$2,0))</f>
        <v>1-5</v>
      </c>
      <c r="D135" s="455">
        <f t="array" ref="D135">INDEX(Tripping!$E$3:$F109, MATCH($A$1,Tripping!$A$3:$A$109,0), MATCH(D113,Tripping!$E$2:$AC$2,0))</f>
        <v>39</v>
      </c>
      <c r="E135" s="448"/>
      <c r="F135" s="448"/>
      <c r="G135" s="448"/>
      <c r="H135" s="320"/>
      <c r="I135" s="320"/>
      <c r="J135" s="179"/>
      <c r="K135" s="460" t="str">
        <f>'テンプレート'!K138</f>
        <v>うつ伏せ倒れ</v>
      </c>
      <c r="L135" s="453" t="str">
        <f>'テンプレート'!L138</f>
        <v>モーション大</v>
      </c>
      <c r="M135" s="127" t="str">
        <f t="array" ref="M135">INDEX('共通動作その他'!$I$3:$I$102, MATCH($A$1,'共通動作その他'!$A$3:$A$102,0), MATCH(M$133,'共通動作その他'!$I$2:$AA$2,0))</f>
        <v>-</v>
      </c>
      <c r="N135" s="462"/>
      <c r="O135" s="180"/>
      <c r="P135" s="180"/>
      <c r="Q135" s="180"/>
      <c r="R135" s="180"/>
      <c r="S135" s="180"/>
      <c r="T135" s="180"/>
      <c r="U135" s="180"/>
      <c r="V135" s="180"/>
    </row>
    <row r="136" outlineLevel="1">
      <c r="A136" s="222"/>
      <c r="B136" s="447" t="s">
        <v>455</v>
      </c>
      <c r="C136" s="454" t="str">
        <f t="array" ref="C136">INDEX(Tripping!$G$3:$H$109, MATCH($A$1,Tripping!$A$3:$A$109,0), MATCH(C113,Tripping!$G$2:$AC$2,0))</f>
        <v>1-16</v>
      </c>
      <c r="D136" s="455">
        <f t="array" ref="D136">INDEX(Tripping!$G$3:$H$109, MATCH($A$1,Tripping!$A$3:$A$109,0), MATCH(D113,Tripping!$G$2:$AC$2,0))</f>
        <v>21</v>
      </c>
      <c r="E136" s="448"/>
      <c r="F136" s="448"/>
      <c r="G136" s="448"/>
      <c r="H136" s="320"/>
      <c r="I136" s="320"/>
      <c r="J136" s="121"/>
      <c r="K136" s="451" t="str">
        <f>'テンプレート'!K139</f>
        <v/>
      </c>
      <c r="L136" s="120"/>
      <c r="M136" s="445" t="str">
        <f>'テンプレート'!M139</f>
        <v/>
      </c>
      <c r="N136" s="108"/>
      <c r="O136" s="180"/>
      <c r="P136" s="180"/>
      <c r="Q136" s="180"/>
      <c r="R136" s="180"/>
      <c r="S136" s="180"/>
      <c r="T136" s="180"/>
      <c r="U136" s="180"/>
      <c r="V136" s="180"/>
    </row>
    <row r="137" outlineLevel="1">
      <c r="A137" s="222"/>
      <c r="B137" s="447" t="s">
        <v>496</v>
      </c>
      <c r="C137" s="454" t="str">
        <f t="array" ref="C137">INDEX(Tripping!$I$3:$J$109, MATCH($A$1,Tripping!$A$3:$A$109,0), MATCH(C113,Tripping!$I$2:$AC$2,0))</f>
        <v>1-9</v>
      </c>
      <c r="D137" s="455">
        <f t="array" ref="D137">INDEX(Tripping!$I$3:$J$109, MATCH($A$1,Tripping!$A$3:$A$109,0), MATCH(D113,Tripping!$I$2:$AC$2,0))</f>
        <v>28</v>
      </c>
      <c r="E137" s="448"/>
      <c r="F137" s="448"/>
      <c r="G137" s="448"/>
      <c r="H137" s="320"/>
      <c r="I137" s="320"/>
      <c r="J137" s="320"/>
      <c r="K137" s="463" t="str">
        <f>'テンプレート'!K140</f>
        <v/>
      </c>
      <c r="L137" s="464" t="str">
        <f>'テンプレート'!L140</f>
        <v/>
      </c>
      <c r="M137" s="127" t="str">
        <f t="array" ref="M137">INDEX('共通動作その他'!$J$3:$J$102, MATCH($A$1,'共通動作その他'!$A$3:$A$102,0), MATCH(M$136,'共通動作その他'!$J$2:$AA$2,0))</f>
        <v>#N/A</v>
      </c>
      <c r="N137" s="108"/>
      <c r="O137" s="180"/>
      <c r="P137" s="180"/>
      <c r="Q137" s="180"/>
      <c r="R137" s="180"/>
      <c r="S137" s="180"/>
      <c r="T137" s="180"/>
      <c r="U137" s="180"/>
      <c r="V137" s="180"/>
    </row>
    <row r="138" outlineLevel="1">
      <c r="A138" s="222"/>
      <c r="B138" s="447" t="s">
        <v>497</v>
      </c>
      <c r="C138" s="454" t="str">
        <f t="array" ref="C138">INDEX(Tripping!$K$3:$L$109, MATCH($A$1,Tripping!$A$3:$A$109,0), MATCH(C113,Tripping!$K$2:$AC$2,0))</f>
        <v>1-9</v>
      </c>
      <c r="D138" s="455">
        <f t="array" ref="D138">INDEX(Tripping!$K$3:$L$109, MATCH($A$1,Tripping!$A$3:$A$109,0), MATCH(D113,Tripping!$K$2:$AC$2,0))</f>
        <v>28</v>
      </c>
      <c r="E138" s="448"/>
      <c r="F138" s="448"/>
      <c r="G138" s="448"/>
      <c r="H138" s="320"/>
      <c r="I138" s="320"/>
      <c r="J138" s="320"/>
      <c r="K138" s="108"/>
      <c r="L138" s="180"/>
      <c r="M138" s="180"/>
      <c r="N138" s="108"/>
      <c r="O138" s="180"/>
      <c r="P138" s="180"/>
      <c r="Q138" s="180"/>
      <c r="R138" s="180"/>
      <c r="S138" s="180"/>
      <c r="T138" s="180"/>
      <c r="U138" s="180"/>
      <c r="V138" s="180"/>
    </row>
    <row r="139" outlineLevel="1">
      <c r="A139" s="222"/>
      <c r="B139" s="447" t="s">
        <v>510</v>
      </c>
      <c r="C139" s="456" t="str">
        <f t="array" ref="C139">INDEX(Tripping!$M$3:$P$109, MATCH($A$1,Tripping!$A$3:$A$109,0), MATCH(C113,Tripping!$M$2:$AC$2,0))</f>
        <v>1-7</v>
      </c>
      <c r="D139" s="457">
        <f t="array" ref="D139">INDEX(Tripping!$M$3:$P$109, MATCH($A$1,Tripping!$A$3:$A$109,0), MATCH(D113,Tripping!$M$2:$AC$2,0))</f>
        <v>49</v>
      </c>
      <c r="E139" s="454" t="str">
        <f t="array" ref="E139">INDEX(Tripping!$M$3:$P$109, MATCH($A$1,Tripping!$A$3:$A$109,0), MATCH(E113,Tripping!$M$2:$AC$2,0))</f>
        <v>19-20</v>
      </c>
      <c r="F139" s="455">
        <f t="array" ref="F139">INDEX(Tripping!$M$3:$P$109, MATCH($A$1,Tripping!$A$3:$A$109,0), MATCH(F113,Tripping!$M$2:$AC$2,0))</f>
        <v>5</v>
      </c>
      <c r="G139" s="127">
        <f t="shared" ref="G139:G140" si="3">F139*1.2</f>
        <v>6</v>
      </c>
      <c r="H139" s="320"/>
      <c r="I139" s="320"/>
      <c r="J139" s="320"/>
      <c r="K139" s="180"/>
      <c r="L139" s="180"/>
      <c r="M139" s="180"/>
      <c r="N139" s="108"/>
      <c r="O139" s="108"/>
      <c r="P139" s="108"/>
      <c r="Q139" s="108"/>
      <c r="R139" s="180"/>
      <c r="S139" s="180"/>
      <c r="T139" s="180"/>
      <c r="U139" s="180"/>
      <c r="V139" s="180"/>
    </row>
    <row r="140" outlineLevel="1">
      <c r="A140" s="207"/>
      <c r="B140" s="458" t="s">
        <v>511</v>
      </c>
      <c r="C140" s="207"/>
      <c r="D140" s="207"/>
      <c r="E140" s="454" t="str">
        <f t="array" ref="E140">INDEX(Tripping!$Q$3:$R$109, MATCH($A$1,Tripping!$A$3:$A$109,0), MATCH(E113,Tripping!$Q$2:$AC$2,0))</f>
        <v>31-32</v>
      </c>
      <c r="F140" s="455">
        <f t="array" ref="F140">INDEX(Tripping!$Q$3:$R$109, MATCH($A$1,Tripping!$A$3:$A$109,0), MATCH(F113,Tripping!$Q$2:$AC$2,0))</f>
        <v>5</v>
      </c>
      <c r="G140" s="127">
        <f t="shared" si="3"/>
        <v>6</v>
      </c>
      <c r="H140" s="320"/>
      <c r="I140" s="320"/>
      <c r="J140" s="320"/>
      <c r="K140" s="180"/>
      <c r="L140" s="180"/>
      <c r="M140" s="180"/>
      <c r="N140" s="108"/>
      <c r="O140" s="108"/>
      <c r="P140" s="108"/>
      <c r="Q140" s="108"/>
      <c r="R140" s="180"/>
      <c r="S140" s="180"/>
      <c r="T140" s="180"/>
      <c r="U140" s="180"/>
      <c r="V140" s="180"/>
    </row>
  </sheetData>
  <mergeCells count="127">
    <mergeCell ref="A112:B113"/>
    <mergeCell ref="A104:B105"/>
    <mergeCell ref="C132:C133"/>
    <mergeCell ref="D132:D133"/>
    <mergeCell ref="E16:F16"/>
    <mergeCell ref="G34:G35"/>
    <mergeCell ref="A51:A56"/>
    <mergeCell ref="A82:A83"/>
    <mergeCell ref="D63:D64"/>
    <mergeCell ref="D67:D79"/>
    <mergeCell ref="A114:A118"/>
    <mergeCell ref="A85:B86"/>
    <mergeCell ref="A88:A90"/>
    <mergeCell ref="A92:A96"/>
    <mergeCell ref="A91:B91"/>
    <mergeCell ref="A46:A47"/>
    <mergeCell ref="D46:D47"/>
    <mergeCell ref="A58:A65"/>
    <mergeCell ref="A57:B57"/>
    <mergeCell ref="A106:A108"/>
    <mergeCell ref="A109:A110"/>
    <mergeCell ref="A66:B66"/>
    <mergeCell ref="C92:C96"/>
    <mergeCell ref="A97:A98"/>
    <mergeCell ref="A50:B50"/>
    <mergeCell ref="D51:D56"/>
    <mergeCell ref="D139:D140"/>
    <mergeCell ref="E92:E96"/>
    <mergeCell ref="E101:E102"/>
    <mergeCell ref="E99:E100"/>
    <mergeCell ref="C1:G12"/>
    <mergeCell ref="C16:D16"/>
    <mergeCell ref="C139:C140"/>
    <mergeCell ref="A119:A121"/>
    <mergeCell ref="A122:A127"/>
    <mergeCell ref="D41:D42"/>
    <mergeCell ref="C67:C68"/>
    <mergeCell ref="A41:A42"/>
    <mergeCell ref="A39:B40"/>
    <mergeCell ref="A34:A35"/>
    <mergeCell ref="C34:C35"/>
    <mergeCell ref="A67:A80"/>
    <mergeCell ref="A81:B81"/>
    <mergeCell ref="A49:B49"/>
    <mergeCell ref="A29:A30"/>
    <mergeCell ref="D29:D30"/>
    <mergeCell ref="A24:B25"/>
    <mergeCell ref="A26:A28"/>
    <mergeCell ref="A101:A102"/>
    <mergeCell ref="C97:C98"/>
    <mergeCell ref="A99:A100"/>
    <mergeCell ref="C101:C102"/>
    <mergeCell ref="C99:C100"/>
    <mergeCell ref="F34:F35"/>
    <mergeCell ref="E34:E35"/>
    <mergeCell ref="J41:J42"/>
    <mergeCell ref="H66:J66"/>
    <mergeCell ref="H51:J56"/>
    <mergeCell ref="I41:I42"/>
    <mergeCell ref="H50:J50"/>
    <mergeCell ref="I46:I47"/>
    <mergeCell ref="J46:J47"/>
    <mergeCell ref="H36:J36"/>
    <mergeCell ref="H67:J80"/>
    <mergeCell ref="H33:J33"/>
    <mergeCell ref="H34:J35"/>
    <mergeCell ref="U58:U65"/>
    <mergeCell ref="U67:U80"/>
    <mergeCell ref="V67:V80"/>
    <mergeCell ref="U51:U56"/>
    <mergeCell ref="R40:V40"/>
    <mergeCell ref="R41:V42"/>
    <mergeCell ref="R46:V47"/>
    <mergeCell ref="R44:V44"/>
    <mergeCell ref="R45:V45"/>
    <mergeCell ref="R43:V43"/>
    <mergeCell ref="U82:U83"/>
    <mergeCell ref="V82:V83"/>
    <mergeCell ref="V58:V65"/>
    <mergeCell ref="V51:V56"/>
    <mergeCell ref="H29:J30"/>
    <mergeCell ref="H32:J32"/>
    <mergeCell ref="H31:J31"/>
    <mergeCell ref="I6:I7"/>
    <mergeCell ref="H6:H7"/>
    <mergeCell ref="H8:J9"/>
    <mergeCell ref="H26:J26"/>
    <mergeCell ref="H27:J27"/>
    <mergeCell ref="H28:J28"/>
    <mergeCell ref="H37:J37"/>
    <mergeCell ref="H25:J25"/>
    <mergeCell ref="H10:H11"/>
    <mergeCell ref="H57:J57"/>
    <mergeCell ref="H58:J65"/>
    <mergeCell ref="H92:J96"/>
    <mergeCell ref="H91:J91"/>
    <mergeCell ref="K114:K115"/>
    <mergeCell ref="K116:L116"/>
    <mergeCell ref="E97:E98"/>
    <mergeCell ref="H81:J81"/>
    <mergeCell ref="H83:J83"/>
    <mergeCell ref="H82:J82"/>
    <mergeCell ref="H101:J102"/>
    <mergeCell ref="K1:M2"/>
    <mergeCell ref="H1:J2"/>
    <mergeCell ref="A11:B12"/>
    <mergeCell ref="A15:B16"/>
    <mergeCell ref="K16:N16"/>
    <mergeCell ref="G16:H16"/>
    <mergeCell ref="H4:H5"/>
    <mergeCell ref="C126:C127"/>
    <mergeCell ref="D126:D127"/>
    <mergeCell ref="K123:K126"/>
    <mergeCell ref="K129:K132"/>
    <mergeCell ref="A134:A140"/>
    <mergeCell ref="A128:A133"/>
    <mergeCell ref="I4:I5"/>
    <mergeCell ref="I10:I11"/>
    <mergeCell ref="K133:L133"/>
    <mergeCell ref="K136:L136"/>
    <mergeCell ref="K117:K122"/>
    <mergeCell ref="K113:L113"/>
    <mergeCell ref="K127:L127"/>
    <mergeCell ref="D61:D62"/>
    <mergeCell ref="D58:D60"/>
    <mergeCell ref="H97:J98"/>
    <mergeCell ref="H99:J100"/>
  </mergeCells>
  <conditionalFormatting sqref="K1:K15 K17:K57 K59:K81 K83:K96 K98 K100 K102:K137">
    <cfRule type="containsText" dxfId="0" priority="1" operator="containsText" text="361">
      <formula>NOT(ISERROR(SEARCH(("361"),(K1))))</formula>
    </cfRule>
  </conditionalFormatting>
  <conditionalFormatting sqref="K1:K15 K17:K57 K59:K81 K83:K96 K98 K100 K102:K137">
    <cfRule type="containsText" dxfId="1" priority="2" operator="containsText" text="363">
      <formula>NOT(ISERROR(SEARCH(("363"),(K1))))</formula>
    </cfRule>
  </conditionalFormatting>
  <conditionalFormatting sqref="K1:K15 K17:K57 K59:K81 K83:K96 K98 K100 K102:K137">
    <cfRule type="containsText" dxfId="1" priority="3" operator="containsText" text="365">
      <formula>NOT(ISERROR(SEARCH(("365"),(K1))))</formula>
    </cfRule>
  </conditionalFormatting>
  <conditionalFormatting sqref="K1:K15 K17:K57 K59:K81 K83:K96 K98 K100 K102:K137">
    <cfRule type="containsText" dxfId="1" priority="4" operator="containsText" text="366">
      <formula>NOT(ISERROR(SEARCH(("366"),(K1))))</formula>
    </cfRule>
  </conditionalFormatting>
  <conditionalFormatting sqref="K1:K15 K17:K57 K59:K81 K83:K96 K98 K100 K102:K137">
    <cfRule type="containsText" dxfId="1" priority="5" operator="containsText" text="367">
      <formula>NOT(ISERROR(SEARCH(("367"),(K1))))</formula>
    </cfRule>
  </conditionalFormatting>
  <conditionalFormatting sqref="P93:P96 P98 P100 P102">
    <cfRule type="cellIs" dxfId="2" priority="6" operator="equal">
      <formula>"敵のみ"</formula>
    </cfRule>
  </conditionalFormatting>
  <conditionalFormatting sqref="D93:D96 D98 D100 D102">
    <cfRule type="cellIs" dxfId="3" priority="7" operator="equal">
      <formula>"-"</formula>
    </cfRule>
  </conditionalFormatting>
  <conditionalFormatting sqref="O1:O57 O59:O81 O83:O91 O93:O96 O98 O100 O102:O140 P102">
    <cfRule type="cellIs" dxfId="4" priority="8" operator="greaterThan">
      <formula>0</formula>
    </cfRule>
  </conditionalFormatting>
  <conditionalFormatting sqref="P1:Q57 P59:Q81 P83:Q91 P93:Q96 P98:Q98 P100:Q100 P102:Q140">
    <cfRule type="cellIs" dxfId="5" priority="9" operator="lessThan">
      <formula>1</formula>
    </cfRule>
  </conditionalFormatting>
  <conditionalFormatting sqref="P1:Q57 P59:Q81 P83:Q91 P93:Q96 P98:Q98 P100:Q100 P102:Q140">
    <cfRule type="cellIs" dxfId="4" priority="10" operator="greaterThan">
      <formula>1</formula>
    </cfRule>
  </conditionalFormatting>
  <conditionalFormatting sqref="N25:N57 N59:N81 N83:N96 N98 N100 N102">
    <cfRule type="cellIs" dxfId="6" priority="11" operator="greaterThan">
      <formula>0</formula>
    </cfRule>
  </conditionalFormatting>
  <conditionalFormatting sqref="N1:N15 N17:N57 N59:N81 N83:N96 N98 N100 N102:N140">
    <cfRule type="containsText" dxfId="6" priority="12" operator="containsText" text="/">
      <formula>NOT(ISERROR(SEARCH(("/"),(N1))))</formula>
    </cfRule>
  </conditionalFormatting>
  <drawing r:id="rId2"/>
  <legacyDrawing r:id="rId3"/>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A7F2E"/>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3044">
        <v>70.0</v>
      </c>
      <c r="B1" s="3045"/>
      <c r="C1" s="3046" t="str">
        <f>IMAGE(VLOOKUP($A$1,Fighters!A2:AI107,12,FALSE),1)</f>
        <v/>
      </c>
      <c r="D1" s="3047"/>
      <c r="E1" s="3047"/>
      <c r="F1" s="3047"/>
      <c r="G1" s="3048"/>
      <c r="H1" s="3049"/>
      <c r="I1" s="3047"/>
      <c r="J1" s="3048"/>
      <c r="K1" s="3050"/>
      <c r="L1" s="3047"/>
      <c r="M1" s="3048"/>
      <c r="N1" s="3051"/>
      <c r="O1" s="3051"/>
      <c r="P1" s="3051"/>
      <c r="Q1" s="3051"/>
      <c r="R1" s="3052"/>
      <c r="S1" s="3052"/>
      <c r="T1" s="3052"/>
      <c r="U1" s="3052"/>
      <c r="V1" s="3052"/>
    </row>
    <row r="2">
      <c r="A2" s="3053" t="str">
        <f>VLOOKUP($A$1,Fighters!$A$2:$AI$81,6,FALSE)</f>
        <v>#1a7f2e</v>
      </c>
      <c r="B2" s="3045"/>
      <c r="C2" s="3054"/>
      <c r="G2" s="3055"/>
      <c r="H2" s="3056"/>
      <c r="I2" s="3057"/>
      <c r="J2" s="3058"/>
      <c r="K2" s="3056"/>
      <c r="L2" s="3057"/>
      <c r="M2" s="3058"/>
      <c r="N2" s="3051"/>
      <c r="O2" s="3051"/>
      <c r="P2" s="3051"/>
      <c r="Q2" s="3051"/>
      <c r="R2" s="3052"/>
      <c r="S2" s="3052"/>
      <c r="T2" s="3052"/>
      <c r="U2" s="3052"/>
      <c r="V2" s="3052"/>
    </row>
    <row r="3">
      <c r="A3" s="3053" t="str">
        <f>VLOOKUP($A$1,Fighters!$A$2:$AI$81,14,FALSE)</f>
        <v>70. パックンフラワー</v>
      </c>
      <c r="B3" s="3045"/>
      <c r="C3" s="3054"/>
      <c r="G3" s="3055"/>
      <c r="H3" s="3059"/>
      <c r="I3" s="3059"/>
      <c r="J3" s="3059"/>
      <c r="K3" s="3060"/>
      <c r="L3" s="3060"/>
      <c r="M3" s="3060"/>
      <c r="N3" s="3051"/>
      <c r="O3" s="3051"/>
      <c r="P3" s="3051"/>
      <c r="Q3" s="3051"/>
      <c r="R3" s="3061"/>
      <c r="S3" s="3052"/>
      <c r="T3" s="3052"/>
      <c r="U3" s="3052"/>
      <c r="V3" s="3052"/>
    </row>
    <row r="4">
      <c r="A4" s="3053" t="str">
        <f>VLOOKUP($A$1,Fighters!$A$2:$AI$81,13,FALSE)</f>
        <v>0</v>
      </c>
      <c r="B4" s="3045"/>
      <c r="C4" s="3054"/>
      <c r="G4" s="3055"/>
      <c r="H4" s="3062"/>
      <c r="I4" s="3062"/>
      <c r="J4" s="3059"/>
      <c r="K4" s="3060"/>
      <c r="L4" s="3060"/>
      <c r="M4" s="3060"/>
      <c r="N4" s="3051"/>
      <c r="O4" s="3051"/>
      <c r="P4" s="3051"/>
      <c r="Q4" s="3051"/>
      <c r="R4" s="3061"/>
      <c r="S4" s="3052"/>
      <c r="T4" s="3052"/>
      <c r="U4" s="3052"/>
      <c r="V4" s="3052"/>
    </row>
    <row r="5" ht="16.5" customHeight="1">
      <c r="A5" s="3044"/>
      <c r="B5" s="3045"/>
      <c r="C5" s="3054"/>
      <c r="G5" s="3055"/>
      <c r="H5" s="3063"/>
      <c r="I5" s="3063"/>
      <c r="J5" s="3064"/>
      <c r="K5" s="3065"/>
      <c r="L5" s="3066"/>
      <c r="M5" s="3066"/>
      <c r="N5" s="3051"/>
      <c r="O5" s="3051"/>
      <c r="P5" s="3051"/>
      <c r="Q5" s="3051"/>
      <c r="R5" s="3061"/>
      <c r="S5" s="3052"/>
      <c r="T5" s="3052"/>
      <c r="U5" s="3052"/>
      <c r="V5" s="3052"/>
    </row>
    <row r="6">
      <c r="A6" s="3045"/>
      <c r="B6" s="3045"/>
      <c r="C6" s="3054"/>
      <c r="G6" s="3055"/>
      <c r="H6" s="3062"/>
      <c r="I6" s="3067" t="s">
        <v>6</v>
      </c>
      <c r="J6" s="3065"/>
      <c r="K6" s="3068"/>
      <c r="L6" s="3066"/>
      <c r="M6" s="3066"/>
      <c r="N6" s="3051"/>
      <c r="O6" s="3051"/>
      <c r="P6" s="3051"/>
      <c r="Q6" s="3051"/>
      <c r="R6" s="3061"/>
      <c r="S6" s="3052"/>
      <c r="T6" s="3052"/>
      <c r="U6" s="3052"/>
      <c r="V6" s="3052"/>
    </row>
    <row r="7">
      <c r="A7" s="3045"/>
      <c r="B7" s="3045"/>
      <c r="C7" s="3054"/>
      <c r="G7" s="3055"/>
      <c r="H7" s="3063"/>
      <c r="I7" s="3063"/>
      <c r="J7" s="3065"/>
      <c r="K7" s="3068"/>
      <c r="L7" s="3066"/>
      <c r="M7" s="3066"/>
      <c r="N7" s="3051"/>
      <c r="O7" s="3051"/>
      <c r="P7" s="3051"/>
      <c r="Q7" s="3051"/>
      <c r="R7" s="3061"/>
      <c r="S7" s="3052"/>
      <c r="T7" s="3052"/>
      <c r="U7" s="3052"/>
      <c r="V7" s="3052"/>
    </row>
    <row r="8">
      <c r="A8" s="3045"/>
      <c r="B8" s="3045"/>
      <c r="C8" s="3054"/>
      <c r="G8" s="3055"/>
      <c r="H8" s="3069">
        <v>43702.90833061343</v>
      </c>
      <c r="I8" s="3047"/>
      <c r="J8" s="3048"/>
      <c r="K8" s="3065"/>
      <c r="L8" s="3066"/>
      <c r="M8" s="3066"/>
      <c r="N8" s="3051"/>
      <c r="O8" s="3051"/>
      <c r="P8" s="3051"/>
      <c r="Q8" s="3051"/>
      <c r="R8" s="3061"/>
      <c r="S8" s="3052"/>
      <c r="T8" s="3052"/>
      <c r="U8" s="3052"/>
      <c r="V8" s="3052"/>
    </row>
    <row r="9">
      <c r="A9" s="3045"/>
      <c r="B9" s="3045"/>
      <c r="C9" s="3054"/>
      <c r="G9" s="3055"/>
      <c r="H9" s="3056"/>
      <c r="I9" s="3057"/>
      <c r="J9" s="3058"/>
      <c r="K9" s="3052"/>
      <c r="L9" s="3051"/>
      <c r="M9" s="3051"/>
      <c r="N9" s="3051"/>
      <c r="O9" s="3051"/>
      <c r="P9" s="3051"/>
      <c r="Q9" s="3051"/>
      <c r="R9" s="3061"/>
      <c r="S9" s="3052"/>
      <c r="T9" s="3052"/>
      <c r="U9" s="3052"/>
      <c r="V9" s="3052"/>
    </row>
    <row r="10">
      <c r="A10" s="3045"/>
      <c r="B10" s="3045"/>
      <c r="C10" s="3054"/>
      <c r="G10" s="3055"/>
      <c r="H10" s="3070"/>
      <c r="I10" s="3070"/>
      <c r="J10" s="3052"/>
      <c r="K10" s="3052"/>
      <c r="L10" s="3051"/>
      <c r="M10" s="3051"/>
      <c r="N10" s="3051"/>
      <c r="O10" s="3051"/>
      <c r="P10" s="3051"/>
      <c r="Q10" s="3051"/>
      <c r="R10" s="3061"/>
      <c r="S10" s="3052"/>
      <c r="T10" s="3052"/>
      <c r="U10" s="3052"/>
      <c r="V10" s="3052"/>
    </row>
    <row r="11">
      <c r="A11" s="3071" t="s">
        <v>11</v>
      </c>
      <c r="B11" s="3048"/>
      <c r="C11" s="3054"/>
      <c r="G11" s="3055"/>
      <c r="H11" s="3063"/>
      <c r="I11" s="3063"/>
      <c r="J11" s="3052"/>
      <c r="K11" s="3052"/>
      <c r="L11" s="3051"/>
      <c r="M11" s="3051"/>
      <c r="N11" s="3051"/>
      <c r="O11" s="3051"/>
      <c r="P11" s="3051"/>
      <c r="Q11" s="3051"/>
      <c r="R11" s="3061"/>
      <c r="S11" s="3052"/>
      <c r="T11" s="3052"/>
      <c r="U11" s="3052"/>
      <c r="V11" s="3052"/>
    </row>
    <row r="12">
      <c r="A12" s="3056"/>
      <c r="B12" s="3058"/>
      <c r="C12" s="3056"/>
      <c r="D12" s="3057"/>
      <c r="E12" s="3057"/>
      <c r="F12" s="3057"/>
      <c r="G12" s="3058"/>
      <c r="H12" s="3072"/>
      <c r="I12" s="3072"/>
      <c r="J12" s="3045"/>
      <c r="K12" s="3045"/>
      <c r="L12" s="3051"/>
      <c r="M12" s="3051"/>
      <c r="N12" s="3051"/>
      <c r="O12" s="3051"/>
      <c r="P12" s="3051"/>
      <c r="Q12" s="3051"/>
      <c r="R12" s="3061"/>
      <c r="S12" s="3052"/>
      <c r="T12" s="3052"/>
      <c r="U12" s="3052"/>
      <c r="V12" s="3052"/>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
        <v>16</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112 [8th]</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31F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1.82 [58th]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20.57 [11th]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0</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0.76 [74th]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45F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0.14 [47th]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37.4 [11th]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0</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1.72 [41st]</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23F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0.088 [66th]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17.5 [17th]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 [56th]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34F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0.06 [53rd]</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38.52 [13th]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24F [78th]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1.95 [2nd]</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2.73 [23rd]</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0.14 [5th]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
        <v>48</v>
      </c>
      <c r="D25" s="190" t="s">
        <v>49</v>
      </c>
      <c r="E25" s="190" t="s">
        <v>50</v>
      </c>
      <c r="F25" s="191" t="s">
        <v>51</v>
      </c>
      <c r="G25" s="190" t="s">
        <v>52</v>
      </c>
      <c r="H25" s="198" t="s">
        <v>53</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196" t="s">
        <v>55</v>
      </c>
      <c r="C26" s="701" t="s">
        <v>77</v>
      </c>
      <c r="D26" s="701" t="s">
        <v>62</v>
      </c>
      <c r="E26" s="201" t="s">
        <v>1728</v>
      </c>
      <c r="F26" s="200">
        <v>2.88</v>
      </c>
      <c r="G26" s="201" t="s">
        <v>70</v>
      </c>
      <c r="H26" s="228" t="s">
        <v>5039</v>
      </c>
      <c r="I26" s="120"/>
      <c r="J26" s="117"/>
      <c r="K26" s="200"/>
      <c r="L26" s="203"/>
      <c r="M26" s="204"/>
      <c r="N26" s="204"/>
      <c r="O26" s="205">
        <v>0.0</v>
      </c>
      <c r="P26" s="205">
        <v>1.0</v>
      </c>
      <c r="Q26" s="205">
        <v>1.0</v>
      </c>
      <c r="R26" s="105"/>
      <c r="S26" s="105"/>
      <c r="T26" s="105"/>
      <c r="U26" s="105"/>
      <c r="V26" s="105"/>
    </row>
    <row r="27" outlineLevel="1">
      <c r="A27" s="222"/>
      <c r="B27" s="208" t="s">
        <v>63</v>
      </c>
      <c r="C27" s="355" t="s">
        <v>77</v>
      </c>
      <c r="D27" s="355" t="s">
        <v>694</v>
      </c>
      <c r="E27" s="210" t="s">
        <v>68</v>
      </c>
      <c r="F27" s="200">
        <v>2.64</v>
      </c>
      <c r="G27" s="201" t="s">
        <v>70</v>
      </c>
      <c r="H27" s="228" t="s">
        <v>5040</v>
      </c>
      <c r="I27" s="120"/>
      <c r="J27" s="117"/>
      <c r="K27" s="203"/>
      <c r="L27" s="203"/>
      <c r="M27" s="204"/>
      <c r="N27" s="204"/>
      <c r="O27" s="205">
        <v>0.0</v>
      </c>
      <c r="P27" s="205">
        <v>1.0</v>
      </c>
      <c r="Q27" s="205">
        <v>1.0</v>
      </c>
      <c r="R27" s="105"/>
      <c r="S27" s="105"/>
      <c r="T27" s="105"/>
      <c r="U27" s="105"/>
      <c r="V27" s="105"/>
    </row>
    <row r="28" outlineLevel="1">
      <c r="A28" s="222"/>
      <c r="B28" s="208" t="s">
        <v>94</v>
      </c>
      <c r="C28" s="355" t="s">
        <v>261</v>
      </c>
      <c r="D28" s="355" t="s">
        <v>144</v>
      </c>
      <c r="E28" s="210" t="s">
        <v>5041</v>
      </c>
      <c r="F28" s="200">
        <v>5.28</v>
      </c>
      <c r="G28" s="201" t="s">
        <v>59</v>
      </c>
      <c r="H28" s="228"/>
      <c r="I28" s="120"/>
      <c r="J28" s="117"/>
      <c r="K28" s="203"/>
      <c r="L28" s="203"/>
      <c r="M28" s="204"/>
      <c r="N28" s="204"/>
      <c r="O28" s="205">
        <v>0.0</v>
      </c>
      <c r="P28" s="205">
        <v>1.0</v>
      </c>
      <c r="Q28" s="205">
        <v>1.0</v>
      </c>
      <c r="R28" s="105"/>
      <c r="S28" s="105"/>
      <c r="T28" s="105"/>
      <c r="U28" s="105"/>
      <c r="V28" s="105"/>
    </row>
    <row r="29" outlineLevel="1">
      <c r="A29" s="222"/>
      <c r="B29" s="208" t="s">
        <v>680</v>
      </c>
      <c r="C29" s="704"/>
      <c r="D29" s="355" t="s">
        <v>194</v>
      </c>
      <c r="E29" s="704"/>
      <c r="F29" s="703"/>
      <c r="G29" s="704"/>
      <c r="H29" s="228"/>
      <c r="I29" s="120"/>
      <c r="J29" s="117"/>
      <c r="K29" s="407"/>
      <c r="L29" s="407"/>
      <c r="M29" s="407"/>
      <c r="N29" s="407"/>
      <c r="O29" s="407"/>
      <c r="P29" s="407"/>
      <c r="Q29" s="407"/>
      <c r="R29" s="105"/>
      <c r="S29" s="105"/>
      <c r="T29" s="105"/>
      <c r="U29" s="105"/>
      <c r="V29" s="105"/>
    </row>
    <row r="30" outlineLevel="1">
      <c r="A30" s="222"/>
      <c r="B30" s="208" t="s">
        <v>681</v>
      </c>
      <c r="C30" s="355" t="s">
        <v>4445</v>
      </c>
      <c r="D30" s="355" t="s">
        <v>495</v>
      </c>
      <c r="E30" s="355" t="s">
        <v>410</v>
      </c>
      <c r="F30" s="200">
        <v>0.72</v>
      </c>
      <c r="G30" s="276" t="s">
        <v>67</v>
      </c>
      <c r="H30" s="228" t="s">
        <v>5042</v>
      </c>
      <c r="I30" s="120"/>
      <c r="J30" s="117"/>
      <c r="K30" s="203"/>
      <c r="L30" s="203"/>
      <c r="M30" s="204"/>
      <c r="N30" s="204"/>
      <c r="O30" s="205">
        <v>0.0</v>
      </c>
      <c r="P30" s="205">
        <v>1.0</v>
      </c>
      <c r="Q30" s="205">
        <v>1.0</v>
      </c>
      <c r="R30" s="105"/>
      <c r="S30" s="105"/>
      <c r="T30" s="105"/>
      <c r="U30" s="105"/>
      <c r="V30" s="105"/>
    </row>
    <row r="31" outlineLevel="1">
      <c r="A31" s="207"/>
      <c r="B31" s="208" t="s">
        <v>685</v>
      </c>
      <c r="C31" s="355" t="s">
        <v>105</v>
      </c>
      <c r="D31" s="355" t="s">
        <v>165</v>
      </c>
      <c r="E31" s="355" t="s">
        <v>5043</v>
      </c>
      <c r="F31" s="200">
        <v>4.08</v>
      </c>
      <c r="G31" s="355" t="s">
        <v>193</v>
      </c>
      <c r="H31" s="228"/>
      <c r="I31" s="120"/>
      <c r="J31" s="117"/>
      <c r="K31" s="203"/>
      <c r="L31" s="203"/>
      <c r="M31" s="204"/>
      <c r="N31" s="204"/>
      <c r="O31" s="205">
        <v>0.0</v>
      </c>
      <c r="P31" s="205">
        <v>1.0</v>
      </c>
      <c r="Q31" s="205">
        <v>1.0</v>
      </c>
      <c r="R31" s="105"/>
      <c r="S31" s="105"/>
      <c r="T31" s="105"/>
      <c r="U31" s="105"/>
      <c r="V31" s="105"/>
    </row>
    <row r="32" outlineLevel="1">
      <c r="A32" s="195" t="s">
        <v>72</v>
      </c>
      <c r="B32" s="214"/>
      <c r="C32" s="355" t="s">
        <v>85</v>
      </c>
      <c r="D32" s="314" t="s">
        <v>159</v>
      </c>
      <c r="E32" s="355" t="s">
        <v>173</v>
      </c>
      <c r="F32" s="200">
        <v>12.0</v>
      </c>
      <c r="G32" s="242" t="s">
        <v>207</v>
      </c>
      <c r="H32" s="243" t="s">
        <v>1915</v>
      </c>
      <c r="I32" s="221"/>
      <c r="J32" s="110"/>
      <c r="K32" s="200"/>
      <c r="L32" s="203"/>
      <c r="M32" s="204"/>
      <c r="N32" s="204"/>
      <c r="O32" s="205">
        <v>0.0</v>
      </c>
      <c r="P32" s="205">
        <v>1.0</v>
      </c>
      <c r="Q32" s="205">
        <v>1.0</v>
      </c>
      <c r="R32" s="105"/>
      <c r="S32" s="105"/>
      <c r="T32" s="105"/>
      <c r="U32" s="105"/>
      <c r="V32" s="105"/>
    </row>
    <row r="33" outlineLevel="1">
      <c r="A33" s="207"/>
      <c r="B33" s="208" t="s">
        <v>76</v>
      </c>
      <c r="C33" s="355" t="s">
        <v>709</v>
      </c>
      <c r="D33" s="114"/>
      <c r="E33" s="355" t="s">
        <v>145</v>
      </c>
      <c r="F33" s="200">
        <v>8.4</v>
      </c>
      <c r="G33" s="242" t="s">
        <v>80</v>
      </c>
      <c r="H33" s="112"/>
      <c r="I33" s="224"/>
      <c r="J33" s="114"/>
      <c r="K33" s="203"/>
      <c r="L33" s="203"/>
      <c r="M33" s="204"/>
      <c r="N33" s="204"/>
      <c r="O33" s="205">
        <v>0.0</v>
      </c>
      <c r="P33" s="205">
        <v>1.0</v>
      </c>
      <c r="Q33" s="205">
        <v>1.0</v>
      </c>
      <c r="R33" s="105"/>
      <c r="S33" s="105"/>
      <c r="T33" s="105"/>
      <c r="U33" s="105"/>
      <c r="V33" s="105"/>
    </row>
    <row r="34" outlineLevel="1">
      <c r="A34" s="195" t="s">
        <v>82</v>
      </c>
      <c r="B34" s="208" t="s">
        <v>2158</v>
      </c>
      <c r="C34" s="355" t="s">
        <v>261</v>
      </c>
      <c r="D34" s="355" t="s">
        <v>154</v>
      </c>
      <c r="E34" s="355" t="s">
        <v>151</v>
      </c>
      <c r="F34" s="200">
        <v>6.6</v>
      </c>
      <c r="G34" s="201" t="s">
        <v>67</v>
      </c>
      <c r="H34" s="243" t="s">
        <v>5044</v>
      </c>
      <c r="I34" s="221"/>
      <c r="J34" s="110"/>
      <c r="K34" s="200"/>
      <c r="L34" s="203"/>
      <c r="M34" s="204"/>
      <c r="N34" s="204"/>
      <c r="O34" s="205">
        <v>0.0</v>
      </c>
      <c r="P34" s="205">
        <v>1.0</v>
      </c>
      <c r="Q34" s="205">
        <v>1.0</v>
      </c>
      <c r="R34" s="105"/>
      <c r="S34" s="105"/>
      <c r="T34" s="105"/>
      <c r="U34" s="105"/>
      <c r="V34" s="105"/>
    </row>
    <row r="35" outlineLevel="1">
      <c r="A35" s="207"/>
      <c r="B35" s="208" t="s">
        <v>2160</v>
      </c>
      <c r="C35" s="355" t="s">
        <v>56</v>
      </c>
      <c r="D35" s="355" t="s">
        <v>544</v>
      </c>
      <c r="E35" s="355" t="s">
        <v>66</v>
      </c>
      <c r="F35" s="200">
        <v>7.199999999999999</v>
      </c>
      <c r="G35" s="201" t="s">
        <v>67</v>
      </c>
      <c r="H35" s="228"/>
      <c r="I35" s="120"/>
      <c r="J35" s="117"/>
      <c r="K35" s="200"/>
      <c r="L35" s="203"/>
      <c r="M35" s="204"/>
      <c r="N35" s="204"/>
      <c r="O35" s="205">
        <v>0.0</v>
      </c>
      <c r="P35" s="205">
        <v>1.0</v>
      </c>
      <c r="Q35" s="205">
        <v>1.0</v>
      </c>
      <c r="R35" s="105"/>
      <c r="S35" s="105"/>
      <c r="T35" s="105"/>
      <c r="U35" s="105"/>
      <c r="V35" s="105"/>
    </row>
    <row r="36" outlineLevel="1">
      <c r="A36" s="236" t="s">
        <v>93</v>
      </c>
      <c r="B36" s="214"/>
      <c r="C36" s="355" t="s">
        <v>543</v>
      </c>
      <c r="D36" s="355" t="s">
        <v>544</v>
      </c>
      <c r="E36" s="355" t="s">
        <v>5045</v>
      </c>
      <c r="F36" s="200" t="s">
        <v>2696</v>
      </c>
      <c r="G36" s="201" t="s">
        <v>5046</v>
      </c>
      <c r="H36" s="228" t="s">
        <v>5047</v>
      </c>
      <c r="I36" s="120"/>
      <c r="J36" s="117"/>
      <c r="K36" s="203"/>
      <c r="L36" s="203"/>
      <c r="M36" s="204"/>
      <c r="N36" s="204"/>
      <c r="O36" s="205">
        <v>0.0</v>
      </c>
      <c r="P36" s="205">
        <v>1.0</v>
      </c>
      <c r="Q36" s="205">
        <v>1.0</v>
      </c>
      <c r="R36" s="105"/>
      <c r="S36" s="105"/>
      <c r="T36" s="105"/>
      <c r="U36" s="105"/>
      <c r="V36" s="105"/>
    </row>
    <row r="37" outlineLevel="1">
      <c r="A37" s="236" t="s">
        <v>104</v>
      </c>
      <c r="B37" s="214"/>
      <c r="C37" s="355" t="s">
        <v>457</v>
      </c>
      <c r="D37" s="355" t="s">
        <v>612</v>
      </c>
      <c r="E37" s="355" t="s">
        <v>2981</v>
      </c>
      <c r="F37" s="200" t="s">
        <v>2982</v>
      </c>
      <c r="G37" s="201" t="s">
        <v>2983</v>
      </c>
      <c r="H37" s="228"/>
      <c r="I37" s="120"/>
      <c r="J37" s="117"/>
      <c r="K37" s="205"/>
      <c r="L37" s="204"/>
      <c r="M37" s="204"/>
      <c r="N37" s="204"/>
      <c r="O37" s="205">
        <v>0.0</v>
      </c>
      <c r="P37" s="205">
        <v>1.0</v>
      </c>
      <c r="Q37" s="205">
        <v>1.0</v>
      </c>
      <c r="R37" s="105"/>
      <c r="S37" s="105"/>
      <c r="T37" s="105"/>
      <c r="U37" s="105"/>
      <c r="V37" s="105"/>
    </row>
    <row r="38" outlineLevel="1">
      <c r="A38" s="236" t="s">
        <v>110</v>
      </c>
      <c r="B38" s="208"/>
      <c r="C38" s="355" t="s">
        <v>308</v>
      </c>
      <c r="D38" s="355" t="s">
        <v>309</v>
      </c>
      <c r="E38" s="355" t="s">
        <v>5048</v>
      </c>
      <c r="F38" s="200" t="s">
        <v>5049</v>
      </c>
      <c r="G38" s="201" t="s">
        <v>5050</v>
      </c>
      <c r="H38" s="228" t="s">
        <v>5051</v>
      </c>
      <c r="I38" s="120"/>
      <c r="J38" s="117"/>
      <c r="K38" s="203"/>
      <c r="L38" s="203"/>
      <c r="M38" s="204"/>
      <c r="N38" s="204"/>
      <c r="O38" s="205">
        <v>0.0</v>
      </c>
      <c r="P38" s="205">
        <v>1.0</v>
      </c>
      <c r="Q38" s="205">
        <v>1.0</v>
      </c>
      <c r="R38" s="105"/>
      <c r="S38" s="105"/>
      <c r="T38" s="105"/>
      <c r="U38" s="105"/>
      <c r="V38" s="105"/>
    </row>
    <row r="39" outlineLevel="1">
      <c r="A39" s="195" t="s">
        <v>119</v>
      </c>
      <c r="B39" s="208" t="s">
        <v>170</v>
      </c>
      <c r="C39" s="355" t="s">
        <v>714</v>
      </c>
      <c r="D39" s="314" t="s">
        <v>309</v>
      </c>
      <c r="E39" s="355" t="s">
        <v>194</v>
      </c>
      <c r="F39" s="200">
        <v>3.5999999999999996</v>
      </c>
      <c r="G39" s="201" t="s">
        <v>70</v>
      </c>
      <c r="H39" s="243" t="s">
        <v>5052</v>
      </c>
      <c r="I39" s="221"/>
      <c r="J39" s="110"/>
      <c r="K39" s="204"/>
      <c r="L39" s="204"/>
      <c r="M39" s="204"/>
      <c r="N39" s="204"/>
      <c r="O39" s="205">
        <v>0.0</v>
      </c>
      <c r="P39" s="205">
        <v>1.0</v>
      </c>
      <c r="Q39" s="205">
        <v>1.0</v>
      </c>
      <c r="R39" s="105"/>
      <c r="S39" s="105"/>
      <c r="T39" s="105"/>
      <c r="U39" s="105"/>
      <c r="V39" s="105"/>
    </row>
    <row r="40" outlineLevel="1">
      <c r="A40" s="207"/>
      <c r="B40" s="208" t="s">
        <v>177</v>
      </c>
      <c r="C40" s="210" t="s">
        <v>1087</v>
      </c>
      <c r="D40" s="114"/>
      <c r="E40" s="355" t="s">
        <v>74</v>
      </c>
      <c r="F40" s="200">
        <v>14.399999999999999</v>
      </c>
      <c r="G40" s="201" t="s">
        <v>91</v>
      </c>
      <c r="H40" s="112"/>
      <c r="I40" s="224"/>
      <c r="J40" s="114"/>
      <c r="K40" s="204"/>
      <c r="L40" s="204"/>
      <c r="M40" s="204"/>
      <c r="N40" s="204"/>
      <c r="O40" s="205">
        <v>0.0</v>
      </c>
      <c r="P40" s="205">
        <v>1.0</v>
      </c>
      <c r="Q40" s="205">
        <v>1.0</v>
      </c>
      <c r="R40" s="105"/>
      <c r="S40" s="105"/>
      <c r="T40" s="105"/>
      <c r="U40" s="105"/>
      <c r="V40" s="105"/>
    </row>
    <row r="41" outlineLevel="1">
      <c r="A41" s="195" t="s">
        <v>128</v>
      </c>
      <c r="B41" s="208" t="s">
        <v>170</v>
      </c>
      <c r="C41" s="210" t="s">
        <v>255</v>
      </c>
      <c r="D41" s="314" t="s">
        <v>190</v>
      </c>
      <c r="E41" s="355" t="s">
        <v>74</v>
      </c>
      <c r="F41" s="200">
        <v>14.399999999999999</v>
      </c>
      <c r="G41" s="201" t="s">
        <v>91</v>
      </c>
      <c r="H41" s="243" t="s">
        <v>1141</v>
      </c>
      <c r="I41" s="221"/>
      <c r="J41" s="110"/>
      <c r="K41" s="203"/>
      <c r="L41" s="203"/>
      <c r="M41" s="204"/>
      <c r="N41" s="204"/>
      <c r="O41" s="205">
        <v>0.0</v>
      </c>
      <c r="P41" s="205">
        <v>1.0</v>
      </c>
      <c r="Q41" s="205">
        <v>1.0</v>
      </c>
      <c r="R41" s="105"/>
      <c r="S41" s="105"/>
      <c r="T41" s="105"/>
      <c r="U41" s="105"/>
      <c r="V41" s="105"/>
    </row>
    <row r="42" outlineLevel="1">
      <c r="A42" s="207"/>
      <c r="B42" s="208" t="s">
        <v>177</v>
      </c>
      <c r="C42" s="210" t="s">
        <v>308</v>
      </c>
      <c r="D42" s="114"/>
      <c r="E42" s="355" t="s">
        <v>166</v>
      </c>
      <c r="F42" s="200">
        <v>16.8</v>
      </c>
      <c r="G42" s="201" t="s">
        <v>168</v>
      </c>
      <c r="H42" s="112"/>
      <c r="I42" s="224"/>
      <c r="J42" s="114"/>
      <c r="K42" s="203"/>
      <c r="L42" s="203"/>
      <c r="M42" s="204"/>
      <c r="N42" s="204"/>
      <c r="O42" s="205">
        <v>0.0</v>
      </c>
      <c r="P42" s="205">
        <v>1.0</v>
      </c>
      <c r="Q42" s="205">
        <v>1.0</v>
      </c>
      <c r="R42" s="105"/>
      <c r="S42" s="105"/>
      <c r="T42" s="105"/>
      <c r="U42" s="105"/>
      <c r="V42" s="105"/>
    </row>
    <row r="43">
      <c r="A43" s="236" t="s">
        <v>5053</v>
      </c>
      <c r="B43" s="214"/>
      <c r="C43" s="355" t="s">
        <v>5054</v>
      </c>
      <c r="D43" s="355" t="s">
        <v>5055</v>
      </c>
      <c r="E43" s="355" t="s">
        <v>58</v>
      </c>
      <c r="F43" s="200">
        <v>4.8</v>
      </c>
      <c r="G43" s="201" t="s">
        <v>59</v>
      </c>
      <c r="H43" s="228" t="s">
        <v>5056</v>
      </c>
      <c r="I43" s="120"/>
      <c r="J43" s="117"/>
      <c r="K43" s="180"/>
      <c r="L43" s="180"/>
      <c r="M43" s="180"/>
      <c r="N43" s="180"/>
      <c r="O43" s="180"/>
      <c r="P43" s="180"/>
      <c r="Q43" s="180"/>
      <c r="R43" s="180"/>
      <c r="S43" s="180"/>
      <c r="T43" s="180"/>
      <c r="U43" s="180"/>
      <c r="V43" s="180"/>
    </row>
    <row r="44">
      <c r="A44" s="180"/>
      <c r="B44" s="246"/>
      <c r="C44" s="180"/>
      <c r="D44" s="180"/>
      <c r="E44" s="180"/>
      <c r="F44" s="248"/>
      <c r="G44" s="248"/>
      <c r="H44" s="180"/>
      <c r="I44" s="180"/>
      <c r="J44" s="180"/>
      <c r="K44" s="180"/>
      <c r="L44" s="180"/>
      <c r="M44" s="180"/>
      <c r="N44" s="180"/>
      <c r="O44" s="180"/>
      <c r="P44" s="180"/>
      <c r="Q44" s="180"/>
      <c r="R44" s="180"/>
      <c r="S44" s="180"/>
      <c r="T44" s="180"/>
      <c r="U44" s="180"/>
      <c r="V44" s="180"/>
    </row>
    <row r="45">
      <c r="A45" s="250" t="s">
        <v>148</v>
      </c>
      <c r="B45" s="110"/>
      <c r="C45" s="251"/>
      <c r="D45" s="251"/>
      <c r="E45" s="251"/>
      <c r="F45" s="253"/>
      <c r="G45" s="251"/>
      <c r="H45" s="253"/>
      <c r="I45" s="253"/>
      <c r="J45" s="254"/>
      <c r="K45" s="253"/>
      <c r="L45" s="253"/>
      <c r="M45" s="253"/>
      <c r="N45" s="253"/>
      <c r="O45" s="253"/>
      <c r="P45" s="253"/>
      <c r="Q45" s="253"/>
      <c r="R45" s="253"/>
      <c r="S45" s="253"/>
      <c r="T45" s="253"/>
      <c r="U45" s="253"/>
      <c r="V45" s="253"/>
    </row>
    <row r="46" outlineLevel="1">
      <c r="A46" s="112"/>
      <c r="B46" s="114"/>
      <c r="C46" s="256" t="s">
        <v>48</v>
      </c>
      <c r="D46" s="257" t="s">
        <v>49</v>
      </c>
      <c r="E46" s="256" t="s">
        <v>50</v>
      </c>
      <c r="F46" s="259" t="s">
        <v>51</v>
      </c>
      <c r="G46" s="259" t="s">
        <v>174</v>
      </c>
      <c r="H46" s="260" t="s">
        <v>52</v>
      </c>
      <c r="I46" s="259" t="s">
        <v>179</v>
      </c>
      <c r="J46" s="259" t="s">
        <v>176</v>
      </c>
      <c r="K46" s="259" t="s">
        <v>180</v>
      </c>
      <c r="L46" s="259" t="s">
        <v>181</v>
      </c>
      <c r="M46" s="259" t="s">
        <v>182</v>
      </c>
      <c r="N46" s="259" t="s">
        <v>183</v>
      </c>
      <c r="O46" s="262" t="s">
        <v>184</v>
      </c>
      <c r="P46" s="259" t="s">
        <v>185</v>
      </c>
      <c r="Q46" s="262" t="s">
        <v>186</v>
      </c>
      <c r="R46" s="263" t="s">
        <v>53</v>
      </c>
      <c r="S46" s="120"/>
      <c r="T46" s="120"/>
      <c r="U46" s="120"/>
      <c r="V46" s="120"/>
    </row>
    <row r="47" outlineLevel="1">
      <c r="A47" s="265" t="s">
        <v>187</v>
      </c>
      <c r="B47" s="267" t="s">
        <v>402</v>
      </c>
      <c r="C47" s="199" t="s">
        <v>5057</v>
      </c>
      <c r="D47" s="314" t="s">
        <v>159</v>
      </c>
      <c r="E47" s="271" t="s">
        <v>303</v>
      </c>
      <c r="F47" s="273">
        <v>2.4</v>
      </c>
      <c r="G47" s="273">
        <v>2.04</v>
      </c>
      <c r="H47" s="200" t="s">
        <v>292</v>
      </c>
      <c r="I47" s="305" t="str">
        <f t="array" ref="I47">INDEX('Aerial Attacks'!$O$3:$AB$109, MATCH($A$1,'Aerial Attacks'!$A$3:$A$109,0), MATCH(A47,'Aerial Attacks'!$O$2:$S$2,0))</f>
        <v>15</v>
      </c>
      <c r="J47" s="314" t="s">
        <v>2807</v>
      </c>
      <c r="K47" s="200"/>
      <c r="L47" s="203"/>
      <c r="M47" s="204"/>
      <c r="N47" s="204"/>
      <c r="O47" s="205">
        <v>0.0</v>
      </c>
      <c r="P47" s="205">
        <v>1.0</v>
      </c>
      <c r="Q47" s="205">
        <v>1.0</v>
      </c>
      <c r="R47" s="579"/>
      <c r="S47" s="221"/>
      <c r="T47" s="221"/>
      <c r="U47" s="221"/>
      <c r="V47" s="110"/>
    </row>
    <row r="48" outlineLevel="1">
      <c r="A48" s="207"/>
      <c r="B48" s="267" t="s">
        <v>418</v>
      </c>
      <c r="C48" s="199" t="s">
        <v>594</v>
      </c>
      <c r="D48" s="114"/>
      <c r="E48" s="199" t="s">
        <v>194</v>
      </c>
      <c r="F48" s="200">
        <v>3.5999999999999996</v>
      </c>
      <c r="G48" s="200">
        <v>3.06</v>
      </c>
      <c r="H48" s="200" t="s">
        <v>292</v>
      </c>
      <c r="I48" s="114"/>
      <c r="J48" s="114"/>
      <c r="K48" s="200"/>
      <c r="L48" s="203"/>
      <c r="M48" s="204"/>
      <c r="N48" s="204"/>
      <c r="O48" s="205">
        <v>0.0</v>
      </c>
      <c r="P48" s="205">
        <v>1.0</v>
      </c>
      <c r="Q48" s="205">
        <v>1.0</v>
      </c>
      <c r="R48" s="112"/>
      <c r="S48" s="224"/>
      <c r="T48" s="224"/>
      <c r="U48" s="224"/>
      <c r="V48" s="114"/>
    </row>
    <row r="49" outlineLevel="1">
      <c r="A49" s="299" t="s">
        <v>219</v>
      </c>
      <c r="B49" s="267"/>
      <c r="C49" s="199" t="s">
        <v>540</v>
      </c>
      <c r="D49" s="355" t="s">
        <v>159</v>
      </c>
      <c r="E49" s="199" t="s">
        <v>5058</v>
      </c>
      <c r="F49" s="200" t="s">
        <v>2362</v>
      </c>
      <c r="G49" s="200" t="s">
        <v>4079</v>
      </c>
      <c r="H49" s="200" t="s">
        <v>1082</v>
      </c>
      <c r="I49" s="820" t="str">
        <f t="array" ref="I49">INDEX('Aerial Attacks'!$O$3:$AB$109, MATCH($A$1,'Aerial Attacks'!$A$3:$A$109,0), MATCH(A49,'Aerial Attacks'!$O$2:$S$2,0))</f>
        <v>13</v>
      </c>
      <c r="J49" s="355" t="s">
        <v>2318</v>
      </c>
      <c r="K49" s="200"/>
      <c r="L49" s="203"/>
      <c r="M49" s="204"/>
      <c r="N49" s="204"/>
      <c r="O49" s="205">
        <v>0.0</v>
      </c>
      <c r="P49" s="205">
        <v>1.0</v>
      </c>
      <c r="Q49" s="205">
        <v>1.0</v>
      </c>
      <c r="R49" s="582"/>
      <c r="S49" s="120"/>
      <c r="T49" s="120"/>
      <c r="U49" s="120"/>
      <c r="V49" s="117"/>
    </row>
    <row r="50" outlineLevel="1">
      <c r="A50" s="299" t="s">
        <v>260</v>
      </c>
      <c r="B50" s="267"/>
      <c r="C50" s="199" t="s">
        <v>120</v>
      </c>
      <c r="D50" s="355" t="s">
        <v>625</v>
      </c>
      <c r="E50" s="199" t="s">
        <v>2369</v>
      </c>
      <c r="F50" s="200">
        <v>17.4</v>
      </c>
      <c r="G50" s="200">
        <v>14.790000000000001</v>
      </c>
      <c r="H50" s="200" t="s">
        <v>59</v>
      </c>
      <c r="I50" s="820">
        <f t="array" ref="I50">INDEX('Aerial Attacks'!$O$3:$AB$109, MATCH($A$1,'Aerial Attacks'!$A$3:$A$109,0), MATCH(A50,'Aerial Attacks'!$O$2:$S$2,0))</f>
        <v>16</v>
      </c>
      <c r="J50" s="355" t="s">
        <v>5059</v>
      </c>
      <c r="K50" s="200"/>
      <c r="L50" s="203"/>
      <c r="M50" s="204"/>
      <c r="N50" s="204"/>
      <c r="O50" s="205">
        <v>0.0</v>
      </c>
      <c r="P50" s="205">
        <v>1.0</v>
      </c>
      <c r="Q50" s="205">
        <v>1.0</v>
      </c>
      <c r="R50" s="582"/>
      <c r="S50" s="120"/>
      <c r="T50" s="120"/>
      <c r="U50" s="120"/>
      <c r="V50" s="117"/>
    </row>
    <row r="51" outlineLevel="1">
      <c r="A51" s="299" t="s">
        <v>271</v>
      </c>
      <c r="B51" s="267"/>
      <c r="C51" s="199" t="s">
        <v>85</v>
      </c>
      <c r="D51" s="355" t="s">
        <v>98</v>
      </c>
      <c r="E51" s="199" t="s">
        <v>90</v>
      </c>
      <c r="F51" s="200">
        <v>9.6</v>
      </c>
      <c r="G51" s="200">
        <v>8.16</v>
      </c>
      <c r="H51" s="200" t="s">
        <v>193</v>
      </c>
      <c r="I51" s="820" t="str">
        <f t="array" ref="I51">INDEX('Aerial Attacks'!$O$3:$AB$109, MATCH($A$1,'Aerial Attacks'!$A$3:$A$109,0), MATCH(A51,'Aerial Attacks'!$O$2:$S$2,0))</f>
        <v>10</v>
      </c>
      <c r="J51" s="355" t="s">
        <v>5060</v>
      </c>
      <c r="K51" s="203"/>
      <c r="L51" s="203"/>
      <c r="M51" s="204"/>
      <c r="N51" s="204"/>
      <c r="O51" s="205">
        <v>0.0</v>
      </c>
      <c r="P51" s="205">
        <v>1.0</v>
      </c>
      <c r="Q51" s="205">
        <v>1.0</v>
      </c>
      <c r="R51" s="582"/>
      <c r="S51" s="120"/>
      <c r="T51" s="120"/>
      <c r="U51" s="120"/>
      <c r="V51" s="117"/>
    </row>
    <row r="52" outlineLevel="1">
      <c r="A52" s="265" t="s">
        <v>283</v>
      </c>
      <c r="B52" s="267"/>
      <c r="C52" s="199" t="s">
        <v>457</v>
      </c>
      <c r="D52" s="314" t="s">
        <v>345</v>
      </c>
      <c r="E52" s="199" t="s">
        <v>191</v>
      </c>
      <c r="F52" s="200">
        <v>13.2</v>
      </c>
      <c r="G52" s="200">
        <v>11.22</v>
      </c>
      <c r="H52" s="200" t="s">
        <v>193</v>
      </c>
      <c r="I52" s="305">
        <f t="array" ref="I52">INDEX('Aerial Attacks'!$O$3:$AB$109, MATCH($A$1,'Aerial Attacks'!$A$3:$A$109,0), MATCH(A52,'Aerial Attacks'!$O$2:$S$2,0))</f>
        <v>18</v>
      </c>
      <c r="J52" s="314" t="s">
        <v>958</v>
      </c>
      <c r="K52" s="203"/>
      <c r="L52" s="203"/>
      <c r="M52" s="204"/>
      <c r="N52" s="204"/>
      <c r="O52" s="205">
        <v>0.0</v>
      </c>
      <c r="P52" s="205">
        <v>1.0</v>
      </c>
      <c r="Q52" s="205">
        <v>1.0</v>
      </c>
      <c r="R52" s="243"/>
      <c r="S52" s="221"/>
      <c r="T52" s="221"/>
      <c r="U52" s="221"/>
      <c r="V52" s="110"/>
    </row>
    <row r="53" outlineLevel="1">
      <c r="A53" s="207"/>
      <c r="B53" s="267" t="s">
        <v>76</v>
      </c>
      <c r="C53" s="199" t="s">
        <v>575</v>
      </c>
      <c r="D53" s="114"/>
      <c r="E53" s="199" t="s">
        <v>79</v>
      </c>
      <c r="F53" s="200">
        <v>10.799999999999999</v>
      </c>
      <c r="G53" s="200">
        <v>9.18</v>
      </c>
      <c r="H53" s="200" t="s">
        <v>193</v>
      </c>
      <c r="I53" s="114"/>
      <c r="J53" s="114"/>
      <c r="K53" s="203"/>
      <c r="L53" s="203"/>
      <c r="M53" s="204"/>
      <c r="N53" s="204"/>
      <c r="O53" s="205">
        <v>0.0</v>
      </c>
      <c r="P53" s="205">
        <v>1.0</v>
      </c>
      <c r="Q53" s="205">
        <v>1.0</v>
      </c>
      <c r="R53" s="112"/>
      <c r="S53" s="224"/>
      <c r="T53" s="224"/>
      <c r="U53" s="224"/>
      <c r="V53" s="114"/>
    </row>
    <row r="54">
      <c r="A54" s="312"/>
      <c r="B54" s="315"/>
      <c r="C54" s="317"/>
      <c r="D54" s="317"/>
      <c r="E54" s="318"/>
      <c r="F54" s="318"/>
      <c r="G54" s="318"/>
      <c r="H54" s="319"/>
      <c r="I54" s="319"/>
      <c r="J54" s="320"/>
      <c r="K54" s="320"/>
      <c r="L54" s="320"/>
      <c r="M54" s="320"/>
      <c r="N54" s="320"/>
      <c r="O54" s="320"/>
      <c r="P54" s="320"/>
      <c r="Q54" s="180"/>
      <c r="R54" s="180"/>
      <c r="S54" s="180"/>
      <c r="T54" s="180"/>
      <c r="U54" s="180"/>
      <c r="V54" s="180"/>
    </row>
    <row r="55">
      <c r="A55" s="322" t="s">
        <v>305</v>
      </c>
      <c r="B55" s="117"/>
      <c r="C55" s="317"/>
      <c r="D55" s="317"/>
      <c r="E55" s="318"/>
      <c r="F55" s="318"/>
      <c r="G55" s="318"/>
      <c r="H55" s="319"/>
      <c r="I55" s="319"/>
      <c r="J55" s="320"/>
      <c r="K55" s="320"/>
      <c r="L55" s="320"/>
      <c r="M55" s="320"/>
      <c r="N55" s="320"/>
      <c r="O55" s="320"/>
      <c r="P55" s="320"/>
      <c r="Q55" s="180"/>
      <c r="R55" s="180"/>
      <c r="S55" s="180"/>
      <c r="T55" s="180"/>
      <c r="U55" s="180"/>
      <c r="V55" s="180"/>
    </row>
    <row r="56" outlineLevel="1">
      <c r="A56" s="324" t="s">
        <v>5061</v>
      </c>
      <c r="B56" s="117"/>
      <c r="C56" s="327" t="s">
        <v>48</v>
      </c>
      <c r="D56" s="327" t="s">
        <v>49</v>
      </c>
      <c r="E56" s="328" t="s">
        <v>50</v>
      </c>
      <c r="F56" s="329" t="s">
        <v>51</v>
      </c>
      <c r="G56" s="328" t="s">
        <v>52</v>
      </c>
      <c r="H56" s="331" t="s">
        <v>53</v>
      </c>
      <c r="I56" s="120"/>
      <c r="J56" s="117"/>
      <c r="K56" s="333" t="s">
        <v>180</v>
      </c>
      <c r="L56" s="333" t="s">
        <v>181</v>
      </c>
      <c r="M56" s="333" t="s">
        <v>182</v>
      </c>
      <c r="N56" s="333" t="s">
        <v>183</v>
      </c>
      <c r="O56" s="334" t="s">
        <v>184</v>
      </c>
      <c r="P56" s="333" t="s">
        <v>185</v>
      </c>
      <c r="Q56" s="334" t="s">
        <v>186</v>
      </c>
      <c r="R56" s="333" t="s">
        <v>317</v>
      </c>
      <c r="S56" s="334" t="s">
        <v>318</v>
      </c>
      <c r="T56" s="334" t="s">
        <v>319</v>
      </c>
      <c r="U56" s="334" t="s">
        <v>320</v>
      </c>
      <c r="V56" s="334" t="s">
        <v>321</v>
      </c>
    </row>
    <row r="57" outlineLevel="1">
      <c r="A57" s="336" t="s">
        <v>324</v>
      </c>
      <c r="B57" s="338" t="s">
        <v>430</v>
      </c>
      <c r="C57" s="211" t="s">
        <v>1128</v>
      </c>
      <c r="D57" s="3075"/>
      <c r="E57" s="374" t="s">
        <v>166</v>
      </c>
      <c r="F57" s="369">
        <v>16.8</v>
      </c>
      <c r="G57" s="2484" t="s">
        <v>125</v>
      </c>
      <c r="H57" s="2359" t="s">
        <v>5062</v>
      </c>
      <c r="I57" s="221"/>
      <c r="J57" s="110"/>
      <c r="K57" s="3076"/>
      <c r="L57" s="3076"/>
      <c r="M57" s="3077"/>
      <c r="N57" s="3077"/>
      <c r="O57" s="828">
        <v>0.0</v>
      </c>
      <c r="P57" s="828">
        <v>1.0</v>
      </c>
      <c r="Q57" s="828">
        <v>1.0</v>
      </c>
      <c r="R57" s="1521" t="b">
        <v>1</v>
      </c>
      <c r="S57" s="2590" t="b">
        <v>0</v>
      </c>
      <c r="T57" s="2590" t="b">
        <v>1</v>
      </c>
      <c r="U57" s="3078" t="s">
        <v>340</v>
      </c>
      <c r="V57" s="3079" t="b">
        <v>1</v>
      </c>
    </row>
    <row r="58" outlineLevel="1">
      <c r="A58" s="222"/>
      <c r="B58" s="2382" t="s">
        <v>5063</v>
      </c>
      <c r="C58" s="211" t="s">
        <v>5064</v>
      </c>
      <c r="D58" s="114"/>
      <c r="E58" s="374" t="s">
        <v>166</v>
      </c>
      <c r="F58" s="369">
        <v>16.8</v>
      </c>
      <c r="G58" s="374" t="s">
        <v>59</v>
      </c>
      <c r="J58" s="233"/>
      <c r="K58" s="3080"/>
      <c r="L58" s="3080"/>
      <c r="M58" s="3081"/>
      <c r="N58" s="3081"/>
      <c r="O58" s="2694"/>
      <c r="P58" s="2694"/>
      <c r="Q58" s="2694"/>
      <c r="R58" s="3082" t="b">
        <v>0</v>
      </c>
      <c r="S58" s="3083" t="b">
        <v>0</v>
      </c>
      <c r="T58" s="3083" t="b">
        <v>0</v>
      </c>
      <c r="U58" s="233"/>
      <c r="V58" s="233"/>
    </row>
    <row r="59" outlineLevel="1">
      <c r="A59" s="222"/>
      <c r="B59" s="3084" t="s">
        <v>5065</v>
      </c>
      <c r="C59" s="211" t="s">
        <v>5066</v>
      </c>
      <c r="D59" s="2802" t="s">
        <v>464</v>
      </c>
      <c r="E59" s="374" t="s">
        <v>166</v>
      </c>
      <c r="F59" s="369">
        <v>16.8</v>
      </c>
      <c r="G59" s="374" t="s">
        <v>59</v>
      </c>
      <c r="J59" s="233"/>
      <c r="K59" s="3080"/>
      <c r="L59" s="3080"/>
      <c r="M59" s="3081"/>
      <c r="N59" s="3081"/>
      <c r="O59" s="2694">
        <v>0.0</v>
      </c>
      <c r="P59" s="2694">
        <v>1.0</v>
      </c>
      <c r="Q59" s="2694">
        <v>1.0</v>
      </c>
      <c r="R59" s="3082" t="b">
        <v>1</v>
      </c>
      <c r="S59" s="3083" t="b">
        <v>0</v>
      </c>
      <c r="T59" s="3083" t="b">
        <v>1</v>
      </c>
      <c r="U59" s="233"/>
      <c r="V59" s="233"/>
    </row>
    <row r="60" outlineLevel="1">
      <c r="A60" s="222"/>
      <c r="B60" s="114"/>
      <c r="C60" s="211" t="s">
        <v>5067</v>
      </c>
      <c r="D60" s="114"/>
      <c r="E60" s="237" t="s">
        <v>327</v>
      </c>
      <c r="F60" s="377">
        <v>21.599999999999998</v>
      </c>
      <c r="G60" s="209" t="s">
        <v>67</v>
      </c>
      <c r="J60" s="233"/>
      <c r="K60" s="1136"/>
      <c r="L60" s="1136"/>
      <c r="M60" s="1136"/>
      <c r="N60" s="1136"/>
      <c r="O60" s="1136"/>
      <c r="P60" s="1136"/>
      <c r="Q60" s="1136"/>
      <c r="R60" s="1136"/>
      <c r="S60" s="1136"/>
      <c r="T60" s="1136"/>
      <c r="U60" s="233"/>
      <c r="V60" s="233"/>
    </row>
    <row r="61" outlineLevel="1">
      <c r="A61" s="222"/>
      <c r="B61" s="3084" t="s">
        <v>5068</v>
      </c>
      <c r="C61" s="211" t="s">
        <v>5066</v>
      </c>
      <c r="D61" s="815" t="s">
        <v>159</v>
      </c>
      <c r="E61" s="374" t="s">
        <v>166</v>
      </c>
      <c r="F61" s="369">
        <v>16.8</v>
      </c>
      <c r="G61" s="374" t="s">
        <v>59</v>
      </c>
      <c r="J61" s="233"/>
      <c r="K61" s="1136"/>
      <c r="L61" s="1136"/>
      <c r="M61" s="1136"/>
      <c r="N61" s="1136"/>
      <c r="O61" s="1136"/>
      <c r="P61" s="1136"/>
      <c r="Q61" s="1136"/>
      <c r="R61" s="1136"/>
      <c r="S61" s="1136"/>
      <c r="T61" s="1136"/>
      <c r="U61" s="233"/>
      <c r="V61" s="233"/>
    </row>
    <row r="62" outlineLevel="1">
      <c r="A62" s="222"/>
      <c r="B62" s="114"/>
      <c r="C62" s="211" t="s">
        <v>5067</v>
      </c>
      <c r="D62" s="114"/>
      <c r="E62" s="237" t="s">
        <v>327</v>
      </c>
      <c r="F62" s="377">
        <v>21.599999999999998</v>
      </c>
      <c r="G62" s="209" t="s">
        <v>67</v>
      </c>
      <c r="J62" s="233"/>
      <c r="K62" s="1136"/>
      <c r="L62" s="1136"/>
      <c r="M62" s="1136"/>
      <c r="N62" s="1136"/>
      <c r="O62" s="1136"/>
      <c r="P62" s="1136"/>
      <c r="Q62" s="1136"/>
      <c r="R62" s="1136"/>
      <c r="S62" s="1136"/>
      <c r="T62" s="1136"/>
      <c r="U62" s="233"/>
      <c r="V62" s="233"/>
    </row>
    <row r="63" outlineLevel="1">
      <c r="A63" s="222"/>
      <c r="B63" s="356" t="s">
        <v>614</v>
      </c>
      <c r="C63" s="1136"/>
      <c r="D63" s="564" t="s">
        <v>1108</v>
      </c>
      <c r="E63" s="1136"/>
      <c r="F63" s="1137"/>
      <c r="G63" s="1136"/>
      <c r="J63" s="233"/>
      <c r="K63" s="1136"/>
      <c r="L63" s="1136"/>
      <c r="M63" s="1136"/>
      <c r="N63" s="1136"/>
      <c r="O63" s="1136"/>
      <c r="P63" s="1136"/>
      <c r="Q63" s="1136"/>
      <c r="R63" s="1136"/>
      <c r="S63" s="1136"/>
      <c r="T63" s="1136"/>
      <c r="U63" s="233"/>
      <c r="V63" s="233"/>
    </row>
    <row r="64" outlineLevel="1">
      <c r="A64" s="222"/>
      <c r="B64" s="346" t="s">
        <v>5069</v>
      </c>
      <c r="C64" s="1136"/>
      <c r="D64" s="564" t="s">
        <v>694</v>
      </c>
      <c r="E64" s="1136"/>
      <c r="F64" s="1137"/>
      <c r="G64" s="1136"/>
      <c r="J64" s="233"/>
      <c r="K64" s="1136"/>
      <c r="L64" s="1136"/>
      <c r="M64" s="1136"/>
      <c r="N64" s="1136"/>
      <c r="O64" s="1136"/>
      <c r="P64" s="1136"/>
      <c r="Q64" s="1136"/>
      <c r="R64" s="1136"/>
      <c r="S64" s="1136"/>
      <c r="T64" s="1136"/>
      <c r="U64" s="233"/>
      <c r="V64" s="233"/>
    </row>
    <row r="65" outlineLevel="1">
      <c r="A65" s="207"/>
      <c r="B65" s="356" t="s">
        <v>5070</v>
      </c>
      <c r="C65" s="1136"/>
      <c r="D65" s="564" t="s">
        <v>122</v>
      </c>
      <c r="E65" s="1136"/>
      <c r="F65" s="1137"/>
      <c r="G65" s="1136"/>
      <c r="H65" s="224"/>
      <c r="I65" s="224"/>
      <c r="J65" s="114"/>
      <c r="K65" s="1136"/>
      <c r="L65" s="1136"/>
      <c r="M65" s="1136"/>
      <c r="N65" s="1136"/>
      <c r="O65" s="1136"/>
      <c r="P65" s="1136"/>
      <c r="Q65" s="1136"/>
      <c r="R65" s="1136"/>
      <c r="S65" s="1136"/>
      <c r="T65" s="1136"/>
      <c r="U65" s="114"/>
      <c r="V65" s="114"/>
    </row>
    <row r="66" outlineLevel="1">
      <c r="A66" s="324" t="s">
        <v>5071</v>
      </c>
      <c r="B66" s="117"/>
      <c r="C66" s="327" t="s">
        <v>48</v>
      </c>
      <c r="D66" s="327" t="s">
        <v>49</v>
      </c>
      <c r="E66" s="328" t="s">
        <v>50</v>
      </c>
      <c r="F66" s="329" t="s">
        <v>51</v>
      </c>
      <c r="G66" s="328" t="s">
        <v>52</v>
      </c>
      <c r="H66" s="331" t="s">
        <v>53</v>
      </c>
      <c r="I66" s="120"/>
      <c r="J66" s="117"/>
      <c r="K66" s="333" t="s">
        <v>180</v>
      </c>
      <c r="L66" s="333" t="s">
        <v>181</v>
      </c>
      <c r="M66" s="333" t="s">
        <v>182</v>
      </c>
      <c r="N66" s="333" t="s">
        <v>183</v>
      </c>
      <c r="O66" s="334" t="s">
        <v>184</v>
      </c>
      <c r="P66" s="333" t="s">
        <v>185</v>
      </c>
      <c r="Q66" s="334" t="s">
        <v>186</v>
      </c>
      <c r="R66" s="333" t="s">
        <v>317</v>
      </c>
      <c r="S66" s="334" t="s">
        <v>318</v>
      </c>
      <c r="T66" s="334" t="s">
        <v>319</v>
      </c>
      <c r="U66" s="334" t="s">
        <v>320</v>
      </c>
      <c r="V66" s="334" t="s">
        <v>321</v>
      </c>
    </row>
    <row r="67" ht="31.5" customHeight="1" outlineLevel="1">
      <c r="A67" s="335" t="s">
        <v>324</v>
      </c>
      <c r="B67" s="359" t="s">
        <v>1820</v>
      </c>
      <c r="C67" s="209" t="s">
        <v>5072</v>
      </c>
      <c r="D67" s="1138" t="s">
        <v>485</v>
      </c>
      <c r="E67" s="209" t="s">
        <v>451</v>
      </c>
      <c r="F67" s="3085">
        <v>0.0</v>
      </c>
      <c r="G67" s="1136"/>
      <c r="H67" s="2359" t="s">
        <v>5073</v>
      </c>
      <c r="I67" s="221"/>
      <c r="J67" s="110"/>
      <c r="K67" s="3086"/>
      <c r="L67" s="3086"/>
      <c r="M67" s="3087"/>
      <c r="N67" s="3087"/>
      <c r="O67" s="369"/>
      <c r="P67" s="369"/>
      <c r="Q67" s="369"/>
      <c r="R67" s="3088" t="b">
        <v>0</v>
      </c>
      <c r="S67" s="1802" t="b">
        <v>0</v>
      </c>
      <c r="T67" s="3088" t="b">
        <v>0</v>
      </c>
      <c r="U67" s="3078" t="s">
        <v>340</v>
      </c>
      <c r="V67" s="3089" t="b">
        <v>1</v>
      </c>
    </row>
    <row r="68" ht="31.5" customHeight="1" outlineLevel="1">
      <c r="A68" s="222"/>
      <c r="B68" s="391" t="s">
        <v>5074</v>
      </c>
      <c r="C68" s="2484" t="s">
        <v>5075</v>
      </c>
      <c r="D68" s="233"/>
      <c r="E68" s="374" t="s">
        <v>5076</v>
      </c>
      <c r="F68" s="369" t="s">
        <v>5077</v>
      </c>
      <c r="G68" s="374" t="s">
        <v>881</v>
      </c>
      <c r="J68" s="233"/>
      <c r="K68" s="3086"/>
      <c r="L68" s="3086"/>
      <c r="M68" s="3087"/>
      <c r="N68" s="3087"/>
      <c r="O68" s="369">
        <v>0.0</v>
      </c>
      <c r="P68" s="369">
        <v>1.0</v>
      </c>
      <c r="Q68" s="369">
        <v>1.0</v>
      </c>
      <c r="R68" s="3088" t="b">
        <v>0</v>
      </c>
      <c r="S68" s="1802" t="b">
        <v>0</v>
      </c>
      <c r="T68" s="3088" t="b">
        <v>1</v>
      </c>
      <c r="U68" s="233"/>
      <c r="V68" s="233"/>
    </row>
    <row r="69" ht="31.5" customHeight="1" outlineLevel="1">
      <c r="A69" s="222"/>
      <c r="B69" s="395" t="s">
        <v>5078</v>
      </c>
      <c r="C69" s="3090" t="s">
        <v>5079</v>
      </c>
      <c r="D69" s="233"/>
      <c r="E69" s="237" t="s">
        <v>5076</v>
      </c>
      <c r="F69" s="377" t="s">
        <v>5077</v>
      </c>
      <c r="G69" s="374" t="s">
        <v>881</v>
      </c>
      <c r="J69" s="233"/>
      <c r="K69" s="3091"/>
      <c r="L69" s="3091"/>
      <c r="M69" s="3092"/>
      <c r="N69" s="3092"/>
      <c r="O69" s="369">
        <v>0.0</v>
      </c>
      <c r="P69" s="369">
        <v>1.0</v>
      </c>
      <c r="Q69" s="369">
        <v>1.0</v>
      </c>
      <c r="R69" s="3088" t="b">
        <v>0</v>
      </c>
      <c r="S69" s="1802" t="b">
        <v>0</v>
      </c>
      <c r="T69" s="3088" t="b">
        <v>1</v>
      </c>
      <c r="U69" s="233"/>
      <c r="V69" s="233"/>
    </row>
    <row r="70" ht="31.5" customHeight="1" outlineLevel="1">
      <c r="A70" s="222"/>
      <c r="B70" s="395" t="s">
        <v>5080</v>
      </c>
      <c r="C70" s="2484" t="s">
        <v>5075</v>
      </c>
      <c r="D70" s="233"/>
      <c r="E70" s="237" t="s">
        <v>5081</v>
      </c>
      <c r="F70" s="377" t="s">
        <v>5082</v>
      </c>
      <c r="G70" s="374" t="s">
        <v>881</v>
      </c>
      <c r="J70" s="233"/>
      <c r="K70" s="3091"/>
      <c r="L70" s="3091"/>
      <c r="M70" s="3092"/>
      <c r="N70" s="3092"/>
      <c r="O70" s="369">
        <v>0.0</v>
      </c>
      <c r="P70" s="369">
        <v>1.0</v>
      </c>
      <c r="Q70" s="369">
        <v>1.0</v>
      </c>
      <c r="R70" s="3088" t="b">
        <v>0</v>
      </c>
      <c r="S70" s="1802" t="b">
        <v>0</v>
      </c>
      <c r="T70" s="3088" t="b">
        <v>1</v>
      </c>
      <c r="U70" s="233"/>
      <c r="V70" s="233"/>
    </row>
    <row r="71" ht="31.5" customHeight="1" outlineLevel="1">
      <c r="A71" s="222"/>
      <c r="B71" s="395" t="s">
        <v>5083</v>
      </c>
      <c r="C71" s="3090" t="s">
        <v>5084</v>
      </c>
      <c r="D71" s="114"/>
      <c r="E71" s="237" t="s">
        <v>5081</v>
      </c>
      <c r="F71" s="377" t="s">
        <v>5082</v>
      </c>
      <c r="G71" s="374" t="s">
        <v>881</v>
      </c>
      <c r="H71" s="224"/>
      <c r="I71" s="224"/>
      <c r="J71" s="114"/>
      <c r="K71" s="3091"/>
      <c r="L71" s="3091"/>
      <c r="M71" s="3092"/>
      <c r="N71" s="3092"/>
      <c r="O71" s="369">
        <v>0.0</v>
      </c>
      <c r="P71" s="369">
        <v>1.0</v>
      </c>
      <c r="Q71" s="369">
        <v>1.0</v>
      </c>
      <c r="R71" s="3088" t="b">
        <v>0</v>
      </c>
      <c r="S71" s="1802" t="b">
        <v>0</v>
      </c>
      <c r="T71" s="3088" t="b">
        <v>1</v>
      </c>
      <c r="U71" s="114"/>
      <c r="V71" s="114"/>
    </row>
    <row r="72" outlineLevel="1">
      <c r="A72" s="324" t="s">
        <v>5085</v>
      </c>
      <c r="B72" s="117"/>
      <c r="C72" s="327" t="s">
        <v>48</v>
      </c>
      <c r="D72" s="327" t="s">
        <v>49</v>
      </c>
      <c r="E72" s="328" t="s">
        <v>50</v>
      </c>
      <c r="F72" s="329" t="s">
        <v>51</v>
      </c>
      <c r="G72" s="328" t="s">
        <v>52</v>
      </c>
      <c r="H72" s="331"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34" t="s">
        <v>321</v>
      </c>
    </row>
    <row r="73" outlineLevel="1">
      <c r="A73" s="336" t="s">
        <v>324</v>
      </c>
      <c r="B73" s="338" t="s">
        <v>129</v>
      </c>
      <c r="C73" s="374" t="s">
        <v>136</v>
      </c>
      <c r="D73" s="3075"/>
      <c r="E73" s="374" t="s">
        <v>1538</v>
      </c>
      <c r="F73" s="369">
        <v>1.44</v>
      </c>
      <c r="G73" s="374" t="s">
        <v>292</v>
      </c>
      <c r="H73" s="2359" t="s">
        <v>5086</v>
      </c>
      <c r="I73" s="221"/>
      <c r="J73" s="110"/>
      <c r="K73" s="3096"/>
      <c r="L73" s="3096"/>
      <c r="M73" s="1802"/>
      <c r="N73" s="1802"/>
      <c r="O73" s="369">
        <v>0.0</v>
      </c>
      <c r="P73" s="369">
        <v>1.0</v>
      </c>
      <c r="Q73" s="369">
        <v>1.0</v>
      </c>
      <c r="R73" s="3088" t="b">
        <v>1</v>
      </c>
      <c r="S73" s="1802" t="b">
        <v>0</v>
      </c>
      <c r="T73" s="1802" t="b">
        <v>0</v>
      </c>
      <c r="U73" s="3079" t="b">
        <v>0</v>
      </c>
      <c r="V73" s="3079" t="b">
        <v>0</v>
      </c>
    </row>
    <row r="74" outlineLevel="1">
      <c r="A74" s="222"/>
      <c r="B74" s="594" t="s">
        <v>640</v>
      </c>
      <c r="C74" s="225" t="s">
        <v>5087</v>
      </c>
      <c r="D74" s="233"/>
      <c r="E74" s="237" t="s">
        <v>1538</v>
      </c>
      <c r="F74" s="377">
        <v>1.44</v>
      </c>
      <c r="G74" s="374" t="s">
        <v>292</v>
      </c>
      <c r="J74" s="233"/>
      <c r="K74" s="3091"/>
      <c r="L74" s="3091"/>
      <c r="M74" s="3092"/>
      <c r="N74" s="3092"/>
      <c r="O74" s="369"/>
      <c r="P74" s="369"/>
      <c r="Q74" s="369"/>
      <c r="R74" s="3092" t="b">
        <v>0</v>
      </c>
      <c r="S74" s="3100" t="b">
        <v>0</v>
      </c>
      <c r="T74" s="3092" t="b">
        <v>0</v>
      </c>
      <c r="U74" s="233"/>
      <c r="V74" s="233"/>
    </row>
    <row r="75" outlineLevel="1">
      <c r="A75" s="222"/>
      <c r="B75" s="594" t="s">
        <v>646</v>
      </c>
      <c r="C75" s="225" t="s">
        <v>5088</v>
      </c>
      <c r="D75" s="233"/>
      <c r="E75" s="237" t="s">
        <v>1538</v>
      </c>
      <c r="F75" s="377">
        <v>1.44</v>
      </c>
      <c r="G75" s="374" t="s">
        <v>292</v>
      </c>
      <c r="J75" s="233"/>
      <c r="K75" s="3091"/>
      <c r="L75" s="3091"/>
      <c r="M75" s="3092"/>
      <c r="N75" s="3092"/>
      <c r="O75" s="369"/>
      <c r="P75" s="369"/>
      <c r="Q75" s="369"/>
      <c r="R75" s="3092" t="b">
        <v>0</v>
      </c>
      <c r="S75" s="3100" t="b">
        <v>0</v>
      </c>
      <c r="T75" s="3092" t="b">
        <v>0</v>
      </c>
      <c r="U75" s="233"/>
      <c r="V75" s="233"/>
    </row>
    <row r="76" outlineLevel="1">
      <c r="A76" s="222"/>
      <c r="B76" s="594" t="s">
        <v>649</v>
      </c>
      <c r="C76" s="225" t="s">
        <v>5089</v>
      </c>
      <c r="D76" s="233"/>
      <c r="E76" s="237" t="s">
        <v>5090</v>
      </c>
      <c r="F76" s="377" t="s">
        <v>5091</v>
      </c>
      <c r="G76" s="374" t="s">
        <v>5092</v>
      </c>
      <c r="J76" s="233"/>
      <c r="K76" s="3091"/>
      <c r="L76" s="3091"/>
      <c r="M76" s="3092"/>
      <c r="N76" s="3092"/>
      <c r="O76" s="369">
        <v>0.0</v>
      </c>
      <c r="P76" s="369">
        <v>1.0</v>
      </c>
      <c r="Q76" s="369">
        <v>1.0</v>
      </c>
      <c r="R76" s="3092" t="b">
        <v>1</v>
      </c>
      <c r="S76" s="3100" t="b">
        <v>0</v>
      </c>
      <c r="T76" s="3092"/>
      <c r="U76" s="233"/>
      <c r="V76" s="233"/>
    </row>
    <row r="77" outlineLevel="1">
      <c r="A77" s="207"/>
      <c r="B77" s="594" t="s">
        <v>5093</v>
      </c>
      <c r="C77" s="225" t="s">
        <v>5094</v>
      </c>
      <c r="D77" s="114"/>
      <c r="E77" s="225" t="s">
        <v>58</v>
      </c>
      <c r="F77" s="600">
        <v>4.8</v>
      </c>
      <c r="G77" s="209" t="s">
        <v>59</v>
      </c>
      <c r="H77" s="224"/>
      <c r="I77" s="224"/>
      <c r="J77" s="114"/>
      <c r="K77" s="3091"/>
      <c r="L77" s="3091"/>
      <c r="M77" s="3092"/>
      <c r="N77" s="3092"/>
      <c r="O77" s="369">
        <v>0.0</v>
      </c>
      <c r="P77" s="369">
        <v>1.0</v>
      </c>
      <c r="Q77" s="369">
        <v>1.0</v>
      </c>
      <c r="R77" s="3092" t="b">
        <v>1</v>
      </c>
      <c r="S77" s="3100" t="b">
        <v>0</v>
      </c>
      <c r="T77" s="3092"/>
      <c r="U77" s="114"/>
      <c r="V77" s="114"/>
    </row>
    <row r="78" outlineLevel="1">
      <c r="A78" s="324" t="s">
        <v>5095</v>
      </c>
      <c r="B78" s="117"/>
      <c r="C78" s="327" t="s">
        <v>48</v>
      </c>
      <c r="D78" s="327" t="s">
        <v>49</v>
      </c>
      <c r="E78" s="328" t="s">
        <v>50</v>
      </c>
      <c r="F78" s="329" t="s">
        <v>51</v>
      </c>
      <c r="G78" s="328" t="s">
        <v>52</v>
      </c>
      <c r="H78" s="331" t="s">
        <v>53</v>
      </c>
      <c r="I78" s="120"/>
      <c r="J78" s="117"/>
      <c r="K78" s="333" t="s">
        <v>180</v>
      </c>
      <c r="L78" s="333" t="s">
        <v>181</v>
      </c>
      <c r="M78" s="333" t="s">
        <v>182</v>
      </c>
      <c r="N78" s="333" t="s">
        <v>183</v>
      </c>
      <c r="O78" s="334" t="s">
        <v>184</v>
      </c>
      <c r="P78" s="333" t="s">
        <v>185</v>
      </c>
      <c r="Q78" s="334" t="s">
        <v>186</v>
      </c>
      <c r="R78" s="333" t="s">
        <v>317</v>
      </c>
      <c r="S78" s="334" t="s">
        <v>318</v>
      </c>
      <c r="T78" s="334" t="s">
        <v>319</v>
      </c>
      <c r="U78" s="334" t="s">
        <v>320</v>
      </c>
      <c r="V78" s="334" t="s">
        <v>321</v>
      </c>
    </row>
    <row r="79" ht="35.25" customHeight="1" outlineLevel="1">
      <c r="A79" s="336" t="s">
        <v>324</v>
      </c>
      <c r="B79" s="2382" t="s">
        <v>5096</v>
      </c>
      <c r="C79" s="209" t="s">
        <v>333</v>
      </c>
      <c r="D79" s="2353" t="s">
        <v>833</v>
      </c>
      <c r="E79" s="374" t="s">
        <v>146</v>
      </c>
      <c r="F79" s="369">
        <v>10.08</v>
      </c>
      <c r="G79" s="374" t="s">
        <v>91</v>
      </c>
      <c r="H79" s="1135" t="s">
        <v>5097</v>
      </c>
      <c r="I79" s="221"/>
      <c r="J79" s="110"/>
      <c r="K79" s="3096"/>
      <c r="L79" s="3096"/>
      <c r="M79" s="1802"/>
      <c r="N79" s="1802"/>
      <c r="O79" s="369">
        <v>0.0</v>
      </c>
      <c r="P79" s="369">
        <v>1.0</v>
      </c>
      <c r="Q79" s="369">
        <v>1.0</v>
      </c>
      <c r="R79" s="3088" t="b">
        <v>1</v>
      </c>
      <c r="S79" s="1802" t="b">
        <v>0</v>
      </c>
      <c r="T79" s="1802" t="b">
        <v>0</v>
      </c>
      <c r="U79" s="3079" t="b">
        <v>0</v>
      </c>
      <c r="V79" s="3089" t="b">
        <v>0</v>
      </c>
    </row>
    <row r="80" ht="35.25" customHeight="1" outlineLevel="1">
      <c r="A80" s="222"/>
      <c r="B80" s="2393" t="s">
        <v>5098</v>
      </c>
      <c r="C80" s="237" t="s">
        <v>651</v>
      </c>
      <c r="D80" s="564" t="s">
        <v>1749</v>
      </c>
      <c r="E80" s="237" t="s">
        <v>74</v>
      </c>
      <c r="F80" s="377">
        <v>14.399999999999999</v>
      </c>
      <c r="G80" s="374" t="s">
        <v>75</v>
      </c>
      <c r="J80" s="233"/>
      <c r="K80" s="3091"/>
      <c r="L80" s="3091"/>
      <c r="M80" s="3092"/>
      <c r="N80" s="3092"/>
      <c r="O80" s="369">
        <v>0.0</v>
      </c>
      <c r="P80" s="369">
        <v>1.0</v>
      </c>
      <c r="Q80" s="369">
        <v>1.0</v>
      </c>
      <c r="R80" s="3088" t="b">
        <v>1</v>
      </c>
      <c r="S80" s="1802" t="b">
        <v>0</v>
      </c>
      <c r="T80" s="1802" t="b">
        <v>0</v>
      </c>
      <c r="U80" s="233"/>
      <c r="V80" s="233"/>
    </row>
    <row r="81" ht="35.25" customHeight="1" outlineLevel="1">
      <c r="A81" s="222"/>
      <c r="B81" s="2393" t="s">
        <v>5099</v>
      </c>
      <c r="C81" s="3110" t="s">
        <v>5100</v>
      </c>
      <c r="D81" s="3090" t="s">
        <v>5101</v>
      </c>
      <c r="E81" s="241" t="s">
        <v>5102</v>
      </c>
      <c r="F81" s="3112">
        <v>21.84</v>
      </c>
      <c r="G81" s="715" t="s">
        <v>792</v>
      </c>
      <c r="J81" s="233"/>
      <c r="K81" s="3091"/>
      <c r="L81" s="3091"/>
      <c r="M81" s="3092"/>
      <c r="N81" s="3092"/>
      <c r="O81" s="369">
        <v>0.0</v>
      </c>
      <c r="P81" s="369">
        <v>1.0</v>
      </c>
      <c r="Q81" s="369">
        <v>1.0</v>
      </c>
      <c r="R81" s="3088" t="b">
        <v>1</v>
      </c>
      <c r="S81" s="1802" t="b">
        <v>0</v>
      </c>
      <c r="T81" s="1802" t="b">
        <v>0</v>
      </c>
      <c r="U81" s="233"/>
      <c r="V81" s="233"/>
    </row>
    <row r="82" ht="35.25" customHeight="1" outlineLevel="1">
      <c r="A82" s="222"/>
      <c r="B82" s="594" t="s">
        <v>5103</v>
      </c>
      <c r="C82" s="114"/>
      <c r="D82" s="3090" t="s">
        <v>1094</v>
      </c>
      <c r="E82" s="114"/>
      <c r="F82" s="114"/>
      <c r="G82" s="114"/>
      <c r="J82" s="233"/>
      <c r="K82" s="3091"/>
      <c r="L82" s="3091"/>
      <c r="M82" s="3092"/>
      <c r="N82" s="3092"/>
      <c r="O82" s="369">
        <v>0.0</v>
      </c>
      <c r="P82" s="369">
        <v>1.0</v>
      </c>
      <c r="Q82" s="369">
        <v>1.0</v>
      </c>
      <c r="R82" s="3088" t="b">
        <v>1</v>
      </c>
      <c r="S82" s="1802" t="b">
        <v>0</v>
      </c>
      <c r="T82" s="1802" t="b">
        <v>0</v>
      </c>
      <c r="U82" s="233"/>
      <c r="V82" s="233"/>
    </row>
    <row r="83" ht="35.25" customHeight="1" outlineLevel="1">
      <c r="A83" s="222"/>
      <c r="B83" s="594" t="s">
        <v>5104</v>
      </c>
      <c r="C83" s="3110" t="s">
        <v>5105</v>
      </c>
      <c r="D83" s="3090" t="s">
        <v>2708</v>
      </c>
      <c r="E83" s="241" t="s">
        <v>835</v>
      </c>
      <c r="F83" s="3112">
        <v>31.2</v>
      </c>
      <c r="G83" s="715" t="s">
        <v>373</v>
      </c>
      <c r="J83" s="233"/>
      <c r="K83" s="3091"/>
      <c r="L83" s="3091"/>
      <c r="M83" s="3092"/>
      <c r="N83" s="3092"/>
      <c r="O83" s="369">
        <v>0.0</v>
      </c>
      <c r="P83" s="369">
        <v>1.0</v>
      </c>
      <c r="Q83" s="369">
        <v>1.0</v>
      </c>
      <c r="R83" s="3088" t="b">
        <v>1</v>
      </c>
      <c r="S83" s="1802" t="b">
        <v>0</v>
      </c>
      <c r="T83" s="1802" t="b">
        <v>0</v>
      </c>
      <c r="U83" s="233"/>
      <c r="V83" s="233"/>
    </row>
    <row r="84" ht="35.25" customHeight="1" outlineLevel="1">
      <c r="A84" s="207"/>
      <c r="B84" s="594" t="s">
        <v>5106</v>
      </c>
      <c r="C84" s="114"/>
      <c r="D84" s="3090" t="s">
        <v>5107</v>
      </c>
      <c r="E84" s="114"/>
      <c r="F84" s="114"/>
      <c r="G84" s="114"/>
      <c r="H84" s="224"/>
      <c r="I84" s="224"/>
      <c r="J84" s="114"/>
      <c r="K84" s="3091"/>
      <c r="L84" s="3115"/>
      <c r="M84" s="3117"/>
      <c r="N84" s="3117"/>
      <c r="O84" s="369">
        <v>0.0</v>
      </c>
      <c r="P84" s="369">
        <v>1.0</v>
      </c>
      <c r="Q84" s="369">
        <v>1.0</v>
      </c>
      <c r="R84" s="3088" t="b">
        <v>1</v>
      </c>
      <c r="S84" s="1802" t="b">
        <v>0</v>
      </c>
      <c r="T84" s="1802" t="b">
        <v>0</v>
      </c>
      <c r="U84" s="114"/>
      <c r="V84" s="114"/>
    </row>
    <row r="85">
      <c r="A85" s="312"/>
      <c r="B85" s="315"/>
      <c r="C85" s="317"/>
      <c r="D85" s="317"/>
      <c r="E85" s="318"/>
      <c r="F85" s="318"/>
      <c r="G85" s="318"/>
      <c r="H85" s="319"/>
      <c r="I85" s="319"/>
      <c r="J85" s="320"/>
      <c r="K85" s="320"/>
      <c r="L85" s="320"/>
      <c r="M85" s="320"/>
      <c r="N85" s="320"/>
      <c r="O85" s="320"/>
      <c r="P85" s="320"/>
      <c r="Q85" s="180"/>
      <c r="R85" s="180"/>
      <c r="S85" s="180"/>
      <c r="T85" s="180"/>
      <c r="U85" s="180"/>
      <c r="V85" s="180"/>
    </row>
    <row r="86">
      <c r="A86" s="390" t="s">
        <v>442</v>
      </c>
      <c r="B86" s="110"/>
      <c r="C86" s="319"/>
      <c r="D86" s="319"/>
      <c r="E86" s="320"/>
      <c r="F86" s="392"/>
      <c r="G86" s="392"/>
      <c r="H86" s="320"/>
      <c r="I86" s="320"/>
      <c r="J86" s="320"/>
      <c r="K86" s="320"/>
      <c r="L86" s="320"/>
      <c r="M86" s="320"/>
      <c r="N86" s="180"/>
      <c r="O86" s="180"/>
      <c r="P86" s="180"/>
      <c r="Q86" s="320"/>
      <c r="R86" s="320"/>
      <c r="S86" s="320"/>
      <c r="T86" s="320"/>
      <c r="U86" s="320"/>
      <c r="V86" s="320"/>
    </row>
    <row r="87" outlineLevel="1">
      <c r="A87" s="112"/>
      <c r="B87" s="114"/>
      <c r="C87" s="393" t="s">
        <v>48</v>
      </c>
      <c r="D87" s="393" t="s">
        <v>49</v>
      </c>
      <c r="E87" s="393" t="s">
        <v>50</v>
      </c>
      <c r="F87" s="396" t="s">
        <v>51</v>
      </c>
      <c r="G87" s="319"/>
      <c r="H87" s="319"/>
      <c r="I87" s="319"/>
      <c r="J87" s="320"/>
      <c r="K87" s="320"/>
      <c r="L87" s="320"/>
      <c r="M87" s="320"/>
      <c r="N87" s="320"/>
      <c r="O87" s="320"/>
      <c r="P87" s="320"/>
      <c r="Q87" s="320"/>
      <c r="R87" s="320"/>
      <c r="S87" s="320"/>
      <c r="T87" s="320"/>
      <c r="U87" s="320"/>
      <c r="V87" s="320"/>
    </row>
    <row r="88" outlineLevel="1">
      <c r="A88" s="398" t="s">
        <v>449</v>
      </c>
      <c r="B88" s="399" t="s">
        <v>449</v>
      </c>
      <c r="C88" s="127" t="s">
        <v>429</v>
      </c>
      <c r="D88" s="127" t="s">
        <v>66</v>
      </c>
      <c r="E88" s="127" t="s">
        <v>291</v>
      </c>
      <c r="F88" s="200">
        <f>IFERROR(IFS(E88="-","-",LEN(E88)-LEN(SUBSTITUTE(E88,"/",""))=0,MULTIPLY(E88,1.2),LEN(E88)-LEN(SUBSTITUTE(E88,"/",""))=1,MULTIPLY(LEFT(E88,FIND("/",E88)-1),1.2)&amp;"/"&amp;MULTIPLY(MID(E88,FIND("/",E88)+1,10),1.2),LEN(E88)-LEN(SUBSTITUTE(E88,"/",""))=2,MULTIPLY(LEFT(E88,FIND("!",SUBSTITUTE(E88,"/","!",1))-1),1.2)&amp;"/"&amp;MULTIPLY(MID(E88,FIND("!",SUBSTITUTE(E88,"/","!",1))+1,FIND("!",SUBSTITUTE(E88,"/","!",2))-FIND("!",SUBSTITUTE(E88,"/","!",1))-1),1.2)&amp;"/"&amp;MULTIPLY(RIGHT(E88,LEN(E88)-FIND("!",SUBSTITUTE(E88,"/","!",2))),1.2),LEN(E88)-LEN(SUBSTITUTE(E88,"/",""))=3,MULTIPLY(LEFT(E88,FIND("!",SUBSTITUTE(E88,"/","!",1))-1),1.2)&amp;"/"&amp;MULTIPLY(MID(E88,FIND("!",SUBSTITUTE(E88,"/","!",1))+1,FIND("!",SUBSTITUTE(E88,"/","!",2))-FIND("!",SUBSTITUTE(E88,"/","!",1))-1),1.2)&amp;"/"&amp;MULTIPLY(MID(E88,FIND("!",SUBSTITUTE(E88,"/","!",2))+1,FIND("!",SUBSTITUTE(E88,"/","!",3))-FIND("!",SUBSTITUTE(E88,"/","!",2))-1),1.2)&amp;"/"&amp;MULTIPLY(RIGHT(E88,LEN(E88)-FIND("!",SUBSTITUTE(E88,"/","!",3))),1.2),LEN(E88)-LEN(SUBSTITUTE(E88,"/",""))=4,MULTIPLY(LEFT(E88,FIND("!",SUBSTITUTE(E88,"/","!",1))-1),1.2)&amp;"/"&amp;MULTIPLY(MID(E88,FIND("!",SUBSTITUTE(E88,"/","!",1))+1,FIND("!",SUBSTITUTE(E88,"/","!",2))-FIND("!",SUBSTITUTE(E88,"/","!",1))-1),1.2)&amp;"/"&amp;MULTIPLY(MID(E88,FIND("!",SUBSTITUTE(E88,"/","!",2))+1,FIND("!",SUBSTITUTE(E88,"/","!",3))-FIND("!",SUBSTITUTE(E88,"/","!",2))-1),1.2)&amp;"/"&amp;MULTIPLY(MID(E88,FIND("!",SUBSTITUTE(E88,"/","!",3))+1,FIND("!",SUBSTITUTE(E88,"/","!",4))-FIND("!",SUBSTITUTE(E88,"/","!",3))-1),1.2)&amp;"/"&amp;MULTIPLY(RIGHT(E88,LEN(E88)-FIND("!",SUBSTITUTE(E88,"/","!",4))),1.2)),"")</f>
        <v>1.68</v>
      </c>
      <c r="G88" s="319"/>
      <c r="H88" s="319"/>
      <c r="I88" s="319"/>
      <c r="J88" s="320"/>
      <c r="K88" s="320"/>
      <c r="L88" s="320"/>
      <c r="M88" s="320"/>
      <c r="N88" s="320"/>
      <c r="O88" s="320"/>
      <c r="P88" s="320"/>
      <c r="Q88" s="320"/>
      <c r="R88" s="320"/>
      <c r="S88" s="320"/>
      <c r="T88" s="320"/>
      <c r="U88" s="320"/>
      <c r="V88" s="320"/>
    </row>
    <row r="89" outlineLevel="1">
      <c r="A89" s="400" t="s">
        <v>454</v>
      </c>
      <c r="B89" s="399" t="s">
        <v>455</v>
      </c>
      <c r="C89" s="127" t="s">
        <v>105</v>
      </c>
      <c r="D89" s="127" t="s">
        <v>65</v>
      </c>
      <c r="E89" s="401"/>
      <c r="F89" s="402"/>
      <c r="G89" s="402"/>
      <c r="H89" s="319"/>
      <c r="I89" s="319"/>
      <c r="J89" s="320"/>
      <c r="K89" s="320"/>
      <c r="L89" s="320"/>
      <c r="M89" s="320"/>
      <c r="N89" s="320"/>
      <c r="O89" s="320"/>
      <c r="P89" s="320"/>
      <c r="Q89" s="320"/>
      <c r="R89" s="320"/>
      <c r="S89" s="320"/>
      <c r="T89" s="320"/>
      <c r="U89" s="320"/>
      <c r="V89" s="320"/>
    </row>
    <row r="90" outlineLevel="1">
      <c r="A90" s="231"/>
      <c r="B90" s="399" t="s">
        <v>456</v>
      </c>
      <c r="C90" s="127" t="s">
        <v>457</v>
      </c>
      <c r="D90" s="127" t="s">
        <v>458</v>
      </c>
      <c r="E90" s="401"/>
      <c r="F90" s="402"/>
      <c r="G90" s="402"/>
      <c r="H90" s="319"/>
      <c r="I90" s="319"/>
      <c r="J90" s="320"/>
      <c r="K90" s="320"/>
      <c r="L90" s="320"/>
      <c r="M90" s="320"/>
      <c r="N90" s="320"/>
      <c r="O90" s="320"/>
      <c r="P90" s="320"/>
      <c r="Q90" s="320"/>
      <c r="R90" s="320"/>
      <c r="S90" s="320"/>
      <c r="T90" s="320"/>
      <c r="U90" s="320"/>
      <c r="V90" s="320"/>
    </row>
    <row r="91" outlineLevel="1">
      <c r="A91" s="112"/>
      <c r="B91" s="399" t="s">
        <v>459</v>
      </c>
      <c r="C91" s="127" t="s">
        <v>457</v>
      </c>
      <c r="D91" s="127" t="s">
        <v>476</v>
      </c>
      <c r="E91" s="319"/>
      <c r="F91" s="402"/>
      <c r="G91" s="402"/>
      <c r="H91" s="319"/>
      <c r="I91" s="319"/>
      <c r="J91" s="320"/>
      <c r="K91" s="320"/>
      <c r="L91" s="320"/>
      <c r="M91" s="320"/>
      <c r="N91" s="320"/>
      <c r="O91" s="320"/>
      <c r="P91" s="320"/>
      <c r="Q91" s="320"/>
      <c r="R91" s="320"/>
      <c r="S91" s="320"/>
      <c r="T91" s="320"/>
      <c r="U91" s="320"/>
      <c r="V91" s="320"/>
    </row>
    <row r="92" outlineLevel="1">
      <c r="A92" s="403" t="s">
        <v>462</v>
      </c>
      <c r="B92" s="117"/>
      <c r="C92" s="393" t="s">
        <v>465</v>
      </c>
      <c r="D92" s="393" t="s">
        <v>48</v>
      </c>
      <c r="E92" s="393" t="s">
        <v>49</v>
      </c>
      <c r="F92" s="393" t="s">
        <v>50</v>
      </c>
      <c r="G92" s="396" t="s">
        <v>51</v>
      </c>
      <c r="H92" s="1036" t="s">
        <v>53</v>
      </c>
      <c r="I92" s="120"/>
      <c r="J92" s="117"/>
      <c r="K92" s="405" t="str">
        <f>'テンプレート'!K97</f>
        <v>ベクトル</v>
      </c>
      <c r="L92" s="405" t="str">
        <f>'テンプレート'!L97</f>
        <v>KBG (R.E.)</v>
      </c>
      <c r="M92" s="405" t="str">
        <f>'テンプレート'!M97</f>
        <v>BKB (R.A.)</v>
      </c>
      <c r="N92" s="405" t="str">
        <f>'テンプレート'!N97</f>
        <v>FKB (R.F.)</v>
      </c>
      <c r="O92" s="406" t="str">
        <f>'テンプレート'!O97</f>
        <v>盾削り値</v>
      </c>
      <c r="P92" s="405" t="str">
        <f>'テンプレート'!P97</f>
        <v>ﾋｯﾄｽﾄｯﾌﾟ</v>
      </c>
      <c r="Q92" s="406" t="str">
        <f>'テンプレート'!Q97</f>
        <v>ずらし</v>
      </c>
      <c r="R92" s="408"/>
      <c r="S92" s="408"/>
      <c r="T92" s="408"/>
      <c r="U92" s="408"/>
      <c r="V92" s="408"/>
    </row>
    <row r="93" outlineLevel="1">
      <c r="A93" s="411" t="s">
        <v>467</v>
      </c>
      <c r="B93" s="399" t="s">
        <v>469</v>
      </c>
      <c r="C93" s="426"/>
      <c r="D93" s="127" t="s">
        <v>206</v>
      </c>
      <c r="E93" s="426" t="s">
        <v>544</v>
      </c>
      <c r="F93" s="199" t="s">
        <v>194</v>
      </c>
      <c r="G93" s="200">
        <v>3.5999999999999996</v>
      </c>
      <c r="H93" s="1141"/>
      <c r="I93" s="221"/>
      <c r="J93" s="110"/>
      <c r="K93" s="203"/>
      <c r="L93" s="203"/>
      <c r="M93" s="204"/>
      <c r="N93" s="204"/>
      <c r="O93" s="205">
        <v>0.0</v>
      </c>
      <c r="P93" s="205">
        <v>1.0</v>
      </c>
      <c r="Q93" s="205">
        <v>1.0</v>
      </c>
      <c r="R93" s="408"/>
      <c r="S93" s="320"/>
      <c r="T93" s="320"/>
      <c r="U93" s="320"/>
      <c r="V93" s="320"/>
    </row>
    <row r="94" outlineLevel="1">
      <c r="A94" s="207"/>
      <c r="B94" s="399" t="s">
        <v>462</v>
      </c>
      <c r="C94" s="207"/>
      <c r="D94" s="127" t="s">
        <v>166</v>
      </c>
      <c r="E94" s="207"/>
      <c r="F94" s="199" t="s">
        <v>90</v>
      </c>
      <c r="G94" s="200">
        <v>9.6</v>
      </c>
      <c r="H94" s="112"/>
      <c r="I94" s="224"/>
      <c r="J94" s="114"/>
      <c r="K94" s="203"/>
      <c r="L94" s="203"/>
      <c r="M94" s="204"/>
      <c r="N94" s="204"/>
      <c r="O94" s="407"/>
      <c r="P94" s="407"/>
      <c r="Q94" s="407"/>
      <c r="R94" s="408"/>
      <c r="S94" s="320"/>
      <c r="T94" s="320"/>
      <c r="U94" s="320"/>
      <c r="V94" s="320"/>
    </row>
    <row r="95" outlineLevel="1">
      <c r="A95" s="411" t="s">
        <v>474</v>
      </c>
      <c r="B95" s="399" t="s">
        <v>469</v>
      </c>
      <c r="C95" s="426"/>
      <c r="D95" s="414"/>
      <c r="E95" s="426" t="s">
        <v>65</v>
      </c>
      <c r="F95" s="414"/>
      <c r="G95" s="387"/>
      <c r="H95" s="1141"/>
      <c r="I95" s="221"/>
      <c r="J95" s="110"/>
      <c r="K95" s="203"/>
      <c r="L95" s="203"/>
      <c r="M95" s="204"/>
      <c r="N95" s="204"/>
      <c r="O95" s="205">
        <v>0.0</v>
      </c>
      <c r="P95" s="205">
        <v>1.0</v>
      </c>
      <c r="Q95" s="205">
        <v>1.0</v>
      </c>
      <c r="R95" s="408"/>
      <c r="S95" s="320"/>
      <c r="T95" s="320"/>
      <c r="U95" s="320"/>
      <c r="V95" s="320"/>
    </row>
    <row r="96" outlineLevel="1">
      <c r="A96" s="207"/>
      <c r="B96" s="399" t="s">
        <v>462</v>
      </c>
      <c r="C96" s="207"/>
      <c r="D96" s="127" t="s">
        <v>122</v>
      </c>
      <c r="E96" s="207"/>
      <c r="F96" s="199" t="s">
        <v>191</v>
      </c>
      <c r="G96" s="200">
        <v>13.2</v>
      </c>
      <c r="H96" s="112"/>
      <c r="I96" s="224"/>
      <c r="J96" s="114"/>
      <c r="K96" s="203"/>
      <c r="L96" s="203"/>
      <c r="M96" s="204"/>
      <c r="N96" s="204"/>
      <c r="O96" s="407"/>
      <c r="P96" s="407"/>
      <c r="Q96" s="407"/>
      <c r="R96" s="408"/>
      <c r="S96" s="320"/>
      <c r="T96" s="320"/>
      <c r="U96" s="320"/>
      <c r="V96" s="320"/>
    </row>
    <row r="97" outlineLevel="1">
      <c r="A97" s="411" t="s">
        <v>477</v>
      </c>
      <c r="B97" s="399" t="s">
        <v>469</v>
      </c>
      <c r="C97" s="426"/>
      <c r="D97" s="199" t="s">
        <v>122</v>
      </c>
      <c r="E97" s="426" t="s">
        <v>121</v>
      </c>
      <c r="F97" s="199" t="s">
        <v>229</v>
      </c>
      <c r="G97" s="200">
        <v>6.0</v>
      </c>
      <c r="H97" s="283" t="s">
        <v>5110</v>
      </c>
      <c r="I97" s="221"/>
      <c r="J97" s="110"/>
      <c r="K97" s="203"/>
      <c r="L97" s="203"/>
      <c r="M97" s="204"/>
      <c r="N97" s="204"/>
      <c r="O97" s="205">
        <v>0.0</v>
      </c>
      <c r="P97" s="205">
        <v>1.0</v>
      </c>
      <c r="Q97" s="205">
        <v>1.0</v>
      </c>
      <c r="R97" s="408"/>
      <c r="S97" s="320"/>
      <c r="T97" s="320"/>
      <c r="U97" s="320"/>
      <c r="V97" s="320"/>
    </row>
    <row r="98" outlineLevel="1">
      <c r="A98" s="207"/>
      <c r="B98" s="399" t="s">
        <v>462</v>
      </c>
      <c r="C98" s="207"/>
      <c r="D98" s="127" t="s">
        <v>694</v>
      </c>
      <c r="E98" s="207"/>
      <c r="F98" s="199" t="s">
        <v>74</v>
      </c>
      <c r="G98" s="200">
        <v>14.399999999999999</v>
      </c>
      <c r="H98" s="112"/>
      <c r="I98" s="224"/>
      <c r="J98" s="114"/>
      <c r="K98" s="203"/>
      <c r="L98" s="203"/>
      <c r="M98" s="204"/>
      <c r="N98" s="204"/>
      <c r="O98" s="407"/>
      <c r="P98" s="407"/>
      <c r="Q98" s="407"/>
      <c r="R98" s="408"/>
      <c r="S98" s="179"/>
      <c r="T98" s="179"/>
      <c r="U98" s="179"/>
      <c r="V98" s="179"/>
    </row>
    <row r="99" outlineLevel="1">
      <c r="A99" s="411" t="s">
        <v>482</v>
      </c>
      <c r="B99" s="399" t="s">
        <v>5111</v>
      </c>
      <c r="C99" s="426"/>
      <c r="D99" s="127" t="s">
        <v>5112</v>
      </c>
      <c r="E99" s="426" t="s">
        <v>159</v>
      </c>
      <c r="F99" s="199" t="s">
        <v>473</v>
      </c>
      <c r="G99" s="200">
        <v>3.0</v>
      </c>
      <c r="H99" s="1141"/>
      <c r="I99" s="221"/>
      <c r="J99" s="110"/>
      <c r="K99" s="203"/>
      <c r="L99" s="203"/>
      <c r="M99" s="204"/>
      <c r="N99" s="204"/>
      <c r="O99" s="205">
        <v>0.0</v>
      </c>
      <c r="P99" s="205">
        <v>1.0</v>
      </c>
      <c r="Q99" s="205">
        <v>1.0</v>
      </c>
      <c r="R99" s="408"/>
      <c r="S99" s="179"/>
      <c r="T99" s="179"/>
      <c r="U99" s="179"/>
      <c r="V99" s="179"/>
    </row>
    <row r="100" outlineLevel="1">
      <c r="A100" s="207"/>
      <c r="B100" s="399" t="s">
        <v>462</v>
      </c>
      <c r="C100" s="207"/>
      <c r="D100" s="127" t="s">
        <v>544</v>
      </c>
      <c r="E100" s="207"/>
      <c r="F100" s="199" t="s">
        <v>194</v>
      </c>
      <c r="G100" s="200">
        <v>3.5999999999999996</v>
      </c>
      <c r="H100" s="112"/>
      <c r="I100" s="224"/>
      <c r="J100" s="114"/>
      <c r="K100" s="203"/>
      <c r="L100" s="203"/>
      <c r="M100" s="204"/>
      <c r="N100" s="204"/>
      <c r="O100" s="407"/>
      <c r="P100" s="407"/>
      <c r="Q100" s="407"/>
      <c r="R100" s="408"/>
      <c r="S100" s="179"/>
      <c r="T100" s="179"/>
      <c r="U100" s="179"/>
      <c r="V100" s="179"/>
    </row>
    <row r="101">
      <c r="A101" s="312"/>
      <c r="B101" s="315"/>
      <c r="C101" s="317"/>
      <c r="D101" s="317"/>
      <c r="E101" s="319"/>
      <c r="F101" s="248"/>
      <c r="G101" s="248"/>
      <c r="H101" s="319"/>
      <c r="I101" s="319"/>
      <c r="J101" s="320"/>
      <c r="K101" s="320"/>
      <c r="L101" s="121"/>
      <c r="M101" s="121"/>
      <c r="N101" s="121"/>
      <c r="O101" s="179"/>
      <c r="P101" s="179"/>
      <c r="Q101" s="121"/>
      <c r="R101" s="121"/>
      <c r="S101" s="121"/>
      <c r="T101" s="121"/>
      <c r="U101" s="121"/>
      <c r="V101" s="121"/>
    </row>
    <row r="102">
      <c r="A102" s="429" t="s">
        <v>486</v>
      </c>
      <c r="B102" s="110"/>
      <c r="C102" s="392"/>
      <c r="D102" s="121"/>
      <c r="E102" s="121"/>
      <c r="F102" s="121"/>
      <c r="G102" s="121"/>
      <c r="H102" s="121"/>
      <c r="I102" s="121"/>
      <c r="J102" s="180"/>
      <c r="K102" s="121"/>
      <c r="L102" s="121"/>
      <c r="M102" s="121"/>
      <c r="N102" s="121"/>
      <c r="O102" s="121"/>
      <c r="P102" s="121"/>
      <c r="Q102" s="180"/>
      <c r="R102" s="121"/>
      <c r="S102" s="121"/>
      <c r="T102" s="121"/>
      <c r="U102" s="121"/>
      <c r="V102" s="121"/>
    </row>
    <row r="103" outlineLevel="1">
      <c r="A103" s="112"/>
      <c r="B103" s="114"/>
      <c r="C103" s="430" t="s">
        <v>487</v>
      </c>
      <c r="D103" s="430" t="s">
        <v>489</v>
      </c>
      <c r="E103" s="430" t="s">
        <v>49</v>
      </c>
      <c r="F103" s="430" t="s">
        <v>490</v>
      </c>
      <c r="G103" s="431"/>
      <c r="H103" s="319"/>
      <c r="I103" s="319"/>
      <c r="J103" s="320"/>
      <c r="K103" s="320"/>
      <c r="L103" s="121"/>
      <c r="M103" s="121"/>
      <c r="N103" s="121"/>
      <c r="O103" s="121"/>
      <c r="P103" s="121"/>
      <c r="Q103" s="121"/>
      <c r="R103" s="121"/>
      <c r="S103" s="121"/>
      <c r="T103" s="121"/>
      <c r="U103" s="121"/>
      <c r="V103" s="121"/>
    </row>
    <row r="104" outlineLevel="1">
      <c r="A104" s="432" t="s">
        <v>492</v>
      </c>
      <c r="B104" s="433" t="s">
        <v>455</v>
      </c>
      <c r="C104" s="127" t="str">
        <f t="array" ref="C104">INDEX(Dodges!$C$3:$U$84, MATCH($A$1,Dodges!$A$3:$A$85,0), MATCH(C$103,Dodges!$C$2:$F$2,0))</f>
        <v>3-17</v>
      </c>
      <c r="D104" s="127" t="str">
        <f t="array" ref="D104">INDEX(Dodges!$C$3:$U$84, MATCH($A$1,Dodges!$A$3:$A$85,0), MATCH(D103,Dodges!$C$2:$F$2,0))</f>
        <v>6-17</v>
      </c>
      <c r="E104" s="127" t="str">
        <f t="array" ref="E104">INDEX(Dodges!$C$3:$U$84, MATCH($A$1,Dodges!$A$3:$A$85,0), MATCH(E103,Dodges!$C$2:$F$2,0))</f>
        <v>25 (20)</v>
      </c>
      <c r="F104" s="127" t="str">
        <f t="array" ref="F104">INDEX(Dodges!$C$3:$U$84, MATCH($A$1,Dodges!$A$3:$A$85,0), MATCH(F103,Dodges!$C$2:$F$2,0))</f>
        <v>33 (27)</v>
      </c>
      <c r="G104" s="402"/>
      <c r="H104" s="319"/>
      <c r="I104" s="319"/>
      <c r="J104" s="320"/>
      <c r="K104" s="320"/>
      <c r="L104" s="320"/>
      <c r="M104" s="121"/>
      <c r="N104" s="121"/>
      <c r="O104" s="121"/>
      <c r="P104" s="121"/>
      <c r="Q104" s="121"/>
      <c r="R104" s="121"/>
      <c r="S104" s="121"/>
      <c r="T104" s="121"/>
      <c r="U104" s="121"/>
      <c r="V104" s="121"/>
    </row>
    <row r="105" outlineLevel="1">
      <c r="A105" s="231"/>
      <c r="B105" s="433" t="s">
        <v>496</v>
      </c>
      <c r="C105" s="127" t="str">
        <f t="array" ref="C105">INDEX(Dodges!$G$3:$U$84, MATCH($A$1,Dodges!$A$3:$A$85,0), MATCH(C$103,Dodges!$G$2:$J$2,0))</f>
        <v>4-15</v>
      </c>
      <c r="D105" s="127" t="str">
        <f t="array" ref="D105">INDEX(Dodges!$G$3:$U$84, MATCH($A$1,Dodges!$A$3:$A$85,0), MATCH(D$103,Dodges!$G$2:$J$2,0))</f>
        <v>8-14</v>
      </c>
      <c r="E105" s="127" t="str">
        <f t="array" ref="E105">INDEX(Dodges!$G$3:$U$84, MATCH($A$1,Dodges!$A$3:$A$85,0), MATCH(E$103,Dodges!$G$2:$J$2,0))</f>
        <v>29</v>
      </c>
      <c r="F105" s="127">
        <f t="array" ref="F105">INDEX(Dodges!$G$3:$U$84, MATCH($A$1,Dodges!$A$3:$A$85,0), MATCH(F$103,Dodges!$G$2:$J$2,0))</f>
        <v>38</v>
      </c>
      <c r="G105" s="436"/>
      <c r="H105" s="319"/>
      <c r="I105" s="319"/>
      <c r="J105" s="320"/>
      <c r="K105" s="320"/>
      <c r="L105" s="320"/>
      <c r="M105" s="320"/>
      <c r="N105" s="320"/>
      <c r="O105" s="121"/>
      <c r="P105" s="121"/>
      <c r="Q105" s="121"/>
      <c r="R105" s="121"/>
      <c r="S105" s="121"/>
      <c r="T105" s="121"/>
      <c r="U105" s="121"/>
      <c r="V105" s="121"/>
    </row>
    <row r="106" outlineLevel="1">
      <c r="A106" s="112"/>
      <c r="B106" s="433" t="s">
        <v>497</v>
      </c>
      <c r="C106" s="127" t="str">
        <f t="array" ref="C106">INDEX(Dodges!$K$3:$U$84, MATCH($A$1,Dodges!$A$3:$A$85,0), MATCH(C$103,Dodges!$K$2:$N$2,0))</f>
        <v>5-16</v>
      </c>
      <c r="D106" s="127" t="str">
        <f t="array" ref="D106">INDEX(Dodges!$K$3:$U$84, MATCH($A$1,Dodges!$A$3:$A$85,0), MATCH(D$103,Dodges!$K$2:$N$2,0))</f>
        <v>9-14</v>
      </c>
      <c r="E106" s="127" t="str">
        <f t="array" ref="E106">INDEX(Dodges!$K$3:$U$84, MATCH($A$1,Dodges!$A$3:$A$85,0), MATCH(E$103,Dodges!$K$2:$N$2,0))</f>
        <v>34</v>
      </c>
      <c r="F106" s="127" t="str">
        <f t="array" ref="F106">INDEX(Dodges!$K$3:$U$84, MATCH($A$1,Dodges!$A$3:$A$85,0), MATCH(F$103,Dodges!$K$2:$N$2,0))</f>
        <v>51</v>
      </c>
      <c r="G106" s="436"/>
      <c r="H106" s="434"/>
      <c r="I106" s="434"/>
      <c r="J106" s="179"/>
      <c r="K106" s="179"/>
      <c r="L106" s="179"/>
      <c r="M106" s="179"/>
      <c r="N106" s="179"/>
      <c r="O106" s="121"/>
      <c r="P106" s="121"/>
      <c r="Q106" s="121"/>
      <c r="R106" s="121"/>
      <c r="S106" s="121"/>
      <c r="T106" s="121"/>
      <c r="U106" s="121"/>
      <c r="V106" s="121"/>
    </row>
    <row r="107" outlineLevel="1">
      <c r="A107" s="432" t="s">
        <v>498</v>
      </c>
      <c r="B107" s="433" t="s">
        <v>499</v>
      </c>
      <c r="C107" s="127" t="str">
        <f t="array" ref="C107">INDEX(Dodges!$O$3:$U$84, MATCH($A$1,Dodges!$A$3:$A$85,0), MATCH(C$103,Dodges!$O$2:$R$2,0))</f>
        <v>3-30</v>
      </c>
      <c r="D107" s="127" t="str">
        <f t="array" ref="D107">INDEX(Dodges!$O$3:$U$84, MATCH($A$1,Dodges!$A$3:$A$85,0), MATCH(D$103,Dodges!$O$2:$R$2,0))</f>
        <v>6-27</v>
      </c>
      <c r="E107" s="127" t="str">
        <f t="array" ref="E107">INDEX(Dodges!$O$3:$U$84, MATCH($A$1,Dodges!$A$3:$A$85,0), MATCH(E$103,Dodges!$O$2:$R$2,0))</f>
        <v>42</v>
      </c>
      <c r="F107" s="248"/>
      <c r="G107" s="248"/>
      <c r="H107" s="180"/>
      <c r="I107" s="180"/>
      <c r="J107" s="121"/>
      <c r="K107" s="121"/>
      <c r="L107" s="121"/>
      <c r="M107" s="121"/>
      <c r="N107" s="121"/>
      <c r="O107" s="320"/>
      <c r="P107" s="320"/>
      <c r="Q107" s="320"/>
      <c r="R107" s="320"/>
      <c r="S107" s="320"/>
      <c r="T107" s="320"/>
      <c r="U107" s="320"/>
      <c r="V107" s="320"/>
    </row>
    <row r="108" outlineLevel="1">
      <c r="A108" s="112"/>
      <c r="B108" s="433" t="s">
        <v>500</v>
      </c>
      <c r="C108" s="127" t="str">
        <f t="array" ref="C108">INDEX(Dodges!$S$3:$U$84, MATCH($A$1,Dodges!$A$3:$A$85,0), MATCH(C$103,Dodges!$S$2:$U$2,0))</f>
        <v>3-21</v>
      </c>
      <c r="D108" s="127" t="str">
        <f t="array" ref="D108">INDEX(Dodges!$S$3:$U$84, MATCH($A$1,Dodges!$A$3:$A$85,0), MATCH(D$103,Dodges!$S$2:$U$2,0))</f>
        <v>6-20</v>
      </c>
      <c r="E108" s="127" t="str">
        <f t="array" ref="E108">INDEX(Dodges!$S$3:$U$84, MATCH($A$1,Dodges!$A$3:$A$85,0), MATCH(E$103,Dodges!$S$2:$U$2,0))</f>
        <v>真横：69
真上：88
真下：58</v>
      </c>
      <c r="F108" s="436"/>
      <c r="G108" s="436"/>
      <c r="H108" s="180"/>
      <c r="I108" s="180"/>
      <c r="J108" s="179"/>
      <c r="K108" s="179"/>
      <c r="L108" s="179"/>
      <c r="M108" s="179"/>
      <c r="N108" s="121"/>
      <c r="O108" s="180"/>
      <c r="P108" s="180"/>
      <c r="Q108" s="180"/>
      <c r="R108" s="180"/>
      <c r="S108" s="180"/>
      <c r="T108" s="180"/>
      <c r="U108" s="180"/>
      <c r="V108" s="180"/>
    </row>
    <row r="109">
      <c r="A109" s="438"/>
      <c r="B109" s="439"/>
      <c r="C109" s="431"/>
      <c r="D109" s="431"/>
      <c r="E109" s="440"/>
      <c r="F109" s="431"/>
      <c r="G109" s="431"/>
      <c r="H109" s="431"/>
      <c r="I109" s="431"/>
      <c r="J109" s="121"/>
      <c r="K109" s="319"/>
      <c r="L109" s="319"/>
      <c r="M109" s="319"/>
      <c r="N109" s="319"/>
      <c r="O109" s="180"/>
      <c r="P109" s="180"/>
      <c r="Q109" s="180"/>
      <c r="R109" s="180"/>
      <c r="S109" s="180"/>
      <c r="T109" s="180"/>
      <c r="U109" s="180"/>
      <c r="V109" s="180"/>
    </row>
    <row r="110">
      <c r="A110" s="441" t="s">
        <v>501</v>
      </c>
      <c r="B110" s="110"/>
      <c r="C110" s="320"/>
      <c r="D110" s="179"/>
      <c r="E110" s="320"/>
      <c r="F110" s="138"/>
      <c r="G110" s="138"/>
      <c r="H110" s="179"/>
      <c r="I110" s="179"/>
      <c r="J110" s="180"/>
      <c r="K110" s="180"/>
      <c r="L110" s="180"/>
      <c r="M110" s="180"/>
      <c r="N110" s="180"/>
      <c r="O110" s="180"/>
      <c r="P110" s="180"/>
      <c r="Q110" s="180"/>
      <c r="R110" s="180"/>
      <c r="S110" s="180"/>
      <c r="T110" s="180"/>
      <c r="U110" s="180"/>
      <c r="V110" s="180"/>
    </row>
    <row r="111" outlineLevel="1">
      <c r="A111" s="112"/>
      <c r="B111" s="114"/>
      <c r="C111" s="442" t="s">
        <v>487</v>
      </c>
      <c r="D111" s="442" t="s">
        <v>49</v>
      </c>
      <c r="E111" s="442" t="s">
        <v>48</v>
      </c>
      <c r="F111" s="442" t="s">
        <v>50</v>
      </c>
      <c r="G111" s="443" t="s">
        <v>51</v>
      </c>
      <c r="H111" s="320"/>
      <c r="I111" s="320"/>
      <c r="J111" s="179"/>
      <c r="K111" s="444" t="str">
        <f>'テンプレート'!K116</f>
        <v>アイテム取得</v>
      </c>
      <c r="L111" s="117"/>
      <c r="M111" s="445" t="str">
        <f>'テンプレート'!M116</f>
        <v>取得フレーム</v>
      </c>
      <c r="N111" s="445" t="str">
        <f>'テンプレート'!N116</f>
        <v>Duration</v>
      </c>
      <c r="O111" s="180"/>
      <c r="P111" s="180"/>
      <c r="Q111" s="180"/>
      <c r="R111" s="180"/>
      <c r="S111" s="180"/>
      <c r="T111" s="180"/>
      <c r="U111" s="180"/>
      <c r="V111" s="180"/>
    </row>
    <row r="112" outlineLevel="1">
      <c r="A112" s="446" t="s">
        <v>502</v>
      </c>
      <c r="B112" s="447" t="s">
        <v>503</v>
      </c>
      <c r="C112" s="448"/>
      <c r="D112" s="127">
        <f t="array" ref="D112">INDEX('Ledge  Tech'!$C$3:$C104, MATCH($A$1,'Ledge  Tech'!$A$3:$A$109,0), MATCH(D111,'Ledge  Tech'!$C$2,0))</f>
        <v>19</v>
      </c>
      <c r="E112" s="448"/>
      <c r="F112" s="448"/>
      <c r="G112" s="448"/>
      <c r="H112" s="320"/>
      <c r="I112" s="320"/>
      <c r="J112" s="121"/>
      <c r="K112" s="449" t="str">
        <f>'テンプレート'!K117</f>
        <v>小アイテム</v>
      </c>
      <c r="L112" s="450" t="str">
        <f>'テンプレート'!L117</f>
        <v>On-Spot</v>
      </c>
      <c r="M112" s="127" t="str">
        <f t="array" ref="M112">INDEX('Item Throws'!$C$3:$D$109, MATCH($A$1,'Item Throws'!$A$3:$A$109,0), MATCH(M$111,'Item Throws'!$C$2:$AA$2,0))</f>
        <v>-</v>
      </c>
      <c r="N112" s="127">
        <f t="array" ref="N112">INDEX('Item Throws'!$C$3:$D$109, MATCH($A$1,'Item Throws'!$A$3:$A$109,0), MATCH(N$111,'Item Throws'!$C$2:$AA$2,0))</f>
        <v>7</v>
      </c>
      <c r="O112" s="180"/>
      <c r="P112" s="180"/>
      <c r="Q112" s="180"/>
      <c r="R112" s="180"/>
      <c r="S112" s="180"/>
      <c r="T112" s="180"/>
      <c r="U112" s="180"/>
      <c r="V112" s="180"/>
    </row>
    <row r="113" outlineLevel="1">
      <c r="A113" s="222"/>
      <c r="B113" s="447" t="s">
        <v>455</v>
      </c>
      <c r="C113" s="127" t="str">
        <f t="array" ref="C113">INDEX('Ledge  Tech'!$D$3:$E104, MATCH($A$1,'Ledge  Tech'!$A$3:$A$109,0), MATCH(C111,'Ledge  Tech'!$D$2:$E$2,0))</f>
        <v>1-33</v>
      </c>
      <c r="D113" s="127">
        <f t="array" ref="D113">INDEX('Ledge  Tech'!$D$3:$E104, MATCH($A$1,'Ledge  Tech'!$A$3:$A$109,0), MATCH(D111,'Ledge  Tech'!$D$2:$E$2,0))</f>
        <v>34</v>
      </c>
      <c r="E113" s="448"/>
      <c r="F113" s="448"/>
      <c r="G113" s="448"/>
      <c r="H113" s="320"/>
      <c r="I113" s="320"/>
      <c r="J113" s="179"/>
      <c r="K113" s="207"/>
      <c r="L113" s="450" t="str">
        <f>'テンプレート'!L118</f>
        <v>歩き</v>
      </c>
      <c r="M113" s="127" t="str">
        <f t="array" ref="M113">INDEX('Item Throws'!$E$3:$F$109, MATCH($A$1,'Item Throws'!$A$3:$A$109,0), MATCH(M$111,'Item Throws'!$E$2:$AA$2,0))</f>
        <v>-</v>
      </c>
      <c r="N113" s="127">
        <f t="array" ref="N113">INDEX('Item Throws'!$E$3:$F$109, MATCH($A$1,'Item Throws'!$A$3:$A$109,0), MATCH(N$111,'Item Throws'!$E$2:$AA$2,0))</f>
        <v>19</v>
      </c>
      <c r="O113" s="180"/>
      <c r="P113" s="180"/>
      <c r="Q113" s="180"/>
      <c r="R113" s="180"/>
      <c r="S113" s="180"/>
      <c r="T113" s="180"/>
      <c r="U113" s="180"/>
      <c r="V113" s="180"/>
    </row>
    <row r="114" outlineLevel="1">
      <c r="A114" s="222"/>
      <c r="B114" s="447" t="s">
        <v>486</v>
      </c>
      <c r="C114" s="127" t="str">
        <f t="array" ref="C114">INDEX('Ledge  Tech'!$F$3:$G$109, MATCH($A$1,'Ledge  Tech'!$A$3:$A$109,0), MATCH(C111,'Ledge  Tech'!$F$2:$G$2,0))</f>
        <v>1-25</v>
      </c>
      <c r="D114" s="127">
        <f t="array" ref="D114">INDEX('Ledge  Tech'!$F$3:$G$109, MATCH($A$1,'Ledge  Tech'!$A$3:$A$109,0), MATCH(D111,'Ledge  Tech'!$F$2:$G$2,0))</f>
        <v>45</v>
      </c>
      <c r="E114" s="448"/>
      <c r="F114" s="448"/>
      <c r="G114" s="448"/>
      <c r="H114" s="320"/>
      <c r="I114" s="320"/>
      <c r="J114" s="121"/>
      <c r="K114" s="451" t="str">
        <f>'テンプレート'!K119</f>
        <v>アイテム投擲</v>
      </c>
      <c r="L114" s="117"/>
      <c r="M114" s="445" t="str">
        <f>'テンプレート'!M119</f>
        <v>投擲フレーム</v>
      </c>
      <c r="N114" s="445" t="str">
        <f>'テンプレート'!N119</f>
        <v>Duration</v>
      </c>
      <c r="O114" s="180"/>
      <c r="P114" s="180"/>
      <c r="Q114" s="180"/>
      <c r="R114" s="180"/>
      <c r="S114" s="180"/>
      <c r="T114" s="180"/>
      <c r="U114" s="180"/>
      <c r="V114" s="180"/>
    </row>
    <row r="115" outlineLevel="1">
      <c r="A115" s="222"/>
      <c r="B115" s="447" t="s">
        <v>505</v>
      </c>
      <c r="C115" s="127" t="str">
        <f t="array" ref="C115">INDEX('Ledge  Tech'!$H$3:$I$109, MATCH($A$1,'Ledge  Tech'!$A$3:$A$109,0), MATCH(C111,'Ledge  Tech'!$H$2:$I$2,0))</f>
        <v>1-12</v>
      </c>
      <c r="D115" s="127">
        <f t="array" ref="D115">INDEX('Ledge  Tech'!$H$3:$I$109, MATCH($A$1,'Ledge  Tech'!$A$3:$A$109,0), MATCH(D111,'Ledge  Tech'!$H$2:$I$2,0))</f>
        <v>14</v>
      </c>
      <c r="E115" s="448"/>
      <c r="F115" s="448"/>
      <c r="G115" s="448"/>
      <c r="H115" s="320"/>
      <c r="I115" s="320"/>
      <c r="J115" s="179"/>
      <c r="K115" s="1066" t="str">
        <f>'テンプレート'!K120</f>
        <v>Ground投擲</v>
      </c>
      <c r="L115" s="450" t="str">
        <f>'テンプレート'!L120</f>
        <v>前Throws</v>
      </c>
      <c r="M115" s="127" t="str">
        <f t="array" ref="M115">INDEX('Item Throws'!$G$3:$H$109, MATCH($A$1,'Item Throws'!$A$3:$A$109,0), MATCH(M$114,'Item Throws'!$G$2:$AA$2,0))</f>
        <v>8</v>
      </c>
      <c r="N115" s="127">
        <f t="array" ref="N115">INDEX('Item Throws'!$G$3:$H$109, MATCH($A$1,'Item Throws'!$A$3:$A$109,0), MATCH(N$114,'Item Throws'!$G$2:$AA$2,0))</f>
        <v>24</v>
      </c>
      <c r="O115" s="121"/>
      <c r="P115" s="121"/>
      <c r="Q115" s="121"/>
      <c r="R115" s="121"/>
      <c r="S115" s="121"/>
      <c r="T115" s="121"/>
      <c r="U115" s="121"/>
      <c r="V115" s="121"/>
    </row>
    <row r="116" outlineLevel="1">
      <c r="A116" s="207"/>
      <c r="B116" s="447" t="s">
        <v>506</v>
      </c>
      <c r="C116" s="127" t="str">
        <f t="array" ref="C116">INDEX('Ledge  Tech'!$J$3:$M$109, MATCH($A$1,'Ledge  Tech'!$A$3:$A$109,0), MATCH(C111,'Ledge  Tech'!$J$2:$M$2,0))</f>
        <v>1-23</v>
      </c>
      <c r="D116" s="127">
        <f t="array" ref="D116">INDEX('Ledge  Tech'!$J$3:$M$109, MATCH($A$1,'Ledge  Tech'!$A$3:$A$109,0), MATCH(D111,'Ledge  Tech'!$J$2:$M$2,0))</f>
        <v>55</v>
      </c>
      <c r="E116" s="127" t="str">
        <f t="array" ref="E116">INDEX('Ledge  Tech'!$J$3:$M$109, MATCH($A$1,'Ledge  Tech'!$A$3:$A$109,0), MATCH(E111,'Ledge  Tech'!$J$2:$M$2,0))</f>
        <v>21-23</v>
      </c>
      <c r="F116" s="127">
        <f t="array" ref="F116">INDEX('Ledge  Tech'!$J$3:$M$109, MATCH($A$1,'Ledge  Tech'!$A$3:$A$109,0), MATCH(F111,'Ledge  Tech'!$J$2:$M$2,0))</f>
        <v>10</v>
      </c>
      <c r="G116" s="127">
        <f>F116*1.2</f>
        <v>12</v>
      </c>
      <c r="H116" s="320"/>
      <c r="I116" s="320"/>
      <c r="J116" s="121"/>
      <c r="K116" s="222"/>
      <c r="L116" s="450" t="str">
        <f>'テンプレート'!L121</f>
        <v>後Throws</v>
      </c>
      <c r="M116" s="127" t="str">
        <f t="array" ref="M116">INDEX('Item Throws'!$I$3:$J$109, MATCH($A$1,'Item Throws'!$A$3:$A$109,0), MATCH(M$114,'Item Throws'!$I$2:$AA$2,0))</f>
        <v>11</v>
      </c>
      <c r="N116" s="127">
        <f t="array" ref="N116">INDEX('Item Throws'!$I$3:$J$109, MATCH($A$1,'Item Throws'!$A$3:$A$109,0), MATCH(N$114,'Item Throws'!$I$2:$AA$2,0))</f>
        <v>24</v>
      </c>
      <c r="O116" s="121"/>
      <c r="P116" s="121"/>
      <c r="Q116" s="121"/>
      <c r="R116" s="121"/>
      <c r="S116" s="121"/>
      <c r="T116" s="121"/>
      <c r="U116" s="121"/>
      <c r="V116" s="121"/>
    </row>
    <row r="117" outlineLevel="1">
      <c r="A117" s="446" t="s">
        <v>507</v>
      </c>
      <c r="B117" s="447" t="s">
        <v>455</v>
      </c>
      <c r="C117" s="127" t="str">
        <f t="array" ref="C117">INDEX('Ledge  Tech'!$N$3:$O$109, MATCH($A$1,'Ledge  Tech'!$A$3:$A$109,0), MATCH(C111,'Ledge  Tech'!$N$2:$O$2,0))</f>
        <v>1-20</v>
      </c>
      <c r="D117" s="127">
        <f t="array" ref="D117">INDEX('Ledge  Tech'!$N$3:$O$109, MATCH($A$1,'Ledge  Tech'!$A$3:$A$109,0), MATCH(D111,'Ledge  Tech'!$N$2:$O$2,0))</f>
        <v>26</v>
      </c>
      <c r="E117" s="448"/>
      <c r="F117" s="448"/>
      <c r="G117" s="448"/>
      <c r="H117" s="320"/>
      <c r="I117" s="320"/>
      <c r="J117" s="179"/>
      <c r="K117" s="222"/>
      <c r="L117" s="450" t="str">
        <f>'テンプレート'!L122</f>
        <v>上Throws</v>
      </c>
      <c r="M117" s="127" t="str">
        <f t="array" ref="M117">INDEX('Item Throws'!$K$3:$L$109, MATCH($A$1,'Item Throws'!$A$3:$A$109,0), MATCH(M$114,'Item Throws'!$K$2:$AA$2,0))</f>
        <v>12</v>
      </c>
      <c r="N117" s="127">
        <f t="array" ref="N117">INDEX('Item Throws'!$K$3:$L$109, MATCH($A$1,'Item Throws'!$A$3:$A$109,0), MATCH(N$114,'Item Throws'!$K$2:$AA$2,0))</f>
        <v>23</v>
      </c>
      <c r="O117" s="320"/>
      <c r="P117" s="320"/>
      <c r="Q117" s="320"/>
      <c r="R117" s="320"/>
      <c r="S117" s="320"/>
      <c r="T117" s="320"/>
      <c r="U117" s="320"/>
      <c r="V117" s="320"/>
    </row>
    <row r="118" outlineLevel="1">
      <c r="A118" s="222"/>
      <c r="B118" s="447" t="s">
        <v>496</v>
      </c>
      <c r="C118" s="127" t="str">
        <f t="array" ref="C118">INDEX('Ledge  Tech'!$P$3:$Q$109, MATCH($A$1,'Ledge  Tech'!$A$3:$A$109,0), MATCH(C111,'Ledge  Tech'!$P$2:$Q$2,0))</f>
        <v>1-20</v>
      </c>
      <c r="D118" s="127">
        <f t="array" ref="D118">INDEX('Ledge  Tech'!$P$3:$Q$109, MATCH($A$1,'Ledge  Tech'!$A$3:$A$109,0), MATCH(D111,'Ledge  Tech'!$P$2:$Q$2,0))</f>
        <v>40</v>
      </c>
      <c r="E118" s="448"/>
      <c r="F118" s="448"/>
      <c r="G118" s="448"/>
      <c r="H118" s="320"/>
      <c r="I118" s="320"/>
      <c r="J118" s="121"/>
      <c r="K118" s="222"/>
      <c r="L118" s="450" t="str">
        <f>'テンプレート'!L123</f>
        <v>下Throws</v>
      </c>
      <c r="M118" s="127" t="str">
        <f t="array" ref="M118">INDEX('Item Throws'!$M$3:$N$109, MATCH($A$1,'Item Throws'!$A$3:$A$109,0), MATCH(M$114,'Item Throws'!$M$2:$AA$2,0))</f>
        <v>7</v>
      </c>
      <c r="N118" s="127">
        <f t="array" ref="N118">INDEX('Item Throws'!$M$3:$N$109, MATCH($A$1,'Item Throws'!$A$3:$A$109,0), MATCH(N$114,'Item Throws'!$M$2:$AA$2,0))</f>
        <v>19</v>
      </c>
      <c r="O118" s="180"/>
      <c r="P118" s="180"/>
      <c r="Q118" s="180"/>
      <c r="R118" s="180"/>
      <c r="S118" s="180"/>
      <c r="T118" s="180"/>
      <c r="U118" s="180"/>
      <c r="V118" s="180"/>
    </row>
    <row r="119" outlineLevel="1">
      <c r="A119" s="207"/>
      <c r="B119" s="447" t="s">
        <v>497</v>
      </c>
      <c r="C119" s="127" t="str">
        <f t="array" ref="C119">INDEX('Ledge  Tech'!$R$3:$S$109, MATCH($A$1,'Ledge  Tech'!$A$3:$A$109,0), MATCH(C111,'Ledge  Tech'!$R$2:$S$2,0))</f>
        <v>1-20</v>
      </c>
      <c r="D119" s="127">
        <f t="array" ref="D119">INDEX('Ledge  Tech'!$R$3:$S$109, MATCH($A$1,'Ledge  Tech'!$A$3:$A$109,0), MATCH(D111,'Ledge  Tech'!$R$2:$S$2,0))</f>
        <v>40</v>
      </c>
      <c r="E119" s="448"/>
      <c r="F119" s="448"/>
      <c r="G119" s="448"/>
      <c r="H119" s="320"/>
      <c r="I119" s="320"/>
      <c r="J119" s="179"/>
      <c r="K119" s="222"/>
      <c r="L119" s="453" t="str">
        <f>'テンプレート'!L124</f>
        <v>ダッシュ</v>
      </c>
      <c r="M119" s="127" t="str">
        <f t="array" ref="M119">INDEX('Item Throws'!$O$3:$P$109, MATCH($A$1,'Item Throws'!$A$3:$A$109,0), MATCH(M$114,'Item Throws'!$O$2:$AA$2,0))</f>
        <v>5</v>
      </c>
      <c r="N119" s="127">
        <f t="array" ref="N119">INDEX('Item Throws'!$O$3:$P$109, MATCH($A$1,'Item Throws'!$A$3:$A$109,0), MATCH(N$114,'Item Throws'!$O$2:$AA$2,0))</f>
        <v>29</v>
      </c>
      <c r="O119" s="180"/>
      <c r="P119" s="180"/>
      <c r="Q119" s="180"/>
      <c r="R119" s="180"/>
      <c r="S119" s="180"/>
      <c r="T119" s="180"/>
      <c r="U119" s="180"/>
      <c r="V119" s="180"/>
    </row>
    <row r="120" outlineLevel="1">
      <c r="A120" s="446" t="s">
        <v>508</v>
      </c>
      <c r="B120" s="447" t="s">
        <v>509</v>
      </c>
      <c r="C120" s="448"/>
      <c r="D120" s="127" t="str">
        <f t="array" ref="D120">INDEX('Get-Ups'!$C$3:$C104, MATCH($A$1,'Get-Ups'!$A$3:$A$109,0), MATCH(D111,'Get-Ups'!$C$2:$AD$2,0))</f>
        <v>25</v>
      </c>
      <c r="E120" s="448"/>
      <c r="F120" s="448"/>
      <c r="G120" s="448"/>
      <c r="H120" s="320"/>
      <c r="I120" s="320"/>
      <c r="J120" s="121"/>
      <c r="K120" s="207"/>
      <c r="L120" s="453" t="str">
        <f>'テンプレート'!L125</f>
        <v>On-Spot捨て</v>
      </c>
      <c r="M120" s="127" t="str">
        <f t="array" ref="M120">INDEX('Item Throws'!$Q$3:$R$109, MATCH($A$1,'Item Throws'!$A$3:$A$109,0), MATCH(M$114,'Item Throws'!$Q$2:$AA$2,0))</f>
        <v>6</v>
      </c>
      <c r="N120" s="127">
        <f t="array" ref="N120">INDEX('Item Throws'!$Q$3:$R$109, MATCH($A$1,'Item Throws'!$A$3:$A$109,0), MATCH(N$114,'Item Throws'!$Q$2:$AA$2,0))</f>
        <v>23</v>
      </c>
      <c r="O120" s="180"/>
      <c r="P120" s="180"/>
      <c r="Q120" s="180"/>
      <c r="R120" s="180"/>
      <c r="S120" s="180"/>
      <c r="T120" s="180"/>
      <c r="U120" s="180"/>
      <c r="V120" s="180"/>
    </row>
    <row r="121" outlineLevel="1">
      <c r="A121" s="222"/>
      <c r="B121" s="447" t="s">
        <v>455</v>
      </c>
      <c r="C121" s="454" t="str">
        <f t="array" ref="C121">INDEX('Get-Ups'!$D$3:$E104, MATCH($A$1,'Get-Ups'!$A$3:$A$109,0), MATCH(C111,'Get-Ups'!$D$2:$AD$2,0))</f>
        <v>1-22</v>
      </c>
      <c r="D121" s="455">
        <f t="array" ref="D121">INDEX('Get-Ups'!$D$3:$E104, MATCH($A$1,'Get-Ups'!$A$3:$A$109,0), MATCH(D111,'Get-Ups'!$D$2:$AD$2,0))</f>
        <v>29</v>
      </c>
      <c r="E121" s="448"/>
      <c r="F121" s="448"/>
      <c r="G121" s="448"/>
      <c r="H121" s="320"/>
      <c r="I121" s="320"/>
      <c r="J121" s="179"/>
      <c r="K121" s="1066" t="str">
        <f>'テンプレート'!K126</f>
        <v>Air投擲</v>
      </c>
      <c r="L121" s="450" t="str">
        <f>'テンプレート'!L126</f>
        <v>前Throws</v>
      </c>
      <c r="M121" s="127" t="str">
        <f t="array" ref="M121">INDEX('Item Throws'!$S$3:$T$109, MATCH($A$1,'Item Throws'!$A$3:$A$109,0), MATCH(M$114,'Item Throws'!$S$2:$AA$2,0))</f>
        <v>8</v>
      </c>
      <c r="N121" s="127">
        <f t="array" ref="N121">INDEX('Item Throws'!$S$3:$T$109, MATCH($A$1,'Item Throws'!$A$3:$A$109,0), MATCH(N$114,'Item Throws'!$S$2:$AA$2,0))</f>
        <v>24</v>
      </c>
      <c r="O121" s="180"/>
      <c r="P121" s="180"/>
      <c r="Q121" s="180"/>
      <c r="R121" s="180"/>
      <c r="S121" s="180"/>
      <c r="T121" s="180"/>
      <c r="U121" s="180"/>
      <c r="V121" s="180"/>
    </row>
    <row r="122" outlineLevel="1">
      <c r="A122" s="222"/>
      <c r="B122" s="447" t="s">
        <v>496</v>
      </c>
      <c r="C122" s="454" t="str">
        <f t="array" ref="C122">INDEX('Get-Ups'!$F$3:$G$109, MATCH($A$1,'Get-Ups'!$A$3:$A$109,0), MATCH(C111,'Get-Ups'!$F$2:$AD$2,0))</f>
        <v>1-21</v>
      </c>
      <c r="D122" s="455">
        <f t="array" ref="D122">INDEX('Get-Ups'!$F$3:$G$109, MATCH($A$1,'Get-Ups'!$A$3:$A$109,0), MATCH(D111,'Get-Ups'!$F$2:$AD$2,0))</f>
        <v>35</v>
      </c>
      <c r="E122" s="448"/>
      <c r="F122" s="448"/>
      <c r="G122" s="448"/>
      <c r="H122" s="320"/>
      <c r="I122" s="320"/>
      <c r="J122" s="121"/>
      <c r="K122" s="222"/>
      <c r="L122" s="450" t="str">
        <f>'テンプレート'!L127</f>
        <v>後Throws</v>
      </c>
      <c r="M122" s="127" t="str">
        <f t="array" ref="M122">INDEX('Item Throws'!$U$3:$V$109, MATCH($A$1,'Item Throws'!$A$3:$A$109,0), MATCH(M$114,'Item Throws'!$U$2:$AA$2,0))</f>
        <v>11</v>
      </c>
      <c r="N122" s="127">
        <f t="array" ref="N122">INDEX('Item Throws'!$U$3:$V$109, MATCH($A$1,'Item Throws'!$A$3:$A$109,0), MATCH(N$114,'Item Throws'!$U$2:$AA$2,0))</f>
        <v>24</v>
      </c>
      <c r="O122" s="180"/>
      <c r="P122" s="180"/>
      <c r="Q122" s="180"/>
      <c r="R122" s="180"/>
      <c r="S122" s="180"/>
      <c r="T122" s="180"/>
      <c r="U122" s="180"/>
      <c r="V122" s="180"/>
    </row>
    <row r="123" outlineLevel="1">
      <c r="A123" s="222"/>
      <c r="B123" s="447" t="s">
        <v>497</v>
      </c>
      <c r="C123" s="127" t="str">
        <f t="array" ref="C123">INDEX('Get-Ups'!$H$3:$I$109, MATCH($A$1,'Get-Ups'!$A$3:$A$109,0), MATCH(C111,'Get-Ups'!$H$2:$AD$2,0))</f>
        <v>1-22</v>
      </c>
      <c r="D123" s="127">
        <f t="array" ref="D123">INDEX('Get-Ups'!$H$3:$I$109, MATCH($A$1,'Get-Ups'!$A$3:$A$109,0), MATCH(D111,'Get-Ups'!$H$2:$AD$2,0))</f>
        <v>35</v>
      </c>
      <c r="E123" s="448"/>
      <c r="F123" s="448"/>
      <c r="G123" s="448"/>
      <c r="H123" s="320"/>
      <c r="I123" s="320"/>
      <c r="J123" s="179"/>
      <c r="K123" s="222"/>
      <c r="L123" s="450" t="str">
        <f>'テンプレート'!L128</f>
        <v>上Throws</v>
      </c>
      <c r="M123" s="127" t="str">
        <f t="array" ref="M123">INDEX('Item Throws'!$W$3:$X$109, MATCH($A$1,'Item Throws'!$A$3:$A$109,0), MATCH(M$114,'Item Throws'!$W$2:$AA$2,0))</f>
        <v>12</v>
      </c>
      <c r="N123" s="127">
        <f t="array" ref="N123">INDEX('Item Throws'!$W$3:$X$109, MATCH($A$1,'Item Throws'!$A$3:$A$109,0), MATCH(N$114,'Item Throws'!$W$2:$AA$2,0))</f>
        <v>23</v>
      </c>
      <c r="O123" s="180"/>
      <c r="P123" s="180"/>
      <c r="Q123" s="180"/>
      <c r="R123" s="180"/>
      <c r="S123" s="180"/>
      <c r="T123" s="180"/>
      <c r="U123" s="180"/>
      <c r="V123" s="180"/>
    </row>
    <row r="124" outlineLevel="1">
      <c r="A124" s="222"/>
      <c r="B124" s="447" t="s">
        <v>510</v>
      </c>
      <c r="C124" s="456" t="str">
        <f t="array" ref="C124">INDEX('Get-Ups'!$J$3:$M$109, MATCH($A$1,'Get-Ups'!$A$3:$A$109,0), MATCH(C111,'Get-Ups'!$J$2:$AD$2,0))</f>
        <v>1-25</v>
      </c>
      <c r="D124" s="457">
        <f t="array" ref="D124">INDEX('Get-Ups'!$J$3:$M$109, MATCH($A$1,'Get-Ups'!$A$3:$A$109,0), MATCH(D111,'Get-Ups'!$J$2:$AD$2,0))</f>
        <v>45</v>
      </c>
      <c r="E124" s="454" t="str">
        <f t="array" ref="E124">INDEX('Get-Ups'!$J$3:$M$109, MATCH($A$1,'Get-Ups'!$A$3:$A$109,0), MATCH(E111,'Get-Ups'!$J$2:$AD$2,0))</f>
        <v>19-20</v>
      </c>
      <c r="F124" s="455">
        <f t="array" ref="F124">INDEX('Get-Ups'!$J$3:$M$109, MATCH($A$1,'Get-Ups'!$A$3:$A$109,0), MATCH(F111,'Get-Ups'!$J$2:$AD$2,0))</f>
        <v>7</v>
      </c>
      <c r="G124" s="127">
        <f t="shared" ref="G124:G125" si="1">F124*1.2</f>
        <v>8.4</v>
      </c>
      <c r="H124" s="320"/>
      <c r="I124" s="320"/>
      <c r="J124" s="121"/>
      <c r="K124" s="207"/>
      <c r="L124" s="450" t="str">
        <f>'テンプレート'!L129</f>
        <v>下Throws</v>
      </c>
      <c r="M124" s="127" t="str">
        <f t="array" ref="M124">INDEX('Item Throws'!$Y$3:$Z$109, MATCH($A$1,'Item Throws'!$A$3:$A$109,0), MATCH(M$114,'Item Throws'!$Y$2:$AA$2,0))</f>
        <v>7</v>
      </c>
      <c r="N124" s="127">
        <f t="array" ref="N124">INDEX('Item Throws'!$Y$3:$Z$109, MATCH($A$1,'Item Throws'!$A$3:$A$109,0), MATCH(N$114,'Item Throws'!$Y$2:$AA$2,0))</f>
        <v>19</v>
      </c>
      <c r="O124" s="121"/>
      <c r="P124" s="121"/>
      <c r="Q124" s="121"/>
      <c r="R124" s="121"/>
      <c r="S124" s="121"/>
      <c r="T124" s="121"/>
      <c r="U124" s="121"/>
      <c r="V124" s="121"/>
    </row>
    <row r="125" outlineLevel="1">
      <c r="A125" s="207"/>
      <c r="B125" s="458" t="s">
        <v>511</v>
      </c>
      <c r="C125" s="207"/>
      <c r="D125" s="207"/>
      <c r="E125" s="454" t="str">
        <f t="array" ref="E125">INDEX('Get-Ups'!$N$3:$O$109, MATCH($A$1,'Get-Ups'!$A$3:$A$109,0), MATCH(E111,'Get-Ups'!$N$2:$AD$2,0))</f>
        <v>24-25</v>
      </c>
      <c r="F125" s="455">
        <f t="array" ref="F125">INDEX('Get-Ups'!$N$3:$O$109, MATCH($A$1,'Get-Ups'!$A$3:$A$109,0), MATCH(F111,'Get-Ups'!$N$2:$AD$2,0))</f>
        <v>7</v>
      </c>
      <c r="G125" s="127">
        <f t="shared" si="1"/>
        <v>8.4</v>
      </c>
      <c r="H125" s="320"/>
      <c r="I125" s="320"/>
      <c r="J125" s="121"/>
      <c r="K125" s="459" t="str">
        <f>'テンプレート'!K130</f>
        <v>踏み台ジャンプ</v>
      </c>
      <c r="L125" s="224"/>
      <c r="M125" s="445" t="str">
        <f>'テンプレート'!M130</f>
        <v>Duration</v>
      </c>
      <c r="N125" s="138"/>
      <c r="O125" s="121"/>
      <c r="P125" s="121"/>
      <c r="Q125" s="121"/>
      <c r="R125" s="121"/>
      <c r="S125" s="121"/>
      <c r="T125" s="121"/>
      <c r="U125" s="121"/>
      <c r="V125" s="121"/>
    </row>
    <row r="126" outlineLevel="1">
      <c r="A126" s="446" t="s">
        <v>512</v>
      </c>
      <c r="B126" s="447" t="s">
        <v>509</v>
      </c>
      <c r="C126" s="448"/>
      <c r="D126" s="454" t="str">
        <f t="array" ref="D126">INDEX('Get-Ups'!$C$3:$C104, MATCH($A$1,'Get-Ups'!$A$3:$A$109,0), MATCH(D111,'Get-Ups'!$C$2,0))</f>
        <v>25</v>
      </c>
      <c r="E126" s="448"/>
      <c r="F126" s="448"/>
      <c r="G126" s="448"/>
      <c r="H126" s="320"/>
      <c r="I126" s="320"/>
      <c r="J126" s="179"/>
      <c r="K126" s="460" t="str">
        <f>'テンプレート'!K131</f>
        <v>踏み</v>
      </c>
      <c r="L126" s="461" t="str">
        <f>'テンプレート'!L131</f>
        <v>踏み</v>
      </c>
      <c r="M126" s="127" t="str">
        <f t="array" ref="M126">INDEX('共通動作その他'!$C$3:$C$102, MATCH($A$1,'共通動作その他'!$A$3:$A$102,0), MATCH(M$125,'共通動作その他'!$C$2:$AA$2,0))</f>
        <v>-</v>
      </c>
      <c r="N126" s="462"/>
      <c r="O126" s="121"/>
      <c r="P126" s="121"/>
      <c r="Q126" s="121"/>
      <c r="R126" s="121"/>
      <c r="S126" s="121"/>
      <c r="T126" s="121"/>
      <c r="U126" s="121"/>
      <c r="V126" s="121"/>
    </row>
    <row r="127" outlineLevel="1">
      <c r="A127" s="222"/>
      <c r="B127" s="447" t="s">
        <v>455</v>
      </c>
      <c r="C127" s="454" t="str">
        <f t="array" ref="C127">INDEX('Get-Ups'!$P$3:$Q$109, MATCH($A$1,'Get-Ups'!$A$3:$A$109,0), MATCH(C111,'Get-Ups'!$P$2:$AD$2,0))</f>
        <v>1-22</v>
      </c>
      <c r="D127" s="455">
        <f t="array" ref="D127">INDEX('Get-Ups'!$P$3:$Q$109, MATCH($A$1,'Get-Ups'!$A$3:$A$109,0), MATCH(D111,'Get-Ups'!$P$2:$AD$2,0))</f>
        <v>29</v>
      </c>
      <c r="E127" s="448"/>
      <c r="F127" s="448"/>
      <c r="G127" s="448"/>
      <c r="H127" s="320"/>
      <c r="I127" s="320"/>
      <c r="J127" s="121"/>
      <c r="K127" s="452" t="str">
        <f>'テンプレート'!K132</f>
        <v>踏まれ</v>
      </c>
      <c r="L127" s="461" t="str">
        <f>'テンプレート'!L132</f>
        <v>Ground踏まれ</v>
      </c>
      <c r="M127" s="127" t="str">
        <f t="array" ref="M127">INDEX('共通動作その他'!$D$3:$D$102, MATCH($A$1,'共通動作その他'!$A$3:$A$102,0), MATCH(M$125,'共通動作その他'!$D$2:$AA$2,0))</f>
        <v>-</v>
      </c>
      <c r="N127" s="462"/>
      <c r="O127" s="320"/>
      <c r="P127" s="320"/>
      <c r="Q127" s="320"/>
      <c r="R127" s="320"/>
      <c r="S127" s="320"/>
      <c r="T127" s="320"/>
      <c r="U127" s="320"/>
      <c r="V127" s="320"/>
    </row>
    <row r="128" outlineLevel="1">
      <c r="A128" s="222"/>
      <c r="B128" s="447" t="s">
        <v>496</v>
      </c>
      <c r="C128" s="454" t="str">
        <f t="array" ref="C128">INDEX('Get-Ups'!$R$3:$S$109, MATCH($A$1,'Get-Ups'!$A$3:$A$109,0), MATCH(C111,'Get-Ups'!$R$2:$AD$2,0))</f>
        <v>1-19</v>
      </c>
      <c r="D128" s="455">
        <f t="array" ref="D128">INDEX('Get-Ups'!$R$3:$S$109, MATCH($A$1,'Get-Ups'!$A$3:$A$109,0), MATCH(D111,'Get-Ups'!$R$2:$AD$2,0))</f>
        <v>35</v>
      </c>
      <c r="E128" s="448"/>
      <c r="F128" s="448"/>
      <c r="G128" s="448"/>
      <c r="H128" s="320"/>
      <c r="I128" s="320"/>
      <c r="J128" s="179"/>
      <c r="K128" s="222"/>
      <c r="L128" s="461" t="str">
        <f>'テンプレート'!L133</f>
        <v>Ground硬直</v>
      </c>
      <c r="M128" s="127" t="str">
        <f t="array" ref="M128">INDEX('共通動作その他'!$E$3:$E$102, MATCH($A$1,'共通動作その他'!$A$3:$A$102,0), MATCH(M$125,'共通動作その他'!$E$2:$AA$2,0))</f>
        <v>-</v>
      </c>
      <c r="N128" s="108"/>
      <c r="O128" s="180"/>
      <c r="P128" s="180"/>
      <c r="Q128" s="180"/>
      <c r="R128" s="180"/>
      <c r="S128" s="180"/>
      <c r="T128" s="180"/>
      <c r="U128" s="180"/>
      <c r="V128" s="180"/>
    </row>
    <row r="129" outlineLevel="1">
      <c r="A129" s="222"/>
      <c r="B129" s="447" t="s">
        <v>497</v>
      </c>
      <c r="C129" s="454" t="str">
        <f t="array" ref="C129">INDEX('Get-Ups'!$T$3:$U$109, MATCH($A$1,'Get-Ups'!$A$3:$A$109,0), MATCH(C111,'Get-Ups'!$T$2:$AD$2,0))</f>
        <v>1-24</v>
      </c>
      <c r="D129" s="455">
        <f t="array" ref="D129">INDEX('Get-Ups'!$T$3:$U$109, MATCH($A$1,'Get-Ups'!$A$3:$A$109,0), MATCH(D111,'Get-Ups'!$T$2:$AD$2,0))</f>
        <v>35</v>
      </c>
      <c r="E129" s="448"/>
      <c r="F129" s="448"/>
      <c r="G129" s="448"/>
      <c r="H129" s="320"/>
      <c r="I129" s="320"/>
      <c r="J129" s="121"/>
      <c r="K129" s="222"/>
      <c r="L129" s="461" t="str">
        <f>'テンプレート'!L134</f>
        <v>Air踏まれ</v>
      </c>
      <c r="M129" s="127" t="str">
        <f t="array" ref="M129">INDEX('共通動作その他'!$F$3:$F$102, MATCH($A$1,'共通動作その他'!$A$3:$A$102,0), MATCH(M$125,'共通動作その他'!$F$2:$AA$2,0))</f>
        <v>-</v>
      </c>
      <c r="N129" s="108"/>
      <c r="O129" s="180"/>
      <c r="P129" s="180"/>
      <c r="Q129" s="180"/>
      <c r="R129" s="180"/>
      <c r="S129" s="180"/>
      <c r="T129" s="180"/>
      <c r="U129" s="180"/>
      <c r="V129" s="180"/>
    </row>
    <row r="130" outlineLevel="1">
      <c r="A130" s="222"/>
      <c r="B130" s="447" t="s">
        <v>510</v>
      </c>
      <c r="C130" s="456" t="str">
        <f t="array" ref="C130">INDEX('Get-Ups'!$V$3:$Y$109, MATCH($A$1,'Get-Ups'!$A$3:$A$109,0), MATCH(C111,'Get-Ups'!$V$2:$AD$2,0))</f>
        <v>1-25</v>
      </c>
      <c r="D130" s="457">
        <f t="array" ref="D130">INDEX('Get-Ups'!$V$3:$Y$109, MATCH($A$1,'Get-Ups'!$A$3:$A$109,0), MATCH(D111,'Get-Ups'!$V$2:$AD$2,0))</f>
        <v>45</v>
      </c>
      <c r="E130" s="454" t="str">
        <f t="array" ref="E130">INDEX('Get-Ups'!$V$3:$Y$109, MATCH($A$1,'Get-Ups'!$A$3:$A$109,0), MATCH(E111,'Get-Ups'!$V$2:$AD$2,0))</f>
        <v>19-20</v>
      </c>
      <c r="F130" s="455">
        <f t="array" ref="F130">INDEX('Get-Ups'!$V$3:$Y$109, MATCH($A$1,'Get-Ups'!$A$3:$A$109,0), MATCH(F111,'Get-Ups'!$V$2:$AD$2,0))</f>
        <v>7</v>
      </c>
      <c r="G130" s="127">
        <f t="shared" ref="G130:G131" si="2">F130*1.2</f>
        <v>8.4</v>
      </c>
      <c r="H130" s="320"/>
      <c r="I130" s="320"/>
      <c r="J130" s="179"/>
      <c r="K130" s="222"/>
      <c r="L130" s="461" t="str">
        <f>'テンプレート'!L135</f>
        <v>Air落下</v>
      </c>
      <c r="M130" s="127" t="str">
        <f t="array" ref="M130">INDEX('共通動作その他'!$G$3:$G$102, MATCH($A$1,'共通動作その他'!$A$3:$A$102,0), MATCH(M$125,'共通動作その他'!$G$2:$AA$2,0))</f>
        <v>-</v>
      </c>
      <c r="N130" s="108"/>
      <c r="O130" s="180"/>
      <c r="P130" s="180"/>
      <c r="Q130" s="180"/>
      <c r="R130" s="180"/>
      <c r="S130" s="180"/>
      <c r="T130" s="180"/>
      <c r="U130" s="180"/>
      <c r="V130" s="180"/>
    </row>
    <row r="131" outlineLevel="1">
      <c r="A131" s="207"/>
      <c r="B131" s="458" t="s">
        <v>511</v>
      </c>
      <c r="C131" s="207"/>
      <c r="D131" s="207"/>
      <c r="E131" s="454" t="str">
        <f t="array" ref="E131">INDEX('Get-Ups'!$Z$3:$AA$109, MATCH($A$1,'Get-Ups'!$A$3:$A$109,0), MATCH(E111,'Get-Ups'!$Z$2:$AD$2,0))</f>
        <v>24-25</v>
      </c>
      <c r="F131" s="455">
        <f t="array" ref="F131">INDEX('Get-Ups'!$Z$3:$AA$109, MATCH($A$1,'Get-Ups'!$A$3:$A$109,0), MATCH(F111,'Get-Ups'!$Z$2:$AD$2,0))</f>
        <v>7</v>
      </c>
      <c r="G131" s="127">
        <f t="shared" si="2"/>
        <v>8.4</v>
      </c>
      <c r="H131" s="320"/>
      <c r="I131" s="320"/>
      <c r="J131" s="179"/>
      <c r="K131" s="451" t="str">
        <f>'テンプレート'!K136</f>
        <v>倒れダメージ</v>
      </c>
      <c r="L131" s="120"/>
      <c r="M131" s="445" t="str">
        <f>'テンプレート'!M136</f>
        <v>Duration</v>
      </c>
      <c r="N131" s="108"/>
      <c r="O131" s="180"/>
      <c r="P131" s="180"/>
      <c r="Q131" s="180"/>
      <c r="R131" s="180"/>
      <c r="S131" s="180"/>
      <c r="T131" s="180"/>
      <c r="U131" s="180"/>
      <c r="V131" s="180"/>
    </row>
    <row r="132" outlineLevel="1">
      <c r="A132" s="446" t="s">
        <v>513</v>
      </c>
      <c r="B132" s="447" t="s">
        <v>514</v>
      </c>
      <c r="C132" s="454" t="str">
        <f t="array" ref="C132">INDEX(Tripping!$C$3:$D104, MATCH($A$1,Tripping!$A$3:$A$109,0), MATCH(C111,Tripping!$C$2:$AC$2,0))</f>
        <v>1-5</v>
      </c>
      <c r="D132" s="455">
        <f t="array" ref="D132">INDEX(Tripping!$C$3:$D104, MATCH($A$1,Tripping!$A$3:$A$109,0), MATCH(D111,Tripping!$C$2:$AC$2,0))</f>
        <v>29</v>
      </c>
      <c r="E132" s="448"/>
      <c r="F132" s="448"/>
      <c r="G132" s="448"/>
      <c r="H132" s="320"/>
      <c r="I132" s="320"/>
      <c r="J132" s="121"/>
      <c r="K132" s="460" t="str">
        <f>'テンプレート'!K137</f>
        <v>あお向け倒れ</v>
      </c>
      <c r="L132" s="453" t="str">
        <f>'テンプレート'!L137</f>
        <v>モーション大</v>
      </c>
      <c r="M132" s="127" t="str">
        <f t="array" ref="M132">INDEX('共通動作その他'!$H$3:$H$102, MATCH($A$1,'共通動作その他'!$A$3:$A$102,0), MATCH(M$131,'共通動作その他'!$H$2:$AA$2,0))</f>
        <v>-</v>
      </c>
      <c r="N132" s="462"/>
      <c r="O132" s="180"/>
      <c r="P132" s="180"/>
      <c r="Q132" s="180"/>
      <c r="R132" s="180"/>
      <c r="S132" s="180"/>
      <c r="T132" s="180"/>
      <c r="U132" s="180"/>
      <c r="V132" s="180"/>
    </row>
    <row r="133" outlineLevel="1">
      <c r="A133" s="222"/>
      <c r="B133" s="447" t="s">
        <v>515</v>
      </c>
      <c r="C133" s="454" t="str">
        <f t="array" ref="C133">INDEX(Tripping!$E$3:$F104, MATCH($A$1,Tripping!$A$3:$A$109,0), MATCH(C111,Tripping!$E$2:$AC$2,0))</f>
        <v>1-5</v>
      </c>
      <c r="D133" s="455">
        <f t="array" ref="D133">INDEX(Tripping!$E$3:$F104, MATCH($A$1,Tripping!$A$3:$A$109,0), MATCH(D111,Tripping!$E$2:$AC$2,0))</f>
        <v>39</v>
      </c>
      <c r="E133" s="448"/>
      <c r="F133" s="448"/>
      <c r="G133" s="448"/>
      <c r="H133" s="320"/>
      <c r="I133" s="320"/>
      <c r="J133" s="179"/>
      <c r="K133" s="460" t="str">
        <f>'テンプレート'!K138</f>
        <v>うつ伏せ倒れ</v>
      </c>
      <c r="L133" s="453" t="str">
        <f>'テンプレート'!L138</f>
        <v>モーション大</v>
      </c>
      <c r="M133" s="127" t="str">
        <f t="array" ref="M133">INDEX('共通動作その他'!$I$3:$I$102, MATCH($A$1,'共通動作その他'!$A$3:$A$102,0), MATCH(M$131,'共通動作その他'!$I$2:$AA$2,0))</f>
        <v>-</v>
      </c>
      <c r="N133" s="462"/>
      <c r="O133" s="180"/>
      <c r="P133" s="180"/>
      <c r="Q133" s="180"/>
      <c r="R133" s="180"/>
      <c r="S133" s="180"/>
      <c r="T133" s="180"/>
      <c r="U133" s="180"/>
      <c r="V133" s="180"/>
    </row>
    <row r="134" outlineLevel="1">
      <c r="A134" s="222"/>
      <c r="B134" s="447" t="s">
        <v>455</v>
      </c>
      <c r="C134" s="454" t="str">
        <f t="array" ref="C134">INDEX(Tripping!$G$3:$H$109, MATCH($A$1,Tripping!$A$3:$A$109,0), MATCH(C111,Tripping!$G$2:$AC$2,0))</f>
        <v>1-16</v>
      </c>
      <c r="D134" s="455">
        <f t="array" ref="D134">INDEX(Tripping!$G$3:$H$109, MATCH($A$1,Tripping!$A$3:$A$109,0), MATCH(D111,Tripping!$G$2:$AC$2,0))</f>
        <v>21</v>
      </c>
      <c r="E134" s="448"/>
      <c r="F134" s="448"/>
      <c r="G134" s="448"/>
      <c r="H134" s="320"/>
      <c r="I134" s="320"/>
      <c r="J134" s="121"/>
      <c r="K134" s="451" t="str">
        <f>'テンプレート'!K139</f>
        <v/>
      </c>
      <c r="L134" s="120"/>
      <c r="M134" s="445" t="str">
        <f>'テンプレート'!M139</f>
        <v/>
      </c>
      <c r="N134" s="108"/>
      <c r="O134" s="180"/>
      <c r="P134" s="180"/>
      <c r="Q134" s="180"/>
      <c r="R134" s="180"/>
      <c r="S134" s="180"/>
      <c r="T134" s="180"/>
      <c r="U134" s="180"/>
      <c r="V134" s="180"/>
    </row>
    <row r="135" outlineLevel="1">
      <c r="A135" s="222"/>
      <c r="B135" s="447" t="s">
        <v>496</v>
      </c>
      <c r="C135" s="454" t="str">
        <f t="array" ref="C135">INDEX(Tripping!$I$3:$J$109, MATCH($A$1,Tripping!$A$3:$A$109,0), MATCH(C111,Tripping!$I$2:$AC$2,0))</f>
        <v>1-9</v>
      </c>
      <c r="D135" s="455">
        <f t="array" ref="D135">INDEX(Tripping!$I$3:$J$109, MATCH($A$1,Tripping!$A$3:$A$109,0), MATCH(D111,Tripping!$I$2:$AC$2,0))</f>
        <v>28</v>
      </c>
      <c r="E135" s="448"/>
      <c r="F135" s="448"/>
      <c r="G135" s="448"/>
      <c r="H135" s="320"/>
      <c r="I135" s="320"/>
      <c r="J135" s="320"/>
      <c r="K135" s="463" t="str">
        <f>'テンプレート'!K140</f>
        <v/>
      </c>
      <c r="L135" s="464" t="str">
        <f>'テンプレート'!L140</f>
        <v/>
      </c>
      <c r="M135" s="127" t="str">
        <f t="array" ref="M135">INDEX('共通動作その他'!$J$3:$J$102, MATCH($A$1,'共通動作その他'!$A$3:$A$102,0), MATCH(M$134,'共通動作その他'!$J$2:$AA$2,0))</f>
        <v>#N/A</v>
      </c>
      <c r="N135" s="108"/>
      <c r="O135" s="180"/>
      <c r="P135" s="180"/>
      <c r="Q135" s="180"/>
      <c r="R135" s="180"/>
      <c r="S135" s="180"/>
      <c r="T135" s="180"/>
      <c r="U135" s="180"/>
      <c r="V135" s="180"/>
    </row>
    <row r="136" outlineLevel="1">
      <c r="A136" s="222"/>
      <c r="B136" s="447" t="s">
        <v>497</v>
      </c>
      <c r="C136" s="454" t="str">
        <f t="array" ref="C136">INDEX(Tripping!$K$3:$L$109, MATCH($A$1,Tripping!$A$3:$A$109,0), MATCH(C111,Tripping!$K$2:$AC$2,0))</f>
        <v>1-9</v>
      </c>
      <c r="D136" s="455">
        <f t="array" ref="D136">INDEX(Tripping!$K$3:$L$109, MATCH($A$1,Tripping!$A$3:$A$109,0), MATCH(D111,Tripping!$K$2:$AC$2,0))</f>
        <v>28</v>
      </c>
      <c r="E136" s="448"/>
      <c r="F136" s="448"/>
      <c r="G136" s="448"/>
      <c r="H136" s="320"/>
      <c r="I136" s="320"/>
      <c r="J136" s="320"/>
      <c r="K136" s="108"/>
      <c r="L136" s="180"/>
      <c r="M136" s="180"/>
      <c r="N136" s="108"/>
      <c r="O136" s="180"/>
      <c r="P136" s="180"/>
      <c r="Q136" s="180"/>
      <c r="R136" s="180"/>
      <c r="S136" s="180"/>
      <c r="T136" s="180"/>
      <c r="U136" s="180"/>
      <c r="V136" s="180"/>
    </row>
    <row r="137" outlineLevel="1">
      <c r="A137" s="222"/>
      <c r="B137" s="447" t="s">
        <v>510</v>
      </c>
      <c r="C137" s="456" t="str">
        <f t="array" ref="C137">INDEX(Tripping!$M$3:$P$109, MATCH($A$1,Tripping!$A$3:$A$109,0), MATCH(C111,Tripping!$M$2:$AC$2,0))</f>
        <v>1-7</v>
      </c>
      <c r="D137" s="457">
        <f t="array" ref="D137">INDEX(Tripping!$M$3:$P$109, MATCH($A$1,Tripping!$A$3:$A$109,0), MATCH(D111,Tripping!$M$2:$AC$2,0))</f>
        <v>49</v>
      </c>
      <c r="E137" s="454" t="str">
        <f t="array" ref="E137">INDEX(Tripping!$M$3:$P$109, MATCH($A$1,Tripping!$A$3:$A$109,0), MATCH(E111,Tripping!$M$2:$AC$2,0))</f>
        <v>19-20</v>
      </c>
      <c r="F137" s="455">
        <f t="array" ref="F137">INDEX(Tripping!$M$3:$P$109, MATCH($A$1,Tripping!$A$3:$A$109,0), MATCH(F111,Tripping!$M$2:$AC$2,0))</f>
        <v>5</v>
      </c>
      <c r="G137" s="127">
        <f t="shared" ref="G137:G138" si="3">F137*1.2</f>
        <v>6</v>
      </c>
      <c r="H137" s="320"/>
      <c r="I137" s="320"/>
      <c r="J137" s="320"/>
      <c r="K137" s="180"/>
      <c r="L137" s="180"/>
      <c r="M137" s="180"/>
      <c r="N137" s="108"/>
      <c r="O137" s="108"/>
      <c r="P137" s="108"/>
      <c r="Q137" s="108"/>
      <c r="R137" s="180"/>
      <c r="S137" s="180"/>
      <c r="T137" s="180"/>
      <c r="U137" s="180"/>
      <c r="V137" s="180"/>
    </row>
    <row r="138" outlineLevel="1">
      <c r="A138" s="207"/>
      <c r="B138" s="458" t="s">
        <v>511</v>
      </c>
      <c r="C138" s="207"/>
      <c r="D138" s="207"/>
      <c r="E138" s="454" t="str">
        <f t="array" ref="E138">INDEX(Tripping!$Q$3:$R$109, MATCH($A$1,Tripping!$A$3:$A$109,0), MATCH(E111,Tripping!$Q$2:$AC$2,0))</f>
        <v>31-32</v>
      </c>
      <c r="F138" s="455">
        <f t="array" ref="F138">INDEX(Tripping!$Q$3:$R$109, MATCH($A$1,Tripping!$A$3:$A$109,0), MATCH(F111,Tripping!$Q$2:$AC$2,0))</f>
        <v>5</v>
      </c>
      <c r="G138" s="127">
        <f t="shared" si="3"/>
        <v>6</v>
      </c>
      <c r="H138" s="320"/>
      <c r="I138" s="320"/>
      <c r="J138" s="320"/>
      <c r="K138" s="180"/>
      <c r="L138" s="180"/>
      <c r="M138" s="180"/>
      <c r="N138" s="108"/>
      <c r="O138" s="108"/>
      <c r="P138" s="108"/>
      <c r="Q138" s="108"/>
      <c r="R138" s="180"/>
      <c r="S138" s="180"/>
      <c r="T138" s="180"/>
      <c r="U138" s="180"/>
      <c r="V138" s="180"/>
    </row>
  </sheetData>
  <mergeCells count="140">
    <mergeCell ref="C16:D16"/>
    <mergeCell ref="E16:F16"/>
    <mergeCell ref="A26:A31"/>
    <mergeCell ref="A32:A33"/>
    <mergeCell ref="A39:A40"/>
    <mergeCell ref="A34:A35"/>
    <mergeCell ref="A15:B16"/>
    <mergeCell ref="A11:B12"/>
    <mergeCell ref="D39:D40"/>
    <mergeCell ref="C1:G12"/>
    <mergeCell ref="H6:H7"/>
    <mergeCell ref="I6:I7"/>
    <mergeCell ref="I4:I5"/>
    <mergeCell ref="G16:H16"/>
    <mergeCell ref="A24:B25"/>
    <mergeCell ref="H31:J31"/>
    <mergeCell ref="H27:J27"/>
    <mergeCell ref="H41:J42"/>
    <mergeCell ref="H43:J43"/>
    <mergeCell ref="H39:J40"/>
    <mergeCell ref="H36:J36"/>
    <mergeCell ref="H37:J37"/>
    <mergeCell ref="H38:J38"/>
    <mergeCell ref="H4:H5"/>
    <mergeCell ref="H93:J94"/>
    <mergeCell ref="I47:I48"/>
    <mergeCell ref="I52:I53"/>
    <mergeCell ref="J47:J48"/>
    <mergeCell ref="J52:J53"/>
    <mergeCell ref="H56:J56"/>
    <mergeCell ref="H95:J96"/>
    <mergeCell ref="E83:E84"/>
    <mergeCell ref="E99:E100"/>
    <mergeCell ref="E93:E94"/>
    <mergeCell ref="E97:E98"/>
    <mergeCell ref="E95:E96"/>
    <mergeCell ref="C97:C98"/>
    <mergeCell ref="A47:A48"/>
    <mergeCell ref="A52:A53"/>
    <mergeCell ref="A41:A42"/>
    <mergeCell ref="D73:D77"/>
    <mergeCell ref="D67:D71"/>
    <mergeCell ref="E81:E82"/>
    <mergeCell ref="D41:D42"/>
    <mergeCell ref="C81:C82"/>
    <mergeCell ref="H10:H11"/>
    <mergeCell ref="I10:I11"/>
    <mergeCell ref="H8:J9"/>
    <mergeCell ref="K16:N16"/>
    <mergeCell ref="K1:M2"/>
    <mergeCell ref="H1:J2"/>
    <mergeCell ref="D32:D33"/>
    <mergeCell ref="H32:J33"/>
    <mergeCell ref="H30:J30"/>
    <mergeCell ref="H26:J26"/>
    <mergeCell ref="H25:J25"/>
    <mergeCell ref="H28:J28"/>
    <mergeCell ref="H29:J29"/>
    <mergeCell ref="U57:U65"/>
    <mergeCell ref="U67:U71"/>
    <mergeCell ref="V67:V71"/>
    <mergeCell ref="V79:V84"/>
    <mergeCell ref="A99:A100"/>
    <mergeCell ref="C99:C100"/>
    <mergeCell ref="H99:J100"/>
    <mergeCell ref="H97:J98"/>
    <mergeCell ref="A102:B103"/>
    <mergeCell ref="A92:B92"/>
    <mergeCell ref="A93:A94"/>
    <mergeCell ref="C95:C96"/>
    <mergeCell ref="C93:C94"/>
    <mergeCell ref="F83:F84"/>
    <mergeCell ref="C83:C84"/>
    <mergeCell ref="G83:G84"/>
    <mergeCell ref="G81:G82"/>
    <mergeCell ref="F81:F82"/>
    <mergeCell ref="A89:A91"/>
    <mergeCell ref="A86:B87"/>
    <mergeCell ref="A78:B78"/>
    <mergeCell ref="A79:A84"/>
    <mergeCell ref="V73:V77"/>
    <mergeCell ref="U79:U84"/>
    <mergeCell ref="U73:U77"/>
    <mergeCell ref="A55:B55"/>
    <mergeCell ref="D52:D53"/>
    <mergeCell ref="H92:J92"/>
    <mergeCell ref="H73:J77"/>
    <mergeCell ref="R50:V50"/>
    <mergeCell ref="R46:V46"/>
    <mergeCell ref="R47:V48"/>
    <mergeCell ref="R49:V49"/>
    <mergeCell ref="V57:V65"/>
    <mergeCell ref="A72:B72"/>
    <mergeCell ref="A73:A77"/>
    <mergeCell ref="B59:B60"/>
    <mergeCell ref="D59:D60"/>
    <mergeCell ref="D61:D62"/>
    <mergeCell ref="D57:D58"/>
    <mergeCell ref="R51:V51"/>
    <mergeCell ref="R52:V53"/>
    <mergeCell ref="A56:B56"/>
    <mergeCell ref="A57:A65"/>
    <mergeCell ref="A45:B46"/>
    <mergeCell ref="B61:B62"/>
    <mergeCell ref="D47:D48"/>
    <mergeCell ref="C137:C138"/>
    <mergeCell ref="D137:D138"/>
    <mergeCell ref="K121:K124"/>
    <mergeCell ref="K125:L125"/>
    <mergeCell ref="A132:A138"/>
    <mergeCell ref="C130:C131"/>
    <mergeCell ref="C124:C125"/>
    <mergeCell ref="D130:D131"/>
    <mergeCell ref="D124:D125"/>
    <mergeCell ref="H72:J72"/>
    <mergeCell ref="H67:J71"/>
    <mergeCell ref="A67:A71"/>
    <mergeCell ref="A66:B66"/>
    <mergeCell ref="H57:J65"/>
    <mergeCell ref="H66:J66"/>
    <mergeCell ref="K115:K120"/>
    <mergeCell ref="K112:K113"/>
    <mergeCell ref="K127:K130"/>
    <mergeCell ref="K131:L131"/>
    <mergeCell ref="K134:L134"/>
    <mergeCell ref="K114:L114"/>
    <mergeCell ref="K111:L111"/>
    <mergeCell ref="H78:J78"/>
    <mergeCell ref="H79:J84"/>
    <mergeCell ref="H35:J35"/>
    <mergeCell ref="H34:J34"/>
    <mergeCell ref="A95:A96"/>
    <mergeCell ref="A97:A98"/>
    <mergeCell ref="A112:A116"/>
    <mergeCell ref="A104:A106"/>
    <mergeCell ref="A107:A108"/>
    <mergeCell ref="A110:B111"/>
    <mergeCell ref="A126:A131"/>
    <mergeCell ref="A120:A125"/>
    <mergeCell ref="A117:A119"/>
  </mergeCells>
  <conditionalFormatting sqref="K1:K15 K17:K59 K66:K135">
    <cfRule type="containsText" dxfId="0" priority="1" operator="containsText" text="361">
      <formula>NOT(ISERROR(SEARCH(("361"),(K1))))</formula>
    </cfRule>
  </conditionalFormatting>
  <conditionalFormatting sqref="K1:K15 K17:K59 K66:K135">
    <cfRule type="containsText" dxfId="1" priority="2" operator="containsText" text="363">
      <formula>NOT(ISERROR(SEARCH(("363"),(K1))))</formula>
    </cfRule>
  </conditionalFormatting>
  <conditionalFormatting sqref="K1:K15 K17:K59 K66:K135">
    <cfRule type="containsText" dxfId="1" priority="3" operator="containsText" text="365">
      <formula>NOT(ISERROR(SEARCH(("365"),(K1))))</formula>
    </cfRule>
  </conditionalFormatting>
  <conditionalFormatting sqref="K1:K15 K17:K59 K66:K135">
    <cfRule type="containsText" dxfId="1" priority="4" operator="containsText" text="366">
      <formula>NOT(ISERROR(SEARCH(("366"),(K1))))</formula>
    </cfRule>
  </conditionalFormatting>
  <conditionalFormatting sqref="K1:K15 K17:K59 K66:K135">
    <cfRule type="containsText" dxfId="1" priority="5" operator="containsText" text="367">
      <formula>NOT(ISERROR(SEARCH(("367"),(K1))))</formula>
    </cfRule>
  </conditionalFormatting>
  <conditionalFormatting sqref="P93:P100">
    <cfRule type="cellIs" dxfId="2" priority="6" operator="equal">
      <formula>"敵のみ"</formula>
    </cfRule>
  </conditionalFormatting>
  <conditionalFormatting sqref="D93:D100">
    <cfRule type="cellIs" dxfId="3" priority="7" operator="equal">
      <formula>"-"</formula>
    </cfRule>
  </conditionalFormatting>
  <conditionalFormatting sqref="O1:O59 O66:O138 P100">
    <cfRule type="cellIs" dxfId="4" priority="8" operator="greaterThan">
      <formula>0</formula>
    </cfRule>
  </conditionalFormatting>
  <conditionalFormatting sqref="P1:Q59 P66:Q138">
    <cfRule type="cellIs" dxfId="5" priority="9" operator="lessThan">
      <formula>1</formula>
    </cfRule>
  </conditionalFormatting>
  <conditionalFormatting sqref="P1:Q59 P66:Q138">
    <cfRule type="cellIs" dxfId="4" priority="10" operator="greaterThan">
      <formula>1</formula>
    </cfRule>
  </conditionalFormatting>
  <conditionalFormatting sqref="N25:N59 N66:N100">
    <cfRule type="cellIs" dxfId="6" priority="11" operator="greaterThan">
      <formula>0</formula>
    </cfRule>
  </conditionalFormatting>
  <conditionalFormatting sqref="N1:N15 N17:N59 N66:N138">
    <cfRule type="containsText" dxfId="6" priority="12" operator="containsText" text="/">
      <formula>NOT(ISERROR(SEARCH(("/"),(N1))))</formula>
    </cfRule>
  </conditionalFormatting>
  <drawing r:id="rId2"/>
  <legacyDrawing r:id="rId3"/>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20101"/>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2" width="8.0"/>
  </cols>
  <sheetData>
    <row r="1">
      <c r="A1" s="3093">
        <v>71.0</v>
      </c>
      <c r="B1" s="3094"/>
      <c r="C1" s="3095" t="str">
        <f>IMAGE(VLOOKUP($A$1,Fighters!A2:AI107,12,FALSE),1)</f>
        <v/>
      </c>
      <c r="D1" s="3097"/>
      <c r="E1" s="3097"/>
      <c r="F1" s="3097"/>
      <c r="G1" s="3098"/>
      <c r="H1" s="3099"/>
      <c r="I1" s="3097"/>
      <c r="J1" s="3098"/>
      <c r="K1" s="3101"/>
      <c r="L1" s="3097"/>
      <c r="M1" s="3098"/>
      <c r="N1" s="3102"/>
      <c r="O1" s="3102"/>
      <c r="P1" s="3102"/>
      <c r="Q1" s="3102"/>
      <c r="R1" s="3103"/>
      <c r="S1" s="3103"/>
      <c r="T1" s="3103"/>
      <c r="U1" s="3103"/>
      <c r="V1" s="3103"/>
    </row>
    <row r="2">
      <c r="A2" s="3104" t="str">
        <f>VLOOKUP($A$1,Fighters!$A$2:$AI$81,6,FALSE)</f>
        <v>#b20101</v>
      </c>
      <c r="B2" s="3094"/>
      <c r="C2" s="3105"/>
      <c r="G2" s="3106"/>
      <c r="H2" s="3107"/>
      <c r="I2" s="3108"/>
      <c r="J2" s="3109"/>
      <c r="K2" s="3107"/>
      <c r="L2" s="3108"/>
      <c r="M2" s="3109"/>
      <c r="N2" s="3102"/>
      <c r="O2" s="3102"/>
      <c r="P2" s="3102"/>
      <c r="Q2" s="3102"/>
      <c r="R2" s="3103"/>
      <c r="S2" s="3103"/>
      <c r="T2" s="3103"/>
      <c r="U2" s="3103"/>
      <c r="V2" s="3103"/>
    </row>
    <row r="3">
      <c r="A3" s="3104" t="str">
        <f>VLOOKUP($A$1,Fighters!$A$2:$AI$81,14,FALSE)</f>
        <v>71. ジョーカー</v>
      </c>
      <c r="B3" s="3094"/>
      <c r="C3" s="3105"/>
      <c r="G3" s="3106"/>
      <c r="H3" s="3111"/>
      <c r="I3" s="3111"/>
      <c r="J3" s="3111"/>
      <c r="K3" s="3113"/>
      <c r="L3" s="3113"/>
      <c r="M3" s="3113"/>
      <c r="N3" s="3102"/>
      <c r="O3" s="3102"/>
      <c r="P3" s="3102"/>
      <c r="Q3" s="3102"/>
      <c r="R3" s="3114"/>
      <c r="S3" s="3103"/>
      <c r="T3" s="3103"/>
      <c r="U3" s="3103"/>
      <c r="V3" s="3103"/>
    </row>
    <row r="4">
      <c r="A4" s="3104" t="str">
        <f>VLOOKUP($A$1,Fighters!$A$2:$AI$81,13,FALSE)</f>
        <v>1</v>
      </c>
      <c r="B4" s="3094"/>
      <c r="C4" s="3105"/>
      <c r="G4" s="3106"/>
      <c r="H4" s="3116"/>
      <c r="I4" s="3116"/>
      <c r="J4" s="3111"/>
      <c r="K4" s="3113"/>
      <c r="L4" s="3113"/>
      <c r="M4" s="3113"/>
      <c r="N4" s="3102"/>
      <c r="O4" s="3102"/>
      <c r="P4" s="3102"/>
      <c r="Q4" s="3102"/>
      <c r="R4" s="3114"/>
      <c r="S4" s="3103"/>
      <c r="T4" s="3103"/>
      <c r="U4" s="3103"/>
      <c r="V4" s="3103"/>
    </row>
    <row r="5" ht="16.5" customHeight="1">
      <c r="A5" s="3093"/>
      <c r="B5" s="3094"/>
      <c r="C5" s="3105"/>
      <c r="G5" s="3106"/>
      <c r="H5" s="3118"/>
      <c r="I5" s="3118"/>
      <c r="J5" s="3119"/>
      <c r="K5" s="3120"/>
      <c r="L5" s="3121"/>
      <c r="M5" s="3121"/>
      <c r="N5" s="3102"/>
      <c r="O5" s="3102"/>
      <c r="P5" s="3102"/>
      <c r="Q5" s="3102"/>
      <c r="R5" s="3114"/>
      <c r="S5" s="3103"/>
      <c r="T5" s="3103"/>
      <c r="U5" s="3103"/>
      <c r="V5" s="3103"/>
    </row>
    <row r="6">
      <c r="A6" s="3094"/>
      <c r="B6" s="3094"/>
      <c r="C6" s="3105"/>
      <c r="G6" s="3106"/>
      <c r="H6" s="3116"/>
      <c r="I6" s="3122" t="s">
        <v>6</v>
      </c>
      <c r="J6" s="3120"/>
      <c r="K6" s="3123"/>
      <c r="L6" s="3121"/>
      <c r="M6" s="3121"/>
      <c r="N6" s="3102"/>
      <c r="O6" s="3102"/>
      <c r="P6" s="3102"/>
      <c r="Q6" s="3102"/>
      <c r="R6" s="3114"/>
      <c r="S6" s="3103"/>
      <c r="T6" s="3103"/>
      <c r="U6" s="3103"/>
      <c r="V6" s="3103"/>
    </row>
    <row r="7">
      <c r="A7" s="3094"/>
      <c r="B7" s="3094"/>
      <c r="C7" s="3105"/>
      <c r="G7" s="3106"/>
      <c r="H7" s="3118"/>
      <c r="I7" s="3118"/>
      <c r="J7" s="3120"/>
      <c r="K7" s="3123"/>
      <c r="L7" s="3121"/>
      <c r="M7" s="3121"/>
      <c r="N7" s="3102"/>
      <c r="O7" s="3102"/>
      <c r="P7" s="3102"/>
      <c r="Q7" s="3102"/>
      <c r="R7" s="3114"/>
      <c r="S7" s="3103"/>
      <c r="T7" s="3103"/>
      <c r="U7" s="3103"/>
      <c r="V7" s="3103"/>
    </row>
    <row r="8">
      <c r="A8" s="3094"/>
      <c r="B8" s="3094"/>
      <c r="C8" s="3105"/>
      <c r="G8" s="3106"/>
      <c r="H8" s="3124">
        <v>43648.87543059028</v>
      </c>
      <c r="I8" s="3097"/>
      <c r="J8" s="3098"/>
      <c r="K8" s="3120"/>
      <c r="L8" s="3121"/>
      <c r="M8" s="3121"/>
      <c r="N8" s="3102"/>
      <c r="O8" s="3102"/>
      <c r="P8" s="3102"/>
      <c r="Q8" s="3102"/>
      <c r="R8" s="3114"/>
      <c r="S8" s="3103"/>
      <c r="T8" s="3103"/>
      <c r="U8" s="3103"/>
      <c r="V8" s="3103"/>
    </row>
    <row r="9">
      <c r="A9" s="3094"/>
      <c r="B9" s="3094"/>
      <c r="C9" s="3105"/>
      <c r="G9" s="3106"/>
      <c r="H9" s="3107"/>
      <c r="I9" s="3108"/>
      <c r="J9" s="3109"/>
      <c r="K9" s="3103"/>
      <c r="L9" s="3102"/>
      <c r="M9" s="3102"/>
      <c r="N9" s="3102"/>
      <c r="O9" s="3102"/>
      <c r="P9" s="3102"/>
      <c r="Q9" s="3102"/>
      <c r="R9" s="3114"/>
      <c r="S9" s="3103"/>
      <c r="T9" s="3103"/>
      <c r="U9" s="3103"/>
      <c r="V9" s="3103"/>
    </row>
    <row r="10">
      <c r="A10" s="3125"/>
      <c r="B10" s="3094"/>
      <c r="C10" s="3105"/>
      <c r="G10" s="3106"/>
      <c r="H10" s="3126"/>
      <c r="I10" s="3126"/>
      <c r="J10" s="3103"/>
      <c r="K10" s="3103"/>
      <c r="L10" s="3102"/>
      <c r="M10" s="3102"/>
      <c r="N10" s="3102"/>
      <c r="O10" s="3102"/>
      <c r="P10" s="3102"/>
      <c r="Q10" s="3102"/>
      <c r="R10" s="3114"/>
      <c r="S10" s="3103"/>
      <c r="T10" s="3103"/>
      <c r="U10" s="3103"/>
      <c r="V10" s="3103"/>
    </row>
    <row r="11">
      <c r="A11" s="3127"/>
      <c r="B11" s="3094"/>
      <c r="C11" s="3105"/>
      <c r="G11" s="3106"/>
      <c r="H11" s="3118"/>
      <c r="I11" s="3118"/>
      <c r="J11" s="3103"/>
      <c r="K11" s="3103"/>
      <c r="L11" s="3102"/>
      <c r="M11" s="3102"/>
      <c r="N11" s="3102"/>
      <c r="O11" s="3102"/>
      <c r="P11" s="3102"/>
      <c r="Q11" s="3102"/>
      <c r="R11" s="3114"/>
      <c r="S11" s="3103"/>
      <c r="T11" s="3103"/>
      <c r="U11" s="3103"/>
      <c r="V11" s="3103"/>
    </row>
    <row r="12">
      <c r="A12" s="3118"/>
      <c r="B12" s="3094"/>
      <c r="C12" s="3107"/>
      <c r="D12" s="3108"/>
      <c r="E12" s="3108"/>
      <c r="F12" s="3108"/>
      <c r="G12" s="3109"/>
      <c r="H12" s="3128"/>
      <c r="I12" s="3128"/>
      <c r="J12" s="3094"/>
      <c r="K12" s="3094"/>
      <c r="L12" s="3102"/>
      <c r="M12" s="3102"/>
      <c r="N12" s="3102"/>
      <c r="O12" s="3102"/>
      <c r="P12" s="3102"/>
      <c r="Q12" s="3102"/>
      <c r="R12" s="3114"/>
      <c r="S12" s="3103"/>
      <c r="T12" s="3103"/>
      <c r="U12" s="3103"/>
      <c r="V12" s="3103"/>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
        <v>16</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
        <v>5108</v>
      </c>
      <c r="L16" s="120"/>
      <c r="M16" s="120"/>
      <c r="N16" s="117"/>
      <c r="O16" s="104"/>
      <c r="P16" s="104"/>
      <c r="Q16" s="104"/>
      <c r="R16" s="104"/>
      <c r="S16" s="121"/>
      <c r="T16" s="121"/>
      <c r="U16" s="121"/>
      <c r="V16" s="121"/>
    </row>
    <row r="17" outlineLevel="1">
      <c r="A17" s="123" t="s">
        <v>5109</v>
      </c>
      <c r="B17" s="127" t="str">
        <f t="array" ref="B17">INDEX('Actions  Attributes'!$C$2:$AD$81, MATCH($A$1,'Actions  Attributes'!$A$2:$A$89,0), MATCH(A17,'Actions  Attributes'!$C$1:$AD$1,0))&amp;"回"</f>
        <v>2回</v>
      </c>
      <c r="C17" s="123" t="s">
        <v>2847</v>
      </c>
      <c r="D17" s="127" t="str">
        <f t="array" ref="D17">IF(INDEX('Actions  Attributes'!$C$2:$AD$109, MATCH($A$1,'Actions  Attributes'!$A$2:$A$109,0), MATCH(C17,'Actions  Attributes'!$C$1:$AD$1,0))="-", "-", INDEX('Actions  Attributes'!$C$2:$AD$109, MATCH($A$1,'Actions  Attributes'!$A$2:$A$109,0), MATCH(C17,'Actions  Attributes'!$C$1:$AD$1,0))&amp;"F")</f>
        <v>3F</v>
      </c>
      <c r="E17" s="123" t="s">
        <v>5113</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93 [46th]</v>
      </c>
      <c r="G17" s="123" t="s">
        <v>5114</v>
      </c>
      <c r="H17" s="127" t="str">
        <f t="array" ref="H17">IF(INDEX('Actions  Attributes'!$C$2:$AD$109, MATCH($A$1,'Actions  Attributes'!$A$2:$A$109,0), MATCH(G17,'Actions  Attributes'!$C$1:$AD$1,0))="-", "-", INDEX('Actions  Attributes'!$C$2:$AD$109, MATCH($A$1,'Actions  Attributes'!$A$2:$A$109,0), MATCH(G17,'Actions  Attributes'!$C$1:$AD$1,0))&amp;"F")</f>
        <v>30F</v>
      </c>
      <c r="I17" s="138"/>
      <c r="J17" s="107"/>
      <c r="K17" s="123" t="s">
        <v>3307</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1.9 [44th]</v>
      </c>
      <c r="M17" s="123" t="s">
        <v>5115</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17.875 [44th]</v>
      </c>
      <c r="O17" s="104"/>
      <c r="P17" s="104"/>
      <c r="Q17" s="104"/>
      <c r="R17" s="104"/>
      <c r="S17" s="121"/>
      <c r="T17" s="121"/>
      <c r="U17" s="121"/>
      <c r="V17" s="121"/>
    </row>
    <row r="18" outlineLevel="1">
      <c r="A18" s="123" t="s">
        <v>5116</v>
      </c>
      <c r="B18" s="127" t="b">
        <f t="array" ref="B18">INDEX('Actions  Attributes'!$C$2:$AD$81, MATCH($A$1,'Actions  Attributes'!$A$2:$A$89,0), MATCH(A18,'Actions  Attributes'!$C$1:$AD$1,0))</f>
        <v>0</v>
      </c>
      <c r="C18" s="123" t="s">
        <v>5117</v>
      </c>
      <c r="D18" s="127" t="str">
        <f t="array" ref="D18">IF(INDEX('Actions  Attributes'!$C$2:$AD$109, MATCH($A$1,'Actions  Attributes'!$A$2:$A$109,0), MATCH(C18,'Actions  Attributes'!$C$1:$AD$1,0))="-", "-", INDEX('Actions  Attributes'!$C$2:$AD$109, MATCH($A$1,'Actions  Attributes'!$A$2:$A$109,0), MATCH(C18,'Actions  Attributes'!$C$1:$AD$1,0))&amp;"F")</f>
        <v>2F</v>
      </c>
      <c r="E18" s="123" t="s">
        <v>3305</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1.12 [42nd]</v>
      </c>
      <c r="G18" s="123" t="s">
        <v>5118</v>
      </c>
      <c r="H18" s="127" t="str">
        <f t="array" ref="H18">IF(INDEX('Actions  Attributes'!$C$2:$AD$109, MATCH($A$1,'Actions  Attributes'!$A$2:$A$109,0), MATCH(G18,'Actions  Attributes'!$C$1:$AD$1,0))="-", "-", INDEX('Actions  Attributes'!$C$2:$AD$109, MATCH($A$1,'Actions  Attributes'!$A$2:$A$109,0), MATCH(G18,'Actions  Attributes'!$C$1:$AD$1,0))&amp;"F")</f>
        <v>45F</v>
      </c>
      <c r="I18" s="138"/>
      <c r="J18" s="107"/>
      <c r="K18" s="123" t="s">
        <v>4391</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 [39th]</v>
      </c>
      <c r="M18" s="123" t="s">
        <v>5119</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32.5 [45th]</v>
      </c>
      <c r="O18" s="104"/>
      <c r="P18" s="104"/>
      <c r="Q18" s="104"/>
      <c r="R18" s="104"/>
      <c r="S18" s="121"/>
      <c r="T18" s="121"/>
      <c r="U18" s="121"/>
      <c r="V18" s="121"/>
    </row>
    <row r="19" outlineLevel="1">
      <c r="A19" s="123" t="s">
        <v>5120</v>
      </c>
      <c r="B19" s="127" t="b">
        <f t="array" ref="B19">INDEX('Actions  Attributes'!$C$2:$AD$81, MATCH($A$1,'Actions  Attributes'!$A$2:$A$89,0), MATCH(A19,'Actions  Attributes'!$C$1:$AD$1,0))</f>
        <v>1</v>
      </c>
      <c r="C19" s="123" t="s">
        <v>5121</v>
      </c>
      <c r="D19" s="127" t="str">
        <f t="array" ref="D19">IF(INDEX('Actions  Attributes'!$C$2:$AD$109, MATCH($A$1,'Actions  Attributes'!$A$2:$A$109,0), MATCH(C19,'Actions  Attributes'!$C$1:$AD$1,0))="-", "-", INDEX('Actions  Attributes'!$C$2:$AD$109, MATCH($A$1,'Actions  Attributes'!$A$2:$A$109,0), MATCH(C19,'Actions  Attributes'!$C$1:$AD$1,0))&amp;"F")</f>
        <v>4F</v>
      </c>
      <c r="E19" s="123" t="s">
        <v>3958</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2.06 [16th]</v>
      </c>
      <c r="G19" s="123" t="s">
        <v>5122</v>
      </c>
      <c r="H19" s="127" t="str">
        <f t="array" ref="H19">IF(INDEX('Actions  Attributes'!$C$2:$AD$109, MATCH($A$1,'Actions  Attributes'!$A$2:$A$109,0), MATCH(G19,'Actions  Attributes'!$C$1:$AD$1,0))="-", "-", INDEX('Actions  Attributes'!$C$2:$AD$109, MATCH($A$1,'Actions  Attributes'!$A$2:$A$109,0), MATCH(G19,'Actions  Attributes'!$C$1:$AD$1,0))&amp;"F")</f>
        <v>20F</v>
      </c>
      <c r="I19" s="138"/>
      <c r="J19" s="107"/>
      <c r="K19" s="123" t="s">
        <v>3309</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0.13 [9th]</v>
      </c>
      <c r="M19" s="123" t="s">
        <v>5123</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14.2 [64th]</v>
      </c>
      <c r="O19" s="104"/>
      <c r="P19" s="104"/>
      <c r="Q19" s="104"/>
      <c r="R19" s="104"/>
      <c r="S19" s="121"/>
      <c r="T19" s="121"/>
      <c r="U19" s="121"/>
      <c r="V19" s="121"/>
    </row>
    <row r="20" outlineLevel="1">
      <c r="A20" s="123" t="s">
        <v>5124</v>
      </c>
      <c r="B20" s="127" t="b">
        <f t="array" ref="B20">INDEX('Actions  Attributes'!$C$2:$AD$81, MATCH($A$1,'Actions  Attributes'!$A$2:$A$89,0), MATCH(A20,'Actions  Attributes'!$C$1:$AD$1,0))</f>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
        <v>1454</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1.1 [36th]</v>
      </c>
      <c r="G20" s="123" t="s">
        <v>5125</v>
      </c>
      <c r="H20" s="127" t="str">
        <f t="array" ref="H20">IF(INDEX('Actions  Attributes'!$C$2:$AD$109, MATCH($A$1,'Actions  Attributes'!$A$2:$A$109,0), MATCH(G20,'Actions  Attributes'!$C$1:$AD$1,0))="-", "-", INDEX('Actions  Attributes'!$C$2:$AD$109, MATCH($A$1,'Actions  Attributes'!$A$2:$A$109,0), MATCH(G20,'Actions  Attributes'!$C$1:$AD$1,0))&amp;"F")</f>
        <v>30F</v>
      </c>
      <c r="I20" s="138"/>
      <c r="J20" s="107"/>
      <c r="K20" s="123" t="s">
        <v>3311</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
        <v>5126</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34 [34th]</v>
      </c>
      <c r="O20" s="104"/>
      <c r="P20" s="104"/>
      <c r="Q20" s="104"/>
      <c r="R20" s="104"/>
      <c r="S20" s="105"/>
      <c r="T20" s="105"/>
      <c r="U20" s="105"/>
      <c r="V20" s="105"/>
    </row>
    <row r="21" outlineLevel="1">
      <c r="A21" s="123" t="s">
        <v>591</v>
      </c>
      <c r="B21" s="127" t="b">
        <f t="array" ref="B21">INDEX('Actions  Attributes'!$C$2:$AD$81, MATCH($A$1,'Actions  Attributes'!$A$2:$A$89,0), MATCH(A21,'Actions  Attributes'!$C$1:$AD$1,0))</f>
        <v>0</v>
      </c>
      <c r="C21" s="177" t="s">
        <v>5127</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
        <v>3314</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1.63 [34th]</v>
      </c>
      <c r="G21" s="107"/>
      <c r="H21" s="107"/>
      <c r="I21" s="138"/>
      <c r="J21" s="107"/>
      <c r="K21" s="123" t="s">
        <v>4395</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 [35th]</v>
      </c>
      <c r="M21" s="105"/>
      <c r="N21" s="179"/>
      <c r="O21" s="104"/>
      <c r="P21" s="104"/>
      <c r="Q21" s="104"/>
      <c r="R21" s="104"/>
      <c r="S21" s="105"/>
      <c r="T21" s="105"/>
      <c r="U21" s="105"/>
      <c r="V21" s="105"/>
    </row>
    <row r="22" outlineLevel="1">
      <c r="A22" s="107"/>
      <c r="B22" s="107"/>
      <c r="C22" s="107"/>
      <c r="D22" s="107"/>
      <c r="E22" s="123" t="s">
        <v>5128</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3.097 [4th]</v>
      </c>
      <c r="G22" s="103"/>
      <c r="H22" s="103"/>
      <c r="I22" s="138"/>
      <c r="J22" s="107"/>
      <c r="K22" s="123" t="s">
        <v>3316</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0.127 [10th]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05"/>
      <c r="S24" s="105"/>
      <c r="T24" s="105"/>
      <c r="U24" s="186"/>
      <c r="V24" s="186"/>
    </row>
    <row r="25" outlineLevel="1">
      <c r="A25" s="112"/>
      <c r="B25" s="114"/>
      <c r="C25" s="189" t="s">
        <v>48</v>
      </c>
      <c r="D25" s="190" t="s">
        <v>49</v>
      </c>
      <c r="E25" s="190" t="s">
        <v>50</v>
      </c>
      <c r="F25" s="191" t="s">
        <v>51</v>
      </c>
      <c r="G25" s="190" t="s">
        <v>52</v>
      </c>
      <c r="H25" s="192" t="s">
        <v>53</v>
      </c>
      <c r="I25" s="120"/>
      <c r="J25" s="117"/>
      <c r="K25" s="193" t="s">
        <v>180</v>
      </c>
      <c r="L25" s="193" t="s">
        <v>181</v>
      </c>
      <c r="M25" s="193" t="s">
        <v>182</v>
      </c>
      <c r="N25" s="193" t="s">
        <v>183</v>
      </c>
      <c r="O25" s="194" t="s">
        <v>184</v>
      </c>
      <c r="P25" s="193" t="s">
        <v>185</v>
      </c>
      <c r="Q25" s="194" t="s">
        <v>186</v>
      </c>
      <c r="R25" s="105"/>
      <c r="S25" s="105"/>
      <c r="T25" s="105"/>
      <c r="U25" s="105"/>
      <c r="V25" s="105"/>
    </row>
    <row r="26" outlineLevel="1">
      <c r="A26" s="195" t="s">
        <v>54</v>
      </c>
      <c r="B26" s="196" t="s">
        <v>55</v>
      </c>
      <c r="C26" s="701" t="s">
        <v>64</v>
      </c>
      <c r="D26" s="3159" t="s">
        <v>299</v>
      </c>
      <c r="E26" s="201" t="s">
        <v>303</v>
      </c>
      <c r="F26" s="200">
        <v>2.4</v>
      </c>
      <c r="G26" s="201" t="s">
        <v>70</v>
      </c>
      <c r="H26" s="243" t="s">
        <v>5129</v>
      </c>
      <c r="I26" s="221"/>
      <c r="J26" s="110"/>
      <c r="K26" s="203"/>
      <c r="L26" s="203"/>
      <c r="M26" s="204"/>
      <c r="N26" s="204"/>
      <c r="O26" s="205">
        <v>0.0</v>
      </c>
      <c r="P26" s="205">
        <v>1.0</v>
      </c>
      <c r="Q26" s="205">
        <v>1.0</v>
      </c>
      <c r="R26" s="105"/>
      <c r="S26" s="105"/>
      <c r="T26" s="105"/>
      <c r="U26" s="105"/>
      <c r="V26" s="105"/>
    </row>
    <row r="27" outlineLevel="1">
      <c r="A27" s="222"/>
      <c r="B27" s="196" t="s">
        <v>5130</v>
      </c>
      <c r="C27" s="2204" t="s">
        <v>64</v>
      </c>
      <c r="D27" s="114"/>
      <c r="E27" s="2204" t="s">
        <v>2211</v>
      </c>
      <c r="F27" s="1939">
        <v>0.84</v>
      </c>
      <c r="G27" s="2552" t="s">
        <v>70</v>
      </c>
      <c r="H27" s="112"/>
      <c r="I27" s="224"/>
      <c r="J27" s="114"/>
      <c r="K27" s="203"/>
      <c r="L27" s="203"/>
      <c r="M27" s="204"/>
      <c r="N27" s="204"/>
      <c r="O27" s="205"/>
      <c r="P27" s="205"/>
      <c r="Q27" s="205"/>
      <c r="R27" s="105"/>
      <c r="S27" s="105"/>
      <c r="T27" s="105"/>
      <c r="U27" s="105"/>
      <c r="V27" s="105"/>
    </row>
    <row r="28" outlineLevel="1">
      <c r="A28" s="222"/>
      <c r="B28" s="208" t="s">
        <v>63</v>
      </c>
      <c r="C28" s="355" t="s">
        <v>95</v>
      </c>
      <c r="D28" s="314" t="s">
        <v>299</v>
      </c>
      <c r="E28" s="210" t="s">
        <v>592</v>
      </c>
      <c r="F28" s="200">
        <v>1.7999999999999998</v>
      </c>
      <c r="G28" s="201" t="s">
        <v>70</v>
      </c>
      <c r="H28" s="243" t="s">
        <v>5131</v>
      </c>
      <c r="I28" s="221"/>
      <c r="J28" s="110"/>
      <c r="K28" s="203"/>
      <c r="L28" s="203"/>
      <c r="M28" s="204"/>
      <c r="N28" s="204"/>
      <c r="O28" s="205">
        <v>0.0</v>
      </c>
      <c r="P28" s="205">
        <v>1.0</v>
      </c>
      <c r="Q28" s="205">
        <v>1.0</v>
      </c>
      <c r="R28" s="105"/>
      <c r="S28" s="105"/>
      <c r="T28" s="105"/>
      <c r="U28" s="105"/>
      <c r="V28" s="105"/>
    </row>
    <row r="29" outlineLevel="1">
      <c r="A29" s="222"/>
      <c r="B29" s="208" t="s">
        <v>5132</v>
      </c>
      <c r="C29" s="2204" t="s">
        <v>95</v>
      </c>
      <c r="D29" s="114"/>
      <c r="E29" s="2204" t="s">
        <v>2211</v>
      </c>
      <c r="F29" s="1939">
        <v>0.84</v>
      </c>
      <c r="G29" s="2552" t="s">
        <v>70</v>
      </c>
      <c r="H29" s="112"/>
      <c r="I29" s="224"/>
      <c r="J29" s="114"/>
      <c r="K29" s="203"/>
      <c r="L29" s="203"/>
      <c r="M29" s="204"/>
      <c r="N29" s="204"/>
      <c r="O29" s="205"/>
      <c r="P29" s="205"/>
      <c r="Q29" s="205"/>
      <c r="R29" s="105"/>
      <c r="S29" s="105"/>
      <c r="T29" s="105"/>
      <c r="U29" s="105"/>
      <c r="V29" s="105"/>
    </row>
    <row r="30" outlineLevel="1">
      <c r="A30" s="222"/>
      <c r="B30" s="208" t="s">
        <v>94</v>
      </c>
      <c r="C30" s="355" t="s">
        <v>95</v>
      </c>
      <c r="D30" s="314" t="s">
        <v>65</v>
      </c>
      <c r="E30" s="210" t="s">
        <v>58</v>
      </c>
      <c r="F30" s="200">
        <v>4.8</v>
      </c>
      <c r="G30" s="201" t="s">
        <v>59</v>
      </c>
      <c r="H30" s="243" t="s">
        <v>5133</v>
      </c>
      <c r="I30" s="221"/>
      <c r="J30" s="110"/>
      <c r="K30" s="203"/>
      <c r="L30" s="203"/>
      <c r="M30" s="204"/>
      <c r="N30" s="204"/>
      <c r="O30" s="205"/>
      <c r="P30" s="205"/>
      <c r="Q30" s="205"/>
      <c r="R30" s="105"/>
      <c r="S30" s="105"/>
      <c r="T30" s="105"/>
      <c r="U30" s="105"/>
      <c r="V30" s="105"/>
    </row>
    <row r="31" outlineLevel="1">
      <c r="A31" s="207"/>
      <c r="B31" s="208" t="s">
        <v>5134</v>
      </c>
      <c r="C31" s="2204" t="s">
        <v>95</v>
      </c>
      <c r="D31" s="114"/>
      <c r="E31" s="2204" t="s">
        <v>5135</v>
      </c>
      <c r="F31" s="1939">
        <v>3.7199999999999998</v>
      </c>
      <c r="G31" s="2552" t="s">
        <v>59</v>
      </c>
      <c r="H31" s="112"/>
      <c r="I31" s="224"/>
      <c r="J31" s="114"/>
      <c r="K31" s="203"/>
      <c r="L31" s="203"/>
      <c r="M31" s="204"/>
      <c r="N31" s="204"/>
      <c r="O31" s="205">
        <v>0.0</v>
      </c>
      <c r="P31" s="205">
        <v>1.0</v>
      </c>
      <c r="Q31" s="205">
        <v>1.0</v>
      </c>
      <c r="R31" s="105"/>
      <c r="S31" s="105"/>
      <c r="T31" s="105"/>
      <c r="U31" s="105"/>
      <c r="V31" s="105"/>
    </row>
    <row r="32" outlineLevel="1">
      <c r="A32" s="195" t="s">
        <v>72</v>
      </c>
      <c r="B32" s="208" t="s">
        <v>170</v>
      </c>
      <c r="C32" s="355" t="s">
        <v>105</v>
      </c>
      <c r="D32" s="314" t="s">
        <v>190</v>
      </c>
      <c r="E32" s="355" t="s">
        <v>303</v>
      </c>
      <c r="F32" s="200">
        <v>2.4</v>
      </c>
      <c r="G32" s="201" t="s">
        <v>70</v>
      </c>
      <c r="H32" s="243" t="s">
        <v>5136</v>
      </c>
      <c r="I32" s="221"/>
      <c r="J32" s="110"/>
      <c r="K32" s="203"/>
      <c r="L32" s="203"/>
      <c r="M32" s="204"/>
      <c r="N32" s="204"/>
      <c r="O32" s="205">
        <v>0.0</v>
      </c>
      <c r="P32" s="205">
        <v>1.0</v>
      </c>
      <c r="Q32" s="205">
        <v>1.0</v>
      </c>
      <c r="R32" s="105"/>
      <c r="S32" s="105"/>
      <c r="T32" s="105"/>
      <c r="U32" s="105"/>
      <c r="V32" s="105"/>
    </row>
    <row r="33" outlineLevel="1">
      <c r="A33" s="222"/>
      <c r="B33" s="208" t="s">
        <v>177</v>
      </c>
      <c r="C33" s="355" t="s">
        <v>1640</v>
      </c>
      <c r="D33" s="233"/>
      <c r="E33" s="355" t="s">
        <v>66</v>
      </c>
      <c r="F33" s="200">
        <v>7.199999999999999</v>
      </c>
      <c r="G33" s="201" t="s">
        <v>67</v>
      </c>
      <c r="H33" s="231"/>
      <c r="J33" s="233"/>
      <c r="K33" s="203"/>
      <c r="L33" s="203"/>
      <c r="M33" s="204"/>
      <c r="N33" s="204"/>
      <c r="O33" s="205">
        <v>0.0</v>
      </c>
      <c r="P33" s="205">
        <v>1.0</v>
      </c>
      <c r="Q33" s="205">
        <v>1.0</v>
      </c>
      <c r="R33" s="105"/>
      <c r="S33" s="105"/>
      <c r="T33" s="105"/>
      <c r="U33" s="105"/>
      <c r="V33" s="105"/>
    </row>
    <row r="34" outlineLevel="1">
      <c r="A34" s="207"/>
      <c r="B34" s="208" t="s">
        <v>5137</v>
      </c>
      <c r="C34" s="2204" t="s">
        <v>1640</v>
      </c>
      <c r="D34" s="114"/>
      <c r="E34" s="2204" t="s">
        <v>66</v>
      </c>
      <c r="F34" s="1939">
        <v>7.199999999999999</v>
      </c>
      <c r="G34" s="3160" t="s">
        <v>147</v>
      </c>
      <c r="H34" s="112"/>
      <c r="I34" s="224"/>
      <c r="J34" s="114"/>
      <c r="K34" s="203"/>
      <c r="L34" s="203"/>
      <c r="M34" s="204"/>
      <c r="N34" s="204"/>
      <c r="O34" s="205"/>
      <c r="P34" s="205"/>
      <c r="Q34" s="205"/>
      <c r="R34" s="105"/>
      <c r="S34" s="105"/>
      <c r="T34" s="105"/>
      <c r="U34" s="105"/>
      <c r="V34" s="105"/>
    </row>
    <row r="35" outlineLevel="1">
      <c r="A35" s="195" t="s">
        <v>82</v>
      </c>
      <c r="B35" s="208" t="s">
        <v>2740</v>
      </c>
      <c r="C35" s="355" t="s">
        <v>192</v>
      </c>
      <c r="D35" s="314" t="s">
        <v>65</v>
      </c>
      <c r="E35" s="355" t="s">
        <v>194</v>
      </c>
      <c r="F35" s="200">
        <v>3.5999999999999996</v>
      </c>
      <c r="G35" s="355" t="s">
        <v>193</v>
      </c>
      <c r="H35" s="243" t="s">
        <v>5138</v>
      </c>
      <c r="I35" s="221"/>
      <c r="J35" s="110"/>
      <c r="K35" s="203"/>
      <c r="L35" s="203"/>
      <c r="M35" s="204"/>
      <c r="N35" s="204"/>
      <c r="O35" s="205">
        <v>0.0</v>
      </c>
      <c r="P35" s="205">
        <v>1.0</v>
      </c>
      <c r="Q35" s="205">
        <v>1.0</v>
      </c>
      <c r="R35" s="105"/>
      <c r="S35" s="105"/>
      <c r="T35" s="105"/>
      <c r="U35" s="105"/>
      <c r="V35" s="105"/>
    </row>
    <row r="36" outlineLevel="1">
      <c r="A36" s="222"/>
      <c r="B36" s="208" t="s">
        <v>2742</v>
      </c>
      <c r="C36" s="355" t="s">
        <v>696</v>
      </c>
      <c r="D36" s="233"/>
      <c r="E36" s="355" t="s">
        <v>229</v>
      </c>
      <c r="F36" s="200">
        <v>6.0</v>
      </c>
      <c r="G36" s="355" t="s">
        <v>67</v>
      </c>
      <c r="H36" s="231"/>
      <c r="J36" s="233"/>
      <c r="K36" s="203"/>
      <c r="L36" s="203"/>
      <c r="M36" s="204"/>
      <c r="N36" s="204"/>
      <c r="O36" s="205">
        <v>0.0</v>
      </c>
      <c r="P36" s="205">
        <v>1.0</v>
      </c>
      <c r="Q36" s="205">
        <v>1.0</v>
      </c>
      <c r="R36" s="105"/>
      <c r="S36" s="105"/>
      <c r="T36" s="105"/>
      <c r="U36" s="105"/>
      <c r="V36" s="105"/>
    </row>
    <row r="37" outlineLevel="1">
      <c r="A37" s="207"/>
      <c r="B37" s="208" t="s">
        <v>5139</v>
      </c>
      <c r="C37" s="2204" t="s">
        <v>801</v>
      </c>
      <c r="D37" s="114"/>
      <c r="E37" s="2204" t="s">
        <v>229</v>
      </c>
      <c r="F37" s="1939">
        <v>6.0</v>
      </c>
      <c r="G37" s="3161" t="s">
        <v>168</v>
      </c>
      <c r="H37" s="112"/>
      <c r="I37" s="224"/>
      <c r="J37" s="114"/>
      <c r="K37" s="203"/>
      <c r="L37" s="203"/>
      <c r="M37" s="204"/>
      <c r="N37" s="204"/>
      <c r="O37" s="205">
        <v>0.0</v>
      </c>
      <c r="P37" s="205">
        <v>1.0</v>
      </c>
      <c r="Q37" s="205">
        <v>1.0</v>
      </c>
      <c r="R37" s="105"/>
      <c r="S37" s="105"/>
      <c r="T37" s="105"/>
      <c r="U37" s="105"/>
      <c r="V37" s="105"/>
    </row>
    <row r="38" outlineLevel="1">
      <c r="A38" s="195" t="s">
        <v>93</v>
      </c>
      <c r="B38" s="208" t="s">
        <v>129</v>
      </c>
      <c r="C38" s="355" t="s">
        <v>5140</v>
      </c>
      <c r="D38" s="314" t="s">
        <v>541</v>
      </c>
      <c r="E38" s="355" t="s">
        <v>58</v>
      </c>
      <c r="F38" s="200">
        <v>4.8</v>
      </c>
      <c r="G38" s="201" t="s">
        <v>59</v>
      </c>
      <c r="H38" s="243" t="s">
        <v>5141</v>
      </c>
      <c r="I38" s="221"/>
      <c r="J38" s="110"/>
      <c r="K38" s="203"/>
      <c r="L38" s="203"/>
      <c r="M38" s="204"/>
      <c r="N38" s="204"/>
      <c r="O38" s="205">
        <v>0.0</v>
      </c>
      <c r="P38" s="205">
        <v>1.0</v>
      </c>
      <c r="Q38" s="205">
        <v>1.0</v>
      </c>
      <c r="R38" s="105"/>
      <c r="S38" s="105"/>
      <c r="T38" s="105"/>
      <c r="U38" s="105"/>
      <c r="V38" s="105"/>
    </row>
    <row r="39" outlineLevel="1">
      <c r="A39" s="222"/>
      <c r="B39" s="208" t="s">
        <v>402</v>
      </c>
      <c r="C39" s="355" t="s">
        <v>5142</v>
      </c>
      <c r="D39" s="233"/>
      <c r="E39" s="355" t="s">
        <v>429</v>
      </c>
      <c r="F39" s="200">
        <v>1.2</v>
      </c>
      <c r="G39" s="201" t="s">
        <v>292</v>
      </c>
      <c r="H39" s="231"/>
      <c r="J39" s="233"/>
      <c r="K39" s="205"/>
      <c r="L39" s="204"/>
      <c r="M39" s="204"/>
      <c r="N39" s="204"/>
      <c r="O39" s="205"/>
      <c r="P39" s="205"/>
      <c r="Q39" s="205"/>
      <c r="R39" s="105"/>
      <c r="S39" s="105"/>
      <c r="T39" s="105"/>
      <c r="U39" s="105"/>
      <c r="V39" s="105"/>
    </row>
    <row r="40" outlineLevel="1">
      <c r="A40" s="222"/>
      <c r="B40" s="208" t="s">
        <v>418</v>
      </c>
      <c r="C40" s="355" t="s">
        <v>199</v>
      </c>
      <c r="D40" s="233"/>
      <c r="E40" s="355" t="s">
        <v>429</v>
      </c>
      <c r="F40" s="200">
        <v>1.2</v>
      </c>
      <c r="G40" s="201" t="s">
        <v>292</v>
      </c>
      <c r="H40" s="231"/>
      <c r="J40" s="233"/>
      <c r="K40" s="205"/>
      <c r="L40" s="204"/>
      <c r="M40" s="204"/>
      <c r="N40" s="204"/>
      <c r="O40" s="205"/>
      <c r="P40" s="205"/>
      <c r="Q40" s="205"/>
      <c r="R40" s="105"/>
      <c r="S40" s="105"/>
      <c r="T40" s="105"/>
      <c r="U40" s="105"/>
      <c r="V40" s="105"/>
    </row>
    <row r="41" outlineLevel="1">
      <c r="A41" s="222"/>
      <c r="B41" s="208" t="s">
        <v>5143</v>
      </c>
      <c r="C41" s="2204" t="s">
        <v>2063</v>
      </c>
      <c r="D41" s="233"/>
      <c r="E41" s="2204" t="s">
        <v>2211</v>
      </c>
      <c r="F41" s="1939">
        <v>0.84</v>
      </c>
      <c r="G41" s="2552" t="s">
        <v>292</v>
      </c>
      <c r="H41" s="231"/>
      <c r="J41" s="233"/>
      <c r="K41" s="205"/>
      <c r="L41" s="204"/>
      <c r="M41" s="204"/>
      <c r="N41" s="204"/>
      <c r="O41" s="205"/>
      <c r="P41" s="205"/>
      <c r="Q41" s="205"/>
      <c r="R41" s="105"/>
      <c r="S41" s="105"/>
      <c r="T41" s="105"/>
      <c r="U41" s="105"/>
      <c r="V41" s="105"/>
    </row>
    <row r="42" outlineLevel="1">
      <c r="A42" s="207"/>
      <c r="B42" s="208" t="s">
        <v>5144</v>
      </c>
      <c r="C42" s="2204" t="s">
        <v>199</v>
      </c>
      <c r="D42" s="114"/>
      <c r="E42" s="2204" t="s">
        <v>5145</v>
      </c>
      <c r="F42" s="1939">
        <v>4.68</v>
      </c>
      <c r="G42" s="2552" t="s">
        <v>59</v>
      </c>
      <c r="H42" s="112"/>
      <c r="I42" s="224"/>
      <c r="J42" s="114"/>
      <c r="K42" s="205"/>
      <c r="L42" s="204"/>
      <c r="M42" s="204"/>
      <c r="N42" s="204"/>
      <c r="O42" s="205">
        <v>0.0</v>
      </c>
      <c r="P42" s="205">
        <v>1.0</v>
      </c>
      <c r="Q42" s="205">
        <v>1.0</v>
      </c>
      <c r="R42" s="105"/>
      <c r="S42" s="105"/>
      <c r="T42" s="105"/>
      <c r="U42" s="105"/>
      <c r="V42" s="105"/>
    </row>
    <row r="43" outlineLevel="1">
      <c r="A43" s="195" t="s">
        <v>104</v>
      </c>
      <c r="B43" s="214"/>
      <c r="C43" s="355" t="s">
        <v>192</v>
      </c>
      <c r="D43" s="314" t="s">
        <v>118</v>
      </c>
      <c r="E43" s="355" t="s">
        <v>66</v>
      </c>
      <c r="F43" s="200">
        <v>7.199999999999999</v>
      </c>
      <c r="G43" s="355" t="s">
        <v>67</v>
      </c>
      <c r="H43" s="243" t="s">
        <v>5146</v>
      </c>
      <c r="I43" s="221"/>
      <c r="J43" s="110"/>
      <c r="K43" s="205"/>
      <c r="L43" s="204"/>
      <c r="M43" s="204"/>
      <c r="N43" s="204"/>
      <c r="O43" s="205">
        <v>0.0</v>
      </c>
      <c r="P43" s="205">
        <v>1.0</v>
      </c>
      <c r="Q43" s="205">
        <v>1.0</v>
      </c>
      <c r="R43" s="105"/>
      <c r="S43" s="105"/>
      <c r="T43" s="105"/>
      <c r="U43" s="105"/>
      <c r="V43" s="105"/>
    </row>
    <row r="44" outlineLevel="1">
      <c r="A44" s="222"/>
      <c r="B44" s="208" t="s">
        <v>343</v>
      </c>
      <c r="C44" s="210" t="s">
        <v>212</v>
      </c>
      <c r="D44" s="233"/>
      <c r="E44" s="355" t="s">
        <v>66</v>
      </c>
      <c r="F44" s="200">
        <v>7.199999999999999</v>
      </c>
      <c r="G44" s="355" t="s">
        <v>67</v>
      </c>
      <c r="H44" s="231"/>
      <c r="J44" s="233"/>
      <c r="K44" s="204"/>
      <c r="L44" s="204"/>
      <c r="M44" s="204"/>
      <c r="N44" s="204"/>
      <c r="O44" s="205"/>
      <c r="P44" s="205"/>
      <c r="Q44" s="205"/>
      <c r="R44" s="105"/>
      <c r="S44" s="105"/>
      <c r="T44" s="105"/>
      <c r="U44" s="105"/>
      <c r="V44" s="105"/>
    </row>
    <row r="45" outlineLevel="1">
      <c r="A45" s="222"/>
      <c r="B45" s="208" t="s">
        <v>352</v>
      </c>
      <c r="C45" s="210" t="s">
        <v>463</v>
      </c>
      <c r="D45" s="233"/>
      <c r="E45" s="355" t="s">
        <v>66</v>
      </c>
      <c r="F45" s="200">
        <v>7.199999999999999</v>
      </c>
      <c r="G45" s="355" t="s">
        <v>67</v>
      </c>
      <c r="H45" s="231"/>
      <c r="J45" s="233"/>
      <c r="K45" s="204"/>
      <c r="L45" s="204"/>
      <c r="M45" s="204"/>
      <c r="N45" s="204"/>
      <c r="O45" s="205"/>
      <c r="P45" s="205"/>
      <c r="Q45" s="205"/>
      <c r="R45" s="105"/>
      <c r="S45" s="105"/>
      <c r="T45" s="105"/>
      <c r="U45" s="105"/>
      <c r="V45" s="105"/>
    </row>
    <row r="46" outlineLevel="1">
      <c r="A46" s="222"/>
      <c r="B46" s="208" t="s">
        <v>5148</v>
      </c>
      <c r="C46" s="2204" t="s">
        <v>192</v>
      </c>
      <c r="D46" s="233"/>
      <c r="E46" s="2204" t="s">
        <v>145</v>
      </c>
      <c r="F46" s="1939">
        <v>8.4</v>
      </c>
      <c r="G46" s="3161" t="s">
        <v>168</v>
      </c>
      <c r="H46" s="231"/>
      <c r="J46" s="233"/>
      <c r="K46" s="204"/>
      <c r="L46" s="204"/>
      <c r="M46" s="204"/>
      <c r="N46" s="204"/>
      <c r="O46" s="205"/>
      <c r="P46" s="205"/>
      <c r="Q46" s="205"/>
      <c r="R46" s="105"/>
      <c r="S46" s="105"/>
      <c r="T46" s="105"/>
      <c r="U46" s="105"/>
      <c r="V46" s="105"/>
    </row>
    <row r="47" outlineLevel="1">
      <c r="A47" s="222"/>
      <c r="B47" s="208" t="s">
        <v>343</v>
      </c>
      <c r="C47" s="2204" t="s">
        <v>212</v>
      </c>
      <c r="D47" s="233"/>
      <c r="E47" s="2204" t="s">
        <v>145</v>
      </c>
      <c r="F47" s="1939">
        <v>8.4</v>
      </c>
      <c r="G47" s="3161" t="s">
        <v>168</v>
      </c>
      <c r="H47" s="231"/>
      <c r="J47" s="233"/>
      <c r="K47" s="204"/>
      <c r="L47" s="204"/>
      <c r="M47" s="204"/>
      <c r="N47" s="204"/>
      <c r="O47" s="205"/>
      <c r="P47" s="205"/>
      <c r="Q47" s="205"/>
      <c r="R47" s="105"/>
      <c r="S47" s="105"/>
      <c r="T47" s="105"/>
      <c r="U47" s="105"/>
      <c r="V47" s="105"/>
    </row>
    <row r="48" outlineLevel="1">
      <c r="A48" s="207"/>
      <c r="B48" s="208" t="s">
        <v>352</v>
      </c>
      <c r="C48" s="2204" t="s">
        <v>463</v>
      </c>
      <c r="D48" s="114"/>
      <c r="E48" s="2204" t="s">
        <v>145</v>
      </c>
      <c r="F48" s="1939">
        <v>8.4</v>
      </c>
      <c r="G48" s="3161" t="s">
        <v>168</v>
      </c>
      <c r="H48" s="112"/>
      <c r="I48" s="224"/>
      <c r="J48" s="114"/>
      <c r="K48" s="204"/>
      <c r="L48" s="204"/>
      <c r="M48" s="204"/>
      <c r="N48" s="204"/>
      <c r="O48" s="205">
        <v>0.0</v>
      </c>
      <c r="P48" s="205">
        <v>1.0</v>
      </c>
      <c r="Q48" s="205">
        <v>1.0</v>
      </c>
      <c r="R48" s="105"/>
      <c r="S48" s="105"/>
      <c r="T48" s="105"/>
      <c r="U48" s="105"/>
      <c r="V48" s="105"/>
    </row>
    <row r="49" ht="37.5" customHeight="1" outlineLevel="1">
      <c r="A49" s="195" t="s">
        <v>110</v>
      </c>
      <c r="B49" s="208"/>
      <c r="C49" s="355" t="s">
        <v>1087</v>
      </c>
      <c r="D49" s="314" t="s">
        <v>159</v>
      </c>
      <c r="E49" s="355" t="s">
        <v>166</v>
      </c>
      <c r="F49" s="200">
        <v>16.8</v>
      </c>
      <c r="G49" s="355" t="s">
        <v>168</v>
      </c>
      <c r="H49" s="243" t="s">
        <v>5155</v>
      </c>
      <c r="I49" s="221"/>
      <c r="J49" s="110"/>
      <c r="K49" s="203"/>
      <c r="L49" s="203"/>
      <c r="M49" s="204"/>
      <c r="N49" s="204"/>
      <c r="O49" s="205">
        <v>0.0</v>
      </c>
      <c r="P49" s="205">
        <v>1.0</v>
      </c>
      <c r="Q49" s="205">
        <v>1.0</v>
      </c>
      <c r="R49" s="105"/>
      <c r="S49" s="105"/>
      <c r="T49" s="105"/>
      <c r="U49" s="105"/>
      <c r="V49" s="105"/>
    </row>
    <row r="50" ht="37.5" customHeight="1" outlineLevel="1">
      <c r="A50" s="207"/>
      <c r="B50" s="208" t="s">
        <v>5148</v>
      </c>
      <c r="C50" s="2204" t="s">
        <v>209</v>
      </c>
      <c r="D50" s="114"/>
      <c r="E50" s="2204" t="s">
        <v>90</v>
      </c>
      <c r="F50" s="1939">
        <v>9.6</v>
      </c>
      <c r="G50" s="3161" t="s">
        <v>207</v>
      </c>
      <c r="H50" s="112"/>
      <c r="I50" s="224"/>
      <c r="J50" s="114"/>
      <c r="K50" s="203"/>
      <c r="L50" s="203"/>
      <c r="M50" s="204"/>
      <c r="N50" s="204"/>
      <c r="O50" s="205">
        <v>0.0</v>
      </c>
      <c r="P50" s="205">
        <v>1.0</v>
      </c>
      <c r="Q50" s="205">
        <v>1.0</v>
      </c>
      <c r="R50" s="105"/>
      <c r="S50" s="105"/>
      <c r="T50" s="105"/>
      <c r="U50" s="105"/>
      <c r="V50" s="105"/>
    </row>
    <row r="51" ht="31.5" customHeight="1" outlineLevel="1">
      <c r="A51" s="195" t="s">
        <v>119</v>
      </c>
      <c r="B51" s="214"/>
      <c r="C51" s="355" t="s">
        <v>709</v>
      </c>
      <c r="D51" s="314" t="s">
        <v>309</v>
      </c>
      <c r="E51" s="355" t="s">
        <v>74</v>
      </c>
      <c r="F51" s="200">
        <v>14.399999999999999</v>
      </c>
      <c r="G51" s="201" t="s">
        <v>91</v>
      </c>
      <c r="H51" s="243" t="s">
        <v>5166</v>
      </c>
      <c r="I51" s="221"/>
      <c r="J51" s="110"/>
      <c r="K51" s="204"/>
      <c r="L51" s="204"/>
      <c r="M51" s="204"/>
      <c r="N51" s="204"/>
      <c r="O51" s="205">
        <v>0.0</v>
      </c>
      <c r="P51" s="205">
        <v>1.0</v>
      </c>
      <c r="Q51" s="205">
        <v>1.0</v>
      </c>
      <c r="R51" s="105"/>
      <c r="S51" s="105"/>
      <c r="T51" s="105"/>
      <c r="U51" s="105"/>
      <c r="V51" s="105"/>
    </row>
    <row r="52" ht="31.5" customHeight="1" outlineLevel="1">
      <c r="A52" s="207"/>
      <c r="B52" s="208" t="s">
        <v>5148</v>
      </c>
      <c r="C52" s="2204" t="s">
        <v>709</v>
      </c>
      <c r="D52" s="114"/>
      <c r="E52" s="2204" t="s">
        <v>229</v>
      </c>
      <c r="F52" s="1939">
        <v>6.0</v>
      </c>
      <c r="G52" s="3160" t="s">
        <v>168</v>
      </c>
      <c r="H52" s="112"/>
      <c r="I52" s="224"/>
      <c r="J52" s="114"/>
      <c r="K52" s="204"/>
      <c r="L52" s="204"/>
      <c r="M52" s="204"/>
      <c r="N52" s="204"/>
      <c r="O52" s="205">
        <v>0.0</v>
      </c>
      <c r="P52" s="205">
        <v>1.0</v>
      </c>
      <c r="Q52" s="205">
        <v>1.0</v>
      </c>
      <c r="R52" s="105"/>
      <c r="S52" s="105"/>
      <c r="T52" s="105"/>
      <c r="U52" s="105"/>
      <c r="V52" s="105"/>
    </row>
    <row r="53" outlineLevel="1">
      <c r="A53" s="195" t="s">
        <v>128</v>
      </c>
      <c r="B53" s="196" t="s">
        <v>170</v>
      </c>
      <c r="C53" s="199" t="s">
        <v>255</v>
      </c>
      <c r="D53" s="426" t="s">
        <v>190</v>
      </c>
      <c r="E53" s="127" t="s">
        <v>74</v>
      </c>
      <c r="F53" s="200">
        <v>14.399999999999999</v>
      </c>
      <c r="G53" s="199" t="s">
        <v>91</v>
      </c>
      <c r="H53" s="243" t="s">
        <v>5172</v>
      </c>
      <c r="I53" s="221"/>
      <c r="J53" s="110"/>
      <c r="K53" s="203"/>
      <c r="L53" s="203"/>
      <c r="M53" s="204"/>
      <c r="N53" s="204"/>
      <c r="O53" s="205"/>
      <c r="P53" s="205"/>
      <c r="Q53" s="205"/>
      <c r="R53" s="105"/>
      <c r="S53" s="105"/>
      <c r="T53" s="105"/>
      <c r="U53" s="105"/>
      <c r="V53" s="105"/>
    </row>
    <row r="54" outlineLevel="1">
      <c r="A54" s="222"/>
      <c r="B54" s="196" t="s">
        <v>177</v>
      </c>
      <c r="C54" s="199" t="s">
        <v>308</v>
      </c>
      <c r="D54" s="222"/>
      <c r="E54" s="127" t="s">
        <v>74</v>
      </c>
      <c r="F54" s="200">
        <v>14.399999999999999</v>
      </c>
      <c r="G54" s="199" t="s">
        <v>91</v>
      </c>
      <c r="H54" s="231"/>
      <c r="J54" s="233"/>
      <c r="K54" s="203"/>
      <c r="L54" s="203"/>
      <c r="M54" s="204"/>
      <c r="N54" s="204"/>
      <c r="O54" s="205"/>
      <c r="P54" s="205"/>
      <c r="Q54" s="205"/>
      <c r="R54" s="105"/>
      <c r="S54" s="105"/>
      <c r="T54" s="105"/>
      <c r="U54" s="105"/>
      <c r="V54" s="105"/>
    </row>
    <row r="55" outlineLevel="1">
      <c r="A55" s="222"/>
      <c r="B55" s="196" t="s">
        <v>5173</v>
      </c>
      <c r="C55" s="1937" t="s">
        <v>255</v>
      </c>
      <c r="D55" s="222"/>
      <c r="E55" s="1937" t="s">
        <v>66</v>
      </c>
      <c r="F55" s="1939">
        <v>7.199999999999999</v>
      </c>
      <c r="G55" s="1937" t="s">
        <v>91</v>
      </c>
      <c r="H55" s="231"/>
      <c r="J55" s="233"/>
      <c r="K55" s="203"/>
      <c r="L55" s="203"/>
      <c r="M55" s="204"/>
      <c r="N55" s="204"/>
      <c r="O55" s="205">
        <v>0.0</v>
      </c>
      <c r="P55" s="205">
        <v>1.0</v>
      </c>
      <c r="Q55" s="205">
        <v>1.0</v>
      </c>
      <c r="R55" s="105"/>
      <c r="S55" s="105"/>
      <c r="T55" s="105"/>
      <c r="U55" s="105"/>
      <c r="V55" s="105"/>
    </row>
    <row r="56" outlineLevel="1">
      <c r="A56" s="207"/>
      <c r="B56" s="196" t="s">
        <v>5137</v>
      </c>
      <c r="C56" s="1937" t="s">
        <v>308</v>
      </c>
      <c r="D56" s="207"/>
      <c r="E56" s="1937" t="s">
        <v>66</v>
      </c>
      <c r="F56" s="1939">
        <v>7.199999999999999</v>
      </c>
      <c r="G56" s="3171" t="s">
        <v>75</v>
      </c>
      <c r="H56" s="112"/>
      <c r="I56" s="224"/>
      <c r="J56" s="114"/>
      <c r="K56" s="203"/>
      <c r="L56" s="203"/>
      <c r="M56" s="204"/>
      <c r="N56" s="204"/>
      <c r="O56" s="205">
        <v>0.0</v>
      </c>
      <c r="P56" s="205">
        <v>1.0</v>
      </c>
      <c r="Q56" s="205">
        <v>1.0</v>
      </c>
      <c r="R56" s="105"/>
      <c r="S56" s="105"/>
      <c r="T56" s="105"/>
      <c r="U56" s="105"/>
      <c r="V56" s="105"/>
    </row>
    <row r="57" ht="19.5" customHeight="1" outlineLevel="1">
      <c r="A57" s="195" t="s">
        <v>5178</v>
      </c>
      <c r="B57" s="196" t="s">
        <v>5179</v>
      </c>
      <c r="C57" s="414"/>
      <c r="D57" s="127" t="s">
        <v>345</v>
      </c>
      <c r="E57" s="414"/>
      <c r="F57" s="414"/>
      <c r="G57" s="414"/>
      <c r="H57" s="3174" t="s">
        <v>5180</v>
      </c>
      <c r="I57" s="221"/>
      <c r="J57" s="110"/>
      <c r="K57" s="319"/>
      <c r="L57" s="319"/>
      <c r="M57" s="320"/>
      <c r="N57" s="320"/>
      <c r="O57" s="179"/>
      <c r="P57" s="179"/>
      <c r="Q57" s="179"/>
      <c r="R57" s="105"/>
      <c r="S57" s="105"/>
      <c r="T57" s="105"/>
      <c r="U57" s="105"/>
      <c r="V57" s="105"/>
    </row>
    <row r="58" ht="19.5" customHeight="1" outlineLevel="1">
      <c r="A58" s="207"/>
      <c r="B58" s="196" t="s">
        <v>5181</v>
      </c>
      <c r="C58" s="414"/>
      <c r="D58" s="127" t="s">
        <v>121</v>
      </c>
      <c r="E58" s="414"/>
      <c r="F58" s="414"/>
      <c r="G58" s="414"/>
      <c r="H58" s="112"/>
      <c r="I58" s="224"/>
      <c r="J58" s="114"/>
      <c r="K58" s="319"/>
      <c r="L58" s="319"/>
      <c r="M58" s="320"/>
      <c r="N58" s="320"/>
      <c r="O58" s="179"/>
      <c r="P58" s="179"/>
      <c r="Q58" s="179"/>
      <c r="R58" s="105"/>
      <c r="S58" s="105"/>
      <c r="T58" s="105"/>
      <c r="U58" s="105"/>
      <c r="V58" s="105"/>
    </row>
    <row r="59">
      <c r="A59" s="180"/>
      <c r="B59" s="246"/>
      <c r="C59" s="180"/>
      <c r="D59" s="180"/>
      <c r="E59" s="180"/>
      <c r="F59" s="248"/>
      <c r="G59" s="248"/>
      <c r="H59" s="180"/>
      <c r="I59" s="180"/>
      <c r="J59" s="180"/>
      <c r="K59" s="180"/>
      <c r="L59" s="180"/>
      <c r="M59" s="180"/>
      <c r="N59" s="180"/>
      <c r="O59" s="180"/>
      <c r="P59" s="180"/>
      <c r="Q59" s="180"/>
      <c r="R59" s="180"/>
      <c r="S59" s="180"/>
      <c r="T59" s="180"/>
      <c r="U59" s="180"/>
      <c r="V59" s="180"/>
    </row>
    <row r="60">
      <c r="A60" s="250" t="s">
        <v>148</v>
      </c>
      <c r="B60" s="110"/>
      <c r="C60" s="251"/>
      <c r="D60" s="251"/>
      <c r="E60" s="251"/>
      <c r="F60" s="253"/>
      <c r="G60" s="251"/>
      <c r="H60" s="253"/>
      <c r="I60" s="253"/>
      <c r="J60" s="254"/>
      <c r="K60" s="253"/>
      <c r="L60" s="253"/>
      <c r="M60" s="253"/>
      <c r="N60" s="253"/>
      <c r="O60" s="253"/>
      <c r="P60" s="253"/>
      <c r="Q60" s="253"/>
      <c r="R60" s="253"/>
      <c r="S60" s="253"/>
      <c r="T60" s="253"/>
      <c r="U60" s="253"/>
      <c r="V60" s="253"/>
    </row>
    <row r="61" outlineLevel="1">
      <c r="A61" s="112"/>
      <c r="B61" s="114"/>
      <c r="C61" s="256" t="s">
        <v>48</v>
      </c>
      <c r="D61" s="257" t="s">
        <v>49</v>
      </c>
      <c r="E61" s="256" t="s">
        <v>50</v>
      </c>
      <c r="F61" s="259" t="s">
        <v>51</v>
      </c>
      <c r="G61" s="259" t="s">
        <v>174</v>
      </c>
      <c r="H61" s="260" t="s">
        <v>52</v>
      </c>
      <c r="I61" s="259" t="s">
        <v>179</v>
      </c>
      <c r="J61" s="259" t="s">
        <v>176</v>
      </c>
      <c r="K61" s="259" t="s">
        <v>180</v>
      </c>
      <c r="L61" s="259" t="s">
        <v>181</v>
      </c>
      <c r="M61" s="259" t="s">
        <v>182</v>
      </c>
      <c r="N61" s="259" t="s">
        <v>183</v>
      </c>
      <c r="O61" s="262" t="s">
        <v>184</v>
      </c>
      <c r="P61" s="259" t="s">
        <v>185</v>
      </c>
      <c r="Q61" s="262" t="s">
        <v>186</v>
      </c>
      <c r="R61" s="264" t="s">
        <v>53</v>
      </c>
      <c r="S61" s="120"/>
      <c r="T61" s="120"/>
      <c r="U61" s="120"/>
      <c r="V61" s="117"/>
    </row>
    <row r="62" outlineLevel="1">
      <c r="A62" s="265" t="s">
        <v>187</v>
      </c>
      <c r="B62" s="267"/>
      <c r="C62" s="199" t="s">
        <v>4827</v>
      </c>
      <c r="D62" s="314" t="s">
        <v>112</v>
      </c>
      <c r="E62" s="271" t="s">
        <v>145</v>
      </c>
      <c r="F62" s="273">
        <f t="shared" ref="F62:F73" si="1">IFERROR(IFS(E62="-","-",LEN(E62)-LEN(SUBSTITUTE(E62,"/",""))=0,MULTIPLY(E62,1.2),LEN(E62)-LEN(SUBSTITUTE(E62,"/",""))=1,MULTIPLY(LEFT(E62,FIND("/",E62)-1),1.2)&amp;"/"&amp;MULTIPLY(MID(E62,FIND("/",E62)+1,10),1.2),LEN(E62)-LEN(SUBSTITUTE(E62,"/",""))=2,MULTIPLY(LEFT(E62,FIND("!",SUBSTITUTE(E62,"/","!",1))-1),1.2)&amp;"/"&amp;MULTIPLY(MID(E62,FIND("!",SUBSTITUTE(E62,"/","!",1))+1,FIND("!",SUBSTITUTE(E62,"/","!",2))-FIND("!",SUBSTITUTE(E62,"/","!",1))-1),1.2)&amp;"/"&amp;MULTIPLY(RIGHT(E62,LEN(E62)-FIND("!",SUBSTITUTE(E62,"/","!",2))),1.2),LEN(E62)-LEN(SUBSTITUTE(E62,"/",""))=3,MULTIPLY(LEFT(E62,FIND("!",SUBSTITUTE(E62,"/","!",1))-1),1.2)&amp;"/"&amp;MULTIPLY(MID(E62,FIND("!",SUBSTITUTE(E62,"/","!",1))+1,FIND("!",SUBSTITUTE(E62,"/","!",2))-FIND("!",SUBSTITUTE(E62,"/","!",1))-1),1.2)&amp;"/"&amp;MULTIPLY(MID(E62,FIND("!",SUBSTITUTE(E62,"/","!",2))+1,FIND("!",SUBSTITUTE(E62,"/","!",3))-FIND("!",SUBSTITUTE(E62,"/","!",2))-1),1.2)&amp;"/"&amp;MULTIPLY(RIGHT(E62,LEN(E62)-FIND("!",SUBSTITUTE(E62,"/","!",3))),1.2),LEN(E62)-LEN(SUBSTITUTE(E62,"/",""))=4,MULTIPLY(LEFT(E62,FIND("!",SUBSTITUTE(E62,"/","!",1))-1),1.2)&amp;"/"&amp;MULTIPLY(MID(E62,FIND("!",SUBSTITUTE(E62,"/","!",1))+1,FIND("!",SUBSTITUTE(E62,"/","!",2))-FIND("!",SUBSTITUTE(E62,"/","!",1))-1),1.2)&amp;"/"&amp;MULTIPLY(MID(E62,FIND("!",SUBSTITUTE(E62,"/","!",2))+1,FIND("!",SUBSTITUTE(E62,"/","!",3))-FIND("!",SUBSTITUTE(E62,"/","!",2))-1),1.2)&amp;"/"&amp;MULTIPLY(MID(E62,FIND("!",SUBSTITUTE(E62,"/","!",3))+1,FIND("!",SUBSTITUTE(E62,"/","!",4))-FIND("!",SUBSTITUTE(E62,"/","!",3))-1),1.2)&amp;"/"&amp;MULTIPLY(RIGHT(E62,LEN(E62)-FIND("!",SUBSTITUTE(E62,"/","!",4))),1.2)),"")</f>
        <v>8.4</v>
      </c>
      <c r="G62" s="273">
        <f t="shared" ref="G62:G73" si="2">IFERROR(IFS(E62="-","-",LEN(E62)-LEN(SUBSTITUTE(E62,"/",""))=0,MULTIPLY(E62,1.02),LEN(E62)-LEN(SUBSTITUTE(E62,"/",""))=1,MULTIPLY(LEFT(E62,FIND("/",E62)-1),1.02)&amp;"/"&amp;MULTIPLY(MID(E62,FIND("/",E62)+1,10),1.02),LEN(E62)-LEN(SUBSTITUTE(E62,"/",""))=2,MULTIPLY(LEFT(E62,FIND("!",SUBSTITUTE(E62,"/","!",1))-1),1.02)&amp;"/"&amp;MULTIPLY(MID(E62,FIND("!",SUBSTITUTE(E62,"/","!",1))+1,FIND("!",SUBSTITUTE(E62,"/","!",2))-FIND("!",SUBSTITUTE(E62,"/","!",1))-1),1.02)&amp;"/"&amp;MULTIPLY(RIGHT(E62,LEN(E62)-FIND("!",SUBSTITUTE(E62,"/","!",2))),1.02),LEN(E62)-LEN(SUBSTITUTE(E62,"/",""))=3,MULTIPLY(LEFT(E62,FIND("!",SUBSTITUTE(E62,"/","!",1))-1),1.02)&amp;"/"&amp;MULTIPLY(MID(E62,FIND("!",SUBSTITUTE(E62,"/","!",1))+1,FIND("!",SUBSTITUTE(E62,"/","!",2))-FIND("!",SUBSTITUTE(E62,"/","!",1))-1),1.02)&amp;"/"&amp;MULTIPLY(MID(E62,FIND("!",SUBSTITUTE(E62,"/","!",2))+1,FIND("!",SUBSTITUTE(E62,"/","!",3))-FIND("!",SUBSTITUTE(E62,"/","!",2))-1),1.02)&amp;"/"&amp;MULTIPLY(RIGHT(E62,LEN(E62)-FIND("!",SUBSTITUTE(E62,"/","!",3))),1.02),LEN(E62)-LEN(SUBSTITUTE(E62,"/",""))=4,MULTIPLY(LEFT(E62,FIND("!",SUBSTITUTE(E62,"/","!",1))-1),1.02)&amp;"/"&amp;MULTIPLY(MID(E62,FIND("!",SUBSTITUTE(E62,"/","!",1))+1,FIND("!",SUBSTITUTE(E62,"/","!",2))-FIND("!",SUBSTITUTE(E62,"/","!",1))-1),1.02)&amp;"/"&amp;MULTIPLY(MID(E62,FIND("!",SUBSTITUTE(E62,"/","!",2))+1,FIND("!",SUBSTITUTE(E62,"/","!",3))-FIND("!",SUBSTITUTE(E62,"/","!",2))-1),1.02)&amp;"/"&amp;MULTIPLY(MID(E62,FIND("!",SUBSTITUTE(E62,"/","!",3))+1,FIND("!",SUBSTITUTE(E62,"/","!",4))-FIND("!",SUBSTITUTE(E62,"/","!",3))-1),1.02)&amp;"/"&amp;MULTIPLY(RIGHT(E62,LEN(E62)-FIND("!",SUBSTITUTE(E62,"/","!",4))),1.02)),"")</f>
        <v>7.14</v>
      </c>
      <c r="H62" s="200" t="s">
        <v>70</v>
      </c>
      <c r="I62" s="314" t="str">
        <f t="array" ref="I62">INDEX('Aerial Attacks'!$O$3:$AB$109, MATCH($A$1,'Aerial Attacks'!$A$3:$A$109,0), MATCH(A62,'Aerial Attacks'!$O$2:$S$2,0))</f>
        <v>8</v>
      </c>
      <c r="J62" s="314" t="s">
        <v>2462</v>
      </c>
      <c r="K62" s="200">
        <v>361.0</v>
      </c>
      <c r="L62" s="203"/>
      <c r="M62" s="204"/>
      <c r="N62" s="204"/>
      <c r="O62" s="205">
        <v>0.0</v>
      </c>
      <c r="P62" s="205">
        <v>1.0</v>
      </c>
      <c r="Q62" s="205">
        <v>1.0</v>
      </c>
      <c r="R62" s="243"/>
      <c r="S62" s="221"/>
      <c r="T62" s="221"/>
      <c r="U62" s="221"/>
      <c r="V62" s="110"/>
    </row>
    <row r="63" outlineLevel="1">
      <c r="A63" s="207"/>
      <c r="B63" s="267" t="s">
        <v>5148</v>
      </c>
      <c r="C63" s="1937" t="s">
        <v>4827</v>
      </c>
      <c r="D63" s="114"/>
      <c r="E63" s="1937" t="s">
        <v>58</v>
      </c>
      <c r="F63" s="1939">
        <f t="shared" si="1"/>
        <v>4.8</v>
      </c>
      <c r="G63" s="1939">
        <f t="shared" si="2"/>
        <v>4.08</v>
      </c>
      <c r="H63" s="1939" t="s">
        <v>70</v>
      </c>
      <c r="I63" s="114"/>
      <c r="J63" s="114"/>
      <c r="K63" s="200">
        <v>363.0</v>
      </c>
      <c r="L63" s="203"/>
      <c r="M63" s="204"/>
      <c r="N63" s="204"/>
      <c r="O63" s="205">
        <v>0.0</v>
      </c>
      <c r="P63" s="205">
        <v>1.0</v>
      </c>
      <c r="Q63" s="205">
        <v>1.0</v>
      </c>
      <c r="R63" s="112"/>
      <c r="S63" s="224"/>
      <c r="T63" s="224"/>
      <c r="U63" s="224"/>
      <c r="V63" s="114"/>
    </row>
    <row r="64" outlineLevel="1">
      <c r="A64" s="265" t="s">
        <v>219</v>
      </c>
      <c r="B64" s="267" t="s">
        <v>170</v>
      </c>
      <c r="C64" s="199" t="s">
        <v>261</v>
      </c>
      <c r="D64" s="314" t="s">
        <v>159</v>
      </c>
      <c r="E64" s="199" t="s">
        <v>303</v>
      </c>
      <c r="F64" s="200">
        <f t="shared" si="1"/>
        <v>2.4</v>
      </c>
      <c r="G64" s="200">
        <f t="shared" si="2"/>
        <v>2.04</v>
      </c>
      <c r="H64" s="200" t="s">
        <v>292</v>
      </c>
      <c r="I64" s="305" t="str">
        <f t="array" ref="I64">INDEX('Aerial Attacks'!$O$3:$AB$109, MATCH($A$1,'Aerial Attacks'!$A$3:$A$109,0), MATCH(A64,'Aerial Attacks'!$O$2:$S$2,0))</f>
        <v>12</v>
      </c>
      <c r="J64" s="314" t="s">
        <v>1951</v>
      </c>
      <c r="K64" s="200">
        <v>45.0</v>
      </c>
      <c r="L64" s="203"/>
      <c r="M64" s="204"/>
      <c r="N64" s="204"/>
      <c r="O64" s="205">
        <v>0.0</v>
      </c>
      <c r="P64" s="205">
        <v>1.0</v>
      </c>
      <c r="Q64" s="205">
        <v>1.0</v>
      </c>
      <c r="R64" s="243"/>
      <c r="S64" s="221"/>
      <c r="T64" s="221"/>
      <c r="U64" s="221"/>
      <c r="V64" s="110"/>
    </row>
    <row r="65" outlineLevel="1">
      <c r="A65" s="222"/>
      <c r="B65" s="267" t="s">
        <v>177</v>
      </c>
      <c r="C65" s="199" t="s">
        <v>463</v>
      </c>
      <c r="D65" s="233"/>
      <c r="E65" s="199" t="s">
        <v>229</v>
      </c>
      <c r="F65" s="200">
        <f t="shared" si="1"/>
        <v>6</v>
      </c>
      <c r="G65" s="200">
        <f t="shared" si="2"/>
        <v>5.1</v>
      </c>
      <c r="H65" s="200" t="s">
        <v>70</v>
      </c>
      <c r="I65" s="233"/>
      <c r="J65" s="233"/>
      <c r="K65" s="200">
        <v>365.0</v>
      </c>
      <c r="L65" s="203"/>
      <c r="M65" s="204"/>
      <c r="N65" s="204"/>
      <c r="O65" s="205">
        <v>0.0</v>
      </c>
      <c r="P65" s="205">
        <v>1.0</v>
      </c>
      <c r="Q65" s="205">
        <v>1.0</v>
      </c>
      <c r="R65" s="231"/>
      <c r="V65" s="233"/>
    </row>
    <row r="66" outlineLevel="1">
      <c r="A66" s="207"/>
      <c r="B66" s="267" t="s">
        <v>5137</v>
      </c>
      <c r="C66" s="1937" t="s">
        <v>463</v>
      </c>
      <c r="D66" s="114"/>
      <c r="E66" s="1937" t="s">
        <v>90</v>
      </c>
      <c r="F66" s="1939">
        <f t="shared" si="1"/>
        <v>9.6</v>
      </c>
      <c r="G66" s="1939">
        <f t="shared" si="2"/>
        <v>8.16</v>
      </c>
      <c r="H66" s="1939" t="s">
        <v>193</v>
      </c>
      <c r="I66" s="114"/>
      <c r="J66" s="114"/>
      <c r="K66" s="200"/>
      <c r="L66" s="203"/>
      <c r="M66" s="204"/>
      <c r="N66" s="204"/>
      <c r="O66" s="205"/>
      <c r="P66" s="205"/>
      <c r="Q66" s="205"/>
      <c r="R66" s="112"/>
      <c r="S66" s="224"/>
      <c r="T66" s="224"/>
      <c r="U66" s="224"/>
      <c r="V66" s="114"/>
    </row>
    <row r="67" outlineLevel="1">
      <c r="A67" s="265" t="s">
        <v>260</v>
      </c>
      <c r="B67" s="267"/>
      <c r="C67" s="199" t="s">
        <v>261</v>
      </c>
      <c r="D67" s="314" t="s">
        <v>544</v>
      </c>
      <c r="E67" s="199" t="s">
        <v>79</v>
      </c>
      <c r="F67" s="200">
        <f t="shared" si="1"/>
        <v>10.8</v>
      </c>
      <c r="G67" s="200">
        <f t="shared" si="2"/>
        <v>9.18</v>
      </c>
      <c r="H67" s="200" t="s">
        <v>193</v>
      </c>
      <c r="I67" s="305">
        <f t="array" ref="I67">INDEX('Aerial Attacks'!$O$3:$AB$109, MATCH($A$1,'Aerial Attacks'!$A$3:$A$109,0), MATCH(A67,'Aerial Attacks'!$O$2:$S$2,0))</f>
        <v>9</v>
      </c>
      <c r="J67" s="314" t="s">
        <v>1730</v>
      </c>
      <c r="K67" s="200">
        <v>57.0</v>
      </c>
      <c r="L67" s="203"/>
      <c r="M67" s="204"/>
      <c r="N67" s="204"/>
      <c r="O67" s="205">
        <v>0.0</v>
      </c>
      <c r="P67" s="205">
        <v>1.0</v>
      </c>
      <c r="Q67" s="205">
        <v>1.0</v>
      </c>
      <c r="R67" s="243"/>
      <c r="S67" s="221"/>
      <c r="T67" s="221"/>
      <c r="U67" s="221"/>
      <c r="V67" s="110"/>
    </row>
    <row r="68" outlineLevel="1">
      <c r="A68" s="207"/>
      <c r="B68" s="267" t="s">
        <v>5148</v>
      </c>
      <c r="C68" s="1937" t="s">
        <v>261</v>
      </c>
      <c r="D68" s="114"/>
      <c r="E68" s="1937" t="s">
        <v>145</v>
      </c>
      <c r="F68" s="1939">
        <f t="shared" si="1"/>
        <v>8.4</v>
      </c>
      <c r="G68" s="1939">
        <f t="shared" si="2"/>
        <v>7.14</v>
      </c>
      <c r="H68" s="1939" t="s">
        <v>70</v>
      </c>
      <c r="I68" s="114"/>
      <c r="J68" s="114"/>
      <c r="K68" s="200">
        <v>241.0</v>
      </c>
      <c r="L68" s="203"/>
      <c r="M68" s="204"/>
      <c r="N68" s="204"/>
      <c r="O68" s="205">
        <v>0.0</v>
      </c>
      <c r="P68" s="205">
        <v>1.0</v>
      </c>
      <c r="Q68" s="205">
        <v>1.0</v>
      </c>
      <c r="R68" s="112"/>
      <c r="S68" s="224"/>
      <c r="T68" s="224"/>
      <c r="U68" s="224"/>
      <c r="V68" s="114"/>
    </row>
    <row r="69" outlineLevel="1">
      <c r="A69" s="265" t="s">
        <v>271</v>
      </c>
      <c r="B69" s="267" t="s">
        <v>402</v>
      </c>
      <c r="C69" s="199" t="s">
        <v>5427</v>
      </c>
      <c r="D69" s="314" t="s">
        <v>165</v>
      </c>
      <c r="E69" s="199" t="s">
        <v>2718</v>
      </c>
      <c r="F69" s="200">
        <f t="shared" si="1"/>
        <v>0.9</v>
      </c>
      <c r="G69" s="200">
        <f t="shared" si="2"/>
        <v>0.765</v>
      </c>
      <c r="H69" s="200" t="s">
        <v>292</v>
      </c>
      <c r="I69" s="305" t="str">
        <f t="array" ref="I69">INDEX('Aerial Attacks'!$O$3:$AB$109, MATCH($A$1,'Aerial Attacks'!$A$3:$A$109,0), MATCH(A69,'Aerial Attacks'!$O$2:$S$2,0))</f>
        <v>14</v>
      </c>
      <c r="J69" s="314" t="s">
        <v>2807</v>
      </c>
      <c r="K69" s="203"/>
      <c r="L69" s="203"/>
      <c r="M69" s="204"/>
      <c r="N69" s="204"/>
      <c r="O69" s="205">
        <v>0.0</v>
      </c>
      <c r="P69" s="205">
        <v>1.0</v>
      </c>
      <c r="Q69" s="205">
        <v>1.0</v>
      </c>
      <c r="R69" s="243"/>
      <c r="S69" s="221"/>
      <c r="T69" s="221"/>
      <c r="U69" s="221"/>
      <c r="V69" s="110"/>
    </row>
    <row r="70" outlineLevel="1">
      <c r="A70" s="222"/>
      <c r="B70" s="267" t="s">
        <v>418</v>
      </c>
      <c r="C70" s="199" t="s">
        <v>379</v>
      </c>
      <c r="D70" s="233"/>
      <c r="E70" s="199" t="s">
        <v>194</v>
      </c>
      <c r="F70" s="200">
        <f t="shared" si="1"/>
        <v>3.6</v>
      </c>
      <c r="G70" s="200">
        <f t="shared" si="2"/>
        <v>3.06</v>
      </c>
      <c r="H70" s="200" t="s">
        <v>292</v>
      </c>
      <c r="I70" s="233"/>
      <c r="J70" s="233"/>
      <c r="K70" s="203"/>
      <c r="L70" s="203"/>
      <c r="M70" s="204"/>
      <c r="N70" s="204"/>
      <c r="O70" s="205"/>
      <c r="P70" s="205"/>
      <c r="Q70" s="205"/>
      <c r="R70" s="231"/>
      <c r="V70" s="233"/>
    </row>
    <row r="71" outlineLevel="1">
      <c r="A71" s="207"/>
      <c r="B71" s="267" t="s">
        <v>5144</v>
      </c>
      <c r="C71" s="1937" t="s">
        <v>379</v>
      </c>
      <c r="D71" s="114"/>
      <c r="E71" s="1937" t="s">
        <v>145</v>
      </c>
      <c r="F71" s="1939">
        <f t="shared" si="1"/>
        <v>8.4</v>
      </c>
      <c r="G71" s="1939">
        <f t="shared" si="2"/>
        <v>7.14</v>
      </c>
      <c r="H71" s="1939" t="s">
        <v>70</v>
      </c>
      <c r="I71" s="114"/>
      <c r="J71" s="114"/>
      <c r="K71" s="203"/>
      <c r="L71" s="203"/>
      <c r="M71" s="204"/>
      <c r="N71" s="204"/>
      <c r="O71" s="205">
        <v>0.0</v>
      </c>
      <c r="P71" s="205">
        <v>1.0</v>
      </c>
      <c r="Q71" s="205">
        <v>1.0</v>
      </c>
      <c r="R71" s="112"/>
      <c r="S71" s="224"/>
      <c r="T71" s="224"/>
      <c r="U71" s="224"/>
      <c r="V71" s="114"/>
    </row>
    <row r="72" ht="38.25" customHeight="1" outlineLevel="1">
      <c r="A72" s="265" t="s">
        <v>283</v>
      </c>
      <c r="B72" s="267"/>
      <c r="C72" s="199" t="s">
        <v>1776</v>
      </c>
      <c r="D72" s="314" t="s">
        <v>461</v>
      </c>
      <c r="E72" s="199" t="s">
        <v>90</v>
      </c>
      <c r="F72" s="200">
        <f t="shared" si="1"/>
        <v>9.6</v>
      </c>
      <c r="G72" s="200">
        <f t="shared" si="2"/>
        <v>8.16</v>
      </c>
      <c r="H72" s="200" t="s">
        <v>193</v>
      </c>
      <c r="I72" s="305">
        <f t="array" ref="I72">INDEX('Aerial Attacks'!$O$3:$AB$109, MATCH($A$1,'Aerial Attacks'!$A$3:$A$109,0), MATCH(A72,'Aerial Attacks'!$O$2:$S$2,0))</f>
        <v>11</v>
      </c>
      <c r="J72" s="314" t="s">
        <v>584</v>
      </c>
      <c r="K72" s="203"/>
      <c r="L72" s="203"/>
      <c r="M72" s="204"/>
      <c r="N72" s="204"/>
      <c r="O72" s="205">
        <v>0.0</v>
      </c>
      <c r="P72" s="205">
        <v>1.0</v>
      </c>
      <c r="Q72" s="205">
        <v>1.0</v>
      </c>
      <c r="R72" s="243" t="s">
        <v>5533</v>
      </c>
      <c r="S72" s="221"/>
      <c r="T72" s="221"/>
      <c r="U72" s="221"/>
      <c r="V72" s="110"/>
    </row>
    <row r="73" ht="38.25" customHeight="1" outlineLevel="1">
      <c r="A73" s="207"/>
      <c r="B73" s="267" t="s">
        <v>5148</v>
      </c>
      <c r="C73" s="1937" t="s">
        <v>438</v>
      </c>
      <c r="D73" s="114"/>
      <c r="E73" s="1937" t="s">
        <v>90</v>
      </c>
      <c r="F73" s="1939">
        <f t="shared" si="1"/>
        <v>9.6</v>
      </c>
      <c r="G73" s="1939">
        <f t="shared" si="2"/>
        <v>8.16</v>
      </c>
      <c r="H73" s="1939" t="s">
        <v>193</v>
      </c>
      <c r="I73" s="114"/>
      <c r="J73" s="114"/>
      <c r="K73" s="203"/>
      <c r="L73" s="203"/>
      <c r="M73" s="204"/>
      <c r="N73" s="204"/>
      <c r="O73" s="205">
        <v>0.0</v>
      </c>
      <c r="P73" s="205">
        <v>1.0</v>
      </c>
      <c r="Q73" s="205">
        <v>1.0</v>
      </c>
      <c r="R73" s="112"/>
      <c r="S73" s="224"/>
      <c r="T73" s="224"/>
      <c r="U73" s="224"/>
      <c r="V73" s="114"/>
    </row>
    <row r="74">
      <c r="A74" s="312"/>
      <c r="B74" s="315"/>
      <c r="C74" s="317"/>
      <c r="D74" s="317"/>
      <c r="E74" s="318"/>
      <c r="F74" s="318"/>
      <c r="G74" s="318"/>
      <c r="H74" s="319"/>
      <c r="I74" s="319"/>
      <c r="J74" s="320"/>
      <c r="K74" s="320"/>
      <c r="L74" s="320"/>
      <c r="M74" s="320"/>
      <c r="N74" s="320"/>
      <c r="O74" s="320"/>
      <c r="P74" s="320"/>
      <c r="Q74" s="180"/>
      <c r="R74" s="180"/>
      <c r="S74" s="180"/>
      <c r="T74" s="180"/>
      <c r="U74" s="180"/>
      <c r="V74" s="180"/>
    </row>
    <row r="75">
      <c r="A75" s="322" t="s">
        <v>305</v>
      </c>
      <c r="B75" s="117"/>
      <c r="C75" s="317"/>
      <c r="D75" s="317"/>
      <c r="E75" s="318"/>
      <c r="F75" s="318"/>
      <c r="G75" s="318"/>
      <c r="H75" s="319"/>
      <c r="I75" s="319"/>
      <c r="J75" s="320"/>
      <c r="K75" s="320"/>
      <c r="L75" s="320"/>
      <c r="M75" s="320"/>
      <c r="N75" s="320"/>
      <c r="O75" s="320"/>
      <c r="P75" s="320"/>
      <c r="Q75" s="180"/>
      <c r="R75" s="180"/>
      <c r="S75" s="180"/>
      <c r="T75" s="180"/>
      <c r="U75" s="180"/>
      <c r="V75" s="180"/>
    </row>
    <row r="76" outlineLevel="1">
      <c r="A76" s="324" t="str">
        <f>"NB ("&amp;VLOOKUP($A$1,Fighters!$A$2:$AI$81,15,FALSE)&amp;")"</f>
        <v>NB (ガン / ガンスペシャル)</v>
      </c>
      <c r="B76" s="117"/>
      <c r="C76" s="327" t="s">
        <v>48</v>
      </c>
      <c r="D76" s="327" t="s">
        <v>49</v>
      </c>
      <c r="E76" s="328" t="s">
        <v>50</v>
      </c>
      <c r="F76" s="329" t="s">
        <v>51</v>
      </c>
      <c r="G76" s="328"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181" t="s">
        <v>321</v>
      </c>
    </row>
    <row r="77" outlineLevel="1">
      <c r="A77" s="335" t="s">
        <v>5587</v>
      </c>
      <c r="B77" s="343" t="s">
        <v>5595</v>
      </c>
      <c r="C77" s="199" t="s">
        <v>74</v>
      </c>
      <c r="D77" s="127" t="s">
        <v>476</v>
      </c>
      <c r="E77" s="199" t="s">
        <v>5596</v>
      </c>
      <c r="F77" s="273" t="str">
        <f t="shared" ref="F77:F97" si="3">IFERROR(IFS(E77="-","-",LEN(E77)-LEN(SUBSTITUTE(E77,"/",""))=0,MULTIPLY(E77,1.2),LEN(E77)-LEN(SUBSTITUTE(E77,"/",""))=1,MULTIPLY(LEFT(E77,FIND("/",E77)-1),1.2)&amp;"/"&amp;MULTIPLY(MID(E77,FIND("/",E77)+1,10),1.2),LEN(E77)-LEN(SUBSTITUTE(E77,"/",""))=2,MULTIPLY(LEFT(E77,FIND("!",SUBSTITUTE(E77,"/","!",1))-1),1.2)&amp;"/"&amp;MULTIPLY(MID(E77,FIND("!",SUBSTITUTE(E77,"/","!",1))+1,FIND("!",SUBSTITUTE(E77,"/","!",2))-FIND("!",SUBSTITUTE(E77,"/","!",1))-1),1.2)&amp;"/"&amp;MULTIPLY(RIGHT(E77,LEN(E77)-FIND("!",SUBSTITUTE(E77,"/","!",2))),1.2),LEN(E77)-LEN(SUBSTITUTE(E77,"/",""))=3,MULTIPLY(LEFT(E77,FIND("!",SUBSTITUTE(E77,"/","!",1))-1),1.2)&amp;"/"&amp;MULTIPLY(MID(E77,FIND("!",SUBSTITUTE(E77,"/","!",1))+1,FIND("!",SUBSTITUTE(E77,"/","!",2))-FIND("!",SUBSTITUTE(E77,"/","!",1))-1),1.2)&amp;"/"&amp;MULTIPLY(MID(E77,FIND("!",SUBSTITUTE(E77,"/","!",2))+1,FIND("!",SUBSTITUTE(E77,"/","!",3))-FIND("!",SUBSTITUTE(E77,"/","!",2))-1),1.2)&amp;"/"&amp;MULTIPLY(RIGHT(E77,LEN(E77)-FIND("!",SUBSTITUTE(E77,"/","!",3))),1.2),LEN(E77)-LEN(SUBSTITUTE(E77,"/",""))=4,MULTIPLY(LEFT(E77,FIND("!",SUBSTITUTE(E77,"/","!",1))-1),1.2)&amp;"/"&amp;MULTIPLY(MID(E77,FIND("!",SUBSTITUTE(E77,"/","!",1))+1,FIND("!",SUBSTITUTE(E77,"/","!",2))-FIND("!",SUBSTITUTE(E77,"/","!",1))-1),1.2)&amp;"/"&amp;MULTIPLY(MID(E77,FIND("!",SUBSTITUTE(E77,"/","!",2))+1,FIND("!",SUBSTITUTE(E77,"/","!",3))-FIND("!",SUBSTITUTE(E77,"/","!",2))-1),1.2)&amp;"/"&amp;MULTIPLY(MID(E77,FIND("!",SUBSTITUTE(E77,"/","!",3))+1,FIND("!",SUBSTITUTE(E77,"/","!",4))-FIND("!",SUBSTITUTE(E77,"/","!",3))-1),1.2)&amp;"/"&amp;MULTIPLY(RIGHT(E77,LEN(E77)-FIND("!",SUBSTITUTE(E77,"/","!",4))),1.2)),"")</f>
        <v>6/3.6/1.2</v>
      </c>
      <c r="G77" s="199" t="s">
        <v>5639</v>
      </c>
      <c r="H77" s="243" t="s">
        <v>5640</v>
      </c>
      <c r="I77" s="221"/>
      <c r="J77" s="110"/>
      <c r="K77" s="203"/>
      <c r="L77" s="203"/>
      <c r="M77" s="204"/>
      <c r="N77" s="204"/>
      <c r="O77" s="205">
        <v>0.0</v>
      </c>
      <c r="P77" s="205">
        <v>1.0</v>
      </c>
      <c r="Q77" s="205">
        <v>1.0</v>
      </c>
      <c r="R77" s="205" t="b">
        <v>1</v>
      </c>
      <c r="S77" s="205" t="b">
        <v>1</v>
      </c>
      <c r="T77" s="205"/>
      <c r="U77" s="344" t="s">
        <v>340</v>
      </c>
      <c r="V77" s="344" t="b">
        <v>1</v>
      </c>
    </row>
    <row r="78" outlineLevel="1">
      <c r="A78" s="222"/>
      <c r="B78" s="708" t="s">
        <v>5652</v>
      </c>
      <c r="C78" s="199" t="s">
        <v>694</v>
      </c>
      <c r="D78" s="127" t="s">
        <v>5653</v>
      </c>
      <c r="E78" s="199" t="s">
        <v>5654</v>
      </c>
      <c r="F78" s="273" t="str">
        <f t="shared" si="3"/>
        <v>7.2/4.8/2.4</v>
      </c>
      <c r="G78" s="199" t="s">
        <v>5665</v>
      </c>
      <c r="H78" s="231"/>
      <c r="J78" s="233"/>
      <c r="K78" s="203"/>
      <c r="L78" s="203"/>
      <c r="M78" s="204"/>
      <c r="N78" s="204"/>
      <c r="O78" s="205"/>
      <c r="P78" s="205"/>
      <c r="Q78" s="205"/>
      <c r="R78" s="205" t="b">
        <v>0</v>
      </c>
      <c r="S78" s="205" t="b">
        <v>0</v>
      </c>
      <c r="T78" s="205" t="b">
        <v>0</v>
      </c>
      <c r="U78" s="222"/>
      <c r="V78" s="222"/>
    </row>
    <row r="79" outlineLevel="1">
      <c r="A79" s="222"/>
      <c r="B79" s="708" t="s">
        <v>5666</v>
      </c>
      <c r="C79" s="199" t="s">
        <v>1066</v>
      </c>
      <c r="D79" s="127" t="s">
        <v>5667</v>
      </c>
      <c r="E79" s="199" t="s">
        <v>5596</v>
      </c>
      <c r="F79" s="273" t="str">
        <f t="shared" si="3"/>
        <v>6/3.6/1.2</v>
      </c>
      <c r="G79" s="199" t="s">
        <v>5639</v>
      </c>
      <c r="H79" s="231"/>
      <c r="J79" s="233"/>
      <c r="K79" s="203"/>
      <c r="L79" s="203"/>
      <c r="M79" s="204"/>
      <c r="N79" s="204"/>
      <c r="O79" s="205"/>
      <c r="P79" s="205"/>
      <c r="Q79" s="205"/>
      <c r="R79" s="205" t="b">
        <v>0</v>
      </c>
      <c r="S79" s="205" t="b">
        <v>0</v>
      </c>
      <c r="T79" s="205" t="b">
        <v>0</v>
      </c>
      <c r="U79" s="222"/>
      <c r="V79" s="222"/>
    </row>
    <row r="80" outlineLevel="1">
      <c r="A80" s="222"/>
      <c r="B80" s="708" t="s">
        <v>5676</v>
      </c>
      <c r="C80" s="199" t="s">
        <v>5677</v>
      </c>
      <c r="D80" s="127" t="s">
        <v>316</v>
      </c>
      <c r="E80" s="199" t="s">
        <v>5679</v>
      </c>
      <c r="F80" s="273" t="str">
        <f t="shared" si="3"/>
        <v>3.6/0.96</v>
      </c>
      <c r="G80" s="199" t="s">
        <v>5680</v>
      </c>
      <c r="H80" s="231"/>
      <c r="J80" s="233"/>
      <c r="K80" s="203"/>
      <c r="L80" s="203"/>
      <c r="M80" s="204"/>
      <c r="N80" s="204"/>
      <c r="O80" s="205"/>
      <c r="P80" s="205"/>
      <c r="Q80" s="205"/>
      <c r="R80" s="205" t="b">
        <v>0</v>
      </c>
      <c r="S80" s="205" t="b">
        <v>0</v>
      </c>
      <c r="T80" s="205" t="b">
        <v>0</v>
      </c>
      <c r="U80" s="222"/>
      <c r="V80" s="222"/>
    </row>
    <row r="81" outlineLevel="1">
      <c r="A81" s="222"/>
      <c r="B81" s="708" t="s">
        <v>5685</v>
      </c>
      <c r="C81" s="199" t="s">
        <v>5686</v>
      </c>
      <c r="D81" s="127" t="s">
        <v>5687</v>
      </c>
      <c r="E81" s="199" t="s">
        <v>194</v>
      </c>
      <c r="F81" s="273">
        <f t="shared" si="3"/>
        <v>3.6</v>
      </c>
      <c r="G81" s="199" t="s">
        <v>193</v>
      </c>
      <c r="H81" s="231"/>
      <c r="J81" s="233"/>
      <c r="K81" s="203"/>
      <c r="L81" s="203"/>
      <c r="M81" s="204"/>
      <c r="N81" s="204"/>
      <c r="O81" s="205"/>
      <c r="P81" s="205"/>
      <c r="Q81" s="205"/>
      <c r="R81" s="205" t="b">
        <v>0</v>
      </c>
      <c r="S81" s="205" t="b">
        <v>0</v>
      </c>
      <c r="T81" s="205" t="b">
        <v>0</v>
      </c>
      <c r="U81" s="222"/>
      <c r="V81" s="222"/>
    </row>
    <row r="82" outlineLevel="1">
      <c r="A82" s="222"/>
      <c r="B82" s="3182" t="s">
        <v>5695</v>
      </c>
      <c r="C82" s="199" t="s">
        <v>5706</v>
      </c>
      <c r="D82" s="426" t="s">
        <v>5707</v>
      </c>
      <c r="E82" s="199" t="s">
        <v>5712</v>
      </c>
      <c r="F82" s="273" t="str">
        <f t="shared" si="3"/>
        <v>4.8/1.44</v>
      </c>
      <c r="G82" s="199" t="s">
        <v>5092</v>
      </c>
      <c r="H82" s="231"/>
      <c r="J82" s="233"/>
      <c r="K82" s="203"/>
      <c r="L82" s="203"/>
      <c r="M82" s="204"/>
      <c r="N82" s="204"/>
      <c r="O82" s="205"/>
      <c r="P82" s="205"/>
      <c r="Q82" s="205"/>
      <c r="R82" s="205" t="b">
        <v>0</v>
      </c>
      <c r="S82" s="205" t="b">
        <v>0</v>
      </c>
      <c r="T82" s="205" t="b">
        <v>0</v>
      </c>
      <c r="U82" s="222"/>
      <c r="V82" s="222"/>
    </row>
    <row r="83" outlineLevel="1">
      <c r="A83" s="207"/>
      <c r="B83" s="207"/>
      <c r="C83" s="199" t="s">
        <v>345</v>
      </c>
      <c r="D83" s="207"/>
      <c r="E83" s="199" t="s">
        <v>5712</v>
      </c>
      <c r="F83" s="273" t="str">
        <f t="shared" si="3"/>
        <v>4.8/1.44</v>
      </c>
      <c r="G83" s="199" t="s">
        <v>5092</v>
      </c>
      <c r="H83" s="231"/>
      <c r="J83" s="233"/>
      <c r="K83" s="203"/>
      <c r="L83" s="203"/>
      <c r="M83" s="204"/>
      <c r="N83" s="204"/>
      <c r="O83" s="205"/>
      <c r="P83" s="205"/>
      <c r="Q83" s="205"/>
      <c r="R83" s="205" t="b">
        <v>0</v>
      </c>
      <c r="S83" s="205" t="b">
        <v>0</v>
      </c>
      <c r="T83" s="205" t="b">
        <v>0</v>
      </c>
      <c r="U83" s="222"/>
      <c r="V83" s="222"/>
    </row>
    <row r="84" outlineLevel="1">
      <c r="A84" s="335" t="s">
        <v>5732</v>
      </c>
      <c r="B84" s="3183" t="s">
        <v>5734</v>
      </c>
      <c r="C84" s="199" t="s">
        <v>74</v>
      </c>
      <c r="D84" s="426" t="s">
        <v>464</v>
      </c>
      <c r="E84" s="199" t="s">
        <v>5748</v>
      </c>
      <c r="F84" s="273" t="str">
        <f t="shared" si="3"/>
        <v>7.2/3.6/1.2</v>
      </c>
      <c r="G84" s="199" t="s">
        <v>5639</v>
      </c>
      <c r="H84" s="231"/>
      <c r="J84" s="233"/>
      <c r="K84" s="203"/>
      <c r="L84" s="203"/>
      <c r="M84" s="204"/>
      <c r="N84" s="204"/>
      <c r="O84" s="205"/>
      <c r="P84" s="205"/>
      <c r="Q84" s="205"/>
      <c r="R84" s="205" t="b">
        <v>0</v>
      </c>
      <c r="S84" s="205" t="b">
        <v>0</v>
      </c>
      <c r="T84" s="205" t="b">
        <v>0</v>
      </c>
      <c r="U84" s="222"/>
      <c r="V84" s="222"/>
    </row>
    <row r="85" outlineLevel="1">
      <c r="A85" s="222"/>
      <c r="B85" s="207"/>
      <c r="C85" s="199" t="s">
        <v>5753</v>
      </c>
      <c r="D85" s="207"/>
      <c r="E85" s="199" t="s">
        <v>4798</v>
      </c>
      <c r="F85" s="273" t="str">
        <f t="shared" si="3"/>
        <v>2.4/1.8/1.2</v>
      </c>
      <c r="G85" s="199" t="s">
        <v>818</v>
      </c>
      <c r="H85" s="231"/>
      <c r="J85" s="233"/>
      <c r="K85" s="203"/>
      <c r="L85" s="203"/>
      <c r="M85" s="204"/>
      <c r="N85" s="204"/>
      <c r="O85" s="205"/>
      <c r="P85" s="205"/>
      <c r="Q85" s="205"/>
      <c r="R85" s="205" t="b">
        <v>0</v>
      </c>
      <c r="S85" s="205" t="b">
        <v>0</v>
      </c>
      <c r="T85" s="205" t="b">
        <v>0</v>
      </c>
      <c r="U85" s="222"/>
      <c r="V85" s="222"/>
    </row>
    <row r="86" outlineLevel="1">
      <c r="A86" s="222"/>
      <c r="B86" s="3183" t="s">
        <v>5767</v>
      </c>
      <c r="C86" s="199" t="s">
        <v>206</v>
      </c>
      <c r="D86" s="426" t="s">
        <v>118</v>
      </c>
      <c r="E86" s="199" t="s">
        <v>5748</v>
      </c>
      <c r="F86" s="273" t="str">
        <f t="shared" si="3"/>
        <v>7.2/3.6/1.2</v>
      </c>
      <c r="G86" s="199" t="s">
        <v>5639</v>
      </c>
      <c r="H86" s="231"/>
      <c r="J86" s="233"/>
      <c r="K86" s="203"/>
      <c r="L86" s="203"/>
      <c r="M86" s="204"/>
      <c r="N86" s="204"/>
      <c r="O86" s="205"/>
      <c r="P86" s="205"/>
      <c r="Q86" s="205"/>
      <c r="R86" s="205" t="b">
        <v>0</v>
      </c>
      <c r="S86" s="205" t="b">
        <v>0</v>
      </c>
      <c r="T86" s="205" t="b">
        <v>0</v>
      </c>
      <c r="U86" s="222"/>
      <c r="V86" s="222"/>
    </row>
    <row r="87" outlineLevel="1">
      <c r="A87" s="222"/>
      <c r="B87" s="207"/>
      <c r="C87" s="199" t="s">
        <v>5793</v>
      </c>
      <c r="D87" s="207"/>
      <c r="E87" s="199" t="s">
        <v>4798</v>
      </c>
      <c r="F87" s="273" t="str">
        <f t="shared" si="3"/>
        <v>2.4/1.8/1.2</v>
      </c>
      <c r="G87" s="199" t="s">
        <v>818</v>
      </c>
      <c r="H87" s="231"/>
      <c r="J87" s="233"/>
      <c r="K87" s="203"/>
      <c r="L87" s="203"/>
      <c r="M87" s="204"/>
      <c r="N87" s="204"/>
      <c r="O87" s="205"/>
      <c r="P87" s="205"/>
      <c r="Q87" s="205"/>
      <c r="R87" s="205" t="b">
        <v>0</v>
      </c>
      <c r="S87" s="205" t="b">
        <v>0</v>
      </c>
      <c r="T87" s="205" t="b">
        <v>0</v>
      </c>
      <c r="U87" s="222"/>
      <c r="V87" s="222"/>
    </row>
    <row r="88" outlineLevel="1">
      <c r="A88" s="222"/>
      <c r="B88" s="3182" t="s">
        <v>5652</v>
      </c>
      <c r="C88" s="199" t="s">
        <v>81</v>
      </c>
      <c r="D88" s="426" t="s">
        <v>5810</v>
      </c>
      <c r="E88" s="199" t="s">
        <v>5812</v>
      </c>
      <c r="F88" s="273" t="str">
        <f t="shared" si="3"/>
        <v>8.4/4.8/2.4</v>
      </c>
      <c r="G88" s="199" t="s">
        <v>5823</v>
      </c>
      <c r="H88" s="231"/>
      <c r="J88" s="233"/>
      <c r="K88" s="203"/>
      <c r="L88" s="203"/>
      <c r="M88" s="204"/>
      <c r="N88" s="204"/>
      <c r="O88" s="205"/>
      <c r="P88" s="205"/>
      <c r="Q88" s="205"/>
      <c r="R88" s="205" t="b">
        <v>0</v>
      </c>
      <c r="S88" s="205" t="b">
        <v>0</v>
      </c>
      <c r="T88" s="205" t="b">
        <v>0</v>
      </c>
      <c r="U88" s="222"/>
      <c r="V88" s="222"/>
    </row>
    <row r="89" outlineLevel="1">
      <c r="A89" s="222"/>
      <c r="B89" s="207"/>
      <c r="C89" s="199" t="s">
        <v>5840</v>
      </c>
      <c r="D89" s="207"/>
      <c r="E89" s="199" t="s">
        <v>4798</v>
      </c>
      <c r="F89" s="273" t="str">
        <f t="shared" si="3"/>
        <v>2.4/1.8/1.2</v>
      </c>
      <c r="G89" s="199" t="s">
        <v>818</v>
      </c>
      <c r="H89" s="231"/>
      <c r="J89" s="233"/>
      <c r="K89" s="203"/>
      <c r="L89" s="203"/>
      <c r="M89" s="204"/>
      <c r="N89" s="204"/>
      <c r="O89" s="205"/>
      <c r="P89" s="205"/>
      <c r="Q89" s="205"/>
      <c r="R89" s="205" t="b">
        <v>0</v>
      </c>
      <c r="S89" s="205" t="b">
        <v>0</v>
      </c>
      <c r="T89" s="205" t="b">
        <v>0</v>
      </c>
      <c r="U89" s="222"/>
      <c r="V89" s="222"/>
    </row>
    <row r="90" outlineLevel="1">
      <c r="A90" s="222"/>
      <c r="B90" s="3182" t="s">
        <v>5666</v>
      </c>
      <c r="C90" s="199" t="s">
        <v>299</v>
      </c>
      <c r="D90" s="426" t="s">
        <v>5851</v>
      </c>
      <c r="E90" s="199" t="s">
        <v>5596</v>
      </c>
      <c r="F90" s="273" t="str">
        <f t="shared" si="3"/>
        <v>6/3.6/1.2</v>
      </c>
      <c r="G90" s="199" t="s">
        <v>5639</v>
      </c>
      <c r="H90" s="231"/>
      <c r="J90" s="233"/>
      <c r="K90" s="203"/>
      <c r="L90" s="203"/>
      <c r="M90" s="204"/>
      <c r="N90" s="204"/>
      <c r="O90" s="205"/>
      <c r="P90" s="205"/>
      <c r="Q90" s="205"/>
      <c r="R90" s="205" t="b">
        <v>0</v>
      </c>
      <c r="S90" s="205" t="b">
        <v>0</v>
      </c>
      <c r="T90" s="205" t="b">
        <v>0</v>
      </c>
      <c r="U90" s="222"/>
      <c r="V90" s="222"/>
    </row>
    <row r="91" outlineLevel="1">
      <c r="A91" s="222"/>
      <c r="B91" s="207"/>
      <c r="C91" s="199" t="s">
        <v>5866</v>
      </c>
      <c r="D91" s="207"/>
      <c r="E91" s="199" t="s">
        <v>4798</v>
      </c>
      <c r="F91" s="273" t="str">
        <f t="shared" si="3"/>
        <v>2.4/1.8/1.2</v>
      </c>
      <c r="G91" s="199" t="s">
        <v>818</v>
      </c>
      <c r="H91" s="231"/>
      <c r="J91" s="233"/>
      <c r="K91" s="203"/>
      <c r="L91" s="203"/>
      <c r="M91" s="204"/>
      <c r="N91" s="204"/>
      <c r="O91" s="205"/>
      <c r="P91" s="205"/>
      <c r="Q91" s="205"/>
      <c r="R91" s="205" t="b">
        <v>0</v>
      </c>
      <c r="S91" s="205" t="b">
        <v>0</v>
      </c>
      <c r="T91" s="205" t="b">
        <v>0</v>
      </c>
      <c r="U91" s="222"/>
      <c r="V91" s="222"/>
    </row>
    <row r="92" outlineLevel="1">
      <c r="A92" s="222"/>
      <c r="B92" s="3182" t="s">
        <v>5676</v>
      </c>
      <c r="C92" s="199" t="s">
        <v>5677</v>
      </c>
      <c r="D92" s="426" t="s">
        <v>316</v>
      </c>
      <c r="E92" s="199" t="s">
        <v>5679</v>
      </c>
      <c r="F92" s="273" t="str">
        <f t="shared" si="3"/>
        <v>3.6/0.96</v>
      </c>
      <c r="G92" s="199" t="s">
        <v>5680</v>
      </c>
      <c r="H92" s="231"/>
      <c r="J92" s="233"/>
      <c r="K92" s="203"/>
      <c r="L92" s="203"/>
      <c r="M92" s="204"/>
      <c r="N92" s="204"/>
      <c r="O92" s="205"/>
      <c r="P92" s="205"/>
      <c r="Q92" s="205"/>
      <c r="R92" s="205" t="b">
        <v>0</v>
      </c>
      <c r="S92" s="205" t="b">
        <v>0</v>
      </c>
      <c r="T92" s="205" t="b">
        <v>0</v>
      </c>
      <c r="U92" s="222"/>
      <c r="V92" s="222"/>
    </row>
    <row r="93" outlineLevel="1">
      <c r="A93" s="222"/>
      <c r="B93" s="207"/>
      <c r="C93" s="199" t="s">
        <v>5889</v>
      </c>
      <c r="D93" s="207"/>
      <c r="E93" s="199" t="s">
        <v>4429</v>
      </c>
      <c r="F93" s="273" t="str">
        <f t="shared" si="3"/>
        <v>1.2/0.6</v>
      </c>
      <c r="G93" s="199" t="s">
        <v>881</v>
      </c>
      <c r="H93" s="231"/>
      <c r="J93" s="233"/>
      <c r="K93" s="203"/>
      <c r="L93" s="203"/>
      <c r="M93" s="204"/>
      <c r="N93" s="204"/>
      <c r="O93" s="205"/>
      <c r="P93" s="205"/>
      <c r="Q93" s="205"/>
      <c r="R93" s="205" t="b">
        <v>0</v>
      </c>
      <c r="S93" s="205" t="b">
        <v>0</v>
      </c>
      <c r="T93" s="205" t="b">
        <v>0</v>
      </c>
      <c r="U93" s="222"/>
      <c r="V93" s="222"/>
    </row>
    <row r="94" outlineLevel="1">
      <c r="A94" s="222"/>
      <c r="B94" s="708" t="s">
        <v>5685</v>
      </c>
      <c r="C94" s="199" t="s">
        <v>5686</v>
      </c>
      <c r="D94" s="127" t="s">
        <v>5687</v>
      </c>
      <c r="E94" s="199" t="s">
        <v>1294</v>
      </c>
      <c r="F94" s="273">
        <f t="shared" si="3"/>
        <v>5.4</v>
      </c>
      <c r="G94" s="199" t="s">
        <v>59</v>
      </c>
      <c r="H94" s="231"/>
      <c r="J94" s="233"/>
      <c r="K94" s="203"/>
      <c r="L94" s="203"/>
      <c r="M94" s="204"/>
      <c r="N94" s="204"/>
      <c r="O94" s="205"/>
      <c r="P94" s="205"/>
      <c r="Q94" s="205"/>
      <c r="R94" s="205" t="b">
        <v>0</v>
      </c>
      <c r="S94" s="205" t="b">
        <v>0</v>
      </c>
      <c r="T94" s="205" t="b">
        <v>0</v>
      </c>
      <c r="U94" s="222"/>
      <c r="V94" s="222"/>
    </row>
    <row r="95" outlineLevel="1">
      <c r="A95" s="222"/>
      <c r="B95" s="3182" t="s">
        <v>5695</v>
      </c>
      <c r="C95" s="199" t="s">
        <v>5706</v>
      </c>
      <c r="D95" s="426" t="s">
        <v>5707</v>
      </c>
      <c r="E95" s="199" t="s">
        <v>5712</v>
      </c>
      <c r="F95" s="273" t="str">
        <f t="shared" si="3"/>
        <v>4.8/1.44</v>
      </c>
      <c r="G95" s="199" t="s">
        <v>5092</v>
      </c>
      <c r="H95" s="231"/>
      <c r="J95" s="233"/>
      <c r="K95" s="203"/>
      <c r="L95" s="203"/>
      <c r="M95" s="204"/>
      <c r="N95" s="204"/>
      <c r="O95" s="205"/>
      <c r="P95" s="205"/>
      <c r="Q95" s="205"/>
      <c r="R95" s="205" t="b">
        <v>0</v>
      </c>
      <c r="S95" s="205" t="b">
        <v>0</v>
      </c>
      <c r="T95" s="205" t="b">
        <v>0</v>
      </c>
      <c r="U95" s="222"/>
      <c r="V95" s="222"/>
    </row>
    <row r="96" outlineLevel="1">
      <c r="A96" s="222"/>
      <c r="B96" s="222"/>
      <c r="C96" s="199" t="s">
        <v>5925</v>
      </c>
      <c r="D96" s="222"/>
      <c r="E96" s="199" t="s">
        <v>5926</v>
      </c>
      <c r="F96" s="273" t="str">
        <f t="shared" si="3"/>
        <v>1.92/0.96</v>
      </c>
      <c r="G96" s="199" t="s">
        <v>876</v>
      </c>
      <c r="H96" s="231"/>
      <c r="J96" s="233"/>
      <c r="K96" s="203"/>
      <c r="L96" s="203"/>
      <c r="M96" s="204"/>
      <c r="N96" s="204"/>
      <c r="O96" s="205"/>
      <c r="P96" s="205"/>
      <c r="Q96" s="205"/>
      <c r="R96" s="205" t="b">
        <v>0</v>
      </c>
      <c r="S96" s="205" t="b">
        <v>0</v>
      </c>
      <c r="T96" s="205" t="b">
        <v>0</v>
      </c>
      <c r="U96" s="222"/>
      <c r="V96" s="222"/>
    </row>
    <row r="97" outlineLevel="1">
      <c r="A97" s="207"/>
      <c r="B97" s="207"/>
      <c r="C97" s="199" t="s">
        <v>5938</v>
      </c>
      <c r="D97" s="207"/>
      <c r="E97" s="199" t="s">
        <v>5712</v>
      </c>
      <c r="F97" s="273" t="str">
        <f t="shared" si="3"/>
        <v>4.8/1.44</v>
      </c>
      <c r="G97" s="199" t="s">
        <v>5092</v>
      </c>
      <c r="H97" s="112"/>
      <c r="I97" s="224"/>
      <c r="J97" s="114"/>
      <c r="K97" s="203"/>
      <c r="L97" s="203"/>
      <c r="M97" s="204"/>
      <c r="N97" s="204"/>
      <c r="O97" s="205"/>
      <c r="P97" s="205"/>
      <c r="Q97" s="205"/>
      <c r="R97" s="205" t="b">
        <v>0</v>
      </c>
      <c r="S97" s="205" t="b">
        <v>0</v>
      </c>
      <c r="T97" s="205" t="b">
        <v>0</v>
      </c>
      <c r="U97" s="207"/>
      <c r="V97" s="207"/>
    </row>
    <row r="98" outlineLevel="1">
      <c r="A98" s="324" t="str">
        <f>"横B ("&amp;VLOOKUP($A$1,Fighters!$A$2:$AI$81,16,FALSE)&amp;")"</f>
        <v>横B (エイハ / エイガオン)</v>
      </c>
      <c r="B98" s="117"/>
      <c r="C98" s="327" t="s">
        <v>48</v>
      </c>
      <c r="D98" s="327" t="s">
        <v>49</v>
      </c>
      <c r="E98" s="328" t="s">
        <v>50</v>
      </c>
      <c r="F98" s="329" t="s">
        <v>51</v>
      </c>
      <c r="G98" s="328" t="s">
        <v>52</v>
      </c>
      <c r="H98" s="331" t="s">
        <v>53</v>
      </c>
      <c r="I98" s="120"/>
      <c r="J98" s="117"/>
      <c r="K98" s="333" t="s">
        <v>180</v>
      </c>
      <c r="L98" s="333" t="s">
        <v>181</v>
      </c>
      <c r="M98" s="333" t="s">
        <v>182</v>
      </c>
      <c r="N98" s="333" t="s">
        <v>183</v>
      </c>
      <c r="O98" s="334" t="s">
        <v>184</v>
      </c>
      <c r="P98" s="333" t="s">
        <v>185</v>
      </c>
      <c r="Q98" s="334" t="s">
        <v>186</v>
      </c>
      <c r="R98" s="333" t="s">
        <v>317</v>
      </c>
      <c r="S98" s="334" t="s">
        <v>318</v>
      </c>
      <c r="T98" s="334" t="s">
        <v>319</v>
      </c>
      <c r="U98" s="334" t="s">
        <v>320</v>
      </c>
      <c r="V98" s="3181" t="s">
        <v>321</v>
      </c>
    </row>
    <row r="99" outlineLevel="1">
      <c r="A99" s="335" t="s">
        <v>5974</v>
      </c>
      <c r="B99" s="343" t="s">
        <v>3130</v>
      </c>
      <c r="C99" s="199" t="s">
        <v>5975</v>
      </c>
      <c r="D99" s="314" t="s">
        <v>121</v>
      </c>
      <c r="E99" s="199" t="s">
        <v>429</v>
      </c>
      <c r="F99" s="200">
        <f t="shared" ref="F99:F103" si="4">IFERROR(IFS(E99="-","-",LEN(E99)-LEN(SUBSTITUTE(E99,"/",""))=0,MULTIPLY(E99,1.2),LEN(E99)-LEN(SUBSTITUTE(E99,"/",""))=1,MULTIPLY(LEFT(E99,FIND("/",E99)-1),1.2)&amp;"/"&amp;MULTIPLY(MID(E99,FIND("/",E99)+1,10),1.2),LEN(E99)-LEN(SUBSTITUTE(E99,"/",""))=2,MULTIPLY(LEFT(E99,FIND("!",SUBSTITUTE(E99,"/","!",1))-1),1.2)&amp;"/"&amp;MULTIPLY(MID(E99,FIND("!",SUBSTITUTE(E99,"/","!",1))+1,FIND("!",SUBSTITUTE(E99,"/","!",2))-FIND("!",SUBSTITUTE(E99,"/","!",1))-1),1.2)&amp;"/"&amp;MULTIPLY(RIGHT(E99,LEN(E99)-FIND("!",SUBSTITUTE(E99,"/","!",2))),1.2),LEN(E99)-LEN(SUBSTITUTE(E99,"/",""))=3,MULTIPLY(LEFT(E99,FIND("!",SUBSTITUTE(E99,"/","!",1))-1),1.2)&amp;"/"&amp;MULTIPLY(MID(E99,FIND("!",SUBSTITUTE(E99,"/","!",1))+1,FIND("!",SUBSTITUTE(E99,"/","!",2))-FIND("!",SUBSTITUTE(E99,"/","!",1))-1),1.2)&amp;"/"&amp;MULTIPLY(MID(E99,FIND("!",SUBSTITUTE(E99,"/","!",2))+1,FIND("!",SUBSTITUTE(E99,"/","!",3))-FIND("!",SUBSTITUTE(E99,"/","!",2))-1),1.2)&amp;"/"&amp;MULTIPLY(RIGHT(E99,LEN(E99)-FIND("!",SUBSTITUTE(E99,"/","!",3))),1.2),LEN(E99)-LEN(SUBSTITUTE(E99,"/",""))=4,MULTIPLY(LEFT(E99,FIND("!",SUBSTITUTE(E99,"/","!",1))-1),1.2)&amp;"/"&amp;MULTIPLY(MID(E99,FIND("!",SUBSTITUTE(E99,"/","!",1))+1,FIND("!",SUBSTITUTE(E99,"/","!",2))-FIND("!",SUBSTITUTE(E99,"/","!",1))-1),1.2)&amp;"/"&amp;MULTIPLY(MID(E99,FIND("!",SUBSTITUTE(E99,"/","!",2))+1,FIND("!",SUBSTITUTE(E99,"/","!",3))-FIND("!",SUBSTITUTE(E99,"/","!",2))-1),1.2)&amp;"/"&amp;MULTIPLY(MID(E99,FIND("!",SUBSTITUTE(E99,"/","!",3))+1,FIND("!",SUBSTITUTE(E99,"/","!",4))-FIND("!",SUBSTITUTE(E99,"/","!",3))-1),1.2)&amp;"/"&amp;MULTIPLY(RIGHT(E99,LEN(E99)-FIND("!",SUBSTITUTE(E99,"/","!",4))),1.2)),"")</f>
        <v>1.2</v>
      </c>
      <c r="G99" s="199" t="s">
        <v>292</v>
      </c>
      <c r="H99" s="243" t="s">
        <v>6016</v>
      </c>
      <c r="I99" s="221"/>
      <c r="J99" s="110"/>
      <c r="K99" s="203"/>
      <c r="L99" s="203"/>
      <c r="M99" s="204"/>
      <c r="N99" s="204"/>
      <c r="O99" s="205">
        <v>0.0</v>
      </c>
      <c r="P99" s="205">
        <v>1.0</v>
      </c>
      <c r="Q99" s="205">
        <v>1.0</v>
      </c>
      <c r="R99" s="205" t="b">
        <v>1</v>
      </c>
      <c r="S99" s="205" t="b">
        <v>1</v>
      </c>
      <c r="T99" s="205"/>
      <c r="U99" s="344" t="s">
        <v>340</v>
      </c>
      <c r="V99" s="344" t="b">
        <v>1</v>
      </c>
    </row>
    <row r="100" outlineLevel="1">
      <c r="A100" s="222"/>
      <c r="B100" s="343" t="s">
        <v>638</v>
      </c>
      <c r="C100" s="199" t="s">
        <v>912</v>
      </c>
      <c r="D100" s="114"/>
      <c r="E100" s="199" t="s">
        <v>303</v>
      </c>
      <c r="F100" s="200">
        <f t="shared" si="4"/>
        <v>2.4</v>
      </c>
      <c r="G100" s="199" t="s">
        <v>292</v>
      </c>
      <c r="H100" s="112"/>
      <c r="I100" s="224"/>
      <c r="J100" s="114"/>
      <c r="K100" s="200"/>
      <c r="L100" s="200"/>
      <c r="M100" s="205"/>
      <c r="N100" s="205"/>
      <c r="O100" s="205">
        <v>0.0</v>
      </c>
      <c r="P100" s="205">
        <v>1.0</v>
      </c>
      <c r="Q100" s="205">
        <v>1.0</v>
      </c>
      <c r="R100" s="205" t="b">
        <v>1</v>
      </c>
      <c r="S100" s="205" t="b">
        <v>1</v>
      </c>
      <c r="T100" s="205"/>
      <c r="U100" s="222"/>
      <c r="V100" s="222"/>
    </row>
    <row r="101" outlineLevel="1">
      <c r="A101" s="335" t="s">
        <v>6036</v>
      </c>
      <c r="B101" s="343" t="s">
        <v>3130</v>
      </c>
      <c r="C101" s="199" t="s">
        <v>6041</v>
      </c>
      <c r="D101" s="314" t="s">
        <v>622</v>
      </c>
      <c r="E101" s="199" t="s">
        <v>429</v>
      </c>
      <c r="F101" s="200">
        <f t="shared" si="4"/>
        <v>1.2</v>
      </c>
      <c r="G101" s="199" t="s">
        <v>292</v>
      </c>
      <c r="H101" s="243" t="s">
        <v>6048</v>
      </c>
      <c r="I101" s="221"/>
      <c r="J101" s="110"/>
      <c r="K101" s="200"/>
      <c r="L101" s="200"/>
      <c r="M101" s="205"/>
      <c r="N101" s="205"/>
      <c r="O101" s="205">
        <v>0.0</v>
      </c>
      <c r="P101" s="205">
        <v>1.0</v>
      </c>
      <c r="Q101" s="205">
        <v>1.0</v>
      </c>
      <c r="R101" s="205" t="b">
        <v>1</v>
      </c>
      <c r="S101" s="205" t="b">
        <v>1</v>
      </c>
      <c r="T101" s="205"/>
      <c r="U101" s="222"/>
      <c r="V101" s="222"/>
    </row>
    <row r="102" outlineLevel="1">
      <c r="A102" s="222"/>
      <c r="B102" s="343" t="s">
        <v>5459</v>
      </c>
      <c r="C102" s="199" t="s">
        <v>6057</v>
      </c>
      <c r="D102" s="233"/>
      <c r="E102" s="199" t="s">
        <v>1054</v>
      </c>
      <c r="F102" s="200">
        <f t="shared" si="4"/>
        <v>0.6</v>
      </c>
      <c r="G102" s="199" t="s">
        <v>292</v>
      </c>
      <c r="H102" s="231"/>
      <c r="J102" s="233"/>
      <c r="K102" s="200"/>
      <c r="L102" s="200"/>
      <c r="M102" s="205"/>
      <c r="N102" s="205"/>
      <c r="O102" s="205"/>
      <c r="P102" s="205"/>
      <c r="Q102" s="205"/>
      <c r="R102" s="205" t="b">
        <v>0</v>
      </c>
      <c r="S102" s="205" t="b">
        <v>0</v>
      </c>
      <c r="T102" s="205" t="b">
        <v>0</v>
      </c>
      <c r="U102" s="222"/>
      <c r="V102" s="222"/>
    </row>
    <row r="103" outlineLevel="1">
      <c r="A103" s="222"/>
      <c r="B103" s="343" t="s">
        <v>5465</v>
      </c>
      <c r="C103" s="199" t="s">
        <v>6058</v>
      </c>
      <c r="D103" s="114"/>
      <c r="E103" s="199" t="s">
        <v>473</v>
      </c>
      <c r="F103" s="200">
        <f t="shared" si="4"/>
        <v>3</v>
      </c>
      <c r="G103" s="199" t="s">
        <v>292</v>
      </c>
      <c r="H103" s="112"/>
      <c r="I103" s="224"/>
      <c r="J103" s="114"/>
      <c r="K103" s="200"/>
      <c r="L103" s="200"/>
      <c r="M103" s="205"/>
      <c r="N103" s="205"/>
      <c r="O103" s="205">
        <v>0.0</v>
      </c>
      <c r="P103" s="205">
        <v>1.0</v>
      </c>
      <c r="Q103" s="205">
        <v>1.0</v>
      </c>
      <c r="R103" s="205" t="b">
        <v>1</v>
      </c>
      <c r="S103" s="205" t="b">
        <v>1</v>
      </c>
      <c r="T103" s="205"/>
      <c r="U103" s="207"/>
      <c r="V103" s="207"/>
    </row>
    <row r="104" outlineLevel="1">
      <c r="A104" s="324" t="str">
        <f>"上B ("&amp;VLOOKUP($A$1,Fighters!$A$2:$AI$81,17,FALSE)&amp;")"</f>
        <v>上B (ワイヤーアクション / 反逆の翼)</v>
      </c>
      <c r="B104" s="117"/>
      <c r="C104" s="327" t="s">
        <v>48</v>
      </c>
      <c r="D104" s="327" t="s">
        <v>49</v>
      </c>
      <c r="E104" s="328" t="s">
        <v>50</v>
      </c>
      <c r="F104" s="329" t="s">
        <v>51</v>
      </c>
      <c r="G104" s="328" t="s">
        <v>52</v>
      </c>
      <c r="H104" s="331" t="s">
        <v>53</v>
      </c>
      <c r="I104" s="120"/>
      <c r="J104" s="117"/>
      <c r="K104" s="333" t="s">
        <v>180</v>
      </c>
      <c r="L104" s="333" t="s">
        <v>181</v>
      </c>
      <c r="M104" s="333" t="s">
        <v>182</v>
      </c>
      <c r="N104" s="333" t="s">
        <v>183</v>
      </c>
      <c r="O104" s="334" t="s">
        <v>184</v>
      </c>
      <c r="P104" s="333" t="s">
        <v>185</v>
      </c>
      <c r="Q104" s="334" t="s">
        <v>186</v>
      </c>
      <c r="R104" s="333" t="s">
        <v>317</v>
      </c>
      <c r="S104" s="334" t="s">
        <v>318</v>
      </c>
      <c r="T104" s="334" t="s">
        <v>319</v>
      </c>
      <c r="U104" s="334" t="s">
        <v>320</v>
      </c>
      <c r="V104" s="3181" t="s">
        <v>321</v>
      </c>
    </row>
    <row r="105" ht="21.75" customHeight="1" outlineLevel="1">
      <c r="A105" s="358" t="s">
        <v>6075</v>
      </c>
      <c r="B105" s="388" t="s">
        <v>6076</v>
      </c>
      <c r="C105" s="199" t="s">
        <v>2190</v>
      </c>
      <c r="D105" s="199" t="s">
        <v>316</v>
      </c>
      <c r="E105" s="414"/>
      <c r="F105" s="387"/>
      <c r="G105" s="414"/>
      <c r="H105" s="243" t="s">
        <v>6079</v>
      </c>
      <c r="I105" s="221"/>
      <c r="J105" s="110"/>
      <c r="K105" s="200"/>
      <c r="L105" s="200"/>
      <c r="M105" s="205"/>
      <c r="N105" s="205"/>
      <c r="O105" s="205">
        <v>0.0</v>
      </c>
      <c r="P105" s="205">
        <v>1.0</v>
      </c>
      <c r="Q105" s="205">
        <v>1.0</v>
      </c>
      <c r="R105" s="205" t="b">
        <v>1</v>
      </c>
      <c r="S105" s="205" t="b">
        <v>1</v>
      </c>
      <c r="T105" s="205"/>
      <c r="U105" s="344" t="s">
        <v>6085</v>
      </c>
      <c r="V105" s="344" t="b">
        <v>0</v>
      </c>
    </row>
    <row r="106" ht="21.75" customHeight="1" outlineLevel="1">
      <c r="A106" s="222"/>
      <c r="B106" s="388" t="s">
        <v>6086</v>
      </c>
      <c r="C106" s="199" t="s">
        <v>229</v>
      </c>
      <c r="D106" s="199" t="s">
        <v>612</v>
      </c>
      <c r="E106" s="199" t="s">
        <v>191</v>
      </c>
      <c r="F106" s="200">
        <f t="shared" ref="F106:F107" si="5">IFERROR(IFS(E106="-","-",LEN(E106)-LEN(SUBSTITUTE(E106,"/",""))=0,MULTIPLY(E106,1.2),LEN(E106)-LEN(SUBSTITUTE(E106,"/",""))=1,MULTIPLY(LEFT(E106,FIND("/",E106)-1),1.2)&amp;"/"&amp;MULTIPLY(MID(E106,FIND("/",E106)+1,10),1.2),LEN(E106)-LEN(SUBSTITUTE(E106,"/",""))=2,MULTIPLY(LEFT(E106,FIND("!",SUBSTITUTE(E106,"/","!",1))-1),1.2)&amp;"/"&amp;MULTIPLY(MID(E106,FIND("!",SUBSTITUTE(E106,"/","!",1))+1,FIND("!",SUBSTITUTE(E106,"/","!",2))-FIND("!",SUBSTITUTE(E106,"/","!",1))-1),1.2)&amp;"/"&amp;MULTIPLY(RIGHT(E106,LEN(E106)-FIND("!",SUBSTITUTE(E106,"/","!",2))),1.2),LEN(E106)-LEN(SUBSTITUTE(E106,"/",""))=3,MULTIPLY(LEFT(E106,FIND("!",SUBSTITUTE(E106,"/","!",1))-1),1.2)&amp;"/"&amp;MULTIPLY(MID(E106,FIND("!",SUBSTITUTE(E106,"/","!",1))+1,FIND("!",SUBSTITUTE(E106,"/","!",2))-FIND("!",SUBSTITUTE(E106,"/","!",1))-1),1.2)&amp;"/"&amp;MULTIPLY(MID(E106,FIND("!",SUBSTITUTE(E106,"/","!",2))+1,FIND("!",SUBSTITUTE(E106,"/","!",3))-FIND("!",SUBSTITUTE(E106,"/","!",2))-1),1.2)&amp;"/"&amp;MULTIPLY(RIGHT(E106,LEN(E106)-FIND("!",SUBSTITUTE(E106,"/","!",3))),1.2),LEN(E106)-LEN(SUBSTITUTE(E106,"/",""))=4,MULTIPLY(LEFT(E106,FIND("!",SUBSTITUTE(E106,"/","!",1))-1),1.2)&amp;"/"&amp;MULTIPLY(MID(E106,FIND("!",SUBSTITUTE(E106,"/","!",1))+1,FIND("!",SUBSTITUTE(E106,"/","!",2))-FIND("!",SUBSTITUTE(E106,"/","!",1))-1),1.2)&amp;"/"&amp;MULTIPLY(MID(E106,FIND("!",SUBSTITUTE(E106,"/","!",2))+1,FIND("!",SUBSTITUTE(E106,"/","!",3))-FIND("!",SUBSTITUTE(E106,"/","!",2))-1),1.2)&amp;"/"&amp;MULTIPLY(MID(E106,FIND("!",SUBSTITUTE(E106,"/","!",3))+1,FIND("!",SUBSTITUTE(E106,"/","!",4))-FIND("!",SUBSTITUTE(E106,"/","!",3))-1),1.2)&amp;"/"&amp;MULTIPLY(RIGHT(E106,LEN(E106)-FIND("!",SUBSTITUTE(E106,"/","!",4))),1.2)),"")</f>
        <v>13.2</v>
      </c>
      <c r="G106" s="414"/>
      <c r="H106" s="231"/>
      <c r="J106" s="233"/>
      <c r="K106" s="200"/>
      <c r="L106" s="200"/>
      <c r="M106" s="205"/>
      <c r="N106" s="205"/>
      <c r="O106" s="205"/>
      <c r="P106" s="205"/>
      <c r="Q106" s="205"/>
      <c r="R106" s="205" t="b">
        <v>0</v>
      </c>
      <c r="S106" s="205" t="b">
        <v>0</v>
      </c>
      <c r="T106" s="205" t="b">
        <v>0</v>
      </c>
      <c r="U106" s="222"/>
      <c r="V106" s="222"/>
    </row>
    <row r="107" ht="21.75" customHeight="1" outlineLevel="1">
      <c r="A107" s="222"/>
      <c r="B107" s="388" t="s">
        <v>359</v>
      </c>
      <c r="C107" s="199" t="s">
        <v>199</v>
      </c>
      <c r="D107" s="199" t="s">
        <v>345</v>
      </c>
      <c r="E107" s="199" t="s">
        <v>229</v>
      </c>
      <c r="F107" s="200">
        <f t="shared" si="5"/>
        <v>6</v>
      </c>
      <c r="G107" s="199" t="s">
        <v>67</v>
      </c>
      <c r="H107" s="231"/>
      <c r="J107" s="233"/>
      <c r="K107" s="200"/>
      <c r="L107" s="200"/>
      <c r="M107" s="205"/>
      <c r="N107" s="205"/>
      <c r="O107" s="205">
        <v>0.0</v>
      </c>
      <c r="P107" s="205">
        <v>1.0</v>
      </c>
      <c r="Q107" s="205">
        <v>1.0</v>
      </c>
      <c r="R107" s="205" t="b">
        <v>1</v>
      </c>
      <c r="S107" s="205" t="b">
        <v>1</v>
      </c>
      <c r="T107" s="205"/>
      <c r="U107" s="222"/>
      <c r="V107" s="222"/>
    </row>
    <row r="108" ht="21.75" customHeight="1" outlineLevel="1">
      <c r="A108" s="207"/>
      <c r="B108" s="388" t="s">
        <v>4964</v>
      </c>
      <c r="C108" s="414"/>
      <c r="D108" s="199" t="s">
        <v>57</v>
      </c>
      <c r="E108" s="414"/>
      <c r="F108" s="387"/>
      <c r="G108" s="414"/>
      <c r="H108" s="112"/>
      <c r="I108" s="224"/>
      <c r="J108" s="114"/>
      <c r="K108" s="200"/>
      <c r="L108" s="200"/>
      <c r="M108" s="205"/>
      <c r="N108" s="205"/>
      <c r="O108" s="205"/>
      <c r="P108" s="205"/>
      <c r="Q108" s="205"/>
      <c r="R108" s="205" t="b">
        <v>0</v>
      </c>
      <c r="S108" s="205" t="b">
        <v>0</v>
      </c>
      <c r="T108" s="205" t="b">
        <v>0</v>
      </c>
      <c r="U108" s="222"/>
      <c r="V108" s="222"/>
    </row>
    <row r="109" outlineLevel="1">
      <c r="A109" s="1237" t="s">
        <v>6123</v>
      </c>
      <c r="B109" s="848"/>
      <c r="C109" s="414"/>
      <c r="D109" s="414"/>
      <c r="E109" s="414"/>
      <c r="F109" s="387"/>
      <c r="G109" s="414"/>
      <c r="H109" s="228" t="s">
        <v>6124</v>
      </c>
      <c r="I109" s="120"/>
      <c r="J109" s="117"/>
      <c r="K109" s="200"/>
      <c r="L109" s="200"/>
      <c r="M109" s="205"/>
      <c r="N109" s="205"/>
      <c r="O109" s="205">
        <v>0.0</v>
      </c>
      <c r="P109" s="205">
        <v>1.0</v>
      </c>
      <c r="Q109" s="205">
        <v>1.0</v>
      </c>
      <c r="R109" s="205" t="b">
        <v>1</v>
      </c>
      <c r="S109" s="205" t="b">
        <v>1</v>
      </c>
      <c r="T109" s="205"/>
      <c r="U109" s="207"/>
      <c r="V109" s="207"/>
    </row>
    <row r="110" outlineLevel="1">
      <c r="A110" s="324" t="str">
        <f>"下B ("&amp;VLOOKUP($A$1,Fighters!$A$2:$AI$81,18,FALSE)&amp;")"</f>
        <v>下B (反逆ガード / テトラカーン / マカラカーン)</v>
      </c>
      <c r="B110" s="117"/>
      <c r="C110" s="327" t="s">
        <v>48</v>
      </c>
      <c r="D110" s="327" t="s">
        <v>49</v>
      </c>
      <c r="E110" s="328" t="s">
        <v>50</v>
      </c>
      <c r="F110" s="329" t="s">
        <v>51</v>
      </c>
      <c r="G110" s="328" t="s">
        <v>52</v>
      </c>
      <c r="H110" s="331" t="s">
        <v>53</v>
      </c>
      <c r="I110" s="120"/>
      <c r="J110" s="117"/>
      <c r="K110" s="333" t="s">
        <v>180</v>
      </c>
      <c r="L110" s="333" t="s">
        <v>181</v>
      </c>
      <c r="M110" s="333" t="s">
        <v>182</v>
      </c>
      <c r="N110" s="333" t="s">
        <v>183</v>
      </c>
      <c r="O110" s="334" t="s">
        <v>184</v>
      </c>
      <c r="P110" s="333" t="s">
        <v>185</v>
      </c>
      <c r="Q110" s="334" t="s">
        <v>186</v>
      </c>
      <c r="R110" s="333" t="s">
        <v>317</v>
      </c>
      <c r="S110" s="334" t="s">
        <v>318</v>
      </c>
      <c r="T110" s="334" t="s">
        <v>319</v>
      </c>
      <c r="U110" s="334" t="s">
        <v>320</v>
      </c>
      <c r="V110" s="3181" t="s">
        <v>321</v>
      </c>
    </row>
    <row r="111" outlineLevel="1">
      <c r="A111" s="358" t="s">
        <v>6128</v>
      </c>
      <c r="B111" s="388" t="s">
        <v>830</v>
      </c>
      <c r="C111" s="199" t="s">
        <v>6129</v>
      </c>
      <c r="D111" s="127" t="s">
        <v>548</v>
      </c>
      <c r="E111" s="414"/>
      <c r="F111" s="387"/>
      <c r="G111" s="414"/>
      <c r="H111" s="243" t="s">
        <v>6130</v>
      </c>
      <c r="I111" s="221"/>
      <c r="J111" s="110"/>
      <c r="K111" s="200"/>
      <c r="L111" s="200"/>
      <c r="M111" s="205"/>
      <c r="N111" s="205"/>
      <c r="O111" s="205">
        <v>0.0</v>
      </c>
      <c r="P111" s="205">
        <v>1.0</v>
      </c>
      <c r="Q111" s="205">
        <v>1.0</v>
      </c>
      <c r="R111" s="205" t="b">
        <v>1</v>
      </c>
      <c r="S111" s="205" t="b">
        <v>1</v>
      </c>
      <c r="T111" s="205"/>
      <c r="U111" s="344" t="b">
        <v>0</v>
      </c>
      <c r="V111" s="344" t="b">
        <v>0</v>
      </c>
    </row>
    <row r="112" outlineLevel="1">
      <c r="A112" s="222"/>
      <c r="B112" s="388" t="s">
        <v>633</v>
      </c>
      <c r="C112" s="414"/>
      <c r="D112" s="127" t="s">
        <v>96</v>
      </c>
      <c r="E112" s="414"/>
      <c r="F112" s="387"/>
      <c r="G112" s="414"/>
      <c r="H112" s="112"/>
      <c r="I112" s="224"/>
      <c r="J112" s="114"/>
      <c r="K112" s="200"/>
      <c r="L112" s="200"/>
      <c r="M112" s="205"/>
      <c r="N112" s="205"/>
      <c r="O112" s="205"/>
      <c r="P112" s="205"/>
      <c r="Q112" s="205"/>
      <c r="R112" s="205" t="b">
        <v>0</v>
      </c>
      <c r="S112" s="205" t="b">
        <v>0</v>
      </c>
      <c r="T112" s="205" t="b">
        <v>0</v>
      </c>
      <c r="U112" s="222"/>
      <c r="V112" s="222"/>
    </row>
    <row r="113" outlineLevel="1">
      <c r="A113" s="207"/>
      <c r="B113" s="388" t="s">
        <v>6131</v>
      </c>
      <c r="C113" s="199" t="s">
        <v>192</v>
      </c>
      <c r="D113" s="127" t="s">
        <v>213</v>
      </c>
      <c r="E113" s="199" t="s">
        <v>1728</v>
      </c>
      <c r="F113" s="200">
        <f>IFERROR(IFS(E113="-","-",LEN(E113)-LEN(SUBSTITUTE(E113,"/",""))=0,MULTIPLY(E113,1.2),LEN(E113)-LEN(SUBSTITUTE(E113,"/",""))=1,MULTIPLY(LEFT(E113,FIND("/",E113)-1),1.2)&amp;"/"&amp;MULTIPLY(MID(E113,FIND("/",E113)+1,10),1.2),LEN(E113)-LEN(SUBSTITUTE(E113,"/",""))=2,MULTIPLY(LEFT(E113,FIND("!",SUBSTITUTE(E113,"/","!",1))-1),1.2)&amp;"/"&amp;MULTIPLY(MID(E113,FIND("!",SUBSTITUTE(E113,"/","!",1))+1,FIND("!",SUBSTITUTE(E113,"/","!",2))-FIND("!",SUBSTITUTE(E113,"/","!",1))-1),1.2)&amp;"/"&amp;MULTIPLY(RIGHT(E113,LEN(E113)-FIND("!",SUBSTITUTE(E113,"/","!",2))),1.2),LEN(E113)-LEN(SUBSTITUTE(E113,"/",""))=3,MULTIPLY(LEFT(E113,FIND("!",SUBSTITUTE(E113,"/","!",1))-1),1.2)&amp;"/"&amp;MULTIPLY(MID(E113,FIND("!",SUBSTITUTE(E113,"/","!",1))+1,FIND("!",SUBSTITUTE(E113,"/","!",2))-FIND("!",SUBSTITUTE(E113,"/","!",1))-1),1.2)&amp;"/"&amp;MULTIPLY(MID(E113,FIND("!",SUBSTITUTE(E113,"/","!",2))+1,FIND("!",SUBSTITUTE(E113,"/","!",3))-FIND("!",SUBSTITUTE(E113,"/","!",2))-1),1.2)&amp;"/"&amp;MULTIPLY(RIGHT(E113,LEN(E113)-FIND("!",SUBSTITUTE(E113,"/","!",3))),1.2),LEN(E113)-LEN(SUBSTITUTE(E113,"/",""))=4,MULTIPLY(LEFT(E113,FIND("!",SUBSTITUTE(E113,"/","!",1))-1),1.2)&amp;"/"&amp;MULTIPLY(MID(E113,FIND("!",SUBSTITUTE(E113,"/","!",1))+1,FIND("!",SUBSTITUTE(E113,"/","!",2))-FIND("!",SUBSTITUTE(E113,"/","!",1))-1),1.2)&amp;"/"&amp;MULTIPLY(MID(E113,FIND("!",SUBSTITUTE(E113,"/","!",2))+1,FIND("!",SUBSTITUTE(E113,"/","!",3))-FIND("!",SUBSTITUTE(E113,"/","!",2))-1),1.2)&amp;"/"&amp;MULTIPLY(MID(E113,FIND("!",SUBSTITUTE(E113,"/","!",3))+1,FIND("!",SUBSTITUTE(E113,"/","!",4))-FIND("!",SUBSTITUTE(E113,"/","!",3))-1),1.2)&amp;"/"&amp;MULTIPLY(RIGHT(E113,LEN(E113)-FIND("!",SUBSTITUTE(E113,"/","!",4))),1.2)),"")</f>
        <v>2.88</v>
      </c>
      <c r="G113" s="199" t="s">
        <v>70</v>
      </c>
      <c r="H113" s="228" t="s">
        <v>6135</v>
      </c>
      <c r="I113" s="120"/>
      <c r="J113" s="117"/>
      <c r="K113" s="200"/>
      <c r="L113" s="200"/>
      <c r="M113" s="205"/>
      <c r="N113" s="205"/>
      <c r="O113" s="205">
        <v>0.0</v>
      </c>
      <c r="P113" s="205">
        <v>1.0</v>
      </c>
      <c r="Q113" s="205">
        <v>1.0</v>
      </c>
      <c r="R113" s="205" t="b">
        <v>1</v>
      </c>
      <c r="S113" s="205" t="b">
        <v>1</v>
      </c>
      <c r="T113" s="205"/>
      <c r="U113" s="222"/>
      <c r="V113" s="222"/>
    </row>
    <row r="114" outlineLevel="1">
      <c r="A114" s="358" t="s">
        <v>6136</v>
      </c>
      <c r="B114" s="848"/>
      <c r="C114" s="199" t="s">
        <v>6138</v>
      </c>
      <c r="D114" s="127" t="s">
        <v>710</v>
      </c>
      <c r="E114" s="414"/>
      <c r="F114" s="387"/>
      <c r="G114" s="414"/>
      <c r="H114" s="228" t="s">
        <v>6139</v>
      </c>
      <c r="I114" s="120"/>
      <c r="J114" s="117"/>
      <c r="K114" s="200"/>
      <c r="L114" s="200"/>
      <c r="M114" s="205"/>
      <c r="N114" s="205"/>
      <c r="O114" s="205">
        <v>0.0</v>
      </c>
      <c r="P114" s="205">
        <v>1.0</v>
      </c>
      <c r="Q114" s="205">
        <v>1.0</v>
      </c>
      <c r="R114" s="205" t="b">
        <v>1</v>
      </c>
      <c r="S114" s="205" t="b">
        <v>1</v>
      </c>
      <c r="T114" s="205"/>
      <c r="U114" s="222"/>
      <c r="V114" s="222"/>
    </row>
    <row r="115" outlineLevel="1">
      <c r="A115" s="222"/>
      <c r="B115" s="388" t="s">
        <v>1176</v>
      </c>
      <c r="C115" s="199" t="s">
        <v>143</v>
      </c>
      <c r="D115" s="127" t="s">
        <v>165</v>
      </c>
      <c r="E115" s="199" t="s">
        <v>630</v>
      </c>
      <c r="F115" s="200" t="s">
        <v>2841</v>
      </c>
      <c r="G115" s="199" t="s">
        <v>2842</v>
      </c>
      <c r="H115" s="228" t="s">
        <v>6141</v>
      </c>
      <c r="I115" s="120"/>
      <c r="J115" s="117"/>
      <c r="K115" s="200"/>
      <c r="L115" s="203"/>
      <c r="M115" s="204"/>
      <c r="N115" s="204"/>
      <c r="O115" s="205"/>
      <c r="P115" s="205"/>
      <c r="Q115" s="205"/>
      <c r="R115" s="205" t="b">
        <v>0</v>
      </c>
      <c r="S115" s="205" t="b">
        <v>0</v>
      </c>
      <c r="T115" s="205" t="b">
        <v>0</v>
      </c>
      <c r="U115" s="222"/>
      <c r="V115" s="222"/>
    </row>
    <row r="116" outlineLevel="1">
      <c r="A116" s="207"/>
      <c r="B116" s="388" t="s">
        <v>3878</v>
      </c>
      <c r="C116" s="199" t="s">
        <v>6142</v>
      </c>
      <c r="D116" s="127" t="s">
        <v>464</v>
      </c>
      <c r="E116" s="414"/>
      <c r="F116" s="387"/>
      <c r="G116" s="414"/>
      <c r="H116" s="228" t="s">
        <v>6143</v>
      </c>
      <c r="I116" s="120"/>
      <c r="J116" s="117"/>
      <c r="K116" s="200"/>
      <c r="L116" s="203"/>
      <c r="M116" s="204"/>
      <c r="N116" s="204"/>
      <c r="O116" s="205">
        <v>0.0</v>
      </c>
      <c r="P116" s="205">
        <v>1.0</v>
      </c>
      <c r="Q116" s="205">
        <v>1.0</v>
      </c>
      <c r="R116" s="205" t="b">
        <v>1</v>
      </c>
      <c r="S116" s="205" t="b">
        <v>1</v>
      </c>
      <c r="T116" s="205"/>
      <c r="U116" s="207"/>
      <c r="V116" s="207"/>
    </row>
    <row r="117">
      <c r="A117" s="312"/>
      <c r="B117" s="315"/>
      <c r="C117" s="317"/>
      <c r="D117" s="317"/>
      <c r="E117" s="318"/>
      <c r="F117" s="318"/>
      <c r="G117" s="318"/>
      <c r="H117" s="319"/>
      <c r="I117" s="319"/>
      <c r="J117" s="320"/>
      <c r="K117" s="320"/>
      <c r="L117" s="320"/>
      <c r="M117" s="320"/>
      <c r="N117" s="320"/>
      <c r="O117" s="320"/>
      <c r="P117" s="320"/>
      <c r="Q117" s="180"/>
      <c r="R117" s="180"/>
      <c r="S117" s="180"/>
      <c r="T117" s="180"/>
      <c r="U117" s="180"/>
      <c r="V117" s="180"/>
    </row>
    <row r="118">
      <c r="A118" s="390" t="s">
        <v>442</v>
      </c>
      <c r="B118" s="110"/>
      <c r="C118" s="319"/>
      <c r="D118" s="319"/>
      <c r="E118" s="320"/>
      <c r="F118" s="392"/>
      <c r="G118" s="392"/>
      <c r="H118" s="320"/>
      <c r="I118" s="320"/>
      <c r="J118" s="320"/>
      <c r="K118" s="320"/>
      <c r="L118" s="320"/>
      <c r="M118" s="320"/>
      <c r="N118" s="180"/>
      <c r="O118" s="180"/>
      <c r="P118" s="180"/>
      <c r="Q118" s="320"/>
      <c r="R118" s="320"/>
      <c r="S118" s="320"/>
      <c r="T118" s="320"/>
      <c r="U118" s="320"/>
      <c r="V118" s="320"/>
    </row>
    <row r="119" outlineLevel="1">
      <c r="A119" s="112"/>
      <c r="B119" s="114"/>
      <c r="C119" s="393" t="s">
        <v>48</v>
      </c>
      <c r="D119" s="393" t="s">
        <v>49</v>
      </c>
      <c r="E119" s="393" t="s">
        <v>50</v>
      </c>
      <c r="F119" s="396" t="s">
        <v>51</v>
      </c>
      <c r="G119" s="319"/>
      <c r="H119" s="319"/>
      <c r="I119" s="319"/>
      <c r="J119" s="320"/>
      <c r="K119" s="320"/>
      <c r="L119" s="320"/>
      <c r="M119" s="320"/>
      <c r="N119" s="320"/>
      <c r="O119" s="320"/>
      <c r="P119" s="320"/>
      <c r="Q119" s="320"/>
      <c r="R119" s="320"/>
      <c r="S119" s="320"/>
      <c r="T119" s="320"/>
      <c r="U119" s="320"/>
      <c r="V119" s="320"/>
    </row>
    <row r="120" outlineLevel="1">
      <c r="A120" s="398" t="s">
        <v>449</v>
      </c>
      <c r="B120" s="399" t="s">
        <v>449</v>
      </c>
      <c r="C120" s="127" t="s">
        <v>429</v>
      </c>
      <c r="D120" s="127" t="s">
        <v>66</v>
      </c>
      <c r="E120" s="127" t="s">
        <v>592</v>
      </c>
      <c r="F120" s="200">
        <v>1.8</v>
      </c>
      <c r="G120" s="319"/>
      <c r="H120" s="319"/>
      <c r="I120" s="319"/>
      <c r="J120" s="320"/>
      <c r="K120" s="320"/>
      <c r="L120" s="320"/>
      <c r="M120" s="320"/>
      <c r="N120" s="320"/>
      <c r="O120" s="320"/>
      <c r="P120" s="320"/>
      <c r="Q120" s="320"/>
      <c r="R120" s="320"/>
      <c r="S120" s="320"/>
      <c r="T120" s="320"/>
      <c r="U120" s="320"/>
      <c r="V120" s="320"/>
    </row>
    <row r="121" outlineLevel="1">
      <c r="A121" s="400" t="s">
        <v>454</v>
      </c>
      <c r="B121" s="399" t="s">
        <v>455</v>
      </c>
      <c r="C121" s="127" t="s">
        <v>105</v>
      </c>
      <c r="D121" s="127" t="s">
        <v>65</v>
      </c>
      <c r="E121" s="401"/>
      <c r="F121" s="402"/>
      <c r="G121" s="402"/>
      <c r="H121" s="319"/>
      <c r="I121" s="319"/>
      <c r="J121" s="320"/>
      <c r="K121" s="320"/>
      <c r="L121" s="320"/>
      <c r="M121" s="320"/>
      <c r="N121" s="320"/>
      <c r="O121" s="320"/>
      <c r="P121" s="320"/>
      <c r="Q121" s="320"/>
      <c r="R121" s="320"/>
      <c r="S121" s="320"/>
      <c r="T121" s="320"/>
      <c r="U121" s="320"/>
      <c r="V121" s="320"/>
    </row>
    <row r="122" outlineLevel="1">
      <c r="A122" s="231"/>
      <c r="B122" s="399" t="s">
        <v>456</v>
      </c>
      <c r="C122" s="127" t="s">
        <v>192</v>
      </c>
      <c r="D122" s="127" t="s">
        <v>458</v>
      </c>
      <c r="E122" s="401"/>
      <c r="F122" s="402"/>
      <c r="G122" s="402"/>
      <c r="H122" s="319"/>
      <c r="I122" s="319"/>
      <c r="J122" s="320"/>
      <c r="K122" s="320"/>
      <c r="L122" s="320"/>
      <c r="M122" s="320"/>
      <c r="N122" s="320"/>
      <c r="O122" s="320"/>
      <c r="P122" s="320"/>
      <c r="Q122" s="320"/>
      <c r="R122" s="320"/>
      <c r="S122" s="320"/>
      <c r="T122" s="320"/>
      <c r="U122" s="320"/>
      <c r="V122" s="320"/>
    </row>
    <row r="123" outlineLevel="1">
      <c r="A123" s="112"/>
      <c r="B123" s="399" t="s">
        <v>459</v>
      </c>
      <c r="C123" s="127" t="s">
        <v>457</v>
      </c>
      <c r="D123" s="127" t="s">
        <v>118</v>
      </c>
      <c r="E123" s="319"/>
      <c r="F123" s="402"/>
      <c r="G123" s="402"/>
      <c r="H123" s="319"/>
      <c r="I123" s="319"/>
      <c r="J123" s="320"/>
      <c r="K123" s="320"/>
      <c r="L123" s="320"/>
      <c r="M123" s="320"/>
      <c r="N123" s="320"/>
      <c r="O123" s="320"/>
      <c r="P123" s="320"/>
      <c r="Q123" s="320"/>
      <c r="R123" s="320"/>
      <c r="S123" s="320"/>
      <c r="T123" s="320"/>
      <c r="U123" s="320"/>
      <c r="V123" s="320"/>
    </row>
    <row r="124" outlineLevel="1">
      <c r="A124" s="403" t="s">
        <v>462</v>
      </c>
      <c r="B124" s="117"/>
      <c r="C124" s="393" t="s">
        <v>465</v>
      </c>
      <c r="D124" s="393" t="s">
        <v>48</v>
      </c>
      <c r="E124" s="393" t="s">
        <v>49</v>
      </c>
      <c r="F124" s="393" t="s">
        <v>50</v>
      </c>
      <c r="G124" s="396" t="s">
        <v>51</v>
      </c>
      <c r="H124" s="1036" t="s">
        <v>53</v>
      </c>
      <c r="I124" s="120"/>
      <c r="J124" s="117"/>
      <c r="K124" s="405" t="s">
        <v>180</v>
      </c>
      <c r="L124" s="405" t="s">
        <v>181</v>
      </c>
      <c r="M124" s="405" t="s">
        <v>182</v>
      </c>
      <c r="N124" s="405" t="s">
        <v>183</v>
      </c>
      <c r="O124" s="406" t="s">
        <v>184</v>
      </c>
      <c r="P124" s="405" t="s">
        <v>185</v>
      </c>
      <c r="Q124" s="406" t="s">
        <v>186</v>
      </c>
      <c r="R124" s="408"/>
      <c r="S124" s="408"/>
      <c r="T124" s="408"/>
      <c r="U124" s="408"/>
      <c r="V124" s="408"/>
    </row>
    <row r="125" outlineLevel="1">
      <c r="A125" s="411" t="s">
        <v>467</v>
      </c>
      <c r="B125" s="399" t="s">
        <v>469</v>
      </c>
      <c r="C125" s="426"/>
      <c r="D125" s="414"/>
      <c r="E125" s="426" t="s">
        <v>150</v>
      </c>
      <c r="F125" s="414"/>
      <c r="G125" s="414"/>
      <c r="H125" s="1141"/>
      <c r="I125" s="221"/>
      <c r="J125" s="110"/>
      <c r="K125" s="203"/>
      <c r="L125" s="203"/>
      <c r="M125" s="204"/>
      <c r="N125" s="205"/>
      <c r="O125" s="205">
        <v>0.0</v>
      </c>
      <c r="P125" s="205">
        <v>1.0</v>
      </c>
      <c r="Q125" s="205">
        <v>1.0</v>
      </c>
      <c r="R125" s="408"/>
      <c r="S125" s="320"/>
      <c r="T125" s="320"/>
      <c r="U125" s="320"/>
      <c r="V125" s="320"/>
    </row>
    <row r="126" outlineLevel="1">
      <c r="A126" s="207"/>
      <c r="B126" s="399" t="s">
        <v>462</v>
      </c>
      <c r="C126" s="207"/>
      <c r="D126" s="127" t="s">
        <v>79</v>
      </c>
      <c r="E126" s="207"/>
      <c r="F126" s="199" t="s">
        <v>90</v>
      </c>
      <c r="G126" s="200">
        <f>IFERROR(F126*1.2, "-")</f>
        <v>9.6</v>
      </c>
      <c r="H126" s="112"/>
      <c r="I126" s="224"/>
      <c r="J126" s="114"/>
      <c r="K126" s="203"/>
      <c r="L126" s="203"/>
      <c r="M126" s="204"/>
      <c r="N126" s="205"/>
      <c r="O126" s="407"/>
      <c r="P126" s="407"/>
      <c r="Q126" s="407"/>
      <c r="R126" s="408"/>
      <c r="S126" s="320"/>
      <c r="T126" s="320"/>
      <c r="U126" s="320"/>
      <c r="V126" s="320"/>
    </row>
    <row r="127" outlineLevel="1">
      <c r="A127" s="411" t="s">
        <v>474</v>
      </c>
      <c r="B127" s="399" t="s">
        <v>469</v>
      </c>
      <c r="C127" s="426"/>
      <c r="D127" s="414"/>
      <c r="E127" s="426" t="s">
        <v>165</v>
      </c>
      <c r="F127" s="414"/>
      <c r="G127" s="414"/>
      <c r="H127" s="1141"/>
      <c r="I127" s="221"/>
      <c r="J127" s="110"/>
      <c r="K127" s="203"/>
      <c r="L127" s="203"/>
      <c r="M127" s="204"/>
      <c r="N127" s="204"/>
      <c r="O127" s="205">
        <v>0.0</v>
      </c>
      <c r="P127" s="205">
        <v>1.0</v>
      </c>
      <c r="Q127" s="205">
        <v>1.0</v>
      </c>
      <c r="R127" s="408"/>
      <c r="S127" s="320"/>
      <c r="T127" s="320"/>
      <c r="U127" s="320"/>
      <c r="V127" s="320"/>
    </row>
    <row r="128" outlineLevel="1">
      <c r="A128" s="207"/>
      <c r="B128" s="399" t="s">
        <v>462</v>
      </c>
      <c r="C128" s="207"/>
      <c r="D128" s="127" t="s">
        <v>166</v>
      </c>
      <c r="E128" s="207"/>
      <c r="F128" s="199" t="s">
        <v>173</v>
      </c>
      <c r="G128" s="200">
        <f>IFERROR(F128*1.2, "-")</f>
        <v>12</v>
      </c>
      <c r="H128" s="112"/>
      <c r="I128" s="224"/>
      <c r="J128" s="114"/>
      <c r="K128" s="203"/>
      <c r="L128" s="203"/>
      <c r="M128" s="204"/>
      <c r="N128" s="204"/>
      <c r="O128" s="407"/>
      <c r="P128" s="407"/>
      <c r="Q128" s="407"/>
      <c r="R128" s="408"/>
      <c r="S128" s="320"/>
      <c r="T128" s="320"/>
      <c r="U128" s="320"/>
      <c r="V128" s="320"/>
    </row>
    <row r="129" outlineLevel="1">
      <c r="A129" s="411" t="s">
        <v>477</v>
      </c>
      <c r="B129" s="399" t="s">
        <v>469</v>
      </c>
      <c r="C129" s="426"/>
      <c r="D129" s="414"/>
      <c r="E129" s="426" t="s">
        <v>118</v>
      </c>
      <c r="F129" s="414"/>
      <c r="G129" s="414"/>
      <c r="H129" s="1141"/>
      <c r="I129" s="221"/>
      <c r="J129" s="110"/>
      <c r="K129" s="203"/>
      <c r="L129" s="203"/>
      <c r="M129" s="204"/>
      <c r="N129" s="204"/>
      <c r="O129" s="205">
        <v>0.0</v>
      </c>
      <c r="P129" s="205">
        <v>1.0</v>
      </c>
      <c r="Q129" s="205">
        <v>1.0</v>
      </c>
      <c r="R129" s="408"/>
      <c r="S129" s="320"/>
      <c r="T129" s="320"/>
      <c r="U129" s="320"/>
      <c r="V129" s="320"/>
    </row>
    <row r="130" outlineLevel="1">
      <c r="A130" s="207"/>
      <c r="B130" s="399" t="s">
        <v>462</v>
      </c>
      <c r="C130" s="207"/>
      <c r="D130" s="127" t="s">
        <v>225</v>
      </c>
      <c r="E130" s="207"/>
      <c r="F130" s="199" t="s">
        <v>145</v>
      </c>
      <c r="G130" s="200">
        <f>IFERROR(F130*1.2, "-")</f>
        <v>8.4</v>
      </c>
      <c r="H130" s="112"/>
      <c r="I130" s="224"/>
      <c r="J130" s="114"/>
      <c r="K130" s="203"/>
      <c r="L130" s="203"/>
      <c r="M130" s="204"/>
      <c r="N130" s="204"/>
      <c r="O130" s="407"/>
      <c r="P130" s="407"/>
      <c r="Q130" s="407"/>
      <c r="R130" s="408"/>
      <c r="S130" s="179"/>
      <c r="T130" s="179"/>
      <c r="U130" s="179"/>
      <c r="V130" s="179"/>
    </row>
    <row r="131" outlineLevel="1">
      <c r="A131" s="411" t="s">
        <v>482</v>
      </c>
      <c r="B131" s="399" t="s">
        <v>469</v>
      </c>
      <c r="C131" s="426"/>
      <c r="D131" s="414"/>
      <c r="E131" s="426" t="s">
        <v>541</v>
      </c>
      <c r="F131" s="414"/>
      <c r="G131" s="414"/>
      <c r="H131" s="1141"/>
      <c r="I131" s="221"/>
      <c r="J131" s="110"/>
      <c r="K131" s="203"/>
      <c r="L131" s="203"/>
      <c r="M131" s="204"/>
      <c r="N131" s="204"/>
      <c r="O131" s="205">
        <v>0.0</v>
      </c>
      <c r="P131" s="205">
        <v>1.0</v>
      </c>
      <c r="Q131" s="205">
        <v>1.0</v>
      </c>
      <c r="R131" s="408"/>
      <c r="S131" s="179"/>
      <c r="T131" s="179"/>
      <c r="U131" s="179"/>
      <c r="V131" s="179"/>
    </row>
    <row r="132" outlineLevel="1">
      <c r="A132" s="207"/>
      <c r="B132" s="399" t="s">
        <v>462</v>
      </c>
      <c r="C132" s="207"/>
      <c r="D132" s="127" t="s">
        <v>299</v>
      </c>
      <c r="E132" s="207"/>
      <c r="F132" s="199" t="s">
        <v>145</v>
      </c>
      <c r="G132" s="200">
        <f>IFERROR(F132*1.2, "-")</f>
        <v>8.4</v>
      </c>
      <c r="H132" s="112"/>
      <c r="I132" s="224"/>
      <c r="J132" s="114"/>
      <c r="K132" s="203"/>
      <c r="L132" s="203"/>
      <c r="M132" s="204"/>
      <c r="N132" s="204"/>
      <c r="O132" s="407"/>
      <c r="P132" s="407"/>
      <c r="Q132" s="407"/>
      <c r="R132" s="408"/>
      <c r="S132" s="179"/>
      <c r="T132" s="179"/>
      <c r="U132" s="179"/>
      <c r="V132" s="179"/>
    </row>
    <row r="133">
      <c r="A133" s="312"/>
      <c r="B133" s="315"/>
      <c r="C133" s="317"/>
      <c r="D133" s="317"/>
      <c r="E133" s="319"/>
      <c r="F133" s="248"/>
      <c r="G133" s="248"/>
      <c r="H133" s="319"/>
      <c r="I133" s="319"/>
      <c r="J133" s="320"/>
      <c r="K133" s="320"/>
      <c r="L133" s="121"/>
      <c r="M133" s="121"/>
      <c r="N133" s="121"/>
      <c r="O133" s="179"/>
      <c r="P133" s="179"/>
      <c r="Q133" s="121"/>
      <c r="R133" s="121"/>
      <c r="S133" s="121"/>
      <c r="T133" s="121"/>
      <c r="U133" s="121"/>
      <c r="V133" s="121"/>
    </row>
    <row r="134">
      <c r="A134" s="429" t="s">
        <v>486</v>
      </c>
      <c r="B134" s="110"/>
      <c r="C134" s="392"/>
      <c r="D134" s="121"/>
      <c r="E134" s="121"/>
      <c r="F134" s="121"/>
      <c r="G134" s="121"/>
      <c r="H134" s="121"/>
      <c r="I134" s="121"/>
      <c r="J134" s="180"/>
      <c r="K134" s="121"/>
      <c r="L134" s="121"/>
      <c r="M134" s="121"/>
      <c r="N134" s="121"/>
      <c r="O134" s="121"/>
      <c r="P134" s="121"/>
      <c r="Q134" s="180"/>
      <c r="R134" s="121"/>
      <c r="S134" s="121"/>
      <c r="T134" s="121"/>
      <c r="U134" s="121"/>
      <c r="V134" s="121"/>
    </row>
    <row r="135" outlineLevel="1">
      <c r="A135" s="112"/>
      <c r="B135" s="114"/>
      <c r="C135" s="430" t="s">
        <v>487</v>
      </c>
      <c r="D135" s="430" t="s">
        <v>489</v>
      </c>
      <c r="E135" s="430" t="s">
        <v>49</v>
      </c>
      <c r="F135" s="430" t="s">
        <v>490</v>
      </c>
      <c r="G135" s="431"/>
      <c r="H135" s="319"/>
      <c r="I135" s="319"/>
      <c r="J135" s="320"/>
      <c r="K135" s="320"/>
      <c r="L135" s="121"/>
      <c r="M135" s="121"/>
      <c r="N135" s="121"/>
      <c r="O135" s="121"/>
      <c r="P135" s="121"/>
      <c r="Q135" s="121"/>
      <c r="R135" s="121"/>
      <c r="S135" s="121"/>
      <c r="T135" s="121"/>
      <c r="U135" s="121"/>
      <c r="V135" s="121"/>
    </row>
    <row r="136" outlineLevel="1">
      <c r="A136" s="432" t="s">
        <v>492</v>
      </c>
      <c r="B136" s="433" t="s">
        <v>455</v>
      </c>
      <c r="C136" s="127" t="str">
        <f t="array" ref="C136">INDEX(Dodges!$C$3:$U$84, MATCH($A$1,Dodges!$A$3:$A$85,0), MATCH(C135,Dodges!$C$2:$F$2,0))</f>
        <v>3-17</v>
      </c>
      <c r="D136" s="127" t="str">
        <f t="array" ref="D136">INDEX(Dodges!$C$3:$U$84, MATCH($A$1,Dodges!$A$3:$A$85,0), MATCH(D135,Dodges!$C$2:$F$2,0))</f>
        <v>6-17</v>
      </c>
      <c r="E136" s="127" t="str">
        <f t="array" ref="E136">INDEX(Dodges!$C$3:$U$84, MATCH($A$1,Dodges!$A$3:$A$85,0), MATCH(E135,Dodges!$C$2:$F$2,0))</f>
        <v>25 (20)</v>
      </c>
      <c r="F136" s="127" t="str">
        <f t="array" ref="F136">INDEX(Dodges!$C$3:$U$84, MATCH($A$1,Dodges!$A$3:$A$85,0), MATCH(F135,Dodges!$C$2:$F$2,0))</f>
        <v>33 (27)</v>
      </c>
      <c r="G136" s="402"/>
      <c r="H136" s="319"/>
      <c r="I136" s="319"/>
      <c r="J136" s="320"/>
      <c r="K136" s="320"/>
      <c r="L136" s="320"/>
      <c r="M136" s="121"/>
      <c r="N136" s="121"/>
      <c r="O136" s="121"/>
      <c r="P136" s="121"/>
      <c r="Q136" s="121"/>
      <c r="R136" s="121"/>
      <c r="S136" s="121"/>
      <c r="T136" s="121"/>
      <c r="U136" s="121"/>
      <c r="V136" s="121"/>
    </row>
    <row r="137" outlineLevel="1">
      <c r="A137" s="231"/>
      <c r="B137" s="433" t="s">
        <v>496</v>
      </c>
      <c r="C137" s="127" t="str">
        <f t="array" ref="C137">INDEX(Dodges!$G$3:$U$84, MATCH($A$1,Dodges!$A$3:$A$85,0), MATCH(C135,Dodges!$G$2:$J$2,0))</f>
        <v>4-15</v>
      </c>
      <c r="D137" s="127" t="str">
        <f t="array" ref="D137">INDEX(Dodges!$G$3:$U$84, MATCH($A$1,Dodges!$A$3:$A$85,0), MATCH(D135,Dodges!$G$2:$J$2,0))</f>
        <v>8-14</v>
      </c>
      <c r="E137" s="127" t="str">
        <f t="array" ref="E137">INDEX(Dodges!$G$3:$U$84, MATCH($A$1,Dodges!$A$3:$A$85,0), MATCH(E135,Dodges!$G$2:$J$2,0))</f>
        <v>29</v>
      </c>
      <c r="F137" s="127">
        <f t="array" ref="F137">INDEX(Dodges!$G$3:$U$84, MATCH($A$1,Dodges!$A$3:$A$85,0), MATCH(F135,Dodges!$G$2:$J$2,0))</f>
        <v>38</v>
      </c>
      <c r="G137" s="436"/>
      <c r="H137" s="319"/>
      <c r="I137" s="319"/>
      <c r="J137" s="320"/>
      <c r="K137" s="320"/>
      <c r="L137" s="320"/>
      <c r="M137" s="320"/>
      <c r="N137" s="320"/>
      <c r="O137" s="121"/>
      <c r="P137" s="121"/>
      <c r="Q137" s="121"/>
      <c r="R137" s="121"/>
      <c r="S137" s="121"/>
      <c r="T137" s="121"/>
      <c r="U137" s="121"/>
      <c r="V137" s="121"/>
    </row>
    <row r="138" outlineLevel="1">
      <c r="A138" s="112"/>
      <c r="B138" s="433" t="s">
        <v>497</v>
      </c>
      <c r="C138" s="127" t="str">
        <f t="array" ref="C138">INDEX(Dodges!$K$3:$U$84, MATCH($A$1,Dodges!$A$3:$A$85,0), MATCH(C135,Dodges!$K$2:$N$2,0))</f>
        <v>5-16</v>
      </c>
      <c r="D138" s="127" t="str">
        <f t="array" ref="D138">INDEX(Dodges!$K$3:$U$84, MATCH($A$1,Dodges!$A$3:$A$85,0), MATCH(D135,Dodges!$K$2:$N$2,0))</f>
        <v>9-14</v>
      </c>
      <c r="E138" s="127" t="str">
        <f t="array" ref="E138">INDEX(Dodges!$K$3:$U$84, MATCH($A$1,Dodges!$A$3:$A$85,0), MATCH(E135,Dodges!$K$2:$N$2,0))</f>
        <v>34</v>
      </c>
      <c r="F138" s="127" t="str">
        <f t="array" ref="F138">INDEX(Dodges!$K$3:$U$84, MATCH($A$1,Dodges!$A$3:$A$85,0), MATCH(F135,Dodges!$K$2:$N$2,0))</f>
        <v>51</v>
      </c>
      <c r="G138" s="436"/>
      <c r="H138" s="434"/>
      <c r="I138" s="434"/>
      <c r="J138" s="179"/>
      <c r="K138" s="179"/>
      <c r="L138" s="179"/>
      <c r="M138" s="179"/>
      <c r="N138" s="179"/>
      <c r="O138" s="121"/>
      <c r="P138" s="121"/>
      <c r="Q138" s="121"/>
      <c r="R138" s="121"/>
      <c r="S138" s="121"/>
      <c r="T138" s="121"/>
      <c r="U138" s="121"/>
      <c r="V138" s="121"/>
    </row>
    <row r="139" outlineLevel="1">
      <c r="A139" s="432" t="s">
        <v>498</v>
      </c>
      <c r="B139" s="433" t="s">
        <v>499</v>
      </c>
      <c r="C139" s="127" t="str">
        <f t="array" ref="C139">INDEX(Dodges!$O$3:$U$84, MATCH($A$1,Dodges!$A$3:$A$85,0), MATCH(C135,Dodges!$O$2:$R$2,0))</f>
        <v>3-30</v>
      </c>
      <c r="D139" s="127" t="str">
        <f t="array" ref="D139">INDEX(Dodges!$O$3:$U$84, MATCH($A$1,Dodges!$A$3:$A$85,0), MATCH(D135,Dodges!$O$2:$R$2,0))</f>
        <v>6-27</v>
      </c>
      <c r="E139" s="127" t="str">
        <f t="array" ref="E139">INDEX(Dodges!$O$3:$U$84, MATCH($A$1,Dodges!$A$3:$A$85,0), MATCH(E135,Dodges!$O$2:$R$2,0))</f>
        <v>47</v>
      </c>
      <c r="F139" s="248"/>
      <c r="G139" s="248"/>
      <c r="H139" s="180"/>
      <c r="I139" s="180"/>
      <c r="J139" s="121"/>
      <c r="K139" s="121"/>
      <c r="L139" s="121"/>
      <c r="M139" s="121"/>
      <c r="N139" s="121"/>
      <c r="O139" s="320"/>
      <c r="P139" s="320"/>
      <c r="Q139" s="320"/>
      <c r="R139" s="320"/>
      <c r="S139" s="320"/>
      <c r="T139" s="320"/>
      <c r="U139" s="320"/>
      <c r="V139" s="320"/>
    </row>
    <row r="140" outlineLevel="1">
      <c r="A140" s="112"/>
      <c r="B140" s="433" t="s">
        <v>500</v>
      </c>
      <c r="C140" s="127" t="str">
        <f t="array" ref="C140">INDEX(Dodges!$S$3:$U$84, MATCH($A$1,Dodges!$A$3:$A$85,0), MATCH(C135,Dodges!$S$2:$U$2,0))</f>
        <v>3-21</v>
      </c>
      <c r="D140" s="127" t="str">
        <f t="array" ref="D140">INDEX(Dodges!$S$3:$U$84, MATCH($A$1,Dodges!$A$3:$A$85,0), MATCH(D135,Dodges!$S$2:$U$2,0))</f>
        <v>6-20</v>
      </c>
      <c r="E140" s="127" t="str">
        <f t="array" ref="E140">INDEX(Dodges!$S$3:$U$84, MATCH($A$1,Dodges!$A$3:$A$85,0), MATCH(E135,Dodges!$S$2:$U$2,0))</f>
        <v>真横：79
真上：100
真下：67</v>
      </c>
      <c r="F140" s="436"/>
      <c r="G140" s="436"/>
      <c r="H140" s="180"/>
      <c r="I140" s="180"/>
      <c r="J140" s="179"/>
      <c r="K140" s="179"/>
      <c r="L140" s="179"/>
      <c r="M140" s="179"/>
      <c r="N140" s="121"/>
      <c r="O140" s="180"/>
      <c r="P140" s="180"/>
      <c r="Q140" s="180"/>
      <c r="R140" s="180"/>
      <c r="S140" s="180"/>
      <c r="T140" s="180"/>
      <c r="U140" s="180"/>
      <c r="V140" s="180"/>
    </row>
    <row r="141">
      <c r="A141" s="438"/>
      <c r="B141" s="439"/>
      <c r="C141" s="431"/>
      <c r="D141" s="431"/>
      <c r="E141" s="440"/>
      <c r="F141" s="431"/>
      <c r="G141" s="431"/>
      <c r="H141" s="431"/>
      <c r="I141" s="431"/>
      <c r="J141" s="121"/>
      <c r="K141" s="319"/>
      <c r="L141" s="319"/>
      <c r="M141" s="319"/>
      <c r="N141" s="319"/>
      <c r="O141" s="180"/>
      <c r="P141" s="180"/>
      <c r="Q141" s="180"/>
      <c r="R141" s="180"/>
      <c r="S141" s="180"/>
      <c r="T141" s="180"/>
      <c r="U141" s="180"/>
      <c r="V141" s="180"/>
    </row>
    <row r="142">
      <c r="A142" s="441" t="s">
        <v>501</v>
      </c>
      <c r="B142" s="110"/>
      <c r="C142" s="320"/>
      <c r="D142" s="179"/>
      <c r="E142" s="320"/>
      <c r="F142" s="138"/>
      <c r="G142" s="138"/>
      <c r="H142" s="179"/>
      <c r="I142" s="179"/>
      <c r="J142" s="180"/>
      <c r="K142" s="180"/>
      <c r="L142" s="180"/>
      <c r="M142" s="180"/>
      <c r="N142" s="180"/>
      <c r="O142" s="180"/>
      <c r="P142" s="180"/>
      <c r="Q142" s="180"/>
      <c r="R142" s="180"/>
      <c r="S142" s="180"/>
      <c r="T142" s="180"/>
      <c r="U142" s="180"/>
      <c r="V142" s="180"/>
    </row>
    <row r="143" outlineLevel="1">
      <c r="A143" s="112"/>
      <c r="B143" s="114"/>
      <c r="C143" s="442" t="s">
        <v>487</v>
      </c>
      <c r="D143" s="442" t="s">
        <v>49</v>
      </c>
      <c r="E143" s="442" t="s">
        <v>48</v>
      </c>
      <c r="F143" s="442" t="s">
        <v>50</v>
      </c>
      <c r="G143" s="443" t="s">
        <v>51</v>
      </c>
      <c r="H143" s="320"/>
      <c r="I143" s="320"/>
      <c r="J143" s="179"/>
      <c r="K143" s="444" t="s">
        <v>4964</v>
      </c>
      <c r="L143" s="117"/>
      <c r="M143" s="445" t="s">
        <v>6127</v>
      </c>
      <c r="N143" s="3201" t="s">
        <v>49</v>
      </c>
      <c r="O143" s="180"/>
      <c r="P143" s="180"/>
      <c r="Q143" s="180"/>
      <c r="R143" s="180"/>
      <c r="S143" s="180"/>
      <c r="T143" s="180"/>
      <c r="U143" s="180"/>
      <c r="V143" s="180"/>
    </row>
    <row r="144" outlineLevel="1">
      <c r="A144" s="446" t="s">
        <v>502</v>
      </c>
      <c r="B144" s="447" t="s">
        <v>503</v>
      </c>
      <c r="C144" s="448"/>
      <c r="D144" s="127">
        <f t="array" ref="D144">INDEX('Ledge  Tech'!$C$3:$C$109, MATCH($A$1,'Ledge  Tech'!$A$3:$A$109,0), MATCH(D143,'Ledge  Tech'!$C$2,0))</f>
        <v>19</v>
      </c>
      <c r="E144" s="448"/>
      <c r="F144" s="448"/>
      <c r="G144" s="448"/>
      <c r="H144" s="320"/>
      <c r="I144" s="320"/>
      <c r="J144" s="121"/>
      <c r="K144" s="449" t="s">
        <v>6132</v>
      </c>
      <c r="L144" s="453" t="s">
        <v>455</v>
      </c>
      <c r="M144" s="127" t="str">
        <f t="array" ref="M144">INDEX('Item Throws'!$C$3:$D$109, MATCH($A$1,'Item Throws'!$A$3:$A$109,0), MATCH(M$143,'Item Throws'!$C$2:$AA$2,0))</f>
        <v>2</v>
      </c>
      <c r="N144" s="127">
        <f t="array" ref="N144">INDEX('Item Throws'!$C$3:$D$109, MATCH($A$1,'Item Throws'!$A$3:$A$109,0), MATCH(N$143,'Item Throws'!$C$2:$AA$2,0))</f>
        <v>7</v>
      </c>
      <c r="O144" s="180"/>
      <c r="P144" s="180"/>
      <c r="Q144" s="180"/>
      <c r="R144" s="180"/>
      <c r="S144" s="180"/>
      <c r="T144" s="180"/>
      <c r="U144" s="180"/>
      <c r="V144" s="180"/>
    </row>
    <row r="145" outlineLevel="1">
      <c r="A145" s="222"/>
      <c r="B145" s="447" t="s">
        <v>455</v>
      </c>
      <c r="C145" s="127" t="str">
        <f t="array" ref="C145">INDEX('Ledge  Tech'!$D$3:$E$109, MATCH($A$1,'Ledge  Tech'!$A$3:$A$109,0), MATCH(C$143,'Ledge  Tech'!$D$2:$E$2,0))</f>
        <v>1-33</v>
      </c>
      <c r="D145" s="127">
        <f t="array" ref="D145">INDEX('Ledge  Tech'!$D$3:$E$109, MATCH($A$1,'Ledge  Tech'!$A$3:$A$109,0), MATCH(D$143,'Ledge  Tech'!$D$2:$E$2,0))</f>
        <v>34</v>
      </c>
      <c r="E145" s="448"/>
      <c r="F145" s="448"/>
      <c r="G145" s="448"/>
      <c r="H145" s="320"/>
      <c r="I145" s="320"/>
      <c r="J145" s="179"/>
      <c r="K145" s="207"/>
      <c r="L145" s="450" t="s">
        <v>6134</v>
      </c>
      <c r="M145" s="127" t="str">
        <f t="array" ref="M145">INDEX('Item Throws'!$E$3:$F$109, MATCH($A$1,'Item Throws'!$A$3:$A$109,0), MATCH(M$143,'Item Throws'!$E$2:$AA$2,0))</f>
        <v>2</v>
      </c>
      <c r="N145" s="127">
        <f t="array" ref="N145">INDEX('Item Throws'!$E$3:$F$109, MATCH($A$1,'Item Throws'!$A$3:$A$109,0), MATCH(N$143,'Item Throws'!$E$2:$AA$2,0))</f>
        <v>19</v>
      </c>
      <c r="O145" s="180"/>
      <c r="P145" s="180"/>
      <c r="Q145" s="180"/>
      <c r="R145" s="180"/>
      <c r="S145" s="180"/>
      <c r="T145" s="180"/>
      <c r="U145" s="180"/>
      <c r="V145" s="180"/>
    </row>
    <row r="146" outlineLevel="1">
      <c r="A146" s="222"/>
      <c r="B146" s="447" t="s">
        <v>486</v>
      </c>
      <c r="C146" s="127" t="str">
        <f t="array" ref="C146">INDEX('Ledge  Tech'!$F$3:$G$109, MATCH($A$1,'Ledge  Tech'!$A$3:$A$109,0), MATCH(C$143,'Ledge  Tech'!$F$2:$G$2,0))</f>
        <v>1-24</v>
      </c>
      <c r="D146" s="127">
        <f t="array" ref="D146">INDEX('Ledge  Tech'!$F$3:$G$109, MATCH($A$1,'Ledge  Tech'!$A$3:$A$109,0), MATCH(D$143,'Ledge  Tech'!$F$2:$G$2,0))</f>
        <v>45</v>
      </c>
      <c r="E146" s="448"/>
      <c r="F146" s="448"/>
      <c r="G146" s="448"/>
      <c r="H146" s="320"/>
      <c r="I146" s="320"/>
      <c r="J146" s="121"/>
      <c r="K146" s="451" t="s">
        <v>6137</v>
      </c>
      <c r="L146" s="117"/>
      <c r="M146" s="445" t="s">
        <v>6140</v>
      </c>
      <c r="N146" s="3201" t="s">
        <v>49</v>
      </c>
      <c r="O146" s="180"/>
      <c r="P146" s="180"/>
      <c r="Q146" s="180"/>
      <c r="R146" s="180"/>
      <c r="S146" s="180"/>
      <c r="T146" s="180"/>
      <c r="U146" s="180"/>
      <c r="V146" s="180"/>
    </row>
    <row r="147" outlineLevel="1">
      <c r="A147" s="222"/>
      <c r="B147" s="447" t="s">
        <v>505</v>
      </c>
      <c r="C147" s="127" t="str">
        <f t="array" ref="C147">INDEX('Ledge  Tech'!$H$3:$I$109, MATCH($A$1,'Ledge  Tech'!$A$3:$A$109,0), MATCH(C$143,'Ledge  Tech'!$H$2:$I$2,0))</f>
        <v>1-12</v>
      </c>
      <c r="D147" s="127">
        <f t="array" ref="D147">INDEX('Ledge  Tech'!$H$3:$I$109, MATCH($A$1,'Ledge  Tech'!$A$3:$A$109,0), MATCH(D$143,'Ledge  Tech'!$H$2:$I$2,0))</f>
        <v>14</v>
      </c>
      <c r="E147" s="448"/>
      <c r="F147" s="448"/>
      <c r="G147" s="448"/>
      <c r="H147" s="320"/>
      <c r="I147" s="320"/>
      <c r="J147" s="179"/>
      <c r="K147" s="452" t="s">
        <v>6145</v>
      </c>
      <c r="L147" s="453" t="s">
        <v>467</v>
      </c>
      <c r="M147" s="127" t="str">
        <f t="array" ref="M147">INDEX('Item Throws'!$G$3:$H$109, MATCH($A$1,'Item Throws'!$A$3:$A$109,0), MATCH(M$146,'Item Throws'!$G$2:$AA$2,0))</f>
        <v>8</v>
      </c>
      <c r="N147" s="127">
        <f t="array" ref="N147">INDEX('Item Throws'!$G$3:$H$109, MATCH($A$1,'Item Throws'!$A$3:$A$109,0), MATCH(N$146,'Item Throws'!$G$2:$AA$2,0))</f>
        <v>24</v>
      </c>
      <c r="O147" s="121"/>
      <c r="P147" s="121"/>
      <c r="Q147" s="121"/>
      <c r="R147" s="121"/>
      <c r="S147" s="121"/>
      <c r="T147" s="121"/>
      <c r="U147" s="121"/>
      <c r="V147" s="121"/>
    </row>
    <row r="148" outlineLevel="1">
      <c r="A148" s="207"/>
      <c r="B148" s="447" t="s">
        <v>506</v>
      </c>
      <c r="C148" s="127" t="str">
        <f t="array" ref="C148">INDEX('Ledge  Tech'!$J$3:$M$109, MATCH($A$1,'Ledge  Tech'!$A$3:$A$109,0), MATCH(C$143,'Ledge  Tech'!$J$2:$M$2,0))</f>
        <v>1-26</v>
      </c>
      <c r="D148" s="127">
        <f t="array" ref="D148">INDEX('Ledge  Tech'!$J$3:$M$109, MATCH($A$1,'Ledge  Tech'!$A$3:$A$109,0), MATCH(D$143,'Ledge  Tech'!$J$2:$M$2,0))</f>
        <v>55</v>
      </c>
      <c r="E148" s="127" t="str">
        <f t="array" ref="E148">INDEX('Ledge  Tech'!$J$3:$M$109, MATCH($A$1,'Ledge  Tech'!$A$3:$A$109,0), MATCH(E$143,'Ledge  Tech'!$J$2:$M$2,0))</f>
        <v>24-26</v>
      </c>
      <c r="F148" s="127">
        <f t="array" ref="F148">INDEX('Ledge  Tech'!$J$3:$M$109, MATCH($A$1,'Ledge  Tech'!$A$3:$A$109,0), MATCH(F$143,'Ledge  Tech'!$J$2:$M$2,0))</f>
        <v>9</v>
      </c>
      <c r="G148" s="127">
        <f>F148*1.2</f>
        <v>10.8</v>
      </c>
      <c r="H148" s="320"/>
      <c r="I148" s="320"/>
      <c r="J148" s="121"/>
      <c r="K148" s="222"/>
      <c r="L148" s="453" t="s">
        <v>474</v>
      </c>
      <c r="M148" s="127" t="str">
        <f t="array" ref="M148">INDEX('Item Throws'!$I$3:$J$109, MATCH($A$1,'Item Throws'!$A$3:$A$109,0), MATCH(M$146,'Item Throws'!$I$2:$AA$2,0))</f>
        <v>11</v>
      </c>
      <c r="N148" s="127">
        <f t="array" ref="N148">INDEX('Item Throws'!$I$3:$J$109, MATCH($A$1,'Item Throws'!$A$3:$A$109,0), MATCH(N$146,'Item Throws'!$I$2:$AA$2,0))</f>
        <v>24</v>
      </c>
      <c r="O148" s="121"/>
      <c r="P148" s="121"/>
      <c r="Q148" s="121"/>
      <c r="R148" s="121"/>
      <c r="S148" s="121"/>
      <c r="T148" s="121"/>
      <c r="U148" s="121"/>
      <c r="V148" s="121"/>
    </row>
    <row r="149" outlineLevel="1">
      <c r="A149" s="446" t="s">
        <v>507</v>
      </c>
      <c r="B149" s="447" t="s">
        <v>455</v>
      </c>
      <c r="C149" s="127" t="str">
        <f t="array" ref="C149">INDEX('Ledge  Tech'!$N$3:$O$109, MATCH($A$1,'Ledge  Tech'!$A$3:$A$109,0), MATCH(C$143,'Ledge  Tech'!$N$2:$O$2,0))</f>
        <v>1-20</v>
      </c>
      <c r="D149" s="127">
        <f t="array" ref="D149">INDEX('Ledge  Tech'!$N$3:$O$109, MATCH($A$1,'Ledge  Tech'!$A$3:$A$109,0), MATCH(D$143,'Ledge  Tech'!$N$2:$O$2,0))</f>
        <v>26</v>
      </c>
      <c r="E149" s="448"/>
      <c r="F149" s="448"/>
      <c r="G149" s="448"/>
      <c r="H149" s="320"/>
      <c r="I149" s="320"/>
      <c r="J149" s="179"/>
      <c r="K149" s="222"/>
      <c r="L149" s="453" t="s">
        <v>477</v>
      </c>
      <c r="M149" s="127" t="str">
        <f t="array" ref="M149">INDEX('Item Throws'!$K$3:$L$109, MATCH($A$1,'Item Throws'!$A$3:$A$109,0), MATCH(M$146,'Item Throws'!$K$2:$AA$2,0))</f>
        <v>12</v>
      </c>
      <c r="N149" s="127">
        <f t="array" ref="N149">INDEX('Item Throws'!$K$3:$L$109, MATCH($A$1,'Item Throws'!$A$3:$A$109,0), MATCH(N$146,'Item Throws'!$K$2:$AA$2,0))</f>
        <v>23</v>
      </c>
      <c r="O149" s="320"/>
      <c r="P149" s="320"/>
      <c r="Q149" s="320"/>
      <c r="R149" s="320"/>
      <c r="S149" s="320"/>
      <c r="T149" s="320"/>
      <c r="U149" s="320"/>
      <c r="V149" s="320"/>
    </row>
    <row r="150" outlineLevel="1">
      <c r="A150" s="222"/>
      <c r="B150" s="447" t="s">
        <v>496</v>
      </c>
      <c r="C150" s="127" t="str">
        <f t="array" ref="C150">INDEX('Ledge  Tech'!$P$3:$Q$109, MATCH($A$1,'Ledge  Tech'!$A$3:$A$109,0), MATCH(C$143,'Ledge  Tech'!$P$2:$Q$2,0))</f>
        <v>1-20</v>
      </c>
      <c r="D150" s="127">
        <f t="array" ref="D150">INDEX('Ledge  Tech'!$P$3:$Q$109, MATCH($A$1,'Ledge  Tech'!$A$3:$A$109,0), MATCH(D$143,'Ledge  Tech'!$P$2:$Q$2,0))</f>
        <v>40</v>
      </c>
      <c r="E150" s="448"/>
      <c r="F150" s="448"/>
      <c r="G150" s="448"/>
      <c r="H150" s="320"/>
      <c r="I150" s="320"/>
      <c r="J150" s="121"/>
      <c r="K150" s="222"/>
      <c r="L150" s="453" t="s">
        <v>482</v>
      </c>
      <c r="M150" s="127" t="str">
        <f t="array" ref="M150">INDEX('Item Throws'!$M$3:$N$109, MATCH($A$1,'Item Throws'!$A$3:$A$109,0), MATCH(M$146,'Item Throws'!$M$2:$AA$2,0))</f>
        <v>7</v>
      </c>
      <c r="N150" s="127">
        <f t="array" ref="N150">INDEX('Item Throws'!$M$3:$N$109, MATCH($A$1,'Item Throws'!$A$3:$A$109,0), MATCH(N$146,'Item Throws'!$M$2:$AA$2,0))</f>
        <v>19</v>
      </c>
      <c r="O150" s="180"/>
      <c r="P150" s="180"/>
      <c r="Q150" s="180"/>
      <c r="R150" s="180"/>
      <c r="S150" s="180"/>
      <c r="T150" s="180"/>
      <c r="U150" s="180"/>
      <c r="V150" s="180"/>
    </row>
    <row r="151" outlineLevel="1">
      <c r="A151" s="207"/>
      <c r="B151" s="447" t="s">
        <v>497</v>
      </c>
      <c r="C151" s="127" t="str">
        <f t="array" ref="C151">INDEX('Ledge  Tech'!$R$3:$S$109, MATCH($A$1,'Ledge  Tech'!$A$3:$A$109,0), MATCH(C$143,'Ledge  Tech'!$R$2:$S$2,0))</f>
        <v>1-20</v>
      </c>
      <c r="D151" s="127">
        <f t="array" ref="D151">INDEX('Ledge  Tech'!$R$3:$S$109, MATCH($A$1,'Ledge  Tech'!$A$3:$A$109,0), MATCH(D$143,'Ledge  Tech'!$R$2:$S$2,0))</f>
        <v>40</v>
      </c>
      <c r="E151" s="448"/>
      <c r="F151" s="448"/>
      <c r="G151" s="448"/>
      <c r="H151" s="320"/>
      <c r="I151" s="320"/>
      <c r="J151" s="179"/>
      <c r="K151" s="222"/>
      <c r="L151" s="453" t="s">
        <v>456</v>
      </c>
      <c r="M151" s="127" t="str">
        <f t="array" ref="M151">INDEX('Item Throws'!$O$3:$P$109, MATCH($A$1,'Item Throws'!$A$3:$A$109,0), MATCH(M$146,'Item Throws'!$O$2:$AA$2,0))</f>
        <v>5</v>
      </c>
      <c r="N151" s="127">
        <f t="array" ref="N151">INDEX('Item Throws'!$O$3:$P$109, MATCH($A$1,'Item Throws'!$A$3:$A$109,0), MATCH(N$146,'Item Throws'!$O$2:$AA$2,0))</f>
        <v>29</v>
      </c>
      <c r="O151" s="180"/>
      <c r="P151" s="180"/>
      <c r="Q151" s="180"/>
      <c r="R151" s="180"/>
      <c r="S151" s="180"/>
      <c r="T151" s="180"/>
      <c r="U151" s="180"/>
      <c r="V151" s="180"/>
    </row>
    <row r="152" outlineLevel="1">
      <c r="A152" s="446" t="s">
        <v>508</v>
      </c>
      <c r="B152" s="447" t="s">
        <v>509</v>
      </c>
      <c r="C152" s="448"/>
      <c r="D152" s="127" t="str">
        <f t="array" ref="D152">INDEX('Get-Ups'!$C$3:$C$109, MATCH($A$1,'Get-Ups'!$A$3:$A$109,0), MATCH(D$143,'Get-Ups'!$C$2:$AD$2,0))</f>
        <v>25</v>
      </c>
      <c r="E152" s="448"/>
      <c r="F152" s="448"/>
      <c r="G152" s="448"/>
      <c r="H152" s="320"/>
      <c r="I152" s="320"/>
      <c r="J152" s="121"/>
      <c r="K152" s="207"/>
      <c r="L152" s="453" t="s">
        <v>6148</v>
      </c>
      <c r="M152" s="127" t="str">
        <f t="array" ref="M152">INDEX('Item Throws'!$Q$3:$R$109, MATCH($A$1,'Item Throws'!$A$3:$A$109,0), MATCH(M$146,'Item Throws'!$Q$2:$AA$2,0))</f>
        <v>6</v>
      </c>
      <c r="N152" s="127">
        <f t="array" ref="N152">INDEX('Item Throws'!$Q$3:$R$109, MATCH($A$1,'Item Throws'!$A$3:$A$109,0), MATCH(N$146,'Item Throws'!$Q$2:$AA$2,0))</f>
        <v>23</v>
      </c>
      <c r="O152" s="180"/>
      <c r="P152" s="180"/>
      <c r="Q152" s="180"/>
      <c r="R152" s="180"/>
      <c r="S152" s="180"/>
      <c r="T152" s="180"/>
      <c r="U152" s="180"/>
      <c r="V152" s="180"/>
    </row>
    <row r="153" outlineLevel="1">
      <c r="A153" s="222"/>
      <c r="B153" s="447" t="s">
        <v>455</v>
      </c>
      <c r="C153" s="454" t="str">
        <f t="array" ref="C153">INDEX('Get-Ups'!$D$3:$E$109, MATCH($A$1,'Get-Ups'!$A$3:$A$109,0), MATCH(C$143,'Get-Ups'!$D$2:$AD$2,0))</f>
        <v>1-22</v>
      </c>
      <c r="D153" s="455">
        <f t="array" ref="D153">INDEX('Get-Ups'!$D$3:$E$109, MATCH($A$1,'Get-Ups'!$A$3:$A$109,0), MATCH(D$143,'Get-Ups'!$D$2:$AD$2,0))</f>
        <v>29</v>
      </c>
      <c r="E153" s="448"/>
      <c r="F153" s="448"/>
      <c r="G153" s="448"/>
      <c r="H153" s="320"/>
      <c r="I153" s="320"/>
      <c r="J153" s="179"/>
      <c r="K153" s="452" t="s">
        <v>6152</v>
      </c>
      <c r="L153" s="453" t="s">
        <v>467</v>
      </c>
      <c r="M153" s="127" t="str">
        <f t="array" ref="M153">INDEX('Item Throws'!$S$3:$T$109, MATCH($A$1,'Item Throws'!$A$3:$A$109,0), MATCH(M$146,'Item Throws'!$S$2:$AA$2,0))</f>
        <v>8</v>
      </c>
      <c r="N153" s="127">
        <f t="array" ref="N153">INDEX('Item Throws'!$S$3:$T$109, MATCH($A$1,'Item Throws'!$A$3:$A$109,0), MATCH(N$146,'Item Throws'!$S$2:$AA$2,0))</f>
        <v>24</v>
      </c>
      <c r="O153" s="180"/>
      <c r="P153" s="180"/>
      <c r="Q153" s="180"/>
      <c r="R153" s="180"/>
      <c r="S153" s="180"/>
      <c r="T153" s="180"/>
      <c r="U153" s="180"/>
      <c r="V153" s="180"/>
    </row>
    <row r="154" outlineLevel="1">
      <c r="A154" s="222"/>
      <c r="B154" s="447" t="s">
        <v>496</v>
      </c>
      <c r="C154" s="454" t="str">
        <f t="array" ref="C154">INDEX('Get-Ups'!$F$3:$G$109, MATCH($A$1,'Get-Ups'!$A$3:$A$109,0), MATCH(C$143,'Get-Ups'!$F$2:$AD$2,0))</f>
        <v>1-21</v>
      </c>
      <c r="D154" s="455">
        <f t="array" ref="D154">INDEX('Get-Ups'!$F$3:$G$109, MATCH($A$1,'Get-Ups'!$A$3:$A$109,0), MATCH(D$143,'Get-Ups'!$F$2:$AD$2,0))</f>
        <v>35</v>
      </c>
      <c r="E154" s="448"/>
      <c r="F154" s="448"/>
      <c r="G154" s="448"/>
      <c r="H154" s="320"/>
      <c r="I154" s="320"/>
      <c r="J154" s="121"/>
      <c r="K154" s="222"/>
      <c r="L154" s="453" t="s">
        <v>474</v>
      </c>
      <c r="M154" s="127" t="str">
        <f t="array" ref="M154">INDEX('Item Throws'!$U$3:$V$109, MATCH($A$1,'Item Throws'!$A$3:$A$109,0), MATCH(M$146,'Item Throws'!$U$2:$AA$2,0))</f>
        <v>11</v>
      </c>
      <c r="N154" s="127">
        <f t="array" ref="N154">INDEX('Item Throws'!$U$3:$V$109, MATCH($A$1,'Item Throws'!$A$3:$A$109,0), MATCH(N$146,'Item Throws'!$U$2:$AA$2,0))</f>
        <v>24</v>
      </c>
      <c r="O154" s="180"/>
      <c r="P154" s="180"/>
      <c r="Q154" s="180"/>
      <c r="R154" s="180"/>
      <c r="S154" s="180"/>
      <c r="T154" s="180"/>
      <c r="U154" s="180"/>
      <c r="V154" s="180"/>
    </row>
    <row r="155" outlineLevel="1">
      <c r="A155" s="222"/>
      <c r="B155" s="447" t="s">
        <v>497</v>
      </c>
      <c r="C155" s="127" t="str">
        <f t="array" ref="C155">INDEX('Get-Ups'!$H$3:$I$109, MATCH($A$1,'Get-Ups'!$A$3:$A$109,0), MATCH(C$143,'Get-Ups'!$H$2:$AD$2,0))</f>
        <v>1-22</v>
      </c>
      <c r="D155" s="127">
        <f t="array" ref="D155">INDEX('Get-Ups'!$H$3:$I$109, MATCH($A$1,'Get-Ups'!$A$3:$A$109,0), MATCH(D$143,'Get-Ups'!$H$2:$AD$2,0))</f>
        <v>35</v>
      </c>
      <c r="E155" s="448"/>
      <c r="F155" s="448"/>
      <c r="G155" s="448"/>
      <c r="H155" s="320"/>
      <c r="I155" s="320"/>
      <c r="J155" s="179"/>
      <c r="K155" s="222"/>
      <c r="L155" s="453" t="s">
        <v>477</v>
      </c>
      <c r="M155" s="127" t="str">
        <f t="array" ref="M155">INDEX('Item Throws'!$W$3:$X$109, MATCH($A$1,'Item Throws'!$A$3:$A$109,0), MATCH(M$146,'Item Throws'!$W$2:$AA$2,0))</f>
        <v>12</v>
      </c>
      <c r="N155" s="127">
        <f t="array" ref="N155">INDEX('Item Throws'!$W$3:$X$109, MATCH($A$1,'Item Throws'!$A$3:$A$109,0), MATCH(N$146,'Item Throws'!$W$2:$AA$2,0))</f>
        <v>23</v>
      </c>
      <c r="O155" s="180"/>
      <c r="P155" s="180"/>
      <c r="Q155" s="180"/>
      <c r="R155" s="180"/>
      <c r="S155" s="180"/>
      <c r="T155" s="180"/>
      <c r="U155" s="180"/>
      <c r="V155" s="180"/>
    </row>
    <row r="156" outlineLevel="1">
      <c r="A156" s="222"/>
      <c r="B156" s="447" t="s">
        <v>510</v>
      </c>
      <c r="C156" s="456" t="str">
        <f t="array" ref="C156">INDEX('Get-Ups'!$J$3:$M$109, MATCH($A$1,'Get-Ups'!$A$3:$A$109,0), MATCH(C$143,'Get-Ups'!$J$2:$AD$2,0))</f>
        <v>1-25</v>
      </c>
      <c r="D156" s="457">
        <f t="array" ref="D156">INDEX('Get-Ups'!$J$3:$M$109, MATCH($A$1,'Get-Ups'!$A$3:$A$109,0), MATCH(D$143,'Get-Ups'!$J$2:$AD$2,0))</f>
        <v>45</v>
      </c>
      <c r="E156" s="454" t="str">
        <f t="array" ref="E156">INDEX('Get-Ups'!$J$3:$M$109, MATCH($A$1,'Get-Ups'!$A$3:$A$109,0), MATCH(E$143,'Get-Ups'!$J$2:$AD$2,0))</f>
        <v>15-16</v>
      </c>
      <c r="F156" s="455">
        <f t="array" ref="F156">INDEX('Get-Ups'!$J$3:$M$109, MATCH($A$1,'Get-Ups'!$A$3:$A$109,0), MATCH(F$143,'Get-Ups'!$J$2:$AD$2,0))</f>
        <v>7</v>
      </c>
      <c r="G156" s="127">
        <f t="shared" ref="G156:G157" si="6">F156*1.2</f>
        <v>8.4</v>
      </c>
      <c r="H156" s="320"/>
      <c r="I156" s="320"/>
      <c r="J156" s="121"/>
      <c r="K156" s="207"/>
      <c r="L156" s="453" t="s">
        <v>482</v>
      </c>
      <c r="M156" s="127" t="str">
        <f t="array" ref="M156">INDEX('Item Throws'!$Y$3:$Z$109, MATCH($A$1,'Item Throws'!$A$3:$A$109,0), MATCH(M$146,'Item Throws'!$Y$2:$AA$2,0))</f>
        <v>7</v>
      </c>
      <c r="N156" s="127">
        <f t="array" ref="N156">INDEX('Item Throws'!$Y$3:$Z$109, MATCH($A$1,'Item Throws'!$A$3:$A$109,0), MATCH(N$146,'Item Throws'!$Y$2:$AA$2,0))</f>
        <v>19</v>
      </c>
      <c r="O156" s="121"/>
      <c r="P156" s="121"/>
      <c r="Q156" s="121"/>
      <c r="R156" s="121"/>
      <c r="S156" s="121"/>
      <c r="T156" s="121"/>
      <c r="U156" s="121"/>
      <c r="V156" s="121"/>
    </row>
    <row r="157" outlineLevel="1">
      <c r="A157" s="207"/>
      <c r="B157" s="458" t="s">
        <v>511</v>
      </c>
      <c r="C157" s="207"/>
      <c r="D157" s="207"/>
      <c r="E157" s="454" t="str">
        <f t="array" ref="E157">INDEX('Get-Ups'!$N$3:$O$109, MATCH($A$1,'Get-Ups'!$A$3:$A$109,0), MATCH(E$143,'Get-Ups'!$N$2:$AD$2,0))</f>
        <v>24-25</v>
      </c>
      <c r="F157" s="455">
        <f t="array" ref="F157">INDEX('Get-Ups'!$N$3:$O$109, MATCH($A$1,'Get-Ups'!$A$3:$A$109,0), MATCH(F$143,'Get-Ups'!$N$2:$AD$2,0))</f>
        <v>7</v>
      </c>
      <c r="G157" s="127">
        <f t="shared" si="6"/>
        <v>8.4</v>
      </c>
      <c r="H157" s="320"/>
      <c r="I157" s="320"/>
      <c r="J157" s="121"/>
      <c r="K157" s="459" t="s">
        <v>6168</v>
      </c>
      <c r="L157" s="224"/>
      <c r="M157" s="3201" t="s">
        <v>49</v>
      </c>
      <c r="N157" s="138"/>
      <c r="O157" s="121"/>
      <c r="P157" s="121"/>
      <c r="Q157" s="121"/>
      <c r="R157" s="121"/>
      <c r="S157" s="121"/>
      <c r="T157" s="121"/>
      <c r="U157" s="121"/>
      <c r="V157" s="121"/>
    </row>
    <row r="158" outlineLevel="1">
      <c r="A158" s="446" t="s">
        <v>512</v>
      </c>
      <c r="B158" s="447" t="s">
        <v>509</v>
      </c>
      <c r="C158" s="448"/>
      <c r="D158" s="454" t="str">
        <f t="array" ref="D158">INDEX('Get-Ups'!$C$3:$C$109, MATCH($A$1,'Get-Ups'!$A$3:$A$109,0), MATCH(D$143,'Get-Ups'!$C$2:$AD$2,0))</f>
        <v>25</v>
      </c>
      <c r="E158" s="448"/>
      <c r="F158" s="448"/>
      <c r="G158" s="448"/>
      <c r="H158" s="320"/>
      <c r="I158" s="320"/>
      <c r="J158" s="179"/>
      <c r="K158" s="460" t="s">
        <v>671</v>
      </c>
      <c r="L158" s="461" t="s">
        <v>671</v>
      </c>
      <c r="M158" s="127" t="str">
        <f t="array" ref="M158">INDEX('共通動作その他'!$C$3:$C$102, MATCH($A$1,'共通動作その他'!$A$3:$A$102,0), MATCH(M$157,'共通動作その他'!$C$2:$AA$2,0))</f>
        <v>-</v>
      </c>
      <c r="N158" s="462"/>
      <c r="O158" s="121"/>
      <c r="P158" s="121"/>
      <c r="Q158" s="121"/>
      <c r="R158" s="121"/>
      <c r="S158" s="121"/>
      <c r="T158" s="121"/>
      <c r="U158" s="121"/>
      <c r="V158" s="121"/>
    </row>
    <row r="159" outlineLevel="1">
      <c r="A159" s="222"/>
      <c r="B159" s="447" t="s">
        <v>455</v>
      </c>
      <c r="C159" s="454" t="str">
        <f t="array" ref="C159">INDEX('Get-Ups'!$P$3:$Q$109, MATCH($A$1,'Get-Ups'!$A$3:$A$109,0), MATCH(C$143,'Get-Ups'!$P$2:$AD$2,0))</f>
        <v>1-22</v>
      </c>
      <c r="D159" s="455">
        <f t="array" ref="D159">INDEX('Get-Ups'!$P$3:$Q$109, MATCH($A$1,'Get-Ups'!$A$3:$A$109,0), MATCH(D$143,'Get-Ups'!$P$2:$AD$2,0))</f>
        <v>29</v>
      </c>
      <c r="E159" s="448"/>
      <c r="F159" s="448"/>
      <c r="G159" s="448"/>
      <c r="H159" s="320"/>
      <c r="I159" s="320"/>
      <c r="J159" s="121"/>
      <c r="K159" s="452" t="s">
        <v>2530</v>
      </c>
      <c r="L159" s="461" t="s">
        <v>6172</v>
      </c>
      <c r="M159" s="127" t="str">
        <f t="array" ref="M159">INDEX('共通動作その他'!$D$3:$D$102, MATCH($A$1,'共通動作その他'!$A$3:$A$102,0), MATCH(M$157,'共通動作その他'!$D$2:$AA$2,0))</f>
        <v>-</v>
      </c>
      <c r="N159" s="462"/>
      <c r="O159" s="320"/>
      <c r="P159" s="320"/>
      <c r="Q159" s="320"/>
      <c r="R159" s="320"/>
      <c r="S159" s="320"/>
      <c r="T159" s="320"/>
      <c r="U159" s="320"/>
      <c r="V159" s="320"/>
    </row>
    <row r="160" outlineLevel="1">
      <c r="A160" s="222"/>
      <c r="B160" s="447" t="s">
        <v>496</v>
      </c>
      <c r="C160" s="454" t="str">
        <f t="array" ref="C160">INDEX('Get-Ups'!$R$3:$S$109, MATCH($A$1,'Get-Ups'!$A$3:$A$109,0), MATCH(C$143,'Get-Ups'!$R$2:$AD$2,0))</f>
        <v>1-19</v>
      </c>
      <c r="D160" s="455">
        <f t="array" ref="D160">INDEX('Get-Ups'!$R$3:$S$109, MATCH($A$1,'Get-Ups'!$A$3:$A$109,0), MATCH(D$143,'Get-Ups'!$R$2:$AD$2,0))</f>
        <v>35</v>
      </c>
      <c r="E160" s="448"/>
      <c r="F160" s="448"/>
      <c r="G160" s="448"/>
      <c r="H160" s="320"/>
      <c r="I160" s="320"/>
      <c r="J160" s="179"/>
      <c r="K160" s="222"/>
      <c r="L160" s="461" t="s">
        <v>6173</v>
      </c>
      <c r="M160" s="127" t="str">
        <f t="array" ref="M160">INDEX('共通動作その他'!$E$3:$E$102, MATCH($A$1,'共通動作その他'!$A$3:$A$102,0), MATCH(M$157,'共通動作その他'!$E$2:$AA$2,0))</f>
        <v>-</v>
      </c>
      <c r="N160" s="108"/>
      <c r="O160" s="180"/>
      <c r="P160" s="180"/>
      <c r="Q160" s="180"/>
      <c r="R160" s="180"/>
      <c r="S160" s="180"/>
      <c r="T160" s="180"/>
      <c r="U160" s="180"/>
      <c r="V160" s="180"/>
    </row>
    <row r="161" outlineLevel="1">
      <c r="A161" s="222"/>
      <c r="B161" s="447" t="s">
        <v>497</v>
      </c>
      <c r="C161" s="454" t="str">
        <f t="array" ref="C161">INDEX('Get-Ups'!$T$3:$U$109, MATCH($A$1,'Get-Ups'!$A$3:$A$109,0), MATCH(C$143,'Get-Ups'!$T$2:$AD$2,0))</f>
        <v>1-24</v>
      </c>
      <c r="D161" s="455">
        <f t="array" ref="D161">INDEX('Get-Ups'!$T$3:$U$109, MATCH($A$1,'Get-Ups'!$A$3:$A$109,0), MATCH(D$143,'Get-Ups'!$T$2:$AD$2,0))</f>
        <v>35</v>
      </c>
      <c r="E161" s="448"/>
      <c r="F161" s="448"/>
      <c r="G161" s="448"/>
      <c r="H161" s="320"/>
      <c r="I161" s="320"/>
      <c r="J161" s="121"/>
      <c r="K161" s="222"/>
      <c r="L161" s="461" t="s">
        <v>6176</v>
      </c>
      <c r="M161" s="127" t="str">
        <f t="array" ref="M161">INDEX('共通動作その他'!$F$3:$F$102, MATCH($A$1,'共通動作その他'!$A$3:$A$102,0), MATCH(M$157,'共通動作その他'!$F$2:$AA$2,0))</f>
        <v>-</v>
      </c>
      <c r="N161" s="108"/>
      <c r="O161" s="180"/>
      <c r="P161" s="180"/>
      <c r="Q161" s="180"/>
      <c r="R161" s="180"/>
      <c r="S161" s="180"/>
      <c r="T161" s="180"/>
      <c r="U161" s="180"/>
      <c r="V161" s="180"/>
    </row>
    <row r="162" outlineLevel="1">
      <c r="A162" s="222"/>
      <c r="B162" s="447" t="s">
        <v>510</v>
      </c>
      <c r="C162" s="456" t="str">
        <f t="array" ref="C162">INDEX('Get-Ups'!$V$3:$Y$109, MATCH($A$1,'Get-Ups'!$A$3:$A$109,0), MATCH(C$143,'Get-Ups'!$V$2:$AD$2,0))</f>
        <v>1-25</v>
      </c>
      <c r="D162" s="457">
        <f t="array" ref="D162">INDEX('Get-Ups'!$V$3:$Y$109, MATCH($A$1,'Get-Ups'!$A$3:$A$109,0), MATCH(D$143,'Get-Ups'!$V$2:$AD$2,0))</f>
        <v>45</v>
      </c>
      <c r="E162" s="454" t="str">
        <f t="array" ref="E162">INDEX('Get-Ups'!$V$3:$Y$109, MATCH($A$1,'Get-Ups'!$A$3:$A$109,0), MATCH(E$143,'Get-Ups'!$V$2:$AD$2,0))</f>
        <v>15-16</v>
      </c>
      <c r="F162" s="455">
        <f t="array" ref="F162">INDEX('Get-Ups'!$V$3:$Y$109, MATCH($A$1,'Get-Ups'!$A$3:$A$109,0), MATCH(F$143,'Get-Ups'!$V$2:$AD$2,0))</f>
        <v>7</v>
      </c>
      <c r="G162" s="127">
        <f t="shared" ref="G162:G163" si="7">F162*1.2</f>
        <v>8.4</v>
      </c>
      <c r="H162" s="320"/>
      <c r="I162" s="320"/>
      <c r="J162" s="179"/>
      <c r="K162" s="222"/>
      <c r="L162" s="461" t="s">
        <v>6181</v>
      </c>
      <c r="M162" s="127" t="str">
        <f t="array" ref="M162">INDEX('共通動作その他'!$G$3:$G$102, MATCH($A$1,'共通動作その他'!$A$3:$A$102,0), MATCH(M$157,'共通動作その他'!$G$2:$AA$2,0))</f>
        <v>-</v>
      </c>
      <c r="N162" s="108"/>
      <c r="O162" s="180"/>
      <c r="P162" s="180"/>
      <c r="Q162" s="180"/>
      <c r="R162" s="180"/>
      <c r="S162" s="180"/>
      <c r="T162" s="180"/>
      <c r="U162" s="180"/>
      <c r="V162" s="180"/>
    </row>
    <row r="163" outlineLevel="1">
      <c r="A163" s="207"/>
      <c r="B163" s="458" t="s">
        <v>511</v>
      </c>
      <c r="C163" s="207"/>
      <c r="D163" s="207"/>
      <c r="E163" s="454" t="str">
        <f t="array" ref="E163">INDEX('Get-Ups'!$Z$3:$AA$109, MATCH($A$1,'Get-Ups'!$A$3:$A$109,0), MATCH(E$143,'Get-Ups'!$Z$2:$AD$2,0))</f>
        <v>24-25</v>
      </c>
      <c r="F163" s="455">
        <f t="array" ref="F163">INDEX('Get-Ups'!$Z$3:$AA$109, MATCH($A$1,'Get-Ups'!$A$3:$A$109,0), MATCH(F$143,'Get-Ups'!$Z$2:$AD$2,0))</f>
        <v>7</v>
      </c>
      <c r="G163" s="127">
        <f t="shared" si="7"/>
        <v>8.4</v>
      </c>
      <c r="H163" s="320"/>
      <c r="I163" s="320"/>
      <c r="J163" s="179"/>
      <c r="K163" s="451" t="s">
        <v>6183</v>
      </c>
      <c r="L163" s="120"/>
      <c r="M163" s="3201" t="s">
        <v>49</v>
      </c>
      <c r="N163" s="108"/>
      <c r="O163" s="180"/>
      <c r="P163" s="180"/>
      <c r="Q163" s="180"/>
      <c r="R163" s="180"/>
      <c r="S163" s="180"/>
      <c r="T163" s="180"/>
      <c r="U163" s="180"/>
      <c r="V163" s="180"/>
    </row>
    <row r="164" outlineLevel="1">
      <c r="A164" s="446" t="s">
        <v>513</v>
      </c>
      <c r="B164" s="447" t="s">
        <v>514</v>
      </c>
      <c r="C164" s="454" t="str">
        <f t="array" ref="C164">INDEX(Tripping!$C$3:$D$109, MATCH($A$1,Tripping!$A$3:$A$109,0), MATCH(C$143,Tripping!$C$2:$AC$2,0))</f>
        <v>1-5</v>
      </c>
      <c r="D164" s="455">
        <f t="array" ref="D164">INDEX(Tripping!$C$3:$D$109, MATCH($A$1,Tripping!$A$3:$A$109,0), MATCH(D$143,Tripping!$C$2:$AC$2,0))</f>
        <v>29</v>
      </c>
      <c r="E164" s="448"/>
      <c r="F164" s="448"/>
      <c r="G164" s="448"/>
      <c r="H164" s="320"/>
      <c r="I164" s="320"/>
      <c r="J164" s="121"/>
      <c r="K164" s="460" t="s">
        <v>6186</v>
      </c>
      <c r="L164" s="453" t="s">
        <v>6187</v>
      </c>
      <c r="M164" s="127" t="str">
        <f t="array" ref="M164">INDEX('共通動作その他'!$H$3:$H$102, MATCH($A$1,'共通動作その他'!$A$3:$A$102,0), MATCH(M$163,'共通動作その他'!$H$2:$AA$2,0))</f>
        <v>-</v>
      </c>
      <c r="N164" s="462"/>
      <c r="O164" s="180"/>
      <c r="P164" s="180"/>
      <c r="Q164" s="180"/>
      <c r="R164" s="180"/>
      <c r="S164" s="180"/>
      <c r="T164" s="180"/>
      <c r="U164" s="180"/>
      <c r="V164" s="180"/>
    </row>
    <row r="165" outlineLevel="1">
      <c r="A165" s="222"/>
      <c r="B165" s="447" t="s">
        <v>515</v>
      </c>
      <c r="C165" s="454" t="str">
        <f t="array" ref="C165">INDEX(Tripping!$E$3:$F$109, MATCH($A$1,Tripping!$A$3:$A$109,0), MATCH(C$143,Tripping!$E$2:$AC$2,0))</f>
        <v>1-5</v>
      </c>
      <c r="D165" s="455">
        <f t="array" ref="D165">INDEX(Tripping!$E$3:$F$109, MATCH($A$1,Tripping!$A$3:$A$109,0), MATCH(D$143,Tripping!$E$2:$AC$2,0))</f>
        <v>39</v>
      </c>
      <c r="E165" s="448"/>
      <c r="F165" s="448"/>
      <c r="G165" s="448"/>
      <c r="H165" s="320"/>
      <c r="I165" s="320"/>
      <c r="J165" s="179"/>
      <c r="K165" s="460" t="s">
        <v>6190</v>
      </c>
      <c r="L165" s="453" t="s">
        <v>6187</v>
      </c>
      <c r="M165" s="127" t="str">
        <f t="array" ref="M165">INDEX('共通動作その他'!$I$3:$I$102, MATCH($A$1,'共通動作その他'!$A$3:$A$102,0), MATCH(M$163,'共通動作その他'!$I$2:$AA$2,0))</f>
        <v>-</v>
      </c>
      <c r="N165" s="462"/>
      <c r="O165" s="180"/>
      <c r="P165" s="180"/>
      <c r="Q165" s="180"/>
      <c r="R165" s="180"/>
      <c r="S165" s="180"/>
      <c r="T165" s="180"/>
      <c r="U165" s="180"/>
      <c r="V165" s="180"/>
    </row>
    <row r="166" outlineLevel="1">
      <c r="A166" s="222"/>
      <c r="B166" s="447" t="s">
        <v>455</v>
      </c>
      <c r="C166" s="454" t="str">
        <f t="array" ref="C166">INDEX(Tripping!$G$3:$H$109, MATCH($A$1,Tripping!$A$3:$A$109,0), MATCH(C$143,Tripping!$G$2:$AC$2,0))</f>
        <v>1-16</v>
      </c>
      <c r="D166" s="455">
        <f t="array" ref="D166">INDEX(Tripping!$G$3:$H$109, MATCH($A$1,Tripping!$A$3:$A$109,0), MATCH(D$143,Tripping!$G$2:$AC$2,0))</f>
        <v>21</v>
      </c>
      <c r="E166" s="448"/>
      <c r="F166" s="448"/>
      <c r="G166" s="448"/>
      <c r="H166" s="320"/>
      <c r="I166" s="320"/>
      <c r="J166" s="121"/>
      <c r="K166" s="451" t="s">
        <v>6245</v>
      </c>
      <c r="L166" s="120"/>
      <c r="M166" s="3201" t="s">
        <v>49</v>
      </c>
      <c r="N166" s="108"/>
      <c r="O166" s="180"/>
      <c r="P166" s="180"/>
      <c r="Q166" s="180"/>
      <c r="R166" s="180"/>
      <c r="S166" s="180"/>
      <c r="T166" s="180"/>
      <c r="U166" s="180"/>
      <c r="V166" s="180"/>
    </row>
    <row r="167" outlineLevel="1">
      <c r="A167" s="222"/>
      <c r="B167" s="447" t="s">
        <v>496</v>
      </c>
      <c r="C167" s="454" t="str">
        <f t="array" ref="C167">INDEX(Tripping!$I$3:$J$109, MATCH($A$1,Tripping!$A$3:$A$109,0), MATCH(C$143,Tripping!$I$2:$AC$2,0))</f>
        <v>1-9</v>
      </c>
      <c r="D167" s="455">
        <f t="array" ref="D167">INDEX(Tripping!$I$3:$J$109, MATCH($A$1,Tripping!$A$3:$A$109,0), MATCH(D$143,Tripping!$I$2:$AC$2,0))</f>
        <v>28</v>
      </c>
      <c r="E167" s="448"/>
      <c r="F167" s="448"/>
      <c r="G167" s="448"/>
      <c r="H167" s="320"/>
      <c r="I167" s="320"/>
      <c r="J167" s="320"/>
      <c r="K167" s="463"/>
      <c r="L167" s="464"/>
      <c r="M167" s="127" t="str">
        <f t="array" ref="M167">INDEX('共通動作その他'!$J$3:$J$102, MATCH($A$1,'共通動作その他'!$A$3:$A$102,0), MATCH(M$166,'共通動作その他'!$J$2:$AA$2,0))</f>
        <v>-</v>
      </c>
      <c r="N167" s="108"/>
      <c r="O167" s="180"/>
      <c r="P167" s="180"/>
      <c r="Q167" s="180"/>
      <c r="R167" s="180"/>
      <c r="S167" s="180"/>
      <c r="T167" s="180"/>
      <c r="U167" s="180"/>
      <c r="V167" s="180"/>
    </row>
    <row r="168" outlineLevel="1">
      <c r="A168" s="222"/>
      <c r="B168" s="447" t="s">
        <v>497</v>
      </c>
      <c r="C168" s="454" t="str">
        <f t="array" ref="C168">INDEX(Tripping!$K$3:$L$109, MATCH($A$1,Tripping!$A$3:$A$109,0), MATCH(C$143,Tripping!$K$2:$AC$2,0))</f>
        <v>1-9</v>
      </c>
      <c r="D168" s="455">
        <f t="array" ref="D168">INDEX(Tripping!$K$3:$L$109, MATCH($A$1,Tripping!$A$3:$A$109,0), MATCH(D$143,Tripping!$K$2:$AC$2,0))</f>
        <v>28</v>
      </c>
      <c r="E168" s="448"/>
      <c r="F168" s="448"/>
      <c r="G168" s="448"/>
      <c r="H168" s="320"/>
      <c r="I168" s="320"/>
      <c r="J168" s="320"/>
      <c r="K168" s="108"/>
      <c r="L168" s="180"/>
      <c r="M168" s="180"/>
      <c r="N168" s="108"/>
      <c r="O168" s="180"/>
      <c r="P168" s="180"/>
      <c r="Q168" s="180"/>
      <c r="R168" s="180"/>
      <c r="S168" s="180"/>
      <c r="T168" s="180"/>
      <c r="U168" s="180"/>
      <c r="V168" s="180"/>
    </row>
    <row r="169" outlineLevel="1">
      <c r="A169" s="222"/>
      <c r="B169" s="447" t="s">
        <v>510</v>
      </c>
      <c r="C169" s="456" t="str">
        <f t="array" ref="C169">INDEX(Tripping!$M$3:$P$109, MATCH($A$1,Tripping!$A$3:$A$109,0), MATCH(C$143,Tripping!$M$2:$AC$2,0))</f>
        <v>1-7</v>
      </c>
      <c r="D169" s="457">
        <f t="array" ref="D169">INDEX(Tripping!$M$3:$P$109, MATCH($A$1,Tripping!$A$3:$A$109,0), MATCH(D$143,Tripping!$M$2:$AC$2,0))</f>
        <v>49</v>
      </c>
      <c r="E169" s="454" t="str">
        <f t="array" ref="E169">INDEX(Tripping!$M$3:$P$109, MATCH($A$1,Tripping!$A$3:$A$109,0), MATCH(E$143,Tripping!$M$2:$AC$2,0))</f>
        <v>19-20</v>
      </c>
      <c r="F169" s="455">
        <f t="array" ref="F169">INDEX(Tripping!$M$3:$P$109, MATCH($A$1,Tripping!$A$3:$A$109,0), MATCH(F$143,Tripping!$M$2:$AC$2,0))</f>
        <v>5</v>
      </c>
      <c r="G169" s="127">
        <f t="shared" ref="G169:G170" si="8">F169*1.2</f>
        <v>6</v>
      </c>
      <c r="H169" s="320"/>
      <c r="I169" s="320"/>
      <c r="J169" s="320"/>
      <c r="K169" s="180"/>
      <c r="L169" s="180"/>
      <c r="M169" s="180"/>
      <c r="N169" s="108"/>
      <c r="O169" s="108"/>
      <c r="P169" s="108"/>
      <c r="Q169" s="108"/>
      <c r="R169" s="180"/>
      <c r="S169" s="180"/>
      <c r="T169" s="180"/>
      <c r="U169" s="180"/>
      <c r="V169" s="180"/>
    </row>
    <row r="170" outlineLevel="1">
      <c r="A170" s="207"/>
      <c r="B170" s="458" t="s">
        <v>511</v>
      </c>
      <c r="C170" s="207"/>
      <c r="D170" s="207"/>
      <c r="E170" s="454" t="str">
        <f t="array" ref="E170">INDEX(Tripping!$Q$3:$R$109, MATCH($A$1,Tripping!$A$3:$A$109,0), MATCH(E$143,Tripping!$Q$2:$AC$2,0))</f>
        <v>31-32</v>
      </c>
      <c r="F170" s="455">
        <f t="array" ref="F170">INDEX(Tripping!$Q$3:$R$109, MATCH($A$1,Tripping!$A$3:$A$109,0), MATCH(F$143,Tripping!$Q$2:$AC$2,0))</f>
        <v>5</v>
      </c>
      <c r="G170" s="127">
        <f t="shared" si="8"/>
        <v>6</v>
      </c>
      <c r="H170" s="320"/>
      <c r="I170" s="320"/>
      <c r="J170" s="320"/>
      <c r="K170" s="180"/>
      <c r="L170" s="180"/>
      <c r="M170" s="180"/>
      <c r="N170" s="108"/>
      <c r="O170" s="108"/>
      <c r="P170" s="108"/>
      <c r="Q170" s="108"/>
      <c r="R170" s="180"/>
      <c r="S170" s="180"/>
      <c r="T170" s="180"/>
      <c r="U170" s="180"/>
      <c r="V170" s="180"/>
    </row>
  </sheetData>
  <mergeCells count="169">
    <mergeCell ref="C127:C128"/>
    <mergeCell ref="A131:A132"/>
    <mergeCell ref="A129:A130"/>
    <mergeCell ref="A139:A140"/>
    <mergeCell ref="A134:B135"/>
    <mergeCell ref="A136:A138"/>
    <mergeCell ref="A118:B119"/>
    <mergeCell ref="H127:J128"/>
    <mergeCell ref="H125:J126"/>
    <mergeCell ref="C125:C126"/>
    <mergeCell ref="E127:E128"/>
    <mergeCell ref="E125:E126"/>
    <mergeCell ref="E129:E130"/>
    <mergeCell ref="E131:E132"/>
    <mergeCell ref="H129:J130"/>
    <mergeCell ref="C156:C157"/>
    <mergeCell ref="D156:D157"/>
    <mergeCell ref="I4:I5"/>
    <mergeCell ref="K1:M2"/>
    <mergeCell ref="H1:J2"/>
    <mergeCell ref="K16:N16"/>
    <mergeCell ref="G16:H16"/>
    <mergeCell ref="H25:J25"/>
    <mergeCell ref="U105:U109"/>
    <mergeCell ref="U111:U116"/>
    <mergeCell ref="U77:U97"/>
    <mergeCell ref="V77:V97"/>
    <mergeCell ref="V111:V116"/>
    <mergeCell ref="V99:V103"/>
    <mergeCell ref="U99:U103"/>
    <mergeCell ref="V105:V109"/>
    <mergeCell ref="K146:L146"/>
    <mergeCell ref="K144:K145"/>
    <mergeCell ref="H115:J115"/>
    <mergeCell ref="H110:J110"/>
    <mergeCell ref="H111:J112"/>
    <mergeCell ref="H114:J114"/>
    <mergeCell ref="H113:J113"/>
    <mergeCell ref="I67:I68"/>
    <mergeCell ref="I64:I66"/>
    <mergeCell ref="D82:D83"/>
    <mergeCell ref="D69:D71"/>
    <mergeCell ref="D90:D91"/>
    <mergeCell ref="D88:D89"/>
    <mergeCell ref="D84:D85"/>
    <mergeCell ref="D86:D87"/>
    <mergeCell ref="D92:D93"/>
    <mergeCell ref="D38:D42"/>
    <mergeCell ref="D49:D50"/>
    <mergeCell ref="C131:C132"/>
    <mergeCell ref="C129:C130"/>
    <mergeCell ref="E16:F16"/>
    <mergeCell ref="C16:D16"/>
    <mergeCell ref="C1:G12"/>
    <mergeCell ref="D26:D27"/>
    <mergeCell ref="D43:D48"/>
    <mergeCell ref="D62:D63"/>
    <mergeCell ref="D51:D52"/>
    <mergeCell ref="D53:D56"/>
    <mergeCell ref="A53:A56"/>
    <mergeCell ref="D32:D34"/>
    <mergeCell ref="D35:D37"/>
    <mergeCell ref="D64:D66"/>
    <mergeCell ref="D67:D68"/>
    <mergeCell ref="D95:D97"/>
    <mergeCell ref="D72:D73"/>
    <mergeCell ref="A98:B98"/>
    <mergeCell ref="D28:D29"/>
    <mergeCell ref="D30:D31"/>
    <mergeCell ref="A24:B25"/>
    <mergeCell ref="A10:A12"/>
    <mergeCell ref="A15:B16"/>
    <mergeCell ref="D99:D100"/>
    <mergeCell ref="D101:D103"/>
    <mergeCell ref="K153:K156"/>
    <mergeCell ref="K147:K152"/>
    <mergeCell ref="A152:A157"/>
    <mergeCell ref="A149:A151"/>
    <mergeCell ref="A164:A170"/>
    <mergeCell ref="A158:A163"/>
    <mergeCell ref="D169:D170"/>
    <mergeCell ref="C169:C170"/>
    <mergeCell ref="C162:C163"/>
    <mergeCell ref="D162:D163"/>
    <mergeCell ref="K159:K162"/>
    <mergeCell ref="K163:L163"/>
    <mergeCell ref="A144:A148"/>
    <mergeCell ref="A142:B143"/>
    <mergeCell ref="K157:L157"/>
    <mergeCell ref="K166:L166"/>
    <mergeCell ref="K143:L143"/>
    <mergeCell ref="H53:J56"/>
    <mergeCell ref="H43:J48"/>
    <mergeCell ref="I69:I71"/>
    <mergeCell ref="J69:J71"/>
    <mergeCell ref="I62:I63"/>
    <mergeCell ref="J62:J63"/>
    <mergeCell ref="J64:J66"/>
    <mergeCell ref="J67:J68"/>
    <mergeCell ref="H77:J97"/>
    <mergeCell ref="H76:J76"/>
    <mergeCell ref="I72:I73"/>
    <mergeCell ref="J72:J73"/>
    <mergeCell ref="H105:J108"/>
    <mergeCell ref="H104:J104"/>
    <mergeCell ref="H99:J100"/>
    <mergeCell ref="H101:J103"/>
    <mergeCell ref="I6:I7"/>
    <mergeCell ref="H4:H5"/>
    <mergeCell ref="H57:J58"/>
    <mergeCell ref="H98:J98"/>
    <mergeCell ref="H124:J124"/>
    <mergeCell ref="H131:J132"/>
    <mergeCell ref="H109:J109"/>
    <mergeCell ref="H116:J116"/>
    <mergeCell ref="H49:J50"/>
    <mergeCell ref="H51:J52"/>
    <mergeCell ref="H28:J29"/>
    <mergeCell ref="H30:J31"/>
    <mergeCell ref="H38:J42"/>
    <mergeCell ref="H35:J37"/>
    <mergeCell ref="H6:H7"/>
    <mergeCell ref="H10:H11"/>
    <mergeCell ref="I10:I11"/>
    <mergeCell ref="H8:J9"/>
    <mergeCell ref="H32:J34"/>
    <mergeCell ref="H26:J27"/>
    <mergeCell ref="B90:B91"/>
    <mergeCell ref="B86:B87"/>
    <mergeCell ref="B82:B83"/>
    <mergeCell ref="A32:A34"/>
    <mergeCell ref="A26:A31"/>
    <mergeCell ref="A64:A66"/>
    <mergeCell ref="A75:B75"/>
    <mergeCell ref="A76:B76"/>
    <mergeCell ref="B92:B93"/>
    <mergeCell ref="A110:B110"/>
    <mergeCell ref="A99:A100"/>
    <mergeCell ref="A127:A128"/>
    <mergeCell ref="A124:B124"/>
    <mergeCell ref="A38:A42"/>
    <mergeCell ref="A60:B61"/>
    <mergeCell ref="A35:A37"/>
    <mergeCell ref="A72:A73"/>
    <mergeCell ref="B84:B85"/>
    <mergeCell ref="A51:A52"/>
    <mergeCell ref="A57:A58"/>
    <mergeCell ref="A69:A71"/>
    <mergeCell ref="A67:A68"/>
    <mergeCell ref="A125:A126"/>
    <mergeCell ref="A121:A123"/>
    <mergeCell ref="A84:A97"/>
    <mergeCell ref="A77:A83"/>
    <mergeCell ref="B95:B97"/>
    <mergeCell ref="B88:B89"/>
    <mergeCell ref="A104:B104"/>
    <mergeCell ref="A105:A108"/>
    <mergeCell ref="A101:A103"/>
    <mergeCell ref="A114:A116"/>
    <mergeCell ref="A111:A113"/>
    <mergeCell ref="R69:V71"/>
    <mergeCell ref="R67:V68"/>
    <mergeCell ref="A43:A48"/>
    <mergeCell ref="A49:A50"/>
    <mergeCell ref="R62:V63"/>
    <mergeCell ref="R61:V61"/>
    <mergeCell ref="A62:A63"/>
    <mergeCell ref="R64:V66"/>
    <mergeCell ref="R72:V73"/>
  </mergeCells>
  <conditionalFormatting sqref="K1:K167">
    <cfRule type="containsText" dxfId="0" priority="1" operator="containsText" text="361">
      <formula>NOT(ISERROR(SEARCH(("361"),(K1))))</formula>
    </cfRule>
  </conditionalFormatting>
  <conditionalFormatting sqref="P125:P132">
    <cfRule type="cellIs" dxfId="2" priority="2" operator="equal">
      <formula>"敵のみ"</formula>
    </cfRule>
  </conditionalFormatting>
  <conditionalFormatting sqref="D125:D132">
    <cfRule type="cellIs" dxfId="3" priority="3" operator="equal">
      <formula>"-"</formula>
    </cfRule>
  </conditionalFormatting>
  <conditionalFormatting sqref="O1:O170 P132">
    <cfRule type="cellIs" dxfId="4" priority="4" operator="greaterThan">
      <formula>0</formula>
    </cfRule>
  </conditionalFormatting>
  <conditionalFormatting sqref="P1:Q170">
    <cfRule type="cellIs" dxfId="5" priority="5" operator="lessThan">
      <formula>1</formula>
    </cfRule>
  </conditionalFormatting>
  <conditionalFormatting sqref="P1:Q170">
    <cfRule type="cellIs" dxfId="4" priority="6" operator="greaterThan">
      <formula>1</formula>
    </cfRule>
  </conditionalFormatting>
  <conditionalFormatting sqref="N25:N143">
    <cfRule type="cellIs" dxfId="6" priority="7" operator="greaterThan">
      <formula>0</formula>
    </cfRule>
  </conditionalFormatting>
  <conditionalFormatting sqref="K1:K170">
    <cfRule type="containsText" dxfId="6" priority="8" operator="containsText" text="363">
      <formula>NOT(ISERROR(SEARCH(("363"),(K1))))</formula>
    </cfRule>
  </conditionalFormatting>
  <conditionalFormatting sqref="K1:K170">
    <cfRule type="containsText" dxfId="6" priority="9" operator="containsText" text="365">
      <formula>NOT(ISERROR(SEARCH(("365"),(K1))))</formula>
    </cfRule>
  </conditionalFormatting>
  <conditionalFormatting sqref="K1:K170">
    <cfRule type="containsText" dxfId="6" priority="10" operator="containsText" text="366">
      <formula>NOT(ISERROR(SEARCH(("366"),(K1))))</formula>
    </cfRule>
  </conditionalFormatting>
  <conditionalFormatting sqref="K1:K170">
    <cfRule type="containsText" dxfId="6" priority="11" operator="containsText" text="367">
      <formula>NOT(ISERROR(SEARCH(("367"),(K1))))</formula>
    </cfRule>
  </conditionalFormatting>
  <conditionalFormatting sqref="N1:N15 N17:N170">
    <cfRule type="containsText" dxfId="6" priority="12" operator="containsText" text="/">
      <formula>NOT(ISERROR(SEARCH(("/"),(N1))))</formula>
    </cfRule>
  </conditionalFormatting>
  <drawing r:id="rId2"/>
  <legacyDrawing r:id="rId3"/>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7BEF4"/>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2" width="8.0"/>
  </cols>
  <sheetData>
    <row r="1">
      <c r="A1" s="3129">
        <v>72.0</v>
      </c>
      <c r="B1" s="3130"/>
      <c r="C1" s="3131" t="str">
        <f>IMAGE(VLOOKUP($A$1,Fighters!A2:AI107,12,FALSE),1)</f>
        <v/>
      </c>
      <c r="D1" s="3132"/>
      <c r="E1" s="3132"/>
      <c r="F1" s="3132"/>
      <c r="G1" s="3133"/>
      <c r="H1" s="3134"/>
      <c r="I1" s="3132"/>
      <c r="J1" s="3133"/>
      <c r="K1" s="3135"/>
      <c r="L1" s="3132"/>
      <c r="M1" s="3133"/>
      <c r="N1" s="3136"/>
      <c r="O1" s="3136"/>
      <c r="P1" s="3136"/>
      <c r="Q1" s="3136"/>
      <c r="R1" s="3137"/>
      <c r="S1" s="3137"/>
      <c r="T1" s="3137"/>
      <c r="U1" s="3137"/>
      <c r="V1" s="3137"/>
    </row>
    <row r="2">
      <c r="A2" s="3138" t="str">
        <f>VLOOKUP($A$1,Fighters!$A$2:$AI$81,6,FALSE)</f>
        <v>#d7bef4</v>
      </c>
      <c r="B2" s="3130"/>
      <c r="C2" s="3139"/>
      <c r="G2" s="3140"/>
      <c r="H2" s="3141"/>
      <c r="I2" s="3142"/>
      <c r="J2" s="3143"/>
      <c r="K2" s="3141"/>
      <c r="L2" s="3142"/>
      <c r="M2" s="3143"/>
      <c r="N2" s="3136"/>
      <c r="O2" s="3136"/>
      <c r="P2" s="3136"/>
      <c r="Q2" s="3136"/>
      <c r="R2" s="3137"/>
      <c r="S2" s="3137"/>
      <c r="T2" s="3137"/>
      <c r="U2" s="3137"/>
      <c r="V2" s="3137"/>
    </row>
    <row r="3">
      <c r="A3" s="3138" t="str">
        <f>VLOOKUP($A$1,Fighters!$A$2:$AI$81,14,FALSE)</f>
        <v>72. 勇者</v>
      </c>
      <c r="B3" s="3130"/>
      <c r="C3" s="3139"/>
      <c r="G3" s="3140"/>
      <c r="H3" s="3144"/>
      <c r="I3" s="3144"/>
      <c r="J3" s="3144"/>
      <c r="K3" s="3145"/>
      <c r="L3" s="3145"/>
      <c r="M3" s="3145"/>
      <c r="N3" s="3136"/>
      <c r="O3" s="3136"/>
      <c r="P3" s="3136"/>
      <c r="Q3" s="3136"/>
      <c r="R3" s="3146"/>
      <c r="S3" s="3137"/>
      <c r="T3" s="3137"/>
      <c r="U3" s="3137"/>
      <c r="V3" s="3137"/>
    </row>
    <row r="4">
      <c r="A4" s="3138" t="str">
        <f>VLOOKUP($A$1,Fighters!$A$2:$AI$81,13,FALSE)</f>
        <v>1</v>
      </c>
      <c r="B4" s="3130"/>
      <c r="C4" s="3139"/>
      <c r="G4" s="3140"/>
      <c r="H4" s="3147"/>
      <c r="I4" s="3147"/>
      <c r="J4" s="3144"/>
      <c r="K4" s="3145"/>
      <c r="L4" s="3145"/>
      <c r="M4" s="3145"/>
      <c r="N4" s="3136"/>
      <c r="O4" s="3136"/>
      <c r="P4" s="3136"/>
      <c r="Q4" s="3136"/>
      <c r="R4" s="3146"/>
      <c r="S4" s="3137"/>
      <c r="T4" s="3137"/>
      <c r="U4" s="3137"/>
      <c r="V4" s="3137"/>
    </row>
    <row r="5" ht="16.5" customHeight="1">
      <c r="A5" s="3129"/>
      <c r="B5" s="3130"/>
      <c r="C5" s="3139"/>
      <c r="G5" s="3140"/>
      <c r="H5" s="3148"/>
      <c r="I5" s="3148"/>
      <c r="J5" s="3149"/>
      <c r="K5" s="3150"/>
      <c r="L5" s="3151"/>
      <c r="M5" s="3151"/>
      <c r="N5" s="3136"/>
      <c r="O5" s="3136"/>
      <c r="P5" s="3136"/>
      <c r="Q5" s="3136"/>
      <c r="R5" s="3146"/>
      <c r="S5" s="3137"/>
      <c r="T5" s="3137"/>
      <c r="U5" s="3137"/>
      <c r="V5" s="3137"/>
    </row>
    <row r="6">
      <c r="A6" s="3130"/>
      <c r="B6" s="3130"/>
      <c r="C6" s="3139"/>
      <c r="G6" s="3140"/>
      <c r="H6" s="3147"/>
      <c r="I6" s="3152" t="s">
        <v>6</v>
      </c>
      <c r="J6" s="3150"/>
      <c r="K6" s="3153"/>
      <c r="L6" s="3151"/>
      <c r="M6" s="3151"/>
      <c r="N6" s="3136"/>
      <c r="O6" s="3136"/>
      <c r="P6" s="3136"/>
      <c r="Q6" s="3136"/>
      <c r="R6" s="3146"/>
      <c r="S6" s="3137"/>
      <c r="T6" s="3137"/>
      <c r="U6" s="3137"/>
      <c r="V6" s="3137"/>
    </row>
    <row r="7">
      <c r="A7" s="3130"/>
      <c r="B7" s="3130"/>
      <c r="C7" s="3139"/>
      <c r="G7" s="3140"/>
      <c r="H7" s="3148"/>
      <c r="I7" s="3148"/>
      <c r="J7" s="3150"/>
      <c r="K7" s="3153"/>
      <c r="L7" s="3151"/>
      <c r="M7" s="3151"/>
      <c r="N7" s="3136"/>
      <c r="O7" s="3136"/>
      <c r="P7" s="3136"/>
      <c r="Q7" s="3136"/>
      <c r="R7" s="3146"/>
      <c r="S7" s="3137"/>
      <c r="T7" s="3137"/>
      <c r="U7" s="3137"/>
      <c r="V7" s="3137"/>
    </row>
    <row r="8">
      <c r="A8" s="3130"/>
      <c r="B8" s="3130"/>
      <c r="C8" s="3139"/>
      <c r="G8" s="3140"/>
      <c r="H8" s="3154">
        <v>43697.91710934028</v>
      </c>
      <c r="I8" s="3132"/>
      <c r="J8" s="3133"/>
      <c r="K8" s="3150"/>
      <c r="L8" s="3151"/>
      <c r="M8" s="3151"/>
      <c r="N8" s="3136"/>
      <c r="O8" s="3136"/>
      <c r="P8" s="3136"/>
      <c r="Q8" s="3136"/>
      <c r="R8" s="3146"/>
      <c r="S8" s="3137"/>
      <c r="T8" s="3137"/>
      <c r="U8" s="3137"/>
      <c r="V8" s="3137"/>
    </row>
    <row r="9">
      <c r="A9" s="3130"/>
      <c r="B9" s="3130"/>
      <c r="C9" s="3139"/>
      <c r="G9" s="3140"/>
      <c r="H9" s="3141"/>
      <c r="I9" s="3142"/>
      <c r="J9" s="3143"/>
      <c r="K9" s="3137"/>
      <c r="L9" s="3136"/>
      <c r="M9" s="3136"/>
      <c r="N9" s="3136"/>
      <c r="O9" s="3136"/>
      <c r="P9" s="3136"/>
      <c r="Q9" s="3136"/>
      <c r="R9" s="3146"/>
      <c r="S9" s="3137"/>
      <c r="T9" s="3137"/>
      <c r="U9" s="3137"/>
      <c r="V9" s="3137"/>
    </row>
    <row r="10">
      <c r="A10" s="3155"/>
      <c r="B10" s="3130"/>
      <c r="C10" s="3139"/>
      <c r="G10" s="3140"/>
      <c r="H10" s="3156"/>
      <c r="I10" s="3156"/>
      <c r="J10" s="3137"/>
      <c r="K10" s="3137"/>
      <c r="L10" s="3136"/>
      <c r="M10" s="3136"/>
      <c r="N10" s="3136"/>
      <c r="O10" s="3136"/>
      <c r="P10" s="3136"/>
      <c r="Q10" s="3136"/>
      <c r="R10" s="3146"/>
      <c r="S10" s="3137"/>
      <c r="T10" s="3137"/>
      <c r="U10" s="3137"/>
      <c r="V10" s="3137"/>
    </row>
    <row r="11">
      <c r="A11" s="3157"/>
      <c r="B11" s="3130"/>
      <c r="C11" s="3139"/>
      <c r="G11" s="3140"/>
      <c r="H11" s="3148"/>
      <c r="I11" s="3148"/>
      <c r="J11" s="3137"/>
      <c r="K11" s="3137"/>
      <c r="L11" s="3136"/>
      <c r="M11" s="3136"/>
      <c r="N11" s="3136"/>
      <c r="O11" s="3136"/>
      <c r="P11" s="3136"/>
      <c r="Q11" s="3136"/>
      <c r="R11" s="3146"/>
      <c r="S11" s="3137"/>
      <c r="T11" s="3137"/>
      <c r="U11" s="3137"/>
      <c r="V11" s="3137"/>
    </row>
    <row r="12">
      <c r="A12" s="3148"/>
      <c r="B12" s="3130"/>
      <c r="C12" s="3141"/>
      <c r="D12" s="3142"/>
      <c r="E12" s="3142"/>
      <c r="F12" s="3142"/>
      <c r="G12" s="3143"/>
      <c r="H12" s="3158"/>
      <c r="I12" s="3158"/>
      <c r="J12" s="3130"/>
      <c r="K12" s="3130"/>
      <c r="L12" s="3136"/>
      <c r="M12" s="3136"/>
      <c r="N12" s="3136"/>
      <c r="O12" s="3136"/>
      <c r="P12" s="3136"/>
      <c r="Q12" s="3136"/>
      <c r="R12" s="3146"/>
      <c r="S12" s="3137"/>
      <c r="T12" s="3137"/>
      <c r="U12" s="3137"/>
      <c r="V12" s="3137"/>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
        <v>16</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
        <v>5108</v>
      </c>
      <c r="L16" s="120"/>
      <c r="M16" s="120"/>
      <c r="N16" s="117"/>
      <c r="O16" s="104"/>
      <c r="P16" s="104"/>
      <c r="Q16" s="104"/>
      <c r="R16" s="104"/>
      <c r="S16" s="121"/>
      <c r="T16" s="121"/>
      <c r="U16" s="121"/>
      <c r="V16" s="121"/>
    </row>
    <row r="17" outlineLevel="1">
      <c r="A17" s="123" t="s">
        <v>5109</v>
      </c>
      <c r="B17" s="127" t="str">
        <f t="array" ref="B17">INDEX('Actions  Attributes'!$C$2:$AD$81, MATCH($A$1,'Actions  Attributes'!$A$2:$A$89,0), MATCH(A17,'Actions  Attributes'!$C$1:$AD$1,0))&amp;"回"</f>
        <v>2回</v>
      </c>
      <c r="C17" s="123" t="s">
        <v>2847</v>
      </c>
      <c r="D17" s="127" t="str">
        <f t="array" ref="D17">IF(INDEX('Actions  Attributes'!$C$2:$AD$109, MATCH($A$1,'Actions  Attributes'!$A$2:$A$109,0), MATCH(C17,'Actions  Attributes'!$C$1:$AD$1,0))="-", "-", INDEX('Actions  Attributes'!$C$2:$AD$109, MATCH($A$1,'Actions  Attributes'!$A$2:$A$109,0), MATCH(C17,'Actions  Attributes'!$C$1:$AD$1,0))&amp;"F")</f>
        <v>3F</v>
      </c>
      <c r="E17" s="123" t="s">
        <v>5113</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101 [26th]</v>
      </c>
      <c r="G17" s="123" t="s">
        <v>5114</v>
      </c>
      <c r="H17" s="127" t="str">
        <f t="array" ref="H17">IF(INDEX('Actions  Attributes'!$C$2:$AD$109, MATCH($A$1,'Actions  Attributes'!$A$2:$A$109,0), MATCH(G17,'Actions  Attributes'!$C$1:$AD$1,0))="-", "-", INDEX('Actions  Attributes'!$C$2:$AD$109, MATCH($A$1,'Actions  Attributes'!$A$2:$A$109,0), MATCH(G17,'Actions  Attributes'!$C$1:$AD$1,0))&amp;"F")</f>
        <v>36F</v>
      </c>
      <c r="I17" s="138"/>
      <c r="J17" s="107"/>
      <c r="K17" s="123" t="s">
        <v>3307</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1.88 [47th]</v>
      </c>
      <c r="M17" s="123" t="s">
        <v>5115</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15.95 [66th]</v>
      </c>
      <c r="O17" s="104"/>
      <c r="P17" s="104"/>
      <c r="Q17" s="104"/>
      <c r="R17" s="104"/>
      <c r="S17" s="121"/>
      <c r="T17" s="121"/>
      <c r="U17" s="121"/>
      <c r="V17" s="121"/>
    </row>
    <row r="18" outlineLevel="1">
      <c r="A18" s="123" t="s">
        <v>5116</v>
      </c>
      <c r="B18" s="127" t="b">
        <f t="array" ref="B18">INDEX('Actions  Attributes'!$C$2:$AD$81, MATCH($A$1,'Actions  Attributes'!$A$2:$A$89,0), MATCH(A18,'Actions  Attributes'!$C$1:$AD$1,0))</f>
        <v>0</v>
      </c>
      <c r="C18" s="123" t="s">
        <v>5117</v>
      </c>
      <c r="D18" s="127" t="str">
        <f t="array" ref="D18">IF(INDEX('Actions  Attributes'!$C$2:$AD$109, MATCH($A$1,'Actions  Attributes'!$A$2:$A$109,0), MATCH(C18,'Actions  Attributes'!$C$1:$AD$1,0))="-", "-", INDEX('Actions  Attributes'!$C$2:$AD$109, MATCH($A$1,'Actions  Attributes'!$A$2:$A$109,0), MATCH(C18,'Actions  Attributes'!$C$1:$AD$1,0))&amp;"F")</f>
        <v>2F</v>
      </c>
      <c r="E18" s="123" t="s">
        <v>3305</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0.98 [55th]</v>
      </c>
      <c r="G18" s="123" t="s">
        <v>5118</v>
      </c>
      <c r="H18" s="127" t="str">
        <f t="array" ref="H18">IF(INDEX('Actions  Attributes'!$C$2:$AD$109, MATCH($A$1,'Actions  Attributes'!$A$2:$A$109,0), MATCH(G18,'Actions  Attributes'!$C$1:$AD$1,0))="-", "-", INDEX('Actions  Attributes'!$C$2:$AD$109, MATCH($A$1,'Actions  Attributes'!$A$2:$A$109,0), MATCH(G18,'Actions  Attributes'!$C$1:$AD$1,0))&amp;"F")</f>
        <v>47F</v>
      </c>
      <c r="I18" s="138"/>
      <c r="J18" s="107"/>
      <c r="K18" s="123" t="s">
        <v>4391</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0.11 [68th]</v>
      </c>
      <c r="M18" s="123" t="s">
        <v>5119</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29 [69th]</v>
      </c>
      <c r="O18" s="104"/>
      <c r="P18" s="104"/>
      <c r="Q18" s="104"/>
      <c r="R18" s="104"/>
      <c r="S18" s="121"/>
      <c r="T18" s="121"/>
      <c r="U18" s="121"/>
      <c r="V18" s="121"/>
    </row>
    <row r="19" outlineLevel="1">
      <c r="A19" s="123" t="s">
        <v>5120</v>
      </c>
      <c r="B19" s="127" t="b">
        <f t="array" ref="B19">INDEX('Actions  Attributes'!$C$2:$AD$81, MATCH($A$1,'Actions  Attributes'!$A$2:$A$89,0), MATCH(A19,'Actions  Attributes'!$C$1:$AD$1,0))</f>
        <v>0</v>
      </c>
      <c r="C19" s="123" t="s">
        <v>5121</v>
      </c>
      <c r="D19" s="127" t="str">
        <f t="array" ref="D19">IF(INDEX('Actions  Attributes'!$C$2:$AD$109, MATCH($A$1,'Actions  Attributes'!$A$2:$A$109,0), MATCH(C19,'Actions  Attributes'!$C$1:$AD$1,0))="-", "-", INDEX('Actions  Attributes'!$C$2:$AD$109, MATCH($A$1,'Actions  Attributes'!$A$2:$A$109,0), MATCH(C19,'Actions  Attributes'!$C$1:$AD$1,0))&amp;"F")</f>
        <v>4F</v>
      </c>
      <c r="E19" s="123" t="s">
        <v>3958</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1.84 [29th]</v>
      </c>
      <c r="G19" s="123" t="s">
        <v>5122</v>
      </c>
      <c r="H19" s="127" t="str">
        <f t="array" ref="H19">IF(INDEX('Actions  Attributes'!$C$2:$AD$109, MATCH($A$1,'Actions  Attributes'!$A$2:$A$109,0), MATCH(G19,'Actions  Attributes'!$C$1:$AD$1,0))="-", "-", INDEX('Actions  Attributes'!$C$2:$AD$109, MATCH($A$1,'Actions  Attributes'!$A$2:$A$109,0), MATCH(G19,'Actions  Attributes'!$C$1:$AD$1,0))&amp;"F")</f>
        <v>25F</v>
      </c>
      <c r="I19" s="138"/>
      <c r="J19" s="107"/>
      <c r="K19" s="123" t="s">
        <v>3309</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0.11 [34th]</v>
      </c>
      <c r="M19" s="123" t="s">
        <v>5123</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15.5 [49th]</v>
      </c>
      <c r="O19" s="104"/>
      <c r="P19" s="104"/>
      <c r="Q19" s="104"/>
      <c r="R19" s="104"/>
      <c r="S19" s="121"/>
      <c r="T19" s="121"/>
      <c r="U19" s="121"/>
      <c r="V19" s="121"/>
    </row>
    <row r="20" outlineLevel="1">
      <c r="A20" s="123" t="s">
        <v>5124</v>
      </c>
      <c r="B20" s="127" t="b">
        <f t="array" ref="B20">INDEX('Actions  Attributes'!$C$2:$AD$81, MATCH($A$1,'Actions  Attributes'!$A$2:$A$89,0), MATCH(A20,'Actions  Attributes'!$C$1:$AD$1,0))</f>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
        <v>1454</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1.01 [53rd]</v>
      </c>
      <c r="G20" s="123" t="s">
        <v>5125</v>
      </c>
      <c r="H20" s="127" t="str">
        <f t="array" ref="H20">IF(INDEX('Actions  Attributes'!$C$2:$AD$109, MATCH($A$1,'Actions  Attributes'!$A$2:$A$109,0), MATCH(G20,'Actions  Attributes'!$C$1:$AD$1,0))="-", "-", INDEX('Actions  Attributes'!$C$2:$AD$109, MATCH($A$1,'Actions  Attributes'!$A$2:$A$109,0), MATCH(G20,'Actions  Attributes'!$C$1:$AD$1,0))&amp;"F")</f>
        <v>33F</v>
      </c>
      <c r="I20" s="138"/>
      <c r="J20" s="107"/>
      <c r="K20" s="123" t="s">
        <v>3311</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0.055 [60th]</v>
      </c>
      <c r="M20" s="123" t="s">
        <v>5126</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31 [54th]</v>
      </c>
      <c r="O20" s="104"/>
      <c r="P20" s="104"/>
      <c r="Q20" s="104"/>
      <c r="R20" s="104"/>
      <c r="S20" s="105"/>
      <c r="T20" s="105"/>
      <c r="U20" s="105"/>
      <c r="V20" s="105"/>
    </row>
    <row r="21" outlineLevel="1">
      <c r="A21" s="123" t="s">
        <v>591</v>
      </c>
      <c r="B21" s="127" t="b">
        <f t="array" ref="B21">INDEX('Actions  Attributes'!$C$2:$AD$81, MATCH($A$1,'Actions  Attributes'!$A$2:$A$89,0), MATCH(A21,'Actions  Attributes'!$C$1:$AD$1,0))</f>
        <v>0</v>
      </c>
      <c r="C21" s="177" t="s">
        <v>5127</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
        <v>3314</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1.57 [45th]</v>
      </c>
      <c r="G21" s="107"/>
      <c r="H21" s="107"/>
      <c r="I21" s="138"/>
      <c r="J21" s="107"/>
      <c r="K21" s="123" t="s">
        <v>4395</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0.008 [50th]</v>
      </c>
      <c r="M21" s="105"/>
      <c r="N21" s="179"/>
      <c r="O21" s="104"/>
      <c r="P21" s="104"/>
      <c r="Q21" s="104"/>
      <c r="R21" s="104"/>
      <c r="S21" s="105"/>
      <c r="T21" s="105"/>
      <c r="U21" s="105"/>
      <c r="V21" s="105"/>
    </row>
    <row r="22" outlineLevel="1">
      <c r="A22" s="107"/>
      <c r="B22" s="107"/>
      <c r="C22" s="107"/>
      <c r="D22" s="107"/>
      <c r="E22" s="123" t="s">
        <v>5128</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2.512 [42nd]</v>
      </c>
      <c r="G22" s="103"/>
      <c r="H22" s="103"/>
      <c r="I22" s="138"/>
      <c r="J22" s="107"/>
      <c r="K22" s="123" t="s">
        <v>3316</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0.094 [36th]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07"/>
      <c r="B24" s="107"/>
      <c r="C24" s="116" t="s">
        <v>5203</v>
      </c>
      <c r="D24" s="117"/>
      <c r="E24" s="103"/>
      <c r="F24" s="107"/>
      <c r="G24" s="103"/>
      <c r="H24" s="103"/>
      <c r="I24" s="138"/>
      <c r="J24" s="107"/>
      <c r="K24" s="180"/>
      <c r="L24" s="138"/>
      <c r="M24" s="105"/>
      <c r="N24" s="179"/>
      <c r="O24" s="104"/>
      <c r="P24" s="104"/>
      <c r="Q24" s="104"/>
      <c r="R24" s="104"/>
      <c r="S24" s="105"/>
      <c r="T24" s="105"/>
      <c r="U24" s="105"/>
      <c r="V24" s="105"/>
    </row>
    <row r="25">
      <c r="A25" s="107"/>
      <c r="B25" s="107"/>
      <c r="C25" s="116" t="s">
        <v>3295</v>
      </c>
      <c r="D25" s="2170" t="s">
        <v>3296</v>
      </c>
      <c r="E25" s="1901" t="s">
        <v>3297</v>
      </c>
      <c r="F25" s="1901" t="s">
        <v>3298</v>
      </c>
      <c r="G25" s="103"/>
      <c r="H25" s="103"/>
      <c r="I25" s="138"/>
      <c r="J25" s="107"/>
      <c r="K25" s="180"/>
      <c r="L25" s="138"/>
      <c r="M25" s="105"/>
      <c r="N25" s="179"/>
      <c r="O25" s="104"/>
      <c r="P25" s="104"/>
      <c r="Q25" s="104"/>
      <c r="R25" s="104"/>
      <c r="S25" s="105"/>
      <c r="T25" s="105"/>
      <c r="U25" s="105"/>
      <c r="V25" s="105"/>
    </row>
    <row r="26">
      <c r="A26" s="107"/>
      <c r="B26" s="107"/>
      <c r="C26" s="123" t="s">
        <v>3302</v>
      </c>
      <c r="D26" s="2172" t="s">
        <v>303</v>
      </c>
      <c r="E26" s="127" t="s">
        <v>5210</v>
      </c>
      <c r="F26" s="200" t="s">
        <v>3310</v>
      </c>
      <c r="G26" s="103"/>
      <c r="H26" s="103"/>
      <c r="I26" s="138"/>
      <c r="J26" s="107"/>
      <c r="K26" s="180"/>
      <c r="L26" s="138"/>
      <c r="M26" s="105"/>
      <c r="N26" s="179"/>
      <c r="O26" s="104"/>
      <c r="P26" s="104"/>
      <c r="Q26" s="104"/>
      <c r="R26" s="104"/>
      <c r="S26" s="105"/>
      <c r="T26" s="105"/>
      <c r="U26" s="105"/>
      <c r="V26" s="105"/>
    </row>
    <row r="27">
      <c r="A27" s="107"/>
      <c r="B27" s="107"/>
      <c r="C27" s="123" t="s">
        <v>3305</v>
      </c>
      <c r="D27" s="127" t="s">
        <v>303</v>
      </c>
      <c r="E27" s="127" t="s">
        <v>5214</v>
      </c>
      <c r="F27" s="200" t="s">
        <v>5218</v>
      </c>
      <c r="G27" s="103"/>
      <c r="H27" s="103"/>
      <c r="I27" s="138"/>
      <c r="J27" s="107"/>
      <c r="K27" s="180"/>
      <c r="L27" s="138"/>
      <c r="M27" s="105"/>
      <c r="N27" s="179"/>
      <c r="O27" s="104"/>
      <c r="P27" s="104"/>
      <c r="Q27" s="104"/>
      <c r="R27" s="104"/>
      <c r="S27" s="105"/>
      <c r="T27" s="105"/>
      <c r="U27" s="105"/>
      <c r="V27" s="105"/>
    </row>
    <row r="28">
      <c r="A28" s="107"/>
      <c r="B28" s="107"/>
      <c r="C28" s="123" t="s">
        <v>3307</v>
      </c>
      <c r="D28" s="127" t="s">
        <v>68</v>
      </c>
      <c r="E28" s="127" t="s">
        <v>5221</v>
      </c>
      <c r="F28" s="200" t="s">
        <v>5222</v>
      </c>
      <c r="G28" s="103"/>
      <c r="H28" s="103"/>
      <c r="I28" s="138"/>
      <c r="J28" s="107"/>
      <c r="K28" s="180"/>
      <c r="L28" s="138"/>
      <c r="M28" s="105"/>
      <c r="N28" s="179"/>
      <c r="O28" s="104"/>
      <c r="P28" s="104"/>
      <c r="Q28" s="104"/>
      <c r="R28" s="104"/>
      <c r="S28" s="105"/>
      <c r="T28" s="105"/>
      <c r="U28" s="105"/>
      <c r="V28" s="105"/>
    </row>
    <row r="29">
      <c r="A29" s="107"/>
      <c r="B29" s="107"/>
      <c r="C29" s="123" t="s">
        <v>4391</v>
      </c>
      <c r="D29" s="127" t="s">
        <v>600</v>
      </c>
      <c r="E29" s="127" t="s">
        <v>5223</v>
      </c>
      <c r="F29" s="200" t="s">
        <v>5222</v>
      </c>
      <c r="G29" s="103"/>
      <c r="H29" s="103"/>
      <c r="I29" s="138"/>
      <c r="J29" s="107"/>
      <c r="K29" s="180"/>
      <c r="L29" s="138"/>
      <c r="M29" s="105"/>
      <c r="N29" s="179"/>
      <c r="O29" s="104"/>
      <c r="P29" s="104"/>
      <c r="Q29" s="104"/>
      <c r="R29" s="104"/>
      <c r="S29" s="105"/>
      <c r="T29" s="105"/>
      <c r="U29" s="105"/>
      <c r="V29" s="105"/>
    </row>
    <row r="30">
      <c r="A30" s="107"/>
      <c r="B30" s="107"/>
      <c r="C30" s="123" t="s">
        <v>3958</v>
      </c>
      <c r="D30" s="127" t="s">
        <v>600</v>
      </c>
      <c r="E30" s="127" t="s">
        <v>5224</v>
      </c>
      <c r="F30" s="200" t="s">
        <v>5222</v>
      </c>
      <c r="G30" s="103"/>
      <c r="H30" s="103"/>
      <c r="I30" s="138"/>
      <c r="J30" s="107"/>
      <c r="K30" s="180"/>
      <c r="L30" s="138"/>
      <c r="M30" s="105"/>
      <c r="N30" s="179"/>
      <c r="O30" s="104"/>
      <c r="P30" s="104"/>
      <c r="Q30" s="104"/>
      <c r="R30" s="104"/>
      <c r="S30" s="105"/>
      <c r="T30" s="105"/>
      <c r="U30" s="105"/>
      <c r="V30" s="105"/>
    </row>
    <row r="31">
      <c r="A31" s="107"/>
      <c r="B31" s="107"/>
      <c r="C31" s="123" t="s">
        <v>3309</v>
      </c>
      <c r="D31" s="127" t="s">
        <v>5225</v>
      </c>
      <c r="E31" s="127" t="s">
        <v>5226</v>
      </c>
      <c r="F31" s="200" t="s">
        <v>5222</v>
      </c>
      <c r="G31" s="103"/>
      <c r="H31" s="103"/>
      <c r="I31" s="138"/>
      <c r="J31" s="107"/>
      <c r="K31" s="180"/>
      <c r="L31" s="138"/>
      <c r="M31" s="105"/>
      <c r="N31" s="179"/>
      <c r="O31" s="104"/>
      <c r="P31" s="104"/>
      <c r="Q31" s="104"/>
      <c r="R31" s="104"/>
      <c r="S31" s="105"/>
      <c r="T31" s="105"/>
      <c r="U31" s="105"/>
      <c r="V31" s="105"/>
    </row>
    <row r="32">
      <c r="A32" s="107"/>
      <c r="B32" s="107"/>
      <c r="C32" s="123" t="s">
        <v>3311</v>
      </c>
      <c r="D32" s="127" t="s">
        <v>473</v>
      </c>
      <c r="E32" s="127" t="s">
        <v>5229</v>
      </c>
      <c r="F32" s="200" t="s">
        <v>5218</v>
      </c>
      <c r="G32" s="103"/>
      <c r="H32" s="103"/>
      <c r="I32" s="138"/>
      <c r="J32" s="107"/>
      <c r="K32" s="180"/>
      <c r="L32" s="138"/>
      <c r="M32" s="105"/>
      <c r="N32" s="179"/>
      <c r="O32" s="104"/>
      <c r="P32" s="104"/>
      <c r="Q32" s="104"/>
      <c r="R32" s="104"/>
      <c r="S32" s="105"/>
      <c r="T32" s="105"/>
      <c r="U32" s="105"/>
      <c r="V32" s="105"/>
    </row>
    <row r="33">
      <c r="A33" s="107"/>
      <c r="B33" s="107"/>
      <c r="C33" s="123" t="s">
        <v>1454</v>
      </c>
      <c r="D33" s="127" t="s">
        <v>5225</v>
      </c>
      <c r="E33" s="127" t="s">
        <v>5233</v>
      </c>
      <c r="F33" s="200" t="s">
        <v>5222</v>
      </c>
      <c r="G33" s="103"/>
      <c r="H33" s="103"/>
      <c r="I33" s="138"/>
      <c r="J33" s="107"/>
      <c r="K33" s="180"/>
      <c r="L33" s="138"/>
      <c r="M33" s="105"/>
      <c r="N33" s="179"/>
      <c r="O33" s="104"/>
      <c r="P33" s="104"/>
      <c r="Q33" s="104"/>
      <c r="R33" s="104"/>
      <c r="S33" s="105"/>
      <c r="T33" s="105"/>
      <c r="U33" s="105"/>
      <c r="V33" s="105"/>
    </row>
    <row r="34">
      <c r="A34" s="107"/>
      <c r="B34" s="107"/>
      <c r="C34" s="123" t="s">
        <v>3314</v>
      </c>
      <c r="D34" s="127" t="s">
        <v>592</v>
      </c>
      <c r="E34" s="127" t="s">
        <v>5234</v>
      </c>
      <c r="F34" s="200" t="s">
        <v>5222</v>
      </c>
      <c r="G34" s="103"/>
      <c r="H34" s="103"/>
      <c r="I34" s="138"/>
      <c r="J34" s="107"/>
      <c r="K34" s="180"/>
      <c r="L34" s="138"/>
      <c r="M34" s="105"/>
      <c r="N34" s="179"/>
      <c r="O34" s="104"/>
      <c r="P34" s="104"/>
      <c r="Q34" s="104"/>
      <c r="R34" s="104"/>
      <c r="S34" s="105"/>
      <c r="T34" s="105"/>
      <c r="U34" s="105"/>
      <c r="V34" s="105"/>
    </row>
    <row r="35">
      <c r="A35" s="107"/>
      <c r="B35" s="107"/>
      <c r="C35" s="123" t="s">
        <v>5128</v>
      </c>
      <c r="D35" s="127" t="s">
        <v>3299</v>
      </c>
      <c r="E35" s="127" t="s">
        <v>5235</v>
      </c>
      <c r="F35" s="200" t="s">
        <v>3310</v>
      </c>
      <c r="G35" s="103"/>
      <c r="H35" s="103"/>
      <c r="I35" s="138"/>
      <c r="J35" s="107"/>
      <c r="K35" s="180"/>
      <c r="L35" s="138"/>
      <c r="M35" s="105"/>
      <c r="N35" s="179"/>
      <c r="O35" s="104"/>
      <c r="P35" s="104"/>
      <c r="Q35" s="104"/>
      <c r="R35" s="104"/>
      <c r="S35" s="105"/>
      <c r="T35" s="105"/>
      <c r="U35" s="105"/>
      <c r="V35" s="105"/>
    </row>
    <row r="36">
      <c r="A36" s="107"/>
      <c r="B36" s="107"/>
      <c r="C36" s="123" t="s">
        <v>3316</v>
      </c>
      <c r="D36" s="127" t="s">
        <v>3299</v>
      </c>
      <c r="E36" s="127" t="s">
        <v>5236</v>
      </c>
      <c r="F36" s="200" t="s">
        <v>5237</v>
      </c>
      <c r="G36" s="103"/>
      <c r="H36" s="103"/>
      <c r="I36" s="138"/>
      <c r="J36" s="107"/>
      <c r="K36" s="180"/>
      <c r="L36" s="138"/>
      <c r="M36" s="105"/>
      <c r="N36" s="179"/>
      <c r="O36" s="104"/>
      <c r="P36" s="104"/>
      <c r="Q36" s="104"/>
      <c r="R36" s="104"/>
      <c r="S36" s="105"/>
      <c r="T36" s="105"/>
      <c r="U36" s="105"/>
      <c r="V36" s="105"/>
    </row>
    <row r="37">
      <c r="A37" s="107"/>
      <c r="B37" s="107"/>
      <c r="C37" s="123" t="s">
        <v>5239</v>
      </c>
      <c r="D37" s="127" t="s">
        <v>453</v>
      </c>
      <c r="E37" s="127" t="s">
        <v>504</v>
      </c>
      <c r="F37" s="200" t="s">
        <v>504</v>
      </c>
      <c r="G37" s="103"/>
      <c r="H37" s="103"/>
      <c r="I37" s="138"/>
      <c r="J37" s="107"/>
      <c r="K37" s="180"/>
      <c r="L37" s="138"/>
      <c r="M37" s="105"/>
      <c r="N37" s="179"/>
      <c r="O37" s="104"/>
      <c r="P37" s="104"/>
      <c r="Q37" s="104"/>
      <c r="R37" s="104"/>
      <c r="S37" s="105"/>
      <c r="T37" s="105"/>
      <c r="U37" s="105"/>
      <c r="V37" s="105"/>
    </row>
    <row r="38">
      <c r="A38" s="107"/>
      <c r="B38" s="107"/>
      <c r="C38" s="107"/>
      <c r="D38" s="107"/>
      <c r="E38" s="107"/>
      <c r="F38" s="107"/>
      <c r="G38" s="103"/>
      <c r="H38" s="103"/>
      <c r="I38" s="138"/>
      <c r="J38" s="107"/>
      <c r="K38" s="180"/>
      <c r="L38" s="138"/>
      <c r="M38" s="105"/>
      <c r="N38" s="179"/>
      <c r="O38" s="104"/>
      <c r="P38" s="104"/>
      <c r="Q38" s="104"/>
      <c r="R38" s="104"/>
      <c r="S38" s="105"/>
      <c r="T38" s="105"/>
      <c r="U38" s="105"/>
      <c r="V38" s="105"/>
    </row>
    <row r="39">
      <c r="A39" s="181" t="s">
        <v>47</v>
      </c>
      <c r="B39" s="110"/>
      <c r="C39" s="182"/>
      <c r="D39" s="183"/>
      <c r="E39" s="183"/>
      <c r="F39" s="184"/>
      <c r="G39" s="185"/>
      <c r="H39" s="183"/>
      <c r="I39" s="183"/>
      <c r="J39" s="183"/>
      <c r="K39" s="183"/>
      <c r="L39" s="186"/>
      <c r="M39" s="186"/>
      <c r="N39" s="187"/>
      <c r="O39" s="187"/>
      <c r="P39" s="187"/>
      <c r="Q39" s="188"/>
      <c r="R39" s="105"/>
      <c r="S39" s="105"/>
      <c r="T39" s="105"/>
      <c r="U39" s="186"/>
      <c r="V39" s="186"/>
    </row>
    <row r="40" outlineLevel="1">
      <c r="A40" s="112"/>
      <c r="B40" s="114"/>
      <c r="C40" s="189" t="s">
        <v>48</v>
      </c>
      <c r="D40" s="190" t="s">
        <v>49</v>
      </c>
      <c r="E40" s="190" t="s">
        <v>50</v>
      </c>
      <c r="F40" s="191" t="s">
        <v>51</v>
      </c>
      <c r="G40" s="190" t="s">
        <v>52</v>
      </c>
      <c r="H40" s="192" t="s">
        <v>53</v>
      </c>
      <c r="I40" s="120"/>
      <c r="J40" s="117"/>
      <c r="K40" s="193" t="s">
        <v>180</v>
      </c>
      <c r="L40" s="193" t="s">
        <v>181</v>
      </c>
      <c r="M40" s="193" t="s">
        <v>182</v>
      </c>
      <c r="N40" s="193" t="s">
        <v>183</v>
      </c>
      <c r="O40" s="194" t="s">
        <v>184</v>
      </c>
      <c r="P40" s="193" t="s">
        <v>185</v>
      </c>
      <c r="Q40" s="194" t="s">
        <v>186</v>
      </c>
      <c r="R40" s="105"/>
      <c r="S40" s="105"/>
      <c r="T40" s="105"/>
      <c r="U40" s="105"/>
      <c r="V40" s="105"/>
    </row>
    <row r="41" outlineLevel="1">
      <c r="A41" s="195" t="s">
        <v>54</v>
      </c>
      <c r="B41" s="196" t="s">
        <v>55</v>
      </c>
      <c r="C41" s="701" t="s">
        <v>105</v>
      </c>
      <c r="D41" s="701" t="s">
        <v>144</v>
      </c>
      <c r="E41" s="201" t="s">
        <v>194</v>
      </c>
      <c r="F41" s="200">
        <v>3.5999999999999996</v>
      </c>
      <c r="G41" s="201" t="s">
        <v>193</v>
      </c>
      <c r="H41" s="228" t="s">
        <v>5251</v>
      </c>
      <c r="I41" s="120"/>
      <c r="J41" s="117"/>
      <c r="K41" s="203"/>
      <c r="L41" s="203"/>
      <c r="M41" s="204"/>
      <c r="N41" s="204"/>
      <c r="O41" s="205">
        <v>0.0</v>
      </c>
      <c r="P41" s="205">
        <v>1.0</v>
      </c>
      <c r="Q41" s="205">
        <v>1.0</v>
      </c>
      <c r="R41" s="105"/>
      <c r="S41" s="105"/>
      <c r="T41" s="105"/>
      <c r="U41" s="105"/>
      <c r="V41" s="105"/>
    </row>
    <row r="42" outlineLevel="1">
      <c r="A42" s="222"/>
      <c r="B42" s="208" t="s">
        <v>63</v>
      </c>
      <c r="C42" s="355" t="s">
        <v>105</v>
      </c>
      <c r="D42" s="355" t="s">
        <v>144</v>
      </c>
      <c r="E42" s="210" t="s">
        <v>194</v>
      </c>
      <c r="F42" s="200">
        <v>3.5999999999999996</v>
      </c>
      <c r="G42" s="201" t="s">
        <v>193</v>
      </c>
      <c r="H42" s="228" t="s">
        <v>5259</v>
      </c>
      <c r="I42" s="120"/>
      <c r="J42" s="117"/>
      <c r="K42" s="203"/>
      <c r="L42" s="203"/>
      <c r="M42" s="204"/>
      <c r="N42" s="204"/>
      <c r="O42" s="205">
        <v>0.0</v>
      </c>
      <c r="P42" s="205">
        <v>1.0</v>
      </c>
      <c r="Q42" s="205">
        <v>1.0</v>
      </c>
      <c r="R42" s="105"/>
      <c r="S42" s="105"/>
      <c r="T42" s="105"/>
      <c r="U42" s="105"/>
      <c r="V42" s="105"/>
    </row>
    <row r="43" outlineLevel="1">
      <c r="A43" s="207"/>
      <c r="B43" s="208" t="s">
        <v>94</v>
      </c>
      <c r="C43" s="355" t="s">
        <v>85</v>
      </c>
      <c r="D43" s="355" t="s">
        <v>118</v>
      </c>
      <c r="E43" s="210" t="s">
        <v>58</v>
      </c>
      <c r="F43" s="200">
        <v>4.8</v>
      </c>
      <c r="G43" s="201" t="s">
        <v>59</v>
      </c>
      <c r="H43" s="228"/>
      <c r="I43" s="120"/>
      <c r="J43" s="117"/>
      <c r="K43" s="203"/>
      <c r="L43" s="203"/>
      <c r="M43" s="204"/>
      <c r="N43" s="204"/>
      <c r="O43" s="205">
        <v>0.0</v>
      </c>
      <c r="P43" s="205">
        <v>1.0</v>
      </c>
      <c r="Q43" s="205">
        <v>1.0</v>
      </c>
      <c r="R43" s="105"/>
      <c r="S43" s="105"/>
      <c r="T43" s="105"/>
      <c r="U43" s="105"/>
      <c r="V43" s="105"/>
    </row>
    <row r="44" outlineLevel="1">
      <c r="A44" s="236" t="s">
        <v>72</v>
      </c>
      <c r="B44" s="214"/>
      <c r="C44" s="355" t="s">
        <v>250</v>
      </c>
      <c r="D44" s="355" t="s">
        <v>309</v>
      </c>
      <c r="E44" s="355" t="s">
        <v>3124</v>
      </c>
      <c r="F44" s="200" t="s">
        <v>3125</v>
      </c>
      <c r="G44" s="201" t="s">
        <v>1470</v>
      </c>
      <c r="H44" s="228"/>
      <c r="I44" s="120"/>
      <c r="J44" s="117"/>
      <c r="K44" s="203"/>
      <c r="L44" s="203"/>
      <c r="M44" s="204"/>
      <c r="N44" s="204"/>
      <c r="O44" s="205">
        <v>0.0</v>
      </c>
      <c r="P44" s="205">
        <v>1.0</v>
      </c>
      <c r="Q44" s="205">
        <v>1.0</v>
      </c>
      <c r="R44" s="105"/>
      <c r="S44" s="105"/>
      <c r="T44" s="105"/>
      <c r="U44" s="105"/>
      <c r="V44" s="105"/>
    </row>
    <row r="45" outlineLevel="1">
      <c r="A45" s="195" t="s">
        <v>82</v>
      </c>
      <c r="B45" s="208" t="s">
        <v>2158</v>
      </c>
      <c r="C45" s="355" t="s">
        <v>794</v>
      </c>
      <c r="D45" s="355" t="s">
        <v>476</v>
      </c>
      <c r="E45" s="355" t="s">
        <v>229</v>
      </c>
      <c r="F45" s="200">
        <v>6.0</v>
      </c>
      <c r="G45" s="201" t="s">
        <v>67</v>
      </c>
      <c r="H45" s="243" t="s">
        <v>5278</v>
      </c>
      <c r="I45" s="221"/>
      <c r="J45" s="110"/>
      <c r="K45" s="203"/>
      <c r="L45" s="203"/>
      <c r="M45" s="204"/>
      <c r="N45" s="204"/>
      <c r="O45" s="205">
        <v>0.0</v>
      </c>
      <c r="P45" s="205">
        <v>1.0</v>
      </c>
      <c r="Q45" s="205">
        <v>1.0</v>
      </c>
      <c r="R45" s="105"/>
      <c r="S45" s="105"/>
      <c r="T45" s="105"/>
      <c r="U45" s="105"/>
      <c r="V45" s="105"/>
    </row>
    <row r="46" outlineLevel="1">
      <c r="A46" s="207"/>
      <c r="B46" s="208" t="s">
        <v>2160</v>
      </c>
      <c r="C46" s="355" t="s">
        <v>192</v>
      </c>
      <c r="D46" s="355" t="s">
        <v>159</v>
      </c>
      <c r="E46" s="355" t="s">
        <v>90</v>
      </c>
      <c r="F46" s="200">
        <v>9.6</v>
      </c>
      <c r="G46" s="201" t="s">
        <v>91</v>
      </c>
      <c r="H46" s="243" t="s">
        <v>1117</v>
      </c>
      <c r="I46" s="221"/>
      <c r="J46" s="110"/>
      <c r="K46" s="203"/>
      <c r="L46" s="203"/>
      <c r="M46" s="204"/>
      <c r="N46" s="204"/>
      <c r="O46" s="205">
        <v>0.0</v>
      </c>
      <c r="P46" s="205">
        <v>1.0</v>
      </c>
      <c r="Q46" s="205">
        <v>1.0</v>
      </c>
      <c r="R46" s="105"/>
      <c r="S46" s="105"/>
      <c r="T46" s="105"/>
      <c r="U46" s="105"/>
      <c r="V46" s="105"/>
    </row>
    <row r="47" outlineLevel="1">
      <c r="A47" s="236" t="s">
        <v>93</v>
      </c>
      <c r="B47" s="214"/>
      <c r="C47" s="355" t="s">
        <v>553</v>
      </c>
      <c r="D47" s="355" t="s">
        <v>464</v>
      </c>
      <c r="E47" s="355" t="s">
        <v>5058</v>
      </c>
      <c r="F47" s="200" t="s">
        <v>5286</v>
      </c>
      <c r="G47" s="201" t="s">
        <v>5288</v>
      </c>
      <c r="H47" s="228"/>
      <c r="I47" s="120"/>
      <c r="J47" s="117"/>
      <c r="K47" s="203"/>
      <c r="L47" s="203"/>
      <c r="M47" s="204"/>
      <c r="N47" s="204"/>
      <c r="O47" s="205">
        <v>0.0</v>
      </c>
      <c r="P47" s="205">
        <v>1.0</v>
      </c>
      <c r="Q47" s="205">
        <v>1.0</v>
      </c>
      <c r="R47" s="105"/>
      <c r="S47" s="105"/>
      <c r="T47" s="105"/>
      <c r="U47" s="105"/>
      <c r="V47" s="105"/>
    </row>
    <row r="48" outlineLevel="1">
      <c r="A48" s="236" t="s">
        <v>104</v>
      </c>
      <c r="B48" s="214"/>
      <c r="C48" s="355" t="s">
        <v>272</v>
      </c>
      <c r="D48" s="355" t="s">
        <v>924</v>
      </c>
      <c r="E48" s="355" t="s">
        <v>145</v>
      </c>
      <c r="F48" s="200">
        <v>8.4</v>
      </c>
      <c r="G48" s="201" t="s">
        <v>147</v>
      </c>
      <c r="H48" s="228"/>
      <c r="I48" s="120"/>
      <c r="J48" s="117"/>
      <c r="K48" s="205"/>
      <c r="L48" s="204"/>
      <c r="M48" s="204"/>
      <c r="N48" s="204"/>
      <c r="O48" s="205">
        <v>0.0</v>
      </c>
      <c r="P48" s="205">
        <v>1.0</v>
      </c>
      <c r="Q48" s="205">
        <v>1.0</v>
      </c>
      <c r="R48" s="105"/>
      <c r="S48" s="105"/>
      <c r="T48" s="105"/>
      <c r="U48" s="105"/>
      <c r="V48" s="105"/>
    </row>
    <row r="49" outlineLevel="1">
      <c r="A49" s="195" t="s">
        <v>110</v>
      </c>
      <c r="B49" s="208"/>
      <c r="C49" s="355" t="s">
        <v>840</v>
      </c>
      <c r="D49" s="314" t="s">
        <v>847</v>
      </c>
      <c r="E49" s="355" t="s">
        <v>5298</v>
      </c>
      <c r="F49" s="200" t="s">
        <v>5299</v>
      </c>
      <c r="G49" s="201" t="s">
        <v>5300</v>
      </c>
      <c r="H49" s="243" t="s">
        <v>1141</v>
      </c>
      <c r="I49" s="221"/>
      <c r="J49" s="110"/>
      <c r="K49" s="203"/>
      <c r="L49" s="203"/>
      <c r="M49" s="204"/>
      <c r="N49" s="204"/>
      <c r="O49" s="205">
        <v>0.0</v>
      </c>
      <c r="P49" s="205">
        <v>1.0</v>
      </c>
      <c r="Q49" s="205">
        <v>1.0</v>
      </c>
      <c r="R49" s="105"/>
      <c r="S49" s="105"/>
      <c r="T49" s="105"/>
      <c r="U49" s="105"/>
      <c r="V49" s="105"/>
    </row>
    <row r="50" outlineLevel="1">
      <c r="A50" s="207"/>
      <c r="B50" s="208" t="s">
        <v>5304</v>
      </c>
      <c r="C50" s="3179" t="s">
        <v>840</v>
      </c>
      <c r="D50" s="114"/>
      <c r="E50" s="3179" t="s">
        <v>5313</v>
      </c>
      <c r="F50" s="1913" t="s">
        <v>5314</v>
      </c>
      <c r="G50" s="3180" t="s">
        <v>5315</v>
      </c>
      <c r="H50" s="112"/>
      <c r="I50" s="224"/>
      <c r="J50" s="114"/>
      <c r="K50" s="203"/>
      <c r="L50" s="203"/>
      <c r="M50" s="204"/>
      <c r="N50" s="204"/>
      <c r="O50" s="205">
        <v>0.0</v>
      </c>
      <c r="P50" s="205">
        <v>1.0</v>
      </c>
      <c r="Q50" s="205">
        <v>1.0</v>
      </c>
      <c r="R50" s="105"/>
      <c r="S50" s="105"/>
      <c r="T50" s="105"/>
      <c r="U50" s="105"/>
      <c r="V50" s="105"/>
    </row>
    <row r="51" outlineLevel="1">
      <c r="A51" s="195" t="s">
        <v>119</v>
      </c>
      <c r="B51" s="214"/>
      <c r="C51" s="355" t="s">
        <v>1616</v>
      </c>
      <c r="D51" s="314" t="s">
        <v>710</v>
      </c>
      <c r="E51" s="355" t="s">
        <v>3113</v>
      </c>
      <c r="F51" s="200" t="s">
        <v>3114</v>
      </c>
      <c r="G51" s="201" t="s">
        <v>3115</v>
      </c>
      <c r="H51" s="243" t="s">
        <v>536</v>
      </c>
      <c r="I51" s="221"/>
      <c r="J51" s="110"/>
      <c r="K51" s="204"/>
      <c r="L51" s="204"/>
      <c r="M51" s="204"/>
      <c r="N51" s="204"/>
      <c r="O51" s="205">
        <v>0.0</v>
      </c>
      <c r="P51" s="205">
        <v>1.0</v>
      </c>
      <c r="Q51" s="205">
        <v>1.0</v>
      </c>
      <c r="R51" s="105"/>
      <c r="S51" s="105"/>
      <c r="T51" s="105"/>
      <c r="U51" s="105"/>
      <c r="V51" s="105"/>
    </row>
    <row r="52" outlineLevel="1">
      <c r="A52" s="207"/>
      <c r="B52" s="208" t="s">
        <v>5304</v>
      </c>
      <c r="C52" s="3179" t="s">
        <v>1616</v>
      </c>
      <c r="D52" s="114"/>
      <c r="E52" s="3179" t="s">
        <v>5334</v>
      </c>
      <c r="F52" s="1913" t="s">
        <v>5335</v>
      </c>
      <c r="G52" s="3180" t="s">
        <v>5336</v>
      </c>
      <c r="H52" s="112"/>
      <c r="I52" s="224"/>
      <c r="J52" s="114"/>
      <c r="K52" s="204"/>
      <c r="L52" s="204"/>
      <c r="M52" s="204"/>
      <c r="N52" s="204"/>
      <c r="O52" s="205">
        <v>0.0</v>
      </c>
      <c r="P52" s="205">
        <v>1.0</v>
      </c>
      <c r="Q52" s="205">
        <v>1.0</v>
      </c>
      <c r="R52" s="105"/>
      <c r="S52" s="105"/>
      <c r="T52" s="105"/>
      <c r="U52" s="105"/>
      <c r="V52" s="105"/>
    </row>
    <row r="53" outlineLevel="1">
      <c r="A53" s="195" t="s">
        <v>128</v>
      </c>
      <c r="B53" s="208" t="s">
        <v>170</v>
      </c>
      <c r="C53" s="210" t="s">
        <v>457</v>
      </c>
      <c r="D53" s="314" t="s">
        <v>131</v>
      </c>
      <c r="E53" s="355" t="s">
        <v>5338</v>
      </c>
      <c r="F53" s="200" t="s">
        <v>5340</v>
      </c>
      <c r="G53" s="201" t="s">
        <v>5341</v>
      </c>
      <c r="H53" s="243" t="s">
        <v>175</v>
      </c>
      <c r="I53" s="221"/>
      <c r="J53" s="110"/>
      <c r="K53" s="203"/>
      <c r="L53" s="203"/>
      <c r="M53" s="204"/>
      <c r="N53" s="204"/>
      <c r="O53" s="205">
        <v>0.0</v>
      </c>
      <c r="P53" s="205">
        <v>1.0</v>
      </c>
      <c r="Q53" s="205">
        <v>1.0</v>
      </c>
      <c r="R53" s="105"/>
      <c r="S53" s="105"/>
      <c r="T53" s="105"/>
      <c r="U53" s="105"/>
      <c r="V53" s="105"/>
    </row>
    <row r="54" outlineLevel="1">
      <c r="A54" s="222"/>
      <c r="B54" s="208" t="s">
        <v>5304</v>
      </c>
      <c r="C54" s="3179" t="s">
        <v>457</v>
      </c>
      <c r="D54" s="233"/>
      <c r="E54" s="3179" t="s">
        <v>5347</v>
      </c>
      <c r="F54" s="1913" t="s">
        <v>5348</v>
      </c>
      <c r="G54" s="3180" t="s">
        <v>5349</v>
      </c>
      <c r="H54" s="231"/>
      <c r="J54" s="233"/>
      <c r="K54" s="203"/>
      <c r="L54" s="203"/>
      <c r="M54" s="204"/>
      <c r="N54" s="204"/>
      <c r="O54" s="205"/>
      <c r="P54" s="205"/>
      <c r="Q54" s="205"/>
      <c r="R54" s="105"/>
      <c r="S54" s="105"/>
      <c r="T54" s="105"/>
      <c r="U54" s="105"/>
      <c r="V54" s="105"/>
    </row>
    <row r="55" outlineLevel="1">
      <c r="A55" s="222"/>
      <c r="B55" s="208" t="s">
        <v>177</v>
      </c>
      <c r="C55" s="210" t="s">
        <v>379</v>
      </c>
      <c r="D55" s="233"/>
      <c r="E55" s="355" t="s">
        <v>5338</v>
      </c>
      <c r="F55" s="200" t="s">
        <v>5340</v>
      </c>
      <c r="G55" s="201" t="s">
        <v>5341</v>
      </c>
      <c r="H55" s="231"/>
      <c r="J55" s="233"/>
      <c r="K55" s="203"/>
      <c r="L55" s="203"/>
      <c r="M55" s="204"/>
      <c r="N55" s="204"/>
      <c r="O55" s="205"/>
      <c r="P55" s="205"/>
      <c r="Q55" s="205"/>
      <c r="R55" s="105"/>
      <c r="S55" s="105"/>
      <c r="T55" s="105"/>
      <c r="U55" s="105"/>
      <c r="V55" s="105"/>
    </row>
    <row r="56" outlineLevel="1">
      <c r="A56" s="207"/>
      <c r="B56" s="208" t="s">
        <v>5304</v>
      </c>
      <c r="C56" s="3179" t="s">
        <v>379</v>
      </c>
      <c r="D56" s="114"/>
      <c r="E56" s="3179" t="s">
        <v>5347</v>
      </c>
      <c r="F56" s="1913" t="s">
        <v>5348</v>
      </c>
      <c r="G56" s="3180" t="s">
        <v>5349</v>
      </c>
      <c r="H56" s="112"/>
      <c r="I56" s="224"/>
      <c r="J56" s="114"/>
      <c r="K56" s="203"/>
      <c r="L56" s="203"/>
      <c r="M56" s="204"/>
      <c r="N56" s="204"/>
      <c r="O56" s="205">
        <v>0.0</v>
      </c>
      <c r="P56" s="205">
        <v>1.0</v>
      </c>
      <c r="Q56" s="205">
        <v>1.0</v>
      </c>
      <c r="R56" s="105"/>
      <c r="S56" s="105"/>
      <c r="T56" s="105"/>
      <c r="U56" s="105"/>
      <c r="V56" s="105"/>
    </row>
    <row r="57">
      <c r="A57" s="180"/>
      <c r="B57" s="246"/>
      <c r="C57" s="180"/>
      <c r="D57" s="180"/>
      <c r="E57" s="180"/>
      <c r="F57" s="248"/>
      <c r="G57" s="248"/>
      <c r="H57" s="180"/>
      <c r="I57" s="180"/>
      <c r="J57" s="180"/>
      <c r="K57" s="180"/>
      <c r="L57" s="180"/>
      <c r="M57" s="180"/>
      <c r="N57" s="180"/>
      <c r="O57" s="180"/>
      <c r="P57" s="180"/>
      <c r="Q57" s="180"/>
      <c r="R57" s="180"/>
      <c r="S57" s="180"/>
      <c r="T57" s="180"/>
      <c r="U57" s="180"/>
      <c r="V57" s="180"/>
    </row>
    <row r="58">
      <c r="A58" s="250" t="s">
        <v>148</v>
      </c>
      <c r="B58" s="110"/>
      <c r="C58" s="251"/>
      <c r="D58" s="251"/>
      <c r="E58" s="251"/>
      <c r="F58" s="253"/>
      <c r="G58" s="251"/>
      <c r="H58" s="253"/>
      <c r="I58" s="253"/>
      <c r="J58" s="254"/>
      <c r="K58" s="253"/>
      <c r="L58" s="253"/>
      <c r="M58" s="253"/>
      <c r="N58" s="253"/>
      <c r="O58" s="253"/>
      <c r="P58" s="253"/>
      <c r="Q58" s="253"/>
      <c r="R58" s="253"/>
      <c r="S58" s="253"/>
      <c r="T58" s="253"/>
      <c r="U58" s="253"/>
      <c r="V58" s="253"/>
    </row>
    <row r="59" outlineLevel="1">
      <c r="A59" s="112"/>
      <c r="B59" s="114"/>
      <c r="C59" s="256" t="s">
        <v>48</v>
      </c>
      <c r="D59" s="257" t="s">
        <v>49</v>
      </c>
      <c r="E59" s="256" t="s">
        <v>50</v>
      </c>
      <c r="F59" s="259" t="s">
        <v>51</v>
      </c>
      <c r="G59" s="259" t="s">
        <v>174</v>
      </c>
      <c r="H59" s="260" t="s">
        <v>52</v>
      </c>
      <c r="I59" s="259" t="s">
        <v>179</v>
      </c>
      <c r="J59" s="262" t="s">
        <v>176</v>
      </c>
      <c r="K59" s="259" t="s">
        <v>180</v>
      </c>
      <c r="L59" s="259" t="s">
        <v>181</v>
      </c>
      <c r="M59" s="259" t="s">
        <v>182</v>
      </c>
      <c r="N59" s="259" t="s">
        <v>183</v>
      </c>
      <c r="O59" s="262" t="s">
        <v>184</v>
      </c>
      <c r="P59" s="259" t="s">
        <v>185</v>
      </c>
      <c r="Q59" s="262" t="s">
        <v>186</v>
      </c>
      <c r="R59" s="264" t="s">
        <v>53</v>
      </c>
      <c r="S59" s="120"/>
      <c r="T59" s="120"/>
      <c r="U59" s="120"/>
      <c r="V59" s="117"/>
    </row>
    <row r="60" outlineLevel="1">
      <c r="A60" s="299" t="s">
        <v>187</v>
      </c>
      <c r="B60" s="267"/>
      <c r="C60" s="199" t="s">
        <v>2320</v>
      </c>
      <c r="D60" s="355" t="s">
        <v>190</v>
      </c>
      <c r="E60" s="271" t="s">
        <v>79</v>
      </c>
      <c r="F60" s="273">
        <v>10.799999999999999</v>
      </c>
      <c r="G60" s="273">
        <v>9.18</v>
      </c>
      <c r="H60" s="200" t="s">
        <v>193</v>
      </c>
      <c r="I60" s="355" t="s">
        <v>173</v>
      </c>
      <c r="J60" s="355" t="s">
        <v>1287</v>
      </c>
      <c r="K60" s="200">
        <v>361.0</v>
      </c>
      <c r="L60" s="203"/>
      <c r="M60" s="204"/>
      <c r="N60" s="204"/>
      <c r="O60" s="205">
        <v>0.0</v>
      </c>
      <c r="P60" s="205">
        <v>1.0</v>
      </c>
      <c r="Q60" s="205">
        <v>1.0</v>
      </c>
      <c r="R60" s="228"/>
      <c r="S60" s="120"/>
      <c r="T60" s="120"/>
      <c r="U60" s="120"/>
      <c r="V60" s="117"/>
    </row>
    <row r="61" outlineLevel="1">
      <c r="A61" s="299" t="s">
        <v>219</v>
      </c>
      <c r="B61" s="267"/>
      <c r="C61" s="199" t="s">
        <v>1063</v>
      </c>
      <c r="D61" s="355" t="s">
        <v>458</v>
      </c>
      <c r="E61" s="199" t="s">
        <v>5378</v>
      </c>
      <c r="F61" s="200" t="s">
        <v>5379</v>
      </c>
      <c r="G61" s="200" t="s">
        <v>5380</v>
      </c>
      <c r="H61" s="200" t="s">
        <v>2881</v>
      </c>
      <c r="I61" s="355" t="s">
        <v>74</v>
      </c>
      <c r="J61" s="355" t="s">
        <v>2318</v>
      </c>
      <c r="K61" s="200">
        <v>45.0</v>
      </c>
      <c r="L61" s="203"/>
      <c r="M61" s="204"/>
      <c r="N61" s="204"/>
      <c r="O61" s="205">
        <v>0.0</v>
      </c>
      <c r="P61" s="205">
        <v>1.0</v>
      </c>
      <c r="Q61" s="205">
        <v>1.0</v>
      </c>
      <c r="R61" s="228"/>
      <c r="S61" s="120"/>
      <c r="T61" s="120"/>
      <c r="U61" s="120"/>
      <c r="V61" s="117"/>
    </row>
    <row r="62" outlineLevel="1">
      <c r="A62" s="299" t="s">
        <v>260</v>
      </c>
      <c r="B62" s="267"/>
      <c r="C62" s="199" t="s">
        <v>224</v>
      </c>
      <c r="D62" s="355" t="s">
        <v>159</v>
      </c>
      <c r="E62" s="199" t="s">
        <v>3116</v>
      </c>
      <c r="F62" s="200" t="s">
        <v>3117</v>
      </c>
      <c r="G62" s="200" t="s">
        <v>5388</v>
      </c>
      <c r="H62" s="200" t="s">
        <v>1666</v>
      </c>
      <c r="I62" s="355" t="s">
        <v>166</v>
      </c>
      <c r="J62" s="355" t="s">
        <v>5390</v>
      </c>
      <c r="K62" s="200">
        <v>57.0</v>
      </c>
      <c r="L62" s="203"/>
      <c r="M62" s="204"/>
      <c r="N62" s="204"/>
      <c r="O62" s="205">
        <v>0.0</v>
      </c>
      <c r="P62" s="205">
        <v>1.0</v>
      </c>
      <c r="Q62" s="205">
        <v>1.0</v>
      </c>
      <c r="R62" s="228"/>
      <c r="S62" s="120"/>
      <c r="T62" s="120"/>
      <c r="U62" s="120"/>
      <c r="V62" s="117"/>
    </row>
    <row r="63" outlineLevel="1">
      <c r="A63" s="299" t="s">
        <v>271</v>
      </c>
      <c r="B63" s="267"/>
      <c r="C63" s="199" t="s">
        <v>272</v>
      </c>
      <c r="D63" s="355" t="s">
        <v>924</v>
      </c>
      <c r="E63" s="199" t="s">
        <v>145</v>
      </c>
      <c r="F63" s="200">
        <v>8.4</v>
      </c>
      <c r="G63" s="200">
        <v>7.140000000000001</v>
      </c>
      <c r="H63" s="200" t="s">
        <v>70</v>
      </c>
      <c r="I63" s="355" t="s">
        <v>90</v>
      </c>
      <c r="J63" s="355" t="s">
        <v>5392</v>
      </c>
      <c r="K63" s="203"/>
      <c r="L63" s="203"/>
      <c r="M63" s="204"/>
      <c r="N63" s="204"/>
      <c r="O63" s="205">
        <v>0.0</v>
      </c>
      <c r="P63" s="205">
        <v>1.0</v>
      </c>
      <c r="Q63" s="205">
        <v>1.0</v>
      </c>
      <c r="R63" s="228"/>
      <c r="S63" s="120"/>
      <c r="T63" s="120"/>
      <c r="U63" s="120"/>
      <c r="V63" s="117"/>
    </row>
    <row r="64" outlineLevel="1">
      <c r="A64" s="265" t="s">
        <v>283</v>
      </c>
      <c r="B64" s="267" t="s">
        <v>267</v>
      </c>
      <c r="C64" s="199" t="s">
        <v>1087</v>
      </c>
      <c r="D64" s="314" t="s">
        <v>334</v>
      </c>
      <c r="E64" s="199" t="s">
        <v>225</v>
      </c>
      <c r="F64" s="200">
        <v>19.2</v>
      </c>
      <c r="G64" s="200">
        <v>16.32</v>
      </c>
      <c r="H64" s="200" t="s">
        <v>67</v>
      </c>
      <c r="I64" s="314" t="s">
        <v>327</v>
      </c>
      <c r="J64" s="314" t="s">
        <v>1467</v>
      </c>
      <c r="K64" s="203"/>
      <c r="L64" s="203"/>
      <c r="M64" s="204"/>
      <c r="N64" s="204"/>
      <c r="O64" s="205">
        <v>0.0</v>
      </c>
      <c r="P64" s="205">
        <v>1.0</v>
      </c>
      <c r="Q64" s="205">
        <v>1.0</v>
      </c>
      <c r="R64" s="243"/>
      <c r="S64" s="221"/>
      <c r="T64" s="221"/>
      <c r="U64" s="221"/>
      <c r="V64" s="110"/>
    </row>
    <row r="65" outlineLevel="1">
      <c r="A65" s="207"/>
      <c r="B65" s="267" t="s">
        <v>76</v>
      </c>
      <c r="C65" s="199" t="s">
        <v>4585</v>
      </c>
      <c r="D65" s="114"/>
      <c r="E65" s="199" t="s">
        <v>173</v>
      </c>
      <c r="F65" s="200">
        <v>12.0</v>
      </c>
      <c r="G65" s="200">
        <v>10.2</v>
      </c>
      <c r="H65" s="200" t="s">
        <v>193</v>
      </c>
      <c r="I65" s="114"/>
      <c r="J65" s="114"/>
      <c r="K65" s="203"/>
      <c r="L65" s="203"/>
      <c r="M65" s="204"/>
      <c r="N65" s="204"/>
      <c r="O65" s="205">
        <v>0.0</v>
      </c>
      <c r="P65" s="205">
        <v>1.0</v>
      </c>
      <c r="Q65" s="205">
        <v>1.0</v>
      </c>
      <c r="R65" s="112"/>
      <c r="S65" s="224"/>
      <c r="T65" s="224"/>
      <c r="U65" s="224"/>
      <c r="V65" s="114"/>
    </row>
    <row r="66">
      <c r="A66" s="312"/>
      <c r="B66" s="315"/>
      <c r="C66" s="317"/>
      <c r="D66" s="317"/>
      <c r="E66" s="318"/>
      <c r="F66" s="318"/>
      <c r="G66" s="318"/>
      <c r="H66" s="319"/>
      <c r="I66" s="319"/>
      <c r="J66" s="320"/>
      <c r="K66" s="320"/>
      <c r="L66" s="320"/>
      <c r="M66" s="320"/>
      <c r="N66" s="320"/>
      <c r="O66" s="320"/>
      <c r="P66" s="320"/>
      <c r="Q66" s="180"/>
      <c r="R66" s="180"/>
      <c r="S66" s="180"/>
      <c r="T66" s="180"/>
      <c r="U66" s="180"/>
      <c r="V66" s="180"/>
    </row>
    <row r="67">
      <c r="A67" s="322" t="s">
        <v>305</v>
      </c>
      <c r="B67" s="117"/>
      <c r="C67" s="317"/>
      <c r="D67" s="317"/>
      <c r="E67" s="318"/>
      <c r="F67" s="318"/>
      <c r="G67" s="318"/>
      <c r="H67" s="319"/>
      <c r="I67" s="319"/>
      <c r="J67" s="320"/>
      <c r="K67" s="320"/>
      <c r="L67" s="320"/>
      <c r="M67" s="320"/>
      <c r="N67" s="320"/>
      <c r="O67" s="320"/>
      <c r="P67" s="320"/>
      <c r="Q67" s="180"/>
      <c r="R67" s="180"/>
      <c r="S67" s="180"/>
      <c r="T67" s="180"/>
      <c r="U67" s="180"/>
      <c r="V67" s="180"/>
    </row>
    <row r="68" outlineLevel="1">
      <c r="A68" s="324" t="s">
        <v>5408</v>
      </c>
      <c r="B68" s="117"/>
      <c r="C68" s="327" t="s">
        <v>48</v>
      </c>
      <c r="D68" s="327" t="s">
        <v>49</v>
      </c>
      <c r="E68" s="328" t="s">
        <v>50</v>
      </c>
      <c r="F68" s="329" t="s">
        <v>51</v>
      </c>
      <c r="G68" s="328" t="s">
        <v>52</v>
      </c>
      <c r="H68" s="331" t="s">
        <v>53</v>
      </c>
      <c r="I68" s="120"/>
      <c r="J68" s="117"/>
      <c r="K68" s="333" t="s">
        <v>180</v>
      </c>
      <c r="L68" s="333" t="s">
        <v>181</v>
      </c>
      <c r="M68" s="333" t="s">
        <v>182</v>
      </c>
      <c r="N68" s="333" t="s">
        <v>183</v>
      </c>
      <c r="O68" s="334" t="s">
        <v>184</v>
      </c>
      <c r="P68" s="333" t="s">
        <v>185</v>
      </c>
      <c r="Q68" s="334" t="s">
        <v>186</v>
      </c>
      <c r="R68" s="333" t="s">
        <v>317</v>
      </c>
      <c r="S68" s="334" t="s">
        <v>318</v>
      </c>
      <c r="T68" s="334" t="s">
        <v>319</v>
      </c>
      <c r="U68" s="334" t="s">
        <v>320</v>
      </c>
      <c r="V68" s="3181" t="s">
        <v>321</v>
      </c>
    </row>
    <row r="69" outlineLevel="1">
      <c r="A69" s="335" t="s">
        <v>5426</v>
      </c>
      <c r="B69" s="343"/>
      <c r="C69" s="199" t="s">
        <v>5428</v>
      </c>
      <c r="D69" s="314" t="s">
        <v>5429</v>
      </c>
      <c r="E69" s="199" t="s">
        <v>79</v>
      </c>
      <c r="F69" s="200">
        <v>10.799999999999999</v>
      </c>
      <c r="G69" s="199" t="s">
        <v>193</v>
      </c>
      <c r="H69" s="243" t="s">
        <v>5430</v>
      </c>
      <c r="I69" s="221"/>
      <c r="J69" s="110"/>
      <c r="K69" s="203"/>
      <c r="L69" s="203"/>
      <c r="M69" s="204"/>
      <c r="N69" s="204"/>
      <c r="O69" s="205">
        <v>0.0</v>
      </c>
      <c r="P69" s="205">
        <v>1.0</v>
      </c>
      <c r="Q69" s="205">
        <v>1.0</v>
      </c>
      <c r="R69" s="205" t="b">
        <v>1</v>
      </c>
      <c r="S69" s="205" t="b">
        <v>1</v>
      </c>
      <c r="T69" s="205"/>
      <c r="U69" s="344" t="s">
        <v>340</v>
      </c>
      <c r="V69" s="344" t="b">
        <v>1</v>
      </c>
    </row>
    <row r="70" outlineLevel="1">
      <c r="A70" s="222"/>
      <c r="B70" s="343" t="s">
        <v>76</v>
      </c>
      <c r="C70" s="199" t="s">
        <v>5436</v>
      </c>
      <c r="D70" s="114"/>
      <c r="E70" s="199" t="s">
        <v>66</v>
      </c>
      <c r="F70" s="200">
        <v>7.199999999999999</v>
      </c>
      <c r="G70" s="199" t="s">
        <v>70</v>
      </c>
      <c r="H70" s="231"/>
      <c r="J70" s="233"/>
      <c r="K70" s="203"/>
      <c r="L70" s="203"/>
      <c r="M70" s="204"/>
      <c r="N70" s="204"/>
      <c r="O70" s="205"/>
      <c r="P70" s="205"/>
      <c r="Q70" s="205"/>
      <c r="R70" s="205" t="b">
        <v>0</v>
      </c>
      <c r="S70" s="205" t="b">
        <v>0</v>
      </c>
      <c r="T70" s="205" t="b">
        <v>0</v>
      </c>
      <c r="U70" s="222"/>
      <c r="V70" s="222"/>
    </row>
    <row r="71" outlineLevel="1">
      <c r="A71" s="335" t="s">
        <v>5438</v>
      </c>
      <c r="B71" s="343" t="s">
        <v>3234</v>
      </c>
      <c r="C71" s="199" t="s">
        <v>5440</v>
      </c>
      <c r="D71" s="314" t="s">
        <v>5441</v>
      </c>
      <c r="E71" s="199" t="s">
        <v>79</v>
      </c>
      <c r="F71" s="200">
        <v>10.799999999999999</v>
      </c>
      <c r="G71" s="199" t="s">
        <v>193</v>
      </c>
      <c r="H71" s="231"/>
      <c r="J71" s="233"/>
      <c r="K71" s="203"/>
      <c r="L71" s="203"/>
      <c r="M71" s="204"/>
      <c r="N71" s="204"/>
      <c r="O71" s="205">
        <v>0.0</v>
      </c>
      <c r="P71" s="205">
        <v>1.0</v>
      </c>
      <c r="Q71" s="205">
        <v>1.0</v>
      </c>
      <c r="R71" s="205" t="b">
        <v>1</v>
      </c>
      <c r="S71" s="205" t="b">
        <v>1</v>
      </c>
      <c r="T71" s="205"/>
      <c r="U71" s="222"/>
      <c r="V71" s="222"/>
    </row>
    <row r="72" outlineLevel="1">
      <c r="A72" s="222"/>
      <c r="B72" s="343" t="s">
        <v>3239</v>
      </c>
      <c r="C72" s="199" t="s">
        <v>5440</v>
      </c>
      <c r="D72" s="114"/>
      <c r="E72" s="199" t="s">
        <v>79</v>
      </c>
      <c r="F72" s="200">
        <v>10.799999999999999</v>
      </c>
      <c r="G72" s="199" t="s">
        <v>193</v>
      </c>
      <c r="H72" s="231"/>
      <c r="J72" s="233"/>
      <c r="K72" s="203"/>
      <c r="L72" s="203"/>
      <c r="M72" s="204"/>
      <c r="N72" s="204"/>
      <c r="O72" s="205"/>
      <c r="P72" s="205"/>
      <c r="Q72" s="205"/>
      <c r="R72" s="205" t="b">
        <v>0</v>
      </c>
      <c r="S72" s="205" t="b">
        <v>0</v>
      </c>
      <c r="T72" s="205" t="b">
        <v>0</v>
      </c>
      <c r="U72" s="207"/>
      <c r="V72" s="207"/>
    </row>
    <row r="73" outlineLevel="1">
      <c r="A73" s="335" t="s">
        <v>5447</v>
      </c>
      <c r="B73" s="343" t="s">
        <v>5448</v>
      </c>
      <c r="C73" s="199" t="s">
        <v>5449</v>
      </c>
      <c r="D73" s="314" t="s">
        <v>450</v>
      </c>
      <c r="E73" s="199" t="s">
        <v>122</v>
      </c>
      <c r="F73" s="200">
        <v>22.8</v>
      </c>
      <c r="G73" s="199" t="s">
        <v>67</v>
      </c>
      <c r="H73" s="231"/>
      <c r="J73" s="233"/>
      <c r="K73" s="203"/>
      <c r="L73" s="203"/>
      <c r="M73" s="204"/>
      <c r="N73" s="204"/>
      <c r="O73" s="205">
        <v>0.0</v>
      </c>
      <c r="P73" s="205">
        <v>1.0</v>
      </c>
      <c r="Q73" s="205">
        <v>1.0</v>
      </c>
      <c r="R73" s="205" t="b">
        <v>1</v>
      </c>
      <c r="S73" s="205" t="b">
        <v>1</v>
      </c>
      <c r="T73" s="205"/>
      <c r="U73" s="344" t="s">
        <v>340</v>
      </c>
      <c r="V73" s="344" t="b">
        <v>1</v>
      </c>
    </row>
    <row r="74" outlineLevel="1">
      <c r="A74" s="222"/>
      <c r="B74" s="343" t="s">
        <v>5459</v>
      </c>
      <c r="C74" s="199" t="s">
        <v>5460</v>
      </c>
      <c r="D74" s="233"/>
      <c r="E74" s="199" t="s">
        <v>5462</v>
      </c>
      <c r="F74" s="200" t="s">
        <v>5463</v>
      </c>
      <c r="G74" s="199" t="s">
        <v>5464</v>
      </c>
      <c r="H74" s="231"/>
      <c r="J74" s="233"/>
      <c r="K74" s="200"/>
      <c r="L74" s="200"/>
      <c r="M74" s="205"/>
      <c r="N74" s="205"/>
      <c r="O74" s="205"/>
      <c r="P74" s="205"/>
      <c r="Q74" s="205"/>
      <c r="R74" s="205" t="b">
        <v>0</v>
      </c>
      <c r="S74" s="205" t="b">
        <v>0</v>
      </c>
      <c r="T74" s="205" t="b">
        <v>0</v>
      </c>
      <c r="U74" s="222"/>
      <c r="V74" s="222"/>
    </row>
    <row r="75" outlineLevel="1">
      <c r="A75" s="222"/>
      <c r="B75" s="343" t="s">
        <v>5465</v>
      </c>
      <c r="C75" s="199" t="s">
        <v>615</v>
      </c>
      <c r="D75" s="114"/>
      <c r="E75" s="199" t="s">
        <v>5466</v>
      </c>
      <c r="F75" s="200" t="s">
        <v>5467</v>
      </c>
      <c r="G75" s="199" t="s">
        <v>2265</v>
      </c>
      <c r="H75" s="112"/>
      <c r="I75" s="224"/>
      <c r="J75" s="114"/>
      <c r="K75" s="200"/>
      <c r="L75" s="200"/>
      <c r="M75" s="205"/>
      <c r="N75" s="205"/>
      <c r="O75" s="205">
        <v>0.0</v>
      </c>
      <c r="P75" s="205">
        <v>1.0</v>
      </c>
      <c r="Q75" s="205">
        <v>1.0</v>
      </c>
      <c r="R75" s="205" t="b">
        <v>1</v>
      </c>
      <c r="S75" s="205" t="b">
        <v>1</v>
      </c>
      <c r="T75" s="205"/>
      <c r="U75" s="207"/>
      <c r="V75" s="207"/>
    </row>
    <row r="76" outlineLevel="1">
      <c r="A76" s="324" t="s">
        <v>5468</v>
      </c>
      <c r="B76" s="117"/>
      <c r="C76" s="327" t="s">
        <v>48</v>
      </c>
      <c r="D76" s="327" t="s">
        <v>49</v>
      </c>
      <c r="E76" s="328" t="s">
        <v>50</v>
      </c>
      <c r="F76" s="329" t="s">
        <v>51</v>
      </c>
      <c r="G76" s="328" t="s">
        <v>52</v>
      </c>
      <c r="H76" s="331" t="s">
        <v>53</v>
      </c>
      <c r="I76" s="120"/>
      <c r="J76" s="117"/>
      <c r="K76" s="333" t="s">
        <v>180</v>
      </c>
      <c r="L76" s="333" t="s">
        <v>181</v>
      </c>
      <c r="M76" s="333" t="s">
        <v>182</v>
      </c>
      <c r="N76" s="333" t="s">
        <v>183</v>
      </c>
      <c r="O76" s="334" t="s">
        <v>184</v>
      </c>
      <c r="P76" s="333" t="s">
        <v>185</v>
      </c>
      <c r="Q76" s="334" t="s">
        <v>186</v>
      </c>
      <c r="R76" s="333" t="s">
        <v>317</v>
      </c>
      <c r="S76" s="334" t="s">
        <v>318</v>
      </c>
      <c r="T76" s="334" t="s">
        <v>319</v>
      </c>
      <c r="U76" s="334" t="s">
        <v>320</v>
      </c>
      <c r="V76" s="3181" t="s">
        <v>321</v>
      </c>
    </row>
    <row r="77" outlineLevel="1">
      <c r="A77" s="335" t="s">
        <v>5478</v>
      </c>
      <c r="B77" s="343"/>
      <c r="C77" s="199" t="s">
        <v>5481</v>
      </c>
      <c r="D77" s="314" t="s">
        <v>5482</v>
      </c>
      <c r="E77" s="199" t="s">
        <v>229</v>
      </c>
      <c r="F77" s="200">
        <v>6.0</v>
      </c>
      <c r="G77" s="199" t="s">
        <v>67</v>
      </c>
      <c r="H77" s="243" t="s">
        <v>5487</v>
      </c>
      <c r="I77" s="221"/>
      <c r="J77" s="110"/>
      <c r="K77" s="203"/>
      <c r="L77" s="203"/>
      <c r="M77" s="204"/>
      <c r="N77" s="204"/>
      <c r="O77" s="205">
        <v>0.0</v>
      </c>
      <c r="P77" s="205">
        <v>1.0</v>
      </c>
      <c r="Q77" s="205">
        <v>1.0</v>
      </c>
      <c r="R77" s="205" t="b">
        <v>1</v>
      </c>
      <c r="S77" s="205" t="b">
        <v>1</v>
      </c>
      <c r="T77" s="205"/>
      <c r="U77" s="344" t="s">
        <v>340</v>
      </c>
      <c r="V77" s="344" t="b">
        <v>1</v>
      </c>
    </row>
    <row r="78" outlineLevel="1">
      <c r="A78" s="222"/>
      <c r="B78" s="343" t="s">
        <v>76</v>
      </c>
      <c r="C78" s="199" t="s">
        <v>189</v>
      </c>
      <c r="D78" s="233"/>
      <c r="E78" s="199" t="s">
        <v>194</v>
      </c>
      <c r="F78" s="200">
        <v>3.5999999999999996</v>
      </c>
      <c r="G78" s="199" t="s">
        <v>193</v>
      </c>
      <c r="H78" s="231"/>
      <c r="J78" s="233"/>
      <c r="K78" s="203"/>
      <c r="L78" s="203"/>
      <c r="M78" s="204"/>
      <c r="N78" s="204"/>
      <c r="O78" s="205"/>
      <c r="P78" s="205"/>
      <c r="Q78" s="205"/>
      <c r="R78" s="205" t="b">
        <v>0</v>
      </c>
      <c r="S78" s="205" t="b">
        <v>0</v>
      </c>
      <c r="T78" s="205" t="b">
        <v>0</v>
      </c>
      <c r="U78" s="222"/>
      <c r="V78" s="222"/>
    </row>
    <row r="79" outlineLevel="1">
      <c r="A79" s="222"/>
      <c r="B79" s="343" t="s">
        <v>5490</v>
      </c>
      <c r="C79" s="199" t="s">
        <v>5491</v>
      </c>
      <c r="D79" s="233"/>
      <c r="E79" s="199" t="s">
        <v>5492</v>
      </c>
      <c r="F79" s="200" t="s">
        <v>5493</v>
      </c>
      <c r="G79" s="199" t="s">
        <v>5495</v>
      </c>
      <c r="H79" s="231"/>
      <c r="J79" s="233"/>
      <c r="K79" s="203"/>
      <c r="L79" s="203"/>
      <c r="M79" s="204"/>
      <c r="N79" s="204"/>
      <c r="O79" s="205"/>
      <c r="P79" s="205"/>
      <c r="Q79" s="205"/>
      <c r="R79" s="205" t="b">
        <v>0</v>
      </c>
      <c r="S79" s="205" t="b">
        <v>0</v>
      </c>
      <c r="T79" s="205" t="b">
        <v>0</v>
      </c>
      <c r="U79" s="222"/>
      <c r="V79" s="222"/>
    </row>
    <row r="80" outlineLevel="1">
      <c r="A80" s="222"/>
      <c r="B80" s="343" t="s">
        <v>5501</v>
      </c>
      <c r="C80" s="1937" t="s">
        <v>5502</v>
      </c>
      <c r="D80" s="114"/>
      <c r="E80" s="1937" t="s">
        <v>303</v>
      </c>
      <c r="F80" s="1939">
        <v>2.4</v>
      </c>
      <c r="G80" s="1937" t="s">
        <v>70</v>
      </c>
      <c r="H80" s="112"/>
      <c r="I80" s="224"/>
      <c r="J80" s="114"/>
      <c r="K80" s="203"/>
      <c r="L80" s="203"/>
      <c r="M80" s="204"/>
      <c r="N80" s="204"/>
      <c r="O80" s="205"/>
      <c r="P80" s="205"/>
      <c r="Q80" s="205"/>
      <c r="R80" s="205" t="b">
        <v>0</v>
      </c>
      <c r="S80" s="205" t="b">
        <v>0</v>
      </c>
      <c r="T80" s="205" t="b">
        <v>0</v>
      </c>
      <c r="U80" s="222"/>
      <c r="V80" s="222"/>
    </row>
    <row r="81" outlineLevel="1">
      <c r="A81" s="335" t="s">
        <v>5503</v>
      </c>
      <c r="B81" s="343"/>
      <c r="C81" s="199" t="s">
        <v>5504</v>
      </c>
      <c r="D81" s="314" t="s">
        <v>5505</v>
      </c>
      <c r="E81" s="199" t="s">
        <v>66</v>
      </c>
      <c r="F81" s="200">
        <v>7.199999999999999</v>
      </c>
      <c r="G81" s="199" t="s">
        <v>67</v>
      </c>
      <c r="H81" s="243" t="s">
        <v>5506</v>
      </c>
      <c r="I81" s="221"/>
      <c r="J81" s="110"/>
      <c r="K81" s="203"/>
      <c r="L81" s="203"/>
      <c r="M81" s="204"/>
      <c r="N81" s="204"/>
      <c r="O81" s="205">
        <v>0.0</v>
      </c>
      <c r="P81" s="205">
        <v>1.0</v>
      </c>
      <c r="Q81" s="205">
        <v>1.0</v>
      </c>
      <c r="R81" s="205" t="b">
        <v>1</v>
      </c>
      <c r="S81" s="205" t="b">
        <v>1</v>
      </c>
      <c r="T81" s="205"/>
      <c r="U81" s="222"/>
      <c r="V81" s="222"/>
    </row>
    <row r="82" ht="22.5" customHeight="1" outlineLevel="1">
      <c r="A82" s="222"/>
      <c r="B82" s="343" t="s">
        <v>5490</v>
      </c>
      <c r="C82" s="199" t="s">
        <v>5491</v>
      </c>
      <c r="D82" s="114"/>
      <c r="E82" s="199" t="s">
        <v>5515</v>
      </c>
      <c r="F82" s="200" t="s">
        <v>5516</v>
      </c>
      <c r="G82" s="199" t="s">
        <v>5517</v>
      </c>
      <c r="H82" s="112"/>
      <c r="I82" s="224"/>
      <c r="J82" s="114"/>
      <c r="K82" s="203"/>
      <c r="L82" s="203"/>
      <c r="M82" s="204"/>
      <c r="N82" s="204"/>
      <c r="O82" s="205"/>
      <c r="P82" s="205"/>
      <c r="Q82" s="205"/>
      <c r="R82" s="205" t="b">
        <v>0</v>
      </c>
      <c r="S82" s="205" t="b">
        <v>0</v>
      </c>
      <c r="T82" s="205" t="b">
        <v>0</v>
      </c>
      <c r="U82" s="222"/>
      <c r="V82" s="222"/>
    </row>
    <row r="83" ht="18.75" customHeight="1" outlineLevel="1">
      <c r="A83" s="335" t="s">
        <v>5519</v>
      </c>
      <c r="B83" s="343" t="s">
        <v>5520</v>
      </c>
      <c r="C83" s="199" t="s">
        <v>2537</v>
      </c>
      <c r="D83" s="2075"/>
      <c r="E83" s="199" t="s">
        <v>74</v>
      </c>
      <c r="F83" s="200">
        <v>14.4</v>
      </c>
      <c r="G83" s="199" t="s">
        <v>193</v>
      </c>
      <c r="H83" s="243" t="s">
        <v>5521</v>
      </c>
      <c r="I83" s="221"/>
      <c r="J83" s="110"/>
      <c r="K83" s="203"/>
      <c r="L83" s="203"/>
      <c r="M83" s="204"/>
      <c r="N83" s="204"/>
      <c r="O83" s="205">
        <v>0.0</v>
      </c>
      <c r="P83" s="205">
        <v>1.0</v>
      </c>
      <c r="Q83" s="205">
        <v>1.0</v>
      </c>
      <c r="R83" s="205" t="b">
        <v>1</v>
      </c>
      <c r="S83" s="205" t="b">
        <v>1</v>
      </c>
      <c r="T83" s="205"/>
      <c r="U83" s="222"/>
      <c r="V83" s="222"/>
    </row>
    <row r="84" ht="18.75" customHeight="1" outlineLevel="1">
      <c r="A84" s="222"/>
      <c r="B84" s="343" t="s">
        <v>5525</v>
      </c>
      <c r="C84" s="199" t="s">
        <v>5527</v>
      </c>
      <c r="D84" s="114"/>
      <c r="E84" s="199" t="s">
        <v>173</v>
      </c>
      <c r="F84" s="200">
        <v>12.0</v>
      </c>
      <c r="G84" s="199" t="s">
        <v>193</v>
      </c>
      <c r="H84" s="231"/>
      <c r="J84" s="233"/>
      <c r="K84" s="200"/>
      <c r="L84" s="200"/>
      <c r="M84" s="205"/>
      <c r="N84" s="205"/>
      <c r="O84" s="205"/>
      <c r="P84" s="205"/>
      <c r="Q84" s="205"/>
      <c r="R84" s="205" t="b">
        <v>0</v>
      </c>
      <c r="S84" s="205" t="b">
        <v>0</v>
      </c>
      <c r="T84" s="205" t="b">
        <v>0</v>
      </c>
      <c r="U84" s="222"/>
      <c r="V84" s="222"/>
    </row>
    <row r="85" ht="18.75" customHeight="1" outlineLevel="1">
      <c r="A85" s="222"/>
      <c r="B85" s="343" t="s">
        <v>5535</v>
      </c>
      <c r="C85" s="199" t="s">
        <v>429</v>
      </c>
      <c r="D85" s="426" t="s">
        <v>238</v>
      </c>
      <c r="E85" s="199" t="s">
        <v>58</v>
      </c>
      <c r="F85" s="200">
        <v>4.8</v>
      </c>
      <c r="G85" s="199" t="s">
        <v>59</v>
      </c>
      <c r="H85" s="231"/>
      <c r="J85" s="233"/>
      <c r="K85" s="200"/>
      <c r="L85" s="200"/>
      <c r="M85" s="205"/>
      <c r="N85" s="205"/>
      <c r="O85" s="205"/>
      <c r="P85" s="205"/>
      <c r="Q85" s="205"/>
      <c r="R85" s="205" t="b">
        <v>0</v>
      </c>
      <c r="S85" s="205" t="b">
        <v>0</v>
      </c>
      <c r="T85" s="205" t="b">
        <v>0</v>
      </c>
      <c r="U85" s="222"/>
      <c r="V85" s="222"/>
    </row>
    <row r="86" ht="18.75" customHeight="1" outlineLevel="1">
      <c r="A86" s="222"/>
      <c r="B86" s="343" t="s">
        <v>5537</v>
      </c>
      <c r="C86" s="199" t="s">
        <v>299</v>
      </c>
      <c r="D86" s="222"/>
      <c r="E86" s="199" t="s">
        <v>66</v>
      </c>
      <c r="F86" s="200">
        <v>7.199999999999999</v>
      </c>
      <c r="G86" s="199" t="s">
        <v>67</v>
      </c>
      <c r="H86" s="231"/>
      <c r="J86" s="233"/>
      <c r="K86" s="200"/>
      <c r="L86" s="200"/>
      <c r="M86" s="205"/>
      <c r="N86" s="205"/>
      <c r="O86" s="205"/>
      <c r="P86" s="205"/>
      <c r="Q86" s="205"/>
      <c r="R86" s="205" t="b">
        <v>0</v>
      </c>
      <c r="S86" s="205" t="b">
        <v>0</v>
      </c>
      <c r="T86" s="205" t="b">
        <v>0</v>
      </c>
      <c r="U86" s="222"/>
      <c r="V86" s="222"/>
    </row>
    <row r="87" ht="18.75" customHeight="1" outlineLevel="1">
      <c r="A87" s="222"/>
      <c r="B87" s="343" t="s">
        <v>5538</v>
      </c>
      <c r="C87" s="199" t="s">
        <v>835</v>
      </c>
      <c r="D87" s="222"/>
      <c r="E87" s="199" t="s">
        <v>66</v>
      </c>
      <c r="F87" s="200">
        <v>7.199999999999999</v>
      </c>
      <c r="G87" s="199" t="s">
        <v>67</v>
      </c>
      <c r="H87" s="231"/>
      <c r="J87" s="233"/>
      <c r="K87" s="200"/>
      <c r="L87" s="200"/>
      <c r="M87" s="205"/>
      <c r="N87" s="205"/>
      <c r="O87" s="205"/>
      <c r="P87" s="205"/>
      <c r="Q87" s="205"/>
      <c r="R87" s="205" t="b">
        <v>0</v>
      </c>
      <c r="S87" s="205" t="b">
        <v>0</v>
      </c>
      <c r="T87" s="205" t="b">
        <v>0</v>
      </c>
      <c r="U87" s="222"/>
      <c r="V87" s="222"/>
    </row>
    <row r="88" ht="18.75" customHeight="1" outlineLevel="1">
      <c r="A88" s="222"/>
      <c r="B88" s="343" t="s">
        <v>5543</v>
      </c>
      <c r="C88" s="199" t="s">
        <v>924</v>
      </c>
      <c r="D88" s="222"/>
      <c r="E88" s="199" t="s">
        <v>5547</v>
      </c>
      <c r="F88" s="200" t="s">
        <v>5549</v>
      </c>
      <c r="G88" s="345" t="s">
        <v>1854</v>
      </c>
      <c r="H88" s="231"/>
      <c r="J88" s="233"/>
      <c r="K88" s="200"/>
      <c r="L88" s="200"/>
      <c r="M88" s="205"/>
      <c r="N88" s="205"/>
      <c r="O88" s="205"/>
      <c r="P88" s="205"/>
      <c r="Q88" s="205"/>
      <c r="R88" s="205" t="b">
        <v>0</v>
      </c>
      <c r="S88" s="205" t="b">
        <v>0</v>
      </c>
      <c r="T88" s="205" t="b">
        <v>0</v>
      </c>
      <c r="U88" s="222"/>
      <c r="V88" s="222"/>
    </row>
    <row r="89" ht="18.75" customHeight="1" outlineLevel="1">
      <c r="A89" s="222"/>
      <c r="B89" s="343" t="s">
        <v>5551</v>
      </c>
      <c r="C89" s="199" t="s">
        <v>96</v>
      </c>
      <c r="D89" s="222"/>
      <c r="E89" s="199" t="s">
        <v>5547</v>
      </c>
      <c r="F89" s="200" t="s">
        <v>5549</v>
      </c>
      <c r="G89" s="199" t="s">
        <v>3666</v>
      </c>
      <c r="H89" s="231"/>
      <c r="J89" s="233"/>
      <c r="K89" s="200"/>
      <c r="L89" s="200"/>
      <c r="M89" s="205"/>
      <c r="N89" s="205"/>
      <c r="O89" s="205"/>
      <c r="P89" s="205"/>
      <c r="Q89" s="205"/>
      <c r="R89" s="205" t="b">
        <v>0</v>
      </c>
      <c r="S89" s="205" t="b">
        <v>0</v>
      </c>
      <c r="T89" s="205" t="b">
        <v>0</v>
      </c>
      <c r="U89" s="222"/>
      <c r="V89" s="222"/>
    </row>
    <row r="90" ht="18.75" customHeight="1" outlineLevel="1">
      <c r="A90" s="222"/>
      <c r="B90" s="343" t="s">
        <v>5552</v>
      </c>
      <c r="C90" s="199" t="s">
        <v>65</v>
      </c>
      <c r="D90" s="207"/>
      <c r="E90" s="199" t="s">
        <v>90</v>
      </c>
      <c r="F90" s="200">
        <v>9.6</v>
      </c>
      <c r="G90" s="199" t="s">
        <v>91</v>
      </c>
      <c r="H90" s="231"/>
      <c r="J90" s="233"/>
      <c r="K90" s="200"/>
      <c r="L90" s="200"/>
      <c r="M90" s="205"/>
      <c r="N90" s="205"/>
      <c r="O90" s="205"/>
      <c r="P90" s="205"/>
      <c r="Q90" s="205"/>
      <c r="R90" s="205" t="b">
        <v>0</v>
      </c>
      <c r="S90" s="205" t="b">
        <v>0</v>
      </c>
      <c r="T90" s="205" t="b">
        <v>0</v>
      </c>
      <c r="U90" s="222"/>
      <c r="V90" s="222"/>
    </row>
    <row r="91" ht="18.75" customHeight="1" outlineLevel="1">
      <c r="A91" s="222"/>
      <c r="B91" s="343" t="s">
        <v>5560</v>
      </c>
      <c r="C91" s="199" t="s">
        <v>5491</v>
      </c>
      <c r="D91" s="704"/>
      <c r="E91" s="199" t="s">
        <v>5562</v>
      </c>
      <c r="F91" s="200" t="s">
        <v>5563</v>
      </c>
      <c r="G91" s="199" t="s">
        <v>5517</v>
      </c>
      <c r="H91" s="231"/>
      <c r="J91" s="233"/>
      <c r="K91" s="200"/>
      <c r="L91" s="200"/>
      <c r="M91" s="205"/>
      <c r="N91" s="205"/>
      <c r="O91" s="205"/>
      <c r="P91" s="205"/>
      <c r="Q91" s="205"/>
      <c r="R91" s="205" t="b">
        <v>0</v>
      </c>
      <c r="S91" s="205" t="b">
        <v>0</v>
      </c>
      <c r="T91" s="205" t="b">
        <v>0</v>
      </c>
      <c r="U91" s="222"/>
      <c r="V91" s="222"/>
    </row>
    <row r="92" ht="18.75" customHeight="1" outlineLevel="1">
      <c r="A92" s="222"/>
      <c r="B92" s="343" t="s">
        <v>5564</v>
      </c>
      <c r="C92" s="704"/>
      <c r="D92" s="2204" t="s">
        <v>5565</v>
      </c>
      <c r="E92" s="704"/>
      <c r="F92" s="704"/>
      <c r="G92" s="704"/>
      <c r="H92" s="112"/>
      <c r="I92" s="224"/>
      <c r="J92" s="114"/>
      <c r="K92" s="200"/>
      <c r="L92" s="200"/>
      <c r="M92" s="205"/>
      <c r="N92" s="205"/>
      <c r="O92" s="205"/>
      <c r="P92" s="205"/>
      <c r="Q92" s="205"/>
      <c r="R92" s="205" t="b">
        <v>0</v>
      </c>
      <c r="S92" s="205" t="b">
        <v>0</v>
      </c>
      <c r="T92" s="205" t="b">
        <v>0</v>
      </c>
      <c r="U92" s="207"/>
      <c r="V92" s="207"/>
    </row>
    <row r="93" outlineLevel="1">
      <c r="A93" s="324" t="s">
        <v>5567</v>
      </c>
      <c r="B93" s="117"/>
      <c r="C93" s="327" t="s">
        <v>48</v>
      </c>
      <c r="D93" s="327" t="s">
        <v>49</v>
      </c>
      <c r="E93" s="328" t="s">
        <v>50</v>
      </c>
      <c r="F93" s="329" t="s">
        <v>51</v>
      </c>
      <c r="G93" s="328" t="s">
        <v>52</v>
      </c>
      <c r="H93" s="331" t="s">
        <v>53</v>
      </c>
      <c r="I93" s="120"/>
      <c r="J93" s="117"/>
      <c r="K93" s="333" t="s">
        <v>180</v>
      </c>
      <c r="L93" s="333" t="s">
        <v>181</v>
      </c>
      <c r="M93" s="333" t="s">
        <v>182</v>
      </c>
      <c r="N93" s="333" t="s">
        <v>183</v>
      </c>
      <c r="O93" s="334" t="s">
        <v>184</v>
      </c>
      <c r="P93" s="333" t="s">
        <v>185</v>
      </c>
      <c r="Q93" s="334" t="s">
        <v>186</v>
      </c>
      <c r="R93" s="333" t="s">
        <v>317</v>
      </c>
      <c r="S93" s="334" t="s">
        <v>318</v>
      </c>
      <c r="T93" s="334" t="s">
        <v>319</v>
      </c>
      <c r="U93" s="334" t="s">
        <v>320</v>
      </c>
      <c r="V93" s="3181" t="s">
        <v>321</v>
      </c>
    </row>
    <row r="94" outlineLevel="1">
      <c r="A94" s="335" t="s">
        <v>5577</v>
      </c>
      <c r="B94" s="343"/>
      <c r="C94" s="199" t="s">
        <v>5578</v>
      </c>
      <c r="D94" s="704"/>
      <c r="E94" s="199" t="s">
        <v>145</v>
      </c>
      <c r="F94" s="200">
        <v>8.4</v>
      </c>
      <c r="G94" s="199" t="s">
        <v>70</v>
      </c>
      <c r="H94" s="228" t="s">
        <v>5579</v>
      </c>
      <c r="I94" s="120"/>
      <c r="J94" s="117"/>
      <c r="K94" s="203"/>
      <c r="L94" s="203"/>
      <c r="M94" s="204"/>
      <c r="N94" s="204"/>
      <c r="O94" s="205">
        <v>0.0</v>
      </c>
      <c r="P94" s="205">
        <v>1.0</v>
      </c>
      <c r="Q94" s="205">
        <v>1.0</v>
      </c>
      <c r="R94" s="205" t="b">
        <v>1</v>
      </c>
      <c r="S94" s="205" t="b">
        <v>1</v>
      </c>
      <c r="T94" s="205"/>
      <c r="U94" s="344" t="s">
        <v>5580</v>
      </c>
      <c r="V94" s="344" t="b">
        <v>1</v>
      </c>
    </row>
    <row r="95" outlineLevel="1">
      <c r="A95" s="335" t="s">
        <v>5585</v>
      </c>
      <c r="B95" s="343" t="s">
        <v>402</v>
      </c>
      <c r="C95" s="199" t="s">
        <v>5586</v>
      </c>
      <c r="D95" s="2075"/>
      <c r="E95" s="199" t="s">
        <v>194</v>
      </c>
      <c r="F95" s="200">
        <v>3.5999999999999996</v>
      </c>
      <c r="G95" s="199" t="s">
        <v>292</v>
      </c>
      <c r="H95" s="243" t="s">
        <v>5588</v>
      </c>
      <c r="I95" s="221"/>
      <c r="J95" s="110"/>
      <c r="K95" s="203"/>
      <c r="L95" s="203"/>
      <c r="M95" s="204"/>
      <c r="N95" s="204"/>
      <c r="O95" s="205">
        <v>0.0</v>
      </c>
      <c r="P95" s="205">
        <v>1.0</v>
      </c>
      <c r="Q95" s="205">
        <v>1.0</v>
      </c>
      <c r="R95" s="205" t="b">
        <v>1</v>
      </c>
      <c r="S95" s="205" t="b">
        <v>1</v>
      </c>
      <c r="T95" s="205"/>
      <c r="U95" s="222"/>
      <c r="V95" s="222"/>
    </row>
    <row r="96" outlineLevel="1">
      <c r="A96" s="222"/>
      <c r="B96" s="343" t="s">
        <v>418</v>
      </c>
      <c r="C96" s="199" t="s">
        <v>5597</v>
      </c>
      <c r="D96" s="114"/>
      <c r="E96" s="199" t="s">
        <v>58</v>
      </c>
      <c r="F96" s="200">
        <v>4.8</v>
      </c>
      <c r="G96" s="199" t="s">
        <v>292</v>
      </c>
      <c r="H96" s="112"/>
      <c r="I96" s="224"/>
      <c r="J96" s="114"/>
      <c r="K96" s="200"/>
      <c r="L96" s="200"/>
      <c r="M96" s="205"/>
      <c r="N96" s="205"/>
      <c r="O96" s="205">
        <v>0.0</v>
      </c>
      <c r="P96" s="205">
        <v>1.0</v>
      </c>
      <c r="Q96" s="205">
        <v>1.0</v>
      </c>
      <c r="R96" s="205" t="b">
        <v>1</v>
      </c>
      <c r="S96" s="205" t="b">
        <v>1</v>
      </c>
      <c r="T96" s="205"/>
      <c r="U96" s="222"/>
      <c r="V96" s="222"/>
    </row>
    <row r="97" outlineLevel="1">
      <c r="A97" s="335" t="s">
        <v>5598</v>
      </c>
      <c r="B97" s="343" t="s">
        <v>402</v>
      </c>
      <c r="C97" s="199" t="s">
        <v>5599</v>
      </c>
      <c r="D97" s="2075"/>
      <c r="E97" s="199" t="s">
        <v>194</v>
      </c>
      <c r="F97" s="200">
        <v>3.5999999999999996</v>
      </c>
      <c r="G97" s="199" t="s">
        <v>292</v>
      </c>
      <c r="H97" s="243" t="s">
        <v>5603</v>
      </c>
      <c r="I97" s="221"/>
      <c r="J97" s="110"/>
      <c r="K97" s="203"/>
      <c r="L97" s="203"/>
      <c r="M97" s="204"/>
      <c r="N97" s="204"/>
      <c r="O97" s="205">
        <v>0.0</v>
      </c>
      <c r="P97" s="205">
        <v>1.0</v>
      </c>
      <c r="Q97" s="205">
        <v>1.0</v>
      </c>
      <c r="R97" s="205" t="b">
        <v>1</v>
      </c>
      <c r="S97" s="205" t="b">
        <v>1</v>
      </c>
      <c r="T97" s="205"/>
      <c r="U97" s="222"/>
      <c r="V97" s="222"/>
    </row>
    <row r="98" outlineLevel="1">
      <c r="A98" s="222"/>
      <c r="B98" s="343" t="s">
        <v>418</v>
      </c>
      <c r="C98" s="199" t="s">
        <v>5609</v>
      </c>
      <c r="D98" s="114"/>
      <c r="E98" s="199" t="s">
        <v>58</v>
      </c>
      <c r="F98" s="200">
        <v>4.8</v>
      </c>
      <c r="G98" s="199" t="s">
        <v>292</v>
      </c>
      <c r="H98" s="112"/>
      <c r="I98" s="224"/>
      <c r="J98" s="114"/>
      <c r="K98" s="200"/>
      <c r="L98" s="200"/>
      <c r="M98" s="205"/>
      <c r="N98" s="205"/>
      <c r="O98" s="205">
        <v>0.0</v>
      </c>
      <c r="P98" s="205">
        <v>1.0</v>
      </c>
      <c r="Q98" s="205">
        <v>1.0</v>
      </c>
      <c r="R98" s="205" t="b">
        <v>1</v>
      </c>
      <c r="S98" s="205" t="b">
        <v>1</v>
      </c>
      <c r="T98" s="205"/>
      <c r="U98" s="222"/>
      <c r="V98" s="222"/>
    </row>
    <row r="99" outlineLevel="1">
      <c r="A99" s="335" t="s">
        <v>614</v>
      </c>
      <c r="B99" s="343"/>
      <c r="C99" s="704"/>
      <c r="D99" s="704"/>
      <c r="E99" s="704"/>
      <c r="F99" s="704"/>
      <c r="G99" s="704"/>
      <c r="H99" s="228" t="s">
        <v>5610</v>
      </c>
      <c r="I99" s="120"/>
      <c r="J99" s="117"/>
      <c r="K99" s="200"/>
      <c r="L99" s="200"/>
      <c r="M99" s="205"/>
      <c r="N99" s="205"/>
      <c r="O99" s="205"/>
      <c r="P99" s="205"/>
      <c r="Q99" s="205"/>
      <c r="R99" s="205" t="b">
        <v>0</v>
      </c>
      <c r="S99" s="205" t="b">
        <v>0</v>
      </c>
      <c r="T99" s="205" t="b">
        <v>0</v>
      </c>
      <c r="U99" s="207"/>
      <c r="V99" s="207"/>
    </row>
    <row r="100" outlineLevel="1">
      <c r="A100" s="324" t="s">
        <v>5614</v>
      </c>
      <c r="B100" s="117"/>
      <c r="C100" s="327" t="s">
        <v>48</v>
      </c>
      <c r="D100" s="327" t="s">
        <v>49</v>
      </c>
      <c r="E100" s="328" t="s">
        <v>50</v>
      </c>
      <c r="F100" s="329" t="s">
        <v>51</v>
      </c>
      <c r="G100" s="328" t="s">
        <v>52</v>
      </c>
      <c r="H100" s="331" t="s">
        <v>53</v>
      </c>
      <c r="I100" s="120"/>
      <c r="J100" s="117"/>
      <c r="K100" s="333" t="s">
        <v>180</v>
      </c>
      <c r="L100" s="333" t="s">
        <v>181</v>
      </c>
      <c r="M100" s="333" t="s">
        <v>182</v>
      </c>
      <c r="N100" s="333" t="s">
        <v>183</v>
      </c>
      <c r="O100" s="334" t="s">
        <v>184</v>
      </c>
      <c r="P100" s="333" t="s">
        <v>185</v>
      </c>
      <c r="Q100" s="334" t="s">
        <v>186</v>
      </c>
      <c r="R100" s="333" t="s">
        <v>317</v>
      </c>
      <c r="S100" s="334" t="s">
        <v>318</v>
      </c>
      <c r="T100" s="334" t="s">
        <v>319</v>
      </c>
      <c r="U100" s="334" t="s">
        <v>320</v>
      </c>
      <c r="V100" s="3181" t="s">
        <v>321</v>
      </c>
    </row>
    <row r="101" outlineLevel="1">
      <c r="A101" s="2787" t="s">
        <v>5620</v>
      </c>
      <c r="B101" s="388" t="s">
        <v>3807</v>
      </c>
      <c r="C101" s="386"/>
      <c r="D101" s="355" t="s">
        <v>122</v>
      </c>
      <c r="E101" s="386"/>
      <c r="F101" s="385"/>
      <c r="G101" s="414"/>
      <c r="H101" s="228" t="s">
        <v>5629</v>
      </c>
      <c r="I101" s="120"/>
      <c r="J101" s="117"/>
      <c r="K101" s="387"/>
      <c r="L101" s="387"/>
      <c r="M101" s="387"/>
      <c r="N101" s="387"/>
      <c r="O101" s="2788"/>
      <c r="P101" s="2789"/>
      <c r="Q101" s="2789"/>
      <c r="R101" s="2790"/>
      <c r="S101" s="2791"/>
      <c r="T101" s="2792"/>
      <c r="U101" s="205" t="s">
        <v>5580</v>
      </c>
      <c r="V101" s="205" t="b">
        <v>1</v>
      </c>
    </row>
    <row r="102" outlineLevel="1">
      <c r="A102" s="207"/>
      <c r="B102" s="343" t="s">
        <v>5501</v>
      </c>
      <c r="C102" s="386"/>
      <c r="D102" s="2204" t="s">
        <v>150</v>
      </c>
      <c r="E102" s="1325"/>
      <c r="F102" s="2044"/>
      <c r="G102" s="596"/>
      <c r="H102" s="228"/>
      <c r="I102" s="120"/>
      <c r="J102" s="117"/>
      <c r="K102" s="387"/>
      <c r="L102" s="387"/>
      <c r="M102" s="387"/>
      <c r="N102" s="387"/>
      <c r="O102" s="2788"/>
      <c r="P102" s="2789"/>
      <c r="Q102" s="2789"/>
      <c r="R102" s="2790"/>
      <c r="S102" s="2791"/>
      <c r="T102" s="2792"/>
      <c r="U102" s="205" t="s">
        <v>5580</v>
      </c>
      <c r="V102" s="205" t="b">
        <v>0</v>
      </c>
    </row>
    <row r="103" outlineLevel="1">
      <c r="A103" s="324" t="s">
        <v>5638</v>
      </c>
      <c r="B103" s="117"/>
      <c r="C103" s="327" t="s">
        <v>48</v>
      </c>
      <c r="D103" s="327" t="s">
        <v>49</v>
      </c>
      <c r="E103" s="328" t="s">
        <v>50</v>
      </c>
      <c r="F103" s="329" t="s">
        <v>51</v>
      </c>
      <c r="G103" s="328" t="s">
        <v>52</v>
      </c>
      <c r="H103" s="331" t="s">
        <v>53</v>
      </c>
      <c r="I103" s="120"/>
      <c r="J103" s="117"/>
      <c r="K103" s="333" t="s">
        <v>180</v>
      </c>
      <c r="L103" s="333" t="s">
        <v>181</v>
      </c>
      <c r="M103" s="333" t="s">
        <v>182</v>
      </c>
      <c r="N103" s="333" t="s">
        <v>183</v>
      </c>
      <c r="O103" s="334" t="s">
        <v>184</v>
      </c>
      <c r="P103" s="333" t="s">
        <v>185</v>
      </c>
      <c r="Q103" s="334" t="s">
        <v>186</v>
      </c>
      <c r="R103" s="333" t="s">
        <v>317</v>
      </c>
      <c r="S103" s="334" t="s">
        <v>318</v>
      </c>
      <c r="T103" s="334" t="s">
        <v>319</v>
      </c>
      <c r="U103" s="334" t="s">
        <v>320</v>
      </c>
      <c r="V103" s="3181" t="s">
        <v>321</v>
      </c>
    </row>
    <row r="104" outlineLevel="1">
      <c r="A104" s="358" t="s">
        <v>5650</v>
      </c>
      <c r="B104" s="388" t="s">
        <v>3130</v>
      </c>
      <c r="C104" s="199" t="s">
        <v>1531</v>
      </c>
      <c r="D104" s="314" t="s">
        <v>165</v>
      </c>
      <c r="E104" s="199" t="s">
        <v>592</v>
      </c>
      <c r="F104" s="200">
        <v>1.7999999999999998</v>
      </c>
      <c r="G104" s="199" t="s">
        <v>292</v>
      </c>
      <c r="H104" s="243" t="s">
        <v>5651</v>
      </c>
      <c r="I104" s="221"/>
      <c r="J104" s="110"/>
      <c r="K104" s="200"/>
      <c r="L104" s="200"/>
      <c r="M104" s="205"/>
      <c r="N104" s="205"/>
      <c r="O104" s="205">
        <v>0.0</v>
      </c>
      <c r="P104" s="205">
        <v>1.0</v>
      </c>
      <c r="Q104" s="205">
        <v>1.0</v>
      </c>
      <c r="R104" s="205" t="b">
        <v>1</v>
      </c>
      <c r="S104" s="205" t="b">
        <v>1</v>
      </c>
      <c r="T104" s="205"/>
      <c r="U104" s="344" t="s">
        <v>5580</v>
      </c>
      <c r="V104" s="344" t="b">
        <v>1</v>
      </c>
    </row>
    <row r="105" outlineLevel="1">
      <c r="A105" s="207"/>
      <c r="B105" s="388" t="s">
        <v>1014</v>
      </c>
      <c r="C105" s="199" t="s">
        <v>914</v>
      </c>
      <c r="D105" s="114"/>
      <c r="E105" s="199" t="s">
        <v>74</v>
      </c>
      <c r="F105" s="200">
        <v>14.399999999999999</v>
      </c>
      <c r="G105" s="199" t="s">
        <v>193</v>
      </c>
      <c r="H105" s="112"/>
      <c r="I105" s="224"/>
      <c r="J105" s="114"/>
      <c r="K105" s="200"/>
      <c r="L105" s="200"/>
      <c r="M105" s="205"/>
      <c r="N105" s="205"/>
      <c r="O105" s="205">
        <v>0.0</v>
      </c>
      <c r="P105" s="205">
        <v>1.0</v>
      </c>
      <c r="Q105" s="205">
        <v>1.0</v>
      </c>
      <c r="R105" s="205" t="b">
        <v>1</v>
      </c>
      <c r="S105" s="205" t="b">
        <v>1</v>
      </c>
      <c r="T105" s="205"/>
      <c r="U105" s="207"/>
      <c r="V105" s="207"/>
    </row>
    <row r="106" outlineLevel="1">
      <c r="A106" s="358" t="s">
        <v>5669</v>
      </c>
      <c r="B106" s="388" t="s">
        <v>3130</v>
      </c>
      <c r="C106" s="199" t="s">
        <v>5673</v>
      </c>
      <c r="D106" s="314" t="s">
        <v>172</v>
      </c>
      <c r="E106" s="199" t="s">
        <v>194</v>
      </c>
      <c r="F106" s="200">
        <v>3.5999999999999996</v>
      </c>
      <c r="G106" s="199" t="s">
        <v>292</v>
      </c>
      <c r="H106" s="243" t="s">
        <v>5678</v>
      </c>
      <c r="I106" s="221"/>
      <c r="J106" s="110"/>
      <c r="K106" s="200"/>
      <c r="L106" s="200"/>
      <c r="M106" s="205"/>
      <c r="N106" s="205"/>
      <c r="O106" s="205">
        <v>0.0</v>
      </c>
      <c r="P106" s="205">
        <v>1.0</v>
      </c>
      <c r="Q106" s="205">
        <v>1.0</v>
      </c>
      <c r="R106" s="205" t="b">
        <v>1</v>
      </c>
      <c r="S106" s="205" t="b">
        <v>1</v>
      </c>
      <c r="T106" s="205"/>
      <c r="U106" s="344" t="s">
        <v>5580</v>
      </c>
      <c r="V106" s="344" t="b">
        <v>1</v>
      </c>
    </row>
    <row r="107" outlineLevel="1">
      <c r="A107" s="207"/>
      <c r="B107" s="388" t="s">
        <v>1014</v>
      </c>
      <c r="C107" s="199" t="s">
        <v>914</v>
      </c>
      <c r="D107" s="114"/>
      <c r="E107" s="199" t="s">
        <v>1066</v>
      </c>
      <c r="F107" s="200">
        <v>26.4</v>
      </c>
      <c r="G107" s="199" t="s">
        <v>147</v>
      </c>
      <c r="H107" s="112"/>
      <c r="I107" s="224"/>
      <c r="J107" s="114"/>
      <c r="K107" s="200"/>
      <c r="L107" s="200"/>
      <c r="M107" s="205"/>
      <c r="N107" s="205"/>
      <c r="O107" s="205">
        <v>0.0</v>
      </c>
      <c r="P107" s="205">
        <v>1.0</v>
      </c>
      <c r="Q107" s="205">
        <v>1.0</v>
      </c>
      <c r="R107" s="205" t="b">
        <v>1</v>
      </c>
      <c r="S107" s="205" t="b">
        <v>1</v>
      </c>
      <c r="T107" s="205"/>
      <c r="U107" s="207"/>
      <c r="V107" s="207"/>
    </row>
    <row r="108" ht="26.25" customHeight="1" outlineLevel="1">
      <c r="A108" s="358" t="s">
        <v>5693</v>
      </c>
      <c r="B108" s="388" t="s">
        <v>3130</v>
      </c>
      <c r="C108" s="199" t="s">
        <v>2807</v>
      </c>
      <c r="D108" s="314" t="s">
        <v>98</v>
      </c>
      <c r="E108" s="199" t="s">
        <v>592</v>
      </c>
      <c r="F108" s="200">
        <v>1.7999999999999998</v>
      </c>
      <c r="G108" s="199" t="s">
        <v>292</v>
      </c>
      <c r="H108" s="243" t="s">
        <v>5694</v>
      </c>
      <c r="I108" s="221"/>
      <c r="J108" s="110"/>
      <c r="K108" s="200"/>
      <c r="L108" s="200"/>
      <c r="M108" s="205"/>
      <c r="N108" s="205"/>
      <c r="O108" s="205">
        <v>0.0</v>
      </c>
      <c r="P108" s="205">
        <v>1.0</v>
      </c>
      <c r="Q108" s="205">
        <v>1.0</v>
      </c>
      <c r="R108" s="205" t="b">
        <v>1</v>
      </c>
      <c r="S108" s="205" t="b">
        <v>1</v>
      </c>
      <c r="T108" s="205"/>
      <c r="U108" s="344" t="s">
        <v>5580</v>
      </c>
      <c r="V108" s="344" t="b">
        <v>1</v>
      </c>
    </row>
    <row r="109" ht="26.25" customHeight="1" outlineLevel="1">
      <c r="A109" s="207"/>
      <c r="B109" s="388" t="s">
        <v>1400</v>
      </c>
      <c r="C109" s="199" t="s">
        <v>5705</v>
      </c>
      <c r="D109" s="114"/>
      <c r="E109" s="199" t="s">
        <v>927</v>
      </c>
      <c r="F109" s="200" t="s">
        <v>928</v>
      </c>
      <c r="G109" s="199" t="s">
        <v>937</v>
      </c>
      <c r="H109" s="112"/>
      <c r="I109" s="224"/>
      <c r="J109" s="114"/>
      <c r="K109" s="200"/>
      <c r="L109" s="200"/>
      <c r="M109" s="205"/>
      <c r="N109" s="205"/>
      <c r="O109" s="205">
        <v>0.0</v>
      </c>
      <c r="P109" s="205">
        <v>1.0</v>
      </c>
      <c r="Q109" s="205">
        <v>1.0</v>
      </c>
      <c r="R109" s="205" t="b">
        <v>1</v>
      </c>
      <c r="S109" s="205" t="b">
        <v>1</v>
      </c>
      <c r="T109" s="205"/>
      <c r="U109" s="207"/>
      <c r="V109" s="207"/>
    </row>
    <row r="110" ht="17.25" customHeight="1" outlineLevel="1">
      <c r="A110" s="358" t="s">
        <v>5717</v>
      </c>
      <c r="B110" s="388" t="s">
        <v>3130</v>
      </c>
      <c r="C110" s="199" t="s">
        <v>5719</v>
      </c>
      <c r="D110" s="314" t="s">
        <v>121</v>
      </c>
      <c r="E110" s="199" t="s">
        <v>303</v>
      </c>
      <c r="F110" s="200">
        <v>2.4</v>
      </c>
      <c r="G110" s="199" t="s">
        <v>292</v>
      </c>
      <c r="H110" s="243" t="s">
        <v>5720</v>
      </c>
      <c r="I110" s="221"/>
      <c r="J110" s="110"/>
      <c r="K110" s="200"/>
      <c r="L110" s="200"/>
      <c r="M110" s="205"/>
      <c r="N110" s="205"/>
      <c r="O110" s="205">
        <v>0.0</v>
      </c>
      <c r="P110" s="205">
        <v>1.0</v>
      </c>
      <c r="Q110" s="205">
        <v>1.0</v>
      </c>
      <c r="R110" s="205" t="b">
        <v>1</v>
      </c>
      <c r="S110" s="205" t="b">
        <v>1</v>
      </c>
      <c r="T110" s="205"/>
      <c r="U110" s="344" t="s">
        <v>5580</v>
      </c>
      <c r="V110" s="344" t="b">
        <v>1</v>
      </c>
    </row>
    <row r="111" ht="17.25" customHeight="1" outlineLevel="1">
      <c r="A111" s="222"/>
      <c r="B111" s="388" t="s">
        <v>5731</v>
      </c>
      <c r="C111" s="199" t="s">
        <v>905</v>
      </c>
      <c r="D111" s="233"/>
      <c r="E111" s="199" t="s">
        <v>451</v>
      </c>
      <c r="F111" s="200">
        <v>0.0</v>
      </c>
      <c r="G111" s="414"/>
      <c r="H111" s="231"/>
      <c r="J111" s="233"/>
      <c r="K111" s="200"/>
      <c r="L111" s="200"/>
      <c r="M111" s="205"/>
      <c r="N111" s="205"/>
      <c r="O111" s="205"/>
      <c r="P111" s="205"/>
      <c r="Q111" s="205"/>
      <c r="R111" s="205" t="b">
        <v>0</v>
      </c>
      <c r="S111" s="205" t="b">
        <v>0</v>
      </c>
      <c r="T111" s="205" t="b">
        <v>0</v>
      </c>
      <c r="U111" s="222"/>
      <c r="V111" s="222"/>
    </row>
    <row r="112" ht="17.25" customHeight="1" outlineLevel="1">
      <c r="A112" s="207"/>
      <c r="B112" s="388" t="s">
        <v>1400</v>
      </c>
      <c r="C112" s="199" t="s">
        <v>5733</v>
      </c>
      <c r="D112" s="114"/>
      <c r="E112" s="199" t="s">
        <v>5735</v>
      </c>
      <c r="F112" s="200" t="s">
        <v>5736</v>
      </c>
      <c r="G112" s="199" t="s">
        <v>1466</v>
      </c>
      <c r="H112" s="112"/>
      <c r="I112" s="224"/>
      <c r="J112" s="114"/>
      <c r="K112" s="200"/>
      <c r="L112" s="200"/>
      <c r="M112" s="205"/>
      <c r="N112" s="205"/>
      <c r="O112" s="205">
        <v>0.0</v>
      </c>
      <c r="P112" s="205">
        <v>1.0</v>
      </c>
      <c r="Q112" s="205">
        <v>1.0</v>
      </c>
      <c r="R112" s="205" t="b">
        <v>1</v>
      </c>
      <c r="S112" s="205" t="b">
        <v>1</v>
      </c>
      <c r="T112" s="205"/>
      <c r="U112" s="207"/>
      <c r="V112" s="207"/>
    </row>
    <row r="113" outlineLevel="1">
      <c r="A113" s="1237" t="s">
        <v>5745</v>
      </c>
      <c r="B113" s="848"/>
      <c r="C113" s="199" t="s">
        <v>5747</v>
      </c>
      <c r="D113" s="355" t="s">
        <v>159</v>
      </c>
      <c r="E113" s="199" t="s">
        <v>451</v>
      </c>
      <c r="F113" s="200">
        <v>0.0</v>
      </c>
      <c r="G113" s="414"/>
      <c r="H113" s="228" t="s">
        <v>5749</v>
      </c>
      <c r="I113" s="120"/>
      <c r="J113" s="117"/>
      <c r="K113" s="200"/>
      <c r="L113" s="200"/>
      <c r="M113" s="205"/>
      <c r="N113" s="205"/>
      <c r="O113" s="205">
        <v>0.0</v>
      </c>
      <c r="P113" s="205">
        <v>1.0</v>
      </c>
      <c r="Q113" s="205">
        <v>1.0</v>
      </c>
      <c r="R113" s="205" t="b">
        <v>1</v>
      </c>
      <c r="S113" s="205" t="b">
        <v>1</v>
      </c>
      <c r="T113" s="205"/>
      <c r="U113" s="205" t="s">
        <v>5580</v>
      </c>
      <c r="V113" s="205" t="b">
        <v>1</v>
      </c>
    </row>
    <row r="114" outlineLevel="1">
      <c r="A114" s="1237" t="s">
        <v>5756</v>
      </c>
      <c r="B114" s="848"/>
      <c r="C114" s="199" t="s">
        <v>524</v>
      </c>
      <c r="D114" s="355" t="s">
        <v>98</v>
      </c>
      <c r="E114" s="199" t="s">
        <v>5759</v>
      </c>
      <c r="F114" s="200" t="s">
        <v>5760</v>
      </c>
      <c r="G114" s="199" t="s">
        <v>5761</v>
      </c>
      <c r="H114" s="228" t="s">
        <v>5762</v>
      </c>
      <c r="I114" s="120"/>
      <c r="J114" s="117"/>
      <c r="K114" s="200"/>
      <c r="L114" s="200"/>
      <c r="M114" s="205"/>
      <c r="N114" s="205"/>
      <c r="O114" s="205">
        <v>0.0</v>
      </c>
      <c r="P114" s="205">
        <v>1.0</v>
      </c>
      <c r="Q114" s="205">
        <v>1.0</v>
      </c>
      <c r="R114" s="205" t="b">
        <v>1</v>
      </c>
      <c r="S114" s="205" t="b">
        <v>1</v>
      </c>
      <c r="T114" s="205"/>
      <c r="U114" s="205" t="s">
        <v>5580</v>
      </c>
      <c r="V114" s="205" t="b">
        <v>1</v>
      </c>
    </row>
    <row r="115" outlineLevel="1">
      <c r="A115" s="1237" t="s">
        <v>5763</v>
      </c>
      <c r="B115" s="848"/>
      <c r="C115" s="199" t="s">
        <v>524</v>
      </c>
      <c r="D115" s="355" t="s">
        <v>211</v>
      </c>
      <c r="E115" s="199" t="s">
        <v>5764</v>
      </c>
      <c r="F115" s="200" t="s">
        <v>5765</v>
      </c>
      <c r="G115" s="199" t="s">
        <v>5766</v>
      </c>
      <c r="H115" s="228" t="s">
        <v>5768</v>
      </c>
      <c r="I115" s="120"/>
      <c r="J115" s="117"/>
      <c r="K115" s="200"/>
      <c r="L115" s="200"/>
      <c r="M115" s="205"/>
      <c r="N115" s="205"/>
      <c r="O115" s="205">
        <v>0.0</v>
      </c>
      <c r="P115" s="205">
        <v>1.0</v>
      </c>
      <c r="Q115" s="205">
        <v>1.0</v>
      </c>
      <c r="R115" s="205" t="b">
        <v>1</v>
      </c>
      <c r="S115" s="205" t="b">
        <v>1</v>
      </c>
      <c r="T115" s="205"/>
      <c r="U115" s="205" t="s">
        <v>5580</v>
      </c>
      <c r="V115" s="205" t="b">
        <v>1</v>
      </c>
    </row>
    <row r="116" outlineLevel="1">
      <c r="A116" s="1237" t="s">
        <v>5778</v>
      </c>
      <c r="B116" s="848"/>
      <c r="C116" s="199" t="s">
        <v>5779</v>
      </c>
      <c r="D116" s="355" t="s">
        <v>3461</v>
      </c>
      <c r="E116" s="199" t="s">
        <v>5780</v>
      </c>
      <c r="F116" s="200" t="s">
        <v>5781</v>
      </c>
      <c r="G116" s="199" t="s">
        <v>5782</v>
      </c>
      <c r="H116" s="228" t="s">
        <v>5783</v>
      </c>
      <c r="I116" s="120"/>
      <c r="J116" s="117"/>
      <c r="K116" s="200"/>
      <c r="L116" s="200"/>
      <c r="M116" s="205"/>
      <c r="N116" s="205"/>
      <c r="O116" s="205">
        <v>0.0</v>
      </c>
      <c r="P116" s="205">
        <v>1.0</v>
      </c>
      <c r="Q116" s="205">
        <v>1.0</v>
      </c>
      <c r="R116" s="205" t="b">
        <v>1</v>
      </c>
      <c r="S116" s="205" t="b">
        <v>1</v>
      </c>
      <c r="T116" s="205"/>
      <c r="U116" s="205" t="s">
        <v>5580</v>
      </c>
      <c r="V116" s="205" t="b">
        <v>1</v>
      </c>
    </row>
    <row r="117" outlineLevel="1">
      <c r="A117" s="1237" t="s">
        <v>5788</v>
      </c>
      <c r="B117" s="848"/>
      <c r="C117" s="199" t="s">
        <v>130</v>
      </c>
      <c r="D117" s="355" t="s">
        <v>165</v>
      </c>
      <c r="E117" s="199" t="s">
        <v>429</v>
      </c>
      <c r="F117" s="200">
        <v>1.2</v>
      </c>
      <c r="G117" s="199" t="s">
        <v>292</v>
      </c>
      <c r="H117" s="228" t="s">
        <v>5794</v>
      </c>
      <c r="I117" s="120"/>
      <c r="J117" s="117"/>
      <c r="K117" s="200"/>
      <c r="L117" s="200"/>
      <c r="M117" s="205"/>
      <c r="N117" s="205"/>
      <c r="O117" s="205">
        <v>0.0</v>
      </c>
      <c r="P117" s="205">
        <v>1.0</v>
      </c>
      <c r="Q117" s="205">
        <v>1.0</v>
      </c>
      <c r="R117" s="205" t="b">
        <v>1</v>
      </c>
      <c r="S117" s="205" t="b">
        <v>1</v>
      </c>
      <c r="T117" s="205"/>
      <c r="U117" s="205" t="s">
        <v>5580</v>
      </c>
      <c r="V117" s="205" t="b">
        <v>1</v>
      </c>
    </row>
    <row r="118" outlineLevel="1">
      <c r="A118" s="1237" t="s">
        <v>5796</v>
      </c>
      <c r="B118" s="848"/>
      <c r="C118" s="199" t="s">
        <v>5797</v>
      </c>
      <c r="D118" s="355" t="s">
        <v>464</v>
      </c>
      <c r="E118" s="199" t="s">
        <v>429</v>
      </c>
      <c r="F118" s="200">
        <v>1.2</v>
      </c>
      <c r="G118" s="199" t="s">
        <v>292</v>
      </c>
      <c r="H118" s="228" t="s">
        <v>5798</v>
      </c>
      <c r="I118" s="120"/>
      <c r="J118" s="117"/>
      <c r="K118" s="200"/>
      <c r="L118" s="200"/>
      <c r="M118" s="205"/>
      <c r="N118" s="205"/>
      <c r="O118" s="205">
        <v>0.0</v>
      </c>
      <c r="P118" s="205">
        <v>1.0</v>
      </c>
      <c r="Q118" s="205">
        <v>1.0</v>
      </c>
      <c r="R118" s="205" t="b">
        <v>1</v>
      </c>
      <c r="S118" s="205" t="b">
        <v>1</v>
      </c>
      <c r="T118" s="205"/>
      <c r="U118" s="205" t="s">
        <v>5580</v>
      </c>
      <c r="V118" s="205" t="b">
        <v>1</v>
      </c>
    </row>
    <row r="119" outlineLevel="1">
      <c r="A119" s="358" t="s">
        <v>5804</v>
      </c>
      <c r="B119" s="848"/>
      <c r="C119" s="199" t="s">
        <v>5811</v>
      </c>
      <c r="D119" s="314" t="s">
        <v>833</v>
      </c>
      <c r="E119" s="199" t="s">
        <v>194</v>
      </c>
      <c r="F119" s="200">
        <v>3.6</v>
      </c>
      <c r="G119" s="199" t="s">
        <v>292</v>
      </c>
      <c r="H119" s="243" t="s">
        <v>5813</v>
      </c>
      <c r="I119" s="221"/>
      <c r="J119" s="110"/>
      <c r="K119" s="200"/>
      <c r="L119" s="200"/>
      <c r="M119" s="205"/>
      <c r="N119" s="205"/>
      <c r="O119" s="205">
        <v>0.0</v>
      </c>
      <c r="P119" s="205">
        <v>1.0</v>
      </c>
      <c r="Q119" s="205">
        <v>1.0</v>
      </c>
      <c r="R119" s="205" t="b">
        <v>1</v>
      </c>
      <c r="S119" s="205" t="b">
        <v>1</v>
      </c>
      <c r="T119" s="205"/>
      <c r="U119" s="344" t="s">
        <v>5580</v>
      </c>
      <c r="V119" s="344" t="b">
        <v>1</v>
      </c>
    </row>
    <row r="120" outlineLevel="1">
      <c r="A120" s="207"/>
      <c r="B120" s="388" t="s">
        <v>1820</v>
      </c>
      <c r="C120" s="199" t="s">
        <v>5811</v>
      </c>
      <c r="D120" s="114"/>
      <c r="E120" s="199" t="s">
        <v>451</v>
      </c>
      <c r="F120" s="200">
        <v>0.0</v>
      </c>
      <c r="G120" s="414"/>
      <c r="H120" s="112"/>
      <c r="I120" s="224"/>
      <c r="J120" s="114"/>
      <c r="K120" s="200"/>
      <c r="L120" s="200"/>
      <c r="M120" s="205"/>
      <c r="N120" s="205"/>
      <c r="O120" s="205"/>
      <c r="P120" s="205"/>
      <c r="Q120" s="205"/>
      <c r="R120" s="205" t="b">
        <v>0</v>
      </c>
      <c r="S120" s="205" t="b">
        <v>0</v>
      </c>
      <c r="T120" s="205" t="b">
        <v>0</v>
      </c>
      <c r="U120" s="207"/>
      <c r="V120" s="207"/>
    </row>
    <row r="121" outlineLevel="1">
      <c r="A121" s="358" t="s">
        <v>5825</v>
      </c>
      <c r="B121" s="388" t="s">
        <v>640</v>
      </c>
      <c r="C121" s="199" t="s">
        <v>5826</v>
      </c>
      <c r="D121" s="314" t="s">
        <v>5828</v>
      </c>
      <c r="E121" s="199" t="s">
        <v>3974</v>
      </c>
      <c r="F121" s="200">
        <v>5.04</v>
      </c>
      <c r="G121" s="199" t="s">
        <v>59</v>
      </c>
      <c r="H121" s="243" t="s">
        <v>5836</v>
      </c>
      <c r="I121" s="221"/>
      <c r="J121" s="110"/>
      <c r="K121" s="200"/>
      <c r="L121" s="200"/>
      <c r="M121" s="205"/>
      <c r="N121" s="205"/>
      <c r="O121" s="205">
        <v>0.0</v>
      </c>
      <c r="P121" s="205">
        <v>1.0</v>
      </c>
      <c r="Q121" s="205">
        <v>1.0</v>
      </c>
      <c r="R121" s="205" t="b">
        <v>1</v>
      </c>
      <c r="S121" s="205" t="b">
        <v>1</v>
      </c>
      <c r="T121" s="205"/>
      <c r="U121" s="344" t="s">
        <v>5580</v>
      </c>
      <c r="V121" s="344" t="b">
        <v>1</v>
      </c>
    </row>
    <row r="122" outlineLevel="1">
      <c r="A122" s="222"/>
      <c r="B122" s="388" t="s">
        <v>646</v>
      </c>
      <c r="C122" s="199" t="s">
        <v>5846</v>
      </c>
      <c r="D122" s="233"/>
      <c r="E122" s="199" t="s">
        <v>3974</v>
      </c>
      <c r="F122" s="200">
        <v>5.04</v>
      </c>
      <c r="G122" s="199" t="s">
        <v>59</v>
      </c>
      <c r="H122" s="231"/>
      <c r="J122" s="233"/>
      <c r="K122" s="200"/>
      <c r="L122" s="200"/>
      <c r="M122" s="205"/>
      <c r="N122" s="205"/>
      <c r="O122" s="205"/>
      <c r="P122" s="205"/>
      <c r="Q122" s="205"/>
      <c r="R122" s="205" t="b">
        <v>0</v>
      </c>
      <c r="S122" s="205" t="b">
        <v>0</v>
      </c>
      <c r="T122" s="205" t="b">
        <v>0</v>
      </c>
      <c r="U122" s="222"/>
      <c r="V122" s="222"/>
    </row>
    <row r="123" outlineLevel="1">
      <c r="A123" s="222"/>
      <c r="B123" s="388" t="s">
        <v>649</v>
      </c>
      <c r="C123" s="199" t="s">
        <v>5853</v>
      </c>
      <c r="D123" s="233"/>
      <c r="E123" s="199" t="s">
        <v>3974</v>
      </c>
      <c r="F123" s="200">
        <v>5.04</v>
      </c>
      <c r="G123" s="199" t="s">
        <v>59</v>
      </c>
      <c r="H123" s="231"/>
      <c r="J123" s="233"/>
      <c r="K123" s="200"/>
      <c r="L123" s="200"/>
      <c r="M123" s="205"/>
      <c r="N123" s="205"/>
      <c r="O123" s="205"/>
      <c r="P123" s="205"/>
      <c r="Q123" s="205"/>
      <c r="R123" s="205" t="b">
        <v>0</v>
      </c>
      <c r="S123" s="205" t="b">
        <v>0</v>
      </c>
      <c r="T123" s="205" t="b">
        <v>0</v>
      </c>
      <c r="U123" s="222"/>
      <c r="V123" s="222"/>
    </row>
    <row r="124" outlineLevel="1">
      <c r="A124" s="222"/>
      <c r="B124" s="388" t="s">
        <v>5093</v>
      </c>
      <c r="C124" s="199" t="s">
        <v>5854</v>
      </c>
      <c r="D124" s="233"/>
      <c r="E124" s="199" t="s">
        <v>3974</v>
      </c>
      <c r="F124" s="200">
        <v>5.04</v>
      </c>
      <c r="G124" s="199" t="s">
        <v>59</v>
      </c>
      <c r="H124" s="231"/>
      <c r="J124" s="233"/>
      <c r="K124" s="200"/>
      <c r="L124" s="200"/>
      <c r="M124" s="205"/>
      <c r="N124" s="205"/>
      <c r="O124" s="205"/>
      <c r="P124" s="205"/>
      <c r="Q124" s="205"/>
      <c r="R124" s="205" t="b">
        <v>0</v>
      </c>
      <c r="S124" s="205" t="b">
        <v>0</v>
      </c>
      <c r="T124" s="205" t="b">
        <v>0</v>
      </c>
      <c r="U124" s="222"/>
      <c r="V124" s="222"/>
    </row>
    <row r="125" outlineLevel="1">
      <c r="A125" s="222"/>
      <c r="B125" s="388" t="s">
        <v>5859</v>
      </c>
      <c r="C125" s="199" t="s">
        <v>5860</v>
      </c>
      <c r="D125" s="233"/>
      <c r="E125" s="199" t="s">
        <v>3974</v>
      </c>
      <c r="F125" s="200">
        <v>5.04</v>
      </c>
      <c r="G125" s="199" t="s">
        <v>59</v>
      </c>
      <c r="H125" s="231"/>
      <c r="J125" s="233"/>
      <c r="K125" s="200"/>
      <c r="L125" s="200"/>
      <c r="M125" s="205"/>
      <c r="N125" s="205"/>
      <c r="O125" s="205"/>
      <c r="P125" s="205"/>
      <c r="Q125" s="205"/>
      <c r="R125" s="205" t="b">
        <v>0</v>
      </c>
      <c r="S125" s="205" t="b">
        <v>0</v>
      </c>
      <c r="T125" s="205" t="b">
        <v>0</v>
      </c>
      <c r="U125" s="222"/>
      <c r="V125" s="222"/>
    </row>
    <row r="126" outlineLevel="1">
      <c r="A126" s="207"/>
      <c r="B126" s="388" t="s">
        <v>418</v>
      </c>
      <c r="C126" s="199" t="s">
        <v>5867</v>
      </c>
      <c r="D126" s="114"/>
      <c r="E126" s="199" t="s">
        <v>191</v>
      </c>
      <c r="F126" s="200">
        <v>13.2</v>
      </c>
      <c r="G126" s="199" t="s">
        <v>168</v>
      </c>
      <c r="H126" s="112"/>
      <c r="I126" s="224"/>
      <c r="J126" s="114"/>
      <c r="K126" s="200"/>
      <c r="L126" s="200"/>
      <c r="M126" s="205"/>
      <c r="N126" s="205"/>
      <c r="O126" s="205">
        <v>0.0</v>
      </c>
      <c r="P126" s="205">
        <v>1.0</v>
      </c>
      <c r="Q126" s="205">
        <v>1.0</v>
      </c>
      <c r="R126" s="205" t="b">
        <v>1</v>
      </c>
      <c r="S126" s="205" t="b">
        <v>1</v>
      </c>
      <c r="T126" s="205"/>
      <c r="U126" s="207"/>
      <c r="V126" s="207"/>
    </row>
    <row r="127" ht="40.5" customHeight="1" outlineLevel="1">
      <c r="A127" s="358" t="s">
        <v>5868</v>
      </c>
      <c r="B127" s="388" t="s">
        <v>170</v>
      </c>
      <c r="C127" s="199" t="s">
        <v>5869</v>
      </c>
      <c r="D127" s="2075"/>
      <c r="E127" s="199" t="s">
        <v>3368</v>
      </c>
      <c r="F127" s="200">
        <v>0.12</v>
      </c>
      <c r="G127" s="414"/>
      <c r="H127" s="243" t="s">
        <v>5873</v>
      </c>
      <c r="I127" s="221"/>
      <c r="J127" s="110"/>
      <c r="K127" s="200"/>
      <c r="L127" s="200"/>
      <c r="M127" s="205"/>
      <c r="N127" s="205"/>
      <c r="O127" s="205">
        <v>0.0</v>
      </c>
      <c r="P127" s="205">
        <v>1.0</v>
      </c>
      <c r="Q127" s="205">
        <v>1.0</v>
      </c>
      <c r="R127" s="205" t="b">
        <v>1</v>
      </c>
      <c r="S127" s="205" t="b">
        <v>1</v>
      </c>
      <c r="T127" s="205"/>
      <c r="U127" s="344" t="s">
        <v>5580</v>
      </c>
      <c r="V127" s="344" t="b">
        <v>1</v>
      </c>
    </row>
    <row r="128" ht="40.5" customHeight="1" outlineLevel="1">
      <c r="A128" s="207"/>
      <c r="B128" s="388" t="s">
        <v>177</v>
      </c>
      <c r="C128" s="199" t="s">
        <v>309</v>
      </c>
      <c r="D128" s="114"/>
      <c r="E128" s="199" t="s">
        <v>5880</v>
      </c>
      <c r="F128" s="200" t="s">
        <v>5881</v>
      </c>
      <c r="G128" s="414"/>
      <c r="H128" s="112"/>
      <c r="I128" s="224"/>
      <c r="J128" s="114"/>
      <c r="K128" s="200"/>
      <c r="L128" s="200"/>
      <c r="M128" s="205"/>
      <c r="N128" s="205"/>
      <c r="O128" s="205">
        <v>0.0</v>
      </c>
      <c r="P128" s="205">
        <v>1.0</v>
      </c>
      <c r="Q128" s="205">
        <v>1.0</v>
      </c>
      <c r="R128" s="205" t="b">
        <v>1</v>
      </c>
      <c r="S128" s="205" t="b">
        <v>1</v>
      </c>
      <c r="T128" s="205"/>
      <c r="U128" s="207"/>
      <c r="V128" s="207"/>
    </row>
    <row r="129" outlineLevel="1">
      <c r="A129" s="324" t="s">
        <v>5882</v>
      </c>
      <c r="B129" s="117"/>
      <c r="C129" s="327" t="s">
        <v>48</v>
      </c>
      <c r="D129" s="327" t="s">
        <v>49</v>
      </c>
      <c r="E129" s="328" t="s">
        <v>50</v>
      </c>
      <c r="F129" s="329" t="s">
        <v>51</v>
      </c>
      <c r="G129" s="328" t="s">
        <v>52</v>
      </c>
      <c r="H129" s="331" t="s">
        <v>53</v>
      </c>
      <c r="I129" s="120"/>
      <c r="J129" s="117"/>
      <c r="K129" s="333" t="s">
        <v>180</v>
      </c>
      <c r="L129" s="333" t="s">
        <v>181</v>
      </c>
      <c r="M129" s="333" t="s">
        <v>182</v>
      </c>
      <c r="N129" s="333" t="s">
        <v>183</v>
      </c>
      <c r="O129" s="334" t="s">
        <v>184</v>
      </c>
      <c r="P129" s="333" t="s">
        <v>185</v>
      </c>
      <c r="Q129" s="334" t="s">
        <v>186</v>
      </c>
      <c r="R129" s="333" t="s">
        <v>317</v>
      </c>
      <c r="S129" s="334" t="s">
        <v>318</v>
      </c>
      <c r="T129" s="334" t="s">
        <v>319</v>
      </c>
      <c r="U129" s="334" t="s">
        <v>320</v>
      </c>
      <c r="V129" s="3181" t="s">
        <v>321</v>
      </c>
    </row>
    <row r="130" outlineLevel="1">
      <c r="A130" s="1237" t="s">
        <v>5902</v>
      </c>
      <c r="B130" s="848"/>
      <c r="C130" s="448"/>
      <c r="D130" s="355" t="s">
        <v>190</v>
      </c>
      <c r="E130" s="448"/>
      <c r="F130" s="448"/>
      <c r="G130" s="448"/>
      <c r="H130" s="228" t="s">
        <v>5906</v>
      </c>
      <c r="I130" s="120"/>
      <c r="J130" s="117"/>
      <c r="K130" s="200"/>
      <c r="L130" s="200"/>
      <c r="M130" s="205"/>
      <c r="N130" s="205"/>
      <c r="O130" s="205">
        <v>0.0</v>
      </c>
      <c r="P130" s="205">
        <v>1.0</v>
      </c>
      <c r="Q130" s="205">
        <v>1.0</v>
      </c>
      <c r="R130" s="205" t="b">
        <v>1</v>
      </c>
      <c r="S130" s="205" t="b">
        <v>1</v>
      </c>
      <c r="T130" s="205"/>
      <c r="U130" s="205" t="s">
        <v>5580</v>
      </c>
      <c r="V130" s="205" t="b">
        <v>1</v>
      </c>
    </row>
    <row r="131" outlineLevel="1">
      <c r="A131" s="1237" t="s">
        <v>5913</v>
      </c>
      <c r="B131" s="848"/>
      <c r="C131" s="448"/>
      <c r="D131" s="355" t="s">
        <v>458</v>
      </c>
      <c r="E131" s="448"/>
      <c r="F131" s="448"/>
      <c r="G131" s="448"/>
      <c r="H131" s="228" t="s">
        <v>5914</v>
      </c>
      <c r="I131" s="120"/>
      <c r="J131" s="117"/>
      <c r="K131" s="200"/>
      <c r="L131" s="200"/>
      <c r="M131" s="205"/>
      <c r="N131" s="205"/>
      <c r="O131" s="205">
        <v>0.0</v>
      </c>
      <c r="P131" s="205">
        <v>1.0</v>
      </c>
      <c r="Q131" s="205">
        <v>1.0</v>
      </c>
      <c r="R131" s="205" t="b">
        <v>1</v>
      </c>
      <c r="S131" s="205" t="b">
        <v>1</v>
      </c>
      <c r="T131" s="205"/>
      <c r="U131" s="205" t="s">
        <v>5580</v>
      </c>
      <c r="V131" s="205" t="b">
        <v>1</v>
      </c>
    </row>
    <row r="132" outlineLevel="1">
      <c r="A132" s="1237" t="s">
        <v>5918</v>
      </c>
      <c r="B132" s="848"/>
      <c r="C132" s="448"/>
      <c r="D132" s="355" t="s">
        <v>65</v>
      </c>
      <c r="E132" s="448"/>
      <c r="F132" s="448"/>
      <c r="G132" s="448"/>
      <c r="H132" s="228" t="s">
        <v>5921</v>
      </c>
      <c r="I132" s="120"/>
      <c r="J132" s="117"/>
      <c r="K132" s="200"/>
      <c r="L132" s="200"/>
      <c r="M132" s="205"/>
      <c r="N132" s="205"/>
      <c r="O132" s="205">
        <v>0.0</v>
      </c>
      <c r="P132" s="205">
        <v>1.0</v>
      </c>
      <c r="Q132" s="205">
        <v>1.0</v>
      </c>
      <c r="R132" s="205" t="b">
        <v>1</v>
      </c>
      <c r="S132" s="205" t="b">
        <v>1</v>
      </c>
      <c r="T132" s="205"/>
      <c r="U132" s="205" t="s">
        <v>5580</v>
      </c>
      <c r="V132" s="205" t="b">
        <v>1</v>
      </c>
    </row>
    <row r="133" ht="19.5" customHeight="1" outlineLevel="1">
      <c r="A133" s="358" t="s">
        <v>5927</v>
      </c>
      <c r="B133" s="848"/>
      <c r="C133" s="448"/>
      <c r="D133" s="314" t="s">
        <v>5928</v>
      </c>
      <c r="E133" s="448"/>
      <c r="F133" s="448"/>
      <c r="G133" s="448"/>
      <c r="H133" s="243" t="s">
        <v>5929</v>
      </c>
      <c r="I133" s="221"/>
      <c r="J133" s="110"/>
      <c r="K133" s="200"/>
      <c r="L133" s="200"/>
      <c r="M133" s="205"/>
      <c r="N133" s="205"/>
      <c r="O133" s="205">
        <v>0.0</v>
      </c>
      <c r="P133" s="205">
        <v>1.0</v>
      </c>
      <c r="Q133" s="205">
        <v>1.0</v>
      </c>
      <c r="R133" s="205" t="b">
        <v>1</v>
      </c>
      <c r="S133" s="205" t="b">
        <v>1</v>
      </c>
      <c r="T133" s="205"/>
      <c r="U133" s="344" t="s">
        <v>5580</v>
      </c>
      <c r="V133" s="344" t="b">
        <v>1</v>
      </c>
    </row>
    <row r="134" ht="19.5" customHeight="1" outlineLevel="1">
      <c r="A134" s="207"/>
      <c r="B134" s="388" t="s">
        <v>359</v>
      </c>
      <c r="C134" s="199" t="s">
        <v>2636</v>
      </c>
      <c r="D134" s="114"/>
      <c r="E134" s="199" t="s">
        <v>205</v>
      </c>
      <c r="F134" s="200">
        <v>18.0</v>
      </c>
      <c r="G134" s="199" t="s">
        <v>124</v>
      </c>
      <c r="H134" s="112"/>
      <c r="I134" s="224"/>
      <c r="J134" s="114"/>
      <c r="K134" s="593"/>
      <c r="L134" s="593"/>
      <c r="M134" s="3184"/>
      <c r="N134" s="3184"/>
      <c r="O134" s="3184"/>
      <c r="P134" s="3184"/>
      <c r="Q134" s="3184"/>
      <c r="R134" s="3184" t="b">
        <v>0</v>
      </c>
      <c r="S134" s="3184" t="b">
        <v>0</v>
      </c>
      <c r="T134" s="3184" t="b">
        <v>0</v>
      </c>
      <c r="U134" s="207"/>
      <c r="V134" s="207"/>
    </row>
    <row r="135" outlineLevel="1">
      <c r="A135" s="3185" t="s">
        <v>5949</v>
      </c>
      <c r="B135" s="3186"/>
      <c r="C135" s="199" t="s">
        <v>5954</v>
      </c>
      <c r="D135" s="355" t="s">
        <v>65</v>
      </c>
      <c r="E135" s="448"/>
      <c r="F135" s="448"/>
      <c r="G135" s="448"/>
      <c r="H135" s="228" t="s">
        <v>5957</v>
      </c>
      <c r="I135" s="120"/>
      <c r="J135" s="117"/>
      <c r="K135" s="3187"/>
      <c r="L135" s="3187"/>
      <c r="M135" s="1521"/>
      <c r="N135" s="1521"/>
      <c r="O135" s="1521">
        <v>0.0</v>
      </c>
      <c r="P135" s="1521">
        <v>1.0</v>
      </c>
      <c r="Q135" s="1521">
        <v>1.0</v>
      </c>
      <c r="R135" s="1521" t="b">
        <v>1</v>
      </c>
      <c r="S135" s="1521" t="b">
        <v>1</v>
      </c>
      <c r="T135" s="1521"/>
      <c r="U135" s="205" t="s">
        <v>5580</v>
      </c>
      <c r="V135" s="1521" t="b">
        <v>1</v>
      </c>
    </row>
    <row r="136" outlineLevel="1">
      <c r="A136" s="3188" t="s">
        <v>5966</v>
      </c>
      <c r="B136" s="3189"/>
      <c r="C136" s="199" t="s">
        <v>5976</v>
      </c>
      <c r="D136" s="3190" t="s">
        <v>165</v>
      </c>
      <c r="E136" s="448"/>
      <c r="F136" s="448"/>
      <c r="G136" s="448"/>
      <c r="H136" s="228" t="s">
        <v>5977</v>
      </c>
      <c r="I136" s="120"/>
      <c r="J136" s="117"/>
      <c r="K136" s="3191"/>
      <c r="L136" s="3191"/>
      <c r="M136" s="3082"/>
      <c r="N136" s="3082"/>
      <c r="O136" s="3082">
        <v>0.0</v>
      </c>
      <c r="P136" s="3082">
        <v>1.0</v>
      </c>
      <c r="Q136" s="3082">
        <v>1.0</v>
      </c>
      <c r="R136" s="3082" t="b">
        <v>1</v>
      </c>
      <c r="S136" s="3082" t="b">
        <v>1</v>
      </c>
      <c r="T136" s="3082"/>
      <c r="U136" s="205" t="s">
        <v>5580</v>
      </c>
      <c r="V136" s="3082" t="b">
        <v>1</v>
      </c>
    </row>
    <row r="137" ht="25.5" customHeight="1" outlineLevel="1">
      <c r="A137" s="358" t="s">
        <v>5986</v>
      </c>
      <c r="B137" s="388" t="s">
        <v>5987</v>
      </c>
      <c r="C137" s="448"/>
      <c r="D137" s="3192" t="s">
        <v>495</v>
      </c>
      <c r="E137" s="448"/>
      <c r="F137" s="448"/>
      <c r="G137" s="448"/>
      <c r="H137" s="243" t="s">
        <v>5988</v>
      </c>
      <c r="I137" s="221"/>
      <c r="J137" s="110"/>
      <c r="K137" s="200"/>
      <c r="L137" s="200"/>
      <c r="M137" s="205"/>
      <c r="N137" s="205"/>
      <c r="O137" s="205">
        <v>0.0</v>
      </c>
      <c r="P137" s="205">
        <v>1.0</v>
      </c>
      <c r="Q137" s="205">
        <v>1.0</v>
      </c>
      <c r="R137" s="205" t="b">
        <v>1</v>
      </c>
      <c r="S137" s="205" t="b">
        <v>1</v>
      </c>
      <c r="T137" s="205"/>
      <c r="U137" s="344" t="s">
        <v>5580</v>
      </c>
      <c r="V137" s="344" t="b">
        <v>1</v>
      </c>
    </row>
    <row r="138" ht="25.5" customHeight="1" outlineLevel="1">
      <c r="A138" s="207"/>
      <c r="B138" s="388" t="s">
        <v>5995</v>
      </c>
      <c r="C138" s="448"/>
      <c r="D138" s="3192" t="s">
        <v>213</v>
      </c>
      <c r="E138" s="448"/>
      <c r="F138" s="448"/>
      <c r="G138" s="448"/>
      <c r="H138" s="112"/>
      <c r="I138" s="224"/>
      <c r="J138" s="114"/>
      <c r="K138" s="200"/>
      <c r="L138" s="200"/>
      <c r="M138" s="205"/>
      <c r="N138" s="205"/>
      <c r="O138" s="205"/>
      <c r="P138" s="205"/>
      <c r="Q138" s="205"/>
      <c r="R138" s="205" t="b">
        <v>0</v>
      </c>
      <c r="S138" s="205" t="b">
        <v>0</v>
      </c>
      <c r="T138" s="205" t="b">
        <v>0</v>
      </c>
      <c r="U138" s="207"/>
      <c r="V138" s="207"/>
    </row>
    <row r="139" outlineLevel="1">
      <c r="A139" s="1237" t="s">
        <v>6005</v>
      </c>
      <c r="B139" s="848"/>
      <c r="C139" s="448"/>
      <c r="D139" s="3192" t="s">
        <v>429</v>
      </c>
      <c r="E139" s="448"/>
      <c r="F139" s="448"/>
      <c r="G139" s="448"/>
      <c r="H139" s="228" t="s">
        <v>6006</v>
      </c>
      <c r="I139" s="120"/>
      <c r="J139" s="117"/>
      <c r="K139" s="200"/>
      <c r="L139" s="200"/>
      <c r="M139" s="205"/>
      <c r="N139" s="205"/>
      <c r="O139" s="205">
        <v>0.0</v>
      </c>
      <c r="P139" s="205">
        <v>1.0</v>
      </c>
      <c r="Q139" s="205">
        <v>1.0</v>
      </c>
      <c r="R139" s="205" t="b">
        <v>1</v>
      </c>
      <c r="S139" s="205" t="b">
        <v>1</v>
      </c>
      <c r="T139" s="205"/>
      <c r="U139" s="205" t="s">
        <v>5580</v>
      </c>
      <c r="V139" s="205" t="b">
        <v>1</v>
      </c>
    </row>
    <row r="140">
      <c r="A140" s="312"/>
      <c r="B140" s="315"/>
      <c r="C140" s="317"/>
      <c r="D140" s="317"/>
      <c r="E140" s="318"/>
      <c r="F140" s="318"/>
      <c r="G140" s="318"/>
      <c r="H140" s="319"/>
      <c r="I140" s="319"/>
      <c r="J140" s="320"/>
      <c r="K140" s="320"/>
      <c r="L140" s="320"/>
      <c r="M140" s="320"/>
      <c r="N140" s="320"/>
      <c r="O140" s="320"/>
      <c r="P140" s="320"/>
      <c r="Q140" s="180"/>
      <c r="R140" s="180"/>
      <c r="S140" s="180"/>
      <c r="T140" s="180"/>
      <c r="U140" s="180"/>
      <c r="V140" s="180"/>
    </row>
    <row r="141">
      <c r="A141" s="390" t="s">
        <v>442</v>
      </c>
      <c r="B141" s="110"/>
      <c r="C141" s="319"/>
      <c r="D141" s="319"/>
      <c r="E141" s="320"/>
      <c r="F141" s="392"/>
      <c r="G141" s="392"/>
      <c r="H141" s="320"/>
      <c r="I141" s="320"/>
      <c r="J141" s="320"/>
      <c r="K141" s="320"/>
      <c r="L141" s="320"/>
      <c r="M141" s="320"/>
      <c r="N141" s="180"/>
      <c r="O141" s="180"/>
      <c r="P141" s="180"/>
      <c r="Q141" s="320"/>
      <c r="R141" s="320"/>
      <c r="S141" s="320"/>
      <c r="T141" s="320"/>
      <c r="U141" s="320"/>
      <c r="V141" s="320"/>
    </row>
    <row r="142" outlineLevel="1">
      <c r="A142" s="112"/>
      <c r="B142" s="114"/>
      <c r="C142" s="393" t="s">
        <v>48</v>
      </c>
      <c r="D142" s="393" t="s">
        <v>49</v>
      </c>
      <c r="E142" s="393" t="s">
        <v>50</v>
      </c>
      <c r="F142" s="396" t="s">
        <v>51</v>
      </c>
      <c r="G142" s="319"/>
      <c r="H142" s="319"/>
      <c r="I142" s="319"/>
      <c r="J142" s="320"/>
      <c r="K142" s="320"/>
      <c r="L142" s="320"/>
      <c r="M142" s="320"/>
      <c r="N142" s="320"/>
      <c r="O142" s="320"/>
      <c r="P142" s="320"/>
      <c r="Q142" s="320"/>
      <c r="R142" s="320"/>
      <c r="S142" s="320"/>
      <c r="T142" s="320"/>
      <c r="U142" s="320"/>
      <c r="V142" s="320"/>
    </row>
    <row r="143" outlineLevel="1">
      <c r="A143" s="398" t="s">
        <v>449</v>
      </c>
      <c r="B143" s="399" t="s">
        <v>449</v>
      </c>
      <c r="C143" s="127" t="s">
        <v>429</v>
      </c>
      <c r="D143" s="127" t="s">
        <v>66</v>
      </c>
      <c r="E143" s="127" t="s">
        <v>452</v>
      </c>
      <c r="F143" s="200">
        <v>1.56</v>
      </c>
      <c r="G143" s="319"/>
      <c r="H143" s="319"/>
      <c r="I143" s="319"/>
      <c r="J143" s="320"/>
      <c r="K143" s="320"/>
      <c r="L143" s="320"/>
      <c r="M143" s="320"/>
      <c r="N143" s="320"/>
      <c r="O143" s="320"/>
      <c r="P143" s="320"/>
      <c r="Q143" s="320"/>
      <c r="R143" s="320"/>
      <c r="S143" s="320"/>
      <c r="T143" s="320"/>
      <c r="U143" s="320"/>
      <c r="V143" s="320"/>
    </row>
    <row r="144" outlineLevel="1">
      <c r="A144" s="400" t="s">
        <v>454</v>
      </c>
      <c r="B144" s="399" t="s">
        <v>455</v>
      </c>
      <c r="C144" s="127" t="s">
        <v>105</v>
      </c>
      <c r="D144" s="127" t="s">
        <v>65</v>
      </c>
      <c r="E144" s="401"/>
      <c r="F144" s="402"/>
      <c r="G144" s="402"/>
      <c r="H144" s="319"/>
      <c r="I144" s="319"/>
      <c r="J144" s="320"/>
      <c r="K144" s="320"/>
      <c r="L144" s="320"/>
      <c r="M144" s="320"/>
      <c r="N144" s="320"/>
      <c r="O144" s="320"/>
      <c r="P144" s="320"/>
      <c r="Q144" s="320"/>
      <c r="R144" s="320"/>
      <c r="S144" s="320"/>
      <c r="T144" s="320"/>
      <c r="U144" s="320"/>
      <c r="V144" s="320"/>
    </row>
    <row r="145" outlineLevel="1">
      <c r="A145" s="231"/>
      <c r="B145" s="399" t="s">
        <v>456</v>
      </c>
      <c r="C145" s="127" t="s">
        <v>457</v>
      </c>
      <c r="D145" s="127" t="s">
        <v>458</v>
      </c>
      <c r="E145" s="401"/>
      <c r="F145" s="402"/>
      <c r="G145" s="402"/>
      <c r="H145" s="319"/>
      <c r="I145" s="319"/>
      <c r="J145" s="320"/>
      <c r="K145" s="320"/>
      <c r="L145" s="320"/>
      <c r="M145" s="320"/>
      <c r="N145" s="320"/>
      <c r="O145" s="320"/>
      <c r="P145" s="320"/>
      <c r="Q145" s="320"/>
      <c r="R145" s="320"/>
      <c r="S145" s="320"/>
      <c r="T145" s="320"/>
      <c r="U145" s="320"/>
      <c r="V145" s="320"/>
    </row>
    <row r="146" outlineLevel="1">
      <c r="A146" s="112"/>
      <c r="B146" s="399" t="s">
        <v>459</v>
      </c>
      <c r="C146" s="127" t="s">
        <v>212</v>
      </c>
      <c r="D146" s="127" t="s">
        <v>118</v>
      </c>
      <c r="E146" s="319"/>
      <c r="F146" s="402"/>
      <c r="G146" s="402"/>
      <c r="H146" s="319"/>
      <c r="I146" s="319"/>
      <c r="J146" s="320"/>
      <c r="K146" s="320"/>
      <c r="L146" s="320"/>
      <c r="M146" s="320"/>
      <c r="N146" s="320"/>
      <c r="O146" s="320"/>
      <c r="P146" s="320"/>
      <c r="Q146" s="320"/>
      <c r="R146" s="320"/>
      <c r="S146" s="320"/>
      <c r="T146" s="320"/>
      <c r="U146" s="320"/>
      <c r="V146" s="320"/>
    </row>
    <row r="147" outlineLevel="1">
      <c r="A147" s="403" t="s">
        <v>462</v>
      </c>
      <c r="B147" s="117"/>
      <c r="C147" s="393" t="s">
        <v>48</v>
      </c>
      <c r="D147" s="393" t="s">
        <v>49</v>
      </c>
      <c r="E147" s="393" t="s">
        <v>50</v>
      </c>
      <c r="F147" s="396" t="s">
        <v>51</v>
      </c>
      <c r="G147" s="1036" t="s">
        <v>53</v>
      </c>
      <c r="H147" s="120"/>
      <c r="I147" s="120"/>
      <c r="J147" s="117"/>
      <c r="K147" s="405" t="s">
        <v>180</v>
      </c>
      <c r="L147" s="405" t="s">
        <v>181</v>
      </c>
      <c r="M147" s="405" t="s">
        <v>182</v>
      </c>
      <c r="N147" s="405" t="s">
        <v>183</v>
      </c>
      <c r="O147" s="406" t="s">
        <v>184</v>
      </c>
      <c r="P147" s="405" t="s">
        <v>185</v>
      </c>
      <c r="Q147" s="406" t="s">
        <v>186</v>
      </c>
      <c r="R147" s="408"/>
      <c r="S147" s="408"/>
      <c r="T147" s="408"/>
      <c r="U147" s="408"/>
      <c r="V147" s="408"/>
    </row>
    <row r="148" outlineLevel="1">
      <c r="A148" s="411" t="s">
        <v>467</v>
      </c>
      <c r="B148" s="399" t="s">
        <v>469</v>
      </c>
      <c r="C148" s="414"/>
      <c r="D148" s="426" t="s">
        <v>345</v>
      </c>
      <c r="E148" s="414"/>
      <c r="F148" s="387"/>
      <c r="G148" s="1141"/>
      <c r="H148" s="221"/>
      <c r="I148" s="221"/>
      <c r="J148" s="110"/>
      <c r="K148" s="203"/>
      <c r="L148" s="203"/>
      <c r="M148" s="204"/>
      <c r="N148" s="205"/>
      <c r="O148" s="205">
        <v>0.0</v>
      </c>
      <c r="P148" s="205">
        <v>1.0</v>
      </c>
      <c r="Q148" s="205">
        <v>1.0</v>
      </c>
      <c r="R148" s="408"/>
      <c r="S148" s="320"/>
      <c r="T148" s="320"/>
      <c r="U148" s="320"/>
      <c r="V148" s="320"/>
    </row>
    <row r="149" outlineLevel="1">
      <c r="A149" s="207"/>
      <c r="B149" s="399" t="s">
        <v>462</v>
      </c>
      <c r="C149" s="127" t="s">
        <v>225</v>
      </c>
      <c r="D149" s="207"/>
      <c r="E149" s="199" t="s">
        <v>145</v>
      </c>
      <c r="F149" s="200">
        <v>8.4</v>
      </c>
      <c r="G149" s="112"/>
      <c r="H149" s="224"/>
      <c r="I149" s="224"/>
      <c r="J149" s="114"/>
      <c r="K149" s="203"/>
      <c r="L149" s="203"/>
      <c r="M149" s="204"/>
      <c r="N149" s="205"/>
      <c r="O149" s="407"/>
      <c r="P149" s="407"/>
      <c r="Q149" s="407"/>
      <c r="R149" s="408"/>
      <c r="S149" s="320"/>
      <c r="T149" s="320"/>
      <c r="U149" s="320"/>
      <c r="V149" s="320"/>
    </row>
    <row r="150" outlineLevel="1">
      <c r="A150" s="411" t="s">
        <v>474</v>
      </c>
      <c r="B150" s="399" t="s">
        <v>469</v>
      </c>
      <c r="C150" s="414"/>
      <c r="D150" s="426" t="s">
        <v>172</v>
      </c>
      <c r="E150" s="414"/>
      <c r="F150" s="387"/>
      <c r="G150" s="1141"/>
      <c r="H150" s="221"/>
      <c r="I150" s="221"/>
      <c r="J150" s="110"/>
      <c r="K150" s="203"/>
      <c r="L150" s="203"/>
      <c r="M150" s="204"/>
      <c r="N150" s="204"/>
      <c r="O150" s="205">
        <v>0.0</v>
      </c>
      <c r="P150" s="205">
        <v>1.0</v>
      </c>
      <c r="Q150" s="205">
        <v>1.0</v>
      </c>
      <c r="R150" s="408"/>
      <c r="S150" s="320"/>
      <c r="T150" s="320"/>
      <c r="U150" s="320"/>
      <c r="V150" s="320"/>
    </row>
    <row r="151" outlineLevel="1">
      <c r="A151" s="207"/>
      <c r="B151" s="399" t="s">
        <v>462</v>
      </c>
      <c r="C151" s="127" t="s">
        <v>327</v>
      </c>
      <c r="D151" s="207"/>
      <c r="E151" s="199" t="s">
        <v>79</v>
      </c>
      <c r="F151" s="200">
        <v>10.799999999999999</v>
      </c>
      <c r="G151" s="112"/>
      <c r="H151" s="224"/>
      <c r="I151" s="224"/>
      <c r="J151" s="114"/>
      <c r="K151" s="203"/>
      <c r="L151" s="203"/>
      <c r="M151" s="204"/>
      <c r="N151" s="204"/>
      <c r="O151" s="407"/>
      <c r="P151" s="407"/>
      <c r="Q151" s="407"/>
      <c r="R151" s="408"/>
      <c r="S151" s="320"/>
      <c r="T151" s="320"/>
      <c r="U151" s="320"/>
      <c r="V151" s="320"/>
    </row>
    <row r="152" outlineLevel="1">
      <c r="A152" s="411" t="s">
        <v>477</v>
      </c>
      <c r="B152" s="399" t="s">
        <v>469</v>
      </c>
      <c r="C152" s="414"/>
      <c r="D152" s="426" t="s">
        <v>211</v>
      </c>
      <c r="E152" s="414"/>
      <c r="F152" s="387"/>
      <c r="G152" s="1141"/>
      <c r="H152" s="221"/>
      <c r="I152" s="221"/>
      <c r="J152" s="110"/>
      <c r="K152" s="203"/>
      <c r="L152" s="203"/>
      <c r="M152" s="204"/>
      <c r="N152" s="204"/>
      <c r="O152" s="205">
        <v>0.0</v>
      </c>
      <c r="P152" s="205">
        <v>1.0</v>
      </c>
      <c r="Q152" s="205">
        <v>1.0</v>
      </c>
      <c r="R152" s="408"/>
      <c r="S152" s="320"/>
      <c r="T152" s="320"/>
      <c r="U152" s="320"/>
      <c r="V152" s="320"/>
    </row>
    <row r="153" outlineLevel="1">
      <c r="A153" s="207"/>
      <c r="B153" s="399" t="s">
        <v>462</v>
      </c>
      <c r="C153" s="127" t="s">
        <v>495</v>
      </c>
      <c r="D153" s="207"/>
      <c r="E153" s="199" t="s">
        <v>145</v>
      </c>
      <c r="F153" s="200">
        <v>8.4</v>
      </c>
      <c r="G153" s="112"/>
      <c r="H153" s="224"/>
      <c r="I153" s="224"/>
      <c r="J153" s="114"/>
      <c r="K153" s="203"/>
      <c r="L153" s="203"/>
      <c r="M153" s="204"/>
      <c r="N153" s="204"/>
      <c r="O153" s="407"/>
      <c r="P153" s="407"/>
      <c r="Q153" s="407"/>
      <c r="R153" s="408"/>
      <c r="S153" s="179"/>
      <c r="T153" s="179"/>
      <c r="U153" s="179"/>
      <c r="V153" s="179"/>
    </row>
    <row r="154" outlineLevel="1">
      <c r="A154" s="411" t="s">
        <v>482</v>
      </c>
      <c r="B154" s="399" t="s">
        <v>469</v>
      </c>
      <c r="C154" s="414"/>
      <c r="D154" s="426" t="s">
        <v>98</v>
      </c>
      <c r="E154" s="414"/>
      <c r="F154" s="387"/>
      <c r="G154" s="283" t="s">
        <v>6059</v>
      </c>
      <c r="H154" s="221"/>
      <c r="I154" s="221"/>
      <c r="J154" s="110"/>
      <c r="K154" s="203"/>
      <c r="L154" s="203"/>
      <c r="M154" s="204"/>
      <c r="N154" s="204"/>
      <c r="O154" s="205">
        <v>0.0</v>
      </c>
      <c r="P154" s="205">
        <v>1.0</v>
      </c>
      <c r="Q154" s="205">
        <v>1.0</v>
      </c>
      <c r="R154" s="408"/>
      <c r="S154" s="179"/>
      <c r="T154" s="179"/>
      <c r="U154" s="179"/>
      <c r="V154" s="179"/>
    </row>
    <row r="155" outlineLevel="1">
      <c r="A155" s="207"/>
      <c r="B155" s="399" t="s">
        <v>462</v>
      </c>
      <c r="C155" s="127" t="s">
        <v>122</v>
      </c>
      <c r="D155" s="207"/>
      <c r="E155" s="199" t="s">
        <v>66</v>
      </c>
      <c r="F155" s="200">
        <v>7.199999999999999</v>
      </c>
      <c r="G155" s="112"/>
      <c r="H155" s="224"/>
      <c r="I155" s="224"/>
      <c r="J155" s="114"/>
      <c r="K155" s="203"/>
      <c r="L155" s="203"/>
      <c r="M155" s="204"/>
      <c r="N155" s="204"/>
      <c r="O155" s="407"/>
      <c r="P155" s="407"/>
      <c r="Q155" s="407"/>
      <c r="R155" s="408"/>
      <c r="S155" s="179"/>
      <c r="T155" s="179"/>
      <c r="U155" s="179"/>
      <c r="V155" s="179"/>
    </row>
    <row r="156">
      <c r="A156" s="312"/>
      <c r="B156" s="315"/>
      <c r="C156" s="317"/>
      <c r="D156" s="317"/>
      <c r="E156" s="319"/>
      <c r="F156" s="248"/>
      <c r="G156" s="248"/>
      <c r="H156" s="319"/>
      <c r="I156" s="319"/>
      <c r="J156" s="320"/>
      <c r="K156" s="320"/>
      <c r="L156" s="121"/>
      <c r="M156" s="121"/>
      <c r="N156" s="121"/>
      <c r="O156" s="179"/>
      <c r="P156" s="179"/>
      <c r="Q156" s="121"/>
      <c r="R156" s="121"/>
      <c r="S156" s="121"/>
      <c r="T156" s="121"/>
      <c r="U156" s="121"/>
      <c r="V156" s="121"/>
    </row>
    <row r="157">
      <c r="A157" s="429" t="s">
        <v>486</v>
      </c>
      <c r="B157" s="110"/>
      <c r="C157" s="392"/>
      <c r="D157" s="121"/>
      <c r="E157" s="121"/>
      <c r="F157" s="121"/>
      <c r="G157" s="121"/>
      <c r="H157" s="121"/>
      <c r="I157" s="121"/>
      <c r="J157" s="180"/>
      <c r="K157" s="121"/>
      <c r="L157" s="121"/>
      <c r="M157" s="121"/>
      <c r="N157" s="121"/>
      <c r="O157" s="121"/>
      <c r="P157" s="121"/>
      <c r="Q157" s="180"/>
      <c r="R157" s="121"/>
      <c r="S157" s="121"/>
      <c r="T157" s="121"/>
      <c r="U157" s="121"/>
      <c r="V157" s="121"/>
    </row>
    <row r="158" outlineLevel="1">
      <c r="A158" s="112"/>
      <c r="B158" s="114"/>
      <c r="C158" s="430" t="s">
        <v>487</v>
      </c>
      <c r="D158" s="430" t="s">
        <v>489</v>
      </c>
      <c r="E158" s="430" t="s">
        <v>49</v>
      </c>
      <c r="F158" s="430" t="s">
        <v>490</v>
      </c>
      <c r="G158" s="431"/>
      <c r="H158" s="319"/>
      <c r="I158" s="319"/>
      <c r="J158" s="320"/>
      <c r="K158" s="320"/>
      <c r="L158" s="121"/>
      <c r="M158" s="121"/>
      <c r="N158" s="121"/>
      <c r="O158" s="121"/>
      <c r="P158" s="121"/>
      <c r="Q158" s="121"/>
      <c r="R158" s="121"/>
      <c r="S158" s="121"/>
      <c r="T158" s="121"/>
      <c r="U158" s="121"/>
      <c r="V158" s="121"/>
    </row>
    <row r="159" outlineLevel="1">
      <c r="A159" s="432" t="s">
        <v>492</v>
      </c>
      <c r="B159" s="433" t="s">
        <v>455</v>
      </c>
      <c r="C159" s="127" t="str">
        <f t="array" ref="C159">INDEX(Dodges!$C$3:$U$84, MATCH($A$1,Dodges!$A$3:$A$85,0), MATCH(C158,Dodges!$C$2:$F$2,0))</f>
        <v>3-17</v>
      </c>
      <c r="D159" s="127" t="str">
        <f t="array" ref="D159">INDEX(Dodges!$C$3:$U$84, MATCH($A$1,Dodges!$A$3:$A$85,0), MATCH(D158,Dodges!$C$2:$F$2,0))</f>
        <v>6-17</v>
      </c>
      <c r="E159" s="127" t="str">
        <f t="array" ref="E159">INDEX(Dodges!$C$3:$U$84, MATCH($A$1,Dodges!$A$3:$A$85,0), MATCH(E158,Dodges!$C$2:$F$2,0))</f>
        <v>25 (20)</v>
      </c>
      <c r="F159" s="127" t="str">
        <f t="array" ref="F159">INDEX(Dodges!$C$3:$U$84, MATCH($A$1,Dodges!$A$3:$A$85,0), MATCH(F158,Dodges!$C$2:$F$2,0))</f>
        <v>33 (27)</v>
      </c>
      <c r="G159" s="402"/>
      <c r="H159" s="319"/>
      <c r="I159" s="319"/>
      <c r="J159" s="320"/>
      <c r="K159" s="320"/>
      <c r="L159" s="320"/>
      <c r="M159" s="121"/>
      <c r="N159" s="121"/>
      <c r="O159" s="121"/>
      <c r="P159" s="121"/>
      <c r="Q159" s="121"/>
      <c r="R159" s="121"/>
      <c r="S159" s="121"/>
      <c r="T159" s="121"/>
      <c r="U159" s="121"/>
      <c r="V159" s="121"/>
    </row>
    <row r="160" outlineLevel="1">
      <c r="A160" s="231"/>
      <c r="B160" s="433" t="s">
        <v>496</v>
      </c>
      <c r="C160" s="127" t="str">
        <f t="array" ref="C160">INDEX(Dodges!$G$3:$U$84, MATCH($A$1,Dodges!$A$3:$A$85,0), MATCH(C158,Dodges!$G$2:$J$2,0))</f>
        <v>4-15</v>
      </c>
      <c r="D160" s="127" t="str">
        <f t="array" ref="D160">INDEX(Dodges!$G$3:$U$84, MATCH($A$1,Dodges!$A$3:$A$85,0), MATCH(D158,Dodges!$G$2:$J$2,0))</f>
        <v>8-14</v>
      </c>
      <c r="E160" s="127" t="str">
        <f t="array" ref="E160">INDEX(Dodges!$G$3:$U$84, MATCH($A$1,Dodges!$A$3:$A$85,0), MATCH(E158,Dodges!$G$2:$J$2,0))</f>
        <v>29</v>
      </c>
      <c r="F160" s="127">
        <f t="array" ref="F160">INDEX(Dodges!$G$3:$U$84, MATCH($A$1,Dodges!$A$3:$A$85,0), MATCH(F158,Dodges!$G$2:$J$2,0))</f>
        <v>38</v>
      </c>
      <c r="G160" s="436"/>
      <c r="H160" s="319"/>
      <c r="I160" s="319"/>
      <c r="J160" s="320"/>
      <c r="K160" s="320"/>
      <c r="L160" s="320"/>
      <c r="M160" s="320"/>
      <c r="N160" s="320"/>
      <c r="O160" s="121"/>
      <c r="P160" s="121"/>
      <c r="Q160" s="121"/>
      <c r="R160" s="121"/>
      <c r="S160" s="121"/>
      <c r="T160" s="121"/>
      <c r="U160" s="121"/>
      <c r="V160" s="121"/>
    </row>
    <row r="161" outlineLevel="1">
      <c r="A161" s="112"/>
      <c r="B161" s="433" t="s">
        <v>497</v>
      </c>
      <c r="C161" s="127" t="str">
        <f t="array" ref="C161">INDEX(Dodges!$K$3:$U$84, MATCH($A$1,Dodges!$A$3:$A$85,0), MATCH(C158,Dodges!$K$2:$N$2,0))</f>
        <v>5-16</v>
      </c>
      <c r="D161" s="127" t="str">
        <f t="array" ref="D161">INDEX(Dodges!$K$3:$U$84, MATCH($A$1,Dodges!$A$3:$A$85,0), MATCH(D158,Dodges!$K$2:$N$2,0))</f>
        <v>9-14</v>
      </c>
      <c r="E161" s="127" t="str">
        <f t="array" ref="E161">INDEX(Dodges!$K$3:$U$84, MATCH($A$1,Dodges!$A$3:$A$85,0), MATCH(E158,Dodges!$K$2:$N$2,0))</f>
        <v>34</v>
      </c>
      <c r="F161" s="127" t="str">
        <f t="array" ref="F161">INDEX(Dodges!$K$3:$U$84, MATCH($A$1,Dodges!$A$3:$A$85,0), MATCH(F158,Dodges!$K$2:$N$2,0))</f>
        <v>51</v>
      </c>
      <c r="G161" s="436"/>
      <c r="H161" s="434"/>
      <c r="I161" s="434"/>
      <c r="J161" s="179"/>
      <c r="K161" s="179"/>
      <c r="L161" s="179"/>
      <c r="M161" s="179"/>
      <c r="N161" s="179"/>
      <c r="O161" s="121"/>
      <c r="P161" s="121"/>
      <c r="Q161" s="121"/>
      <c r="R161" s="121"/>
      <c r="S161" s="121"/>
      <c r="T161" s="121"/>
      <c r="U161" s="121"/>
      <c r="V161" s="121"/>
    </row>
    <row r="162" outlineLevel="1">
      <c r="A162" s="432" t="s">
        <v>498</v>
      </c>
      <c r="B162" s="433" t="s">
        <v>499</v>
      </c>
      <c r="C162" s="127" t="str">
        <f t="array" ref="C162">INDEX(Dodges!$O$3:$U$84, MATCH($A$1,Dodges!$A$3:$A$85,0), MATCH(C158,Dodges!$O$2:$R$2,0))</f>
        <v>3-30</v>
      </c>
      <c r="D162" s="127" t="str">
        <f t="array" ref="D162">INDEX(Dodges!$O$3:$U$84, MATCH($A$1,Dodges!$A$3:$A$85,0), MATCH(D158,Dodges!$O$2:$R$2,0))</f>
        <v>6-27</v>
      </c>
      <c r="E162" s="127" t="str">
        <f t="array" ref="E162">INDEX(Dodges!$O$3:$U$84, MATCH($A$1,Dodges!$A$3:$A$85,0), MATCH(E158,Dodges!$O$2:$R$2,0))</f>
        <v>50</v>
      </c>
      <c r="F162" s="248"/>
      <c r="G162" s="248"/>
      <c r="H162" s="180"/>
      <c r="I162" s="180"/>
      <c r="J162" s="121"/>
      <c r="K162" s="121"/>
      <c r="L162" s="121"/>
      <c r="M162" s="121"/>
      <c r="N162" s="121"/>
      <c r="O162" s="320"/>
      <c r="P162" s="320"/>
      <c r="Q162" s="320"/>
      <c r="R162" s="320"/>
      <c r="S162" s="320"/>
      <c r="T162" s="320"/>
      <c r="U162" s="320"/>
      <c r="V162" s="320"/>
    </row>
    <row r="163" outlineLevel="1">
      <c r="A163" s="112"/>
      <c r="B163" s="433" t="s">
        <v>500</v>
      </c>
      <c r="C163" s="127" t="str">
        <f t="array" ref="C163">INDEX(Dodges!$S$3:$U$84, MATCH($A$1,Dodges!$A$3:$A$85,0), MATCH(C158,Dodges!$S$2:$U$2,0))</f>
        <v>3-21</v>
      </c>
      <c r="D163" s="127" t="str">
        <f t="array" ref="D163">INDEX(Dodges!$S$3:$U$84, MATCH($A$1,Dodges!$A$3:$A$85,0), MATCH(D158,Dodges!$S$2:$U$2,0))</f>
        <v>6-20</v>
      </c>
      <c r="E163" s="127" t="str">
        <f t="array" ref="E163">INDEX(Dodges!$S$3:$U$84, MATCH($A$1,Dodges!$A$3:$A$85,0), MATCH(E158,Dodges!$S$2:$U$2,0))</f>
        <v>真横：83
真上：109
真下：69</v>
      </c>
      <c r="F163" s="436"/>
      <c r="G163" s="436"/>
      <c r="H163" s="180"/>
      <c r="I163" s="180"/>
      <c r="J163" s="179"/>
      <c r="K163" s="179"/>
      <c r="L163" s="179"/>
      <c r="M163" s="179"/>
      <c r="N163" s="121"/>
      <c r="O163" s="180"/>
      <c r="P163" s="180"/>
      <c r="Q163" s="180"/>
      <c r="R163" s="180"/>
      <c r="S163" s="180"/>
      <c r="T163" s="180"/>
      <c r="U163" s="180"/>
      <c r="V163" s="180"/>
    </row>
    <row r="164">
      <c r="A164" s="438"/>
      <c r="B164" s="439"/>
      <c r="C164" s="431"/>
      <c r="D164" s="431"/>
      <c r="E164" s="440"/>
      <c r="F164" s="431"/>
      <c r="G164" s="431"/>
      <c r="H164" s="431"/>
      <c r="I164" s="431"/>
      <c r="J164" s="121"/>
      <c r="K164" s="319"/>
      <c r="L164" s="319"/>
      <c r="M164" s="319"/>
      <c r="N164" s="319"/>
      <c r="O164" s="180"/>
      <c r="P164" s="180"/>
      <c r="Q164" s="180"/>
      <c r="R164" s="180"/>
      <c r="S164" s="180"/>
      <c r="T164" s="180"/>
      <c r="U164" s="180"/>
      <c r="V164" s="180"/>
    </row>
    <row r="165">
      <c r="A165" s="441" t="s">
        <v>501</v>
      </c>
      <c r="B165" s="110"/>
      <c r="C165" s="320"/>
      <c r="D165" s="179"/>
      <c r="E165" s="320"/>
      <c r="F165" s="138"/>
      <c r="G165" s="138"/>
      <c r="H165" s="179"/>
      <c r="I165" s="179"/>
      <c r="J165" s="180"/>
      <c r="K165" s="180"/>
      <c r="L165" s="180"/>
      <c r="M165" s="180"/>
      <c r="N165" s="180"/>
      <c r="O165" s="180"/>
      <c r="P165" s="180"/>
      <c r="Q165" s="180"/>
      <c r="R165" s="180"/>
      <c r="S165" s="180"/>
      <c r="T165" s="180"/>
      <c r="U165" s="180"/>
      <c r="V165" s="180"/>
    </row>
    <row r="166" outlineLevel="1">
      <c r="A166" s="112"/>
      <c r="B166" s="114"/>
      <c r="C166" s="442" t="s">
        <v>487</v>
      </c>
      <c r="D166" s="442" t="s">
        <v>49</v>
      </c>
      <c r="E166" s="442" t="s">
        <v>48</v>
      </c>
      <c r="F166" s="442" t="s">
        <v>50</v>
      </c>
      <c r="G166" s="443" t="s">
        <v>51</v>
      </c>
      <c r="H166" s="320"/>
      <c r="I166" s="320"/>
      <c r="J166" s="179"/>
      <c r="K166" s="444" t="s">
        <v>4964</v>
      </c>
      <c r="L166" s="117"/>
      <c r="M166" s="445" t="s">
        <v>6127</v>
      </c>
      <c r="N166" s="3201" t="s">
        <v>49</v>
      </c>
      <c r="O166" s="180"/>
      <c r="P166" s="180"/>
      <c r="Q166" s="180"/>
      <c r="R166" s="180"/>
      <c r="S166" s="180"/>
      <c r="T166" s="180"/>
      <c r="U166" s="180"/>
      <c r="V166" s="180"/>
    </row>
    <row r="167" outlineLevel="1">
      <c r="A167" s="446" t="s">
        <v>502</v>
      </c>
      <c r="B167" s="447" t="s">
        <v>503</v>
      </c>
      <c r="C167" s="448"/>
      <c r="D167" s="127">
        <f t="array" ref="D167">INDEX('Ledge  Tech'!$C$3:$C$109, MATCH($A$1,'Ledge  Tech'!$A$3:$A$109,0), MATCH(D166,'Ledge  Tech'!$C$2,0))</f>
        <v>19</v>
      </c>
      <c r="E167" s="448"/>
      <c r="F167" s="448"/>
      <c r="G167" s="448"/>
      <c r="H167" s="320"/>
      <c r="I167" s="320"/>
      <c r="J167" s="121"/>
      <c r="K167" s="449" t="s">
        <v>6132</v>
      </c>
      <c r="L167" s="453" t="s">
        <v>455</v>
      </c>
      <c r="M167" s="127" t="str">
        <f t="array" ref="M167">INDEX('Item Throws'!$C$3:$D$109, MATCH($A$1,'Item Throws'!$A$3:$A$109,0), MATCH(M$166,'Item Throws'!$C$2:$AA$2,0))</f>
        <v>-</v>
      </c>
      <c r="N167" s="127">
        <f t="array" ref="N167">INDEX('Item Throws'!$C$3:$D$109, MATCH($A$1,'Item Throws'!$A$3:$A$109,0), MATCH(N$166,'Item Throws'!$C$2:$AA$2,0))</f>
        <v>7</v>
      </c>
      <c r="O167" s="180"/>
      <c r="P167" s="180"/>
      <c r="Q167" s="180"/>
      <c r="R167" s="180"/>
      <c r="S167" s="180"/>
      <c r="T167" s="180"/>
      <c r="U167" s="180"/>
      <c r="V167" s="180"/>
    </row>
    <row r="168" outlineLevel="1">
      <c r="A168" s="222"/>
      <c r="B168" s="447" t="s">
        <v>455</v>
      </c>
      <c r="C168" s="127" t="str">
        <f t="array" ref="C168">INDEX('Ledge  Tech'!$D$3:$E$109, MATCH($A$1,'Ledge  Tech'!$A$3:$A$109,0), MATCH(C$166,'Ledge  Tech'!$D$2:$E$2,0))</f>
        <v>1-33</v>
      </c>
      <c r="D168" s="127">
        <f t="array" ref="D168">INDEX('Ledge  Tech'!$D$3:$E$109, MATCH($A$1,'Ledge  Tech'!$A$3:$A$109,0), MATCH(D$166,'Ledge  Tech'!$D$2:$E$2,0))</f>
        <v>34</v>
      </c>
      <c r="E168" s="448"/>
      <c r="F168" s="448"/>
      <c r="G168" s="448"/>
      <c r="H168" s="320"/>
      <c r="I168" s="320"/>
      <c r="J168" s="179"/>
      <c r="K168" s="207"/>
      <c r="L168" s="450" t="s">
        <v>6134</v>
      </c>
      <c r="M168" s="127" t="str">
        <f t="array" ref="M168">INDEX('Item Throws'!$E$3:$F$109, MATCH($A$1,'Item Throws'!$A$3:$A$109,0), MATCH(M$166,'Item Throws'!$E$2:$AA$2,0))</f>
        <v>-</v>
      </c>
      <c r="N168" s="127">
        <f t="array" ref="N168">INDEX('Item Throws'!$E$3:$F$109, MATCH($A$1,'Item Throws'!$A$3:$A$109,0), MATCH(N$166,'Item Throws'!$E$2:$AA$2,0))</f>
        <v>19</v>
      </c>
      <c r="O168" s="180"/>
      <c r="P168" s="180"/>
      <c r="Q168" s="180"/>
      <c r="R168" s="180"/>
      <c r="S168" s="180"/>
      <c r="T168" s="180"/>
      <c r="U168" s="180"/>
      <c r="V168" s="180"/>
    </row>
    <row r="169" outlineLevel="1">
      <c r="A169" s="222"/>
      <c r="B169" s="447" t="s">
        <v>486</v>
      </c>
      <c r="C169" s="127" t="str">
        <f t="array" ref="C169">INDEX('Ledge  Tech'!$F$3:$G$109, MATCH($A$1,'Ledge  Tech'!$A$3:$A$109,0), MATCH(C$166,'Ledge  Tech'!$F$2:$G$2,0))</f>
        <v>1-30</v>
      </c>
      <c r="D169" s="127">
        <f t="array" ref="D169">INDEX('Ledge  Tech'!$F$3:$G$109, MATCH($A$1,'Ledge  Tech'!$A$3:$A$109,0), MATCH(D$166,'Ledge  Tech'!$F$2:$G$2,0))</f>
        <v>45</v>
      </c>
      <c r="E169" s="448"/>
      <c r="F169" s="448"/>
      <c r="G169" s="448"/>
      <c r="H169" s="320"/>
      <c r="I169" s="320"/>
      <c r="J169" s="121"/>
      <c r="K169" s="451" t="s">
        <v>6137</v>
      </c>
      <c r="L169" s="117"/>
      <c r="M169" s="445" t="s">
        <v>6140</v>
      </c>
      <c r="N169" s="3201" t="s">
        <v>49</v>
      </c>
      <c r="O169" s="180"/>
      <c r="P169" s="180"/>
      <c r="Q169" s="180"/>
      <c r="R169" s="180"/>
      <c r="S169" s="180"/>
      <c r="T169" s="180"/>
      <c r="U169" s="180"/>
      <c r="V169" s="180"/>
    </row>
    <row r="170" outlineLevel="1">
      <c r="A170" s="222"/>
      <c r="B170" s="447" t="s">
        <v>505</v>
      </c>
      <c r="C170" s="127" t="str">
        <f t="array" ref="C170">INDEX('Ledge  Tech'!$H$3:$I$109, MATCH($A$1,'Ledge  Tech'!$A$3:$A$109,0), MATCH(C$166,'Ledge  Tech'!$H$2:$I$2,0))</f>
        <v>1-12</v>
      </c>
      <c r="D170" s="127">
        <f t="array" ref="D170">INDEX('Ledge  Tech'!$H$3:$I$109, MATCH($A$1,'Ledge  Tech'!$A$3:$A$109,0), MATCH(D$166,'Ledge  Tech'!$H$2:$I$2,0))</f>
        <v>14</v>
      </c>
      <c r="E170" s="448"/>
      <c r="F170" s="448"/>
      <c r="G170" s="448"/>
      <c r="H170" s="320"/>
      <c r="I170" s="320"/>
      <c r="J170" s="179"/>
      <c r="K170" s="452" t="s">
        <v>6145</v>
      </c>
      <c r="L170" s="453" t="s">
        <v>467</v>
      </c>
      <c r="M170" s="127" t="str">
        <f t="array" ref="M170">INDEX('Item Throws'!$G$3:$H$109, MATCH($A$1,'Item Throws'!$A$3:$A$109,0), MATCH(M$169,'Item Throws'!$G$2:$AA$2,0))</f>
        <v>7</v>
      </c>
      <c r="N170" s="127">
        <f t="array" ref="N170">INDEX('Item Throws'!$G$3:$H$109, MATCH($A$1,'Item Throws'!$A$3:$A$109,0), MATCH(N$169,'Item Throws'!$G$2:$AA$2,0))</f>
        <v>24</v>
      </c>
      <c r="O170" s="121"/>
      <c r="P170" s="121"/>
      <c r="Q170" s="121"/>
      <c r="R170" s="121"/>
      <c r="S170" s="121"/>
      <c r="T170" s="121"/>
      <c r="U170" s="121"/>
      <c r="V170" s="121"/>
    </row>
    <row r="171" outlineLevel="1">
      <c r="A171" s="207"/>
      <c r="B171" s="447" t="s">
        <v>506</v>
      </c>
      <c r="C171" s="127" t="str">
        <f t="array" ref="C171">INDEX('Ledge  Tech'!$J$3:$M$109, MATCH($A$1,'Ledge  Tech'!$A$3:$A$109,0), MATCH(C$166,'Ledge  Tech'!$J$2:$M$2,0))</f>
        <v>1-26</v>
      </c>
      <c r="D171" s="127">
        <f t="array" ref="D171">INDEX('Ledge  Tech'!$J$3:$M$109, MATCH($A$1,'Ledge  Tech'!$A$3:$A$109,0), MATCH(D$166,'Ledge  Tech'!$J$2:$M$2,0))</f>
        <v>55</v>
      </c>
      <c r="E171" s="127" t="str">
        <f t="array" ref="E171">INDEX('Ledge  Tech'!$J$3:$M$109, MATCH($A$1,'Ledge  Tech'!$A$3:$A$109,0), MATCH(E$166,'Ledge  Tech'!$J$2:$M$2,0))</f>
        <v>24-26</v>
      </c>
      <c r="F171" s="127">
        <f t="array" ref="F171">INDEX('Ledge  Tech'!$J$3:$M$109, MATCH($A$1,'Ledge  Tech'!$A$3:$A$109,0), MATCH(F$166,'Ledge  Tech'!$J$2:$M$2,0))</f>
        <v>9</v>
      </c>
      <c r="G171" s="127">
        <f>F171*1.2</f>
        <v>10.8</v>
      </c>
      <c r="H171" s="320"/>
      <c r="I171" s="320"/>
      <c r="J171" s="121"/>
      <c r="K171" s="222"/>
      <c r="L171" s="453" t="s">
        <v>474</v>
      </c>
      <c r="M171" s="127" t="str">
        <f t="array" ref="M171">INDEX('Item Throws'!$I$3:$J$109, MATCH($A$1,'Item Throws'!$A$3:$A$109,0), MATCH(M$169,'Item Throws'!$I$2:$AA$2,0))</f>
        <v>9</v>
      </c>
      <c r="N171" s="127">
        <f t="array" ref="N171">INDEX('Item Throws'!$I$3:$J$109, MATCH($A$1,'Item Throws'!$A$3:$A$109,0), MATCH(N$169,'Item Throws'!$I$2:$AA$2,0))</f>
        <v>24</v>
      </c>
      <c r="O171" s="121"/>
      <c r="P171" s="121"/>
      <c r="Q171" s="121"/>
      <c r="R171" s="121"/>
      <c r="S171" s="121"/>
      <c r="T171" s="121"/>
      <c r="U171" s="121"/>
      <c r="V171" s="121"/>
    </row>
    <row r="172" outlineLevel="1">
      <c r="A172" s="446" t="s">
        <v>507</v>
      </c>
      <c r="B172" s="447" t="s">
        <v>455</v>
      </c>
      <c r="C172" s="127" t="str">
        <f t="array" ref="C172">INDEX('Ledge  Tech'!$N$3:$O$109, MATCH($A$1,'Ledge  Tech'!$A$3:$A$109,0), MATCH(C$166,'Ledge  Tech'!$N$2:$O$2,0))</f>
        <v>1-20</v>
      </c>
      <c r="D172" s="127">
        <f t="array" ref="D172">INDEX('Ledge  Tech'!$N$3:$O$109, MATCH($A$1,'Ledge  Tech'!$A$3:$A$109,0), MATCH(D$166,'Ledge  Tech'!$N$2:$O$2,0))</f>
        <v>26</v>
      </c>
      <c r="E172" s="448"/>
      <c r="F172" s="448"/>
      <c r="G172" s="448"/>
      <c r="H172" s="320"/>
      <c r="I172" s="320"/>
      <c r="J172" s="179"/>
      <c r="K172" s="222"/>
      <c r="L172" s="453" t="s">
        <v>477</v>
      </c>
      <c r="M172" s="127" t="str">
        <f t="array" ref="M172">INDEX('Item Throws'!$K$3:$L$109, MATCH($A$1,'Item Throws'!$A$3:$A$109,0), MATCH(M$169,'Item Throws'!$K$2:$AA$2,0))</f>
        <v>11</v>
      </c>
      <c r="N172" s="127">
        <f t="array" ref="N172">INDEX('Item Throws'!$K$3:$L$109, MATCH($A$1,'Item Throws'!$A$3:$A$109,0), MATCH(N$169,'Item Throws'!$K$2:$AA$2,0))</f>
        <v>23</v>
      </c>
      <c r="O172" s="320"/>
      <c r="P172" s="320"/>
      <c r="Q172" s="320"/>
      <c r="R172" s="320"/>
      <c r="S172" s="320"/>
      <c r="T172" s="320"/>
      <c r="U172" s="320"/>
      <c r="V172" s="320"/>
    </row>
    <row r="173" outlineLevel="1">
      <c r="A173" s="222"/>
      <c r="B173" s="447" t="s">
        <v>496</v>
      </c>
      <c r="C173" s="127" t="str">
        <f t="array" ref="C173">INDEX('Ledge  Tech'!$P$3:$Q$109, MATCH($A$1,'Ledge  Tech'!$A$3:$A$109,0), MATCH(C$166,'Ledge  Tech'!$P$2:$Q$2,0))</f>
        <v>1-20</v>
      </c>
      <c r="D173" s="127">
        <f t="array" ref="D173">INDEX('Ledge  Tech'!$P$3:$Q$109, MATCH($A$1,'Ledge  Tech'!$A$3:$A$109,0), MATCH(D$166,'Ledge  Tech'!$P$2:$Q$2,0))</f>
        <v>40</v>
      </c>
      <c r="E173" s="448"/>
      <c r="F173" s="448"/>
      <c r="G173" s="448"/>
      <c r="H173" s="320"/>
      <c r="I173" s="320"/>
      <c r="J173" s="121"/>
      <c r="K173" s="222"/>
      <c r="L173" s="453" t="s">
        <v>482</v>
      </c>
      <c r="M173" s="127" t="str">
        <f t="array" ref="M173">INDEX('Item Throws'!$M$3:$N$109, MATCH($A$1,'Item Throws'!$A$3:$A$109,0), MATCH(M$169,'Item Throws'!$M$2:$AA$2,0))</f>
        <v>6</v>
      </c>
      <c r="N173" s="127">
        <f t="array" ref="N173">INDEX('Item Throws'!$M$3:$N$109, MATCH($A$1,'Item Throws'!$A$3:$A$109,0), MATCH(N$169,'Item Throws'!$M$2:$AA$2,0))</f>
        <v>19</v>
      </c>
      <c r="O173" s="180"/>
      <c r="P173" s="180"/>
      <c r="Q173" s="180"/>
      <c r="R173" s="180"/>
      <c r="S173" s="180"/>
      <c r="T173" s="180"/>
      <c r="U173" s="180"/>
      <c r="V173" s="180"/>
    </row>
    <row r="174" outlineLevel="1">
      <c r="A174" s="207"/>
      <c r="B174" s="447" t="s">
        <v>497</v>
      </c>
      <c r="C174" s="127" t="str">
        <f t="array" ref="C174">INDEX('Ledge  Tech'!$R$3:$S$109, MATCH($A$1,'Ledge  Tech'!$A$3:$A$109,0), MATCH(C$166,'Ledge  Tech'!$R$2:$S$2,0))</f>
        <v>1-20</v>
      </c>
      <c r="D174" s="127">
        <f t="array" ref="D174">INDEX('Ledge  Tech'!$R$3:$S$109, MATCH($A$1,'Ledge  Tech'!$A$3:$A$109,0), MATCH(D$166,'Ledge  Tech'!$R$2:$S$2,0))</f>
        <v>40</v>
      </c>
      <c r="E174" s="448"/>
      <c r="F174" s="448"/>
      <c r="G174" s="448"/>
      <c r="H174" s="320"/>
      <c r="I174" s="320"/>
      <c r="J174" s="179"/>
      <c r="K174" s="222"/>
      <c r="L174" s="453" t="s">
        <v>456</v>
      </c>
      <c r="M174" s="127" t="str">
        <f t="array" ref="M174">INDEX('Item Throws'!$O$3:$P$109, MATCH($A$1,'Item Throws'!$A$3:$A$109,0), MATCH(M$169,'Item Throws'!$O$2:$AA$2,0))</f>
        <v>4</v>
      </c>
      <c r="N174" s="127">
        <f t="array" ref="N174">INDEX('Item Throws'!$O$3:$P$109, MATCH($A$1,'Item Throws'!$A$3:$A$109,0), MATCH(N$169,'Item Throws'!$O$2:$AA$2,0))</f>
        <v>29</v>
      </c>
      <c r="O174" s="180"/>
      <c r="P174" s="180"/>
      <c r="Q174" s="180"/>
      <c r="R174" s="180"/>
      <c r="S174" s="180"/>
      <c r="T174" s="180"/>
      <c r="U174" s="180"/>
      <c r="V174" s="180"/>
    </row>
    <row r="175" outlineLevel="1">
      <c r="A175" s="446" t="s">
        <v>508</v>
      </c>
      <c r="B175" s="447" t="s">
        <v>509</v>
      </c>
      <c r="C175" s="448"/>
      <c r="D175" s="127" t="str">
        <f t="array" ref="D175">INDEX('Get-Ups'!$C$3:$C$109, MATCH($A$1,'Get-Ups'!$A$3:$A$109,0), MATCH(D$166,'Get-Ups'!$C$2:$AD$2,0))</f>
        <v>25</v>
      </c>
      <c r="E175" s="448"/>
      <c r="F175" s="448"/>
      <c r="G175" s="448"/>
      <c r="H175" s="320"/>
      <c r="I175" s="320"/>
      <c r="J175" s="121"/>
      <c r="K175" s="207"/>
      <c r="L175" s="453" t="s">
        <v>6148</v>
      </c>
      <c r="M175" s="127" t="str">
        <f t="array" ref="M175">INDEX('Item Throws'!$Q$3:$R$109, MATCH($A$1,'Item Throws'!$A$3:$A$109,0), MATCH(M$169,'Item Throws'!$Q$2:$AA$2,0))</f>
        <v>5</v>
      </c>
      <c r="N175" s="127">
        <f t="array" ref="N175">INDEX('Item Throws'!$Q$3:$R$109, MATCH($A$1,'Item Throws'!$A$3:$A$109,0), MATCH(N$169,'Item Throws'!$Q$2:$AA$2,0))</f>
        <v>23</v>
      </c>
      <c r="O175" s="180"/>
      <c r="P175" s="180"/>
      <c r="Q175" s="180"/>
      <c r="R175" s="180"/>
      <c r="S175" s="180"/>
      <c r="T175" s="180"/>
      <c r="U175" s="180"/>
      <c r="V175" s="180"/>
    </row>
    <row r="176" outlineLevel="1">
      <c r="A176" s="222"/>
      <c r="B176" s="447" t="s">
        <v>455</v>
      </c>
      <c r="C176" s="454" t="str">
        <f t="array" ref="C176">INDEX('Get-Ups'!$D$3:$E$109, MATCH($A$1,'Get-Ups'!$A$3:$A$109,0), MATCH(C$166,'Get-Ups'!$D$2:$AD$2,0))</f>
        <v>1-22</v>
      </c>
      <c r="D176" s="455">
        <f t="array" ref="D176">INDEX('Get-Ups'!$D$3:$E$109, MATCH($A$1,'Get-Ups'!$A$3:$A$109,0), MATCH(D$166,'Get-Ups'!$D$2:$AD$2,0))</f>
        <v>29</v>
      </c>
      <c r="E176" s="448"/>
      <c r="F176" s="448"/>
      <c r="G176" s="448"/>
      <c r="H176" s="320"/>
      <c r="I176" s="320"/>
      <c r="J176" s="179"/>
      <c r="K176" s="452" t="s">
        <v>6152</v>
      </c>
      <c r="L176" s="453" t="s">
        <v>467</v>
      </c>
      <c r="M176" s="127" t="str">
        <f t="array" ref="M176">INDEX('Item Throws'!$S$3:$T$109, MATCH($A$1,'Item Throws'!$A$3:$A$109,0), MATCH(M$169,'Item Throws'!$S$2:$AA$2,0))</f>
        <v>7</v>
      </c>
      <c r="N176" s="127">
        <f t="array" ref="N176">INDEX('Item Throws'!$S$3:$T$109, MATCH($A$1,'Item Throws'!$A$3:$A$109,0), MATCH(N$169,'Item Throws'!$S$2:$AA$2,0))</f>
        <v>24</v>
      </c>
      <c r="O176" s="180"/>
      <c r="P176" s="180"/>
      <c r="Q176" s="180"/>
      <c r="R176" s="180"/>
      <c r="S176" s="180"/>
      <c r="T176" s="180"/>
      <c r="U176" s="180"/>
      <c r="V176" s="180"/>
    </row>
    <row r="177" outlineLevel="1">
      <c r="A177" s="222"/>
      <c r="B177" s="447" t="s">
        <v>496</v>
      </c>
      <c r="C177" s="454" t="str">
        <f t="array" ref="C177">INDEX('Get-Ups'!$F$3:$G$109, MATCH($A$1,'Get-Ups'!$A$3:$A$109,0), MATCH(C$166,'Get-Ups'!$F$2:$AD$2,0))</f>
        <v>1-21</v>
      </c>
      <c r="D177" s="455">
        <f t="array" ref="D177">INDEX('Get-Ups'!$F$3:$G$109, MATCH($A$1,'Get-Ups'!$A$3:$A$109,0), MATCH(D$166,'Get-Ups'!$F$2:$AD$2,0))</f>
        <v>35</v>
      </c>
      <c r="E177" s="448"/>
      <c r="F177" s="448"/>
      <c r="G177" s="448"/>
      <c r="H177" s="320"/>
      <c r="I177" s="320"/>
      <c r="J177" s="121"/>
      <c r="K177" s="222"/>
      <c r="L177" s="453" t="s">
        <v>474</v>
      </c>
      <c r="M177" s="127" t="str">
        <f t="array" ref="M177">INDEX('Item Throws'!$U$3:$V$109, MATCH($A$1,'Item Throws'!$A$3:$A$109,0), MATCH(M$169,'Item Throws'!$U$2:$AA$2,0))</f>
        <v>9</v>
      </c>
      <c r="N177" s="127">
        <f t="array" ref="N177">INDEX('Item Throws'!$U$3:$V$109, MATCH($A$1,'Item Throws'!$A$3:$A$109,0), MATCH(N$169,'Item Throws'!$U$2:$AA$2,0))</f>
        <v>24</v>
      </c>
      <c r="O177" s="180"/>
      <c r="P177" s="180"/>
      <c r="Q177" s="180"/>
      <c r="R177" s="180"/>
      <c r="S177" s="180"/>
      <c r="T177" s="180"/>
      <c r="U177" s="180"/>
      <c r="V177" s="180"/>
    </row>
    <row r="178" outlineLevel="1">
      <c r="A178" s="222"/>
      <c r="B178" s="447" t="s">
        <v>497</v>
      </c>
      <c r="C178" s="127" t="str">
        <f t="array" ref="C178">INDEX('Get-Ups'!$H$3:$I$109, MATCH($A$1,'Get-Ups'!$A$3:$A$109,0), MATCH(C$166,'Get-Ups'!$H$2:$AD$2,0))</f>
        <v>1-22</v>
      </c>
      <c r="D178" s="127">
        <f t="array" ref="D178">INDEX('Get-Ups'!$H$3:$I$109, MATCH($A$1,'Get-Ups'!$A$3:$A$109,0), MATCH(D$166,'Get-Ups'!$H$2:$AD$2,0))</f>
        <v>35</v>
      </c>
      <c r="E178" s="448"/>
      <c r="F178" s="448"/>
      <c r="G178" s="448"/>
      <c r="H178" s="320"/>
      <c r="I178" s="320"/>
      <c r="J178" s="179"/>
      <c r="K178" s="222"/>
      <c r="L178" s="453" t="s">
        <v>477</v>
      </c>
      <c r="M178" s="127" t="str">
        <f t="array" ref="M178">INDEX('Item Throws'!$W$3:$X$109, MATCH($A$1,'Item Throws'!$A$3:$A$109,0), MATCH(M$169,'Item Throws'!$W$2:$AA$2,0))</f>
        <v>11</v>
      </c>
      <c r="N178" s="127">
        <f t="array" ref="N178">INDEX('Item Throws'!$W$3:$X$109, MATCH($A$1,'Item Throws'!$A$3:$A$109,0), MATCH(N$169,'Item Throws'!$W$2:$AA$2,0))</f>
        <v>23</v>
      </c>
      <c r="O178" s="180"/>
      <c r="P178" s="180"/>
      <c r="Q178" s="180"/>
      <c r="R178" s="180"/>
      <c r="S178" s="180"/>
      <c r="T178" s="180"/>
      <c r="U178" s="180"/>
      <c r="V178" s="180"/>
    </row>
    <row r="179" outlineLevel="1">
      <c r="A179" s="222"/>
      <c r="B179" s="447" t="s">
        <v>510</v>
      </c>
      <c r="C179" s="456" t="str">
        <f t="array" ref="C179">INDEX('Get-Ups'!$J$3:$M$109, MATCH($A$1,'Get-Ups'!$A$3:$A$109,0), MATCH(C$166,'Get-Ups'!$J$2:$AD$2,0))</f>
        <v>1-25</v>
      </c>
      <c r="D179" s="457">
        <f t="array" ref="D179">INDEX('Get-Ups'!$J$3:$M$109, MATCH($A$1,'Get-Ups'!$A$3:$A$109,0), MATCH(D$166,'Get-Ups'!$J$2:$AD$2,0))</f>
        <v>45</v>
      </c>
      <c r="E179" s="454" t="str">
        <f t="array" ref="E179">INDEX('Get-Ups'!$J$3:$M$109, MATCH($A$1,'Get-Ups'!$A$3:$A$109,0), MATCH(E$166,'Get-Ups'!$J$2:$AD$2,0))</f>
        <v>19-20</v>
      </c>
      <c r="F179" s="455">
        <f t="array" ref="F179">INDEX('Get-Ups'!$J$3:$M$109, MATCH($A$1,'Get-Ups'!$A$3:$A$109,0), MATCH(F$166,'Get-Ups'!$J$2:$AD$2,0))</f>
        <v>7</v>
      </c>
      <c r="G179" s="127">
        <f t="shared" ref="G179:G180" si="1">F179*1.2</f>
        <v>8.4</v>
      </c>
      <c r="H179" s="320"/>
      <c r="I179" s="320"/>
      <c r="J179" s="121"/>
      <c r="K179" s="207"/>
      <c r="L179" s="453" t="s">
        <v>482</v>
      </c>
      <c r="M179" s="127" t="str">
        <f t="array" ref="M179">INDEX('Item Throws'!$Y$3:$Z$109, MATCH($A$1,'Item Throws'!$A$3:$A$109,0), MATCH(M$169,'Item Throws'!$Y$2:$AA$2,0))</f>
        <v>6</v>
      </c>
      <c r="N179" s="127">
        <f t="array" ref="N179">INDEX('Item Throws'!$Y$3:$Z$109, MATCH($A$1,'Item Throws'!$A$3:$A$109,0), MATCH(N$169,'Item Throws'!$Y$2:$AA$2,0))</f>
        <v>19</v>
      </c>
      <c r="O179" s="121"/>
      <c r="P179" s="121"/>
      <c r="Q179" s="121"/>
      <c r="R179" s="121"/>
      <c r="S179" s="121"/>
      <c r="T179" s="121"/>
      <c r="U179" s="121"/>
      <c r="V179" s="121"/>
    </row>
    <row r="180" outlineLevel="1">
      <c r="A180" s="207"/>
      <c r="B180" s="458" t="s">
        <v>511</v>
      </c>
      <c r="C180" s="207"/>
      <c r="D180" s="207"/>
      <c r="E180" s="454" t="str">
        <f t="array" ref="E180">INDEX('Get-Ups'!$N$3:$O$109, MATCH($A$1,'Get-Ups'!$A$3:$A$109,0), MATCH(E$166,'Get-Ups'!$N$2:$AD$2,0))</f>
        <v>24-25</v>
      </c>
      <c r="F180" s="455">
        <f t="array" ref="F180">INDEX('Get-Ups'!$N$3:$O$109, MATCH($A$1,'Get-Ups'!$A$3:$A$109,0), MATCH(F$166,'Get-Ups'!$N$2:$AD$2,0))</f>
        <v>7</v>
      </c>
      <c r="G180" s="127">
        <f t="shared" si="1"/>
        <v>8.4</v>
      </c>
      <c r="H180" s="320"/>
      <c r="I180" s="320"/>
      <c r="J180" s="121"/>
      <c r="K180" s="459" t="s">
        <v>6168</v>
      </c>
      <c r="L180" s="224"/>
      <c r="M180" s="3201" t="s">
        <v>49</v>
      </c>
      <c r="N180" s="138"/>
      <c r="O180" s="121"/>
      <c r="P180" s="121"/>
      <c r="Q180" s="121"/>
      <c r="R180" s="121"/>
      <c r="S180" s="121"/>
      <c r="T180" s="121"/>
      <c r="U180" s="121"/>
      <c r="V180" s="121"/>
    </row>
    <row r="181" outlineLevel="1">
      <c r="A181" s="446" t="s">
        <v>512</v>
      </c>
      <c r="B181" s="447" t="s">
        <v>509</v>
      </c>
      <c r="C181" s="448"/>
      <c r="D181" s="3229">
        <v>26.0</v>
      </c>
      <c r="E181" s="448"/>
      <c r="F181" s="448"/>
      <c r="G181" s="448"/>
      <c r="H181" s="320"/>
      <c r="I181" s="320"/>
      <c r="J181" s="179"/>
      <c r="K181" s="460" t="s">
        <v>671</v>
      </c>
      <c r="L181" s="461" t="s">
        <v>671</v>
      </c>
      <c r="M181" s="127" t="str">
        <f t="array" ref="M181">INDEX('共通動作その他'!$C$3:$C$102, MATCH($A$1,'共通動作その他'!$A$3:$A$102,0), MATCH(M$180,'共通動作その他'!$C$2:$AA$2,0))</f>
        <v>-</v>
      </c>
      <c r="N181" s="462"/>
      <c r="O181" s="121"/>
      <c r="P181" s="121"/>
      <c r="Q181" s="121"/>
      <c r="R181" s="121"/>
      <c r="S181" s="121"/>
      <c r="T181" s="121"/>
      <c r="U181" s="121"/>
      <c r="V181" s="121"/>
    </row>
    <row r="182" outlineLevel="1">
      <c r="A182" s="222"/>
      <c r="B182" s="447" t="s">
        <v>455</v>
      </c>
      <c r="C182" s="454" t="str">
        <f t="array" ref="C182">INDEX('Get-Ups'!$P$3:$Q$109, MATCH($A$1,'Get-Ups'!$A$3:$A$109,0), MATCH(C$166,'Get-Ups'!$P$2:$AD$2,0))</f>
        <v>1-22</v>
      </c>
      <c r="D182" s="455">
        <f t="array" ref="D182">INDEX('Get-Ups'!$P$3:$Q$109, MATCH($A$1,'Get-Ups'!$A$3:$A$109,0), MATCH(D$166,'Get-Ups'!$P$2:$AD$2,0))</f>
        <v>29</v>
      </c>
      <c r="E182" s="448"/>
      <c r="F182" s="448"/>
      <c r="G182" s="448"/>
      <c r="H182" s="320"/>
      <c r="I182" s="320"/>
      <c r="J182" s="121"/>
      <c r="K182" s="452" t="s">
        <v>2530</v>
      </c>
      <c r="L182" s="461" t="s">
        <v>6172</v>
      </c>
      <c r="M182" s="127" t="str">
        <f t="array" ref="M182">INDEX('共通動作その他'!$D$3:$D$102, MATCH($A$1,'共通動作その他'!$A$3:$A$102,0), MATCH(M$180,'共通動作その他'!$D$2:$AA$2,0))</f>
        <v>-</v>
      </c>
      <c r="N182" s="462"/>
      <c r="O182" s="320"/>
      <c r="P182" s="320"/>
      <c r="Q182" s="320"/>
      <c r="R182" s="320"/>
      <c r="S182" s="320"/>
      <c r="T182" s="320"/>
      <c r="U182" s="320"/>
      <c r="V182" s="320"/>
    </row>
    <row r="183" outlineLevel="1">
      <c r="A183" s="222"/>
      <c r="B183" s="447" t="s">
        <v>496</v>
      </c>
      <c r="C183" s="454" t="str">
        <f t="array" ref="C183">INDEX('Get-Ups'!$R$3:$S$109, MATCH($A$1,'Get-Ups'!$A$3:$A$109,0), MATCH(C$166,'Get-Ups'!$R$2:$AD$2,0))</f>
        <v>1-19</v>
      </c>
      <c r="D183" s="455">
        <f t="array" ref="D183">INDEX('Get-Ups'!$R$3:$S$109, MATCH($A$1,'Get-Ups'!$A$3:$A$109,0), MATCH(D$166,'Get-Ups'!$R$2:$AD$2,0))</f>
        <v>35</v>
      </c>
      <c r="E183" s="448"/>
      <c r="F183" s="448"/>
      <c r="G183" s="448"/>
      <c r="H183" s="320"/>
      <c r="I183" s="320"/>
      <c r="J183" s="179"/>
      <c r="K183" s="222"/>
      <c r="L183" s="461" t="s">
        <v>6173</v>
      </c>
      <c r="M183" s="127" t="str">
        <f t="array" ref="M183">INDEX('共通動作その他'!$E$3:$E$102, MATCH($A$1,'共通動作その他'!$A$3:$A$102,0), MATCH(M$180,'共通動作その他'!$E$2:$AA$2,0))</f>
        <v>-</v>
      </c>
      <c r="N183" s="108"/>
      <c r="O183" s="180"/>
      <c r="P183" s="180"/>
      <c r="Q183" s="180"/>
      <c r="R183" s="180"/>
      <c r="S183" s="180"/>
      <c r="T183" s="180"/>
      <c r="U183" s="180"/>
      <c r="V183" s="180"/>
    </row>
    <row r="184" outlineLevel="1">
      <c r="A184" s="222"/>
      <c r="B184" s="447" t="s">
        <v>497</v>
      </c>
      <c r="C184" s="454" t="str">
        <f t="array" ref="C184">INDEX('Get-Ups'!$T$3:$U$109, MATCH($A$1,'Get-Ups'!$A$3:$A$109,0), MATCH(C$166,'Get-Ups'!$T$2:$AD$2,0))</f>
        <v>1-24</v>
      </c>
      <c r="D184" s="455">
        <f t="array" ref="D184">INDEX('Get-Ups'!$T$3:$U$109, MATCH($A$1,'Get-Ups'!$A$3:$A$109,0), MATCH(D$166,'Get-Ups'!$T$2:$AD$2,0))</f>
        <v>35</v>
      </c>
      <c r="E184" s="448"/>
      <c r="F184" s="448"/>
      <c r="G184" s="448"/>
      <c r="H184" s="320"/>
      <c r="I184" s="320"/>
      <c r="J184" s="121"/>
      <c r="K184" s="222"/>
      <c r="L184" s="461" t="s">
        <v>6176</v>
      </c>
      <c r="M184" s="127" t="str">
        <f t="array" ref="M184">INDEX('共通動作その他'!$F$3:$F$102, MATCH($A$1,'共通動作その他'!$A$3:$A$102,0), MATCH(M$180,'共通動作その他'!$F$2:$AA$2,0))</f>
        <v>-</v>
      </c>
      <c r="N184" s="108"/>
      <c r="O184" s="180"/>
      <c r="P184" s="180"/>
      <c r="Q184" s="180"/>
      <c r="R184" s="180"/>
      <c r="S184" s="180"/>
      <c r="T184" s="180"/>
      <c r="U184" s="180"/>
      <c r="V184" s="180"/>
    </row>
    <row r="185" outlineLevel="1">
      <c r="A185" s="222"/>
      <c r="B185" s="447" t="s">
        <v>510</v>
      </c>
      <c r="C185" s="456" t="str">
        <f t="array" ref="C185">INDEX('Get-Ups'!$V$3:$Y$109, MATCH($A$1,'Get-Ups'!$A$3:$A$109,0), MATCH(C$166,'Get-Ups'!$V$2:$AD$2,0))</f>
        <v>1-22</v>
      </c>
      <c r="D185" s="457">
        <f t="array" ref="D185">INDEX('Get-Ups'!$V$3:$Y$109, MATCH($A$1,'Get-Ups'!$A$3:$A$109,0), MATCH(D$166,'Get-Ups'!$V$2:$AD$2,0))</f>
        <v>45</v>
      </c>
      <c r="E185" s="454" t="str">
        <f t="array" ref="E185">INDEX('Get-Ups'!$V$3:$Y$109, MATCH($A$1,'Get-Ups'!$A$3:$A$109,0), MATCH(E$166,'Get-Ups'!$V$2:$AD$2,0))</f>
        <v>17-18</v>
      </c>
      <c r="F185" s="455">
        <f t="array" ref="F185">INDEX('Get-Ups'!$V$3:$Y$109, MATCH($A$1,'Get-Ups'!$A$3:$A$109,0), MATCH(F$166,'Get-Ups'!$V$2:$AD$2,0))</f>
        <v>7</v>
      </c>
      <c r="G185" s="127">
        <f t="shared" ref="G185:G186" si="2">F185*1.2</f>
        <v>8.4</v>
      </c>
      <c r="H185" s="320"/>
      <c r="I185" s="320"/>
      <c r="J185" s="179"/>
      <c r="K185" s="222"/>
      <c r="L185" s="461" t="s">
        <v>6181</v>
      </c>
      <c r="M185" s="127" t="str">
        <f t="array" ref="M185">INDEX('共通動作その他'!$G$3:$G$102, MATCH($A$1,'共通動作その他'!$A$3:$A$102,0), MATCH(M$180,'共通動作その他'!$G$2:$AA$2,0))</f>
        <v>-</v>
      </c>
      <c r="N185" s="108"/>
      <c r="O185" s="180"/>
      <c r="P185" s="180"/>
      <c r="Q185" s="180"/>
      <c r="R185" s="180"/>
      <c r="S185" s="180"/>
      <c r="T185" s="180"/>
      <c r="U185" s="180"/>
      <c r="V185" s="180"/>
    </row>
    <row r="186" outlineLevel="1">
      <c r="A186" s="207"/>
      <c r="B186" s="458" t="s">
        <v>511</v>
      </c>
      <c r="C186" s="207"/>
      <c r="D186" s="207"/>
      <c r="E186" s="454" t="str">
        <f t="array" ref="E186">INDEX('Get-Ups'!$Z$3:$AA$109, MATCH($A$1,'Get-Ups'!$A$3:$A$109,0), MATCH(E$166,'Get-Ups'!$Z$2:$AD$2,0))</f>
        <v>21-22</v>
      </c>
      <c r="F186" s="455">
        <f t="array" ref="F186">INDEX('Get-Ups'!$Z$3:$AA$109, MATCH($A$1,'Get-Ups'!$A$3:$A$109,0), MATCH(F$166,'Get-Ups'!$Z$2:$AD$2,0))</f>
        <v>7</v>
      </c>
      <c r="G186" s="127">
        <f t="shared" si="2"/>
        <v>8.4</v>
      </c>
      <c r="H186" s="320"/>
      <c r="I186" s="320"/>
      <c r="J186" s="179"/>
      <c r="K186" s="451" t="s">
        <v>6183</v>
      </c>
      <c r="L186" s="120"/>
      <c r="M186" s="3201" t="s">
        <v>49</v>
      </c>
      <c r="N186" s="108"/>
      <c r="O186" s="180"/>
      <c r="P186" s="180"/>
      <c r="Q186" s="180"/>
      <c r="R186" s="180"/>
      <c r="S186" s="180"/>
      <c r="T186" s="180"/>
      <c r="U186" s="180"/>
      <c r="V186" s="180"/>
    </row>
    <row r="187" outlineLevel="1">
      <c r="A187" s="446" t="s">
        <v>513</v>
      </c>
      <c r="B187" s="447" t="s">
        <v>514</v>
      </c>
      <c r="C187" s="454" t="str">
        <f t="array" ref="C187">INDEX(Tripping!$C$3:$D$109, MATCH($A$1,Tripping!$A$3:$A$109,0), MATCH(C$166,Tripping!$C$2:$AC$2,0))</f>
        <v>1-5</v>
      </c>
      <c r="D187" s="455">
        <f t="array" ref="D187">INDEX(Tripping!$C$3:$D$109, MATCH($A$1,Tripping!$A$3:$A$109,0), MATCH(D$166,Tripping!$C$2:$AC$2,0))</f>
        <v>29</v>
      </c>
      <c r="E187" s="448"/>
      <c r="F187" s="448"/>
      <c r="G187" s="448"/>
      <c r="H187" s="320"/>
      <c r="I187" s="320"/>
      <c r="J187" s="121"/>
      <c r="K187" s="460" t="s">
        <v>6186</v>
      </c>
      <c r="L187" s="453" t="s">
        <v>6187</v>
      </c>
      <c r="M187" s="127" t="str">
        <f t="array" ref="M187">INDEX('共通動作その他'!$H$3:$H$102, MATCH($A$1,'共通動作その他'!$A$3:$A$102,0), MATCH(M$186,'共通動作その他'!$H$2:$AA$2,0))</f>
        <v>-</v>
      </c>
      <c r="N187" s="462"/>
      <c r="O187" s="180"/>
      <c r="P187" s="180"/>
      <c r="Q187" s="180"/>
      <c r="R187" s="180"/>
      <c r="S187" s="180"/>
      <c r="T187" s="180"/>
      <c r="U187" s="180"/>
      <c r="V187" s="180"/>
    </row>
    <row r="188" outlineLevel="1">
      <c r="A188" s="222"/>
      <c r="B188" s="447" t="s">
        <v>515</v>
      </c>
      <c r="C188" s="454" t="str">
        <f t="array" ref="C188">INDEX(Tripping!$E$3:$F$109, MATCH($A$1,Tripping!$A$3:$A$109,0), MATCH(C$166,Tripping!$E$2:$AC$2,0))</f>
        <v>1-5</v>
      </c>
      <c r="D188" s="455">
        <f t="array" ref="D188">INDEX(Tripping!$E$3:$F$109, MATCH($A$1,Tripping!$A$3:$A$109,0), MATCH(D$166,Tripping!$E$2:$AC$2,0))</f>
        <v>39</v>
      </c>
      <c r="E188" s="448"/>
      <c r="F188" s="448"/>
      <c r="G188" s="448"/>
      <c r="H188" s="320"/>
      <c r="I188" s="320"/>
      <c r="J188" s="179"/>
      <c r="K188" s="460" t="s">
        <v>6190</v>
      </c>
      <c r="L188" s="453" t="s">
        <v>6187</v>
      </c>
      <c r="M188" s="127" t="str">
        <f t="array" ref="M188">INDEX('共通動作その他'!$I$3:$I$102, MATCH($A$1,'共通動作その他'!$A$3:$A$102,0), MATCH(M$186,'共通動作その他'!$I$2:$AA$2,0))</f>
        <v>-</v>
      </c>
      <c r="N188" s="462"/>
      <c r="O188" s="180"/>
      <c r="P188" s="180"/>
      <c r="Q188" s="180"/>
      <c r="R188" s="180"/>
      <c r="S188" s="180"/>
      <c r="T188" s="180"/>
      <c r="U188" s="180"/>
      <c r="V188" s="180"/>
    </row>
    <row r="189" outlineLevel="1">
      <c r="A189" s="222"/>
      <c r="B189" s="447" t="s">
        <v>455</v>
      </c>
      <c r="C189" s="454" t="str">
        <f t="array" ref="C189">INDEX(Tripping!$G$3:$H$109, MATCH($A$1,Tripping!$A$3:$A$109,0), MATCH(C$166,Tripping!$G$2:$AC$2,0))</f>
        <v>1-16</v>
      </c>
      <c r="D189" s="455">
        <f t="array" ref="D189">INDEX(Tripping!$G$3:$H$109, MATCH($A$1,Tripping!$A$3:$A$109,0), MATCH(D$166,Tripping!$G$2:$AC$2,0))</f>
        <v>21</v>
      </c>
      <c r="E189" s="448"/>
      <c r="F189" s="448"/>
      <c r="G189" s="448"/>
      <c r="H189" s="320"/>
      <c r="I189" s="320"/>
      <c r="J189" s="121"/>
      <c r="K189" s="108"/>
      <c r="L189" s="180"/>
      <c r="M189" s="180"/>
      <c r="N189" s="108"/>
      <c r="O189" s="180"/>
      <c r="P189" s="180"/>
      <c r="Q189" s="180"/>
      <c r="R189" s="180"/>
      <c r="S189" s="180"/>
      <c r="T189" s="180"/>
      <c r="U189" s="180"/>
      <c r="V189" s="180"/>
    </row>
    <row r="190" outlineLevel="1">
      <c r="A190" s="222"/>
      <c r="B190" s="447" t="s">
        <v>496</v>
      </c>
      <c r="C190" s="454" t="str">
        <f t="array" ref="C190">INDEX(Tripping!$I$3:$J$109, MATCH($A$1,Tripping!$A$3:$A$109,0), MATCH(C$166,Tripping!$I$2:$AC$2,0))</f>
        <v>1-9</v>
      </c>
      <c r="D190" s="455">
        <f t="array" ref="D190">INDEX(Tripping!$I$3:$J$109, MATCH($A$1,Tripping!$A$3:$A$109,0), MATCH(D$166,Tripping!$I$2:$AC$2,0))</f>
        <v>28</v>
      </c>
      <c r="E190" s="448"/>
      <c r="F190" s="448"/>
      <c r="G190" s="448"/>
      <c r="H190" s="320"/>
      <c r="I190" s="320"/>
      <c r="J190" s="320"/>
      <c r="K190" s="108"/>
      <c r="L190" s="180"/>
      <c r="M190" s="180"/>
      <c r="N190" s="108"/>
      <c r="O190" s="180"/>
      <c r="P190" s="180"/>
      <c r="Q190" s="180"/>
      <c r="R190" s="180"/>
      <c r="S190" s="180"/>
      <c r="T190" s="180"/>
      <c r="U190" s="180"/>
      <c r="V190" s="180"/>
    </row>
    <row r="191" outlineLevel="1">
      <c r="A191" s="222"/>
      <c r="B191" s="447" t="s">
        <v>497</v>
      </c>
      <c r="C191" s="454" t="str">
        <f t="array" ref="C191">INDEX(Tripping!$K$3:$L$109, MATCH($A$1,Tripping!$A$3:$A$109,0), MATCH(C$166,Tripping!$K$2:$AC$2,0))</f>
        <v>1-9</v>
      </c>
      <c r="D191" s="455">
        <f t="array" ref="D191">INDEX(Tripping!$K$3:$L$109, MATCH($A$1,Tripping!$A$3:$A$109,0), MATCH(D$166,Tripping!$K$2:$AC$2,0))</f>
        <v>28</v>
      </c>
      <c r="E191" s="448"/>
      <c r="F191" s="448"/>
      <c r="G191" s="448"/>
      <c r="H191" s="320"/>
      <c r="I191" s="320"/>
      <c r="J191" s="320"/>
      <c r="K191" s="108"/>
      <c r="L191" s="180"/>
      <c r="M191" s="180"/>
      <c r="N191" s="108"/>
      <c r="O191" s="180"/>
      <c r="P191" s="180"/>
      <c r="Q191" s="180"/>
      <c r="R191" s="180"/>
      <c r="S191" s="180"/>
      <c r="T191" s="180"/>
      <c r="U191" s="180"/>
      <c r="V191" s="180"/>
    </row>
    <row r="192" outlineLevel="1">
      <c r="A192" s="222"/>
      <c r="B192" s="447" t="s">
        <v>510</v>
      </c>
      <c r="C192" s="456" t="str">
        <f t="array" ref="C192">INDEX(Tripping!$M$3:$P$109, MATCH($A$1,Tripping!$A$3:$A$109,0), MATCH(C$166,Tripping!$M$2:$AC$2,0))</f>
        <v>1-7</v>
      </c>
      <c r="D192" s="457">
        <f t="array" ref="D192">INDEX(Tripping!$M$3:$P$109, MATCH($A$1,Tripping!$A$3:$A$109,0), MATCH(D$166,Tripping!$M$2:$AC$2,0))</f>
        <v>49</v>
      </c>
      <c r="E192" s="454" t="str">
        <f t="array" ref="E192">INDEX(Tripping!$M$3:$P$109, MATCH($A$1,Tripping!$A$3:$A$109,0), MATCH(E$166,Tripping!$M$2:$AC$2,0))</f>
        <v>19-20</v>
      </c>
      <c r="F192" s="455">
        <f t="array" ref="F192">INDEX(Tripping!$M$3:$P$109, MATCH($A$1,Tripping!$A$3:$A$109,0), MATCH(F$166,Tripping!$M$2:$AC$2,0))</f>
        <v>5</v>
      </c>
      <c r="G192" s="127">
        <f t="shared" ref="G192:G193" si="3">F192*1.2</f>
        <v>6</v>
      </c>
      <c r="H192" s="320"/>
      <c r="I192" s="320"/>
      <c r="J192" s="320"/>
      <c r="K192" s="180"/>
      <c r="L192" s="180"/>
      <c r="M192" s="180"/>
      <c r="N192" s="108"/>
      <c r="O192" s="108"/>
      <c r="P192" s="108"/>
      <c r="Q192" s="108"/>
      <c r="R192" s="180"/>
      <c r="S192" s="180"/>
      <c r="T192" s="180"/>
      <c r="U192" s="180"/>
      <c r="V192" s="180"/>
    </row>
    <row r="193" outlineLevel="1">
      <c r="A193" s="207"/>
      <c r="B193" s="458" t="s">
        <v>511</v>
      </c>
      <c r="C193" s="207"/>
      <c r="D193" s="207"/>
      <c r="E193" s="454" t="str">
        <f t="array" ref="E193">INDEX(Tripping!$Q$3:$R$109, MATCH($A$1,Tripping!$A$3:$A$109,0), MATCH(E$166,Tripping!$Q$2:$AC$2,0))</f>
        <v>28-29</v>
      </c>
      <c r="F193" s="455">
        <f t="array" ref="F193">INDEX(Tripping!$Q$3:$R$109, MATCH($A$1,Tripping!$A$3:$A$109,0), MATCH(F$166,Tripping!$Q$2:$AC$2,0))</f>
        <v>5</v>
      </c>
      <c r="G193" s="127">
        <f t="shared" si="3"/>
        <v>6</v>
      </c>
      <c r="H193" s="320"/>
      <c r="I193" s="320"/>
      <c r="J193" s="320"/>
      <c r="K193" s="180"/>
      <c r="L193" s="180"/>
      <c r="M193" s="180"/>
      <c r="N193" s="108"/>
      <c r="O193" s="108"/>
      <c r="P193" s="108"/>
      <c r="Q193" s="108"/>
      <c r="R193" s="180"/>
      <c r="S193" s="180"/>
      <c r="T193" s="180"/>
      <c r="U193" s="180"/>
      <c r="V193" s="180"/>
    </row>
  </sheetData>
  <mergeCells count="193">
    <mergeCell ref="U127:U128"/>
    <mergeCell ref="V127:V128"/>
    <mergeCell ref="U137:U138"/>
    <mergeCell ref="U133:U134"/>
    <mergeCell ref="V137:V138"/>
    <mergeCell ref="V133:V134"/>
    <mergeCell ref="V108:V109"/>
    <mergeCell ref="V106:V107"/>
    <mergeCell ref="V73:V75"/>
    <mergeCell ref="V77:V92"/>
    <mergeCell ref="U104:U105"/>
    <mergeCell ref="V104:V105"/>
    <mergeCell ref="U108:U109"/>
    <mergeCell ref="V110:V112"/>
    <mergeCell ref="U110:U112"/>
    <mergeCell ref="U121:U126"/>
    <mergeCell ref="V121:V126"/>
    <mergeCell ref="U106:U107"/>
    <mergeCell ref="U73:U75"/>
    <mergeCell ref="U94:U99"/>
    <mergeCell ref="U77:U92"/>
    <mergeCell ref="V94:V99"/>
    <mergeCell ref="K1:M2"/>
    <mergeCell ref="H1:J2"/>
    <mergeCell ref="I6:I7"/>
    <mergeCell ref="H8:J9"/>
    <mergeCell ref="E16:F16"/>
    <mergeCell ref="C1:G12"/>
    <mergeCell ref="H10:H11"/>
    <mergeCell ref="I10:I11"/>
    <mergeCell ref="H4:H5"/>
    <mergeCell ref="H6:H7"/>
    <mergeCell ref="I4:I5"/>
    <mergeCell ref="A73:A75"/>
    <mergeCell ref="D73:D75"/>
    <mergeCell ref="A76:B76"/>
    <mergeCell ref="D51:D52"/>
    <mergeCell ref="D49:D50"/>
    <mergeCell ref="A68:B68"/>
    <mergeCell ref="A67:B67"/>
    <mergeCell ref="D53:D56"/>
    <mergeCell ref="A49:A50"/>
    <mergeCell ref="D71:D72"/>
    <mergeCell ref="H48:J48"/>
    <mergeCell ref="H49:J50"/>
    <mergeCell ref="H69:J75"/>
    <mergeCell ref="H76:J76"/>
    <mergeCell ref="H42:J42"/>
    <mergeCell ref="H41:J41"/>
    <mergeCell ref="H44:J44"/>
    <mergeCell ref="H43:J43"/>
    <mergeCell ref="H47:J47"/>
    <mergeCell ref="H45:J45"/>
    <mergeCell ref="H46:J46"/>
    <mergeCell ref="D64:D65"/>
    <mergeCell ref="D69:D70"/>
    <mergeCell ref="H51:J52"/>
    <mergeCell ref="H53:J56"/>
    <mergeCell ref="H40:J40"/>
    <mergeCell ref="K16:N16"/>
    <mergeCell ref="G16:H16"/>
    <mergeCell ref="H99:J99"/>
    <mergeCell ref="H83:J92"/>
    <mergeCell ref="H68:J68"/>
    <mergeCell ref="J64:J65"/>
    <mergeCell ref="I64:I65"/>
    <mergeCell ref="H95:J96"/>
    <mergeCell ref="H97:J98"/>
    <mergeCell ref="H131:J131"/>
    <mergeCell ref="H132:J132"/>
    <mergeCell ref="G150:J151"/>
    <mergeCell ref="G152:J153"/>
    <mergeCell ref="G147:J147"/>
    <mergeCell ref="G148:J149"/>
    <mergeCell ref="G154:J155"/>
    <mergeCell ref="H136:J136"/>
    <mergeCell ref="H139:J139"/>
    <mergeCell ref="H137:J138"/>
    <mergeCell ref="H133:J134"/>
    <mergeCell ref="H130:J130"/>
    <mergeCell ref="H129:J129"/>
    <mergeCell ref="H135:J135"/>
    <mergeCell ref="H103:J103"/>
    <mergeCell ref="H104:J105"/>
    <mergeCell ref="H100:J100"/>
    <mergeCell ref="H110:J112"/>
    <mergeCell ref="H116:J116"/>
    <mergeCell ref="H115:J115"/>
    <mergeCell ref="H113:J113"/>
    <mergeCell ref="H114:J114"/>
    <mergeCell ref="H108:J109"/>
    <mergeCell ref="D83:D84"/>
    <mergeCell ref="D85:D90"/>
    <mergeCell ref="D77:D80"/>
    <mergeCell ref="D81:D82"/>
    <mergeCell ref="H77:J80"/>
    <mergeCell ref="H81:J82"/>
    <mergeCell ref="A127:A128"/>
    <mergeCell ref="A121:A126"/>
    <mergeCell ref="H127:J128"/>
    <mergeCell ref="H121:J126"/>
    <mergeCell ref="U119:U120"/>
    <mergeCell ref="V119:V120"/>
    <mergeCell ref="H118:J118"/>
    <mergeCell ref="H119:J120"/>
    <mergeCell ref="H117:J117"/>
    <mergeCell ref="U69:U72"/>
    <mergeCell ref="R62:V62"/>
    <mergeCell ref="R64:V65"/>
    <mergeCell ref="R63:V63"/>
    <mergeCell ref="V69:V72"/>
    <mergeCell ref="R60:V60"/>
    <mergeCell ref="R59:V59"/>
    <mergeCell ref="R61:V61"/>
    <mergeCell ref="A95:A96"/>
    <mergeCell ref="A93:B93"/>
    <mergeCell ref="H106:J107"/>
    <mergeCell ref="H102:J102"/>
    <mergeCell ref="H101:J101"/>
    <mergeCell ref="H93:J93"/>
    <mergeCell ref="H94:J94"/>
    <mergeCell ref="D119:D120"/>
    <mergeCell ref="A119:A120"/>
    <mergeCell ref="D127:D128"/>
    <mergeCell ref="D121:D126"/>
    <mergeCell ref="A77:A80"/>
    <mergeCell ref="A81:A82"/>
    <mergeCell ref="A83:A92"/>
    <mergeCell ref="A97:A98"/>
    <mergeCell ref="A103:B103"/>
    <mergeCell ref="A110:A112"/>
    <mergeCell ref="D192:D193"/>
    <mergeCell ref="C192:C193"/>
    <mergeCell ref="A187:A193"/>
    <mergeCell ref="K176:K179"/>
    <mergeCell ref="K182:K185"/>
    <mergeCell ref="K180:L180"/>
    <mergeCell ref="K186:L186"/>
    <mergeCell ref="K170:K175"/>
    <mergeCell ref="K167:K168"/>
    <mergeCell ref="K166:L166"/>
    <mergeCell ref="K169:L169"/>
    <mergeCell ref="C185:C186"/>
    <mergeCell ref="D185:D186"/>
    <mergeCell ref="A172:A174"/>
    <mergeCell ref="A175:A180"/>
    <mergeCell ref="A181:A186"/>
    <mergeCell ref="A167:A171"/>
    <mergeCell ref="A165:B166"/>
    <mergeCell ref="D179:D180"/>
    <mergeCell ref="C179:C180"/>
    <mergeCell ref="D106:D107"/>
    <mergeCell ref="D110:D112"/>
    <mergeCell ref="D108:D109"/>
    <mergeCell ref="D148:D149"/>
    <mergeCell ref="D104:D105"/>
    <mergeCell ref="D133:D134"/>
    <mergeCell ref="A51:A52"/>
    <mergeCell ref="A39:B40"/>
    <mergeCell ref="C24:D24"/>
    <mergeCell ref="C16:D16"/>
    <mergeCell ref="A41:A43"/>
    <mergeCell ref="A45:A46"/>
    <mergeCell ref="A71:A72"/>
    <mergeCell ref="A69:A70"/>
    <mergeCell ref="A64:A65"/>
    <mergeCell ref="A15:B16"/>
    <mergeCell ref="A10:A12"/>
    <mergeCell ref="A53:A56"/>
    <mergeCell ref="A58:B59"/>
    <mergeCell ref="D95:D96"/>
    <mergeCell ref="D97:D98"/>
    <mergeCell ref="A106:A107"/>
    <mergeCell ref="A101:A102"/>
    <mergeCell ref="A108:A109"/>
    <mergeCell ref="A104:A105"/>
    <mergeCell ref="A100:B100"/>
    <mergeCell ref="A133:A134"/>
    <mergeCell ref="A137:A138"/>
    <mergeCell ref="A129:B129"/>
    <mergeCell ref="A162:A163"/>
    <mergeCell ref="A159:A161"/>
    <mergeCell ref="A157:B158"/>
    <mergeCell ref="A150:A151"/>
    <mergeCell ref="A152:A153"/>
    <mergeCell ref="D150:D151"/>
    <mergeCell ref="D154:D155"/>
    <mergeCell ref="D152:D153"/>
    <mergeCell ref="A141:B142"/>
    <mergeCell ref="A148:A149"/>
    <mergeCell ref="A147:B147"/>
    <mergeCell ref="A144:A146"/>
    <mergeCell ref="A154:A155"/>
  </mergeCells>
  <conditionalFormatting sqref="K101:K102">
    <cfRule type="containsText" dxfId="1" priority="1" operator="containsText" text="363">
      <formula>NOT(ISERROR(SEARCH(("363"),(K101))))</formula>
    </cfRule>
  </conditionalFormatting>
  <conditionalFormatting sqref="K101:K102">
    <cfRule type="containsText" dxfId="1" priority="2" operator="containsText" text="365">
      <formula>NOT(ISERROR(SEARCH(("365"),(K101))))</formula>
    </cfRule>
  </conditionalFormatting>
  <conditionalFormatting sqref="K101:K102">
    <cfRule type="containsText" dxfId="1" priority="3" operator="containsText" text="366">
      <formula>NOT(ISERROR(SEARCH(("366"),(K101))))</formula>
    </cfRule>
  </conditionalFormatting>
  <conditionalFormatting sqref="K101:K102">
    <cfRule type="containsText" dxfId="1" priority="4" operator="containsText" text="367">
      <formula>NOT(ISERROR(SEARCH(("367"),(K101))))</formula>
    </cfRule>
  </conditionalFormatting>
  <conditionalFormatting sqref="K1:K190 L147:L155">
    <cfRule type="containsText" dxfId="0" priority="5" operator="containsText" text="361">
      <formula>NOT(ISERROR(SEARCH(("361"),(K1))))</formula>
    </cfRule>
  </conditionalFormatting>
  <conditionalFormatting sqref="O148:Q155">
    <cfRule type="cellIs" dxfId="2" priority="6" operator="equal">
      <formula>"敵のみ"</formula>
    </cfRule>
  </conditionalFormatting>
  <conditionalFormatting sqref="C148:D155">
    <cfRule type="cellIs" dxfId="3" priority="7" operator="equal">
      <formula>"-"</formula>
    </cfRule>
  </conditionalFormatting>
  <conditionalFormatting sqref="O1:O193 N147:N155 P147:P155 Q155 L189:L190">
    <cfRule type="cellIs" dxfId="4" priority="8" operator="greaterThan">
      <formula>0</formula>
    </cfRule>
  </conditionalFormatting>
  <conditionalFormatting sqref="P1:Q193 O147:O155 M189:M190">
    <cfRule type="cellIs" dxfId="5" priority="9" operator="lessThan">
      <formula>1</formula>
    </cfRule>
  </conditionalFormatting>
  <conditionalFormatting sqref="P1:Q193 O147:O155 M189:M190">
    <cfRule type="cellIs" dxfId="4" priority="10" operator="greaterThan">
      <formula>1</formula>
    </cfRule>
  </conditionalFormatting>
  <conditionalFormatting sqref="N40:N166 M147:M155 O147:O155">
    <cfRule type="cellIs" dxfId="6" priority="11" operator="greaterThan">
      <formula>0</formula>
    </cfRule>
  </conditionalFormatting>
  <conditionalFormatting sqref="K1:K193 L147:L155">
    <cfRule type="containsText" dxfId="6" priority="12" operator="containsText" text="363">
      <formula>NOT(ISERROR(SEARCH(("363"),(K1))))</formula>
    </cfRule>
  </conditionalFormatting>
  <conditionalFormatting sqref="K1:K193 L147:L155">
    <cfRule type="containsText" dxfId="6" priority="13" operator="containsText" text="365">
      <formula>NOT(ISERROR(SEARCH(("365"),(K1))))</formula>
    </cfRule>
  </conditionalFormatting>
  <conditionalFormatting sqref="K1:K193 L147:L155">
    <cfRule type="containsText" dxfId="6" priority="14" operator="containsText" text="366">
      <formula>NOT(ISERROR(SEARCH(("366"),(K1))))</formula>
    </cfRule>
  </conditionalFormatting>
  <conditionalFormatting sqref="K1:K193 L147:L155">
    <cfRule type="containsText" dxfId="6" priority="15" operator="containsText" text="367">
      <formula>NOT(ISERROR(SEARCH(("367"),(K1))))</formula>
    </cfRule>
  </conditionalFormatting>
  <conditionalFormatting sqref="N1:N15 N17:N193 M147:M155 O147:O155 K189:K190">
    <cfRule type="containsText" dxfId="6" priority="16" operator="containsText" text="/">
      <formula>NOT(ISERROR(SEARCH(("/"),(N1))))</formula>
    </cfRule>
  </conditionalFormatting>
  <drawing r:id="rId2"/>
  <legacyDrawing r:id="rId3"/>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14"/>
    <col customWidth="1" min="2" max="2" width="21.57"/>
    <col customWidth="1" min="3" max="3" width="19.43"/>
    <col customWidth="1" min="4" max="4" width="19.0"/>
    <col customWidth="1" min="5" max="5" width="12.43"/>
    <col customWidth="1" min="6" max="6" width="11.29"/>
    <col customWidth="1" hidden="1" min="7" max="11" width="11.29"/>
    <col customWidth="1" min="12" max="13" width="10.14"/>
    <col customWidth="1" min="14" max="14" width="24.57"/>
    <col customWidth="1" min="15" max="18" width="12.86"/>
    <col customWidth="1" min="19" max="22" width="10.57"/>
  </cols>
  <sheetData>
    <row r="1">
      <c r="A1" s="3162" t="s">
        <v>5147</v>
      </c>
      <c r="B1" s="3163" t="s">
        <v>5149</v>
      </c>
      <c r="C1" s="3163" t="s">
        <v>5150</v>
      </c>
      <c r="D1" s="3163" t="s">
        <v>5151</v>
      </c>
      <c r="E1" s="3163" t="s">
        <v>5152</v>
      </c>
      <c r="F1" s="3163" t="s">
        <v>5153</v>
      </c>
      <c r="G1" s="3163"/>
      <c r="H1" s="3163"/>
      <c r="I1" s="3163"/>
      <c r="J1" s="3163"/>
      <c r="K1" s="3163"/>
      <c r="L1" s="3164" t="s">
        <v>5154</v>
      </c>
      <c r="M1" s="3163" t="s">
        <v>5156</v>
      </c>
      <c r="N1" s="3163" t="s">
        <v>5157</v>
      </c>
      <c r="O1" s="3163" t="s">
        <v>5158</v>
      </c>
      <c r="P1" s="3163" t="s">
        <v>5159</v>
      </c>
      <c r="Q1" s="3163" t="s">
        <v>5160</v>
      </c>
      <c r="R1" s="3164" t="s">
        <v>5161</v>
      </c>
      <c r="S1" s="3165" t="s">
        <v>5162</v>
      </c>
      <c r="T1" s="3165" t="s">
        <v>5163</v>
      </c>
      <c r="U1" s="3165" t="s">
        <v>5164</v>
      </c>
      <c r="V1" s="3166" t="s">
        <v>5165</v>
      </c>
    </row>
    <row r="2">
      <c r="A2" s="3167">
        <v>1.0</v>
      </c>
      <c r="B2" s="3168" t="s">
        <v>5167</v>
      </c>
      <c r="C2" s="3169" t="s">
        <v>5168</v>
      </c>
      <c r="D2" s="3169" t="s">
        <v>5169</v>
      </c>
      <c r="E2" s="3169" t="s">
        <v>5169</v>
      </c>
      <c r="F2" s="3169" t="s">
        <v>5170</v>
      </c>
      <c r="G2" s="3169"/>
      <c r="H2" s="3169"/>
      <c r="I2" s="3169"/>
      <c r="J2" s="3169"/>
      <c r="K2" s="3169"/>
      <c r="L2" s="3170" t="s">
        <v>5171</v>
      </c>
      <c r="M2" s="3169" t="s">
        <v>451</v>
      </c>
      <c r="N2" s="3169" t="str">
        <f t="shared" ref="N2:N83" si="1">A2&amp;". "&amp;B2</f>
        <v>1. マリオ</v>
      </c>
      <c r="O2" s="3169" t="s">
        <v>5174</v>
      </c>
      <c r="P2" s="3169" t="s">
        <v>5175</v>
      </c>
      <c r="Q2" s="3169" t="s">
        <v>5176</v>
      </c>
      <c r="R2" s="3169" t="s">
        <v>5177</v>
      </c>
      <c r="S2" s="3172">
        <v>1.0</v>
      </c>
      <c r="T2" s="3173">
        <v>0.0</v>
      </c>
      <c r="U2" s="3172">
        <v>1.0</v>
      </c>
      <c r="V2" s="3175" t="s">
        <v>5169</v>
      </c>
    </row>
    <row r="3">
      <c r="A3" s="3167">
        <v>2.0</v>
      </c>
      <c r="B3" s="3176" t="s">
        <v>5182</v>
      </c>
      <c r="C3" s="3169" t="s">
        <v>5183</v>
      </c>
      <c r="D3" s="3169" t="s">
        <v>5184</v>
      </c>
      <c r="E3" s="3169" t="s">
        <v>5185</v>
      </c>
      <c r="F3" s="3169" t="s">
        <v>5186</v>
      </c>
      <c r="G3" s="3169"/>
      <c r="H3" s="3169"/>
      <c r="I3" s="3169"/>
      <c r="J3" s="3169"/>
      <c r="K3" s="3169"/>
      <c r="L3" s="3170" t="s">
        <v>5187</v>
      </c>
      <c r="M3" s="3169" t="s">
        <v>429</v>
      </c>
      <c r="N3" s="3169" t="str">
        <f t="shared" si="1"/>
        <v>2. ドンキーコング</v>
      </c>
      <c r="O3" s="3169" t="s">
        <v>5188</v>
      </c>
      <c r="P3" s="3169" t="s">
        <v>5189</v>
      </c>
      <c r="Q3" s="3169" t="s">
        <v>5190</v>
      </c>
      <c r="R3" s="3169" t="s">
        <v>5191</v>
      </c>
      <c r="S3" s="3172">
        <v>2.0</v>
      </c>
      <c r="T3" s="3173">
        <v>1.0</v>
      </c>
      <c r="U3" s="3172">
        <v>9.0</v>
      </c>
      <c r="V3" s="3175" t="s">
        <v>5192</v>
      </c>
    </row>
    <row r="4">
      <c r="A4" s="3167">
        <v>3.0</v>
      </c>
      <c r="B4" s="3176" t="s">
        <v>5193</v>
      </c>
      <c r="C4" s="3169" t="s">
        <v>5194</v>
      </c>
      <c r="D4" s="3169" t="s">
        <v>5195</v>
      </c>
      <c r="E4" s="3169" t="s">
        <v>5196</v>
      </c>
      <c r="F4" s="3169" t="s">
        <v>5197</v>
      </c>
      <c r="G4" s="3169"/>
      <c r="H4" s="3169"/>
      <c r="I4" s="3169"/>
      <c r="J4" s="3169"/>
      <c r="K4" s="3169"/>
      <c r="L4" s="3170" t="s">
        <v>5198</v>
      </c>
      <c r="M4" s="3169" t="s">
        <v>429</v>
      </c>
      <c r="N4" s="3169" t="str">
        <f t="shared" si="1"/>
        <v>3. リンク</v>
      </c>
      <c r="O4" s="3177" t="s">
        <v>5199</v>
      </c>
      <c r="P4" s="3177" t="s">
        <v>5200</v>
      </c>
      <c r="Q4" s="3169" t="s">
        <v>5201</v>
      </c>
      <c r="R4" s="3177" t="s">
        <v>5202</v>
      </c>
      <c r="S4" s="3172">
        <v>3.0</v>
      </c>
      <c r="T4" s="3173">
        <v>2.0</v>
      </c>
      <c r="U4" s="3172">
        <v>13.0</v>
      </c>
      <c r="V4" s="3175" t="s">
        <v>5195</v>
      </c>
    </row>
    <row r="5">
      <c r="A5" s="3167">
        <v>4.0</v>
      </c>
      <c r="B5" s="3176" t="s">
        <v>5204</v>
      </c>
      <c r="C5" s="3169" t="s">
        <v>5205</v>
      </c>
      <c r="D5" s="3169" t="s">
        <v>5206</v>
      </c>
      <c r="E5" s="3169" t="s">
        <v>5207</v>
      </c>
      <c r="F5" s="3169" t="s">
        <v>5208</v>
      </c>
      <c r="G5" s="3169"/>
      <c r="H5" s="3169"/>
      <c r="I5" s="3169"/>
      <c r="J5" s="3169"/>
      <c r="K5" s="3169"/>
      <c r="L5" s="3170" t="s">
        <v>5209</v>
      </c>
      <c r="M5" s="3169" t="s">
        <v>429</v>
      </c>
      <c r="N5" s="3169" t="str">
        <f t="shared" si="1"/>
        <v>4. サムス</v>
      </c>
      <c r="O5" s="3169" t="s">
        <v>5211</v>
      </c>
      <c r="P5" s="3169" t="s">
        <v>5212</v>
      </c>
      <c r="Q5" s="3169" t="s">
        <v>5213</v>
      </c>
      <c r="R5" s="3169" t="s">
        <v>3768</v>
      </c>
      <c r="S5" s="3172">
        <v>4.0</v>
      </c>
      <c r="T5" s="3173">
        <v>3.0</v>
      </c>
      <c r="U5" s="3172">
        <v>18.0</v>
      </c>
      <c r="V5" s="3175" t="s">
        <v>5206</v>
      </c>
    </row>
    <row r="6">
      <c r="A6" s="3167" t="s">
        <v>516</v>
      </c>
      <c r="B6" s="3176" t="s">
        <v>5215</v>
      </c>
      <c r="C6" s="3169" t="s">
        <v>5216</v>
      </c>
      <c r="D6" s="3169" t="s">
        <v>5217</v>
      </c>
      <c r="E6" s="3169" t="s">
        <v>5207</v>
      </c>
      <c r="F6" s="3169" t="s">
        <v>5219</v>
      </c>
      <c r="G6" s="3169"/>
      <c r="H6" s="3169"/>
      <c r="I6" s="3169"/>
      <c r="J6" s="3169"/>
      <c r="K6" s="3169"/>
      <c r="L6" s="3170" t="s">
        <v>5220</v>
      </c>
      <c r="M6" s="3169" t="s">
        <v>429</v>
      </c>
      <c r="N6" s="3169" t="str">
        <f t="shared" si="1"/>
        <v>4'. ダークサムス</v>
      </c>
      <c r="O6" s="3169" t="s">
        <v>5211</v>
      </c>
      <c r="P6" s="3169" t="s">
        <v>5212</v>
      </c>
      <c r="Q6" s="3169" t="s">
        <v>5213</v>
      </c>
      <c r="R6" s="3169" t="s">
        <v>3768</v>
      </c>
      <c r="S6" s="3172">
        <v>5.0</v>
      </c>
      <c r="T6" s="3173">
        <v>72.0</v>
      </c>
      <c r="U6" s="3172" t="s">
        <v>504</v>
      </c>
      <c r="V6" s="3175" t="s">
        <v>5227</v>
      </c>
    </row>
    <row r="7">
      <c r="A7" s="3167">
        <v>5.0</v>
      </c>
      <c r="B7" s="3176" t="s">
        <v>5228</v>
      </c>
      <c r="C7" s="3169" t="s">
        <v>5230</v>
      </c>
      <c r="D7" s="3169" t="s">
        <v>5231</v>
      </c>
      <c r="E7" s="3169" t="s">
        <v>5231</v>
      </c>
      <c r="F7" s="3169" t="s">
        <v>5232</v>
      </c>
      <c r="G7" s="3169"/>
      <c r="H7" s="3169"/>
      <c r="I7" s="3169"/>
      <c r="J7" s="3169"/>
      <c r="K7" s="3169"/>
      <c r="L7" s="3170" t="s">
        <v>5238</v>
      </c>
      <c r="M7" s="3169" t="s">
        <v>451</v>
      </c>
      <c r="N7" s="3169" t="str">
        <f t="shared" si="1"/>
        <v>5. ヨッシー</v>
      </c>
      <c r="O7" s="3178" t="s">
        <v>5240</v>
      </c>
      <c r="P7" s="3178" t="s">
        <v>5241</v>
      </c>
      <c r="Q7" s="3178" t="s">
        <v>5242</v>
      </c>
      <c r="R7" s="3178" t="s">
        <v>5243</v>
      </c>
      <c r="S7" s="3172">
        <v>6.0</v>
      </c>
      <c r="T7" s="3173">
        <v>4.0</v>
      </c>
      <c r="U7" s="3172">
        <v>5.0</v>
      </c>
      <c r="V7" s="3175" t="s">
        <v>5244</v>
      </c>
    </row>
    <row r="8">
      <c r="A8" s="3167">
        <v>6.0</v>
      </c>
      <c r="B8" s="3176" t="s">
        <v>5245</v>
      </c>
      <c r="C8" s="3169" t="s">
        <v>5246</v>
      </c>
      <c r="D8" s="3169" t="s">
        <v>5247</v>
      </c>
      <c r="E8" s="3169" t="s">
        <v>5247</v>
      </c>
      <c r="F8" s="3169" t="s">
        <v>5248</v>
      </c>
      <c r="G8" s="3169"/>
      <c r="H8" s="3169"/>
      <c r="I8" s="3169"/>
      <c r="J8" s="3169"/>
      <c r="K8" s="3169"/>
      <c r="L8" s="3170" t="s">
        <v>5249</v>
      </c>
      <c r="M8" s="3169" t="s">
        <v>451</v>
      </c>
      <c r="N8" s="3169" t="str">
        <f t="shared" si="1"/>
        <v>6. カービィ</v>
      </c>
      <c r="O8" s="3169" t="s">
        <v>732</v>
      </c>
      <c r="P8" s="3169" t="s">
        <v>1395</v>
      </c>
      <c r="Q8" s="3169" t="s">
        <v>5250</v>
      </c>
      <c r="R8" s="3169" t="s">
        <v>5252</v>
      </c>
      <c r="S8" s="3172">
        <v>7.0</v>
      </c>
      <c r="T8" s="3173">
        <v>5.0</v>
      </c>
      <c r="U8" s="3172">
        <v>25.0</v>
      </c>
      <c r="V8" s="3175" t="s">
        <v>5247</v>
      </c>
    </row>
    <row r="9">
      <c r="A9" s="3167">
        <v>7.0</v>
      </c>
      <c r="B9" s="3176" t="s">
        <v>5253</v>
      </c>
      <c r="C9" s="3169" t="s">
        <v>5254</v>
      </c>
      <c r="D9" s="3169" t="s">
        <v>5255</v>
      </c>
      <c r="E9" s="3169" t="s">
        <v>5256</v>
      </c>
      <c r="F9" s="3169" t="s">
        <v>5257</v>
      </c>
      <c r="G9" s="3169"/>
      <c r="H9" s="3169"/>
      <c r="I9" s="3169"/>
      <c r="J9" s="3169"/>
      <c r="K9" s="3169"/>
      <c r="L9" s="3170" t="s">
        <v>5258</v>
      </c>
      <c r="M9" s="3169" t="s">
        <v>429</v>
      </c>
      <c r="N9" s="3169" t="str">
        <f t="shared" si="1"/>
        <v>7. フォックス</v>
      </c>
      <c r="O9" s="3169" t="s">
        <v>850</v>
      </c>
      <c r="P9" s="3178" t="s">
        <v>5260</v>
      </c>
      <c r="Q9" s="3178" t="s">
        <v>5261</v>
      </c>
      <c r="R9" s="3169" t="s">
        <v>5262</v>
      </c>
      <c r="S9" s="3172">
        <v>8.0</v>
      </c>
      <c r="T9" s="3173">
        <v>6.0</v>
      </c>
      <c r="U9" s="3172">
        <v>28.0</v>
      </c>
      <c r="V9" s="3175" t="s">
        <v>5255</v>
      </c>
    </row>
    <row r="10">
      <c r="A10" s="3167">
        <v>8.0</v>
      </c>
      <c r="B10" s="3176" t="s">
        <v>5263</v>
      </c>
      <c r="C10" s="3169" t="s">
        <v>5264</v>
      </c>
      <c r="D10" s="3169" t="s">
        <v>5265</v>
      </c>
      <c r="E10" s="3169" t="s">
        <v>5266</v>
      </c>
      <c r="F10" s="3169" t="s">
        <v>5267</v>
      </c>
      <c r="G10" s="3169"/>
      <c r="H10" s="3169"/>
      <c r="I10" s="3169"/>
      <c r="J10" s="3169"/>
      <c r="K10" s="3169"/>
      <c r="L10" s="3170" t="s">
        <v>5268</v>
      </c>
      <c r="M10" s="3169" t="s">
        <v>451</v>
      </c>
      <c r="N10" s="3169" t="str">
        <f t="shared" si="1"/>
        <v>8. ピカチュウ</v>
      </c>
      <c r="O10" s="3169" t="s">
        <v>5269</v>
      </c>
      <c r="P10" s="3169" t="s">
        <v>5270</v>
      </c>
      <c r="Q10" s="3169" t="s">
        <v>5271</v>
      </c>
      <c r="R10" s="3169" t="s">
        <v>5272</v>
      </c>
      <c r="S10" s="3172">
        <v>9.0</v>
      </c>
      <c r="T10" s="3173">
        <v>7.0</v>
      </c>
      <c r="U10" s="3172">
        <v>30.0</v>
      </c>
      <c r="V10" s="3175" t="s">
        <v>5265</v>
      </c>
    </row>
    <row r="11">
      <c r="A11" s="3167">
        <v>9.0</v>
      </c>
      <c r="B11" s="3176" t="s">
        <v>5273</v>
      </c>
      <c r="C11" s="3169" t="s">
        <v>5274</v>
      </c>
      <c r="D11" s="3169" t="s">
        <v>5275</v>
      </c>
      <c r="E11" s="3169" t="s">
        <v>5169</v>
      </c>
      <c r="F11" s="3169" t="s">
        <v>5276</v>
      </c>
      <c r="G11" s="3169"/>
      <c r="H11" s="3169"/>
      <c r="I11" s="3169"/>
      <c r="J11" s="3169"/>
      <c r="K11" s="3169"/>
      <c r="L11" s="3170" t="s">
        <v>5277</v>
      </c>
      <c r="M11" s="3169" t="s">
        <v>451</v>
      </c>
      <c r="N11" s="3169" t="str">
        <f t="shared" si="1"/>
        <v>9. ルイージ</v>
      </c>
      <c r="O11" s="3169" t="s">
        <v>5174</v>
      </c>
      <c r="P11" s="3178" t="s">
        <v>5279</v>
      </c>
      <c r="Q11" s="3169" t="s">
        <v>5176</v>
      </c>
      <c r="R11" s="3178" t="s">
        <v>5280</v>
      </c>
      <c r="S11" s="3172">
        <v>10.0</v>
      </c>
      <c r="T11" s="3173">
        <v>8.0</v>
      </c>
      <c r="U11" s="3172">
        <v>2.0</v>
      </c>
      <c r="V11" s="3175" t="s">
        <v>5275</v>
      </c>
    </row>
    <row r="12">
      <c r="A12" s="3167">
        <v>10.0</v>
      </c>
      <c r="B12" s="3176" t="s">
        <v>5281</v>
      </c>
      <c r="C12" s="3169" t="s">
        <v>5282</v>
      </c>
      <c r="D12" s="3169" t="s">
        <v>5283</v>
      </c>
      <c r="E12" s="3169" t="s">
        <v>5284</v>
      </c>
      <c r="F12" s="3169" t="s">
        <v>5285</v>
      </c>
      <c r="G12" s="3169"/>
      <c r="H12" s="3169"/>
      <c r="I12" s="3169"/>
      <c r="J12" s="3169"/>
      <c r="K12" s="3169"/>
      <c r="L12" s="3170" t="s">
        <v>5287</v>
      </c>
      <c r="M12" s="3169" t="s">
        <v>451</v>
      </c>
      <c r="N12" s="3169" t="str">
        <f t="shared" si="1"/>
        <v>10. ネス</v>
      </c>
      <c r="O12" s="3169" t="s">
        <v>5289</v>
      </c>
      <c r="P12" s="3169" t="s">
        <v>5290</v>
      </c>
      <c r="Q12" s="3169" t="s">
        <v>5291</v>
      </c>
      <c r="R12" s="3169" t="s">
        <v>5292</v>
      </c>
      <c r="S12" s="3172">
        <v>11.0</v>
      </c>
      <c r="T12" s="3173">
        <v>9.0</v>
      </c>
      <c r="U12" s="3172">
        <v>37.0</v>
      </c>
      <c r="V12" s="3175" t="s">
        <v>5283</v>
      </c>
    </row>
    <row r="13">
      <c r="A13" s="3167">
        <v>11.0</v>
      </c>
      <c r="B13" s="3176" t="s">
        <v>5293</v>
      </c>
      <c r="C13" s="3169" t="s">
        <v>5294</v>
      </c>
      <c r="D13" s="3169" t="s">
        <v>5295</v>
      </c>
      <c r="E13" s="3169" t="s">
        <v>5296</v>
      </c>
      <c r="F13" s="3169" t="s">
        <v>5297</v>
      </c>
      <c r="G13" s="3169"/>
      <c r="H13" s="3169"/>
      <c r="I13" s="3169"/>
      <c r="J13" s="3169"/>
      <c r="K13" s="3169"/>
      <c r="L13" s="3170" t="s">
        <v>5301</v>
      </c>
      <c r="M13" s="3169" t="s">
        <v>429</v>
      </c>
      <c r="N13" s="3169" t="str">
        <f t="shared" si="1"/>
        <v>11. キャプテン・ファルコン</v>
      </c>
      <c r="O13" s="3169" t="s">
        <v>5302</v>
      </c>
      <c r="P13" s="3169" t="s">
        <v>5303</v>
      </c>
      <c r="Q13" s="3169" t="s">
        <v>5305</v>
      </c>
      <c r="R13" s="3169" t="s">
        <v>5306</v>
      </c>
      <c r="S13" s="3172">
        <v>12.0</v>
      </c>
      <c r="T13" s="3173">
        <v>10.0</v>
      </c>
      <c r="U13" s="3172">
        <v>38.0</v>
      </c>
      <c r="V13" s="3175" t="s">
        <v>5307</v>
      </c>
    </row>
    <row r="14">
      <c r="A14" s="3167">
        <v>12.0</v>
      </c>
      <c r="B14" s="3176" t="s">
        <v>5308</v>
      </c>
      <c r="C14" s="3169" t="s">
        <v>5309</v>
      </c>
      <c r="D14" s="3169" t="s">
        <v>5310</v>
      </c>
      <c r="E14" s="3169" t="s">
        <v>5266</v>
      </c>
      <c r="F14" s="3169" t="s">
        <v>5311</v>
      </c>
      <c r="G14" s="3169"/>
      <c r="H14" s="3169"/>
      <c r="I14" s="3169"/>
      <c r="J14" s="3169"/>
      <c r="K14" s="3169"/>
      <c r="L14" s="3170" t="s">
        <v>5312</v>
      </c>
      <c r="M14" s="3169" t="s">
        <v>451</v>
      </c>
      <c r="N14" s="3169" t="str">
        <f t="shared" si="1"/>
        <v>12. プリン</v>
      </c>
      <c r="O14" s="3169" t="s">
        <v>5316</v>
      </c>
      <c r="P14" s="3169" t="s">
        <v>5317</v>
      </c>
      <c r="Q14" s="3169" t="s">
        <v>5318</v>
      </c>
      <c r="R14" s="3169" t="s">
        <v>5319</v>
      </c>
      <c r="S14" s="3172">
        <v>13.0</v>
      </c>
      <c r="T14" s="3173">
        <v>11.0</v>
      </c>
      <c r="U14" s="3172">
        <v>33.0</v>
      </c>
      <c r="V14" s="3175" t="s">
        <v>5310</v>
      </c>
    </row>
    <row r="15">
      <c r="A15" s="3167">
        <v>13.0</v>
      </c>
      <c r="B15" s="3176" t="s">
        <v>5320</v>
      </c>
      <c r="C15" s="3169" t="s">
        <v>5321</v>
      </c>
      <c r="D15" s="3169" t="s">
        <v>5322</v>
      </c>
      <c r="E15" s="3169" t="s">
        <v>5169</v>
      </c>
      <c r="F15" s="3169" t="s">
        <v>5323</v>
      </c>
      <c r="G15" s="3169"/>
      <c r="H15" s="3169"/>
      <c r="I15" s="3169"/>
      <c r="J15" s="3169"/>
      <c r="K15" s="3169"/>
      <c r="L15" s="3170" t="s">
        <v>5324</v>
      </c>
      <c r="M15" s="3169" t="s">
        <v>451</v>
      </c>
      <c r="N15" s="3169" t="str">
        <f t="shared" si="1"/>
        <v>13. ピーチ</v>
      </c>
      <c r="O15" s="3169" t="s">
        <v>5325</v>
      </c>
      <c r="P15" s="3169" t="s">
        <v>5326</v>
      </c>
      <c r="Q15" s="3169" t="s">
        <v>5327</v>
      </c>
      <c r="R15" s="3169" t="s">
        <v>5328</v>
      </c>
      <c r="S15" s="3172">
        <v>14.0</v>
      </c>
      <c r="T15" s="3173">
        <v>12.0</v>
      </c>
      <c r="U15" s="3172">
        <v>3.0</v>
      </c>
      <c r="V15" s="3175" t="s">
        <v>5322</v>
      </c>
    </row>
    <row r="16">
      <c r="A16" s="3167" t="s">
        <v>1114</v>
      </c>
      <c r="B16" s="3176" t="s">
        <v>5329</v>
      </c>
      <c r="C16" s="3169" t="s">
        <v>5330</v>
      </c>
      <c r="D16" s="3169" t="s">
        <v>5331</v>
      </c>
      <c r="E16" s="3169" t="s">
        <v>5169</v>
      </c>
      <c r="F16" s="3169" t="s">
        <v>5332</v>
      </c>
      <c r="G16" s="3169"/>
      <c r="H16" s="3169"/>
      <c r="I16" s="3169"/>
      <c r="J16" s="3169"/>
      <c r="K16" s="3169"/>
      <c r="L16" s="3170" t="s">
        <v>5333</v>
      </c>
      <c r="M16" s="3169" t="s">
        <v>451</v>
      </c>
      <c r="N16" s="3169" t="str">
        <f t="shared" si="1"/>
        <v>13'. デイジー</v>
      </c>
      <c r="O16" s="3169" t="s">
        <v>5325</v>
      </c>
      <c r="P16" s="3178" t="s">
        <v>5337</v>
      </c>
      <c r="Q16" s="3178" t="s">
        <v>5339</v>
      </c>
      <c r="R16" s="3169" t="s">
        <v>5328</v>
      </c>
      <c r="S16" s="3172">
        <v>15.0</v>
      </c>
      <c r="T16" s="3173">
        <v>73.0</v>
      </c>
      <c r="U16" s="3172" t="s">
        <v>504</v>
      </c>
      <c r="V16" s="3175" t="s">
        <v>5331</v>
      </c>
    </row>
    <row r="17">
      <c r="A17" s="3167">
        <v>14.0</v>
      </c>
      <c r="B17" s="3176" t="s">
        <v>5342</v>
      </c>
      <c r="C17" s="3169" t="s">
        <v>5343</v>
      </c>
      <c r="D17" s="3169" t="s">
        <v>5344</v>
      </c>
      <c r="E17" s="3169" t="s">
        <v>5169</v>
      </c>
      <c r="F17" s="3169" t="s">
        <v>5345</v>
      </c>
      <c r="G17" s="3169"/>
      <c r="H17" s="3169"/>
      <c r="I17" s="3169"/>
      <c r="J17" s="3169"/>
      <c r="K17" s="3169"/>
      <c r="L17" s="3170" t="s">
        <v>5346</v>
      </c>
      <c r="M17" s="3169" t="s">
        <v>429</v>
      </c>
      <c r="N17" s="3169" t="str">
        <f t="shared" si="1"/>
        <v>14. クッパ</v>
      </c>
      <c r="O17" s="3169" t="s">
        <v>5350</v>
      </c>
      <c r="P17" s="3178" t="s">
        <v>5351</v>
      </c>
      <c r="Q17" s="3169" t="s">
        <v>5352</v>
      </c>
      <c r="R17" s="3169" t="s">
        <v>5353</v>
      </c>
      <c r="S17" s="3172">
        <v>16.0</v>
      </c>
      <c r="T17" s="3173">
        <v>13.0</v>
      </c>
      <c r="U17" s="3172">
        <v>4.0</v>
      </c>
      <c r="V17" s="3175" t="s">
        <v>5344</v>
      </c>
    </row>
    <row r="18">
      <c r="A18" s="3167">
        <v>15.0</v>
      </c>
      <c r="B18" s="3176" t="s">
        <v>5354</v>
      </c>
      <c r="C18" s="3169" t="s">
        <v>5355</v>
      </c>
      <c r="D18" s="3169" t="s">
        <v>5356</v>
      </c>
      <c r="E18" s="3169" t="s">
        <v>5357</v>
      </c>
      <c r="F18" s="3169" t="s">
        <v>5358</v>
      </c>
      <c r="G18" s="3169"/>
      <c r="H18" s="3169"/>
      <c r="I18" s="3169"/>
      <c r="J18" s="3169"/>
      <c r="K18" s="3169"/>
      <c r="L18" s="3170" t="s">
        <v>5359</v>
      </c>
      <c r="M18" s="3169" t="s">
        <v>451</v>
      </c>
      <c r="N18" s="3169" t="str">
        <f t="shared" si="1"/>
        <v>15. アイスクライマー</v>
      </c>
      <c r="O18" s="3178" t="s">
        <v>5360</v>
      </c>
      <c r="P18" s="3178" t="s">
        <v>5361</v>
      </c>
      <c r="Q18" s="3178" t="s">
        <v>5362</v>
      </c>
      <c r="R18" s="3178" t="s">
        <v>5363</v>
      </c>
      <c r="S18" s="3172">
        <v>17.0</v>
      </c>
      <c r="T18" s="3173">
        <v>14.0</v>
      </c>
      <c r="U18" s="3172" t="s">
        <v>504</v>
      </c>
      <c r="V18" s="3175" t="s">
        <v>5364</v>
      </c>
    </row>
    <row r="19">
      <c r="A19" s="3167">
        <v>16.0</v>
      </c>
      <c r="B19" s="3176" t="s">
        <v>5365</v>
      </c>
      <c r="C19" s="3169" t="s">
        <v>5366</v>
      </c>
      <c r="D19" s="3169" t="s">
        <v>5367</v>
      </c>
      <c r="E19" s="3169" t="s">
        <v>5196</v>
      </c>
      <c r="F19" s="3169" t="s">
        <v>5368</v>
      </c>
      <c r="G19" s="3169"/>
      <c r="H19" s="3169"/>
      <c r="I19" s="3169"/>
      <c r="J19" s="3169"/>
      <c r="K19" s="3169"/>
      <c r="L19" s="3170" t="s">
        <v>5369</v>
      </c>
      <c r="M19" s="3169" t="s">
        <v>429</v>
      </c>
      <c r="N19" s="3169" t="str">
        <f t="shared" si="1"/>
        <v>16. シーク</v>
      </c>
      <c r="O19" s="3169" t="s">
        <v>5370</v>
      </c>
      <c r="P19" s="3178" t="s">
        <v>5371</v>
      </c>
      <c r="Q19" s="3169" t="s">
        <v>5372</v>
      </c>
      <c r="R19" s="3169" t="s">
        <v>5373</v>
      </c>
      <c r="S19" s="3172">
        <v>18.0</v>
      </c>
      <c r="T19" s="3173">
        <v>16.0</v>
      </c>
      <c r="U19" s="3172">
        <v>15.0</v>
      </c>
      <c r="V19" s="3175" t="s">
        <v>5367</v>
      </c>
    </row>
    <row r="20">
      <c r="A20" s="3167">
        <v>17.0</v>
      </c>
      <c r="B20" s="3176" t="s">
        <v>5374</v>
      </c>
      <c r="C20" s="3169" t="s">
        <v>5375</v>
      </c>
      <c r="D20" s="3169" t="s">
        <v>5196</v>
      </c>
      <c r="E20" s="3169" t="s">
        <v>5196</v>
      </c>
      <c r="F20" s="3169" t="s">
        <v>5376</v>
      </c>
      <c r="G20" s="3169"/>
      <c r="H20" s="3169"/>
      <c r="I20" s="3169"/>
      <c r="J20" s="3169"/>
      <c r="K20" s="3169"/>
      <c r="L20" s="3170" t="s">
        <v>5377</v>
      </c>
      <c r="M20" s="3169" t="s">
        <v>451</v>
      </c>
      <c r="N20" s="3169" t="str">
        <f t="shared" si="1"/>
        <v>17. ゼルダ</v>
      </c>
      <c r="O20" s="3169" t="s">
        <v>5381</v>
      </c>
      <c r="P20" s="3169" t="s">
        <v>5382</v>
      </c>
      <c r="Q20" s="3169" t="s">
        <v>5383</v>
      </c>
      <c r="R20" s="3169" t="s">
        <v>5384</v>
      </c>
      <c r="S20" s="3172">
        <v>19.0</v>
      </c>
      <c r="T20" s="3173">
        <v>17.0</v>
      </c>
      <c r="U20" s="3172">
        <v>14.0</v>
      </c>
      <c r="V20" s="3175" t="s">
        <v>5196</v>
      </c>
    </row>
    <row r="21">
      <c r="A21" s="3167">
        <v>18.0</v>
      </c>
      <c r="B21" s="3176" t="s">
        <v>5385</v>
      </c>
      <c r="C21" s="3169" t="s">
        <v>5386</v>
      </c>
      <c r="D21" s="3169" t="s">
        <v>5387</v>
      </c>
      <c r="E21" s="3169" t="s">
        <v>5169</v>
      </c>
      <c r="F21" s="3169" t="s">
        <v>5389</v>
      </c>
      <c r="G21" s="3169"/>
      <c r="H21" s="3169"/>
      <c r="I21" s="3169"/>
      <c r="J21" s="3169"/>
      <c r="K21" s="3169"/>
      <c r="L21" s="3170" t="s">
        <v>5391</v>
      </c>
      <c r="M21" s="3169" t="s">
        <v>451</v>
      </c>
      <c r="N21" s="3169" t="str">
        <f t="shared" si="1"/>
        <v>18. ドクターマリオ</v>
      </c>
      <c r="O21" s="3169" t="s">
        <v>5393</v>
      </c>
      <c r="P21" s="3169" t="s">
        <v>5394</v>
      </c>
      <c r="Q21" s="3169" t="s">
        <v>5176</v>
      </c>
      <c r="R21" s="3169" t="s">
        <v>5395</v>
      </c>
      <c r="S21" s="3172">
        <v>20.0</v>
      </c>
      <c r="T21" s="3173">
        <v>18.0</v>
      </c>
      <c r="U21" s="3172">
        <v>43.0</v>
      </c>
      <c r="V21" s="3175" t="s">
        <v>5396</v>
      </c>
    </row>
    <row r="22">
      <c r="A22" s="3167">
        <v>19.0</v>
      </c>
      <c r="B22" s="3176" t="s">
        <v>5397</v>
      </c>
      <c r="C22" s="3169" t="s">
        <v>5398</v>
      </c>
      <c r="D22" s="3169" t="s">
        <v>5399</v>
      </c>
      <c r="E22" s="3169" t="s">
        <v>5266</v>
      </c>
      <c r="F22" s="3169" t="s">
        <v>5400</v>
      </c>
      <c r="G22" s="3169"/>
      <c r="H22" s="3169"/>
      <c r="I22" s="3169"/>
      <c r="J22" s="3169"/>
      <c r="K22" s="3169"/>
      <c r="L22" s="3170" t="s">
        <v>5401</v>
      </c>
      <c r="M22" s="3169" t="s">
        <v>451</v>
      </c>
      <c r="N22" s="3169" t="str">
        <f t="shared" si="1"/>
        <v>19. ピチュー</v>
      </c>
      <c r="O22" s="3169" t="s">
        <v>5269</v>
      </c>
      <c r="P22" s="3169" t="s">
        <v>5270</v>
      </c>
      <c r="Q22" s="3178" t="s">
        <v>5402</v>
      </c>
      <c r="R22" s="3169" t="s">
        <v>5272</v>
      </c>
      <c r="S22" s="3172">
        <v>21.0</v>
      </c>
      <c r="T22" s="3173">
        <v>19.0</v>
      </c>
      <c r="U22" s="3172" t="s">
        <v>504</v>
      </c>
      <c r="V22" s="3175" t="s">
        <v>5399</v>
      </c>
    </row>
    <row r="23">
      <c r="A23" s="3167">
        <v>20.0</v>
      </c>
      <c r="B23" s="3176" t="s">
        <v>5403</v>
      </c>
      <c r="C23" s="3169" t="s">
        <v>5404</v>
      </c>
      <c r="D23" s="3169" t="s">
        <v>5405</v>
      </c>
      <c r="E23" s="3169" t="s">
        <v>5256</v>
      </c>
      <c r="F23" s="3169" t="s">
        <v>5406</v>
      </c>
      <c r="G23" s="3169"/>
      <c r="H23" s="3169"/>
      <c r="I23" s="3169"/>
      <c r="J23" s="3169"/>
      <c r="K23" s="3169"/>
      <c r="L23" s="3170" t="s">
        <v>5407</v>
      </c>
      <c r="M23" s="3169" t="s">
        <v>429</v>
      </c>
      <c r="N23" s="3169" t="str">
        <f t="shared" si="1"/>
        <v>20. ファルコ</v>
      </c>
      <c r="O23" s="3169" t="s">
        <v>850</v>
      </c>
      <c r="P23" s="3169" t="s">
        <v>5409</v>
      </c>
      <c r="Q23" s="3169" t="s">
        <v>5410</v>
      </c>
      <c r="R23" s="3169" t="s">
        <v>5411</v>
      </c>
      <c r="S23" s="3172">
        <v>22.0</v>
      </c>
      <c r="T23" s="3173">
        <v>20.0</v>
      </c>
      <c r="U23" s="3172">
        <v>29.0</v>
      </c>
      <c r="V23" s="3175" t="s">
        <v>5405</v>
      </c>
    </row>
    <row r="24">
      <c r="A24" s="3167">
        <v>21.0</v>
      </c>
      <c r="B24" s="3176" t="s">
        <v>5412</v>
      </c>
      <c r="C24" s="3169" t="s">
        <v>5413</v>
      </c>
      <c r="D24" s="3169" t="s">
        <v>5414</v>
      </c>
      <c r="E24" s="3169" t="s">
        <v>5415</v>
      </c>
      <c r="F24" s="3169" t="s">
        <v>5416</v>
      </c>
      <c r="G24" s="3169"/>
      <c r="H24" s="3169"/>
      <c r="I24" s="3169"/>
      <c r="J24" s="3169"/>
      <c r="K24" s="3169"/>
      <c r="L24" s="3170" t="s">
        <v>5417</v>
      </c>
      <c r="M24" s="3169" t="s">
        <v>429</v>
      </c>
      <c r="N24" s="3169" t="str">
        <f t="shared" si="1"/>
        <v>21. マルス</v>
      </c>
      <c r="O24" s="3169" t="s">
        <v>5418</v>
      </c>
      <c r="P24" s="3169" t="s">
        <v>5419</v>
      </c>
      <c r="Q24" s="3169" t="s">
        <v>5420</v>
      </c>
      <c r="R24" s="3169" t="s">
        <v>1176</v>
      </c>
      <c r="S24" s="3172">
        <v>23.0</v>
      </c>
      <c r="T24" s="3173">
        <v>21.0</v>
      </c>
      <c r="U24" s="3172">
        <v>22.0</v>
      </c>
      <c r="V24" s="3175" t="s">
        <v>5414</v>
      </c>
    </row>
    <row r="25">
      <c r="A25" s="3167" t="s">
        <v>1586</v>
      </c>
      <c r="B25" s="3176" t="s">
        <v>5421</v>
      </c>
      <c r="C25" s="3169" t="s">
        <v>5422</v>
      </c>
      <c r="D25" s="3169" t="s">
        <v>5423</v>
      </c>
      <c r="E25" s="3169" t="s">
        <v>5415</v>
      </c>
      <c r="F25" s="3169" t="s">
        <v>5424</v>
      </c>
      <c r="G25" s="3169"/>
      <c r="H25" s="3169"/>
      <c r="I25" s="3169"/>
      <c r="J25" s="3169"/>
      <c r="K25" s="3169"/>
      <c r="L25" s="3170" t="s">
        <v>5425</v>
      </c>
      <c r="M25" s="3169" t="s">
        <v>429</v>
      </c>
      <c r="N25" s="3169" t="str">
        <f t="shared" si="1"/>
        <v>21'. ルキナ</v>
      </c>
      <c r="O25" s="3169" t="s">
        <v>5418</v>
      </c>
      <c r="P25" s="3169" t="s">
        <v>5419</v>
      </c>
      <c r="Q25" s="3169" t="s">
        <v>5420</v>
      </c>
      <c r="R25" s="3169" t="s">
        <v>1176</v>
      </c>
      <c r="S25" s="3172">
        <v>24.0</v>
      </c>
      <c r="T25" s="3173">
        <v>74.0</v>
      </c>
      <c r="U25" s="3172">
        <v>45.0</v>
      </c>
      <c r="V25" s="3175" t="s">
        <v>5423</v>
      </c>
    </row>
    <row r="26">
      <c r="A26" s="3167">
        <v>22.0</v>
      </c>
      <c r="B26" s="3176" t="s">
        <v>5431</v>
      </c>
      <c r="C26" s="3169" t="s">
        <v>5432</v>
      </c>
      <c r="D26" s="3169" t="s">
        <v>5433</v>
      </c>
      <c r="E26" s="3169" t="s">
        <v>5196</v>
      </c>
      <c r="F26" s="3169" t="s">
        <v>5434</v>
      </c>
      <c r="G26" s="3169"/>
      <c r="H26" s="3169"/>
      <c r="I26" s="3169"/>
      <c r="J26" s="3169"/>
      <c r="K26" s="3169"/>
      <c r="L26" s="3170" t="s">
        <v>5435</v>
      </c>
      <c r="M26" s="3169" t="s">
        <v>451</v>
      </c>
      <c r="N26" s="3169" t="str">
        <f t="shared" si="1"/>
        <v>22. こどもリンク</v>
      </c>
      <c r="O26" s="3178" t="s">
        <v>5437</v>
      </c>
      <c r="P26" s="3178" t="s">
        <v>5200</v>
      </c>
      <c r="Q26" s="3169" t="s">
        <v>5201</v>
      </c>
      <c r="R26" s="3178" t="s">
        <v>5439</v>
      </c>
      <c r="S26" s="3172">
        <v>25.0</v>
      </c>
      <c r="T26" s="3173">
        <v>22.0</v>
      </c>
      <c r="U26" s="3172" t="s">
        <v>504</v>
      </c>
      <c r="V26" s="3175" t="s">
        <v>5231</v>
      </c>
    </row>
    <row r="27">
      <c r="A27" s="3167">
        <v>23.0</v>
      </c>
      <c r="B27" s="3176" t="s">
        <v>5442</v>
      </c>
      <c r="C27" s="3169" t="s">
        <v>5443</v>
      </c>
      <c r="D27" s="3169" t="s">
        <v>5444</v>
      </c>
      <c r="E27" s="3169" t="s">
        <v>5196</v>
      </c>
      <c r="F27" s="3169" t="s">
        <v>5445</v>
      </c>
      <c r="G27" s="3169"/>
      <c r="H27" s="3169"/>
      <c r="I27" s="3169"/>
      <c r="J27" s="3169"/>
      <c r="K27" s="3169"/>
      <c r="L27" s="3170" t="s">
        <v>5446</v>
      </c>
      <c r="M27" s="3169" t="s">
        <v>429</v>
      </c>
      <c r="N27" s="3169" t="str">
        <f t="shared" si="1"/>
        <v>23. ガノンドロフ</v>
      </c>
      <c r="O27" s="3169" t="s">
        <v>5450</v>
      </c>
      <c r="P27" s="3169" t="s">
        <v>5451</v>
      </c>
      <c r="Q27" s="3169" t="s">
        <v>5452</v>
      </c>
      <c r="R27" s="3169" t="s">
        <v>5453</v>
      </c>
      <c r="S27" s="3172">
        <v>26.0</v>
      </c>
      <c r="T27" s="3173">
        <v>23.0</v>
      </c>
      <c r="U27" s="3172">
        <v>16.0</v>
      </c>
      <c r="V27" s="3175" t="s">
        <v>5454</v>
      </c>
    </row>
    <row r="28">
      <c r="A28" s="3167">
        <v>24.0</v>
      </c>
      <c r="B28" s="3176" t="s">
        <v>5455</v>
      </c>
      <c r="C28" s="3169" t="s">
        <v>5456</v>
      </c>
      <c r="D28" s="3169" t="s">
        <v>5457</v>
      </c>
      <c r="E28" s="3169" t="s">
        <v>5266</v>
      </c>
      <c r="F28" s="3169" t="s">
        <v>5458</v>
      </c>
      <c r="G28" s="3169"/>
      <c r="H28" s="3169"/>
      <c r="I28" s="3169"/>
      <c r="J28" s="3169"/>
      <c r="K28" s="3169"/>
      <c r="L28" s="3170" t="s">
        <v>5461</v>
      </c>
      <c r="M28" s="3169" t="s">
        <v>429</v>
      </c>
      <c r="N28" s="3169" t="str">
        <f t="shared" si="1"/>
        <v>24. ミュウツー</v>
      </c>
      <c r="O28" s="3169" t="s">
        <v>5469</v>
      </c>
      <c r="P28" s="3169" t="s">
        <v>5470</v>
      </c>
      <c r="Q28" s="3169" t="s">
        <v>5471</v>
      </c>
      <c r="R28" s="3169" t="s">
        <v>5472</v>
      </c>
      <c r="S28" s="3172">
        <v>27.0</v>
      </c>
      <c r="T28" s="3173">
        <v>24.0</v>
      </c>
      <c r="U28" s="3172">
        <v>49.0</v>
      </c>
      <c r="V28" s="3175" t="s">
        <v>5457</v>
      </c>
    </row>
    <row r="29">
      <c r="A29" s="3167">
        <v>25.0</v>
      </c>
      <c r="B29" s="3176" t="s">
        <v>5473</v>
      </c>
      <c r="C29" s="3169" t="s">
        <v>5474</v>
      </c>
      <c r="D29" s="3169" t="s">
        <v>5475</v>
      </c>
      <c r="E29" s="3169" t="s">
        <v>5415</v>
      </c>
      <c r="F29" s="3169" t="s">
        <v>5476</v>
      </c>
      <c r="G29" s="3169"/>
      <c r="H29" s="3169"/>
      <c r="I29" s="3169"/>
      <c r="J29" s="3169"/>
      <c r="K29" s="3169"/>
      <c r="L29" s="3170" t="s">
        <v>5477</v>
      </c>
      <c r="M29" s="3169" t="s">
        <v>429</v>
      </c>
      <c r="N29" s="3169" t="str">
        <f t="shared" si="1"/>
        <v>25. ロイ</v>
      </c>
      <c r="O29" s="3169" t="s">
        <v>5479</v>
      </c>
      <c r="P29" s="3169" t="s">
        <v>5419</v>
      </c>
      <c r="Q29" s="3169" t="s">
        <v>5480</v>
      </c>
      <c r="R29" s="3169" t="s">
        <v>1176</v>
      </c>
      <c r="S29" s="3172">
        <v>28.0</v>
      </c>
      <c r="T29" s="3173">
        <v>25.0</v>
      </c>
      <c r="U29" s="3172">
        <v>51.0</v>
      </c>
      <c r="V29" s="3175" t="s">
        <v>5475</v>
      </c>
    </row>
    <row r="30">
      <c r="A30" s="3167" t="s">
        <v>1978</v>
      </c>
      <c r="B30" s="3176" t="s">
        <v>5483</v>
      </c>
      <c r="C30" s="3169" t="s">
        <v>5484</v>
      </c>
      <c r="D30" s="3169" t="s">
        <v>5485</v>
      </c>
      <c r="E30" s="3169" t="s">
        <v>5415</v>
      </c>
      <c r="F30" s="3178" t="s">
        <v>5486</v>
      </c>
      <c r="G30" s="3169"/>
      <c r="H30" s="3169"/>
      <c r="I30" s="3169"/>
      <c r="J30" s="3169"/>
      <c r="K30" s="3169"/>
      <c r="L30" s="3170" t="s">
        <v>5488</v>
      </c>
      <c r="M30" s="3169" t="s">
        <v>429</v>
      </c>
      <c r="N30" s="3169" t="str">
        <f t="shared" si="1"/>
        <v>25'. クロム</v>
      </c>
      <c r="O30" s="3169" t="s">
        <v>5479</v>
      </c>
      <c r="P30" s="3169" t="s">
        <v>5419</v>
      </c>
      <c r="Q30" s="3178" t="s">
        <v>5489</v>
      </c>
      <c r="R30" s="3169" t="s">
        <v>1176</v>
      </c>
      <c r="S30" s="3172">
        <v>29.0</v>
      </c>
      <c r="T30" s="3173">
        <v>75.0</v>
      </c>
      <c r="U30" s="3172" t="s">
        <v>504</v>
      </c>
      <c r="V30" s="3175" t="s">
        <v>5485</v>
      </c>
    </row>
    <row r="31">
      <c r="A31" s="3167">
        <v>26.0</v>
      </c>
      <c r="B31" s="3176" t="s">
        <v>5494</v>
      </c>
      <c r="C31" s="3169" t="s">
        <v>5496</v>
      </c>
      <c r="D31" s="3169" t="s">
        <v>5497</v>
      </c>
      <c r="E31" s="3169" t="s">
        <v>5498</v>
      </c>
      <c r="F31" s="3169" t="s">
        <v>5499</v>
      </c>
      <c r="G31" s="3169"/>
      <c r="H31" s="3169"/>
      <c r="I31" s="3169"/>
      <c r="J31" s="3169"/>
      <c r="K31" s="3169"/>
      <c r="L31" s="3170" t="s">
        <v>5500</v>
      </c>
      <c r="M31" s="3169" t="s">
        <v>451</v>
      </c>
      <c r="N31" s="3169" t="str">
        <f t="shared" si="1"/>
        <v>26. Mr.ゲーム&amp;ウォッチ</v>
      </c>
      <c r="O31" s="3169" t="s">
        <v>5507</v>
      </c>
      <c r="P31" s="3169" t="s">
        <v>5508</v>
      </c>
      <c r="Q31" s="3169" t="s">
        <v>5509</v>
      </c>
      <c r="R31" s="3169" t="s">
        <v>5510</v>
      </c>
      <c r="S31" s="3172">
        <v>30.0</v>
      </c>
      <c r="T31" s="3173">
        <v>26.0</v>
      </c>
      <c r="U31" s="3172">
        <v>11.0</v>
      </c>
      <c r="V31" s="3175" t="s">
        <v>5498</v>
      </c>
    </row>
    <row r="32">
      <c r="A32" s="3167">
        <v>27.0</v>
      </c>
      <c r="B32" s="3176" t="s">
        <v>5511</v>
      </c>
      <c r="C32" s="3169" t="s">
        <v>5512</v>
      </c>
      <c r="D32" s="3169" t="s">
        <v>5513</v>
      </c>
      <c r="E32" s="3169" t="s">
        <v>5247</v>
      </c>
      <c r="F32" s="3169" t="s">
        <v>5514</v>
      </c>
      <c r="G32" s="3169"/>
      <c r="H32" s="3169"/>
      <c r="I32" s="3169"/>
      <c r="J32" s="3169"/>
      <c r="K32" s="3169"/>
      <c r="L32" s="3170" t="s">
        <v>5518</v>
      </c>
      <c r="M32" s="3169" t="s">
        <v>429</v>
      </c>
      <c r="N32" s="3169" t="str">
        <f t="shared" si="1"/>
        <v>27. メタナイト</v>
      </c>
      <c r="O32" s="3169" t="s">
        <v>5522</v>
      </c>
      <c r="P32" s="3169" t="s">
        <v>5523</v>
      </c>
      <c r="Q32" s="3169" t="s">
        <v>5524</v>
      </c>
      <c r="R32" s="3169" t="s">
        <v>5526</v>
      </c>
      <c r="S32" s="3172">
        <v>31.0</v>
      </c>
      <c r="T32" s="3173">
        <v>27.0</v>
      </c>
      <c r="U32" s="3172">
        <v>27.0</v>
      </c>
      <c r="V32" s="3175" t="s">
        <v>5528</v>
      </c>
    </row>
    <row r="33">
      <c r="A33" s="3167">
        <v>28.0</v>
      </c>
      <c r="B33" s="3176" t="s">
        <v>5529</v>
      </c>
      <c r="C33" s="3169" t="s">
        <v>5530</v>
      </c>
      <c r="D33" s="3169" t="s">
        <v>5531</v>
      </c>
      <c r="E33" s="3169" t="s">
        <v>5532</v>
      </c>
      <c r="F33" s="3169" t="s">
        <v>5534</v>
      </c>
      <c r="G33" s="3169"/>
      <c r="H33" s="3169"/>
      <c r="I33" s="3169"/>
      <c r="J33" s="3169"/>
      <c r="K33" s="3169"/>
      <c r="L33" s="3170" t="s">
        <v>5536</v>
      </c>
      <c r="M33" s="3169" t="s">
        <v>451</v>
      </c>
      <c r="N33" s="3169" t="str">
        <f t="shared" si="1"/>
        <v>28. ピット</v>
      </c>
      <c r="O33" s="3169" t="s">
        <v>5539</v>
      </c>
      <c r="P33" s="3169" t="s">
        <v>5540</v>
      </c>
      <c r="Q33" s="3169" t="s">
        <v>5541</v>
      </c>
      <c r="R33" s="3169" t="s">
        <v>5542</v>
      </c>
      <c r="S33" s="3172">
        <v>32.0</v>
      </c>
      <c r="T33" s="3173">
        <v>28.0</v>
      </c>
      <c r="U33" s="3172">
        <v>20.0</v>
      </c>
      <c r="V33" s="3175" t="s">
        <v>5531</v>
      </c>
    </row>
    <row r="34">
      <c r="A34" s="3167" t="s">
        <v>2155</v>
      </c>
      <c r="B34" s="3176" t="s">
        <v>5544</v>
      </c>
      <c r="C34" s="3169" t="s">
        <v>5545</v>
      </c>
      <c r="D34" s="3169" t="s">
        <v>5546</v>
      </c>
      <c r="E34" s="3169" t="s">
        <v>5532</v>
      </c>
      <c r="F34" s="3169" t="s">
        <v>5548</v>
      </c>
      <c r="G34" s="3169"/>
      <c r="H34" s="3169"/>
      <c r="I34" s="3169"/>
      <c r="J34" s="3169"/>
      <c r="K34" s="3169"/>
      <c r="L34" s="3170" t="s">
        <v>5550</v>
      </c>
      <c r="M34" s="3169" t="s">
        <v>429</v>
      </c>
      <c r="N34" s="3169" t="str">
        <f t="shared" si="1"/>
        <v>28'. ブラックピット</v>
      </c>
      <c r="O34" s="3169" t="s">
        <v>5553</v>
      </c>
      <c r="P34" s="3169" t="s">
        <v>5554</v>
      </c>
      <c r="Q34" s="3169" t="s">
        <v>5541</v>
      </c>
      <c r="R34" s="3169" t="s">
        <v>5542</v>
      </c>
      <c r="S34" s="3172">
        <v>33.0</v>
      </c>
      <c r="T34" s="3173">
        <v>76.0</v>
      </c>
      <c r="U34" s="3172">
        <v>44.0</v>
      </c>
      <c r="V34" s="3175" t="s">
        <v>5555</v>
      </c>
    </row>
    <row r="35">
      <c r="A35" s="3167">
        <v>29.0</v>
      </c>
      <c r="B35" s="3176" t="s">
        <v>5556</v>
      </c>
      <c r="C35" s="3169" t="s">
        <v>5557</v>
      </c>
      <c r="D35" s="3169" t="s">
        <v>5558</v>
      </c>
      <c r="E35" s="3169" t="s">
        <v>5207</v>
      </c>
      <c r="F35" s="3169" t="s">
        <v>5559</v>
      </c>
      <c r="G35" s="3169"/>
      <c r="H35" s="3169"/>
      <c r="I35" s="3169"/>
      <c r="J35" s="3169"/>
      <c r="K35" s="3169"/>
      <c r="L35" s="3170" t="s">
        <v>5561</v>
      </c>
      <c r="M35" s="3169" t="s">
        <v>429</v>
      </c>
      <c r="N35" s="3169" t="str">
        <f t="shared" si="1"/>
        <v>29. ゼロスーツサムス</v>
      </c>
      <c r="O35" s="3169" t="s">
        <v>5566</v>
      </c>
      <c r="P35" s="3169" t="s">
        <v>5568</v>
      </c>
      <c r="Q35" s="3169" t="s">
        <v>5569</v>
      </c>
      <c r="R35" s="3169" t="s">
        <v>5570</v>
      </c>
      <c r="S35" s="3172">
        <v>34.0</v>
      </c>
      <c r="T35" s="3173">
        <v>29.0</v>
      </c>
      <c r="U35" s="3172">
        <v>19.0</v>
      </c>
      <c r="V35" s="3175" t="s">
        <v>5571</v>
      </c>
    </row>
    <row r="36">
      <c r="A36" s="3167">
        <v>30.0</v>
      </c>
      <c r="B36" s="3176" t="s">
        <v>5572</v>
      </c>
      <c r="C36" s="3169" t="s">
        <v>5573</v>
      </c>
      <c r="D36" s="3169" t="s">
        <v>5574</v>
      </c>
      <c r="E36" s="3169" t="s">
        <v>5574</v>
      </c>
      <c r="F36" s="3169" t="s">
        <v>5575</v>
      </c>
      <c r="G36" s="3169"/>
      <c r="H36" s="3169"/>
      <c r="I36" s="3169"/>
      <c r="J36" s="3169"/>
      <c r="K36" s="3169"/>
      <c r="L36" s="3170" t="s">
        <v>5576</v>
      </c>
      <c r="M36" s="3169" t="s">
        <v>451</v>
      </c>
      <c r="N36" s="3169" t="str">
        <f t="shared" si="1"/>
        <v>30. ワリオ</v>
      </c>
      <c r="O36" s="3169" t="s">
        <v>5581</v>
      </c>
      <c r="P36" s="3169" t="s">
        <v>5582</v>
      </c>
      <c r="Q36" s="3169" t="s">
        <v>5583</v>
      </c>
      <c r="R36" s="3169" t="s">
        <v>5584</v>
      </c>
      <c r="S36" s="3172">
        <v>35.0</v>
      </c>
      <c r="T36" s="3173">
        <v>30.0</v>
      </c>
      <c r="U36" s="3172">
        <v>8.0</v>
      </c>
      <c r="V36" s="3175" t="s">
        <v>5574</v>
      </c>
    </row>
    <row r="37">
      <c r="A37" s="3167">
        <v>31.0</v>
      </c>
      <c r="B37" s="3176" t="s">
        <v>5589</v>
      </c>
      <c r="C37" s="3169" t="s">
        <v>5590</v>
      </c>
      <c r="D37" s="3169" t="s">
        <v>5591</v>
      </c>
      <c r="E37" s="3169" t="s">
        <v>5592</v>
      </c>
      <c r="F37" s="3169" t="s">
        <v>5593</v>
      </c>
      <c r="G37" s="3169"/>
      <c r="H37" s="3169"/>
      <c r="I37" s="3169"/>
      <c r="J37" s="3169"/>
      <c r="K37" s="3169"/>
      <c r="L37" s="3170" t="s">
        <v>5594</v>
      </c>
      <c r="M37" s="3169" t="s">
        <v>429</v>
      </c>
      <c r="N37" s="3169" t="str">
        <f t="shared" si="1"/>
        <v>31. スネーク</v>
      </c>
      <c r="O37" s="3178" t="s">
        <v>5600</v>
      </c>
      <c r="P37" s="3178" t="s">
        <v>5601</v>
      </c>
      <c r="Q37" s="3178" t="s">
        <v>2430</v>
      </c>
      <c r="R37" s="3178" t="s">
        <v>5602</v>
      </c>
      <c r="S37" s="3172">
        <v>36.0</v>
      </c>
      <c r="T37" s="3173">
        <v>31.0</v>
      </c>
      <c r="U37" s="3172" t="s">
        <v>504</v>
      </c>
      <c r="V37" s="3175" t="s">
        <v>5591</v>
      </c>
    </row>
    <row r="38">
      <c r="A38" s="3167">
        <v>32.0</v>
      </c>
      <c r="B38" s="3176" t="s">
        <v>5604</v>
      </c>
      <c r="C38" s="3169" t="s">
        <v>5605</v>
      </c>
      <c r="D38" s="3169" t="s">
        <v>5606</v>
      </c>
      <c r="E38" s="3169" t="s">
        <v>5415</v>
      </c>
      <c r="F38" s="3169" t="s">
        <v>5607</v>
      </c>
      <c r="G38" s="3169"/>
      <c r="H38" s="3169"/>
      <c r="I38" s="3169"/>
      <c r="J38" s="3169"/>
      <c r="K38" s="3169"/>
      <c r="L38" s="3170" t="s">
        <v>5608</v>
      </c>
      <c r="M38" s="3169" t="s">
        <v>429</v>
      </c>
      <c r="N38" s="3169" t="str">
        <f t="shared" si="1"/>
        <v>32. アイク</v>
      </c>
      <c r="O38" s="3169" t="s">
        <v>5611</v>
      </c>
      <c r="P38" s="3169" t="s">
        <v>5612</v>
      </c>
      <c r="Q38" s="3169" t="s">
        <v>5613</v>
      </c>
      <c r="R38" s="3169" t="s">
        <v>1176</v>
      </c>
      <c r="S38" s="3172">
        <v>37.0</v>
      </c>
      <c r="T38" s="3173">
        <v>32.0</v>
      </c>
      <c r="U38" s="3172">
        <v>23.0</v>
      </c>
      <c r="V38" s="3175" t="s">
        <v>5606</v>
      </c>
    </row>
    <row r="39">
      <c r="A39" s="3167">
        <v>33.0</v>
      </c>
      <c r="B39" s="3176" t="s">
        <v>5615</v>
      </c>
      <c r="C39" s="3169" t="s">
        <v>5616</v>
      </c>
      <c r="D39" s="3169"/>
      <c r="E39" s="3169" t="s">
        <v>5266</v>
      </c>
      <c r="F39" s="3169" t="s">
        <v>5617</v>
      </c>
      <c r="G39" s="3169"/>
      <c r="H39" s="3169"/>
      <c r="I39" s="3169"/>
      <c r="J39" s="3169"/>
      <c r="K39" s="3169"/>
      <c r="L39" s="3170" t="s">
        <v>5618</v>
      </c>
      <c r="M39" s="3169" t="s">
        <v>451</v>
      </c>
      <c r="N39" s="3169" t="str">
        <f t="shared" si="1"/>
        <v>33. ゼニガメ</v>
      </c>
      <c r="O39" s="3178" t="s">
        <v>5619</v>
      </c>
      <c r="P39" s="3178" t="s">
        <v>5621</v>
      </c>
      <c r="Q39" s="3178" t="s">
        <v>5622</v>
      </c>
      <c r="R39" s="3178" t="s">
        <v>5623</v>
      </c>
      <c r="S39" s="3172">
        <v>38.0</v>
      </c>
      <c r="T39" s="3173">
        <v>33.0</v>
      </c>
      <c r="U39" s="3172" t="s">
        <v>504</v>
      </c>
      <c r="V39" s="3175" t="s">
        <v>5624</v>
      </c>
    </row>
    <row r="40">
      <c r="A40" s="3167">
        <v>34.0</v>
      </c>
      <c r="B40" s="3176" t="s">
        <v>5625</v>
      </c>
      <c r="C40" s="3169" t="s">
        <v>5626</v>
      </c>
      <c r="D40" s="3169"/>
      <c r="E40" s="3169" t="s">
        <v>5266</v>
      </c>
      <c r="F40" s="3169" t="s">
        <v>5627</v>
      </c>
      <c r="G40" s="3169"/>
      <c r="H40" s="3169"/>
      <c r="I40" s="3169"/>
      <c r="J40" s="3169"/>
      <c r="K40" s="3169"/>
      <c r="L40" s="3170" t="s">
        <v>5628</v>
      </c>
      <c r="M40" s="3169" t="s">
        <v>451</v>
      </c>
      <c r="N40" s="3169" t="str">
        <f t="shared" si="1"/>
        <v>34. フシギソウ</v>
      </c>
      <c r="O40" s="3178" t="s">
        <v>5630</v>
      </c>
      <c r="P40" s="3178" t="s">
        <v>5631</v>
      </c>
      <c r="Q40" s="3178" t="s">
        <v>5632</v>
      </c>
      <c r="R40" s="3178" t="s">
        <v>5623</v>
      </c>
      <c r="S40" s="3172">
        <v>39.0</v>
      </c>
      <c r="T40" s="3173">
        <v>34.0</v>
      </c>
      <c r="U40" s="3172" t="s">
        <v>504</v>
      </c>
      <c r="V40" s="3175" t="s">
        <v>5633</v>
      </c>
    </row>
    <row r="41">
      <c r="A41" s="3167">
        <v>35.0</v>
      </c>
      <c r="B41" s="3176" t="s">
        <v>5634</v>
      </c>
      <c r="C41" s="3169" t="s">
        <v>5635</v>
      </c>
      <c r="D41" s="3169"/>
      <c r="E41" s="3169" t="s">
        <v>5266</v>
      </c>
      <c r="F41" s="3169" t="s">
        <v>5636</v>
      </c>
      <c r="G41" s="3169"/>
      <c r="H41" s="3169"/>
      <c r="I41" s="3169"/>
      <c r="J41" s="3169"/>
      <c r="K41" s="3169"/>
      <c r="L41" s="3170" t="s">
        <v>5637</v>
      </c>
      <c r="M41" s="3169" t="s">
        <v>429</v>
      </c>
      <c r="N41" s="3169" t="str">
        <f t="shared" si="1"/>
        <v>35. リザードン</v>
      </c>
      <c r="O41" s="3169" t="s">
        <v>5641</v>
      </c>
      <c r="P41" s="3169" t="s">
        <v>5642</v>
      </c>
      <c r="Q41" s="3169" t="s">
        <v>5643</v>
      </c>
      <c r="R41" s="3177" t="s">
        <v>5623</v>
      </c>
      <c r="S41" s="3172">
        <v>40.0</v>
      </c>
      <c r="T41" s="3173">
        <v>35.0</v>
      </c>
      <c r="U41" s="3172">
        <v>31.0</v>
      </c>
      <c r="V41" s="3175" t="s">
        <v>5644</v>
      </c>
    </row>
    <row r="42">
      <c r="A42" s="3167">
        <v>36.0</v>
      </c>
      <c r="B42" s="3176" t="s">
        <v>5645</v>
      </c>
      <c r="C42" s="3169" t="s">
        <v>5646</v>
      </c>
      <c r="D42" s="3169" t="s">
        <v>5647</v>
      </c>
      <c r="E42" s="3169" t="s">
        <v>5185</v>
      </c>
      <c r="F42" s="3169" t="s">
        <v>5648</v>
      </c>
      <c r="G42" s="3169"/>
      <c r="H42" s="3169"/>
      <c r="I42" s="3169"/>
      <c r="J42" s="3169"/>
      <c r="K42" s="3169"/>
      <c r="L42" s="3170" t="s">
        <v>5649</v>
      </c>
      <c r="M42" s="3169" t="s">
        <v>451</v>
      </c>
      <c r="N42" s="3169" t="str">
        <f t="shared" si="1"/>
        <v>36. ディディーコング</v>
      </c>
      <c r="O42" s="3169" t="s">
        <v>5655</v>
      </c>
      <c r="P42" s="3169" t="s">
        <v>5656</v>
      </c>
      <c r="Q42" s="3169" t="s">
        <v>5657</v>
      </c>
      <c r="R42" s="3169" t="s">
        <v>5658</v>
      </c>
      <c r="S42" s="3172">
        <v>41.0</v>
      </c>
      <c r="T42" s="3173">
        <v>36.0</v>
      </c>
      <c r="U42" s="3172">
        <v>10.0</v>
      </c>
      <c r="V42" s="3175" t="s">
        <v>5659</v>
      </c>
    </row>
    <row r="43">
      <c r="A43" s="3167">
        <v>37.0</v>
      </c>
      <c r="B43" s="3176" t="s">
        <v>5660</v>
      </c>
      <c r="C43" s="3169" t="s">
        <v>5661</v>
      </c>
      <c r="D43" s="3169" t="s">
        <v>5662</v>
      </c>
      <c r="E43" s="3169" t="s">
        <v>5284</v>
      </c>
      <c r="F43" s="3169" t="s">
        <v>5663</v>
      </c>
      <c r="G43" s="3169"/>
      <c r="H43" s="3169"/>
      <c r="I43" s="3169"/>
      <c r="J43" s="3169"/>
      <c r="K43" s="3169"/>
      <c r="L43" s="3170" t="s">
        <v>5664</v>
      </c>
      <c r="M43" s="3169" t="s">
        <v>451</v>
      </c>
      <c r="N43" s="3169" t="str">
        <f t="shared" si="1"/>
        <v>37. リュカ</v>
      </c>
      <c r="O43" s="3169" t="s">
        <v>5668</v>
      </c>
      <c r="P43" s="3169" t="s">
        <v>5290</v>
      </c>
      <c r="Q43" s="3169" t="s">
        <v>5291</v>
      </c>
      <c r="R43" s="3169" t="s">
        <v>5292</v>
      </c>
      <c r="S43" s="3172">
        <v>42.0</v>
      </c>
      <c r="T43" s="3173">
        <v>37.0</v>
      </c>
      <c r="U43" s="3172">
        <v>50.0</v>
      </c>
      <c r="V43" s="3175" t="s">
        <v>5662</v>
      </c>
    </row>
    <row r="44">
      <c r="A44" s="3167">
        <v>38.0</v>
      </c>
      <c r="B44" s="3176" t="s">
        <v>5670</v>
      </c>
      <c r="C44" s="3169" t="s">
        <v>5671</v>
      </c>
      <c r="D44" s="3169" t="s">
        <v>5672</v>
      </c>
      <c r="E44" s="3169" t="s">
        <v>5672</v>
      </c>
      <c r="F44" s="3169" t="s">
        <v>5674</v>
      </c>
      <c r="G44" s="3169"/>
      <c r="H44" s="3169"/>
      <c r="I44" s="3169"/>
      <c r="J44" s="3169"/>
      <c r="K44" s="3169"/>
      <c r="L44" s="3170" t="s">
        <v>5675</v>
      </c>
      <c r="M44" s="3169" t="s">
        <v>429</v>
      </c>
      <c r="N44" s="3169" t="str">
        <f t="shared" si="1"/>
        <v>38. ソニック</v>
      </c>
      <c r="O44" s="3169" t="s">
        <v>5681</v>
      </c>
      <c r="P44" s="3169" t="s">
        <v>5682</v>
      </c>
      <c r="Q44" s="3178" t="s">
        <v>5683</v>
      </c>
      <c r="R44" s="3169" t="s">
        <v>5684</v>
      </c>
      <c r="S44" s="3172">
        <v>43.0</v>
      </c>
      <c r="T44" s="3173">
        <v>38.0</v>
      </c>
      <c r="U44" s="3172">
        <v>48.0</v>
      </c>
      <c r="V44" s="3175" t="s">
        <v>5672</v>
      </c>
    </row>
    <row r="45">
      <c r="A45" s="3167">
        <v>39.0</v>
      </c>
      <c r="B45" s="3176" t="s">
        <v>5688</v>
      </c>
      <c r="C45" s="3169" t="s">
        <v>5689</v>
      </c>
      <c r="D45" s="3169" t="s">
        <v>5690</v>
      </c>
      <c r="E45" s="3169" t="s">
        <v>5247</v>
      </c>
      <c r="F45" s="3169" t="s">
        <v>5691</v>
      </c>
      <c r="G45" s="3169"/>
      <c r="H45" s="3169"/>
      <c r="I45" s="3169"/>
      <c r="J45" s="3169"/>
      <c r="K45" s="3169"/>
      <c r="L45" s="3170" t="s">
        <v>5692</v>
      </c>
      <c r="M45" s="3169" t="s">
        <v>451</v>
      </c>
      <c r="N45" s="3169" t="str">
        <f t="shared" si="1"/>
        <v>39. デデデ</v>
      </c>
      <c r="O45" s="3169" t="s">
        <v>732</v>
      </c>
      <c r="P45" s="3178" t="s">
        <v>5696</v>
      </c>
      <c r="Q45" s="3169" t="s">
        <v>5697</v>
      </c>
      <c r="R45" s="3169" t="s">
        <v>5698</v>
      </c>
      <c r="S45" s="3172">
        <v>44.0</v>
      </c>
      <c r="T45" s="3173">
        <v>39.0</v>
      </c>
      <c r="U45" s="3172">
        <v>26.0</v>
      </c>
      <c r="V45" s="3175" t="s">
        <v>5690</v>
      </c>
    </row>
    <row r="46">
      <c r="A46" s="3167">
        <v>40.0</v>
      </c>
      <c r="B46" s="3176" t="s">
        <v>5699</v>
      </c>
      <c r="C46" s="3169" t="s">
        <v>5700</v>
      </c>
      <c r="D46" s="3169" t="s">
        <v>5701</v>
      </c>
      <c r="E46" s="3169" t="s">
        <v>5702</v>
      </c>
      <c r="F46" s="3169" t="s">
        <v>5703</v>
      </c>
      <c r="G46" s="3169"/>
      <c r="H46" s="3169"/>
      <c r="I46" s="3169"/>
      <c r="J46" s="3169"/>
      <c r="K46" s="3169"/>
      <c r="L46" s="3170" t="s">
        <v>5704</v>
      </c>
      <c r="M46" s="3169" t="s">
        <v>451</v>
      </c>
      <c r="N46" s="3169" t="str">
        <f t="shared" si="1"/>
        <v>40. ピクミン&amp;オリマー</v>
      </c>
      <c r="O46" s="3169" t="s">
        <v>5708</v>
      </c>
      <c r="P46" s="3178" t="s">
        <v>5709</v>
      </c>
      <c r="Q46" s="3169" t="s">
        <v>5710</v>
      </c>
      <c r="R46" s="3169" t="s">
        <v>5711</v>
      </c>
      <c r="S46" s="3172">
        <v>45.0</v>
      </c>
      <c r="T46" s="3173">
        <v>40.0</v>
      </c>
      <c r="U46" s="3172">
        <v>40.0</v>
      </c>
      <c r="V46" s="3175" t="s">
        <v>5702</v>
      </c>
    </row>
    <row r="47">
      <c r="A47" s="3167">
        <v>41.0</v>
      </c>
      <c r="B47" s="3176" t="s">
        <v>5713</v>
      </c>
      <c r="C47" s="3169" t="s">
        <v>5714</v>
      </c>
      <c r="D47" s="3169" t="s">
        <v>5715</v>
      </c>
      <c r="E47" s="3169" t="s">
        <v>5266</v>
      </c>
      <c r="F47" s="3169" t="s">
        <v>5716</v>
      </c>
      <c r="G47" s="3169"/>
      <c r="H47" s="3169"/>
      <c r="I47" s="3169"/>
      <c r="J47" s="3169"/>
      <c r="K47" s="3169"/>
      <c r="L47" s="3170" t="s">
        <v>5718</v>
      </c>
      <c r="M47" s="3169" t="s">
        <v>429</v>
      </c>
      <c r="N47" s="3169" t="str">
        <f t="shared" si="1"/>
        <v>41. ルカリオ</v>
      </c>
      <c r="O47" s="3169" t="s">
        <v>5721</v>
      </c>
      <c r="P47" s="3169" t="s">
        <v>5722</v>
      </c>
      <c r="Q47" s="3169" t="s">
        <v>5723</v>
      </c>
      <c r="R47" s="3169" t="s">
        <v>5724</v>
      </c>
      <c r="S47" s="3172">
        <v>46.0</v>
      </c>
      <c r="T47" s="3173">
        <v>41.0</v>
      </c>
      <c r="U47" s="3172">
        <v>32.0</v>
      </c>
      <c r="V47" s="3175" t="s">
        <v>5715</v>
      </c>
    </row>
    <row r="48">
      <c r="A48" s="3167">
        <v>42.0</v>
      </c>
      <c r="B48" s="3176" t="s">
        <v>5725</v>
      </c>
      <c r="C48" s="3169" t="s">
        <v>5726</v>
      </c>
      <c r="D48" s="3169" t="s">
        <v>5727</v>
      </c>
      <c r="E48" s="3169" t="s">
        <v>5728</v>
      </c>
      <c r="F48" s="3169" t="s">
        <v>5729</v>
      </c>
      <c r="G48" s="3169"/>
      <c r="H48" s="3169"/>
      <c r="I48" s="3169"/>
      <c r="J48" s="3169"/>
      <c r="K48" s="3169"/>
      <c r="L48" s="3170" t="s">
        <v>5730</v>
      </c>
      <c r="M48" s="3169" t="s">
        <v>451</v>
      </c>
      <c r="N48" s="3169" t="str">
        <f t="shared" si="1"/>
        <v>42. ロボット</v>
      </c>
      <c r="O48" s="3169" t="s">
        <v>5737</v>
      </c>
      <c r="P48" s="3169" t="s">
        <v>5738</v>
      </c>
      <c r="Q48" s="3169" t="s">
        <v>5739</v>
      </c>
      <c r="R48" s="3169" t="s">
        <v>5740</v>
      </c>
      <c r="S48" s="3172">
        <v>47.0</v>
      </c>
      <c r="T48" s="3173">
        <v>42.0</v>
      </c>
      <c r="U48" s="3172">
        <v>36.0</v>
      </c>
      <c r="V48" s="3175" t="s">
        <v>5727</v>
      </c>
    </row>
    <row r="49">
      <c r="A49" s="3167">
        <v>43.0</v>
      </c>
      <c r="B49" s="3176" t="s">
        <v>5741</v>
      </c>
      <c r="C49" s="3169" t="s">
        <v>5742</v>
      </c>
      <c r="D49" s="3169" t="s">
        <v>5743</v>
      </c>
      <c r="E49" s="3169" t="s">
        <v>5196</v>
      </c>
      <c r="F49" s="3169" t="s">
        <v>5744</v>
      </c>
      <c r="G49" s="3169"/>
      <c r="H49" s="3169"/>
      <c r="I49" s="3169"/>
      <c r="J49" s="3169"/>
      <c r="K49" s="3169"/>
      <c r="L49" s="3170" t="s">
        <v>5746</v>
      </c>
      <c r="M49" s="3169" t="s">
        <v>451</v>
      </c>
      <c r="N49" s="3169" t="str">
        <f t="shared" si="1"/>
        <v>43. トゥーンリンク</v>
      </c>
      <c r="O49" s="3169" t="s">
        <v>5750</v>
      </c>
      <c r="P49" s="3169" t="s">
        <v>5200</v>
      </c>
      <c r="Q49" s="3169" t="s">
        <v>5201</v>
      </c>
      <c r="R49" s="3169" t="s">
        <v>3102</v>
      </c>
      <c r="S49" s="3172">
        <v>48.0</v>
      </c>
      <c r="T49" s="3173">
        <v>43.0</v>
      </c>
      <c r="U49" s="3172">
        <v>17.0</v>
      </c>
      <c r="V49" s="3175" t="s">
        <v>5751</v>
      </c>
    </row>
    <row r="50">
      <c r="A50" s="3167">
        <v>44.0</v>
      </c>
      <c r="B50" s="3176" t="s">
        <v>5752</v>
      </c>
      <c r="C50" s="3169" t="s">
        <v>5754</v>
      </c>
      <c r="D50" s="3169" t="s">
        <v>5755</v>
      </c>
      <c r="E50" s="3169" t="s">
        <v>5256</v>
      </c>
      <c r="F50" s="3169" t="s">
        <v>5757</v>
      </c>
      <c r="G50" s="3169"/>
      <c r="H50" s="3169"/>
      <c r="I50" s="3169"/>
      <c r="J50" s="3169"/>
      <c r="K50" s="3169"/>
      <c r="L50" s="3170" t="s">
        <v>5758</v>
      </c>
      <c r="M50" s="3169" t="s">
        <v>429</v>
      </c>
      <c r="N50" s="3169" t="str">
        <f t="shared" si="1"/>
        <v>44. ウルフ</v>
      </c>
      <c r="O50" s="3178" t="s">
        <v>5769</v>
      </c>
      <c r="P50" s="3178" t="s">
        <v>5770</v>
      </c>
      <c r="Q50" s="3178" t="s">
        <v>5771</v>
      </c>
      <c r="R50" s="3178" t="s">
        <v>5262</v>
      </c>
      <c r="S50" s="3172">
        <v>49.0</v>
      </c>
      <c r="T50" s="3173">
        <v>44.0</v>
      </c>
      <c r="U50" s="3172" t="s">
        <v>504</v>
      </c>
      <c r="V50" s="3175" t="s">
        <v>5755</v>
      </c>
    </row>
    <row r="51">
      <c r="A51" s="3167">
        <v>45.0</v>
      </c>
      <c r="B51" s="3176" t="s">
        <v>5772</v>
      </c>
      <c r="C51" s="3169" t="s">
        <v>5773</v>
      </c>
      <c r="D51" s="3169" t="s">
        <v>5774</v>
      </c>
      <c r="E51" s="3169" t="s">
        <v>5775</v>
      </c>
      <c r="F51" s="3169" t="s">
        <v>5776</v>
      </c>
      <c r="G51" s="3169"/>
      <c r="H51" s="3169"/>
      <c r="I51" s="3169"/>
      <c r="J51" s="3169"/>
      <c r="K51" s="3169"/>
      <c r="L51" s="3170" t="s">
        <v>5777</v>
      </c>
      <c r="M51" s="3169" t="s">
        <v>451</v>
      </c>
      <c r="N51" s="3169" t="str">
        <f t="shared" si="1"/>
        <v>45. むらびと</v>
      </c>
      <c r="O51" s="3169" t="s">
        <v>5784</v>
      </c>
      <c r="P51" s="3169" t="s">
        <v>5785</v>
      </c>
      <c r="Q51" s="3169" t="s">
        <v>5786</v>
      </c>
      <c r="R51" s="3169" t="s">
        <v>5787</v>
      </c>
      <c r="S51" s="3172">
        <v>50.0</v>
      </c>
      <c r="T51" s="3173">
        <v>45.0</v>
      </c>
      <c r="U51" s="3172">
        <v>39.0</v>
      </c>
      <c r="V51" s="3175" t="s">
        <v>5774</v>
      </c>
    </row>
    <row r="52">
      <c r="A52" s="3167">
        <v>46.0</v>
      </c>
      <c r="B52" s="3176" t="s">
        <v>5789</v>
      </c>
      <c r="C52" s="3169" t="s">
        <v>5790</v>
      </c>
      <c r="D52" s="3169" t="s">
        <v>5791</v>
      </c>
      <c r="E52" s="3169" t="s">
        <v>5791</v>
      </c>
      <c r="F52" s="3169" t="s">
        <v>5792</v>
      </c>
      <c r="G52" s="3169"/>
      <c r="H52" s="3169"/>
      <c r="I52" s="3169"/>
      <c r="J52" s="3169"/>
      <c r="K52" s="3169"/>
      <c r="L52" s="3170" t="s">
        <v>5795</v>
      </c>
      <c r="M52" s="3169" t="s">
        <v>451</v>
      </c>
      <c r="N52" s="3169" t="str">
        <f t="shared" si="1"/>
        <v>46. ロックマン</v>
      </c>
      <c r="O52" s="3169" t="s">
        <v>5799</v>
      </c>
      <c r="P52" s="3169" t="s">
        <v>5800</v>
      </c>
      <c r="Q52" s="3169" t="s">
        <v>5801</v>
      </c>
      <c r="R52" s="3169" t="s">
        <v>5802</v>
      </c>
      <c r="S52" s="3172">
        <v>51.0</v>
      </c>
      <c r="T52" s="3173">
        <v>46.0</v>
      </c>
      <c r="U52" s="3172">
        <v>47.0</v>
      </c>
      <c r="V52" s="3175" t="s">
        <v>5791</v>
      </c>
    </row>
    <row r="53">
      <c r="A53" s="3167">
        <v>47.0</v>
      </c>
      <c r="B53" s="3176" t="s">
        <v>5803</v>
      </c>
      <c r="C53" s="3169" t="s">
        <v>5805</v>
      </c>
      <c r="D53" s="3169" t="s">
        <v>5806</v>
      </c>
      <c r="E53" s="3169" t="s">
        <v>5807</v>
      </c>
      <c r="F53" s="3169" t="s">
        <v>5808</v>
      </c>
      <c r="G53" s="3169"/>
      <c r="H53" s="3169"/>
      <c r="I53" s="3169"/>
      <c r="J53" s="3169"/>
      <c r="K53" s="3169"/>
      <c r="L53" s="3170" t="s">
        <v>5809</v>
      </c>
      <c r="M53" s="3169" t="s">
        <v>451</v>
      </c>
      <c r="N53" s="3169" t="str">
        <f t="shared" si="1"/>
        <v>47. Wii Fit トレーナー</v>
      </c>
      <c r="O53" s="3169" t="s">
        <v>5814</v>
      </c>
      <c r="P53" s="3169" t="s">
        <v>5815</v>
      </c>
      <c r="Q53" s="3169" t="s">
        <v>5816</v>
      </c>
      <c r="R53" s="3169" t="s">
        <v>5817</v>
      </c>
      <c r="S53" s="3172">
        <v>52.0</v>
      </c>
      <c r="T53" s="3173">
        <v>47.0</v>
      </c>
      <c r="U53" s="3172">
        <v>41.0</v>
      </c>
      <c r="V53" s="3175" t="s">
        <v>5818</v>
      </c>
    </row>
    <row r="54">
      <c r="A54" s="3167">
        <v>48.0</v>
      </c>
      <c r="B54" s="3176" t="s">
        <v>5819</v>
      </c>
      <c r="C54" s="3169" t="s">
        <v>5820</v>
      </c>
      <c r="D54" s="3169" t="s">
        <v>5821</v>
      </c>
      <c r="E54" s="3169" t="s">
        <v>5169</v>
      </c>
      <c r="F54" s="3169" t="s">
        <v>5822</v>
      </c>
      <c r="G54" s="3169"/>
      <c r="H54" s="3169"/>
      <c r="I54" s="3169"/>
      <c r="J54" s="3169"/>
      <c r="K54" s="3169"/>
      <c r="L54" s="3170" t="s">
        <v>5824</v>
      </c>
      <c r="M54" s="3169" t="s">
        <v>451</v>
      </c>
      <c r="N54" s="3169" t="str">
        <f t="shared" si="1"/>
        <v>48. ロゼッタ&amp;チコ</v>
      </c>
      <c r="O54" s="3169" t="s">
        <v>5827</v>
      </c>
      <c r="P54" s="3169" t="s">
        <v>5829</v>
      </c>
      <c r="Q54" s="3169" t="s">
        <v>5830</v>
      </c>
      <c r="R54" s="3169" t="s">
        <v>5831</v>
      </c>
      <c r="S54" s="3172">
        <v>53.0</v>
      </c>
      <c r="T54" s="3173">
        <v>48.0</v>
      </c>
      <c r="U54" s="3172">
        <v>6.0</v>
      </c>
      <c r="V54" s="3175" t="s">
        <v>5832</v>
      </c>
    </row>
    <row r="55">
      <c r="A55" s="3167">
        <v>49.0</v>
      </c>
      <c r="B55" s="3176" t="s">
        <v>5833</v>
      </c>
      <c r="C55" s="3169" t="s">
        <v>5834</v>
      </c>
      <c r="D55" s="3169" t="s">
        <v>5835</v>
      </c>
      <c r="E55" s="3169" t="s">
        <v>5837</v>
      </c>
      <c r="F55" s="3169" t="s">
        <v>5838</v>
      </c>
      <c r="G55" s="3169"/>
      <c r="H55" s="3169"/>
      <c r="I55" s="3169"/>
      <c r="J55" s="3169"/>
      <c r="K55" s="3169"/>
      <c r="L55" s="3170" t="s">
        <v>5839</v>
      </c>
      <c r="M55" s="3169" t="s">
        <v>429</v>
      </c>
      <c r="N55" s="3169" t="str">
        <f t="shared" si="1"/>
        <v>49. リトル・マック</v>
      </c>
      <c r="O55" s="3169" t="s">
        <v>5841</v>
      </c>
      <c r="P55" s="3169" t="s">
        <v>5842</v>
      </c>
      <c r="Q55" s="3169" t="s">
        <v>5843</v>
      </c>
      <c r="R55" s="3169" t="s">
        <v>5844</v>
      </c>
      <c r="S55" s="3172">
        <v>54.0</v>
      </c>
      <c r="T55" s="3173">
        <v>49.0</v>
      </c>
      <c r="U55" s="3172">
        <v>12.0</v>
      </c>
      <c r="V55" s="3175" t="s">
        <v>5845</v>
      </c>
    </row>
    <row r="56">
      <c r="A56" s="3167">
        <v>50.0</v>
      </c>
      <c r="B56" s="3176" t="s">
        <v>5847</v>
      </c>
      <c r="C56" s="3169" t="s">
        <v>5848</v>
      </c>
      <c r="D56" s="3169" t="s">
        <v>5849</v>
      </c>
      <c r="E56" s="3169" t="s">
        <v>5266</v>
      </c>
      <c r="F56" s="3169" t="s">
        <v>5850</v>
      </c>
      <c r="G56" s="3169"/>
      <c r="H56" s="3169"/>
      <c r="I56" s="3169"/>
      <c r="J56" s="3169"/>
      <c r="K56" s="3169"/>
      <c r="L56" s="3170" t="s">
        <v>5852</v>
      </c>
      <c r="M56" s="3169" t="s">
        <v>429</v>
      </c>
      <c r="N56" s="3169" t="str">
        <f t="shared" si="1"/>
        <v>50. ゲッコウガ</v>
      </c>
      <c r="O56" s="3169" t="s">
        <v>5855</v>
      </c>
      <c r="P56" s="3169" t="s">
        <v>5856</v>
      </c>
      <c r="Q56" s="3169" t="s">
        <v>5857</v>
      </c>
      <c r="R56" s="3169" t="s">
        <v>5858</v>
      </c>
      <c r="S56" s="3172">
        <v>55.0</v>
      </c>
      <c r="T56" s="3173">
        <v>50.0</v>
      </c>
      <c r="U56" s="3172">
        <v>34.0</v>
      </c>
      <c r="V56" s="3175" t="s">
        <v>5849</v>
      </c>
    </row>
    <row r="57">
      <c r="A57" s="3167">
        <v>51.0</v>
      </c>
      <c r="B57" s="3176" t="s">
        <v>5861</v>
      </c>
      <c r="C57" s="3169" t="s">
        <v>5862</v>
      </c>
      <c r="D57" s="3169"/>
      <c r="E57" s="3169" t="s">
        <v>5863</v>
      </c>
      <c r="F57" s="3169" t="s">
        <v>5864</v>
      </c>
      <c r="G57" s="3169"/>
      <c r="H57" s="3169"/>
      <c r="I57" s="3169"/>
      <c r="J57" s="3169"/>
      <c r="K57" s="3169"/>
      <c r="L57" s="3170" t="s">
        <v>5865</v>
      </c>
      <c r="M57" s="3169" t="s">
        <v>429</v>
      </c>
      <c r="N57" s="3169" t="str">
        <f t="shared" si="1"/>
        <v>51. 格闘Mii</v>
      </c>
      <c r="O57" s="3177" t="s">
        <v>5870</v>
      </c>
      <c r="P57" s="3177" t="s">
        <v>5871</v>
      </c>
      <c r="Q57" s="3177" t="s">
        <v>5872</v>
      </c>
      <c r="R57" s="3177" t="s">
        <v>5874</v>
      </c>
      <c r="S57" s="3172">
        <v>56.0</v>
      </c>
      <c r="T57" s="3173">
        <v>73.0</v>
      </c>
      <c r="U57" s="3172">
        <v>56.0</v>
      </c>
      <c r="V57" s="3175" t="s">
        <v>5875</v>
      </c>
    </row>
    <row r="58">
      <c r="A58" s="3167">
        <v>52.0</v>
      </c>
      <c r="B58" s="3176" t="s">
        <v>5876</v>
      </c>
      <c r="C58" s="3169" t="s">
        <v>5877</v>
      </c>
      <c r="D58" s="3169"/>
      <c r="E58" s="3169" t="s">
        <v>5863</v>
      </c>
      <c r="F58" s="3169" t="s">
        <v>5878</v>
      </c>
      <c r="G58" s="3169"/>
      <c r="H58" s="3169"/>
      <c r="I58" s="3169"/>
      <c r="J58" s="3169"/>
      <c r="K58" s="3169"/>
      <c r="L58" s="3170" t="s">
        <v>5879</v>
      </c>
      <c r="M58" s="3169" t="s">
        <v>429</v>
      </c>
      <c r="N58" s="3169" t="str">
        <f t="shared" si="1"/>
        <v>52. 剣術Mii</v>
      </c>
      <c r="O58" s="3169" t="s">
        <v>5883</v>
      </c>
      <c r="P58" s="3177" t="s">
        <v>5884</v>
      </c>
      <c r="Q58" s="3169" t="s">
        <v>5885</v>
      </c>
      <c r="R58" s="3177" t="s">
        <v>5886</v>
      </c>
      <c r="S58" s="3172">
        <v>57.0</v>
      </c>
      <c r="T58" s="3173">
        <v>74.0</v>
      </c>
      <c r="U58" s="3172">
        <v>58.0</v>
      </c>
      <c r="V58" s="3175" t="s">
        <v>5887</v>
      </c>
    </row>
    <row r="59">
      <c r="A59" s="3167">
        <v>53.0</v>
      </c>
      <c r="B59" s="3176" t="s">
        <v>5888</v>
      </c>
      <c r="C59" s="3169" t="s">
        <v>5890</v>
      </c>
      <c r="D59" s="3169"/>
      <c r="E59" s="3169" t="s">
        <v>5863</v>
      </c>
      <c r="F59" s="3169" t="s">
        <v>5891</v>
      </c>
      <c r="G59" s="3169"/>
      <c r="H59" s="3169"/>
      <c r="I59" s="3169"/>
      <c r="J59" s="3169"/>
      <c r="K59" s="3169"/>
      <c r="L59" s="3170" t="s">
        <v>5892</v>
      </c>
      <c r="M59" s="3169" t="s">
        <v>429</v>
      </c>
      <c r="N59" s="3169" t="str">
        <f t="shared" si="1"/>
        <v>53. 射撃Mii</v>
      </c>
      <c r="O59" s="3169" t="s">
        <v>5893</v>
      </c>
      <c r="P59" s="3169" t="s">
        <v>5894</v>
      </c>
      <c r="Q59" s="3177" t="s">
        <v>5895</v>
      </c>
      <c r="R59" s="3169" t="s">
        <v>5896</v>
      </c>
      <c r="S59" s="3172">
        <v>58.0</v>
      </c>
      <c r="T59" s="3173">
        <v>75.0</v>
      </c>
      <c r="U59" s="3172">
        <v>57.0</v>
      </c>
      <c r="V59" s="3175" t="s">
        <v>5897</v>
      </c>
    </row>
    <row r="60">
      <c r="A60" s="3167">
        <v>54.0</v>
      </c>
      <c r="B60" s="3176" t="s">
        <v>5898</v>
      </c>
      <c r="C60" s="3169" t="s">
        <v>5899</v>
      </c>
      <c r="D60" s="3169" t="s">
        <v>5532</v>
      </c>
      <c r="E60" s="3169" t="s">
        <v>5532</v>
      </c>
      <c r="F60" s="3169" t="s">
        <v>5900</v>
      </c>
      <c r="G60" s="3169"/>
      <c r="H60" s="3169"/>
      <c r="I60" s="3169"/>
      <c r="J60" s="3169"/>
      <c r="K60" s="3169"/>
      <c r="L60" s="3170" t="s">
        <v>5901</v>
      </c>
      <c r="M60" s="3169" t="s">
        <v>429</v>
      </c>
      <c r="N60" s="3169" t="str">
        <f t="shared" si="1"/>
        <v>54. パルテナ</v>
      </c>
      <c r="O60" s="3169" t="s">
        <v>5903</v>
      </c>
      <c r="P60" s="3177" t="s">
        <v>5904</v>
      </c>
      <c r="Q60" s="3169" t="s">
        <v>5471</v>
      </c>
      <c r="R60" s="3177" t="s">
        <v>5905</v>
      </c>
      <c r="S60" s="3172">
        <v>59.0</v>
      </c>
      <c r="T60" s="3173">
        <v>51.0</v>
      </c>
      <c r="U60" s="3172">
        <v>21.0</v>
      </c>
      <c r="V60" s="3175" t="s">
        <v>5532</v>
      </c>
    </row>
    <row r="61">
      <c r="A61" s="3167">
        <v>55.0</v>
      </c>
      <c r="B61" s="3176" t="s">
        <v>5907</v>
      </c>
      <c r="C61" s="3169" t="s">
        <v>5908</v>
      </c>
      <c r="D61" s="3169" t="s">
        <v>5909</v>
      </c>
      <c r="E61" s="3169" t="s">
        <v>5910</v>
      </c>
      <c r="F61" s="3169" t="s">
        <v>5911</v>
      </c>
      <c r="G61" s="3169"/>
      <c r="H61" s="3169"/>
      <c r="I61" s="3169"/>
      <c r="J61" s="3169"/>
      <c r="K61" s="3169"/>
      <c r="L61" s="3170" t="s">
        <v>5912</v>
      </c>
      <c r="M61" s="3169" t="s">
        <v>451</v>
      </c>
      <c r="N61" s="3169" t="str">
        <f t="shared" si="1"/>
        <v>55. パックマン</v>
      </c>
      <c r="O61" s="3169" t="s">
        <v>5915</v>
      </c>
      <c r="P61" s="3169" t="s">
        <v>5916</v>
      </c>
      <c r="Q61" s="3169" t="s">
        <v>5917</v>
      </c>
      <c r="R61" s="3169" t="s">
        <v>3859</v>
      </c>
      <c r="S61" s="3172">
        <v>60.0</v>
      </c>
      <c r="T61" s="3173">
        <v>52.0</v>
      </c>
      <c r="U61" s="3172">
        <v>46.0</v>
      </c>
      <c r="V61" s="3175" t="s">
        <v>5910</v>
      </c>
    </row>
    <row r="62">
      <c r="A62" s="3167">
        <v>56.0</v>
      </c>
      <c r="B62" s="3176" t="s">
        <v>5919</v>
      </c>
      <c r="C62" s="3169" t="s">
        <v>5920</v>
      </c>
      <c r="D62" s="3169" t="s">
        <v>5922</v>
      </c>
      <c r="E62" s="3169" t="s">
        <v>5415</v>
      </c>
      <c r="F62" s="3169" t="s">
        <v>5923</v>
      </c>
      <c r="G62" s="3169"/>
      <c r="H62" s="3169"/>
      <c r="I62" s="3169"/>
      <c r="J62" s="3169"/>
      <c r="K62" s="3169"/>
      <c r="L62" s="3170" t="s">
        <v>5924</v>
      </c>
      <c r="M62" s="3169" t="s">
        <v>429</v>
      </c>
      <c r="N62" s="3169" t="str">
        <f t="shared" si="1"/>
        <v>56. ルフレ</v>
      </c>
      <c r="O62" s="3169" t="s">
        <v>3888</v>
      </c>
      <c r="P62" s="3169" t="s">
        <v>5930</v>
      </c>
      <c r="Q62" s="3169" t="s">
        <v>5931</v>
      </c>
      <c r="R62" s="3169" t="s">
        <v>5932</v>
      </c>
      <c r="S62" s="3172">
        <v>61.0</v>
      </c>
      <c r="T62" s="3173">
        <v>53.0</v>
      </c>
      <c r="U62" s="3172">
        <v>24.0</v>
      </c>
      <c r="V62" s="3175" t="s">
        <v>5922</v>
      </c>
    </row>
    <row r="63">
      <c r="A63" s="3167">
        <v>57.0</v>
      </c>
      <c r="B63" s="3176" t="s">
        <v>5933</v>
      </c>
      <c r="C63" s="3169" t="s">
        <v>5934</v>
      </c>
      <c r="D63" s="3169" t="s">
        <v>5935</v>
      </c>
      <c r="E63" s="3169" t="s">
        <v>5936</v>
      </c>
      <c r="F63" s="3169" t="s">
        <v>5937</v>
      </c>
      <c r="G63" s="3169"/>
      <c r="H63" s="3169"/>
      <c r="I63" s="3169"/>
      <c r="J63" s="3169"/>
      <c r="K63" s="3169"/>
      <c r="L63" s="3170" t="s">
        <v>5939</v>
      </c>
      <c r="M63" s="3169" t="s">
        <v>429</v>
      </c>
      <c r="N63" s="3169" t="str">
        <f t="shared" si="1"/>
        <v>57. シュルク</v>
      </c>
      <c r="O63" s="3169" t="s">
        <v>5940</v>
      </c>
      <c r="P63" s="3169" t="s">
        <v>5941</v>
      </c>
      <c r="Q63" s="3169" t="s">
        <v>5942</v>
      </c>
      <c r="R63" s="3169" t="s">
        <v>5943</v>
      </c>
      <c r="S63" s="3172">
        <v>62.0</v>
      </c>
      <c r="T63" s="3173">
        <v>54.0</v>
      </c>
      <c r="U63" s="3172">
        <v>42.0</v>
      </c>
      <c r="V63" s="3175" t="s">
        <v>5935</v>
      </c>
    </row>
    <row r="64">
      <c r="A64" s="3167">
        <v>58.0</v>
      </c>
      <c r="B64" s="3176" t="s">
        <v>5944</v>
      </c>
      <c r="C64" s="3169" t="s">
        <v>5945</v>
      </c>
      <c r="D64" s="3169" t="s">
        <v>5946</v>
      </c>
      <c r="E64" s="3169" t="s">
        <v>5169</v>
      </c>
      <c r="F64" s="3169" t="s">
        <v>5947</v>
      </c>
      <c r="G64" s="3169"/>
      <c r="H64" s="3169"/>
      <c r="I64" s="3169"/>
      <c r="J64" s="3169"/>
      <c r="K64" s="3169"/>
      <c r="L64" s="3170" t="s">
        <v>5948</v>
      </c>
      <c r="M64" s="3169" t="s">
        <v>451</v>
      </c>
      <c r="N64" s="3169" t="str">
        <f t="shared" si="1"/>
        <v>58. クッパ Jr.</v>
      </c>
      <c r="O64" s="3169" t="s">
        <v>5950</v>
      </c>
      <c r="P64" s="3169" t="s">
        <v>5951</v>
      </c>
      <c r="Q64" s="3169" t="s">
        <v>5952</v>
      </c>
      <c r="R64" s="3169" t="s">
        <v>5953</v>
      </c>
      <c r="S64" s="3172">
        <v>63.0</v>
      </c>
      <c r="T64" s="3173">
        <v>55.0</v>
      </c>
      <c r="U64" s="3172">
        <v>7.0</v>
      </c>
      <c r="V64" s="3175" t="s">
        <v>5955</v>
      </c>
    </row>
    <row r="65">
      <c r="A65" s="3167">
        <v>59.0</v>
      </c>
      <c r="B65" s="3176" t="s">
        <v>5956</v>
      </c>
      <c r="C65" s="3169" t="s">
        <v>5958</v>
      </c>
      <c r="D65" s="3169" t="s">
        <v>5959</v>
      </c>
      <c r="E65" s="3169" t="s">
        <v>5960</v>
      </c>
      <c r="F65" s="3169" t="s">
        <v>5961</v>
      </c>
      <c r="G65" s="3169"/>
      <c r="H65" s="3169"/>
      <c r="I65" s="3169"/>
      <c r="J65" s="3169"/>
      <c r="K65" s="3169"/>
      <c r="L65" s="3170" t="s">
        <v>5962</v>
      </c>
      <c r="M65" s="3169" t="s">
        <v>451</v>
      </c>
      <c r="N65" s="3169" t="str">
        <f t="shared" si="1"/>
        <v>59. ダックハント</v>
      </c>
      <c r="O65" s="3169" t="s">
        <v>5963</v>
      </c>
      <c r="P65" s="3169" t="s">
        <v>5964</v>
      </c>
      <c r="Q65" s="3169" t="s">
        <v>5965</v>
      </c>
      <c r="R65" s="3169" t="s">
        <v>5967</v>
      </c>
      <c r="S65" s="3172">
        <v>64.0</v>
      </c>
      <c r="T65" s="3173">
        <v>56.0</v>
      </c>
      <c r="U65" s="3172">
        <v>35.0</v>
      </c>
      <c r="V65" s="3175" t="s">
        <v>5960</v>
      </c>
    </row>
    <row r="66">
      <c r="A66" s="3167">
        <v>60.0</v>
      </c>
      <c r="B66" s="3176" t="s">
        <v>5968</v>
      </c>
      <c r="C66" s="3169" t="s">
        <v>5969</v>
      </c>
      <c r="D66" s="3169" t="s">
        <v>5970</v>
      </c>
      <c r="E66" s="3169" t="s">
        <v>5971</v>
      </c>
      <c r="F66" s="3178" t="s">
        <v>5972</v>
      </c>
      <c r="G66" s="3178"/>
      <c r="H66" s="3178"/>
      <c r="I66" s="3178"/>
      <c r="J66" s="3178"/>
      <c r="K66" s="3178"/>
      <c r="L66" s="3170" t="s">
        <v>5973</v>
      </c>
      <c r="M66" s="3169" t="s">
        <v>429</v>
      </c>
      <c r="N66" s="3169" t="str">
        <f t="shared" si="1"/>
        <v>60. リュウ</v>
      </c>
      <c r="O66" s="3169" t="s">
        <v>4223</v>
      </c>
      <c r="P66" s="3169" t="s">
        <v>5978</v>
      </c>
      <c r="Q66" s="3169" t="s">
        <v>5979</v>
      </c>
      <c r="R66" s="3169" t="s">
        <v>5980</v>
      </c>
      <c r="S66" s="3172">
        <v>65.0</v>
      </c>
      <c r="T66" s="3173">
        <v>57.0</v>
      </c>
      <c r="U66" s="3172">
        <v>52.0</v>
      </c>
      <c r="V66" s="3175" t="s">
        <v>5970</v>
      </c>
    </row>
    <row r="67">
      <c r="A67" s="3167" t="s">
        <v>4132</v>
      </c>
      <c r="B67" s="3176" t="s">
        <v>5981</v>
      </c>
      <c r="C67" s="3169" t="s">
        <v>5982</v>
      </c>
      <c r="D67" s="3169" t="s">
        <v>5983</v>
      </c>
      <c r="E67" s="3169" t="s">
        <v>5971</v>
      </c>
      <c r="F67" s="3169" t="s">
        <v>5984</v>
      </c>
      <c r="G67" s="3169"/>
      <c r="H67" s="3169"/>
      <c r="I67" s="3169"/>
      <c r="J67" s="3169"/>
      <c r="K67" s="3169"/>
      <c r="L67" s="3170" t="s">
        <v>5985</v>
      </c>
      <c r="M67" s="3169" t="s">
        <v>429</v>
      </c>
      <c r="N67" s="3169" t="str">
        <f t="shared" si="1"/>
        <v>60'. ケン</v>
      </c>
      <c r="O67" s="3169" t="s">
        <v>4223</v>
      </c>
      <c r="P67" s="3169" t="s">
        <v>5978</v>
      </c>
      <c r="Q67" s="3178" t="s">
        <v>5979</v>
      </c>
      <c r="R67" s="3169" t="s">
        <v>5980</v>
      </c>
      <c r="S67" s="3172">
        <v>66.0</v>
      </c>
      <c r="T67" s="3173">
        <v>77.0</v>
      </c>
      <c r="U67" s="3172" t="s">
        <v>504</v>
      </c>
      <c r="V67" s="3193" t="s">
        <v>5983</v>
      </c>
    </row>
    <row r="68">
      <c r="A68" s="3167">
        <v>61.0</v>
      </c>
      <c r="B68" s="3176" t="s">
        <v>5989</v>
      </c>
      <c r="C68" s="3169" t="s">
        <v>5990</v>
      </c>
      <c r="D68" s="3169" t="s">
        <v>5991</v>
      </c>
      <c r="E68" s="3169" t="s">
        <v>5992</v>
      </c>
      <c r="F68" s="3169" t="s">
        <v>5993</v>
      </c>
      <c r="G68" s="3169"/>
      <c r="H68" s="3169"/>
      <c r="I68" s="3169"/>
      <c r="J68" s="3169"/>
      <c r="K68" s="3169"/>
      <c r="L68" s="3170" t="s">
        <v>5994</v>
      </c>
      <c r="M68" s="3169" t="s">
        <v>429</v>
      </c>
      <c r="N68" s="3169" t="str">
        <f t="shared" si="1"/>
        <v>61. クラウド</v>
      </c>
      <c r="O68" s="3169" t="s">
        <v>5996</v>
      </c>
      <c r="P68" s="3169" t="s">
        <v>5997</v>
      </c>
      <c r="Q68" s="3169" t="s">
        <v>5998</v>
      </c>
      <c r="R68" s="3169" t="s">
        <v>5999</v>
      </c>
      <c r="S68" s="3172">
        <v>67.0</v>
      </c>
      <c r="T68" s="3173">
        <v>58.0</v>
      </c>
      <c r="U68" s="3172">
        <v>53.0</v>
      </c>
      <c r="V68" s="3175" t="s">
        <v>5991</v>
      </c>
    </row>
    <row r="69">
      <c r="A69" s="3167">
        <v>62.0</v>
      </c>
      <c r="B69" s="3176" t="s">
        <v>6000</v>
      </c>
      <c r="C69" s="3169" t="s">
        <v>6001</v>
      </c>
      <c r="D69" s="3169" t="s">
        <v>6002</v>
      </c>
      <c r="E69" s="3169" t="s">
        <v>5415</v>
      </c>
      <c r="F69" s="3169" t="s">
        <v>6003</v>
      </c>
      <c r="G69" s="3169"/>
      <c r="H69" s="3169"/>
      <c r="I69" s="3169"/>
      <c r="J69" s="3169"/>
      <c r="K69" s="3169"/>
      <c r="L69" s="3170" t="s">
        <v>6004</v>
      </c>
      <c r="M69" s="3169" t="s">
        <v>429</v>
      </c>
      <c r="N69" s="3169" t="str">
        <f t="shared" si="1"/>
        <v>62. カムイ</v>
      </c>
      <c r="O69" s="3169" t="s">
        <v>6007</v>
      </c>
      <c r="P69" s="3169" t="s">
        <v>6008</v>
      </c>
      <c r="Q69" s="3169" t="s">
        <v>6009</v>
      </c>
      <c r="R69" s="3169" t="s">
        <v>6010</v>
      </c>
      <c r="S69" s="3172">
        <v>68.0</v>
      </c>
      <c r="T69" s="3173">
        <v>59.0</v>
      </c>
      <c r="U69" s="3172">
        <v>54.0</v>
      </c>
      <c r="V69" s="3175" t="s">
        <v>6002</v>
      </c>
    </row>
    <row r="70">
      <c r="A70" s="3167">
        <v>63.0</v>
      </c>
      <c r="B70" s="3176" t="s">
        <v>6011</v>
      </c>
      <c r="C70" s="3169" t="s">
        <v>6012</v>
      </c>
      <c r="D70" s="3169" t="s">
        <v>6013</v>
      </c>
      <c r="E70" s="3169" t="s">
        <v>6013</v>
      </c>
      <c r="F70" s="3169" t="s">
        <v>6014</v>
      </c>
      <c r="G70" s="3169"/>
      <c r="H70" s="3169"/>
      <c r="I70" s="3169"/>
      <c r="J70" s="3169"/>
      <c r="K70" s="3169"/>
      <c r="L70" s="3170" t="s">
        <v>6015</v>
      </c>
      <c r="M70" s="3169" t="s">
        <v>429</v>
      </c>
      <c r="N70" s="3169" t="str">
        <f t="shared" si="1"/>
        <v>63. ベヨネッタ</v>
      </c>
      <c r="O70" s="3169" t="s">
        <v>6017</v>
      </c>
      <c r="P70" s="3169" t="s">
        <v>6018</v>
      </c>
      <c r="Q70" s="3169" t="s">
        <v>6019</v>
      </c>
      <c r="R70" s="3169" t="s">
        <v>6020</v>
      </c>
      <c r="S70" s="3172">
        <v>69.0</v>
      </c>
      <c r="T70" s="3173">
        <v>60.0</v>
      </c>
      <c r="U70" s="3172">
        <v>55.0</v>
      </c>
      <c r="V70" s="3175" t="s">
        <v>6013</v>
      </c>
    </row>
    <row r="71">
      <c r="A71" s="3167">
        <v>64.0</v>
      </c>
      <c r="B71" s="3176" t="s">
        <v>6021</v>
      </c>
      <c r="C71" s="3169" t="s">
        <v>6022</v>
      </c>
      <c r="D71" s="3169" t="s">
        <v>6023</v>
      </c>
      <c r="E71" s="3169" t="s">
        <v>6024</v>
      </c>
      <c r="F71" s="3169" t="s">
        <v>6025</v>
      </c>
      <c r="G71" s="3169"/>
      <c r="H71" s="3169"/>
      <c r="I71" s="3169"/>
      <c r="J71" s="3169"/>
      <c r="K71" s="3169"/>
      <c r="L71" s="3170" t="s">
        <v>6026</v>
      </c>
      <c r="M71" s="3169" t="s">
        <v>451</v>
      </c>
      <c r="N71" s="3169" t="str">
        <f t="shared" si="1"/>
        <v>64. インクリング</v>
      </c>
      <c r="O71" s="3169" t="s">
        <v>6027</v>
      </c>
      <c r="P71" s="3178" t="s">
        <v>6028</v>
      </c>
      <c r="Q71" s="3178" t="s">
        <v>6029</v>
      </c>
      <c r="R71" s="3169" t="s">
        <v>6030</v>
      </c>
      <c r="S71" s="3172">
        <v>70.0</v>
      </c>
      <c r="T71" s="3173">
        <v>61.0</v>
      </c>
      <c r="U71" s="3172" t="s">
        <v>504</v>
      </c>
      <c r="V71" s="3175" t="s">
        <v>6023</v>
      </c>
    </row>
    <row r="72">
      <c r="A72" s="3167">
        <v>65.0</v>
      </c>
      <c r="B72" s="3176" t="s">
        <v>6031</v>
      </c>
      <c r="C72" s="3169" t="s">
        <v>6032</v>
      </c>
      <c r="D72" s="3169" t="s">
        <v>6033</v>
      </c>
      <c r="E72" s="3169" t="s">
        <v>5207</v>
      </c>
      <c r="F72" s="3169" t="s">
        <v>6034</v>
      </c>
      <c r="G72" s="3169"/>
      <c r="H72" s="3169"/>
      <c r="I72" s="3169"/>
      <c r="J72" s="3169"/>
      <c r="K72" s="3169"/>
      <c r="L72" s="3170" t="s">
        <v>6035</v>
      </c>
      <c r="M72" s="3169" t="s">
        <v>429</v>
      </c>
      <c r="N72" s="3169" t="str">
        <f t="shared" si="1"/>
        <v>65. リドリー</v>
      </c>
      <c r="O72" s="3178" t="s">
        <v>6037</v>
      </c>
      <c r="P72" s="3178" t="s">
        <v>6038</v>
      </c>
      <c r="Q72" s="3178" t="s">
        <v>6039</v>
      </c>
      <c r="R72" s="3178" t="s">
        <v>6040</v>
      </c>
      <c r="S72" s="3172">
        <v>71.0</v>
      </c>
      <c r="T72" s="3173">
        <v>62.0</v>
      </c>
      <c r="U72" s="3172" t="s">
        <v>504</v>
      </c>
      <c r="V72" s="3175" t="s">
        <v>6033</v>
      </c>
    </row>
    <row r="73">
      <c r="A73" s="3167">
        <v>66.0</v>
      </c>
      <c r="B73" s="3176" t="s">
        <v>6042</v>
      </c>
      <c r="C73" s="3169" t="s">
        <v>6043</v>
      </c>
      <c r="D73" s="3169" t="s">
        <v>6044</v>
      </c>
      <c r="E73" s="3169" t="s">
        <v>6045</v>
      </c>
      <c r="F73" s="3169" t="s">
        <v>6046</v>
      </c>
      <c r="G73" s="3169"/>
      <c r="H73" s="3169"/>
      <c r="I73" s="3169"/>
      <c r="J73" s="3169"/>
      <c r="K73" s="3169"/>
      <c r="L73" s="3170" t="s">
        <v>6047</v>
      </c>
      <c r="M73" s="3169" t="s">
        <v>429</v>
      </c>
      <c r="N73" s="3169" t="str">
        <f t="shared" si="1"/>
        <v>66. シモン</v>
      </c>
      <c r="O73" s="3169" t="s">
        <v>3221</v>
      </c>
      <c r="P73" s="3169" t="s">
        <v>6049</v>
      </c>
      <c r="Q73" s="3169" t="s">
        <v>6050</v>
      </c>
      <c r="R73" s="3169" t="s">
        <v>6051</v>
      </c>
      <c r="S73" s="3172">
        <v>72.0</v>
      </c>
      <c r="T73" s="3173">
        <v>63.0</v>
      </c>
      <c r="U73" s="3172" t="s">
        <v>504</v>
      </c>
      <c r="V73" s="3175" t="s">
        <v>6044</v>
      </c>
    </row>
    <row r="74">
      <c r="A74" s="3167" t="s">
        <v>4793</v>
      </c>
      <c r="B74" s="3176" t="s">
        <v>6052</v>
      </c>
      <c r="C74" s="3169" t="s">
        <v>6053</v>
      </c>
      <c r="D74" s="3169" t="s">
        <v>6054</v>
      </c>
      <c r="E74" s="3169" t="s">
        <v>6045</v>
      </c>
      <c r="F74" s="3169" t="s">
        <v>6055</v>
      </c>
      <c r="G74" s="3169"/>
      <c r="H74" s="3169"/>
      <c r="I74" s="3169"/>
      <c r="J74" s="3169"/>
      <c r="K74" s="3169"/>
      <c r="L74" s="3170" t="s">
        <v>6056</v>
      </c>
      <c r="M74" s="3169" t="s">
        <v>429</v>
      </c>
      <c r="N74" s="3169" t="str">
        <f t="shared" si="1"/>
        <v>66'. リヒター</v>
      </c>
      <c r="O74" s="3169" t="s">
        <v>3221</v>
      </c>
      <c r="P74" s="3169" t="s">
        <v>6049</v>
      </c>
      <c r="Q74" s="3169" t="s">
        <v>6050</v>
      </c>
      <c r="R74" s="3169" t="s">
        <v>6051</v>
      </c>
      <c r="S74" s="3172">
        <v>73.0</v>
      </c>
      <c r="T74" s="3173">
        <v>78.0</v>
      </c>
      <c r="U74" s="3172" t="s">
        <v>504</v>
      </c>
      <c r="V74" s="3194" t="s">
        <v>6054</v>
      </c>
    </row>
    <row r="75">
      <c r="A75" s="3167">
        <v>67.0</v>
      </c>
      <c r="B75" s="3176" t="s">
        <v>6060</v>
      </c>
      <c r="C75" s="3169" t="s">
        <v>6061</v>
      </c>
      <c r="D75" s="3169" t="s">
        <v>6062</v>
      </c>
      <c r="E75" s="3169" t="s">
        <v>5185</v>
      </c>
      <c r="F75" s="3169" t="s">
        <v>6063</v>
      </c>
      <c r="G75" s="3169"/>
      <c r="H75" s="3169"/>
      <c r="I75" s="3169"/>
      <c r="J75" s="3169"/>
      <c r="K75" s="3169"/>
      <c r="L75" s="3170" t="s">
        <v>6064</v>
      </c>
      <c r="M75" s="3169" t="s">
        <v>429</v>
      </c>
      <c r="N75" s="3169" t="str">
        <f t="shared" si="1"/>
        <v>67. キングクルール</v>
      </c>
      <c r="O75" s="3178" t="s">
        <v>6065</v>
      </c>
      <c r="P75" s="3178" t="s">
        <v>6066</v>
      </c>
      <c r="Q75" s="3178" t="s">
        <v>6067</v>
      </c>
      <c r="R75" s="3178" t="s">
        <v>6068</v>
      </c>
      <c r="S75" s="3172">
        <v>74.0</v>
      </c>
      <c r="T75" s="3173">
        <v>64.0</v>
      </c>
      <c r="U75" s="3172" t="s">
        <v>504</v>
      </c>
      <c r="V75" s="3194" t="s">
        <v>6069</v>
      </c>
    </row>
    <row r="76">
      <c r="A76" s="3167">
        <v>68.0</v>
      </c>
      <c r="B76" s="3176" t="s">
        <v>6070</v>
      </c>
      <c r="C76" s="3169" t="s">
        <v>6071</v>
      </c>
      <c r="D76" s="3169" t="s">
        <v>6072</v>
      </c>
      <c r="E76" s="3169" t="s">
        <v>5775</v>
      </c>
      <c r="F76" s="3169" t="s">
        <v>6073</v>
      </c>
      <c r="G76" s="3169"/>
      <c r="H76" s="3169"/>
      <c r="I76" s="3169"/>
      <c r="J76" s="3169"/>
      <c r="K76" s="3169"/>
      <c r="L76" s="3170" t="s">
        <v>6074</v>
      </c>
      <c r="M76" s="3169" t="s">
        <v>451</v>
      </c>
      <c r="N76" s="3169" t="str">
        <f t="shared" si="1"/>
        <v>68. しずえ</v>
      </c>
      <c r="O76" s="3169" t="s">
        <v>5784</v>
      </c>
      <c r="P76" s="3169" t="s">
        <v>6077</v>
      </c>
      <c r="Q76" s="3169" t="s">
        <v>5786</v>
      </c>
      <c r="R76" s="3169" t="s">
        <v>6078</v>
      </c>
      <c r="S76" s="3172">
        <v>75.0</v>
      </c>
      <c r="T76" s="3173">
        <v>65.0</v>
      </c>
      <c r="U76" s="3172" t="s">
        <v>504</v>
      </c>
      <c r="V76" s="3194" t="s">
        <v>6072</v>
      </c>
    </row>
    <row r="77">
      <c r="A77" s="3167">
        <v>69.0</v>
      </c>
      <c r="B77" s="3176" t="s">
        <v>6080</v>
      </c>
      <c r="C77" s="3169" t="s">
        <v>6081</v>
      </c>
      <c r="D77" s="3169" t="s">
        <v>6082</v>
      </c>
      <c r="E77" s="3169" t="s">
        <v>5266</v>
      </c>
      <c r="F77" s="3178" t="s">
        <v>6083</v>
      </c>
      <c r="G77" s="3178"/>
      <c r="H77" s="3178"/>
      <c r="I77" s="3178"/>
      <c r="J77" s="3178"/>
      <c r="K77" s="3178"/>
      <c r="L77" s="3170" t="s">
        <v>6084</v>
      </c>
      <c r="M77" s="3169" t="s">
        <v>429</v>
      </c>
      <c r="N77" s="3169" t="str">
        <f t="shared" si="1"/>
        <v>69. ガオガエン</v>
      </c>
      <c r="O77" s="3169" t="s">
        <v>6087</v>
      </c>
      <c r="P77" s="3178" t="s">
        <v>6088</v>
      </c>
      <c r="Q77" s="3169" t="s">
        <v>6089</v>
      </c>
      <c r="R77" s="3169" t="s">
        <v>6090</v>
      </c>
      <c r="S77" s="3172">
        <v>76.0</v>
      </c>
      <c r="T77" s="3173">
        <v>66.0</v>
      </c>
      <c r="U77" s="3172" t="s">
        <v>504</v>
      </c>
      <c r="V77" s="3194" t="s">
        <v>6082</v>
      </c>
    </row>
    <row r="78">
      <c r="A78" s="3167">
        <v>70.0</v>
      </c>
      <c r="B78" s="3195" t="s">
        <v>6091</v>
      </c>
      <c r="C78" s="3169" t="s">
        <v>6092</v>
      </c>
      <c r="D78" s="3169" t="s">
        <v>6093</v>
      </c>
      <c r="E78" s="3169" t="s">
        <v>5169</v>
      </c>
      <c r="F78" s="3178" t="s">
        <v>6094</v>
      </c>
      <c r="G78" s="3178"/>
      <c r="H78" s="3178"/>
      <c r="I78" s="3178"/>
      <c r="J78" s="3178"/>
      <c r="K78" s="3178"/>
      <c r="L78" s="3170" t="s">
        <v>6095</v>
      </c>
      <c r="M78" s="3169" t="s">
        <v>451</v>
      </c>
      <c r="N78" s="3169" t="str">
        <f t="shared" si="1"/>
        <v>70. パックンフラワー</v>
      </c>
      <c r="O78" s="3178" t="s">
        <v>6096</v>
      </c>
      <c r="P78" s="3178" t="s">
        <v>6097</v>
      </c>
      <c r="Q78" s="3178" t="s">
        <v>6098</v>
      </c>
      <c r="R78" s="3178" t="s">
        <v>6099</v>
      </c>
      <c r="S78" s="3172">
        <v>77.0</v>
      </c>
      <c r="T78" s="3173">
        <v>67.0</v>
      </c>
      <c r="U78" s="3172" t="s">
        <v>504</v>
      </c>
      <c r="V78" s="3196" t="s">
        <v>6100</v>
      </c>
    </row>
    <row r="79">
      <c r="A79" s="3167">
        <v>71.0</v>
      </c>
      <c r="B79" s="3195" t="s">
        <v>6101</v>
      </c>
      <c r="C79" s="3178" t="s">
        <v>6102</v>
      </c>
      <c r="D79" s="3178" t="s">
        <v>6103</v>
      </c>
      <c r="E79" s="3178" t="s">
        <v>6104</v>
      </c>
      <c r="F79" s="3178" t="s">
        <v>6105</v>
      </c>
      <c r="G79" s="3169"/>
      <c r="H79" s="3169"/>
      <c r="I79" s="3169"/>
      <c r="J79" s="3169"/>
      <c r="K79" s="3169"/>
      <c r="L79" s="3197" t="s">
        <v>6106</v>
      </c>
      <c r="M79" s="3178" t="s">
        <v>429</v>
      </c>
      <c r="N79" s="3169" t="str">
        <f t="shared" si="1"/>
        <v>71. ジョーカー</v>
      </c>
      <c r="O79" s="3178" t="s">
        <v>6107</v>
      </c>
      <c r="P79" s="3178" t="s">
        <v>6108</v>
      </c>
      <c r="Q79" s="3178" t="s">
        <v>6109</v>
      </c>
      <c r="R79" s="3178" t="s">
        <v>6110</v>
      </c>
      <c r="S79" s="3172">
        <v>78.0</v>
      </c>
      <c r="T79" s="3173">
        <v>68.0</v>
      </c>
      <c r="U79" s="3172" t="s">
        <v>504</v>
      </c>
      <c r="V79" s="3196" t="s">
        <v>6103</v>
      </c>
    </row>
    <row r="80">
      <c r="A80" s="3167">
        <v>72.0</v>
      </c>
      <c r="B80" s="3198" t="s">
        <v>6111</v>
      </c>
      <c r="C80" s="3178" t="s">
        <v>6112</v>
      </c>
      <c r="D80" s="3178" t="s">
        <v>6113</v>
      </c>
      <c r="E80" s="3169"/>
      <c r="F80" s="3178" t="s">
        <v>6114</v>
      </c>
      <c r="G80" s="3169"/>
      <c r="H80" s="3169"/>
      <c r="I80" s="3169"/>
      <c r="J80" s="3169"/>
      <c r="K80" s="3169"/>
      <c r="L80" s="3197" t="s">
        <v>6115</v>
      </c>
      <c r="M80" s="3178" t="s">
        <v>429</v>
      </c>
      <c r="N80" s="3169" t="str">
        <f t="shared" si="1"/>
        <v>72. 勇者</v>
      </c>
      <c r="O80" s="3178" t="s">
        <v>6116</v>
      </c>
      <c r="P80" s="3178" t="s">
        <v>6117</v>
      </c>
      <c r="Q80" s="3178" t="s">
        <v>6118</v>
      </c>
      <c r="R80" s="3178" t="s">
        <v>6119</v>
      </c>
      <c r="S80" s="3172">
        <v>79.0</v>
      </c>
      <c r="T80" s="3173">
        <v>69.0</v>
      </c>
      <c r="U80" s="3172"/>
      <c r="V80" s="3196" t="s">
        <v>6120</v>
      </c>
    </row>
    <row r="81">
      <c r="A81" s="3167">
        <v>73.0</v>
      </c>
      <c r="B81" s="3198" t="s">
        <v>6121</v>
      </c>
      <c r="C81" s="3178" t="s">
        <v>6122</v>
      </c>
      <c r="D81" s="3169"/>
      <c r="E81" s="3169"/>
      <c r="F81" s="3169" t="s">
        <v>6073</v>
      </c>
      <c r="G81" s="3169"/>
      <c r="H81" s="3169"/>
      <c r="I81" s="3169"/>
      <c r="J81" s="3169"/>
      <c r="K81" s="3169"/>
      <c r="L81" s="3169"/>
      <c r="M81" s="3169"/>
      <c r="N81" s="3169" t="str">
        <f t="shared" si="1"/>
        <v>73. バンジョー&amp;カズーイ</v>
      </c>
      <c r="O81" s="3169"/>
      <c r="P81" s="3169"/>
      <c r="Q81" s="3169"/>
      <c r="R81" s="3169"/>
      <c r="S81" s="3172">
        <v>80.0</v>
      </c>
      <c r="T81" s="3173">
        <v>70.0</v>
      </c>
      <c r="U81" s="3172"/>
      <c r="V81" s="3199"/>
    </row>
    <row r="82" hidden="1">
      <c r="A82" s="3167">
        <v>74.0</v>
      </c>
      <c r="B82" s="3200" t="s">
        <v>6125</v>
      </c>
      <c r="C82" s="3169"/>
      <c r="D82" s="3169"/>
      <c r="E82" s="3169"/>
      <c r="F82" s="3169" t="s">
        <v>6073</v>
      </c>
      <c r="G82" s="3169"/>
      <c r="H82" s="3169"/>
      <c r="I82" s="3169"/>
      <c r="J82" s="3169"/>
      <c r="K82" s="3169"/>
      <c r="L82" s="3169"/>
      <c r="M82" s="3169"/>
      <c r="N82" s="3169" t="str">
        <f t="shared" si="1"/>
        <v>74. DLC4</v>
      </c>
      <c r="O82" s="3169"/>
      <c r="P82" s="3169"/>
      <c r="Q82" s="3169"/>
      <c r="R82" s="3169"/>
      <c r="S82" s="3172">
        <v>81.0</v>
      </c>
      <c r="T82" s="3173">
        <v>71.0</v>
      </c>
      <c r="U82" s="3172" t="s">
        <v>504</v>
      </c>
      <c r="V82" s="3199"/>
    </row>
    <row r="83" hidden="1">
      <c r="A83" s="3167">
        <v>75.0</v>
      </c>
      <c r="B83" s="3200" t="s">
        <v>6126</v>
      </c>
      <c r="C83" s="3169"/>
      <c r="D83" s="3169"/>
      <c r="E83" s="3169"/>
      <c r="F83" s="3169" t="s">
        <v>6073</v>
      </c>
      <c r="G83" s="3169"/>
      <c r="H83" s="3169"/>
      <c r="I83" s="3169"/>
      <c r="J83" s="3169"/>
      <c r="K83" s="3169"/>
      <c r="L83" s="3169"/>
      <c r="M83" s="3169"/>
      <c r="N83" s="3169" t="str">
        <f t="shared" si="1"/>
        <v>75. DLC5</v>
      </c>
      <c r="O83" s="3169"/>
      <c r="P83" s="3169"/>
      <c r="Q83" s="3169"/>
      <c r="R83" s="3169"/>
      <c r="S83" s="3172">
        <v>82.0</v>
      </c>
      <c r="T83" s="3173">
        <v>72.0</v>
      </c>
      <c r="U83" s="3172" t="s">
        <v>504</v>
      </c>
      <c r="V83" s="3199"/>
    </row>
  </sheetData>
  <autoFilter ref="$A$1:$V$83">
    <sortState ref="A1:V83">
      <sortCondition ref="S1:S83"/>
      <sortCondition ref="V1:V83"/>
    </sortState>
  </autoFilter>
  <hyperlinks>
    <hyperlink r:id="rId1" ref="L2"/>
    <hyperlink r:id="rId2" ref="L3"/>
    <hyperlink r:id="rId3" ref="L4"/>
    <hyperlink r:id="rId4" ref="L5"/>
    <hyperlink r:id="rId5" ref="L6"/>
    <hyperlink r:id="rId6" ref="L7"/>
    <hyperlink r:id="rId7" ref="L8"/>
    <hyperlink r:id="rId8" ref="L9"/>
    <hyperlink r:id="rId9" ref="L10"/>
    <hyperlink r:id="rId10" ref="L11"/>
    <hyperlink r:id="rId11" ref="L12"/>
    <hyperlink r:id="rId12" ref="L13"/>
    <hyperlink r:id="rId13" ref="L14"/>
    <hyperlink r:id="rId14" ref="L15"/>
    <hyperlink r:id="rId15" ref="L16"/>
    <hyperlink r:id="rId16" ref="L17"/>
    <hyperlink r:id="rId17" ref="L18"/>
    <hyperlink r:id="rId18" ref="L19"/>
    <hyperlink r:id="rId19" ref="L20"/>
    <hyperlink r:id="rId20" ref="L21"/>
    <hyperlink r:id="rId21" ref="L22"/>
    <hyperlink r:id="rId22" ref="L23"/>
    <hyperlink r:id="rId23" ref="L24"/>
    <hyperlink r:id="rId24" ref="L25"/>
    <hyperlink r:id="rId25" ref="L26"/>
    <hyperlink r:id="rId26" ref="L27"/>
    <hyperlink r:id="rId27" ref="L28"/>
    <hyperlink r:id="rId28" ref="L29"/>
    <hyperlink r:id="rId29" ref="L30"/>
    <hyperlink r:id="rId30" ref="L31"/>
    <hyperlink r:id="rId31" ref="L32"/>
    <hyperlink r:id="rId32" ref="L33"/>
    <hyperlink r:id="rId33" ref="L34"/>
    <hyperlink r:id="rId34" ref="L35"/>
    <hyperlink r:id="rId35" ref="L36"/>
    <hyperlink r:id="rId36" ref="L37"/>
    <hyperlink r:id="rId37" ref="L38"/>
    <hyperlink r:id="rId38" ref="L39"/>
    <hyperlink r:id="rId39" ref="L40"/>
    <hyperlink r:id="rId40" ref="L41"/>
    <hyperlink r:id="rId41" ref="L42"/>
    <hyperlink r:id="rId42" ref="L43"/>
    <hyperlink r:id="rId43" ref="L44"/>
    <hyperlink r:id="rId44" ref="L45"/>
    <hyperlink r:id="rId45" ref="L46"/>
    <hyperlink r:id="rId46" ref="L47"/>
    <hyperlink r:id="rId47" ref="L48"/>
    <hyperlink r:id="rId48" ref="L49"/>
    <hyperlink r:id="rId49" ref="L50"/>
    <hyperlink r:id="rId50" ref="L51"/>
    <hyperlink r:id="rId51" ref="L52"/>
    <hyperlink r:id="rId52" ref="L53"/>
    <hyperlink r:id="rId53" ref="L54"/>
    <hyperlink r:id="rId54" ref="L55"/>
    <hyperlink r:id="rId55" ref="L56"/>
    <hyperlink r:id="rId56" ref="L57"/>
    <hyperlink r:id="rId57" ref="L58"/>
    <hyperlink r:id="rId58" ref="L59"/>
    <hyperlink r:id="rId59" ref="L60"/>
    <hyperlink r:id="rId60" ref="L61"/>
    <hyperlink r:id="rId61" ref="L62"/>
    <hyperlink r:id="rId62" ref="L63"/>
    <hyperlink r:id="rId63" ref="L64"/>
    <hyperlink r:id="rId64" ref="L65"/>
    <hyperlink r:id="rId65" ref="L66"/>
    <hyperlink r:id="rId66" ref="L67"/>
    <hyperlink r:id="rId67" ref="L68"/>
    <hyperlink r:id="rId68" ref="L69"/>
    <hyperlink r:id="rId69" ref="L70"/>
    <hyperlink r:id="rId70" ref="L71"/>
    <hyperlink r:id="rId71" ref="L72"/>
    <hyperlink r:id="rId72" ref="L73"/>
    <hyperlink r:id="rId73" ref="L74"/>
    <hyperlink r:id="rId74" ref="L75"/>
    <hyperlink r:id="rId75" ref="L76"/>
    <hyperlink r:id="rId76" ref="L77"/>
    <hyperlink r:id="rId77" ref="L78"/>
    <hyperlink r:id="rId78" ref="L79"/>
    <hyperlink r:id="rId79" ref="L80"/>
  </hyperlinks>
  <drawing r:id="rId80"/>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14"/>
    <col customWidth="1" min="2" max="2" width="21.57"/>
    <col customWidth="1" min="3" max="10" width="9.29"/>
    <col customWidth="1" min="11" max="11" width="3.14"/>
    <col customWidth="1" min="12" max="12" width="9.29"/>
    <col customWidth="1" min="13" max="13" width="3.14"/>
    <col customWidth="1" min="14" max="18" width="9.29"/>
    <col customWidth="1" min="19" max="19" width="4.43"/>
    <col customWidth="1" min="20" max="20" width="10.57"/>
    <col customWidth="1" min="21" max="21" width="3.14"/>
    <col customWidth="1" min="22" max="22" width="10.57"/>
    <col customWidth="1" min="23" max="23" width="3.14"/>
    <col customWidth="1" min="24" max="24" width="10.57"/>
    <col customWidth="1" min="25" max="25" width="3.14"/>
    <col customWidth="1" min="26" max="26" width="10.57"/>
    <col customWidth="1" min="27" max="27" width="3.14"/>
    <col customWidth="1" min="28" max="28" width="10.57"/>
    <col customWidth="1" min="29" max="29" width="3.14"/>
    <col customWidth="1" min="30" max="33" width="10.57"/>
  </cols>
  <sheetData>
    <row r="1">
      <c r="A1" s="3202" t="s">
        <v>5162</v>
      </c>
      <c r="B1" s="3203" t="s">
        <v>6133</v>
      </c>
      <c r="C1" s="3204" t="s">
        <v>5109</v>
      </c>
      <c r="D1" s="3204" t="s">
        <v>5116</v>
      </c>
      <c r="E1" s="3204" t="s">
        <v>5120</v>
      </c>
      <c r="F1" s="3204" t="s">
        <v>5124</v>
      </c>
      <c r="G1" s="3205" t="s">
        <v>591</v>
      </c>
      <c r="H1" s="3204" t="s">
        <v>2847</v>
      </c>
      <c r="I1" s="3206" t="s">
        <v>5117</v>
      </c>
      <c r="J1" s="3206" t="s">
        <v>5121</v>
      </c>
      <c r="K1" s="3207"/>
      <c r="L1" s="3204" t="s">
        <v>46</v>
      </c>
      <c r="M1" s="3207"/>
      <c r="N1" s="3205" t="s">
        <v>5127</v>
      </c>
      <c r="O1" s="3206" t="s">
        <v>5114</v>
      </c>
      <c r="P1" s="3206" t="s">
        <v>5118</v>
      </c>
      <c r="Q1" s="3204" t="s">
        <v>5122</v>
      </c>
      <c r="R1" s="3205" t="s">
        <v>5125</v>
      </c>
      <c r="S1" s="3207"/>
      <c r="T1" s="3206" t="s">
        <v>5113</v>
      </c>
      <c r="U1" s="3207"/>
      <c r="V1" s="3208" t="s">
        <v>3305</v>
      </c>
      <c r="W1" s="3207"/>
      <c r="X1" s="3208" t="s">
        <v>3958</v>
      </c>
      <c r="Y1" s="3207"/>
      <c r="Z1" s="3208" t="s">
        <v>1454</v>
      </c>
      <c r="AA1" s="3207"/>
      <c r="AB1" s="3208" t="s">
        <v>3314</v>
      </c>
      <c r="AC1" s="3207"/>
      <c r="AD1" s="3209" t="s">
        <v>5128</v>
      </c>
      <c r="AE1" s="3210" t="s">
        <v>5162</v>
      </c>
      <c r="AF1" s="3210" t="s">
        <v>5163</v>
      </c>
      <c r="AG1" s="3211" t="s">
        <v>5164</v>
      </c>
    </row>
    <row r="2">
      <c r="A2" s="3212">
        <v>1.0</v>
      </c>
      <c r="B2" s="3213" t="s">
        <v>6144</v>
      </c>
      <c r="C2" s="2529" t="s">
        <v>303</v>
      </c>
      <c r="D2" s="3214" t="b">
        <v>0</v>
      </c>
      <c r="E2" s="3214" t="b">
        <v>1</v>
      </c>
      <c r="F2" s="3214" t="b">
        <v>0</v>
      </c>
      <c r="G2" s="3215" t="b">
        <v>0</v>
      </c>
      <c r="H2" s="600">
        <v>3.0</v>
      </c>
      <c r="I2" s="3216">
        <v>2.0</v>
      </c>
      <c r="J2" s="3217" t="s">
        <v>58</v>
      </c>
      <c r="K2" s="377">
        <f t="shared" ref="K2:K80" si="1">IFERROR(RANK(L2,L:L, 1),"")</f>
        <v>5</v>
      </c>
      <c r="L2" s="3216">
        <v>10.0</v>
      </c>
      <c r="M2" s="377">
        <f t="shared" ref="M2:M80" si="2">IFERROR(RANK(N2,N:N, 1),"")</f>
        <v>13</v>
      </c>
      <c r="N2" s="3218">
        <v>19.0</v>
      </c>
      <c r="O2" s="600">
        <v>40.0</v>
      </c>
      <c r="P2" s="3216">
        <v>56.0</v>
      </c>
      <c r="Q2" s="3216">
        <v>28.0</v>
      </c>
      <c r="R2" s="3218">
        <v>39.0</v>
      </c>
      <c r="S2" s="377">
        <f t="shared" ref="S2:S84" si="3">IFERROR(RANK(T2,$T:$T),"")</f>
        <v>29</v>
      </c>
      <c r="T2" s="3219">
        <v>98.0</v>
      </c>
      <c r="U2" s="369">
        <f t="shared" ref="U2:U84" si="4">IFERROR(RANK(V2,V:V),"")</f>
        <v>34</v>
      </c>
      <c r="V2" s="3219">
        <v>1.155</v>
      </c>
      <c r="W2" s="369">
        <f t="shared" ref="W2:W84" si="5">IFERROR(RANK(X2,X:X),"")</f>
        <v>34</v>
      </c>
      <c r="X2" s="3219">
        <v>1.76</v>
      </c>
      <c r="Y2" s="369">
        <f t="shared" ref="Y2:Y84" si="6">IFERROR(RANK(Z2,Z:Z),"")</f>
        <v>12</v>
      </c>
      <c r="Z2" s="3219">
        <v>1.208</v>
      </c>
      <c r="AA2" s="369">
        <f t="shared" ref="AA2:AA84" si="7">IFERROR(RANK(AB2,AB:AB),"")</f>
        <v>51</v>
      </c>
      <c r="AB2" s="3219">
        <v>1.5</v>
      </c>
      <c r="AC2" s="377">
        <f t="shared" ref="AC2:AC11" si="8">IFERROR(RANK(AD2,AD$2:AD$78),"")</f>
        <v>47</v>
      </c>
      <c r="AD2" s="3219">
        <v>2.4</v>
      </c>
      <c r="AE2" s="3220">
        <v>1.0</v>
      </c>
      <c r="AF2" s="3221">
        <v>0.0</v>
      </c>
      <c r="AG2" s="3221">
        <v>1.0</v>
      </c>
    </row>
    <row r="3">
      <c r="A3" s="3222">
        <v>2.0</v>
      </c>
      <c r="B3" s="3223" t="s">
        <v>6146</v>
      </c>
      <c r="C3" s="2529" t="s">
        <v>303</v>
      </c>
      <c r="D3" s="3214" t="b">
        <v>0</v>
      </c>
      <c r="E3" s="3214" t="b">
        <v>0</v>
      </c>
      <c r="F3" s="3214" t="b">
        <v>0</v>
      </c>
      <c r="G3" s="3215" t="b">
        <v>0</v>
      </c>
      <c r="H3" s="600">
        <v>3.0</v>
      </c>
      <c r="I3" s="3216">
        <v>2.0</v>
      </c>
      <c r="J3" s="3224" t="s">
        <v>229</v>
      </c>
      <c r="K3" s="377">
        <f t="shared" si="1"/>
        <v>70</v>
      </c>
      <c r="L3" s="3216">
        <v>15.0</v>
      </c>
      <c r="M3" s="377">
        <f t="shared" si="2"/>
        <v>13</v>
      </c>
      <c r="N3" s="3218">
        <v>19.0</v>
      </c>
      <c r="O3" s="600">
        <v>40.0</v>
      </c>
      <c r="P3" s="3216">
        <v>53.0</v>
      </c>
      <c r="Q3" s="3216">
        <v>27.0</v>
      </c>
      <c r="R3" s="3218">
        <v>37.0</v>
      </c>
      <c r="S3" s="377">
        <f t="shared" si="3"/>
        <v>3</v>
      </c>
      <c r="T3" s="3225">
        <v>127.0</v>
      </c>
      <c r="U3" s="369">
        <f t="shared" si="4"/>
        <v>9</v>
      </c>
      <c r="V3" s="3225">
        <v>1.365</v>
      </c>
      <c r="W3" s="369">
        <f t="shared" si="5"/>
        <v>27</v>
      </c>
      <c r="X3" s="3225">
        <v>1.873</v>
      </c>
      <c r="Y3" s="369">
        <f t="shared" si="6"/>
        <v>12</v>
      </c>
      <c r="Z3" s="3225">
        <v>1.208</v>
      </c>
      <c r="AA3" s="369">
        <f t="shared" si="7"/>
        <v>34</v>
      </c>
      <c r="AB3" s="3225">
        <v>1.63</v>
      </c>
      <c r="AC3" s="377">
        <f t="shared" si="8"/>
        <v>34</v>
      </c>
      <c r="AD3" s="3225">
        <v>2.608</v>
      </c>
      <c r="AE3" s="3226">
        <v>2.0</v>
      </c>
      <c r="AF3" s="3227">
        <v>1.0</v>
      </c>
      <c r="AG3" s="3227">
        <v>9.0</v>
      </c>
    </row>
    <row r="4">
      <c r="A4" s="3222">
        <v>3.0</v>
      </c>
      <c r="B4" s="3223" t="s">
        <v>6147</v>
      </c>
      <c r="C4" s="2529" t="s">
        <v>303</v>
      </c>
      <c r="D4" s="3214" t="b">
        <v>0</v>
      </c>
      <c r="E4" s="3214" t="b">
        <v>0</v>
      </c>
      <c r="F4" s="3214" t="b">
        <v>0</v>
      </c>
      <c r="G4" s="3215" t="b">
        <v>0</v>
      </c>
      <c r="H4" s="600">
        <v>3.0</v>
      </c>
      <c r="I4" s="3216">
        <v>2.0</v>
      </c>
      <c r="J4" s="3224" t="s">
        <v>229</v>
      </c>
      <c r="K4" s="377">
        <f t="shared" si="1"/>
        <v>52</v>
      </c>
      <c r="L4" s="3216">
        <v>12.0</v>
      </c>
      <c r="M4" s="377">
        <f t="shared" si="2"/>
        <v>13</v>
      </c>
      <c r="N4" s="3218">
        <v>19.0</v>
      </c>
      <c r="O4" s="600">
        <v>33.0</v>
      </c>
      <c r="P4" s="3216">
        <v>45.0</v>
      </c>
      <c r="Q4" s="3216">
        <v>22.0</v>
      </c>
      <c r="R4" s="3218">
        <v>30.0</v>
      </c>
      <c r="S4" s="377">
        <f t="shared" si="3"/>
        <v>19</v>
      </c>
      <c r="T4" s="3225">
        <v>104.0</v>
      </c>
      <c r="U4" s="369">
        <f t="shared" si="4"/>
        <v>22</v>
      </c>
      <c r="V4" s="3225">
        <v>1.247</v>
      </c>
      <c r="W4" s="369">
        <f t="shared" si="5"/>
        <v>64</v>
      </c>
      <c r="X4" s="3225">
        <v>1.534</v>
      </c>
      <c r="Y4" s="369">
        <f t="shared" si="6"/>
        <v>70</v>
      </c>
      <c r="Z4" s="3225">
        <v>0.924</v>
      </c>
      <c r="AA4" s="369">
        <f t="shared" si="7"/>
        <v>37</v>
      </c>
      <c r="AB4" s="3225">
        <v>1.6</v>
      </c>
      <c r="AC4" s="377">
        <f t="shared" si="8"/>
        <v>4</v>
      </c>
      <c r="AD4" s="3225">
        <v>3.04</v>
      </c>
      <c r="AE4" s="3226">
        <v>3.0</v>
      </c>
      <c r="AF4" s="3227">
        <v>2.0</v>
      </c>
      <c r="AG4" s="3227">
        <v>13.0</v>
      </c>
    </row>
    <row r="5">
      <c r="A5" s="3222">
        <v>4.0</v>
      </c>
      <c r="B5" s="3223" t="s">
        <v>6149</v>
      </c>
      <c r="C5" s="2529" t="s">
        <v>303</v>
      </c>
      <c r="D5" s="3214" t="b">
        <v>0</v>
      </c>
      <c r="E5" s="3214" t="b">
        <v>1</v>
      </c>
      <c r="F5" s="3214" t="b">
        <v>0</v>
      </c>
      <c r="G5" s="3215" t="b">
        <v>1</v>
      </c>
      <c r="H5" s="600">
        <v>3.0</v>
      </c>
      <c r="I5" s="3216">
        <v>2.0</v>
      </c>
      <c r="J5" s="3224" t="s">
        <v>58</v>
      </c>
      <c r="K5" s="377">
        <f t="shared" si="1"/>
        <v>5</v>
      </c>
      <c r="L5" s="3216">
        <v>10.0</v>
      </c>
      <c r="M5" s="377">
        <f t="shared" si="2"/>
        <v>13</v>
      </c>
      <c r="N5" s="3218">
        <v>19.0</v>
      </c>
      <c r="O5" s="600">
        <v>44.0</v>
      </c>
      <c r="P5" s="3216">
        <v>61.0</v>
      </c>
      <c r="Q5" s="3216">
        <v>31.0</v>
      </c>
      <c r="R5" s="3218">
        <v>43.0</v>
      </c>
      <c r="S5" s="377">
        <f t="shared" si="3"/>
        <v>9</v>
      </c>
      <c r="T5" s="3225">
        <v>108.0</v>
      </c>
      <c r="U5" s="369">
        <f t="shared" si="4"/>
        <v>43</v>
      </c>
      <c r="V5" s="3225">
        <v>1.115</v>
      </c>
      <c r="W5" s="369">
        <f t="shared" si="5"/>
        <v>46</v>
      </c>
      <c r="X5" s="3225">
        <v>1.654</v>
      </c>
      <c r="Y5" s="369">
        <f t="shared" si="6"/>
        <v>33</v>
      </c>
      <c r="Z5" s="3225">
        <v>1.103</v>
      </c>
      <c r="AA5" s="369">
        <f t="shared" si="7"/>
        <v>64</v>
      </c>
      <c r="AB5" s="3225">
        <v>1.33</v>
      </c>
      <c r="AC5" s="377">
        <f t="shared" si="8"/>
        <v>62</v>
      </c>
      <c r="AD5" s="3225">
        <v>2.128</v>
      </c>
      <c r="AE5" s="3226">
        <v>4.0</v>
      </c>
      <c r="AF5" s="3227">
        <v>3.0</v>
      </c>
      <c r="AG5" s="3227">
        <v>18.0</v>
      </c>
    </row>
    <row r="6">
      <c r="A6" s="3222" t="s">
        <v>516</v>
      </c>
      <c r="B6" s="3223" t="s">
        <v>6150</v>
      </c>
      <c r="C6" s="2529" t="s">
        <v>303</v>
      </c>
      <c r="D6" s="3214" t="b">
        <v>0</v>
      </c>
      <c r="E6" s="3214" t="b">
        <v>1</v>
      </c>
      <c r="F6" s="3214" t="b">
        <v>0</v>
      </c>
      <c r="G6" s="3215" t="b">
        <v>1</v>
      </c>
      <c r="H6" s="600">
        <v>3.0</v>
      </c>
      <c r="I6" s="3216">
        <v>2.0</v>
      </c>
      <c r="J6" s="3224" t="s">
        <v>58</v>
      </c>
      <c r="K6" s="377">
        <f t="shared" si="1"/>
        <v>5</v>
      </c>
      <c r="L6" s="3216">
        <v>10.0</v>
      </c>
      <c r="M6" s="377">
        <f t="shared" si="2"/>
        <v>13</v>
      </c>
      <c r="N6" s="3218">
        <v>19.0</v>
      </c>
      <c r="O6" s="600">
        <v>44.0</v>
      </c>
      <c r="P6" s="3216">
        <v>61.0</v>
      </c>
      <c r="Q6" s="3216">
        <v>31.0</v>
      </c>
      <c r="R6" s="3218">
        <v>43.0</v>
      </c>
      <c r="S6" s="377">
        <f t="shared" si="3"/>
        <v>9</v>
      </c>
      <c r="T6" s="3225">
        <v>108.0</v>
      </c>
      <c r="U6" s="369">
        <f t="shared" si="4"/>
        <v>43</v>
      </c>
      <c r="V6" s="3225">
        <v>1.115</v>
      </c>
      <c r="W6" s="369">
        <f t="shared" si="5"/>
        <v>46</v>
      </c>
      <c r="X6" s="3225">
        <v>1.654</v>
      </c>
      <c r="Y6" s="369">
        <f t="shared" si="6"/>
        <v>33</v>
      </c>
      <c r="Z6" s="3225">
        <v>1.103</v>
      </c>
      <c r="AA6" s="369">
        <f t="shared" si="7"/>
        <v>64</v>
      </c>
      <c r="AB6" s="3225">
        <v>1.33</v>
      </c>
      <c r="AC6" s="377">
        <f t="shared" si="8"/>
        <v>62</v>
      </c>
      <c r="AD6" s="3225">
        <v>2.128</v>
      </c>
      <c r="AE6" s="3226">
        <v>5.0</v>
      </c>
      <c r="AF6" s="3228">
        <v>76.0</v>
      </c>
      <c r="AG6" s="3227" t="s">
        <v>504</v>
      </c>
    </row>
    <row r="7">
      <c r="A7" s="3222">
        <v>5.0</v>
      </c>
      <c r="B7" s="3223" t="s">
        <v>6151</v>
      </c>
      <c r="C7" s="2529" t="s">
        <v>303</v>
      </c>
      <c r="D7" s="3214" t="b">
        <v>1</v>
      </c>
      <c r="E7" s="3214" t="b">
        <v>0</v>
      </c>
      <c r="F7" s="3214" t="b">
        <v>0</v>
      </c>
      <c r="G7" s="3215" t="b">
        <v>0</v>
      </c>
      <c r="H7" s="600">
        <v>3.0</v>
      </c>
      <c r="I7" s="3216">
        <v>2.0</v>
      </c>
      <c r="J7" s="3224" t="s">
        <v>58</v>
      </c>
      <c r="K7" s="377">
        <f t="shared" si="1"/>
        <v>69</v>
      </c>
      <c r="L7" s="3216">
        <v>14.0</v>
      </c>
      <c r="M7" s="377">
        <f t="shared" si="2"/>
        <v>13</v>
      </c>
      <c r="N7" s="3218">
        <v>19.0</v>
      </c>
      <c r="O7" s="600">
        <v>38.0</v>
      </c>
      <c r="P7" s="3216">
        <v>60.0</v>
      </c>
      <c r="Q7" s="3216">
        <v>26.0</v>
      </c>
      <c r="R7" s="3218">
        <v>42.0</v>
      </c>
      <c r="S7" s="377">
        <f t="shared" si="3"/>
        <v>19</v>
      </c>
      <c r="T7" s="3225">
        <v>104.0</v>
      </c>
      <c r="U7" s="369">
        <f t="shared" si="4"/>
        <v>26</v>
      </c>
      <c r="V7" s="3225">
        <v>1.208</v>
      </c>
      <c r="W7" s="369">
        <f t="shared" si="5"/>
        <v>17</v>
      </c>
      <c r="X7" s="3225">
        <v>2.046</v>
      </c>
      <c r="Y7" s="369">
        <f t="shared" si="6"/>
        <v>1</v>
      </c>
      <c r="Z7" s="3225">
        <v>1.344</v>
      </c>
      <c r="AA7" s="369">
        <f t="shared" si="7"/>
        <v>72</v>
      </c>
      <c r="AB7" s="3225">
        <v>1.29</v>
      </c>
      <c r="AC7" s="377">
        <f t="shared" si="8"/>
        <v>70</v>
      </c>
      <c r="AD7" s="3225">
        <v>2.064</v>
      </c>
      <c r="AE7" s="3226">
        <v>6.0</v>
      </c>
      <c r="AF7" s="3227">
        <v>4.0</v>
      </c>
      <c r="AG7" s="3227">
        <v>5.0</v>
      </c>
    </row>
    <row r="8">
      <c r="A8" s="3222">
        <v>6.0</v>
      </c>
      <c r="B8" s="3223" t="s">
        <v>6153</v>
      </c>
      <c r="C8" s="2529" t="s">
        <v>66</v>
      </c>
      <c r="D8" s="3214" t="b">
        <v>0</v>
      </c>
      <c r="E8" s="3214" t="b">
        <v>0</v>
      </c>
      <c r="F8" s="3214" t="b">
        <v>0</v>
      </c>
      <c r="G8" s="3215" t="b">
        <v>0</v>
      </c>
      <c r="H8" s="600">
        <v>3.0</v>
      </c>
      <c r="I8" s="3216">
        <v>2.0</v>
      </c>
      <c r="J8" s="3224" t="s">
        <v>58</v>
      </c>
      <c r="K8" s="377">
        <f t="shared" si="1"/>
        <v>52</v>
      </c>
      <c r="L8" s="3216">
        <v>12.0</v>
      </c>
      <c r="M8" s="377">
        <f t="shared" si="2"/>
        <v>5</v>
      </c>
      <c r="N8" s="3218">
        <v>17.0</v>
      </c>
      <c r="O8" s="600" t="s">
        <v>6154</v>
      </c>
      <c r="P8" s="3216" t="s">
        <v>6155</v>
      </c>
      <c r="Q8" s="3216" t="s">
        <v>6156</v>
      </c>
      <c r="R8" s="3218" t="s">
        <v>6157</v>
      </c>
      <c r="S8" s="377">
        <f t="shared" si="3"/>
        <v>70</v>
      </c>
      <c r="T8" s="3225">
        <v>79.0</v>
      </c>
      <c r="U8" s="369">
        <f t="shared" si="4"/>
        <v>56</v>
      </c>
      <c r="V8" s="3225">
        <v>0.977</v>
      </c>
      <c r="W8" s="369">
        <f t="shared" si="5"/>
        <v>39</v>
      </c>
      <c r="X8" s="3225">
        <v>1.727</v>
      </c>
      <c r="Y8" s="369">
        <f t="shared" si="6"/>
        <v>75</v>
      </c>
      <c r="Z8" s="3225">
        <v>0.84</v>
      </c>
      <c r="AA8" s="369">
        <f t="shared" si="7"/>
        <v>74</v>
      </c>
      <c r="AB8" s="3225">
        <v>1.23</v>
      </c>
      <c r="AC8" s="377">
        <f t="shared" si="8"/>
        <v>72</v>
      </c>
      <c r="AD8" s="3225">
        <v>1.968</v>
      </c>
      <c r="AE8" s="3226">
        <v>7.0</v>
      </c>
      <c r="AF8" s="3227">
        <v>5.0</v>
      </c>
      <c r="AG8" s="3227">
        <v>25.0</v>
      </c>
    </row>
    <row r="9">
      <c r="A9" s="3222">
        <v>7.0</v>
      </c>
      <c r="B9" s="3223" t="s">
        <v>6158</v>
      </c>
      <c r="C9" s="2529" t="s">
        <v>303</v>
      </c>
      <c r="D9" s="3214" t="b">
        <v>0</v>
      </c>
      <c r="E9" s="3214" t="b">
        <v>1</v>
      </c>
      <c r="F9" s="3214" t="b">
        <v>0</v>
      </c>
      <c r="G9" s="3215" t="b">
        <v>0</v>
      </c>
      <c r="H9" s="600">
        <v>3.0</v>
      </c>
      <c r="I9" s="3216">
        <v>2.0</v>
      </c>
      <c r="J9" s="3224" t="s">
        <v>58</v>
      </c>
      <c r="K9" s="377">
        <f t="shared" si="1"/>
        <v>5</v>
      </c>
      <c r="L9" s="3216">
        <v>10.0</v>
      </c>
      <c r="M9" s="377">
        <f t="shared" si="2"/>
        <v>13</v>
      </c>
      <c r="N9" s="3218">
        <v>19.0</v>
      </c>
      <c r="O9" s="600">
        <v>24.0</v>
      </c>
      <c r="P9" s="3216">
        <v>36.0</v>
      </c>
      <c r="Q9" s="3216">
        <v>17.0</v>
      </c>
      <c r="R9" s="3218">
        <v>27.0</v>
      </c>
      <c r="S9" s="377">
        <f t="shared" si="3"/>
        <v>74</v>
      </c>
      <c r="T9" s="3225">
        <v>77.0</v>
      </c>
      <c r="U9" s="369">
        <f t="shared" si="4"/>
        <v>3</v>
      </c>
      <c r="V9" s="3225">
        <v>1.523</v>
      </c>
      <c r="W9" s="369">
        <f t="shared" si="5"/>
        <v>5</v>
      </c>
      <c r="X9" s="3225">
        <v>2.402</v>
      </c>
      <c r="Y9" s="369">
        <f t="shared" si="6"/>
        <v>32</v>
      </c>
      <c r="Z9" s="3225">
        <v>1.11</v>
      </c>
      <c r="AA9" s="369">
        <f t="shared" si="7"/>
        <v>1</v>
      </c>
      <c r="AB9" s="3225">
        <v>2.1</v>
      </c>
      <c r="AC9" s="377">
        <f t="shared" si="8"/>
        <v>1</v>
      </c>
      <c r="AD9" s="3225">
        <v>3.36</v>
      </c>
      <c r="AE9" s="3226">
        <v>8.0</v>
      </c>
      <c r="AF9" s="3227">
        <v>6.0</v>
      </c>
      <c r="AG9" s="3227">
        <v>28.0</v>
      </c>
    </row>
    <row r="10">
      <c r="A10" s="3222">
        <v>8.0</v>
      </c>
      <c r="B10" s="3223" t="s">
        <v>6159</v>
      </c>
      <c r="C10" s="2529" t="s">
        <v>303</v>
      </c>
      <c r="D10" s="3214" t="b">
        <v>1</v>
      </c>
      <c r="E10" s="3214" t="b">
        <v>1</v>
      </c>
      <c r="F10" s="3214" t="b">
        <v>0</v>
      </c>
      <c r="G10" s="3215" t="b">
        <v>0</v>
      </c>
      <c r="H10" s="600">
        <v>3.0</v>
      </c>
      <c r="I10" s="3216">
        <v>2.0</v>
      </c>
      <c r="J10" s="3224" t="s">
        <v>58</v>
      </c>
      <c r="K10" s="377">
        <f t="shared" si="1"/>
        <v>63</v>
      </c>
      <c r="L10" s="3216">
        <v>13.0</v>
      </c>
      <c r="M10" s="377">
        <f t="shared" si="2"/>
        <v>13</v>
      </c>
      <c r="N10" s="3218">
        <v>19.0</v>
      </c>
      <c r="O10" s="600">
        <v>38.0</v>
      </c>
      <c r="P10" s="3216">
        <v>53.0</v>
      </c>
      <c r="Q10" s="3216">
        <v>26.0</v>
      </c>
      <c r="R10" s="3218">
        <v>37.0</v>
      </c>
      <c r="S10" s="377">
        <f t="shared" si="3"/>
        <v>70</v>
      </c>
      <c r="T10" s="3225">
        <v>79.0</v>
      </c>
      <c r="U10" s="369">
        <f t="shared" si="4"/>
        <v>12</v>
      </c>
      <c r="V10" s="3225">
        <v>1.302</v>
      </c>
      <c r="W10" s="369">
        <f t="shared" si="5"/>
        <v>18</v>
      </c>
      <c r="X10" s="3225">
        <v>2.039</v>
      </c>
      <c r="Y10" s="369">
        <f t="shared" si="6"/>
        <v>63</v>
      </c>
      <c r="Z10" s="3225">
        <v>0.957</v>
      </c>
      <c r="AA10" s="369">
        <f t="shared" si="7"/>
        <v>46</v>
      </c>
      <c r="AB10" s="3225">
        <v>1.55</v>
      </c>
      <c r="AC10" s="377">
        <f t="shared" si="8"/>
        <v>42</v>
      </c>
      <c r="AD10" s="3225">
        <v>2.48</v>
      </c>
      <c r="AE10" s="3226">
        <v>9.0</v>
      </c>
      <c r="AF10" s="3227">
        <v>7.0</v>
      </c>
      <c r="AG10" s="3227">
        <v>30.0</v>
      </c>
    </row>
    <row r="11">
      <c r="A11" s="3222">
        <v>9.0</v>
      </c>
      <c r="B11" s="3223" t="s">
        <v>6160</v>
      </c>
      <c r="C11" s="2529" t="s">
        <v>303</v>
      </c>
      <c r="D11" s="3214" t="b">
        <v>1</v>
      </c>
      <c r="E11" s="3214" t="b">
        <v>0</v>
      </c>
      <c r="F11" s="3214" t="b">
        <v>0</v>
      </c>
      <c r="G11" s="3218" t="b">
        <v>1</v>
      </c>
      <c r="H11" s="600">
        <v>3.0</v>
      </c>
      <c r="I11" s="3216">
        <v>2.0</v>
      </c>
      <c r="J11" s="3224" t="s">
        <v>58</v>
      </c>
      <c r="K11" s="377">
        <f t="shared" si="1"/>
        <v>5</v>
      </c>
      <c r="L11" s="3216">
        <v>10.0</v>
      </c>
      <c r="M11" s="377">
        <f t="shared" si="2"/>
        <v>13</v>
      </c>
      <c r="N11" s="3218">
        <v>19.0</v>
      </c>
      <c r="O11" s="600">
        <v>45.0</v>
      </c>
      <c r="P11" s="3216">
        <v>67.0</v>
      </c>
      <c r="Q11" s="3216">
        <v>32.0</v>
      </c>
      <c r="R11" s="3218">
        <v>47.0</v>
      </c>
      <c r="S11" s="377">
        <f t="shared" si="3"/>
        <v>32</v>
      </c>
      <c r="T11" s="3225">
        <v>97.0</v>
      </c>
      <c r="U11" s="369">
        <f t="shared" si="4"/>
        <v>39</v>
      </c>
      <c r="V11" s="3225">
        <v>1.134</v>
      </c>
      <c r="W11" s="369">
        <f t="shared" si="5"/>
        <v>48</v>
      </c>
      <c r="X11" s="3225">
        <v>1.65</v>
      </c>
      <c r="Y11" s="369">
        <f t="shared" si="6"/>
        <v>78</v>
      </c>
      <c r="Z11" s="3225">
        <v>0.77</v>
      </c>
      <c r="AA11" s="369">
        <f t="shared" si="7"/>
        <v>66</v>
      </c>
      <c r="AB11" s="3225">
        <v>1.32</v>
      </c>
      <c r="AC11" s="377">
        <f t="shared" si="8"/>
        <v>64</v>
      </c>
      <c r="AD11" s="3225">
        <v>2.112</v>
      </c>
      <c r="AE11" s="3226">
        <v>10.0</v>
      </c>
      <c r="AF11" s="3227">
        <v>8.0</v>
      </c>
      <c r="AG11" s="3227">
        <v>2.0</v>
      </c>
    </row>
    <row r="12">
      <c r="A12" s="3222">
        <v>10.0</v>
      </c>
      <c r="B12" s="3223" t="s">
        <v>6161</v>
      </c>
      <c r="C12" s="2529" t="s">
        <v>303</v>
      </c>
      <c r="D12" s="3214" t="b">
        <v>0</v>
      </c>
      <c r="E12" s="3214" t="b">
        <v>0</v>
      </c>
      <c r="F12" s="3214" t="b">
        <v>0</v>
      </c>
      <c r="G12" s="3215" t="b">
        <v>0</v>
      </c>
      <c r="H12" s="600">
        <v>3.0</v>
      </c>
      <c r="I12" s="3216">
        <v>2.0</v>
      </c>
      <c r="J12" s="3224" t="s">
        <v>58</v>
      </c>
      <c r="K12" s="377">
        <f t="shared" si="1"/>
        <v>63</v>
      </c>
      <c r="L12" s="3216">
        <v>13.0</v>
      </c>
      <c r="M12" s="377">
        <f t="shared" si="2"/>
        <v>13</v>
      </c>
      <c r="N12" s="3218">
        <v>19.0</v>
      </c>
      <c r="O12" s="600">
        <v>42.0</v>
      </c>
      <c r="P12" s="3216">
        <v>58.0</v>
      </c>
      <c r="Q12" s="3216">
        <v>29.0</v>
      </c>
      <c r="R12" s="3218">
        <v>41.0</v>
      </c>
      <c r="S12" s="377">
        <f t="shared" si="3"/>
        <v>42</v>
      </c>
      <c r="T12" s="3225">
        <v>94.0</v>
      </c>
      <c r="U12" s="369">
        <f t="shared" si="4"/>
        <v>66</v>
      </c>
      <c r="V12" s="3225">
        <v>0.907</v>
      </c>
      <c r="W12" s="369">
        <f t="shared" si="5"/>
        <v>53</v>
      </c>
      <c r="X12" s="3225">
        <v>1.609</v>
      </c>
      <c r="Y12" s="369">
        <f t="shared" si="6"/>
        <v>55</v>
      </c>
      <c r="Z12" s="3225">
        <v>1.007</v>
      </c>
      <c r="AA12" s="369">
        <f t="shared" si="7"/>
        <v>68</v>
      </c>
      <c r="AB12" s="3225">
        <v>1.31</v>
      </c>
      <c r="AC12" s="369">
        <f t="shared" ref="AC12:AC84" si="9">IFERROR(RANK(AD12,AD:AD),"")</f>
        <v>68</v>
      </c>
      <c r="AD12" s="3225">
        <v>2.096</v>
      </c>
      <c r="AE12" s="3226">
        <v>11.0</v>
      </c>
      <c r="AF12" s="3227">
        <v>9.0</v>
      </c>
      <c r="AG12" s="3227">
        <v>37.0</v>
      </c>
    </row>
    <row r="13">
      <c r="A13" s="3222">
        <v>11.0</v>
      </c>
      <c r="B13" s="3223" t="s">
        <v>6162</v>
      </c>
      <c r="C13" s="2529" t="s">
        <v>303</v>
      </c>
      <c r="D13" s="3214" t="b">
        <v>0</v>
      </c>
      <c r="E13" s="3214" t="b">
        <v>1</v>
      </c>
      <c r="F13" s="3214" t="b">
        <v>0</v>
      </c>
      <c r="G13" s="3215" t="b">
        <v>0</v>
      </c>
      <c r="H13" s="600">
        <v>3.0</v>
      </c>
      <c r="I13" s="3216">
        <v>2.0</v>
      </c>
      <c r="J13" s="3224" t="s">
        <v>58</v>
      </c>
      <c r="K13" s="377">
        <f t="shared" si="1"/>
        <v>70</v>
      </c>
      <c r="L13" s="3216">
        <v>15.0</v>
      </c>
      <c r="M13" s="377">
        <f t="shared" si="2"/>
        <v>13</v>
      </c>
      <c r="N13" s="3218">
        <v>19.0</v>
      </c>
      <c r="O13" s="600">
        <v>34.0</v>
      </c>
      <c r="P13" s="3216">
        <v>48.0</v>
      </c>
      <c r="Q13" s="3216">
        <v>24.0</v>
      </c>
      <c r="R13" s="3218">
        <v>34.0</v>
      </c>
      <c r="S13" s="377">
        <f t="shared" si="3"/>
        <v>19</v>
      </c>
      <c r="T13" s="3225">
        <v>104.0</v>
      </c>
      <c r="U13" s="369">
        <f t="shared" si="4"/>
        <v>54</v>
      </c>
      <c r="V13" s="3225">
        <v>0.987</v>
      </c>
      <c r="W13" s="369">
        <f t="shared" si="5"/>
        <v>2</v>
      </c>
      <c r="X13" s="3225">
        <v>2.552</v>
      </c>
      <c r="Y13" s="369">
        <f t="shared" si="6"/>
        <v>11</v>
      </c>
      <c r="Z13" s="3225">
        <v>1.218</v>
      </c>
      <c r="AA13" s="369">
        <f t="shared" si="7"/>
        <v>6</v>
      </c>
      <c r="AB13" s="3225">
        <v>1.865</v>
      </c>
      <c r="AC13" s="369">
        <f t="shared" si="9"/>
        <v>6</v>
      </c>
      <c r="AD13" s="3225">
        <v>2.984</v>
      </c>
      <c r="AE13" s="3226">
        <v>12.0</v>
      </c>
      <c r="AF13" s="3227">
        <v>10.0</v>
      </c>
      <c r="AG13" s="3227">
        <v>38.0</v>
      </c>
    </row>
    <row r="14">
      <c r="A14" s="3222">
        <v>12.0</v>
      </c>
      <c r="B14" s="3223" t="s">
        <v>6163</v>
      </c>
      <c r="C14" s="2529" t="s">
        <v>66</v>
      </c>
      <c r="D14" s="3214" t="b">
        <v>0</v>
      </c>
      <c r="E14" s="3214" t="b">
        <v>0</v>
      </c>
      <c r="F14" s="3214" t="b">
        <v>0</v>
      </c>
      <c r="G14" s="3215" t="b">
        <v>0</v>
      </c>
      <c r="H14" s="600">
        <v>3.0</v>
      </c>
      <c r="I14" s="3216">
        <v>2.0</v>
      </c>
      <c r="J14" s="3224" t="s">
        <v>58</v>
      </c>
      <c r="K14" s="377">
        <f t="shared" si="1"/>
        <v>63</v>
      </c>
      <c r="L14" s="3216">
        <v>13.0</v>
      </c>
      <c r="M14" s="377">
        <f t="shared" si="2"/>
        <v>72</v>
      </c>
      <c r="N14" s="3218">
        <v>20.0</v>
      </c>
      <c r="O14" s="600">
        <v>41.0</v>
      </c>
      <c r="P14" s="3216">
        <v>51.0</v>
      </c>
      <c r="Q14" s="3216">
        <v>29.0</v>
      </c>
      <c r="R14" s="3218">
        <v>35.0</v>
      </c>
      <c r="S14" s="377">
        <f t="shared" si="3"/>
        <v>77</v>
      </c>
      <c r="T14" s="3225">
        <v>68.0</v>
      </c>
      <c r="U14" s="369">
        <f t="shared" si="4"/>
        <v>78</v>
      </c>
      <c r="V14" s="3225">
        <v>0.735</v>
      </c>
      <c r="W14" s="369">
        <f t="shared" si="5"/>
        <v>77</v>
      </c>
      <c r="X14" s="3225">
        <v>1.271</v>
      </c>
      <c r="Y14" s="369">
        <f t="shared" si="6"/>
        <v>2</v>
      </c>
      <c r="Z14" s="3225">
        <v>1.332</v>
      </c>
      <c r="AA14" s="369">
        <f t="shared" si="7"/>
        <v>78</v>
      </c>
      <c r="AB14" s="3225">
        <v>0.98</v>
      </c>
      <c r="AC14" s="369">
        <f t="shared" si="9"/>
        <v>78</v>
      </c>
      <c r="AD14" s="3225">
        <v>1.568</v>
      </c>
      <c r="AE14" s="3226">
        <v>13.0</v>
      </c>
      <c r="AF14" s="3227">
        <v>11.0</v>
      </c>
      <c r="AG14" s="3227">
        <v>33.0</v>
      </c>
    </row>
    <row r="15">
      <c r="A15" s="3212">
        <v>13.0</v>
      </c>
      <c r="B15" s="3223" t="s">
        <v>6164</v>
      </c>
      <c r="C15" s="2529" t="s">
        <v>303</v>
      </c>
      <c r="D15" s="3214" t="b">
        <v>0</v>
      </c>
      <c r="E15" s="3214" t="b">
        <v>0</v>
      </c>
      <c r="F15" s="3214" t="b">
        <v>0</v>
      </c>
      <c r="G15" s="3215" t="b">
        <v>0</v>
      </c>
      <c r="H15" s="600">
        <v>3.0</v>
      </c>
      <c r="I15" s="3216">
        <v>2.0</v>
      </c>
      <c r="J15" s="3224" t="s">
        <v>58</v>
      </c>
      <c r="K15" s="377">
        <f t="shared" si="1"/>
        <v>70</v>
      </c>
      <c r="L15" s="3216">
        <v>15.0</v>
      </c>
      <c r="M15" s="377">
        <f t="shared" si="2"/>
        <v>13</v>
      </c>
      <c r="N15" s="3218">
        <v>19.0</v>
      </c>
      <c r="O15" s="600">
        <v>41.0</v>
      </c>
      <c r="P15" s="3216">
        <v>57.0</v>
      </c>
      <c r="Q15" s="3216">
        <v>28.0</v>
      </c>
      <c r="R15" s="3218">
        <v>40.0</v>
      </c>
      <c r="S15" s="377">
        <f t="shared" si="3"/>
        <v>56</v>
      </c>
      <c r="T15" s="3225">
        <v>89.0</v>
      </c>
      <c r="U15" s="369">
        <f t="shared" si="4"/>
        <v>60</v>
      </c>
      <c r="V15" s="3225">
        <v>0.924</v>
      </c>
      <c r="W15" s="369">
        <f t="shared" si="5"/>
        <v>56</v>
      </c>
      <c r="X15" s="3225">
        <v>1.595</v>
      </c>
      <c r="Y15" s="369">
        <f t="shared" si="6"/>
        <v>46</v>
      </c>
      <c r="Z15" s="3225">
        <v>1.029</v>
      </c>
      <c r="AA15" s="369">
        <f t="shared" si="7"/>
        <v>76</v>
      </c>
      <c r="AB15" s="3225">
        <v>1.19</v>
      </c>
      <c r="AC15" s="369">
        <f t="shared" si="9"/>
        <v>76</v>
      </c>
      <c r="AD15" s="3225">
        <v>1.904</v>
      </c>
      <c r="AE15" s="3226">
        <v>14.0</v>
      </c>
      <c r="AF15" s="3227">
        <v>12.0</v>
      </c>
      <c r="AG15" s="3227">
        <v>3.0</v>
      </c>
    </row>
    <row r="16">
      <c r="A16" s="3222" t="s">
        <v>1114</v>
      </c>
      <c r="B16" s="3223" t="s">
        <v>6165</v>
      </c>
      <c r="C16" s="2529" t="s">
        <v>303</v>
      </c>
      <c r="D16" s="3214" t="b">
        <v>0</v>
      </c>
      <c r="E16" s="3214" t="b">
        <v>0</v>
      </c>
      <c r="F16" s="3214" t="b">
        <v>0</v>
      </c>
      <c r="G16" s="3215" t="b">
        <v>0</v>
      </c>
      <c r="H16" s="600">
        <v>3.0</v>
      </c>
      <c r="I16" s="3216">
        <v>2.0</v>
      </c>
      <c r="J16" s="3224" t="s">
        <v>58</v>
      </c>
      <c r="K16" s="377">
        <f t="shared" si="1"/>
        <v>70</v>
      </c>
      <c r="L16" s="3216">
        <v>15.0</v>
      </c>
      <c r="M16" s="377">
        <f t="shared" si="2"/>
        <v>13</v>
      </c>
      <c r="N16" s="3218">
        <v>19.0</v>
      </c>
      <c r="O16" s="600">
        <v>41.0</v>
      </c>
      <c r="P16" s="3216">
        <v>57.0</v>
      </c>
      <c r="Q16" s="3216">
        <v>28.0</v>
      </c>
      <c r="R16" s="3218">
        <v>40.0</v>
      </c>
      <c r="S16" s="377">
        <f t="shared" si="3"/>
        <v>56</v>
      </c>
      <c r="T16" s="3225">
        <v>89.0</v>
      </c>
      <c r="U16" s="369">
        <f t="shared" si="4"/>
        <v>60</v>
      </c>
      <c r="V16" s="3225">
        <v>0.924</v>
      </c>
      <c r="W16" s="369">
        <f t="shared" si="5"/>
        <v>56</v>
      </c>
      <c r="X16" s="3225">
        <v>1.595</v>
      </c>
      <c r="Y16" s="369">
        <f t="shared" si="6"/>
        <v>46</v>
      </c>
      <c r="Z16" s="3225">
        <v>1.029</v>
      </c>
      <c r="AA16" s="369">
        <f t="shared" si="7"/>
        <v>76</v>
      </c>
      <c r="AB16" s="3225">
        <v>1.19</v>
      </c>
      <c r="AC16" s="369">
        <f t="shared" si="9"/>
        <v>76</v>
      </c>
      <c r="AD16" s="3225">
        <v>1.904</v>
      </c>
      <c r="AE16" s="3226">
        <v>15.0</v>
      </c>
      <c r="AF16" s="3228">
        <v>77.0</v>
      </c>
      <c r="AG16" s="3227" t="s">
        <v>504</v>
      </c>
    </row>
    <row r="17">
      <c r="A17" s="3212">
        <v>14.0</v>
      </c>
      <c r="B17" s="3223" t="s">
        <v>6166</v>
      </c>
      <c r="C17" s="2529" t="s">
        <v>303</v>
      </c>
      <c r="D17" s="3214" t="b">
        <v>1</v>
      </c>
      <c r="E17" s="3214" t="b">
        <v>0</v>
      </c>
      <c r="F17" s="3214" t="b">
        <v>0</v>
      </c>
      <c r="G17" s="3215" t="b">
        <v>0</v>
      </c>
      <c r="H17" s="600">
        <v>3.0</v>
      </c>
      <c r="I17" s="3216">
        <v>2.0</v>
      </c>
      <c r="J17" s="3224" t="s">
        <v>66</v>
      </c>
      <c r="K17" s="377">
        <f t="shared" si="1"/>
        <v>63</v>
      </c>
      <c r="L17" s="3216">
        <v>13.0</v>
      </c>
      <c r="M17" s="377">
        <f t="shared" si="2"/>
        <v>13</v>
      </c>
      <c r="N17" s="3218">
        <v>19.0</v>
      </c>
      <c r="O17" s="600">
        <v>31.0</v>
      </c>
      <c r="P17" s="3216">
        <v>45.0</v>
      </c>
      <c r="Q17" s="3216">
        <v>22.0</v>
      </c>
      <c r="R17" s="3218">
        <v>31.0</v>
      </c>
      <c r="S17" s="377">
        <f t="shared" si="3"/>
        <v>1</v>
      </c>
      <c r="T17" s="3225">
        <v>135.0</v>
      </c>
      <c r="U17" s="369">
        <f t="shared" si="4"/>
        <v>68</v>
      </c>
      <c r="V17" s="3225">
        <v>0.901</v>
      </c>
      <c r="W17" s="369">
        <f t="shared" si="5"/>
        <v>20</v>
      </c>
      <c r="X17" s="3225">
        <v>1.971</v>
      </c>
      <c r="Y17" s="369">
        <f t="shared" si="6"/>
        <v>19</v>
      </c>
      <c r="Z17" s="3225">
        <v>1.155</v>
      </c>
      <c r="AA17" s="369">
        <f t="shared" si="7"/>
        <v>17</v>
      </c>
      <c r="AB17" s="3225">
        <v>1.77</v>
      </c>
      <c r="AC17" s="369">
        <f t="shared" si="9"/>
        <v>17</v>
      </c>
      <c r="AD17" s="3225">
        <v>2.832</v>
      </c>
      <c r="AE17" s="3226">
        <v>16.0</v>
      </c>
      <c r="AF17" s="3227">
        <v>13.0</v>
      </c>
      <c r="AG17" s="3227">
        <v>4.0</v>
      </c>
    </row>
    <row r="18">
      <c r="A18" s="3222">
        <v>15.0</v>
      </c>
      <c r="B18" s="3223" t="s">
        <v>6167</v>
      </c>
      <c r="C18" s="2529" t="s">
        <v>303</v>
      </c>
      <c r="D18" s="3214" t="b">
        <v>0</v>
      </c>
      <c r="E18" s="3214" t="b">
        <v>0</v>
      </c>
      <c r="F18" s="3214" t="b">
        <v>0</v>
      </c>
      <c r="G18" s="3215" t="b">
        <v>0</v>
      </c>
      <c r="H18" s="600">
        <v>3.0</v>
      </c>
      <c r="I18" s="3216">
        <v>2.0</v>
      </c>
      <c r="J18" s="3224" t="s">
        <v>58</v>
      </c>
      <c r="K18" s="377">
        <f t="shared" si="1"/>
        <v>63</v>
      </c>
      <c r="L18" s="3216">
        <v>13.0</v>
      </c>
      <c r="M18" s="377">
        <f t="shared" si="2"/>
        <v>13</v>
      </c>
      <c r="N18" s="3218">
        <v>19.0</v>
      </c>
      <c r="O18" s="600">
        <v>41.0</v>
      </c>
      <c r="P18" s="3216">
        <v>62.0</v>
      </c>
      <c r="Q18" s="3216">
        <v>29.0</v>
      </c>
      <c r="R18" s="3218">
        <v>44.0</v>
      </c>
      <c r="S18" s="377">
        <f t="shared" si="3"/>
        <v>47</v>
      </c>
      <c r="T18" s="3225">
        <v>92.0</v>
      </c>
      <c r="U18" s="369">
        <f t="shared" si="4"/>
        <v>52</v>
      </c>
      <c r="V18" s="3225">
        <v>1.008</v>
      </c>
      <c r="W18" s="369">
        <f t="shared" si="5"/>
        <v>65</v>
      </c>
      <c r="X18" s="3225">
        <v>1.53</v>
      </c>
      <c r="Y18" s="369">
        <f t="shared" si="6"/>
        <v>76</v>
      </c>
      <c r="Z18" s="3225">
        <v>0.83</v>
      </c>
      <c r="AA18" s="369">
        <f t="shared" si="7"/>
        <v>69</v>
      </c>
      <c r="AB18" s="3225">
        <v>1.3</v>
      </c>
      <c r="AC18" s="369">
        <f t="shared" si="9"/>
        <v>69</v>
      </c>
      <c r="AD18" s="3225">
        <v>2.08</v>
      </c>
      <c r="AE18" s="3226">
        <v>17.0</v>
      </c>
      <c r="AF18" s="3227">
        <v>14.0</v>
      </c>
      <c r="AG18" s="3227" t="s">
        <v>504</v>
      </c>
    </row>
    <row r="19">
      <c r="A19" s="3212">
        <v>16.0</v>
      </c>
      <c r="B19" s="3223" t="s">
        <v>6169</v>
      </c>
      <c r="C19" s="2529" t="s">
        <v>303</v>
      </c>
      <c r="D19" s="3214" t="b">
        <v>1</v>
      </c>
      <c r="E19" s="3214" t="b">
        <v>1</v>
      </c>
      <c r="F19" s="3214" t="b">
        <v>1</v>
      </c>
      <c r="G19" s="3215" t="b">
        <v>0</v>
      </c>
      <c r="H19" s="600">
        <v>3.0</v>
      </c>
      <c r="I19" s="3216">
        <v>2.0</v>
      </c>
      <c r="J19" s="3224" t="s">
        <v>58</v>
      </c>
      <c r="K19" s="377">
        <f t="shared" si="1"/>
        <v>1</v>
      </c>
      <c r="L19" s="3216">
        <v>7.0</v>
      </c>
      <c r="M19" s="377">
        <f t="shared" si="2"/>
        <v>13</v>
      </c>
      <c r="N19" s="3218">
        <v>19.0</v>
      </c>
      <c r="O19" s="600">
        <v>32.0</v>
      </c>
      <c r="P19" s="3216">
        <v>47.0</v>
      </c>
      <c r="Q19" s="3216">
        <v>23.0</v>
      </c>
      <c r="R19" s="3218">
        <v>33.0</v>
      </c>
      <c r="S19" s="377">
        <f t="shared" si="3"/>
        <v>73</v>
      </c>
      <c r="T19" s="3225">
        <v>78.0</v>
      </c>
      <c r="U19" s="369">
        <f t="shared" si="4"/>
        <v>5</v>
      </c>
      <c r="V19" s="3225">
        <v>1.47</v>
      </c>
      <c r="W19" s="369">
        <f t="shared" si="5"/>
        <v>4</v>
      </c>
      <c r="X19" s="3225">
        <v>2.42</v>
      </c>
      <c r="Y19" s="369">
        <f t="shared" si="6"/>
        <v>19</v>
      </c>
      <c r="Z19" s="3225">
        <v>1.155</v>
      </c>
      <c r="AA19" s="369">
        <f t="shared" si="7"/>
        <v>20</v>
      </c>
      <c r="AB19" s="3225">
        <v>1.75</v>
      </c>
      <c r="AC19" s="369">
        <f t="shared" si="9"/>
        <v>20</v>
      </c>
      <c r="AD19" s="3225">
        <v>2.8</v>
      </c>
      <c r="AE19" s="3226">
        <v>18.0</v>
      </c>
      <c r="AF19" s="3227">
        <v>16.0</v>
      </c>
      <c r="AG19" s="3227">
        <v>15.0</v>
      </c>
    </row>
    <row r="20">
      <c r="A20" s="3222">
        <v>17.0</v>
      </c>
      <c r="B20" s="3223" t="s">
        <v>6170</v>
      </c>
      <c r="C20" s="2529" t="s">
        <v>303</v>
      </c>
      <c r="D20" s="3214" t="b">
        <v>0</v>
      </c>
      <c r="E20" s="3214" t="b">
        <v>0</v>
      </c>
      <c r="F20" s="3214" t="b">
        <v>0</v>
      </c>
      <c r="G20" s="3215" t="b">
        <v>0</v>
      </c>
      <c r="H20" s="600">
        <v>3.0</v>
      </c>
      <c r="I20" s="3216">
        <v>2.0</v>
      </c>
      <c r="J20" s="3224" t="s">
        <v>58</v>
      </c>
      <c r="K20" s="377">
        <f t="shared" si="1"/>
        <v>70</v>
      </c>
      <c r="L20" s="3216">
        <v>15.0</v>
      </c>
      <c r="M20" s="377">
        <f t="shared" si="2"/>
        <v>13</v>
      </c>
      <c r="N20" s="3218">
        <v>19.0</v>
      </c>
      <c r="O20" s="600">
        <v>41.0</v>
      </c>
      <c r="P20" s="3216">
        <v>56.0</v>
      </c>
      <c r="Q20" s="3216">
        <v>29.0</v>
      </c>
      <c r="R20" s="3218">
        <v>39.0</v>
      </c>
      <c r="S20" s="377">
        <f t="shared" si="3"/>
        <v>64</v>
      </c>
      <c r="T20" s="3225">
        <v>85.0</v>
      </c>
      <c r="U20" s="369">
        <f t="shared" si="4"/>
        <v>64</v>
      </c>
      <c r="V20" s="3225">
        <v>0.914</v>
      </c>
      <c r="W20" s="369">
        <f t="shared" si="5"/>
        <v>72</v>
      </c>
      <c r="X20" s="3225">
        <v>1.43</v>
      </c>
      <c r="Y20" s="369">
        <f t="shared" si="6"/>
        <v>37</v>
      </c>
      <c r="Z20" s="3225">
        <v>1.092</v>
      </c>
      <c r="AA20" s="369">
        <f t="shared" si="7"/>
        <v>60</v>
      </c>
      <c r="AB20" s="3225">
        <v>1.35</v>
      </c>
      <c r="AC20" s="369">
        <f t="shared" si="9"/>
        <v>60</v>
      </c>
      <c r="AD20" s="3225">
        <v>2.16</v>
      </c>
      <c r="AE20" s="3226">
        <v>19.0</v>
      </c>
      <c r="AF20" s="3227">
        <v>17.0</v>
      </c>
      <c r="AG20" s="3227">
        <v>14.0</v>
      </c>
    </row>
    <row r="21">
      <c r="A21" s="3222">
        <v>18.0</v>
      </c>
      <c r="B21" s="3223" t="s">
        <v>6171</v>
      </c>
      <c r="C21" s="2529" t="s">
        <v>303</v>
      </c>
      <c r="D21" s="3214" t="b">
        <v>0</v>
      </c>
      <c r="E21" s="3214" t="b">
        <v>1</v>
      </c>
      <c r="F21" s="3214" t="b">
        <v>0</v>
      </c>
      <c r="G21" s="3215" t="b">
        <v>0</v>
      </c>
      <c r="H21" s="600">
        <v>3.0</v>
      </c>
      <c r="I21" s="3216">
        <v>2.0</v>
      </c>
      <c r="J21" s="3224" t="s">
        <v>58</v>
      </c>
      <c r="K21" s="377">
        <f t="shared" si="1"/>
        <v>5</v>
      </c>
      <c r="L21" s="3216">
        <v>10.0</v>
      </c>
      <c r="M21" s="377">
        <f t="shared" si="2"/>
        <v>13</v>
      </c>
      <c r="N21" s="3218">
        <v>19.0</v>
      </c>
      <c r="O21" s="600">
        <v>34.0</v>
      </c>
      <c r="P21" s="3216">
        <v>51.0</v>
      </c>
      <c r="Q21" s="3216">
        <v>23.0</v>
      </c>
      <c r="R21" s="3218">
        <v>35.0</v>
      </c>
      <c r="S21" s="377">
        <f t="shared" si="3"/>
        <v>29</v>
      </c>
      <c r="T21" s="3225">
        <v>98.0</v>
      </c>
      <c r="U21" s="369">
        <f t="shared" si="4"/>
        <v>63</v>
      </c>
      <c r="V21" s="3230">
        <f>ROUND(MULTIPLY(1.155, 1 + (0.58 - 1) * 0.49), 5)</f>
        <v>0.9173</v>
      </c>
      <c r="W21" s="369">
        <f t="shared" si="5"/>
        <v>73</v>
      </c>
      <c r="X21" s="3230">
        <f>ROUND(MULTIPLY(1.76, 1 + (0.58 - 1) * 0.49), 5)</f>
        <v>1.39779</v>
      </c>
      <c r="Y21" s="369">
        <f t="shared" si="6"/>
        <v>72</v>
      </c>
      <c r="Z21" s="3230">
        <f>ROUND(MULTIPLY(1.208, 1 + (0.52 - 1) * 0.49), 5)</f>
        <v>0.92388</v>
      </c>
      <c r="AA21" s="369">
        <f t="shared" si="7"/>
        <v>51</v>
      </c>
      <c r="AB21" s="3225">
        <v>1.5</v>
      </c>
      <c r="AC21" s="369">
        <f t="shared" si="9"/>
        <v>49</v>
      </c>
      <c r="AD21" s="3225">
        <v>2.4</v>
      </c>
      <c r="AE21" s="3226">
        <v>20.0</v>
      </c>
      <c r="AF21" s="3227">
        <v>18.0</v>
      </c>
      <c r="AG21" s="3227">
        <v>43.0</v>
      </c>
    </row>
    <row r="22">
      <c r="A22" s="3222">
        <v>19.0</v>
      </c>
      <c r="B22" s="3223" t="s">
        <v>6174</v>
      </c>
      <c r="C22" s="2529" t="s">
        <v>303</v>
      </c>
      <c r="D22" s="3214" t="b">
        <v>1</v>
      </c>
      <c r="E22" s="3214" t="b">
        <v>1</v>
      </c>
      <c r="F22" s="3214" t="b">
        <v>0</v>
      </c>
      <c r="G22" s="3215" t="b">
        <v>0</v>
      </c>
      <c r="H22" s="600">
        <v>3.0</v>
      </c>
      <c r="I22" s="3216">
        <v>2.0</v>
      </c>
      <c r="J22" s="3224" t="s">
        <v>194</v>
      </c>
      <c r="K22" s="377">
        <f t="shared" si="1"/>
        <v>5</v>
      </c>
      <c r="L22" s="3216">
        <v>10.0</v>
      </c>
      <c r="M22" s="377">
        <f t="shared" si="2"/>
        <v>13</v>
      </c>
      <c r="N22" s="3218">
        <v>19.0</v>
      </c>
      <c r="O22" s="600">
        <v>31.0</v>
      </c>
      <c r="P22" s="3216">
        <v>45.0</v>
      </c>
      <c r="Q22" s="3216">
        <v>23.0</v>
      </c>
      <c r="R22" s="3218">
        <v>34.0</v>
      </c>
      <c r="S22" s="377">
        <f t="shared" si="3"/>
        <v>78</v>
      </c>
      <c r="T22" s="3225">
        <v>62.0</v>
      </c>
      <c r="U22" s="369">
        <f t="shared" si="4"/>
        <v>12</v>
      </c>
      <c r="V22" s="3225">
        <v>1.302</v>
      </c>
      <c r="W22" s="369">
        <f t="shared" si="5"/>
        <v>26</v>
      </c>
      <c r="X22" s="3225">
        <v>1.892</v>
      </c>
      <c r="Y22" s="369">
        <f t="shared" si="6"/>
        <v>46</v>
      </c>
      <c r="Z22" s="3225">
        <v>1.029</v>
      </c>
      <c r="AA22" s="369">
        <f t="shared" si="7"/>
        <v>5</v>
      </c>
      <c r="AB22" s="3225">
        <v>1.9</v>
      </c>
      <c r="AC22" s="369">
        <f t="shared" si="9"/>
        <v>43</v>
      </c>
      <c r="AD22" s="3225">
        <v>2.5</v>
      </c>
      <c r="AE22" s="3226">
        <v>21.0</v>
      </c>
      <c r="AF22" s="3227">
        <v>19.0</v>
      </c>
      <c r="AG22" s="3227" t="s">
        <v>504</v>
      </c>
    </row>
    <row r="23">
      <c r="A23" s="3222">
        <v>20.0</v>
      </c>
      <c r="B23" s="3223" t="s">
        <v>6175</v>
      </c>
      <c r="C23" s="2529" t="s">
        <v>303</v>
      </c>
      <c r="D23" s="3214" t="b">
        <v>0</v>
      </c>
      <c r="E23" s="3214" t="b">
        <v>1</v>
      </c>
      <c r="F23" s="3214" t="b">
        <v>0</v>
      </c>
      <c r="G23" s="3215" t="b">
        <v>0</v>
      </c>
      <c r="H23" s="600">
        <v>3.0</v>
      </c>
      <c r="I23" s="3216">
        <v>2.0</v>
      </c>
      <c r="J23" s="3224" t="s">
        <v>58</v>
      </c>
      <c r="K23" s="377">
        <f t="shared" si="1"/>
        <v>51</v>
      </c>
      <c r="L23" s="3216">
        <v>11.0</v>
      </c>
      <c r="M23" s="377">
        <f t="shared" si="2"/>
        <v>13</v>
      </c>
      <c r="N23" s="3218">
        <v>19.0</v>
      </c>
      <c r="O23" s="600">
        <v>32.0</v>
      </c>
      <c r="P23" s="3216">
        <v>57.0</v>
      </c>
      <c r="Q23" s="3216">
        <v>23.0</v>
      </c>
      <c r="R23" s="3218">
        <v>41.0</v>
      </c>
      <c r="S23" s="377">
        <f t="shared" si="3"/>
        <v>65</v>
      </c>
      <c r="T23" s="3225">
        <v>82.0</v>
      </c>
      <c r="U23" s="369">
        <f t="shared" si="4"/>
        <v>10</v>
      </c>
      <c r="V23" s="3225">
        <v>1.344</v>
      </c>
      <c r="W23" s="369">
        <f t="shared" si="5"/>
        <v>51</v>
      </c>
      <c r="X23" s="3225">
        <v>1.619</v>
      </c>
      <c r="Y23" s="369">
        <f t="shared" si="6"/>
        <v>61</v>
      </c>
      <c r="Z23" s="3225">
        <v>0.977</v>
      </c>
      <c r="AA23" s="369">
        <f t="shared" si="7"/>
        <v>10</v>
      </c>
      <c r="AB23" s="3225">
        <v>1.8</v>
      </c>
      <c r="AC23" s="369">
        <f t="shared" si="9"/>
        <v>10</v>
      </c>
      <c r="AD23" s="3225">
        <v>2.88</v>
      </c>
      <c r="AE23" s="3226">
        <v>22.0</v>
      </c>
      <c r="AF23" s="3227">
        <v>20.0</v>
      </c>
      <c r="AG23" s="3227">
        <v>29.0</v>
      </c>
    </row>
    <row r="24">
      <c r="A24" s="3222">
        <v>21.0</v>
      </c>
      <c r="B24" s="3223" t="s">
        <v>6177</v>
      </c>
      <c r="C24" s="2529" t="s">
        <v>303</v>
      </c>
      <c r="D24" s="3214" t="b">
        <v>0</v>
      </c>
      <c r="E24" s="3214" t="b">
        <v>0</v>
      </c>
      <c r="F24" s="3214" t="b">
        <v>0</v>
      </c>
      <c r="G24" s="3215" t="b">
        <v>0</v>
      </c>
      <c r="H24" s="600">
        <v>3.0</v>
      </c>
      <c r="I24" s="3216">
        <v>2.0</v>
      </c>
      <c r="J24" s="3224" t="s">
        <v>58</v>
      </c>
      <c r="K24" s="377">
        <f t="shared" si="1"/>
        <v>5</v>
      </c>
      <c r="L24" s="3216">
        <v>10.0</v>
      </c>
      <c r="M24" s="377">
        <f t="shared" si="2"/>
        <v>13</v>
      </c>
      <c r="N24" s="3218">
        <v>19.0</v>
      </c>
      <c r="O24" s="600">
        <v>41.0</v>
      </c>
      <c r="P24" s="3216">
        <v>55.0</v>
      </c>
      <c r="Q24" s="3216">
        <v>28.0</v>
      </c>
      <c r="R24" s="3218">
        <v>38.0</v>
      </c>
      <c r="S24" s="377">
        <f t="shared" si="3"/>
        <v>53</v>
      </c>
      <c r="T24" s="3225">
        <v>90.0</v>
      </c>
      <c r="U24" s="369">
        <f t="shared" si="4"/>
        <v>1</v>
      </c>
      <c r="V24" s="3225">
        <v>1.575</v>
      </c>
      <c r="W24" s="369">
        <f t="shared" si="5"/>
        <v>21</v>
      </c>
      <c r="X24" s="3225">
        <v>1.964</v>
      </c>
      <c r="Y24" s="369">
        <f t="shared" si="6"/>
        <v>39</v>
      </c>
      <c r="Z24" s="3225">
        <v>1.071</v>
      </c>
      <c r="AA24" s="369">
        <f t="shared" si="7"/>
        <v>41</v>
      </c>
      <c r="AB24" s="3225">
        <v>1.58</v>
      </c>
      <c r="AC24" s="369">
        <f t="shared" si="9"/>
        <v>38</v>
      </c>
      <c r="AD24" s="3225">
        <v>2.528</v>
      </c>
      <c r="AE24" s="3226">
        <v>23.0</v>
      </c>
      <c r="AF24" s="3227">
        <v>21.0</v>
      </c>
      <c r="AG24" s="3227">
        <v>22.0</v>
      </c>
    </row>
    <row r="25">
      <c r="A25" s="3222" t="s">
        <v>1586</v>
      </c>
      <c r="B25" s="3223" t="s">
        <v>6178</v>
      </c>
      <c r="C25" s="2529" t="s">
        <v>303</v>
      </c>
      <c r="D25" s="3214" t="b">
        <v>0</v>
      </c>
      <c r="E25" s="3214" t="b">
        <v>0</v>
      </c>
      <c r="F25" s="3214" t="b">
        <v>0</v>
      </c>
      <c r="G25" s="3215" t="b">
        <v>0</v>
      </c>
      <c r="H25" s="600">
        <v>3.0</v>
      </c>
      <c r="I25" s="3216">
        <v>2.0</v>
      </c>
      <c r="J25" s="3224" t="s">
        <v>58</v>
      </c>
      <c r="K25" s="377">
        <f t="shared" si="1"/>
        <v>5</v>
      </c>
      <c r="L25" s="3216">
        <v>10.0</v>
      </c>
      <c r="M25" s="377">
        <f t="shared" si="2"/>
        <v>13</v>
      </c>
      <c r="N25" s="3218">
        <v>19.0</v>
      </c>
      <c r="O25" s="600">
        <v>41.0</v>
      </c>
      <c r="P25" s="3216">
        <v>55.0</v>
      </c>
      <c r="Q25" s="3216">
        <v>28.0</v>
      </c>
      <c r="R25" s="3218">
        <v>38.0</v>
      </c>
      <c r="S25" s="377">
        <f t="shared" si="3"/>
        <v>53</v>
      </c>
      <c r="T25" s="3225">
        <v>90.0</v>
      </c>
      <c r="U25" s="369">
        <f t="shared" si="4"/>
        <v>1</v>
      </c>
      <c r="V25" s="3225">
        <v>1.575</v>
      </c>
      <c r="W25" s="369">
        <f t="shared" si="5"/>
        <v>21</v>
      </c>
      <c r="X25" s="3225">
        <v>1.964</v>
      </c>
      <c r="Y25" s="369">
        <f t="shared" si="6"/>
        <v>39</v>
      </c>
      <c r="Z25" s="3225">
        <v>1.071</v>
      </c>
      <c r="AA25" s="369">
        <f t="shared" si="7"/>
        <v>41</v>
      </c>
      <c r="AB25" s="3225">
        <v>1.58</v>
      </c>
      <c r="AC25" s="369">
        <f t="shared" si="9"/>
        <v>38</v>
      </c>
      <c r="AD25" s="3225">
        <v>2.528</v>
      </c>
      <c r="AE25" s="3226">
        <v>24.0</v>
      </c>
      <c r="AF25" s="3228">
        <v>78.0</v>
      </c>
      <c r="AG25" s="3227">
        <v>45.0</v>
      </c>
    </row>
    <row r="26">
      <c r="A26" s="3222">
        <v>22.0</v>
      </c>
      <c r="B26" s="3223" t="s">
        <v>6179</v>
      </c>
      <c r="C26" s="2529" t="s">
        <v>303</v>
      </c>
      <c r="D26" s="3214" t="b">
        <v>0</v>
      </c>
      <c r="E26" s="3214" t="b">
        <v>1</v>
      </c>
      <c r="F26" s="3214" t="b">
        <v>0</v>
      </c>
      <c r="G26" s="3215" t="b">
        <v>1</v>
      </c>
      <c r="H26" s="600">
        <v>3.0</v>
      </c>
      <c r="I26" s="3216">
        <v>2.0</v>
      </c>
      <c r="J26" s="3224" t="s">
        <v>58</v>
      </c>
      <c r="K26" s="377">
        <f t="shared" si="1"/>
        <v>52</v>
      </c>
      <c r="L26" s="3216">
        <v>12.0</v>
      </c>
      <c r="M26" s="377">
        <f t="shared" si="2"/>
        <v>13</v>
      </c>
      <c r="N26" s="3218">
        <v>19.0</v>
      </c>
      <c r="O26" s="600">
        <v>36.0</v>
      </c>
      <c r="P26" s="3216">
        <v>49.0</v>
      </c>
      <c r="Q26" s="3216">
        <v>24.0</v>
      </c>
      <c r="R26" s="3218">
        <v>34.0</v>
      </c>
      <c r="S26" s="377">
        <f t="shared" si="3"/>
        <v>58</v>
      </c>
      <c r="T26" s="3225">
        <v>88.0</v>
      </c>
      <c r="U26" s="369">
        <f t="shared" si="4"/>
        <v>17</v>
      </c>
      <c r="V26" s="3225">
        <v>1.26</v>
      </c>
      <c r="W26" s="369">
        <f t="shared" si="5"/>
        <v>38</v>
      </c>
      <c r="X26" s="3225">
        <v>1.749</v>
      </c>
      <c r="Y26" s="369">
        <f t="shared" si="6"/>
        <v>62</v>
      </c>
      <c r="Z26" s="3225">
        <v>0.966</v>
      </c>
      <c r="AA26" s="369">
        <f t="shared" si="7"/>
        <v>10</v>
      </c>
      <c r="AB26" s="3225">
        <v>1.8</v>
      </c>
      <c r="AC26" s="369">
        <f t="shared" si="9"/>
        <v>10</v>
      </c>
      <c r="AD26" s="3225">
        <v>2.88</v>
      </c>
      <c r="AE26" s="3226">
        <v>25.0</v>
      </c>
      <c r="AF26" s="3227">
        <v>22.0</v>
      </c>
      <c r="AG26" s="3227" t="s">
        <v>504</v>
      </c>
    </row>
    <row r="27">
      <c r="A27" s="3222">
        <v>23.0</v>
      </c>
      <c r="B27" s="3231" t="s">
        <v>6180</v>
      </c>
      <c r="C27" s="2529" t="s">
        <v>303</v>
      </c>
      <c r="D27" s="3214" t="b">
        <v>0</v>
      </c>
      <c r="E27" s="3214" t="b">
        <v>0</v>
      </c>
      <c r="F27" s="3214" t="b">
        <v>0</v>
      </c>
      <c r="G27" s="3215" t="b">
        <v>0</v>
      </c>
      <c r="H27" s="600">
        <v>3.0</v>
      </c>
      <c r="I27" s="3216">
        <v>2.0</v>
      </c>
      <c r="J27" s="3224" t="s">
        <v>229</v>
      </c>
      <c r="K27" s="377">
        <f t="shared" si="1"/>
        <v>70</v>
      </c>
      <c r="L27" s="3216">
        <v>15.0</v>
      </c>
      <c r="M27" s="377">
        <f t="shared" si="2"/>
        <v>13</v>
      </c>
      <c r="N27" s="3218">
        <v>19.0</v>
      </c>
      <c r="O27" s="600">
        <v>30.0</v>
      </c>
      <c r="P27" s="3216">
        <v>41.0</v>
      </c>
      <c r="Q27" s="3216">
        <v>20.0</v>
      </c>
      <c r="R27" s="3218">
        <v>29.0</v>
      </c>
      <c r="S27" s="377">
        <f t="shared" si="3"/>
        <v>5</v>
      </c>
      <c r="T27" s="3225">
        <v>118.0</v>
      </c>
      <c r="U27" s="369">
        <f t="shared" si="4"/>
        <v>73</v>
      </c>
      <c r="V27" s="3225">
        <v>0.767</v>
      </c>
      <c r="W27" s="369">
        <f t="shared" si="5"/>
        <v>76</v>
      </c>
      <c r="X27" s="3225">
        <v>1.34</v>
      </c>
      <c r="Y27" s="369">
        <f t="shared" si="6"/>
        <v>76</v>
      </c>
      <c r="Z27" s="3225">
        <v>0.83</v>
      </c>
      <c r="AA27" s="369">
        <f t="shared" si="7"/>
        <v>28</v>
      </c>
      <c r="AB27" s="3225">
        <v>1.65</v>
      </c>
      <c r="AC27" s="369">
        <f t="shared" si="9"/>
        <v>29</v>
      </c>
      <c r="AD27" s="3225">
        <v>2.64</v>
      </c>
      <c r="AE27" s="3226">
        <v>26.0</v>
      </c>
      <c r="AF27" s="3227">
        <v>23.0</v>
      </c>
      <c r="AG27" s="3227">
        <v>16.0</v>
      </c>
    </row>
    <row r="28">
      <c r="A28" s="3222">
        <v>24.0</v>
      </c>
      <c r="B28" s="3223" t="s">
        <v>6182</v>
      </c>
      <c r="C28" s="2529" t="s">
        <v>303</v>
      </c>
      <c r="D28" s="3214" t="b">
        <v>0</v>
      </c>
      <c r="E28" s="3214" t="b">
        <v>1</v>
      </c>
      <c r="F28" s="3214" t="b">
        <v>0</v>
      </c>
      <c r="G28" s="3215" t="b">
        <v>0</v>
      </c>
      <c r="H28" s="600">
        <v>3.0</v>
      </c>
      <c r="I28" s="3216">
        <v>2.0</v>
      </c>
      <c r="J28" s="3224" t="s">
        <v>229</v>
      </c>
      <c r="K28" s="377">
        <f t="shared" si="1"/>
        <v>5</v>
      </c>
      <c r="L28" s="3216">
        <v>10.0</v>
      </c>
      <c r="M28" s="377">
        <f t="shared" si="2"/>
        <v>13</v>
      </c>
      <c r="N28" s="3218">
        <v>19.0</v>
      </c>
      <c r="O28" s="600">
        <v>41.0</v>
      </c>
      <c r="P28" s="3216">
        <v>52.0</v>
      </c>
      <c r="Q28" s="3216">
        <v>29.0</v>
      </c>
      <c r="R28" s="3218">
        <v>35.0</v>
      </c>
      <c r="S28" s="377">
        <f t="shared" si="3"/>
        <v>70</v>
      </c>
      <c r="T28" s="3232" t="s">
        <v>986</v>
      </c>
      <c r="U28" s="369">
        <f t="shared" si="4"/>
        <v>17</v>
      </c>
      <c r="V28" s="3225">
        <v>1.26</v>
      </c>
      <c r="W28" s="369">
        <f t="shared" si="5"/>
        <v>8</v>
      </c>
      <c r="X28" s="3225">
        <v>2.255</v>
      </c>
      <c r="Y28" s="369">
        <f t="shared" si="6"/>
        <v>3</v>
      </c>
      <c r="Z28" s="3225">
        <v>1.313</v>
      </c>
      <c r="AA28" s="369">
        <f t="shared" si="7"/>
        <v>46</v>
      </c>
      <c r="AB28" s="3225">
        <v>1.55</v>
      </c>
      <c r="AC28" s="369">
        <f t="shared" si="9"/>
        <v>44</v>
      </c>
      <c r="AD28" s="3225">
        <v>2.48</v>
      </c>
      <c r="AE28" s="3226">
        <v>27.0</v>
      </c>
      <c r="AF28" s="3227">
        <v>24.0</v>
      </c>
      <c r="AG28" s="3227">
        <v>49.0</v>
      </c>
    </row>
    <row r="29">
      <c r="A29" s="3222">
        <v>25.0</v>
      </c>
      <c r="B29" s="3223" t="s">
        <v>6184</v>
      </c>
      <c r="C29" s="2529" t="s">
        <v>303</v>
      </c>
      <c r="D29" s="3214" t="b">
        <v>0</v>
      </c>
      <c r="E29" s="3214" t="b">
        <v>0</v>
      </c>
      <c r="F29" s="3214" t="b">
        <v>0</v>
      </c>
      <c r="G29" s="3215" t="b">
        <v>0</v>
      </c>
      <c r="H29" s="600">
        <v>3.0</v>
      </c>
      <c r="I29" s="3216">
        <v>2.0</v>
      </c>
      <c r="J29" s="3224" t="s">
        <v>229</v>
      </c>
      <c r="K29" s="377">
        <f t="shared" si="1"/>
        <v>5</v>
      </c>
      <c r="L29" s="3216">
        <v>10.0</v>
      </c>
      <c r="M29" s="377">
        <f t="shared" si="2"/>
        <v>13</v>
      </c>
      <c r="N29" s="3218">
        <v>19.0</v>
      </c>
      <c r="O29" s="600">
        <v>30.0</v>
      </c>
      <c r="P29" s="3216">
        <v>44.0</v>
      </c>
      <c r="Q29" s="3216">
        <v>20.0</v>
      </c>
      <c r="R29" s="3218">
        <v>31.0</v>
      </c>
      <c r="S29" s="377">
        <f t="shared" si="3"/>
        <v>38</v>
      </c>
      <c r="T29" s="3225">
        <v>95.0</v>
      </c>
      <c r="U29" s="369">
        <f t="shared" si="4"/>
        <v>26</v>
      </c>
      <c r="V29" s="3225">
        <v>1.208</v>
      </c>
      <c r="W29" s="369">
        <f t="shared" si="5"/>
        <v>12</v>
      </c>
      <c r="X29" s="3225">
        <v>2.145</v>
      </c>
      <c r="Y29" s="369">
        <f t="shared" si="6"/>
        <v>4</v>
      </c>
      <c r="Z29" s="3225">
        <v>1.302</v>
      </c>
      <c r="AA29" s="369">
        <f t="shared" si="7"/>
        <v>10</v>
      </c>
      <c r="AB29" s="3225">
        <v>1.8</v>
      </c>
      <c r="AC29" s="369">
        <f t="shared" si="9"/>
        <v>10</v>
      </c>
      <c r="AD29" s="3225">
        <v>2.88</v>
      </c>
      <c r="AE29" s="3226">
        <v>28.0</v>
      </c>
      <c r="AF29" s="3227">
        <v>25.0</v>
      </c>
      <c r="AG29" s="3227">
        <v>51.0</v>
      </c>
    </row>
    <row r="30">
      <c r="A30" s="3212" t="s">
        <v>1978</v>
      </c>
      <c r="B30" s="3223" t="s">
        <v>6185</v>
      </c>
      <c r="C30" s="2529" t="s">
        <v>303</v>
      </c>
      <c r="D30" s="3214" t="b">
        <v>0</v>
      </c>
      <c r="E30" s="3214" t="b">
        <v>0</v>
      </c>
      <c r="F30" s="3214" t="b">
        <v>0</v>
      </c>
      <c r="G30" s="3215" t="b">
        <v>0</v>
      </c>
      <c r="H30" s="600">
        <v>3.0</v>
      </c>
      <c r="I30" s="3216">
        <v>2.0</v>
      </c>
      <c r="J30" s="3224" t="s">
        <v>229</v>
      </c>
      <c r="K30" s="377">
        <f t="shared" si="1"/>
        <v>5</v>
      </c>
      <c r="L30" s="3216">
        <v>10.0</v>
      </c>
      <c r="M30" s="377">
        <f t="shared" si="2"/>
        <v>13</v>
      </c>
      <c r="N30" s="3218">
        <v>19.0</v>
      </c>
      <c r="O30" s="600">
        <v>30.0</v>
      </c>
      <c r="P30" s="3216">
        <v>44.0</v>
      </c>
      <c r="Q30" s="3216">
        <v>20.0</v>
      </c>
      <c r="R30" s="3218">
        <v>31.0</v>
      </c>
      <c r="S30" s="377">
        <f t="shared" si="3"/>
        <v>38</v>
      </c>
      <c r="T30" s="3225">
        <v>95.0</v>
      </c>
      <c r="U30" s="369">
        <f t="shared" si="4"/>
        <v>26</v>
      </c>
      <c r="V30" s="3225">
        <v>1.208</v>
      </c>
      <c r="W30" s="369">
        <f t="shared" si="5"/>
        <v>12</v>
      </c>
      <c r="X30" s="3225">
        <v>2.145</v>
      </c>
      <c r="Y30" s="369">
        <f t="shared" si="6"/>
        <v>4</v>
      </c>
      <c r="Z30" s="3225">
        <v>1.302</v>
      </c>
      <c r="AA30" s="369">
        <f t="shared" si="7"/>
        <v>10</v>
      </c>
      <c r="AB30" s="3225">
        <v>1.8</v>
      </c>
      <c r="AC30" s="369">
        <f t="shared" si="9"/>
        <v>10</v>
      </c>
      <c r="AD30" s="3225">
        <v>2.88</v>
      </c>
      <c r="AE30" s="3226">
        <v>29.0</v>
      </c>
      <c r="AF30" s="3228">
        <v>79.0</v>
      </c>
      <c r="AG30" s="3227" t="s">
        <v>504</v>
      </c>
    </row>
    <row r="31">
      <c r="A31" s="3222">
        <v>26.0</v>
      </c>
      <c r="B31" s="3213" t="s">
        <v>6188</v>
      </c>
      <c r="C31" s="2529" t="s">
        <v>303</v>
      </c>
      <c r="D31" s="3214" t="b">
        <v>0</v>
      </c>
      <c r="E31" s="3214" t="b">
        <v>0</v>
      </c>
      <c r="F31" s="3214" t="b">
        <v>0</v>
      </c>
      <c r="G31" s="3215" t="b">
        <v>0</v>
      </c>
      <c r="H31" s="600">
        <v>3.0</v>
      </c>
      <c r="I31" s="3216">
        <v>2.0</v>
      </c>
      <c r="J31" s="3224" t="s">
        <v>58</v>
      </c>
      <c r="K31" s="377">
        <f t="shared" si="1"/>
        <v>3</v>
      </c>
      <c r="L31" s="3216">
        <v>8.0</v>
      </c>
      <c r="M31" s="377">
        <f t="shared" si="2"/>
        <v>5</v>
      </c>
      <c r="N31" s="3218">
        <v>17.0</v>
      </c>
      <c r="O31" s="600">
        <v>36.0</v>
      </c>
      <c r="P31" s="3216">
        <v>51.0</v>
      </c>
      <c r="Q31" s="3216">
        <v>25.0</v>
      </c>
      <c r="R31" s="3218">
        <v>36.0</v>
      </c>
      <c r="S31" s="377">
        <f t="shared" si="3"/>
        <v>75</v>
      </c>
      <c r="T31" s="3225">
        <v>75.0</v>
      </c>
      <c r="U31" s="369">
        <f t="shared" si="4"/>
        <v>32</v>
      </c>
      <c r="V31" s="3225">
        <v>1.18</v>
      </c>
      <c r="W31" s="369">
        <f t="shared" si="5"/>
        <v>43</v>
      </c>
      <c r="X31" s="3225">
        <v>1.679</v>
      </c>
      <c r="Y31" s="369">
        <f t="shared" si="6"/>
        <v>17</v>
      </c>
      <c r="Z31" s="3225">
        <v>1.176</v>
      </c>
      <c r="AA31" s="369">
        <f t="shared" si="7"/>
        <v>73</v>
      </c>
      <c r="AB31" s="3225">
        <v>1.24</v>
      </c>
      <c r="AC31" s="369">
        <f t="shared" si="9"/>
        <v>73</v>
      </c>
      <c r="AD31" s="3225">
        <v>1.984</v>
      </c>
      <c r="AE31" s="3226">
        <v>30.0</v>
      </c>
      <c r="AF31" s="3227">
        <v>26.0</v>
      </c>
      <c r="AG31" s="3227">
        <v>11.0</v>
      </c>
    </row>
    <row r="32">
      <c r="A32" s="3222">
        <v>27.0</v>
      </c>
      <c r="B32" s="3223" t="s">
        <v>6189</v>
      </c>
      <c r="C32" s="2529" t="s">
        <v>66</v>
      </c>
      <c r="D32" s="3214" t="b">
        <v>0</v>
      </c>
      <c r="E32" s="3214" t="b">
        <v>0</v>
      </c>
      <c r="F32" s="3214" t="b">
        <v>0</v>
      </c>
      <c r="G32" s="3215" t="b">
        <v>0</v>
      </c>
      <c r="H32" s="600">
        <v>3.0</v>
      </c>
      <c r="I32" s="3216">
        <v>2.0</v>
      </c>
      <c r="J32" s="3224" t="s">
        <v>58</v>
      </c>
      <c r="K32" s="377">
        <f t="shared" si="1"/>
        <v>52</v>
      </c>
      <c r="L32" s="3216">
        <v>12.0</v>
      </c>
      <c r="M32" s="377">
        <f t="shared" si="2"/>
        <v>79</v>
      </c>
      <c r="N32" s="3218">
        <v>25.0</v>
      </c>
      <c r="O32" s="600">
        <v>31.0</v>
      </c>
      <c r="P32" s="3216">
        <v>47.0</v>
      </c>
      <c r="Q32" s="3216">
        <v>22.0</v>
      </c>
      <c r="R32" s="3218">
        <v>33.0</v>
      </c>
      <c r="S32" s="377">
        <f t="shared" si="3"/>
        <v>68</v>
      </c>
      <c r="T32" s="3225">
        <v>80.0</v>
      </c>
      <c r="U32" s="369">
        <f t="shared" si="4"/>
        <v>23</v>
      </c>
      <c r="V32" s="3225">
        <v>1.239</v>
      </c>
      <c r="W32" s="369">
        <f t="shared" si="5"/>
        <v>14</v>
      </c>
      <c r="X32" s="3225">
        <v>2.09</v>
      </c>
      <c r="Y32" s="369">
        <f t="shared" si="6"/>
        <v>45</v>
      </c>
      <c r="Z32" s="3225">
        <v>1.04</v>
      </c>
      <c r="AA32" s="369">
        <f t="shared" si="7"/>
        <v>27</v>
      </c>
      <c r="AB32" s="3225">
        <v>1.66</v>
      </c>
      <c r="AC32" s="369">
        <f t="shared" si="9"/>
        <v>28</v>
      </c>
      <c r="AD32" s="3225">
        <v>2.656</v>
      </c>
      <c r="AE32" s="3226">
        <v>31.0</v>
      </c>
      <c r="AF32" s="3227">
        <v>27.0</v>
      </c>
      <c r="AG32" s="3227">
        <v>27.0</v>
      </c>
    </row>
    <row r="33">
      <c r="A33" s="3222">
        <v>28.0</v>
      </c>
      <c r="B33" s="3223" t="s">
        <v>6191</v>
      </c>
      <c r="C33" s="2529" t="s">
        <v>58</v>
      </c>
      <c r="D33" s="3214" t="b">
        <v>0</v>
      </c>
      <c r="E33" s="3214" t="b">
        <v>0</v>
      </c>
      <c r="F33" s="3214" t="b">
        <v>0</v>
      </c>
      <c r="G33" s="3215" t="b">
        <v>0</v>
      </c>
      <c r="H33" s="600">
        <v>3.0</v>
      </c>
      <c r="I33" s="3216">
        <v>2.0</v>
      </c>
      <c r="J33" s="3224" t="s">
        <v>229</v>
      </c>
      <c r="K33" s="377">
        <f t="shared" si="1"/>
        <v>52</v>
      </c>
      <c r="L33" s="3216">
        <v>12.0</v>
      </c>
      <c r="M33" s="377">
        <f t="shared" si="2"/>
        <v>13</v>
      </c>
      <c r="N33" s="3218">
        <v>19.0</v>
      </c>
      <c r="O33" s="600">
        <v>38.0</v>
      </c>
      <c r="P33" s="3216">
        <v>52.0</v>
      </c>
      <c r="Q33" s="3216">
        <v>26.0</v>
      </c>
      <c r="R33" s="3218">
        <v>37.0</v>
      </c>
      <c r="S33" s="377">
        <f t="shared" si="3"/>
        <v>34</v>
      </c>
      <c r="T33" s="3225">
        <v>96.0</v>
      </c>
      <c r="U33" s="369">
        <f t="shared" si="4"/>
        <v>20</v>
      </c>
      <c r="V33" s="3225">
        <v>1.259</v>
      </c>
      <c r="W33" s="369">
        <f t="shared" si="5"/>
        <v>30</v>
      </c>
      <c r="X33" s="3225">
        <v>1.828</v>
      </c>
      <c r="Y33" s="369">
        <f t="shared" si="6"/>
        <v>67</v>
      </c>
      <c r="Z33" s="3225">
        <v>0.935</v>
      </c>
      <c r="AA33" s="369">
        <f t="shared" si="7"/>
        <v>54</v>
      </c>
      <c r="AB33" s="3225">
        <v>1.48</v>
      </c>
      <c r="AC33" s="369">
        <f t="shared" si="9"/>
        <v>52</v>
      </c>
      <c r="AD33" s="3225">
        <v>2.368</v>
      </c>
      <c r="AE33" s="3226">
        <v>32.0</v>
      </c>
      <c r="AF33" s="3227">
        <v>28.0</v>
      </c>
      <c r="AG33" s="3227">
        <v>20.0</v>
      </c>
    </row>
    <row r="34">
      <c r="A34" s="3222" t="s">
        <v>2155</v>
      </c>
      <c r="B34" s="3223" t="s">
        <v>6192</v>
      </c>
      <c r="C34" s="2529" t="s">
        <v>58</v>
      </c>
      <c r="D34" s="3214" t="b">
        <v>0</v>
      </c>
      <c r="E34" s="3214" t="b">
        <v>0</v>
      </c>
      <c r="F34" s="3214" t="b">
        <v>0</v>
      </c>
      <c r="G34" s="3215" t="b">
        <v>0</v>
      </c>
      <c r="H34" s="600">
        <v>3.0</v>
      </c>
      <c r="I34" s="3216">
        <v>2.0</v>
      </c>
      <c r="J34" s="3224" t="s">
        <v>229</v>
      </c>
      <c r="K34" s="377">
        <f t="shared" si="1"/>
        <v>52</v>
      </c>
      <c r="L34" s="3216">
        <v>12.0</v>
      </c>
      <c r="M34" s="377">
        <f t="shared" si="2"/>
        <v>13</v>
      </c>
      <c r="N34" s="3218">
        <v>19.0</v>
      </c>
      <c r="O34" s="600">
        <v>38.0</v>
      </c>
      <c r="P34" s="3216">
        <v>52.0</v>
      </c>
      <c r="Q34" s="3216">
        <v>26.0</v>
      </c>
      <c r="R34" s="3218">
        <v>37.0</v>
      </c>
      <c r="S34" s="377">
        <f t="shared" si="3"/>
        <v>34</v>
      </c>
      <c r="T34" s="3225">
        <v>96.0</v>
      </c>
      <c r="U34" s="369">
        <f t="shared" si="4"/>
        <v>20</v>
      </c>
      <c r="V34" s="3225">
        <v>1.259</v>
      </c>
      <c r="W34" s="369">
        <f t="shared" si="5"/>
        <v>30</v>
      </c>
      <c r="X34" s="3225">
        <v>1.828</v>
      </c>
      <c r="Y34" s="369">
        <f t="shared" si="6"/>
        <v>67</v>
      </c>
      <c r="Z34" s="3225">
        <v>0.935</v>
      </c>
      <c r="AA34" s="369">
        <f t="shared" si="7"/>
        <v>54</v>
      </c>
      <c r="AB34" s="3225">
        <v>1.48</v>
      </c>
      <c r="AC34" s="369">
        <f t="shared" si="9"/>
        <v>52</v>
      </c>
      <c r="AD34" s="3225">
        <v>2.368</v>
      </c>
      <c r="AE34" s="3226">
        <v>33.0</v>
      </c>
      <c r="AF34" s="3228">
        <v>80.0</v>
      </c>
      <c r="AG34" s="3227">
        <v>44.0</v>
      </c>
    </row>
    <row r="35">
      <c r="A35" s="3222">
        <v>29.0</v>
      </c>
      <c r="B35" s="3213" t="s">
        <v>6193</v>
      </c>
      <c r="C35" s="2529" t="s">
        <v>303</v>
      </c>
      <c r="D35" s="3214" t="b">
        <v>1</v>
      </c>
      <c r="E35" s="3214" t="b">
        <v>1</v>
      </c>
      <c r="F35" s="3214" t="b">
        <v>0</v>
      </c>
      <c r="G35" s="3215" t="b">
        <v>1</v>
      </c>
      <c r="H35" s="600">
        <v>3.0</v>
      </c>
      <c r="I35" s="3216">
        <v>2.0</v>
      </c>
      <c r="J35" s="3224" t="s">
        <v>58</v>
      </c>
      <c r="K35" s="377">
        <f t="shared" si="1"/>
        <v>52</v>
      </c>
      <c r="L35" s="3216">
        <v>12.0</v>
      </c>
      <c r="M35" s="377">
        <f t="shared" si="2"/>
        <v>13</v>
      </c>
      <c r="N35" s="3218">
        <v>19.0</v>
      </c>
      <c r="O35" s="600">
        <v>38.0</v>
      </c>
      <c r="P35" s="3216">
        <v>55.0</v>
      </c>
      <c r="Q35" s="3216">
        <v>27.0</v>
      </c>
      <c r="R35" s="3218">
        <v>39.0</v>
      </c>
      <c r="S35" s="377">
        <f t="shared" si="3"/>
        <v>68</v>
      </c>
      <c r="T35" s="3225">
        <v>80.0</v>
      </c>
      <c r="U35" s="369">
        <f t="shared" si="4"/>
        <v>5</v>
      </c>
      <c r="V35" s="3225">
        <v>1.47</v>
      </c>
      <c r="W35" s="369">
        <f t="shared" si="5"/>
        <v>6</v>
      </c>
      <c r="X35" s="3225">
        <v>2.31</v>
      </c>
      <c r="Y35" s="369">
        <f t="shared" si="6"/>
        <v>9</v>
      </c>
      <c r="Z35" s="3225">
        <v>1.26</v>
      </c>
      <c r="AA35" s="369">
        <f t="shared" si="7"/>
        <v>23</v>
      </c>
      <c r="AB35" s="3225">
        <v>1.7</v>
      </c>
      <c r="AC35" s="369">
        <f t="shared" si="9"/>
        <v>24</v>
      </c>
      <c r="AD35" s="3225">
        <v>2.72</v>
      </c>
      <c r="AE35" s="3226">
        <v>34.0</v>
      </c>
      <c r="AF35" s="3227">
        <v>29.0</v>
      </c>
      <c r="AG35" s="3227">
        <v>19.0</v>
      </c>
    </row>
    <row r="36">
      <c r="A36" s="3222">
        <v>30.0</v>
      </c>
      <c r="B36" s="3223" t="s">
        <v>6194</v>
      </c>
      <c r="C36" s="2529" t="s">
        <v>303</v>
      </c>
      <c r="D36" s="3214" t="b">
        <v>1</v>
      </c>
      <c r="E36" s="3214" t="b">
        <v>0</v>
      </c>
      <c r="F36" s="3214" t="b">
        <v>0</v>
      </c>
      <c r="G36" s="3215" t="b">
        <v>0</v>
      </c>
      <c r="H36" s="600">
        <v>3.0</v>
      </c>
      <c r="I36" s="3216">
        <v>2.0</v>
      </c>
      <c r="J36" s="3224" t="s">
        <v>58</v>
      </c>
      <c r="K36" s="377">
        <f t="shared" si="1"/>
        <v>52</v>
      </c>
      <c r="L36" s="3216">
        <v>12.0</v>
      </c>
      <c r="M36" s="377">
        <f t="shared" si="2"/>
        <v>13</v>
      </c>
      <c r="N36" s="3218">
        <v>19.0</v>
      </c>
      <c r="O36" s="600">
        <v>33.0</v>
      </c>
      <c r="P36" s="3216">
        <v>46.0</v>
      </c>
      <c r="Q36" s="3216">
        <v>23.0</v>
      </c>
      <c r="R36" s="3218">
        <v>32.0</v>
      </c>
      <c r="S36" s="377">
        <f t="shared" si="3"/>
        <v>12</v>
      </c>
      <c r="T36" s="3225">
        <v>107.0</v>
      </c>
      <c r="U36" s="369">
        <f t="shared" si="4"/>
        <v>70</v>
      </c>
      <c r="V36" s="3225">
        <v>0.889</v>
      </c>
      <c r="W36" s="369">
        <f t="shared" si="5"/>
        <v>48</v>
      </c>
      <c r="X36" s="3225">
        <v>1.65</v>
      </c>
      <c r="Y36" s="369">
        <f t="shared" si="6"/>
        <v>8</v>
      </c>
      <c r="Z36" s="3225">
        <v>1.271</v>
      </c>
      <c r="AA36" s="369">
        <f t="shared" si="7"/>
        <v>36</v>
      </c>
      <c r="AB36" s="3225">
        <v>1.61</v>
      </c>
      <c r="AC36" s="369">
        <f t="shared" si="9"/>
        <v>36</v>
      </c>
      <c r="AD36" s="3225">
        <v>2.576</v>
      </c>
      <c r="AE36" s="3226">
        <v>35.0</v>
      </c>
      <c r="AF36" s="3227">
        <v>30.0</v>
      </c>
      <c r="AG36" s="3227">
        <v>8.0</v>
      </c>
    </row>
    <row r="37">
      <c r="A37" s="3222">
        <v>31.0</v>
      </c>
      <c r="B37" s="3223" t="s">
        <v>6195</v>
      </c>
      <c r="C37" s="2529" t="s">
        <v>303</v>
      </c>
      <c r="D37" s="3214" t="b">
        <v>1</v>
      </c>
      <c r="E37" s="3214" t="b">
        <v>0</v>
      </c>
      <c r="F37" s="3214" t="b">
        <v>0</v>
      </c>
      <c r="G37" s="3215" t="b">
        <v>0</v>
      </c>
      <c r="H37" s="600">
        <v>3.0</v>
      </c>
      <c r="I37" s="3216">
        <v>2.0</v>
      </c>
      <c r="J37" s="3224" t="s">
        <v>58</v>
      </c>
      <c r="K37" s="377">
        <f t="shared" si="1"/>
        <v>5</v>
      </c>
      <c r="L37" s="3216">
        <v>10.0</v>
      </c>
      <c r="M37" s="377">
        <f t="shared" si="2"/>
        <v>13</v>
      </c>
      <c r="N37" s="3218">
        <v>19.0</v>
      </c>
      <c r="O37" s="600">
        <v>37.0</v>
      </c>
      <c r="P37" s="3216">
        <v>42.0</v>
      </c>
      <c r="Q37" s="3216">
        <v>23.0</v>
      </c>
      <c r="R37" s="3218">
        <v>28.0</v>
      </c>
      <c r="S37" s="377">
        <f t="shared" si="3"/>
        <v>17</v>
      </c>
      <c r="T37" s="3225">
        <v>106.0</v>
      </c>
      <c r="U37" s="369">
        <f t="shared" si="4"/>
        <v>71</v>
      </c>
      <c r="V37" s="3225">
        <v>0.882</v>
      </c>
      <c r="W37" s="369">
        <f t="shared" si="5"/>
        <v>56</v>
      </c>
      <c r="X37" s="3225">
        <v>1.595</v>
      </c>
      <c r="Y37" s="369">
        <f t="shared" si="6"/>
        <v>59</v>
      </c>
      <c r="Z37" s="3225">
        <v>0.987</v>
      </c>
      <c r="AA37" s="369">
        <f t="shared" si="7"/>
        <v>22</v>
      </c>
      <c r="AB37" s="3225">
        <v>1.73</v>
      </c>
      <c r="AC37" s="369">
        <f t="shared" si="9"/>
        <v>22</v>
      </c>
      <c r="AD37" s="3225">
        <v>2.768</v>
      </c>
      <c r="AE37" s="3226">
        <v>36.0</v>
      </c>
      <c r="AF37" s="3227">
        <v>31.0</v>
      </c>
      <c r="AG37" s="3227" t="s">
        <v>504</v>
      </c>
    </row>
    <row r="38">
      <c r="A38" s="3222">
        <v>32.0</v>
      </c>
      <c r="B38" s="3223" t="s">
        <v>6196</v>
      </c>
      <c r="C38" s="2529" t="s">
        <v>303</v>
      </c>
      <c r="D38" s="3214" t="b">
        <v>0</v>
      </c>
      <c r="E38" s="3214" t="b">
        <v>0</v>
      </c>
      <c r="F38" s="3214" t="b">
        <v>0</v>
      </c>
      <c r="G38" s="3215" t="b">
        <v>0</v>
      </c>
      <c r="H38" s="600">
        <v>3.0</v>
      </c>
      <c r="I38" s="3216">
        <v>2.0</v>
      </c>
      <c r="J38" s="3224" t="s">
        <v>58</v>
      </c>
      <c r="K38" s="377">
        <f t="shared" si="1"/>
        <v>5</v>
      </c>
      <c r="L38" s="3216">
        <v>10.0</v>
      </c>
      <c r="M38" s="377">
        <f t="shared" si="2"/>
        <v>13</v>
      </c>
      <c r="N38" s="3218">
        <v>19.0</v>
      </c>
      <c r="O38" s="600">
        <v>37.0</v>
      </c>
      <c r="P38" s="3216">
        <v>48.0</v>
      </c>
      <c r="Q38" s="3216">
        <v>26.0</v>
      </c>
      <c r="R38" s="3218">
        <v>33.0</v>
      </c>
      <c r="S38" s="377">
        <f t="shared" si="3"/>
        <v>12</v>
      </c>
      <c r="T38" s="3225">
        <v>107.0</v>
      </c>
      <c r="U38" s="369">
        <f t="shared" si="4"/>
        <v>65</v>
      </c>
      <c r="V38" s="3225">
        <v>0.912</v>
      </c>
      <c r="W38" s="369">
        <f t="shared" si="5"/>
        <v>68</v>
      </c>
      <c r="X38" s="3225">
        <v>1.507</v>
      </c>
      <c r="Y38" s="369">
        <f t="shared" si="6"/>
        <v>26</v>
      </c>
      <c r="Z38" s="3225">
        <v>1.134</v>
      </c>
      <c r="AA38" s="369">
        <f t="shared" si="7"/>
        <v>28</v>
      </c>
      <c r="AB38" s="3225">
        <v>1.65</v>
      </c>
      <c r="AC38" s="369">
        <f t="shared" si="9"/>
        <v>29</v>
      </c>
      <c r="AD38" s="3225">
        <v>2.64</v>
      </c>
      <c r="AE38" s="3226">
        <v>37.0</v>
      </c>
      <c r="AF38" s="3227">
        <v>32.0</v>
      </c>
      <c r="AG38" s="3227">
        <v>23.0</v>
      </c>
    </row>
    <row r="39">
      <c r="A39" s="3222">
        <v>33.0</v>
      </c>
      <c r="B39" s="3213" t="s">
        <v>6197</v>
      </c>
      <c r="C39" s="2529" t="s">
        <v>303</v>
      </c>
      <c r="D39" s="3214" t="b">
        <v>1</v>
      </c>
      <c r="E39" s="3214" t="b">
        <v>1</v>
      </c>
      <c r="F39" s="3214" t="b">
        <v>1</v>
      </c>
      <c r="G39" s="3215" t="b">
        <v>0</v>
      </c>
      <c r="H39" s="600">
        <v>3.0</v>
      </c>
      <c r="I39" s="3216">
        <v>2.0</v>
      </c>
      <c r="J39" s="3224" t="s">
        <v>58</v>
      </c>
      <c r="K39" s="377">
        <f t="shared" si="1"/>
        <v>5</v>
      </c>
      <c r="L39" s="3216">
        <v>10.0</v>
      </c>
      <c r="M39" s="377">
        <f t="shared" si="2"/>
        <v>13</v>
      </c>
      <c r="N39" s="3218">
        <v>19.0</v>
      </c>
      <c r="O39" s="600">
        <v>34.0</v>
      </c>
      <c r="P39" s="3216">
        <v>51.0</v>
      </c>
      <c r="Q39" s="3216">
        <v>24.0</v>
      </c>
      <c r="R39" s="3218">
        <v>37.0</v>
      </c>
      <c r="S39" s="377">
        <f t="shared" si="3"/>
        <v>75</v>
      </c>
      <c r="T39" s="3225">
        <v>75.0</v>
      </c>
      <c r="U39" s="369">
        <f t="shared" si="4"/>
        <v>15</v>
      </c>
      <c r="V39" s="3225">
        <v>1.281</v>
      </c>
      <c r="W39" s="369">
        <f t="shared" si="5"/>
        <v>34</v>
      </c>
      <c r="X39" s="3225">
        <v>1.76</v>
      </c>
      <c r="Y39" s="369">
        <f t="shared" si="6"/>
        <v>53</v>
      </c>
      <c r="Z39" s="3225">
        <v>1.01</v>
      </c>
      <c r="AA39" s="369">
        <f t="shared" si="7"/>
        <v>60</v>
      </c>
      <c r="AB39" s="3225">
        <v>1.35</v>
      </c>
      <c r="AC39" s="369">
        <f t="shared" si="9"/>
        <v>60</v>
      </c>
      <c r="AD39" s="3225">
        <v>2.16</v>
      </c>
      <c r="AE39" s="3226">
        <v>38.0</v>
      </c>
      <c r="AF39" s="3227">
        <v>33.0</v>
      </c>
      <c r="AG39" s="3227" t="s">
        <v>504</v>
      </c>
    </row>
    <row r="40">
      <c r="A40" s="3222">
        <v>34.0</v>
      </c>
      <c r="B40" s="3223" t="s">
        <v>6198</v>
      </c>
      <c r="C40" s="2529" t="s">
        <v>303</v>
      </c>
      <c r="D40" s="3214" t="b">
        <v>1</v>
      </c>
      <c r="E40" s="3214" t="b">
        <v>0</v>
      </c>
      <c r="F40" s="3214" t="b">
        <v>0</v>
      </c>
      <c r="G40" s="3218" t="b">
        <v>0</v>
      </c>
      <c r="H40" s="600">
        <v>3.0</v>
      </c>
      <c r="I40" s="3216">
        <v>2.0</v>
      </c>
      <c r="J40" s="3224" t="s">
        <v>58</v>
      </c>
      <c r="K40" s="377">
        <f t="shared" si="1"/>
        <v>5</v>
      </c>
      <c r="L40" s="3216">
        <v>10.0</v>
      </c>
      <c r="M40" s="377">
        <f t="shared" si="2"/>
        <v>13</v>
      </c>
      <c r="N40" s="3218">
        <v>19.0</v>
      </c>
      <c r="O40" s="600">
        <v>39.0</v>
      </c>
      <c r="P40" s="3216">
        <v>54.0</v>
      </c>
      <c r="Q40" s="3216">
        <v>27.0</v>
      </c>
      <c r="R40" s="3218">
        <v>38.0</v>
      </c>
      <c r="S40" s="377">
        <f t="shared" si="3"/>
        <v>34</v>
      </c>
      <c r="T40" s="3225">
        <v>96.0</v>
      </c>
      <c r="U40" s="369">
        <f t="shared" si="4"/>
        <v>45</v>
      </c>
      <c r="V40" s="3225">
        <v>1.103</v>
      </c>
      <c r="W40" s="369">
        <f t="shared" si="5"/>
        <v>56</v>
      </c>
      <c r="X40" s="3225">
        <v>1.595</v>
      </c>
      <c r="Y40" s="369">
        <f t="shared" si="6"/>
        <v>58</v>
      </c>
      <c r="Z40" s="3225">
        <v>0.998</v>
      </c>
      <c r="AA40" s="369">
        <f t="shared" si="7"/>
        <v>57</v>
      </c>
      <c r="AB40" s="3225">
        <v>1.38</v>
      </c>
      <c r="AC40" s="369">
        <f t="shared" si="9"/>
        <v>57</v>
      </c>
      <c r="AD40" s="3225">
        <v>2.208</v>
      </c>
      <c r="AE40" s="3226">
        <v>39.0</v>
      </c>
      <c r="AF40" s="3227">
        <v>34.0</v>
      </c>
      <c r="AG40" s="3227" t="s">
        <v>504</v>
      </c>
    </row>
    <row r="41">
      <c r="A41" s="3222">
        <v>35.0</v>
      </c>
      <c r="B41" s="3223" t="s">
        <v>6199</v>
      </c>
      <c r="C41" s="2529" t="s">
        <v>194</v>
      </c>
      <c r="D41" s="3214" t="b">
        <v>0</v>
      </c>
      <c r="E41" s="3214" t="b">
        <v>0</v>
      </c>
      <c r="F41" s="3214" t="b">
        <v>0</v>
      </c>
      <c r="G41" s="3215" t="b">
        <v>0</v>
      </c>
      <c r="H41" s="600">
        <v>3.0</v>
      </c>
      <c r="I41" s="3216">
        <v>2.0</v>
      </c>
      <c r="J41" s="3224" t="s">
        <v>229</v>
      </c>
      <c r="K41" s="377">
        <f t="shared" si="1"/>
        <v>5</v>
      </c>
      <c r="L41" s="3216">
        <v>10.0</v>
      </c>
      <c r="M41" s="377">
        <f t="shared" si="2"/>
        <v>13</v>
      </c>
      <c r="N41" s="3218">
        <v>19.0</v>
      </c>
      <c r="O41" s="600">
        <v>33.0</v>
      </c>
      <c r="P41" s="3216">
        <v>48.0</v>
      </c>
      <c r="Q41" s="3216">
        <v>24.0</v>
      </c>
      <c r="R41" s="3218">
        <v>34.0</v>
      </c>
      <c r="S41" s="377">
        <f t="shared" si="3"/>
        <v>6</v>
      </c>
      <c r="T41" s="3225">
        <v>116.0</v>
      </c>
      <c r="U41" s="369">
        <f t="shared" si="4"/>
        <v>31</v>
      </c>
      <c r="V41" s="3225">
        <v>1.187</v>
      </c>
      <c r="W41" s="369">
        <f t="shared" si="5"/>
        <v>9</v>
      </c>
      <c r="X41" s="3225">
        <v>2.2</v>
      </c>
      <c r="Y41" s="369">
        <f t="shared" si="6"/>
        <v>33</v>
      </c>
      <c r="Z41" s="3225">
        <v>1.103</v>
      </c>
      <c r="AA41" s="369">
        <f t="shared" si="7"/>
        <v>50</v>
      </c>
      <c r="AB41" s="3225">
        <v>1.52</v>
      </c>
      <c r="AC41" s="369">
        <f t="shared" si="9"/>
        <v>48</v>
      </c>
      <c r="AD41" s="3225">
        <v>2.432</v>
      </c>
      <c r="AE41" s="3226">
        <v>40.0</v>
      </c>
      <c r="AF41" s="3227">
        <v>35.0</v>
      </c>
      <c r="AG41" s="3227">
        <v>31.0</v>
      </c>
    </row>
    <row r="42">
      <c r="A42" s="3222">
        <v>36.0</v>
      </c>
      <c r="B42" s="3223" t="s">
        <v>6200</v>
      </c>
      <c r="C42" s="2529" t="s">
        <v>303</v>
      </c>
      <c r="D42" s="3214" t="b">
        <v>1</v>
      </c>
      <c r="E42" s="3214" t="b">
        <v>1</v>
      </c>
      <c r="F42" s="3214" t="b">
        <v>1</v>
      </c>
      <c r="G42" s="3215" t="b">
        <v>0</v>
      </c>
      <c r="H42" s="600">
        <v>3.0</v>
      </c>
      <c r="I42" s="3216">
        <v>2.0</v>
      </c>
      <c r="J42" s="3224" t="s">
        <v>58</v>
      </c>
      <c r="K42" s="377">
        <f t="shared" si="1"/>
        <v>5</v>
      </c>
      <c r="L42" s="3216">
        <v>10.0</v>
      </c>
      <c r="M42" s="377">
        <f t="shared" si="2"/>
        <v>13</v>
      </c>
      <c r="N42" s="3218">
        <v>19.0</v>
      </c>
      <c r="O42" s="600">
        <v>36.0</v>
      </c>
      <c r="P42" s="3216">
        <v>51.0</v>
      </c>
      <c r="Q42" s="3216">
        <v>26.0</v>
      </c>
      <c r="R42" s="3218">
        <v>36.0</v>
      </c>
      <c r="S42" s="377">
        <f t="shared" si="3"/>
        <v>53</v>
      </c>
      <c r="T42" s="3225">
        <v>90.0</v>
      </c>
      <c r="U42" s="369">
        <f t="shared" si="4"/>
        <v>11</v>
      </c>
      <c r="V42" s="3225">
        <v>1.313</v>
      </c>
      <c r="W42" s="369">
        <f t="shared" si="5"/>
        <v>19</v>
      </c>
      <c r="X42" s="3225">
        <v>2.006</v>
      </c>
      <c r="Y42" s="369">
        <f t="shared" si="6"/>
        <v>70</v>
      </c>
      <c r="Z42" s="3225">
        <v>0.924</v>
      </c>
      <c r="AA42" s="369">
        <f t="shared" si="7"/>
        <v>20</v>
      </c>
      <c r="AB42" s="3225">
        <v>1.75</v>
      </c>
      <c r="AC42" s="369">
        <f t="shared" si="9"/>
        <v>20</v>
      </c>
      <c r="AD42" s="3225">
        <v>2.8</v>
      </c>
      <c r="AE42" s="3226">
        <v>41.0</v>
      </c>
      <c r="AF42" s="3227">
        <v>36.0</v>
      </c>
      <c r="AG42" s="3227">
        <v>10.0</v>
      </c>
    </row>
    <row r="43">
      <c r="A43" s="3222">
        <v>37.0</v>
      </c>
      <c r="B43" s="3213" t="s">
        <v>6201</v>
      </c>
      <c r="C43" s="2529" t="s">
        <v>303</v>
      </c>
      <c r="D43" s="3214" t="b">
        <v>0</v>
      </c>
      <c r="E43" s="3214" t="b">
        <v>0</v>
      </c>
      <c r="F43" s="3214" t="b">
        <v>0</v>
      </c>
      <c r="G43" s="3215" t="b">
        <v>1</v>
      </c>
      <c r="H43" s="600">
        <v>3.0</v>
      </c>
      <c r="I43" s="3216">
        <v>2.0</v>
      </c>
      <c r="J43" s="3224" t="s">
        <v>58</v>
      </c>
      <c r="K43" s="377">
        <f t="shared" si="1"/>
        <v>5</v>
      </c>
      <c r="L43" s="3216">
        <v>10.0</v>
      </c>
      <c r="M43" s="377">
        <f t="shared" si="2"/>
        <v>13</v>
      </c>
      <c r="N43" s="3218">
        <v>19.0</v>
      </c>
      <c r="O43" s="600">
        <v>34.0</v>
      </c>
      <c r="P43" s="3216">
        <v>50.0</v>
      </c>
      <c r="Q43" s="3216">
        <v>23.0</v>
      </c>
      <c r="R43" s="3218">
        <v>35.0</v>
      </c>
      <c r="S43" s="377">
        <f t="shared" si="3"/>
        <v>42</v>
      </c>
      <c r="T43" s="3225">
        <v>94.0</v>
      </c>
      <c r="U43" s="369">
        <f t="shared" si="4"/>
        <v>69</v>
      </c>
      <c r="V43" s="3225">
        <v>0.893</v>
      </c>
      <c r="W43" s="369">
        <f t="shared" si="5"/>
        <v>48</v>
      </c>
      <c r="X43" s="3225">
        <v>1.65</v>
      </c>
      <c r="Y43" s="369">
        <f t="shared" si="6"/>
        <v>19</v>
      </c>
      <c r="Z43" s="3225">
        <v>1.155</v>
      </c>
      <c r="AA43" s="369">
        <f t="shared" si="7"/>
        <v>59</v>
      </c>
      <c r="AB43" s="3225">
        <v>1.37</v>
      </c>
      <c r="AC43" s="369">
        <f t="shared" si="9"/>
        <v>59</v>
      </c>
      <c r="AD43" s="3225">
        <v>2.192</v>
      </c>
      <c r="AE43" s="3226">
        <v>42.0</v>
      </c>
      <c r="AF43" s="3227">
        <v>37.0</v>
      </c>
      <c r="AG43" s="3227">
        <v>50.0</v>
      </c>
    </row>
    <row r="44">
      <c r="A44" s="3222">
        <v>38.0</v>
      </c>
      <c r="B44" s="3223" t="s">
        <v>6202</v>
      </c>
      <c r="C44" s="2529" t="s">
        <v>303</v>
      </c>
      <c r="D44" s="3214" t="b">
        <v>0</v>
      </c>
      <c r="E44" s="3214" t="b">
        <v>1</v>
      </c>
      <c r="F44" s="3214" t="b">
        <v>0</v>
      </c>
      <c r="G44" s="3215" t="b">
        <v>0</v>
      </c>
      <c r="H44" s="600">
        <v>3.0</v>
      </c>
      <c r="I44" s="3216">
        <v>2.0</v>
      </c>
      <c r="J44" s="3224" t="s">
        <v>58</v>
      </c>
      <c r="K44" s="377">
        <f t="shared" si="1"/>
        <v>5</v>
      </c>
      <c r="L44" s="3216">
        <v>10.0</v>
      </c>
      <c r="M44" s="377">
        <f t="shared" si="2"/>
        <v>13</v>
      </c>
      <c r="N44" s="3218">
        <v>19.0</v>
      </c>
      <c r="O44" s="600">
        <v>38.0</v>
      </c>
      <c r="P44" s="3216">
        <v>53.0</v>
      </c>
      <c r="Q44" s="3216">
        <v>26.0</v>
      </c>
      <c r="R44" s="3218">
        <v>37.0</v>
      </c>
      <c r="S44" s="377">
        <f t="shared" si="3"/>
        <v>62</v>
      </c>
      <c r="T44" s="3225">
        <v>86.0</v>
      </c>
      <c r="U44" s="369">
        <f t="shared" si="4"/>
        <v>7</v>
      </c>
      <c r="V44" s="3225">
        <v>1.444</v>
      </c>
      <c r="W44" s="369">
        <f t="shared" si="5"/>
        <v>1</v>
      </c>
      <c r="X44" s="3225">
        <v>3.85</v>
      </c>
      <c r="Y44" s="369">
        <f t="shared" si="6"/>
        <v>12</v>
      </c>
      <c r="Z44" s="3225">
        <v>1.208</v>
      </c>
      <c r="AA44" s="369">
        <f t="shared" si="7"/>
        <v>28</v>
      </c>
      <c r="AB44" s="3225">
        <v>1.65</v>
      </c>
      <c r="AC44" s="369">
        <f t="shared" si="9"/>
        <v>29</v>
      </c>
      <c r="AD44" s="3225">
        <v>2.64</v>
      </c>
      <c r="AE44" s="3226">
        <v>43.0</v>
      </c>
      <c r="AF44" s="3227">
        <v>38.0</v>
      </c>
      <c r="AG44" s="3227">
        <v>48.0</v>
      </c>
    </row>
    <row r="45">
      <c r="A45" s="3222">
        <v>39.0</v>
      </c>
      <c r="B45" s="3223" t="s">
        <v>6203</v>
      </c>
      <c r="C45" s="2529" t="s">
        <v>229</v>
      </c>
      <c r="D45" s="3214" t="b">
        <v>0</v>
      </c>
      <c r="E45" s="3214" t="b">
        <v>0</v>
      </c>
      <c r="F45" s="3214" t="b">
        <v>0</v>
      </c>
      <c r="G45" s="3215" t="b">
        <v>0</v>
      </c>
      <c r="H45" s="600">
        <v>3.0</v>
      </c>
      <c r="I45" s="3216">
        <v>2.0</v>
      </c>
      <c r="J45" s="3224" t="s">
        <v>66</v>
      </c>
      <c r="K45" s="377">
        <f t="shared" si="1"/>
        <v>5</v>
      </c>
      <c r="L45" s="3216">
        <v>10.0</v>
      </c>
      <c r="M45" s="377">
        <f t="shared" si="2"/>
        <v>13</v>
      </c>
      <c r="N45" s="3218">
        <v>19.0</v>
      </c>
      <c r="O45" s="600">
        <v>36.0</v>
      </c>
      <c r="P45" s="3216">
        <v>48.0</v>
      </c>
      <c r="Q45" s="3216">
        <v>24.0</v>
      </c>
      <c r="R45" s="3218">
        <v>32.0</v>
      </c>
      <c r="S45" s="377">
        <f t="shared" si="3"/>
        <v>3</v>
      </c>
      <c r="T45" s="3225">
        <v>127.0</v>
      </c>
      <c r="U45" s="369">
        <f t="shared" si="4"/>
        <v>51</v>
      </c>
      <c r="V45" s="3225">
        <v>1.029</v>
      </c>
      <c r="W45" s="369">
        <f t="shared" si="5"/>
        <v>69</v>
      </c>
      <c r="X45" s="3225">
        <v>1.496</v>
      </c>
      <c r="Y45" s="369">
        <f t="shared" si="6"/>
        <v>79</v>
      </c>
      <c r="Z45" s="3225">
        <v>0.735</v>
      </c>
      <c r="AA45" s="369">
        <f t="shared" si="7"/>
        <v>2</v>
      </c>
      <c r="AB45" s="3225">
        <v>1.95</v>
      </c>
      <c r="AC45" s="369">
        <f t="shared" si="9"/>
        <v>2</v>
      </c>
      <c r="AD45" s="3225">
        <v>3.12</v>
      </c>
      <c r="AE45" s="3226">
        <v>44.0</v>
      </c>
      <c r="AF45" s="3227">
        <v>39.0</v>
      </c>
      <c r="AG45" s="3227">
        <v>26.0</v>
      </c>
    </row>
    <row r="46">
      <c r="A46" s="3222">
        <v>40.0</v>
      </c>
      <c r="B46" s="3233" t="s">
        <v>6204</v>
      </c>
      <c r="C46" s="2529" t="s">
        <v>303</v>
      </c>
      <c r="D46" s="3214" t="b">
        <v>0</v>
      </c>
      <c r="E46" s="3214" t="b">
        <v>0</v>
      </c>
      <c r="F46" s="3214" t="b">
        <v>0</v>
      </c>
      <c r="G46" s="3215" t="b">
        <v>0</v>
      </c>
      <c r="H46" s="600">
        <v>3.0</v>
      </c>
      <c r="I46" s="3216">
        <v>2.0</v>
      </c>
      <c r="J46" s="3224" t="s">
        <v>58</v>
      </c>
      <c r="K46" s="377">
        <f t="shared" si="1"/>
        <v>5</v>
      </c>
      <c r="L46" s="3216">
        <v>10.0</v>
      </c>
      <c r="M46" s="377">
        <f t="shared" si="2"/>
        <v>5</v>
      </c>
      <c r="N46" s="3218">
        <v>17.0</v>
      </c>
      <c r="O46" s="600">
        <v>43.0</v>
      </c>
      <c r="P46" s="3216">
        <v>59.0</v>
      </c>
      <c r="Q46" s="3216">
        <v>30.0</v>
      </c>
      <c r="R46" s="3218">
        <v>41.0</v>
      </c>
      <c r="S46" s="377">
        <f t="shared" si="3"/>
        <v>70</v>
      </c>
      <c r="T46" s="3225">
        <v>79.0</v>
      </c>
      <c r="U46" s="369">
        <f t="shared" si="4"/>
        <v>57</v>
      </c>
      <c r="V46" s="3225">
        <v>0.945</v>
      </c>
      <c r="W46" s="369">
        <f t="shared" si="5"/>
        <v>52</v>
      </c>
      <c r="X46" s="3225">
        <v>1.617</v>
      </c>
      <c r="Y46" s="369">
        <f t="shared" si="6"/>
        <v>74</v>
      </c>
      <c r="Z46" s="3225">
        <v>0.861</v>
      </c>
      <c r="AA46" s="369">
        <f t="shared" si="7"/>
        <v>60</v>
      </c>
      <c r="AB46" s="3225">
        <v>1.35</v>
      </c>
      <c r="AC46" s="369">
        <f t="shared" si="9"/>
        <v>60</v>
      </c>
      <c r="AD46" s="3225">
        <v>2.16</v>
      </c>
      <c r="AE46" s="3226">
        <v>45.0</v>
      </c>
      <c r="AF46" s="3227">
        <v>40.0</v>
      </c>
      <c r="AG46" s="3227">
        <v>40.0</v>
      </c>
    </row>
    <row r="47">
      <c r="A47" s="3222">
        <v>41.0</v>
      </c>
      <c r="B47" s="3223" t="s">
        <v>6205</v>
      </c>
      <c r="C47" s="2529" t="s">
        <v>303</v>
      </c>
      <c r="D47" s="3214" t="b">
        <v>1</v>
      </c>
      <c r="E47" s="3214" t="b">
        <v>1</v>
      </c>
      <c r="F47" s="3214" t="b">
        <v>1</v>
      </c>
      <c r="G47" s="3215" t="b">
        <v>0</v>
      </c>
      <c r="H47" s="600">
        <v>3.0</v>
      </c>
      <c r="I47" s="3216">
        <v>2.0</v>
      </c>
      <c r="J47" s="3224" t="s">
        <v>58</v>
      </c>
      <c r="K47" s="377">
        <f t="shared" si="1"/>
        <v>5</v>
      </c>
      <c r="L47" s="3216">
        <v>10.0</v>
      </c>
      <c r="M47" s="377">
        <f t="shared" si="2"/>
        <v>13</v>
      </c>
      <c r="N47" s="3218">
        <v>19.0</v>
      </c>
      <c r="O47" s="600">
        <v>41.0</v>
      </c>
      <c r="P47" s="3216">
        <v>56.0</v>
      </c>
      <c r="Q47" s="3216">
        <v>28.0</v>
      </c>
      <c r="R47" s="3218">
        <v>38.0</v>
      </c>
      <c r="S47" s="377">
        <f t="shared" si="3"/>
        <v>47</v>
      </c>
      <c r="T47" s="3225">
        <v>92.0</v>
      </c>
      <c r="U47" s="369">
        <f t="shared" si="4"/>
        <v>45</v>
      </c>
      <c r="V47" s="3225">
        <v>1.103</v>
      </c>
      <c r="W47" s="369">
        <f t="shared" si="5"/>
        <v>42</v>
      </c>
      <c r="X47" s="3225">
        <v>1.705</v>
      </c>
      <c r="Y47" s="369">
        <f t="shared" si="6"/>
        <v>6</v>
      </c>
      <c r="Z47" s="3225">
        <v>1.281</v>
      </c>
      <c r="AA47" s="369">
        <f t="shared" si="7"/>
        <v>25</v>
      </c>
      <c r="AB47" s="3225">
        <v>1.68</v>
      </c>
      <c r="AC47" s="369">
        <f t="shared" si="9"/>
        <v>26</v>
      </c>
      <c r="AD47" s="3225">
        <v>2.688</v>
      </c>
      <c r="AE47" s="3226">
        <v>46.0</v>
      </c>
      <c r="AF47" s="3227">
        <v>41.0</v>
      </c>
      <c r="AG47" s="3227">
        <v>32.0</v>
      </c>
    </row>
    <row r="48">
      <c r="A48" s="3222">
        <v>42.0</v>
      </c>
      <c r="B48" s="3223" t="s">
        <v>5726</v>
      </c>
      <c r="C48" s="2529" t="s">
        <v>303</v>
      </c>
      <c r="D48" s="3214" t="b">
        <v>0</v>
      </c>
      <c r="E48" s="3214" t="b">
        <v>0</v>
      </c>
      <c r="F48" s="3214" t="b">
        <v>0</v>
      </c>
      <c r="G48" s="3215" t="b">
        <v>0</v>
      </c>
      <c r="H48" s="600">
        <v>3.0</v>
      </c>
      <c r="I48" s="3216">
        <v>2.0</v>
      </c>
      <c r="J48" s="3224" t="s">
        <v>58</v>
      </c>
      <c r="K48" s="377">
        <f t="shared" si="1"/>
        <v>5</v>
      </c>
      <c r="L48" s="3216">
        <v>10.0</v>
      </c>
      <c r="M48" s="377">
        <f t="shared" si="2"/>
        <v>13</v>
      </c>
      <c r="N48" s="3218">
        <v>19.0</v>
      </c>
      <c r="O48" s="600">
        <v>40.0</v>
      </c>
      <c r="P48" s="3216">
        <v>56.0</v>
      </c>
      <c r="Q48" s="3216">
        <v>28.0</v>
      </c>
      <c r="R48" s="3218">
        <v>38.0</v>
      </c>
      <c r="S48" s="377">
        <f t="shared" si="3"/>
        <v>17</v>
      </c>
      <c r="T48" s="3225">
        <v>106.0</v>
      </c>
      <c r="U48" s="369">
        <f t="shared" si="4"/>
        <v>33</v>
      </c>
      <c r="V48" s="3225">
        <v>1.178</v>
      </c>
      <c r="W48" s="369">
        <f t="shared" si="5"/>
        <v>40</v>
      </c>
      <c r="X48" s="3225">
        <v>1.725</v>
      </c>
      <c r="Y48" s="369">
        <f t="shared" si="6"/>
        <v>26</v>
      </c>
      <c r="Z48" s="3225">
        <v>1.134</v>
      </c>
      <c r="AA48" s="369">
        <f t="shared" si="7"/>
        <v>37</v>
      </c>
      <c r="AB48" s="3225">
        <v>1.6</v>
      </c>
      <c r="AC48" s="369">
        <f t="shared" si="9"/>
        <v>37</v>
      </c>
      <c r="AD48" s="3225">
        <v>2.56</v>
      </c>
      <c r="AE48" s="3226">
        <v>47.0</v>
      </c>
      <c r="AF48" s="3227">
        <v>42.0</v>
      </c>
      <c r="AG48" s="3227">
        <v>36.0</v>
      </c>
    </row>
    <row r="49">
      <c r="A49" s="3222">
        <v>43.0</v>
      </c>
      <c r="B49" s="3223" t="s">
        <v>6206</v>
      </c>
      <c r="C49" s="2529" t="s">
        <v>303</v>
      </c>
      <c r="D49" s="3214" t="b">
        <v>0</v>
      </c>
      <c r="E49" s="3214" t="b">
        <v>1</v>
      </c>
      <c r="F49" s="3214" t="b">
        <v>0</v>
      </c>
      <c r="G49" s="3215" t="b">
        <v>1</v>
      </c>
      <c r="H49" s="600">
        <v>3.0</v>
      </c>
      <c r="I49" s="3216">
        <v>2.0</v>
      </c>
      <c r="J49" s="3224" t="s">
        <v>58</v>
      </c>
      <c r="K49" s="377">
        <f t="shared" si="1"/>
        <v>52</v>
      </c>
      <c r="L49" s="3216">
        <v>12.0</v>
      </c>
      <c r="M49" s="377">
        <f t="shared" si="2"/>
        <v>3</v>
      </c>
      <c r="N49" s="3218">
        <v>16.0</v>
      </c>
      <c r="O49" s="600">
        <v>40.0</v>
      </c>
      <c r="P49" s="3216">
        <v>56.0</v>
      </c>
      <c r="Q49" s="3216">
        <v>28.0</v>
      </c>
      <c r="R49" s="3218">
        <v>39.0</v>
      </c>
      <c r="S49" s="377">
        <f t="shared" si="3"/>
        <v>51</v>
      </c>
      <c r="T49" s="3225">
        <v>91.0</v>
      </c>
      <c r="U49" s="369">
        <f t="shared" si="4"/>
        <v>14</v>
      </c>
      <c r="V49" s="3225">
        <v>1.288</v>
      </c>
      <c r="W49" s="369">
        <f t="shared" si="5"/>
        <v>25</v>
      </c>
      <c r="X49" s="3225">
        <v>1.906</v>
      </c>
      <c r="Y49" s="369">
        <f t="shared" si="6"/>
        <v>41</v>
      </c>
      <c r="Z49" s="3225">
        <v>1.05</v>
      </c>
      <c r="AA49" s="369">
        <f t="shared" si="7"/>
        <v>57</v>
      </c>
      <c r="AB49" s="3225">
        <v>1.38</v>
      </c>
      <c r="AC49" s="369">
        <f t="shared" si="9"/>
        <v>57</v>
      </c>
      <c r="AD49" s="3225">
        <v>2.208</v>
      </c>
      <c r="AE49" s="3226">
        <v>48.0</v>
      </c>
      <c r="AF49" s="3227">
        <v>43.0</v>
      </c>
      <c r="AG49" s="3227">
        <v>17.0</v>
      </c>
    </row>
    <row r="50">
      <c r="A50" s="3222">
        <v>44.0</v>
      </c>
      <c r="B50" s="3223" t="s">
        <v>6207</v>
      </c>
      <c r="C50" s="2529" t="s">
        <v>303</v>
      </c>
      <c r="D50" s="3214" t="b">
        <v>0</v>
      </c>
      <c r="E50" s="3214" t="b">
        <v>1</v>
      </c>
      <c r="F50" s="3214" t="b">
        <v>0</v>
      </c>
      <c r="G50" s="3215" t="b">
        <v>0</v>
      </c>
      <c r="H50" s="600">
        <v>3.0</v>
      </c>
      <c r="I50" s="3216">
        <v>2.0</v>
      </c>
      <c r="J50" s="3224" t="s">
        <v>58</v>
      </c>
      <c r="K50" s="377">
        <f t="shared" si="1"/>
        <v>5</v>
      </c>
      <c r="L50" s="3216">
        <v>10.0</v>
      </c>
      <c r="M50" s="377">
        <f t="shared" si="2"/>
        <v>13</v>
      </c>
      <c r="N50" s="3218">
        <v>19.0</v>
      </c>
      <c r="O50" s="600">
        <v>30.0</v>
      </c>
      <c r="P50" s="3216">
        <v>43.0</v>
      </c>
      <c r="Q50" s="3216">
        <v>21.0</v>
      </c>
      <c r="R50" s="3218">
        <v>31.0</v>
      </c>
      <c r="S50" s="377">
        <f t="shared" si="3"/>
        <v>47</v>
      </c>
      <c r="T50" s="3225">
        <v>92.0</v>
      </c>
      <c r="U50" s="369">
        <f t="shared" si="4"/>
        <v>26</v>
      </c>
      <c r="V50" s="3225">
        <v>1.208</v>
      </c>
      <c r="W50" s="369">
        <f t="shared" si="5"/>
        <v>63</v>
      </c>
      <c r="X50" s="3225">
        <v>1.54</v>
      </c>
      <c r="Y50" s="369">
        <f t="shared" si="6"/>
        <v>6</v>
      </c>
      <c r="Z50" s="3225">
        <v>1.281</v>
      </c>
      <c r="AA50" s="369">
        <f t="shared" si="7"/>
        <v>10</v>
      </c>
      <c r="AB50" s="3225">
        <v>1.8</v>
      </c>
      <c r="AC50" s="369">
        <f t="shared" si="9"/>
        <v>10</v>
      </c>
      <c r="AD50" s="3225">
        <v>2.88</v>
      </c>
      <c r="AE50" s="3226">
        <v>49.0</v>
      </c>
      <c r="AF50" s="3227">
        <v>44.0</v>
      </c>
      <c r="AG50" s="3227" t="s">
        <v>504</v>
      </c>
    </row>
    <row r="51">
      <c r="A51" s="3222">
        <v>45.0</v>
      </c>
      <c r="B51" s="3223" t="s">
        <v>6208</v>
      </c>
      <c r="C51" s="2529" t="s">
        <v>303</v>
      </c>
      <c r="D51" s="3214" t="b">
        <v>0</v>
      </c>
      <c r="E51" s="3214" t="b">
        <v>1</v>
      </c>
      <c r="F51" s="3214" t="b">
        <v>0</v>
      </c>
      <c r="G51" s="3215" t="b">
        <v>0</v>
      </c>
      <c r="H51" s="600">
        <v>3.0</v>
      </c>
      <c r="I51" s="3216">
        <v>2.0</v>
      </c>
      <c r="J51" s="3224" t="s">
        <v>58</v>
      </c>
      <c r="K51" s="377">
        <f t="shared" si="1"/>
        <v>63</v>
      </c>
      <c r="L51" s="3216">
        <v>13.0</v>
      </c>
      <c r="M51" s="377">
        <f t="shared" si="2"/>
        <v>72</v>
      </c>
      <c r="N51" s="3218">
        <v>20.0</v>
      </c>
      <c r="O51" s="600">
        <v>40.0</v>
      </c>
      <c r="P51" s="3216">
        <v>56.0</v>
      </c>
      <c r="Q51" s="3216">
        <v>28.0</v>
      </c>
      <c r="R51" s="3218">
        <v>39.0</v>
      </c>
      <c r="S51" s="377">
        <f t="shared" si="3"/>
        <v>47</v>
      </c>
      <c r="T51" s="3225">
        <v>92.0</v>
      </c>
      <c r="U51" s="369">
        <f t="shared" si="4"/>
        <v>49</v>
      </c>
      <c r="V51" s="3225">
        <v>1.092</v>
      </c>
      <c r="W51" s="369">
        <f t="shared" si="5"/>
        <v>74</v>
      </c>
      <c r="X51" s="3225">
        <v>1.397</v>
      </c>
      <c r="Y51" s="369">
        <f t="shared" si="6"/>
        <v>59</v>
      </c>
      <c r="Z51" s="3225">
        <v>0.987</v>
      </c>
      <c r="AA51" s="369">
        <f t="shared" si="7"/>
        <v>66</v>
      </c>
      <c r="AB51" s="3225">
        <v>1.32</v>
      </c>
      <c r="AC51" s="369">
        <f t="shared" si="9"/>
        <v>66</v>
      </c>
      <c r="AD51" s="3225">
        <v>2.112</v>
      </c>
      <c r="AE51" s="3226">
        <v>50.0</v>
      </c>
      <c r="AF51" s="3227">
        <v>45.0</v>
      </c>
      <c r="AG51" s="3227">
        <v>39.0</v>
      </c>
    </row>
    <row r="52">
      <c r="A52" s="3222">
        <v>46.0</v>
      </c>
      <c r="B52" s="3223" t="s">
        <v>6209</v>
      </c>
      <c r="C52" s="2529" t="s">
        <v>303</v>
      </c>
      <c r="D52" s="3214" t="b">
        <v>0</v>
      </c>
      <c r="E52" s="3214" t="b">
        <v>1</v>
      </c>
      <c r="F52" s="3214" t="b">
        <v>0</v>
      </c>
      <c r="G52" s="3215" t="b">
        <v>0</v>
      </c>
      <c r="H52" s="600">
        <v>3.0</v>
      </c>
      <c r="I52" s="3216">
        <v>2.0</v>
      </c>
      <c r="J52" s="3224" t="s">
        <v>58</v>
      </c>
      <c r="K52" s="377">
        <f t="shared" si="1"/>
        <v>5</v>
      </c>
      <c r="L52" s="3216">
        <v>10.0</v>
      </c>
      <c r="M52" s="377">
        <f t="shared" si="2"/>
        <v>75</v>
      </c>
      <c r="N52" s="3218">
        <v>22.0</v>
      </c>
      <c r="O52" s="600">
        <v>29.0</v>
      </c>
      <c r="P52" s="3216">
        <v>47.0</v>
      </c>
      <c r="Q52" s="3216">
        <v>19.0</v>
      </c>
      <c r="R52" s="3218">
        <v>33.0</v>
      </c>
      <c r="S52" s="377">
        <f t="shared" si="3"/>
        <v>25</v>
      </c>
      <c r="T52" s="3225">
        <v>102.0</v>
      </c>
      <c r="U52" s="369">
        <f t="shared" si="4"/>
        <v>41</v>
      </c>
      <c r="V52" s="3225">
        <v>1.132</v>
      </c>
      <c r="W52" s="369">
        <f t="shared" si="5"/>
        <v>54</v>
      </c>
      <c r="X52" s="3225">
        <v>1.602</v>
      </c>
      <c r="Y52" s="369">
        <f t="shared" si="6"/>
        <v>19</v>
      </c>
      <c r="Z52" s="3225">
        <v>1.155</v>
      </c>
      <c r="AA52" s="369">
        <f t="shared" si="7"/>
        <v>10</v>
      </c>
      <c r="AB52" s="3225">
        <v>1.8</v>
      </c>
      <c r="AC52" s="369">
        <f t="shared" si="9"/>
        <v>10</v>
      </c>
      <c r="AD52" s="3225">
        <v>2.88</v>
      </c>
      <c r="AE52" s="3226">
        <v>51.0</v>
      </c>
      <c r="AF52" s="3227">
        <v>46.0</v>
      </c>
      <c r="AG52" s="3227">
        <v>47.0</v>
      </c>
    </row>
    <row r="53">
      <c r="A53" s="3222">
        <v>47.0</v>
      </c>
      <c r="B53" s="3223" t="s">
        <v>6210</v>
      </c>
      <c r="C53" s="2529" t="s">
        <v>303</v>
      </c>
      <c r="D53" s="3214" t="b">
        <v>1</v>
      </c>
      <c r="E53" s="3214" t="b">
        <v>1</v>
      </c>
      <c r="F53" s="3214" t="b">
        <v>0</v>
      </c>
      <c r="G53" s="3215" t="b">
        <v>0</v>
      </c>
      <c r="H53" s="600">
        <v>3.0</v>
      </c>
      <c r="I53" s="3216">
        <v>2.0</v>
      </c>
      <c r="J53" s="3224" t="s">
        <v>58</v>
      </c>
      <c r="K53" s="377">
        <f t="shared" si="1"/>
        <v>70</v>
      </c>
      <c r="L53" s="3216">
        <v>15.0</v>
      </c>
      <c r="M53" s="377">
        <f t="shared" si="2"/>
        <v>3</v>
      </c>
      <c r="N53" s="3218">
        <v>16.0</v>
      </c>
      <c r="O53" s="600" t="s">
        <v>6211</v>
      </c>
      <c r="P53" s="3216" t="s">
        <v>6212</v>
      </c>
      <c r="Q53" s="3216" t="s">
        <v>6213</v>
      </c>
      <c r="R53" s="3218" t="s">
        <v>6214</v>
      </c>
      <c r="S53" s="377">
        <f t="shared" si="3"/>
        <v>34</v>
      </c>
      <c r="T53" s="3225">
        <v>96.0</v>
      </c>
      <c r="U53" s="369">
        <f t="shared" si="4"/>
        <v>24</v>
      </c>
      <c r="V53" s="3225">
        <v>1.224</v>
      </c>
      <c r="W53" s="369">
        <f t="shared" si="5"/>
        <v>28</v>
      </c>
      <c r="X53" s="3225">
        <v>1.866</v>
      </c>
      <c r="Y53" s="369">
        <f t="shared" si="6"/>
        <v>50</v>
      </c>
      <c r="Z53" s="3225">
        <v>1.019</v>
      </c>
      <c r="AA53" s="369">
        <f t="shared" si="7"/>
        <v>69</v>
      </c>
      <c r="AB53" s="3225">
        <v>1.3</v>
      </c>
      <c r="AC53" s="369">
        <f t="shared" si="9"/>
        <v>69</v>
      </c>
      <c r="AD53" s="3225">
        <v>2.08</v>
      </c>
      <c r="AE53" s="3226">
        <v>52.0</v>
      </c>
      <c r="AF53" s="3227">
        <v>47.0</v>
      </c>
      <c r="AG53" s="3227">
        <v>41.0</v>
      </c>
    </row>
    <row r="54">
      <c r="A54" s="3222">
        <v>48.0</v>
      </c>
      <c r="B54" s="3223" t="s">
        <v>6215</v>
      </c>
      <c r="C54" s="2529" t="s">
        <v>303</v>
      </c>
      <c r="D54" s="3214" t="b">
        <v>1</v>
      </c>
      <c r="E54" s="3214" t="b">
        <v>0</v>
      </c>
      <c r="F54" s="3214" t="b">
        <v>0</v>
      </c>
      <c r="G54" s="3215" t="b">
        <v>0</v>
      </c>
      <c r="H54" s="600">
        <v>3.0</v>
      </c>
      <c r="I54" s="3216">
        <v>2.0</v>
      </c>
      <c r="J54" s="3224" t="s">
        <v>58</v>
      </c>
      <c r="K54" s="377">
        <f t="shared" si="1"/>
        <v>70</v>
      </c>
      <c r="L54" s="3216">
        <v>15.0</v>
      </c>
      <c r="M54" s="377">
        <f t="shared" si="2"/>
        <v>76</v>
      </c>
      <c r="N54" s="3218">
        <v>23.0</v>
      </c>
      <c r="O54" s="600">
        <v>50.0</v>
      </c>
      <c r="P54" s="3216">
        <v>71.0</v>
      </c>
      <c r="Q54" s="3216">
        <v>36.0</v>
      </c>
      <c r="R54" s="3218">
        <v>49.0</v>
      </c>
      <c r="S54" s="377">
        <f t="shared" si="3"/>
        <v>65</v>
      </c>
      <c r="T54" s="3225">
        <v>82.0</v>
      </c>
      <c r="U54" s="369">
        <f t="shared" si="4"/>
        <v>38</v>
      </c>
      <c r="V54" s="3225">
        <v>1.138</v>
      </c>
      <c r="W54" s="369">
        <f t="shared" si="5"/>
        <v>32</v>
      </c>
      <c r="X54" s="3225">
        <v>1.795</v>
      </c>
      <c r="Y54" s="369">
        <f t="shared" si="6"/>
        <v>41</v>
      </c>
      <c r="Z54" s="3225">
        <v>1.05</v>
      </c>
      <c r="AA54" s="369">
        <f t="shared" si="7"/>
        <v>75</v>
      </c>
      <c r="AB54" s="3225">
        <v>1.2</v>
      </c>
      <c r="AC54" s="369">
        <f t="shared" si="9"/>
        <v>75</v>
      </c>
      <c r="AD54" s="3225">
        <v>1.92</v>
      </c>
      <c r="AE54" s="3226">
        <v>53.0</v>
      </c>
      <c r="AF54" s="3227">
        <v>48.0</v>
      </c>
      <c r="AG54" s="3227">
        <v>6.0</v>
      </c>
    </row>
    <row r="55">
      <c r="A55" s="3212">
        <v>49.0</v>
      </c>
      <c r="B55" s="3241" t="s">
        <v>6216</v>
      </c>
      <c r="C55" s="2529" t="s">
        <v>303</v>
      </c>
      <c r="D55" s="3214" t="b">
        <v>0</v>
      </c>
      <c r="E55" s="3214" t="b">
        <v>1</v>
      </c>
      <c r="F55" s="3214" t="b">
        <v>0</v>
      </c>
      <c r="G55" s="3215" t="b">
        <v>0</v>
      </c>
      <c r="H55" s="600">
        <v>3.0</v>
      </c>
      <c r="I55" s="3216">
        <v>2.0</v>
      </c>
      <c r="J55" s="3224" t="s">
        <v>58</v>
      </c>
      <c r="K55" s="377">
        <f t="shared" si="1"/>
        <v>70</v>
      </c>
      <c r="L55" s="3216">
        <v>15.0</v>
      </c>
      <c r="M55" s="377">
        <f t="shared" si="2"/>
        <v>13</v>
      </c>
      <c r="N55" s="3218">
        <v>19.0</v>
      </c>
      <c r="O55" s="600">
        <v>33.0</v>
      </c>
      <c r="P55" s="3216">
        <v>44.0</v>
      </c>
      <c r="Q55" s="3216">
        <v>21.0</v>
      </c>
      <c r="R55" s="3218">
        <v>29.0</v>
      </c>
      <c r="S55" s="377">
        <f t="shared" si="3"/>
        <v>61</v>
      </c>
      <c r="T55" s="3225">
        <v>87.0</v>
      </c>
      <c r="U55" s="369">
        <f t="shared" si="4"/>
        <v>8</v>
      </c>
      <c r="V55" s="3225">
        <v>1.386</v>
      </c>
      <c r="W55" s="369">
        <f t="shared" si="5"/>
        <v>3</v>
      </c>
      <c r="X55" s="3225">
        <v>2.464</v>
      </c>
      <c r="Y55" s="369">
        <f t="shared" si="6"/>
        <v>12</v>
      </c>
      <c r="Z55" s="3225">
        <v>1.208</v>
      </c>
      <c r="AA55" s="369">
        <f t="shared" si="7"/>
        <v>2</v>
      </c>
      <c r="AB55" s="3225">
        <v>1.95</v>
      </c>
      <c r="AC55" s="369">
        <f t="shared" si="9"/>
        <v>2</v>
      </c>
      <c r="AD55" s="3225">
        <v>3.12</v>
      </c>
      <c r="AE55" s="3226">
        <v>54.0</v>
      </c>
      <c r="AF55" s="3227">
        <v>49.0</v>
      </c>
      <c r="AG55" s="3227">
        <v>12.0</v>
      </c>
    </row>
    <row r="56">
      <c r="A56" s="3222">
        <v>50.0</v>
      </c>
      <c r="B56" s="3213" t="s">
        <v>6217</v>
      </c>
      <c r="C56" s="2529" t="s">
        <v>303</v>
      </c>
      <c r="D56" s="3214" t="b">
        <v>1</v>
      </c>
      <c r="E56" s="3214" t="b">
        <v>1</v>
      </c>
      <c r="F56" s="3214" t="b">
        <v>0</v>
      </c>
      <c r="G56" s="3215" t="b">
        <v>0</v>
      </c>
      <c r="H56" s="600">
        <v>3.0</v>
      </c>
      <c r="I56" s="3216">
        <v>2.0</v>
      </c>
      <c r="J56" s="3224" t="s">
        <v>58</v>
      </c>
      <c r="K56" s="377">
        <f t="shared" si="1"/>
        <v>5</v>
      </c>
      <c r="L56" s="3216">
        <v>10.0</v>
      </c>
      <c r="M56" s="377">
        <f t="shared" si="2"/>
        <v>76</v>
      </c>
      <c r="N56" s="3218">
        <v>23.0</v>
      </c>
      <c r="O56" s="600">
        <v>32.0</v>
      </c>
      <c r="P56" s="3216">
        <v>49.0</v>
      </c>
      <c r="Q56" s="3216">
        <v>24.0</v>
      </c>
      <c r="R56" s="3218">
        <v>35.0</v>
      </c>
      <c r="S56" s="377">
        <f t="shared" si="3"/>
        <v>58</v>
      </c>
      <c r="T56" s="3225">
        <v>88.0</v>
      </c>
      <c r="U56" s="369">
        <f t="shared" si="4"/>
        <v>4</v>
      </c>
      <c r="V56" s="3225">
        <v>1.502</v>
      </c>
      <c r="W56" s="369">
        <f t="shared" si="5"/>
        <v>7</v>
      </c>
      <c r="X56" s="3225">
        <v>2.288</v>
      </c>
      <c r="Y56" s="369">
        <f t="shared" si="6"/>
        <v>10</v>
      </c>
      <c r="Z56" s="3225">
        <v>1.239</v>
      </c>
      <c r="AA56" s="369">
        <f t="shared" si="7"/>
        <v>7</v>
      </c>
      <c r="AB56" s="3225">
        <v>1.85</v>
      </c>
      <c r="AC56" s="369">
        <f t="shared" si="9"/>
        <v>7</v>
      </c>
      <c r="AD56" s="3225">
        <v>2.96</v>
      </c>
      <c r="AE56" s="3226">
        <v>55.0</v>
      </c>
      <c r="AF56" s="3227">
        <v>50.0</v>
      </c>
      <c r="AG56" s="3227">
        <v>34.0</v>
      </c>
    </row>
    <row r="57">
      <c r="A57" s="3222">
        <v>51.0</v>
      </c>
      <c r="B57" s="3223" t="s">
        <v>6218</v>
      </c>
      <c r="C57" s="2529" t="s">
        <v>303</v>
      </c>
      <c r="D57" s="3214" t="b">
        <v>0</v>
      </c>
      <c r="E57" s="3214" t="b">
        <v>1</v>
      </c>
      <c r="F57" s="3214" t="b">
        <v>0</v>
      </c>
      <c r="G57" s="3215" t="b">
        <v>0</v>
      </c>
      <c r="H57" s="600">
        <v>3.0</v>
      </c>
      <c r="I57" s="3216">
        <v>2.0</v>
      </c>
      <c r="J57" s="3224" t="s">
        <v>58</v>
      </c>
      <c r="K57" s="377">
        <f t="shared" si="1"/>
        <v>5</v>
      </c>
      <c r="L57" s="3216">
        <v>10.0</v>
      </c>
      <c r="M57" s="377">
        <f t="shared" si="2"/>
        <v>5</v>
      </c>
      <c r="N57" s="3218">
        <v>17.0</v>
      </c>
      <c r="O57" s="3244">
        <v>28.0</v>
      </c>
      <c r="P57" s="3245">
        <v>41.0</v>
      </c>
      <c r="Q57" s="3245">
        <v>20.0</v>
      </c>
      <c r="R57" s="3246">
        <v>30.0</v>
      </c>
      <c r="S57" s="377">
        <f t="shared" si="3"/>
        <v>42</v>
      </c>
      <c r="T57" s="3225">
        <v>94.0</v>
      </c>
      <c r="U57" s="369">
        <f t="shared" si="4"/>
        <v>17</v>
      </c>
      <c r="V57" s="3225">
        <v>1.26</v>
      </c>
      <c r="W57" s="369">
        <f t="shared" si="5"/>
        <v>24</v>
      </c>
      <c r="X57" s="3225">
        <v>1.92</v>
      </c>
      <c r="Y57" s="369">
        <f t="shared" si="6"/>
        <v>25</v>
      </c>
      <c r="Z57" s="3225">
        <v>1.15</v>
      </c>
      <c r="AA57" s="369" t="str">
        <f t="shared" si="7"/>
        <v/>
      </c>
      <c r="AB57" s="3232" t="s">
        <v>6219</v>
      </c>
      <c r="AC57" s="369" t="str">
        <f t="shared" si="9"/>
        <v/>
      </c>
      <c r="AD57" s="3232" t="s">
        <v>6220</v>
      </c>
      <c r="AE57" s="3226">
        <v>56.0</v>
      </c>
      <c r="AF57" s="3228">
        <v>73.0</v>
      </c>
      <c r="AG57" s="3227">
        <v>56.0</v>
      </c>
    </row>
    <row r="58">
      <c r="A58" s="3222">
        <v>52.0</v>
      </c>
      <c r="B58" s="3223" t="s">
        <v>6221</v>
      </c>
      <c r="C58" s="2529" t="s">
        <v>303</v>
      </c>
      <c r="D58" s="3214" t="b">
        <v>0</v>
      </c>
      <c r="E58" s="3214" t="b">
        <v>0</v>
      </c>
      <c r="F58" s="3214" t="b">
        <v>0</v>
      </c>
      <c r="G58" s="3215" t="b">
        <v>0</v>
      </c>
      <c r="H58" s="600">
        <v>3.0</v>
      </c>
      <c r="I58" s="3216">
        <v>2.0</v>
      </c>
      <c r="J58" s="3224" t="s">
        <v>229</v>
      </c>
      <c r="K58" s="377">
        <f t="shared" si="1"/>
        <v>52</v>
      </c>
      <c r="L58" s="3216">
        <v>12.0</v>
      </c>
      <c r="M58" s="377">
        <f t="shared" si="2"/>
        <v>5</v>
      </c>
      <c r="N58" s="3218">
        <v>17.0</v>
      </c>
      <c r="O58" s="600">
        <v>30.0</v>
      </c>
      <c r="P58" s="3216">
        <v>45.0</v>
      </c>
      <c r="Q58" s="3216">
        <v>20.0</v>
      </c>
      <c r="R58" s="3218">
        <v>32.0</v>
      </c>
      <c r="S58" s="377">
        <f t="shared" si="3"/>
        <v>27</v>
      </c>
      <c r="T58" s="3225">
        <v>100.0</v>
      </c>
      <c r="U58" s="369">
        <f t="shared" si="4"/>
        <v>50</v>
      </c>
      <c r="V58" s="3225">
        <v>1.07</v>
      </c>
      <c r="W58" s="369">
        <f t="shared" si="5"/>
        <v>61</v>
      </c>
      <c r="X58" s="3225">
        <v>1.58</v>
      </c>
      <c r="Y58" s="369">
        <f t="shared" si="6"/>
        <v>18</v>
      </c>
      <c r="Z58" s="3225">
        <v>1.17</v>
      </c>
      <c r="AA58" s="369">
        <f t="shared" si="7"/>
        <v>46</v>
      </c>
      <c r="AB58" s="3225">
        <v>1.55</v>
      </c>
      <c r="AC58" s="369">
        <f t="shared" si="9"/>
        <v>44</v>
      </c>
      <c r="AD58" s="3225">
        <v>2.48</v>
      </c>
      <c r="AE58" s="3226">
        <v>57.0</v>
      </c>
      <c r="AF58" s="3228">
        <v>74.0</v>
      </c>
      <c r="AG58" s="3227">
        <v>58.0</v>
      </c>
    </row>
    <row r="59">
      <c r="A59" s="3222">
        <v>53.0</v>
      </c>
      <c r="B59" s="3223" t="s">
        <v>6222</v>
      </c>
      <c r="C59" s="2529" t="s">
        <v>303</v>
      </c>
      <c r="D59" s="3214" t="b">
        <v>0</v>
      </c>
      <c r="E59" s="3214" t="b">
        <v>1</v>
      </c>
      <c r="F59" s="3214" t="b">
        <v>0</v>
      </c>
      <c r="G59" s="3215" t="b">
        <v>0</v>
      </c>
      <c r="H59" s="600">
        <v>3.0</v>
      </c>
      <c r="I59" s="3216">
        <v>2.0</v>
      </c>
      <c r="J59" s="3224" t="s">
        <v>58</v>
      </c>
      <c r="K59" s="377">
        <f t="shared" si="1"/>
        <v>3</v>
      </c>
      <c r="L59" s="3216">
        <v>8.0</v>
      </c>
      <c r="M59" s="377">
        <f t="shared" si="2"/>
        <v>5</v>
      </c>
      <c r="N59" s="3218">
        <v>17.0</v>
      </c>
      <c r="O59" s="600">
        <v>34.0</v>
      </c>
      <c r="P59" s="3216">
        <v>49.0</v>
      </c>
      <c r="Q59" s="3216">
        <v>24.0</v>
      </c>
      <c r="R59" s="3218">
        <v>35.0</v>
      </c>
      <c r="S59" s="377">
        <f t="shared" si="3"/>
        <v>19</v>
      </c>
      <c r="T59" s="3225">
        <v>104.0</v>
      </c>
      <c r="U59" s="369">
        <f t="shared" si="4"/>
        <v>53</v>
      </c>
      <c r="V59" s="3225">
        <v>1.0</v>
      </c>
      <c r="W59" s="369">
        <f t="shared" si="5"/>
        <v>75</v>
      </c>
      <c r="X59" s="3225">
        <v>1.37</v>
      </c>
      <c r="Y59" s="369">
        <f t="shared" si="6"/>
        <v>69</v>
      </c>
      <c r="Z59" s="3225">
        <v>0.93</v>
      </c>
      <c r="AA59" s="369">
        <f t="shared" si="7"/>
        <v>56</v>
      </c>
      <c r="AB59" s="3225">
        <v>1.45</v>
      </c>
      <c r="AC59" s="369">
        <f t="shared" si="9"/>
        <v>54</v>
      </c>
      <c r="AD59" s="3225">
        <v>2.32</v>
      </c>
      <c r="AE59" s="3226">
        <v>58.0</v>
      </c>
      <c r="AF59" s="3228">
        <v>75.0</v>
      </c>
      <c r="AG59" s="3227">
        <v>57.0</v>
      </c>
    </row>
    <row r="60">
      <c r="A60" s="3222">
        <v>54.0</v>
      </c>
      <c r="B60" s="3213" t="s">
        <v>6223</v>
      </c>
      <c r="C60" s="2529" t="s">
        <v>303</v>
      </c>
      <c r="D60" s="3214" t="b">
        <v>0</v>
      </c>
      <c r="E60" s="3214" t="b">
        <v>0</v>
      </c>
      <c r="F60" s="3214" t="b">
        <v>0</v>
      </c>
      <c r="G60" s="3215" t="b">
        <v>0</v>
      </c>
      <c r="H60" s="600">
        <v>3.0</v>
      </c>
      <c r="I60" s="3216">
        <v>2.0</v>
      </c>
      <c r="J60" s="3224" t="s">
        <v>58</v>
      </c>
      <c r="K60" s="377">
        <f t="shared" si="1"/>
        <v>5</v>
      </c>
      <c r="L60" s="3216">
        <v>10.0</v>
      </c>
      <c r="M60" s="377">
        <f t="shared" si="2"/>
        <v>13</v>
      </c>
      <c r="N60" s="3218">
        <v>19.0</v>
      </c>
      <c r="O60" s="600">
        <v>34.0</v>
      </c>
      <c r="P60" s="3216">
        <v>50.0</v>
      </c>
      <c r="Q60" s="3216">
        <v>24.0</v>
      </c>
      <c r="R60" s="3218">
        <v>35.0</v>
      </c>
      <c r="S60" s="377">
        <f t="shared" si="3"/>
        <v>51</v>
      </c>
      <c r="T60" s="3225">
        <v>91.0</v>
      </c>
      <c r="U60" s="369">
        <f t="shared" si="4"/>
        <v>16</v>
      </c>
      <c r="V60" s="3225">
        <v>1.271</v>
      </c>
      <c r="W60" s="369">
        <f t="shared" si="5"/>
        <v>15</v>
      </c>
      <c r="X60" s="3225">
        <v>2.077</v>
      </c>
      <c r="Y60" s="369">
        <f t="shared" si="6"/>
        <v>56</v>
      </c>
      <c r="Z60" s="3225">
        <v>1.0</v>
      </c>
      <c r="AA60" s="369">
        <f t="shared" si="7"/>
        <v>46</v>
      </c>
      <c r="AB60" s="3225">
        <v>1.55</v>
      </c>
      <c r="AC60" s="369">
        <f t="shared" si="9"/>
        <v>44</v>
      </c>
      <c r="AD60" s="3225">
        <v>2.48</v>
      </c>
      <c r="AE60" s="3226">
        <v>59.0</v>
      </c>
      <c r="AF60" s="3227">
        <v>51.0</v>
      </c>
      <c r="AG60" s="3227">
        <v>21.0</v>
      </c>
    </row>
    <row r="61">
      <c r="A61" s="3212">
        <v>55.0</v>
      </c>
      <c r="B61" s="3223" t="s">
        <v>5908</v>
      </c>
      <c r="C61" s="2529" t="s">
        <v>303</v>
      </c>
      <c r="D61" s="3214" t="b">
        <v>1</v>
      </c>
      <c r="E61" s="3214" t="b">
        <v>1</v>
      </c>
      <c r="F61" s="3214" t="b">
        <v>0</v>
      </c>
      <c r="G61" s="3215" t="b">
        <v>0</v>
      </c>
      <c r="H61" s="600">
        <v>3.0</v>
      </c>
      <c r="I61" s="3216">
        <v>2.0</v>
      </c>
      <c r="J61" s="3224" t="s">
        <v>58</v>
      </c>
      <c r="K61" s="377">
        <f t="shared" si="1"/>
        <v>5</v>
      </c>
      <c r="L61" s="3216">
        <v>10.0</v>
      </c>
      <c r="M61" s="377">
        <f t="shared" si="2"/>
        <v>5</v>
      </c>
      <c r="N61" s="3218">
        <v>17.0</v>
      </c>
      <c r="O61" s="600">
        <v>42.0</v>
      </c>
      <c r="P61" s="3216">
        <v>59.0</v>
      </c>
      <c r="Q61" s="3216">
        <v>29.0</v>
      </c>
      <c r="R61" s="3218">
        <v>41.0</v>
      </c>
      <c r="S61" s="377">
        <f t="shared" si="3"/>
        <v>38</v>
      </c>
      <c r="T61" s="3225">
        <v>95.0</v>
      </c>
      <c r="U61" s="369">
        <f t="shared" si="4"/>
        <v>48</v>
      </c>
      <c r="V61" s="3225">
        <v>1.097</v>
      </c>
      <c r="W61" s="369">
        <f t="shared" si="5"/>
        <v>44</v>
      </c>
      <c r="X61" s="3225">
        <v>1.672</v>
      </c>
      <c r="Y61" s="369">
        <f t="shared" si="6"/>
        <v>37</v>
      </c>
      <c r="Z61" s="3225">
        <v>1.092</v>
      </c>
      <c r="AA61" s="369">
        <f t="shared" si="7"/>
        <v>60</v>
      </c>
      <c r="AB61" s="3225">
        <v>1.35</v>
      </c>
      <c r="AC61" s="369">
        <f t="shared" si="9"/>
        <v>60</v>
      </c>
      <c r="AD61" s="3225">
        <v>2.16</v>
      </c>
      <c r="AE61" s="3226">
        <v>60.0</v>
      </c>
      <c r="AF61" s="3227">
        <v>52.0</v>
      </c>
      <c r="AG61" s="3227">
        <v>46.0</v>
      </c>
    </row>
    <row r="62">
      <c r="A62" s="3222">
        <v>56.0</v>
      </c>
      <c r="B62" s="3241" t="s">
        <v>6224</v>
      </c>
      <c r="C62" s="2529" t="s">
        <v>303</v>
      </c>
      <c r="D62" s="3214" t="b">
        <v>0</v>
      </c>
      <c r="E62" s="3214" t="b">
        <v>0</v>
      </c>
      <c r="F62" s="3214" t="b">
        <v>0</v>
      </c>
      <c r="G62" s="3215" t="b">
        <v>0</v>
      </c>
      <c r="H62" s="600">
        <v>3.0</v>
      </c>
      <c r="I62" s="3216">
        <v>2.0</v>
      </c>
      <c r="J62" s="3224" t="s">
        <v>58</v>
      </c>
      <c r="K62" s="377">
        <f t="shared" si="1"/>
        <v>79</v>
      </c>
      <c r="L62" s="3216">
        <v>16.0</v>
      </c>
      <c r="M62" s="377">
        <f t="shared" si="2"/>
        <v>5</v>
      </c>
      <c r="N62" s="3218">
        <v>17.0</v>
      </c>
      <c r="O62" s="600">
        <v>38.0</v>
      </c>
      <c r="P62" s="3216">
        <v>52.0</v>
      </c>
      <c r="Q62" s="3216">
        <v>26.0</v>
      </c>
      <c r="R62" s="3218">
        <v>36.0</v>
      </c>
      <c r="S62" s="377">
        <f t="shared" si="3"/>
        <v>38</v>
      </c>
      <c r="T62" s="3225">
        <v>95.0</v>
      </c>
      <c r="U62" s="369">
        <f t="shared" si="4"/>
        <v>59</v>
      </c>
      <c r="V62" s="3225">
        <v>0.936</v>
      </c>
      <c r="W62" s="369">
        <f t="shared" si="5"/>
        <v>78</v>
      </c>
      <c r="X62" s="3225">
        <v>1.265</v>
      </c>
      <c r="Y62" s="369">
        <f t="shared" si="6"/>
        <v>41</v>
      </c>
      <c r="Z62" s="3225">
        <v>1.05</v>
      </c>
      <c r="AA62" s="369">
        <f t="shared" si="7"/>
        <v>51</v>
      </c>
      <c r="AB62" s="3225">
        <v>1.5</v>
      </c>
      <c r="AC62" s="369">
        <f t="shared" si="9"/>
        <v>49</v>
      </c>
      <c r="AD62" s="3225">
        <v>2.4</v>
      </c>
      <c r="AE62" s="3226">
        <v>61.0</v>
      </c>
      <c r="AF62" s="3227">
        <v>53.0</v>
      </c>
      <c r="AG62" s="3227">
        <v>24.0</v>
      </c>
    </row>
    <row r="63">
      <c r="A63" s="3222">
        <v>57.0</v>
      </c>
      <c r="B63" s="3213" t="s">
        <v>6225</v>
      </c>
      <c r="C63" s="2529" t="s">
        <v>303</v>
      </c>
      <c r="D63" s="3214" t="b">
        <v>0</v>
      </c>
      <c r="E63" s="3214" t="b">
        <v>0</v>
      </c>
      <c r="F63" s="3214" t="b">
        <v>0</v>
      </c>
      <c r="G63" s="3215" t="b">
        <v>0</v>
      </c>
      <c r="H63" s="600">
        <v>3.0</v>
      </c>
      <c r="I63" s="3216">
        <v>2.0</v>
      </c>
      <c r="J63" s="3224" t="s">
        <v>58</v>
      </c>
      <c r="K63" s="377">
        <f t="shared" si="1"/>
        <v>5</v>
      </c>
      <c r="L63" s="3216">
        <v>10.0</v>
      </c>
      <c r="M63" s="377">
        <f t="shared" si="2"/>
        <v>1</v>
      </c>
      <c r="N63" s="3218">
        <v>15.0</v>
      </c>
      <c r="O63" s="600" t="s">
        <v>6226</v>
      </c>
      <c r="P63" s="3216" t="s">
        <v>6227</v>
      </c>
      <c r="Q63" s="3216" t="s">
        <v>6228</v>
      </c>
      <c r="R63" s="3218" t="s">
        <v>6229</v>
      </c>
      <c r="S63" s="377">
        <f t="shared" si="3"/>
        <v>32</v>
      </c>
      <c r="T63" s="3225">
        <v>97.0</v>
      </c>
      <c r="U63" s="369">
        <f t="shared" si="4"/>
        <v>34</v>
      </c>
      <c r="V63" s="3225">
        <v>1.155</v>
      </c>
      <c r="W63" s="369">
        <f t="shared" si="5"/>
        <v>44</v>
      </c>
      <c r="X63" s="3225">
        <v>1.672</v>
      </c>
      <c r="Y63" s="369">
        <f t="shared" si="6"/>
        <v>31</v>
      </c>
      <c r="Z63" s="3225">
        <v>1.113</v>
      </c>
      <c r="AA63" s="369">
        <f t="shared" si="7"/>
        <v>41</v>
      </c>
      <c r="AB63" s="3225">
        <v>1.58</v>
      </c>
      <c r="AC63" s="369">
        <f t="shared" si="9"/>
        <v>38</v>
      </c>
      <c r="AD63" s="3225">
        <v>2.528</v>
      </c>
      <c r="AE63" s="3226">
        <v>62.0</v>
      </c>
      <c r="AF63" s="3227">
        <v>54.0</v>
      </c>
      <c r="AG63" s="3227">
        <v>42.0</v>
      </c>
    </row>
    <row r="64">
      <c r="A64" s="3222">
        <v>58.0</v>
      </c>
      <c r="B64" s="3223" t="s">
        <v>6230</v>
      </c>
      <c r="C64" s="2529" t="s">
        <v>303</v>
      </c>
      <c r="D64" s="3214" t="b">
        <v>0</v>
      </c>
      <c r="E64" s="3214" t="b">
        <v>0</v>
      </c>
      <c r="F64" s="3214" t="b">
        <v>0</v>
      </c>
      <c r="G64" s="3215" t="b">
        <v>0</v>
      </c>
      <c r="H64" s="600">
        <v>3.0</v>
      </c>
      <c r="I64" s="3216">
        <v>2.0</v>
      </c>
      <c r="J64" s="3224" t="s">
        <v>58</v>
      </c>
      <c r="K64" s="377">
        <f t="shared" si="1"/>
        <v>5</v>
      </c>
      <c r="L64" s="3216">
        <v>10.0</v>
      </c>
      <c r="M64" s="377">
        <f t="shared" si="2"/>
        <v>13</v>
      </c>
      <c r="N64" s="3218">
        <v>19.0</v>
      </c>
      <c r="O64" s="600">
        <v>38.0</v>
      </c>
      <c r="P64" s="3216">
        <v>52.0</v>
      </c>
      <c r="Q64" s="3216">
        <v>26.0</v>
      </c>
      <c r="R64" s="3218">
        <v>36.0</v>
      </c>
      <c r="S64" s="377">
        <f t="shared" si="3"/>
        <v>9</v>
      </c>
      <c r="T64" s="3225">
        <v>108.0</v>
      </c>
      <c r="U64" s="369">
        <f t="shared" si="4"/>
        <v>60</v>
      </c>
      <c r="V64" s="3225">
        <v>0.924</v>
      </c>
      <c r="W64" s="369">
        <f t="shared" si="5"/>
        <v>62</v>
      </c>
      <c r="X64" s="3225">
        <v>1.566</v>
      </c>
      <c r="Y64" s="369">
        <f t="shared" si="6"/>
        <v>26</v>
      </c>
      <c r="Z64" s="3225">
        <v>1.134</v>
      </c>
      <c r="AA64" s="369">
        <f t="shared" si="7"/>
        <v>28</v>
      </c>
      <c r="AB64" s="3225">
        <v>1.65</v>
      </c>
      <c r="AC64" s="369">
        <f t="shared" si="9"/>
        <v>29</v>
      </c>
      <c r="AD64" s="3225">
        <v>2.64</v>
      </c>
      <c r="AE64" s="3226">
        <v>63.0</v>
      </c>
      <c r="AF64" s="3227">
        <v>55.0</v>
      </c>
      <c r="AG64" s="3227">
        <v>7.0</v>
      </c>
    </row>
    <row r="65">
      <c r="A65" s="3212">
        <v>59.0</v>
      </c>
      <c r="B65" s="3223" t="s">
        <v>6231</v>
      </c>
      <c r="C65" s="2529" t="s">
        <v>303</v>
      </c>
      <c r="D65" s="3214" t="b">
        <v>1</v>
      </c>
      <c r="E65" s="3214" t="b">
        <v>1</v>
      </c>
      <c r="F65" s="3214" t="b">
        <v>0</v>
      </c>
      <c r="G65" s="3215" t="b">
        <v>0</v>
      </c>
      <c r="H65" s="600">
        <v>3.0</v>
      </c>
      <c r="I65" s="3216">
        <v>2.0</v>
      </c>
      <c r="J65" s="3224" t="s">
        <v>58</v>
      </c>
      <c r="K65" s="377">
        <f t="shared" si="1"/>
        <v>5</v>
      </c>
      <c r="L65" s="3216">
        <v>10.0</v>
      </c>
      <c r="M65" s="377">
        <f t="shared" si="2"/>
        <v>1</v>
      </c>
      <c r="N65" s="3218">
        <v>15.0</v>
      </c>
      <c r="O65" s="600">
        <v>41.0</v>
      </c>
      <c r="P65" s="3216">
        <v>55.0</v>
      </c>
      <c r="Q65" s="3216">
        <v>28.0</v>
      </c>
      <c r="R65" s="3218">
        <v>37.0</v>
      </c>
      <c r="S65" s="377">
        <f t="shared" si="3"/>
        <v>62</v>
      </c>
      <c r="T65" s="3225">
        <v>86.0</v>
      </c>
      <c r="U65" s="369">
        <f t="shared" si="4"/>
        <v>25</v>
      </c>
      <c r="V65" s="3225">
        <v>1.213</v>
      </c>
      <c r="W65" s="369">
        <f t="shared" si="5"/>
        <v>33</v>
      </c>
      <c r="X65" s="3225">
        <v>1.793</v>
      </c>
      <c r="Y65" s="369">
        <f t="shared" si="6"/>
        <v>19</v>
      </c>
      <c r="Z65" s="3225">
        <v>1.155</v>
      </c>
      <c r="AA65" s="369">
        <f t="shared" si="7"/>
        <v>28</v>
      </c>
      <c r="AB65" s="3225">
        <v>1.65</v>
      </c>
      <c r="AC65" s="369">
        <f t="shared" si="9"/>
        <v>29</v>
      </c>
      <c r="AD65" s="3225">
        <v>2.64</v>
      </c>
      <c r="AE65" s="3226">
        <v>64.0</v>
      </c>
      <c r="AF65" s="3227">
        <v>56.0</v>
      </c>
      <c r="AG65" s="3227">
        <v>35.0</v>
      </c>
    </row>
    <row r="66">
      <c r="A66" s="3222">
        <v>60.0</v>
      </c>
      <c r="B66" s="3223" t="s">
        <v>6232</v>
      </c>
      <c r="C66" s="2529" t="s">
        <v>303</v>
      </c>
      <c r="D66" s="3214" t="b">
        <v>0</v>
      </c>
      <c r="E66" s="3214" t="b">
        <v>0</v>
      </c>
      <c r="F66" s="3214" t="b">
        <v>0</v>
      </c>
      <c r="G66" s="3215" t="b">
        <v>0</v>
      </c>
      <c r="H66" s="600">
        <v>3.0</v>
      </c>
      <c r="I66" s="3216">
        <v>2.0</v>
      </c>
      <c r="J66" s="3224" t="s">
        <v>58</v>
      </c>
      <c r="K66" s="377">
        <f t="shared" si="1"/>
        <v>5</v>
      </c>
      <c r="L66" s="3216">
        <v>10.0</v>
      </c>
      <c r="M66" s="377">
        <f t="shared" si="2"/>
        <v>13</v>
      </c>
      <c r="N66" s="3218">
        <v>19.0</v>
      </c>
      <c r="O66" s="600">
        <v>31.0</v>
      </c>
      <c r="P66" s="3216">
        <v>40.0</v>
      </c>
      <c r="Q66" s="3216">
        <v>23.0</v>
      </c>
      <c r="R66" s="3218">
        <v>30.0</v>
      </c>
      <c r="S66" s="377">
        <f t="shared" si="3"/>
        <v>23</v>
      </c>
      <c r="T66" s="3225">
        <v>103.0</v>
      </c>
      <c r="U66" s="369">
        <f t="shared" si="4"/>
        <v>77</v>
      </c>
      <c r="V66" s="3225">
        <v>0.75</v>
      </c>
      <c r="W66" s="369">
        <f t="shared" si="5"/>
        <v>55</v>
      </c>
      <c r="X66" s="3225">
        <v>1.6</v>
      </c>
      <c r="Y66" s="369">
        <f t="shared" si="6"/>
        <v>29</v>
      </c>
      <c r="Z66" s="3225">
        <v>1.12</v>
      </c>
      <c r="AA66" s="369">
        <f t="shared" si="7"/>
        <v>37</v>
      </c>
      <c r="AB66" s="3225">
        <v>1.6</v>
      </c>
      <c r="AC66" s="369">
        <f t="shared" si="9"/>
        <v>55</v>
      </c>
      <c r="AD66" s="3225">
        <v>2.24</v>
      </c>
      <c r="AE66" s="3226">
        <v>65.0</v>
      </c>
      <c r="AF66" s="3227">
        <v>57.0</v>
      </c>
      <c r="AG66" s="3227">
        <v>52.0</v>
      </c>
    </row>
    <row r="67">
      <c r="A67" s="3222" t="s">
        <v>4132</v>
      </c>
      <c r="B67" s="3223" t="s">
        <v>6233</v>
      </c>
      <c r="C67" s="2529" t="s">
        <v>303</v>
      </c>
      <c r="D67" s="3214"/>
      <c r="E67" s="3214"/>
      <c r="F67" s="3214"/>
      <c r="G67" s="3215"/>
      <c r="H67" s="600">
        <v>3.0</v>
      </c>
      <c r="I67" s="3216">
        <v>2.0</v>
      </c>
      <c r="J67" s="3224" t="s">
        <v>58</v>
      </c>
      <c r="K67" s="377">
        <f t="shared" si="1"/>
        <v>5</v>
      </c>
      <c r="L67" s="3216">
        <v>10.0</v>
      </c>
      <c r="M67" s="377">
        <f t="shared" si="2"/>
        <v>13</v>
      </c>
      <c r="N67" s="3218">
        <v>19.0</v>
      </c>
      <c r="O67" s="600">
        <v>31.0</v>
      </c>
      <c r="P67" s="3216">
        <v>40.0</v>
      </c>
      <c r="Q67" s="3216">
        <v>23.0</v>
      </c>
      <c r="R67" s="3218">
        <v>30.0</v>
      </c>
      <c r="S67" s="377">
        <f t="shared" si="3"/>
        <v>23</v>
      </c>
      <c r="T67" s="3225">
        <v>103.0</v>
      </c>
      <c r="U67" s="369">
        <f t="shared" si="4"/>
        <v>72</v>
      </c>
      <c r="V67" s="3225">
        <v>0.825</v>
      </c>
      <c r="W67" s="369">
        <f t="shared" si="5"/>
        <v>34</v>
      </c>
      <c r="X67" s="3225">
        <v>1.76</v>
      </c>
      <c r="Y67" s="369">
        <f t="shared" si="6"/>
        <v>29</v>
      </c>
      <c r="Z67" s="3225">
        <v>1.12</v>
      </c>
      <c r="AA67" s="369">
        <f t="shared" si="7"/>
        <v>37</v>
      </c>
      <c r="AB67" s="3225">
        <v>1.6</v>
      </c>
      <c r="AC67" s="369">
        <f t="shared" si="9"/>
        <v>55</v>
      </c>
      <c r="AD67" s="3225">
        <v>2.24</v>
      </c>
      <c r="AE67" s="3226">
        <v>66.0</v>
      </c>
      <c r="AF67" s="3228">
        <v>81.0</v>
      </c>
      <c r="AG67" s="3227" t="s">
        <v>504</v>
      </c>
    </row>
    <row r="68">
      <c r="A68" s="3212">
        <v>61.0</v>
      </c>
      <c r="B68" s="3223" t="s">
        <v>6234</v>
      </c>
      <c r="C68" s="2529" t="s">
        <v>303</v>
      </c>
      <c r="D68" s="3214" t="b">
        <v>0</v>
      </c>
      <c r="E68" s="3214" t="b">
        <v>1</v>
      </c>
      <c r="F68" s="3214" t="b">
        <v>0</v>
      </c>
      <c r="G68" s="3215" t="b">
        <v>0</v>
      </c>
      <c r="H68" s="600">
        <v>3.0</v>
      </c>
      <c r="I68" s="3216">
        <v>2.0</v>
      </c>
      <c r="J68" s="3224" t="s">
        <v>58</v>
      </c>
      <c r="K68" s="377">
        <f t="shared" si="1"/>
        <v>5</v>
      </c>
      <c r="L68" s="3216">
        <v>10.0</v>
      </c>
      <c r="M68" s="377">
        <f t="shared" si="2"/>
        <v>13</v>
      </c>
      <c r="N68" s="3218">
        <v>19.0</v>
      </c>
      <c r="O68" s="600" t="s">
        <v>6235</v>
      </c>
      <c r="P68" s="3216" t="s">
        <v>6236</v>
      </c>
      <c r="Q68" s="3216" t="s">
        <v>6237</v>
      </c>
      <c r="R68" s="3218" t="s">
        <v>6238</v>
      </c>
      <c r="S68" s="377">
        <f t="shared" si="3"/>
        <v>27</v>
      </c>
      <c r="T68" s="3225">
        <v>100.0</v>
      </c>
      <c r="U68" s="369">
        <f t="shared" si="4"/>
        <v>34</v>
      </c>
      <c r="V68" s="3225">
        <v>1.155</v>
      </c>
      <c r="W68" s="369">
        <f t="shared" si="5"/>
        <v>11</v>
      </c>
      <c r="X68" s="3225">
        <v>2.167</v>
      </c>
      <c r="Y68" s="369">
        <f t="shared" si="6"/>
        <v>19</v>
      </c>
      <c r="Z68" s="3225">
        <v>1.155</v>
      </c>
      <c r="AA68" s="369">
        <f t="shared" si="7"/>
        <v>25</v>
      </c>
      <c r="AB68" s="3225">
        <v>1.68</v>
      </c>
      <c r="AC68" s="369">
        <f t="shared" si="9"/>
        <v>26</v>
      </c>
      <c r="AD68" s="3225">
        <v>2.688</v>
      </c>
      <c r="AE68" s="3226">
        <v>67.0</v>
      </c>
      <c r="AF68" s="3227">
        <v>58.0</v>
      </c>
      <c r="AG68" s="3227">
        <v>53.0</v>
      </c>
    </row>
    <row r="69">
      <c r="A69" s="3212">
        <v>62.0</v>
      </c>
      <c r="B69" s="3223" t="s">
        <v>6239</v>
      </c>
      <c r="C69" s="2529" t="s">
        <v>303</v>
      </c>
      <c r="D69" s="3214" t="b">
        <v>0</v>
      </c>
      <c r="E69" s="3214" t="b">
        <v>0</v>
      </c>
      <c r="F69" s="3214" t="b">
        <v>0</v>
      </c>
      <c r="G69" s="3215" t="b">
        <v>0</v>
      </c>
      <c r="H69" s="600">
        <v>3.0</v>
      </c>
      <c r="I69" s="3216">
        <v>2.0</v>
      </c>
      <c r="J69" s="3224" t="s">
        <v>58</v>
      </c>
      <c r="K69" s="377">
        <f t="shared" si="1"/>
        <v>1</v>
      </c>
      <c r="L69" s="3216">
        <v>7.0</v>
      </c>
      <c r="M69" s="377">
        <f t="shared" si="2"/>
        <v>13</v>
      </c>
      <c r="N69" s="3218">
        <v>19.0</v>
      </c>
      <c r="O69" s="600">
        <v>37.0</v>
      </c>
      <c r="P69" s="3216">
        <v>50.0</v>
      </c>
      <c r="Q69" s="3216">
        <v>26.0</v>
      </c>
      <c r="R69" s="3218">
        <v>35.0</v>
      </c>
      <c r="S69" s="377">
        <f t="shared" si="3"/>
        <v>29</v>
      </c>
      <c r="T69" s="3225">
        <v>98.0</v>
      </c>
      <c r="U69" s="369">
        <f t="shared" si="4"/>
        <v>26</v>
      </c>
      <c r="V69" s="3225">
        <v>1.208</v>
      </c>
      <c r="W69" s="369">
        <f t="shared" si="5"/>
        <v>56</v>
      </c>
      <c r="X69" s="3225">
        <v>1.595</v>
      </c>
      <c r="Y69" s="369">
        <f t="shared" si="6"/>
        <v>50</v>
      </c>
      <c r="Z69" s="3225">
        <v>1.019</v>
      </c>
      <c r="AA69" s="369">
        <f t="shared" si="7"/>
        <v>28</v>
      </c>
      <c r="AB69" s="3225">
        <v>1.65</v>
      </c>
      <c r="AC69" s="369">
        <f t="shared" si="9"/>
        <v>29</v>
      </c>
      <c r="AD69" s="3225">
        <v>2.64</v>
      </c>
      <c r="AE69" s="3226">
        <v>68.0</v>
      </c>
      <c r="AF69" s="3227">
        <v>59.0</v>
      </c>
      <c r="AG69" s="3227">
        <v>54.0</v>
      </c>
    </row>
    <row r="70">
      <c r="A70" s="3222">
        <v>63.0</v>
      </c>
      <c r="B70" s="3223" t="s">
        <v>6240</v>
      </c>
      <c r="C70" s="2529" t="s">
        <v>303</v>
      </c>
      <c r="D70" s="3214" t="b">
        <v>0</v>
      </c>
      <c r="E70" s="3214" t="b">
        <v>1</v>
      </c>
      <c r="F70" s="3214" t="b">
        <v>1</v>
      </c>
      <c r="G70" s="3215" t="b">
        <v>0</v>
      </c>
      <c r="H70" s="600">
        <v>3.0</v>
      </c>
      <c r="I70" s="3216">
        <v>2.0</v>
      </c>
      <c r="J70" s="3224" t="s">
        <v>58</v>
      </c>
      <c r="K70" s="377">
        <f t="shared" si="1"/>
        <v>5</v>
      </c>
      <c r="L70" s="3216">
        <v>10.0</v>
      </c>
      <c r="M70" s="377">
        <f t="shared" si="2"/>
        <v>13</v>
      </c>
      <c r="N70" s="3218">
        <v>19.0</v>
      </c>
      <c r="O70" s="600">
        <v>38.0</v>
      </c>
      <c r="P70" s="3216">
        <v>50.0</v>
      </c>
      <c r="Q70" s="3216">
        <v>27.0</v>
      </c>
      <c r="R70" s="3218">
        <v>35.0</v>
      </c>
      <c r="S70" s="377">
        <f t="shared" si="3"/>
        <v>67</v>
      </c>
      <c r="T70" s="3225">
        <v>81.0</v>
      </c>
      <c r="U70" s="369">
        <f t="shared" si="4"/>
        <v>57</v>
      </c>
      <c r="V70" s="3225">
        <v>0.945</v>
      </c>
      <c r="W70" s="369">
        <f t="shared" si="5"/>
        <v>34</v>
      </c>
      <c r="X70" s="3225">
        <v>1.76</v>
      </c>
      <c r="Y70" s="369">
        <f t="shared" si="6"/>
        <v>50</v>
      </c>
      <c r="Z70" s="3225">
        <v>1.019</v>
      </c>
      <c r="AA70" s="369">
        <f t="shared" si="7"/>
        <v>17</v>
      </c>
      <c r="AB70" s="3225">
        <v>1.77</v>
      </c>
      <c r="AC70" s="369">
        <f t="shared" si="9"/>
        <v>17</v>
      </c>
      <c r="AD70" s="3225">
        <v>2.832</v>
      </c>
      <c r="AE70" s="3226">
        <v>69.0</v>
      </c>
      <c r="AF70" s="3227">
        <v>60.0</v>
      </c>
      <c r="AG70" s="3227">
        <v>55.0</v>
      </c>
    </row>
    <row r="71">
      <c r="A71" s="3222">
        <v>64.0</v>
      </c>
      <c r="B71" s="3213" t="s">
        <v>6241</v>
      </c>
      <c r="C71" s="2529" t="s">
        <v>303</v>
      </c>
      <c r="D71" s="3214" t="b">
        <v>1</v>
      </c>
      <c r="E71" s="3216" t="b">
        <v>1</v>
      </c>
      <c r="F71" s="3216" t="b">
        <v>0</v>
      </c>
      <c r="G71" s="3215" t="b">
        <v>0</v>
      </c>
      <c r="H71" s="600">
        <v>3.0</v>
      </c>
      <c r="I71" s="3216">
        <v>2.0</v>
      </c>
      <c r="J71" s="3224" t="s">
        <v>58</v>
      </c>
      <c r="K71" s="377">
        <f t="shared" si="1"/>
        <v>52</v>
      </c>
      <c r="L71" s="3216">
        <v>12.0</v>
      </c>
      <c r="M71" s="377">
        <f t="shared" si="2"/>
        <v>13</v>
      </c>
      <c r="N71" s="3218">
        <v>19.0</v>
      </c>
      <c r="O71" s="600">
        <v>40.0</v>
      </c>
      <c r="P71" s="3216">
        <v>52.0</v>
      </c>
      <c r="Q71" s="3216">
        <v>27.0</v>
      </c>
      <c r="R71" s="3218">
        <v>36.0</v>
      </c>
      <c r="S71" s="377">
        <f t="shared" si="3"/>
        <v>42</v>
      </c>
      <c r="T71" s="3225">
        <v>94.0</v>
      </c>
      <c r="U71" s="369">
        <f t="shared" si="4"/>
        <v>39</v>
      </c>
      <c r="V71" s="3225">
        <v>1.134</v>
      </c>
      <c r="W71" s="369">
        <f t="shared" si="5"/>
        <v>23</v>
      </c>
      <c r="X71" s="3225">
        <v>1.925</v>
      </c>
      <c r="Y71" s="369">
        <f t="shared" si="6"/>
        <v>12</v>
      </c>
      <c r="Z71" s="3225">
        <v>1.208</v>
      </c>
      <c r="AA71" s="369">
        <f t="shared" si="7"/>
        <v>41</v>
      </c>
      <c r="AB71" s="3225">
        <v>1.58</v>
      </c>
      <c r="AC71" s="369">
        <f t="shared" si="9"/>
        <v>38</v>
      </c>
      <c r="AD71" s="3225">
        <v>2.528</v>
      </c>
      <c r="AE71" s="3226">
        <v>70.0</v>
      </c>
      <c r="AF71" s="3227">
        <v>61.0</v>
      </c>
      <c r="AG71" s="3227" t="s">
        <v>504</v>
      </c>
    </row>
    <row r="72">
      <c r="A72" s="3222">
        <v>65.0</v>
      </c>
      <c r="B72" s="3223" t="s">
        <v>6242</v>
      </c>
      <c r="C72" s="2529" t="s">
        <v>194</v>
      </c>
      <c r="D72" s="3214" t="b">
        <v>0</v>
      </c>
      <c r="E72" s="3214" t="b">
        <v>0</v>
      </c>
      <c r="F72" s="3214" t="b">
        <v>0</v>
      </c>
      <c r="G72" s="3215" t="b">
        <v>0</v>
      </c>
      <c r="H72" s="600">
        <v>3.0</v>
      </c>
      <c r="I72" s="3216">
        <v>2.0</v>
      </c>
      <c r="J72" s="3224" t="s">
        <v>58</v>
      </c>
      <c r="K72" s="377">
        <f t="shared" si="1"/>
        <v>5</v>
      </c>
      <c r="L72" s="3216">
        <v>10.0</v>
      </c>
      <c r="M72" s="377">
        <f t="shared" si="2"/>
        <v>13</v>
      </c>
      <c r="N72" s="3218">
        <v>19.0</v>
      </c>
      <c r="O72" s="600">
        <v>35.0</v>
      </c>
      <c r="P72" s="3216">
        <v>51.0</v>
      </c>
      <c r="Q72" s="3216">
        <v>23.0</v>
      </c>
      <c r="R72" s="3218">
        <v>34.0</v>
      </c>
      <c r="S72" s="377">
        <f t="shared" si="3"/>
        <v>12</v>
      </c>
      <c r="T72" s="3225">
        <v>107.0</v>
      </c>
      <c r="U72" s="369">
        <f t="shared" si="4"/>
        <v>47</v>
      </c>
      <c r="V72" s="3225">
        <v>1.1</v>
      </c>
      <c r="W72" s="369">
        <f t="shared" si="5"/>
        <v>9</v>
      </c>
      <c r="X72" s="3225">
        <v>2.2</v>
      </c>
      <c r="Y72" s="369">
        <f t="shared" si="6"/>
        <v>41</v>
      </c>
      <c r="Z72" s="3225">
        <v>1.05</v>
      </c>
      <c r="AA72" s="369">
        <f t="shared" si="7"/>
        <v>16</v>
      </c>
      <c r="AB72" s="3225">
        <v>1.78</v>
      </c>
      <c r="AC72" s="369">
        <f t="shared" si="9"/>
        <v>16</v>
      </c>
      <c r="AD72" s="3225">
        <v>2.848</v>
      </c>
      <c r="AE72" s="3226">
        <v>71.0</v>
      </c>
      <c r="AF72" s="3227">
        <v>62.0</v>
      </c>
      <c r="AG72" s="3227" t="s">
        <v>504</v>
      </c>
    </row>
    <row r="73">
      <c r="A73" s="3212">
        <v>66.0</v>
      </c>
      <c r="B73" s="3223" t="s">
        <v>6243</v>
      </c>
      <c r="C73" s="2529" t="s">
        <v>303</v>
      </c>
      <c r="D73" s="3216" t="b">
        <v>1</v>
      </c>
      <c r="E73" s="3214" t="b">
        <v>0</v>
      </c>
      <c r="F73" s="3214" t="b">
        <v>0</v>
      </c>
      <c r="G73" s="3218" t="b">
        <v>0</v>
      </c>
      <c r="H73" s="600">
        <v>3.0</v>
      </c>
      <c r="I73" s="3216">
        <v>2.0</v>
      </c>
      <c r="J73" s="3224" t="s">
        <v>58</v>
      </c>
      <c r="K73" s="377">
        <f t="shared" si="1"/>
        <v>5</v>
      </c>
      <c r="L73" s="3216">
        <v>10.0</v>
      </c>
      <c r="M73" s="377">
        <f t="shared" si="2"/>
        <v>13</v>
      </c>
      <c r="N73" s="3218">
        <v>19.0</v>
      </c>
      <c r="O73" s="600">
        <v>41.0</v>
      </c>
      <c r="P73" s="3216">
        <v>51.0</v>
      </c>
      <c r="Q73" s="3216">
        <v>29.0</v>
      </c>
      <c r="R73" s="3218">
        <v>36.0</v>
      </c>
      <c r="S73" s="377">
        <f t="shared" si="3"/>
        <v>12</v>
      </c>
      <c r="T73" s="3225">
        <v>107.0</v>
      </c>
      <c r="U73" s="369">
        <f t="shared" si="4"/>
        <v>74</v>
      </c>
      <c r="V73" s="3225">
        <v>0.76</v>
      </c>
      <c r="W73" s="369">
        <f t="shared" si="5"/>
        <v>66</v>
      </c>
      <c r="X73" s="3225">
        <v>1.52</v>
      </c>
      <c r="Y73" s="369">
        <f t="shared" si="6"/>
        <v>65</v>
      </c>
      <c r="Z73" s="3225">
        <v>0.94</v>
      </c>
      <c r="AA73" s="369">
        <f t="shared" si="7"/>
        <v>7</v>
      </c>
      <c r="AB73" s="3225">
        <v>1.85</v>
      </c>
      <c r="AC73" s="369">
        <f t="shared" si="9"/>
        <v>7</v>
      </c>
      <c r="AD73" s="3225">
        <v>2.96</v>
      </c>
      <c r="AE73" s="3226">
        <v>72.0</v>
      </c>
      <c r="AF73" s="3227">
        <v>63.0</v>
      </c>
      <c r="AG73" s="3227" t="s">
        <v>504</v>
      </c>
    </row>
    <row r="74">
      <c r="A74" s="3222" t="s">
        <v>4793</v>
      </c>
      <c r="B74" s="3241" t="s">
        <v>6244</v>
      </c>
      <c r="C74" s="2529" t="s">
        <v>303</v>
      </c>
      <c r="D74" s="3216" t="b">
        <v>1</v>
      </c>
      <c r="E74" s="3214" t="b">
        <v>0</v>
      </c>
      <c r="F74" s="3214" t="b">
        <v>0</v>
      </c>
      <c r="G74" s="3218" t="b">
        <v>0</v>
      </c>
      <c r="H74" s="600">
        <v>3.0</v>
      </c>
      <c r="I74" s="3216">
        <v>2.0</v>
      </c>
      <c r="J74" s="3224" t="s">
        <v>58</v>
      </c>
      <c r="K74" s="377">
        <f t="shared" si="1"/>
        <v>5</v>
      </c>
      <c r="L74" s="3216">
        <v>10.0</v>
      </c>
      <c r="M74" s="377">
        <f t="shared" si="2"/>
        <v>13</v>
      </c>
      <c r="N74" s="3218">
        <v>19.0</v>
      </c>
      <c r="O74" s="600">
        <v>41.0</v>
      </c>
      <c r="P74" s="3216">
        <v>51.0</v>
      </c>
      <c r="Q74" s="3216">
        <v>29.0</v>
      </c>
      <c r="R74" s="3218">
        <v>36.0</v>
      </c>
      <c r="S74" s="377">
        <f t="shared" si="3"/>
        <v>12</v>
      </c>
      <c r="T74" s="3225">
        <v>107.0</v>
      </c>
      <c r="U74" s="369">
        <f t="shared" si="4"/>
        <v>74</v>
      </c>
      <c r="V74" s="3225">
        <v>0.76</v>
      </c>
      <c r="W74" s="369">
        <f t="shared" si="5"/>
        <v>66</v>
      </c>
      <c r="X74" s="3225">
        <v>1.52</v>
      </c>
      <c r="Y74" s="369">
        <f t="shared" si="6"/>
        <v>65</v>
      </c>
      <c r="Z74" s="3225">
        <v>0.94</v>
      </c>
      <c r="AA74" s="369">
        <f t="shared" si="7"/>
        <v>7</v>
      </c>
      <c r="AB74" s="3225">
        <v>1.85</v>
      </c>
      <c r="AC74" s="369">
        <f t="shared" si="9"/>
        <v>7</v>
      </c>
      <c r="AD74" s="3225">
        <v>2.96</v>
      </c>
      <c r="AE74" s="3226">
        <v>73.0</v>
      </c>
      <c r="AF74" s="3228">
        <v>82.0</v>
      </c>
      <c r="AG74" s="3227" t="s">
        <v>504</v>
      </c>
    </row>
    <row r="75">
      <c r="A75" s="3212">
        <v>67.0</v>
      </c>
      <c r="B75" s="3213" t="s">
        <v>6246</v>
      </c>
      <c r="C75" s="2529" t="s">
        <v>303</v>
      </c>
      <c r="D75" s="3214" t="b">
        <v>0</v>
      </c>
      <c r="E75" s="3214" t="b">
        <v>0</v>
      </c>
      <c r="F75" s="3214" t="b">
        <v>0</v>
      </c>
      <c r="G75" s="3215" t="b">
        <v>0</v>
      </c>
      <c r="H75" s="600">
        <v>3.0</v>
      </c>
      <c r="I75" s="3216">
        <v>2.0</v>
      </c>
      <c r="J75" s="3224" t="s">
        <v>66</v>
      </c>
      <c r="K75" s="377">
        <f t="shared" si="1"/>
        <v>5</v>
      </c>
      <c r="L75" s="3216">
        <v>10.0</v>
      </c>
      <c r="M75" s="377">
        <f t="shared" si="2"/>
        <v>74</v>
      </c>
      <c r="N75" s="3218">
        <v>21.0</v>
      </c>
      <c r="O75" s="600">
        <v>32.0</v>
      </c>
      <c r="P75" s="3216">
        <v>48.0</v>
      </c>
      <c r="Q75" s="3216">
        <v>21.0</v>
      </c>
      <c r="R75" s="3218">
        <v>34.0</v>
      </c>
      <c r="S75" s="377">
        <f t="shared" si="3"/>
        <v>2</v>
      </c>
      <c r="T75" s="3225">
        <v>133.0</v>
      </c>
      <c r="U75" s="369">
        <f t="shared" si="4"/>
        <v>67</v>
      </c>
      <c r="V75" s="3225">
        <v>0.903</v>
      </c>
      <c r="W75" s="369">
        <f t="shared" si="5"/>
        <v>70</v>
      </c>
      <c r="X75" s="3225">
        <v>1.485</v>
      </c>
      <c r="Y75" s="369">
        <f t="shared" si="6"/>
        <v>64</v>
      </c>
      <c r="Z75" s="3225">
        <v>0.945</v>
      </c>
      <c r="AA75" s="369">
        <f t="shared" si="7"/>
        <v>23</v>
      </c>
      <c r="AB75" s="3225">
        <v>1.7</v>
      </c>
      <c r="AC75" s="369">
        <f t="shared" si="9"/>
        <v>24</v>
      </c>
      <c r="AD75" s="3225">
        <v>2.72</v>
      </c>
      <c r="AE75" s="3226">
        <v>74.0</v>
      </c>
      <c r="AF75" s="3227">
        <v>64.0</v>
      </c>
      <c r="AG75" s="3227" t="s">
        <v>504</v>
      </c>
    </row>
    <row r="76">
      <c r="A76" s="3222">
        <v>68.0</v>
      </c>
      <c r="B76" s="3223" t="s">
        <v>6247</v>
      </c>
      <c r="C76" s="2529" t="s">
        <v>303</v>
      </c>
      <c r="D76" s="3214"/>
      <c r="E76" s="3214"/>
      <c r="F76" s="3214"/>
      <c r="G76" s="3218" t="b">
        <v>0</v>
      </c>
      <c r="H76" s="600">
        <v>3.0</v>
      </c>
      <c r="I76" s="3216">
        <v>2.0</v>
      </c>
      <c r="J76" s="3224" t="s">
        <v>58</v>
      </c>
      <c r="K76" s="377">
        <f t="shared" si="1"/>
        <v>5</v>
      </c>
      <c r="L76" s="3216">
        <v>10.0</v>
      </c>
      <c r="M76" s="377">
        <f t="shared" si="2"/>
        <v>13</v>
      </c>
      <c r="N76" s="3218">
        <v>19.0</v>
      </c>
      <c r="O76" s="600">
        <v>42.0</v>
      </c>
      <c r="P76" s="3216">
        <v>58.0</v>
      </c>
      <c r="Q76" s="3216">
        <v>29.0</v>
      </c>
      <c r="R76" s="3218">
        <v>40.0</v>
      </c>
      <c r="S76" s="377">
        <f t="shared" si="3"/>
        <v>58</v>
      </c>
      <c r="T76" s="3225">
        <v>88.0</v>
      </c>
      <c r="U76" s="369">
        <f t="shared" si="4"/>
        <v>37</v>
      </c>
      <c r="V76" s="3225">
        <v>1.14</v>
      </c>
      <c r="W76" s="369">
        <f t="shared" si="5"/>
        <v>71</v>
      </c>
      <c r="X76" s="3225">
        <v>1.48</v>
      </c>
      <c r="Y76" s="369">
        <f t="shared" si="6"/>
        <v>49</v>
      </c>
      <c r="Z76" s="3225">
        <v>1.02</v>
      </c>
      <c r="AA76" s="369">
        <f t="shared" si="7"/>
        <v>69</v>
      </c>
      <c r="AB76" s="3225">
        <v>1.3</v>
      </c>
      <c r="AC76" s="369">
        <f t="shared" si="9"/>
        <v>69</v>
      </c>
      <c r="AD76" s="3225">
        <v>2.08</v>
      </c>
      <c r="AE76" s="3226">
        <v>75.0</v>
      </c>
      <c r="AF76" s="3227">
        <v>65.0</v>
      </c>
      <c r="AG76" s="3227" t="s">
        <v>504</v>
      </c>
    </row>
    <row r="77">
      <c r="A77" s="3212">
        <v>69.0</v>
      </c>
      <c r="B77" s="3198" t="s">
        <v>6248</v>
      </c>
      <c r="C77" s="2529" t="s">
        <v>303</v>
      </c>
      <c r="D77" s="3214"/>
      <c r="E77" s="3214"/>
      <c r="F77" s="3214"/>
      <c r="G77" s="3215"/>
      <c r="H77" s="600">
        <v>3.0</v>
      </c>
      <c r="I77" s="3216">
        <v>2.0</v>
      </c>
      <c r="J77" s="3224" t="s">
        <v>58</v>
      </c>
      <c r="K77" s="377">
        <f t="shared" si="1"/>
        <v>5</v>
      </c>
      <c r="L77" s="3216">
        <v>10.0</v>
      </c>
      <c r="M77" s="377">
        <f t="shared" si="2"/>
        <v>13</v>
      </c>
      <c r="N77" s="3218">
        <v>19.0</v>
      </c>
      <c r="O77" s="600">
        <v>30.0</v>
      </c>
      <c r="P77" s="3216">
        <v>43.0</v>
      </c>
      <c r="Q77" s="3216">
        <v>21.0</v>
      </c>
      <c r="R77" s="3218">
        <v>31.0</v>
      </c>
      <c r="S77" s="377">
        <f t="shared" si="3"/>
        <v>6</v>
      </c>
      <c r="T77" s="3225">
        <v>116.0</v>
      </c>
      <c r="U77" s="369">
        <f t="shared" si="4"/>
        <v>79</v>
      </c>
      <c r="V77" s="3225">
        <v>0.62</v>
      </c>
      <c r="W77" s="369">
        <f t="shared" si="5"/>
        <v>79</v>
      </c>
      <c r="X77" s="3225">
        <v>1.18</v>
      </c>
      <c r="Y77" s="369">
        <f t="shared" si="6"/>
        <v>73</v>
      </c>
      <c r="Z77" s="3225">
        <v>0.88</v>
      </c>
      <c r="AA77" s="369">
        <f t="shared" si="7"/>
        <v>19</v>
      </c>
      <c r="AB77" s="3225">
        <v>1.76</v>
      </c>
      <c r="AC77" s="369">
        <f t="shared" si="9"/>
        <v>19</v>
      </c>
      <c r="AD77" s="3225">
        <v>2.816</v>
      </c>
      <c r="AE77" s="3226">
        <v>76.0</v>
      </c>
      <c r="AF77" s="3227">
        <v>66.0</v>
      </c>
      <c r="AG77" s="3227" t="s">
        <v>504</v>
      </c>
    </row>
    <row r="78">
      <c r="A78" s="3253">
        <v>70.0</v>
      </c>
      <c r="B78" s="3198" t="s">
        <v>6249</v>
      </c>
      <c r="C78" s="3254" t="s">
        <v>303</v>
      </c>
      <c r="D78" s="3255" t="b">
        <v>0</v>
      </c>
      <c r="E78" s="3255" t="b">
        <v>0</v>
      </c>
      <c r="F78" s="3255" t="b">
        <v>0</v>
      </c>
      <c r="G78" s="3256" t="b">
        <v>0</v>
      </c>
      <c r="H78" s="3085">
        <v>3.0</v>
      </c>
      <c r="I78" s="3258">
        <v>2.0</v>
      </c>
      <c r="J78" s="3260" t="s">
        <v>58</v>
      </c>
      <c r="K78" s="377">
        <f t="shared" si="1"/>
        <v>5</v>
      </c>
      <c r="L78" s="3258">
        <v>10.0</v>
      </c>
      <c r="M78" s="377">
        <f t="shared" si="2"/>
        <v>78</v>
      </c>
      <c r="N78" s="3261">
        <v>24.0</v>
      </c>
      <c r="O78" s="3085">
        <v>31.0</v>
      </c>
      <c r="P78" s="3258">
        <v>45.0</v>
      </c>
      <c r="Q78" s="3258">
        <v>23.0</v>
      </c>
      <c r="R78" s="3261">
        <v>34.0</v>
      </c>
      <c r="S78" s="377">
        <f t="shared" si="3"/>
        <v>8</v>
      </c>
      <c r="T78" s="3258">
        <v>112.0</v>
      </c>
      <c r="U78" s="369">
        <f t="shared" si="4"/>
        <v>74</v>
      </c>
      <c r="V78" s="3258">
        <v>0.76</v>
      </c>
      <c r="W78" s="369">
        <f t="shared" si="5"/>
        <v>41</v>
      </c>
      <c r="X78" s="3258">
        <v>1.72</v>
      </c>
      <c r="Y78" s="369">
        <f t="shared" si="6"/>
        <v>56</v>
      </c>
      <c r="Z78" s="3258">
        <v>1.0</v>
      </c>
      <c r="AA78" s="369">
        <f t="shared" si="7"/>
        <v>2</v>
      </c>
      <c r="AB78" s="3258">
        <v>1.95</v>
      </c>
      <c r="AC78" s="369">
        <f t="shared" si="9"/>
        <v>23</v>
      </c>
      <c r="AD78" s="3085">
        <v>2.73</v>
      </c>
      <c r="AE78" s="3226">
        <v>77.0</v>
      </c>
      <c r="AF78" s="3227">
        <v>67.0</v>
      </c>
      <c r="AG78" s="3227" t="s">
        <v>504</v>
      </c>
    </row>
    <row r="79">
      <c r="A79" s="3253">
        <v>71.0</v>
      </c>
      <c r="B79" s="3198" t="s">
        <v>6250</v>
      </c>
      <c r="C79" s="3254" t="s">
        <v>303</v>
      </c>
      <c r="D79" s="3255" t="b">
        <v>0</v>
      </c>
      <c r="E79" s="3258" t="b">
        <v>1</v>
      </c>
      <c r="F79" s="3255" t="b">
        <v>0</v>
      </c>
      <c r="G79" s="3256" t="b">
        <v>0</v>
      </c>
      <c r="H79" s="3085">
        <v>3.0</v>
      </c>
      <c r="I79" s="3258">
        <v>2.0</v>
      </c>
      <c r="J79" s="3260" t="s">
        <v>58</v>
      </c>
      <c r="K79" s="377">
        <f t="shared" si="1"/>
        <v>5</v>
      </c>
      <c r="L79" s="3258">
        <v>10.0</v>
      </c>
      <c r="M79" s="377">
        <f t="shared" si="2"/>
        <v>13</v>
      </c>
      <c r="N79" s="3261">
        <v>19.0</v>
      </c>
      <c r="O79" s="3085">
        <v>30.0</v>
      </c>
      <c r="P79" s="3258">
        <v>45.0</v>
      </c>
      <c r="Q79" s="3258">
        <v>20.0</v>
      </c>
      <c r="R79" s="3261">
        <v>30.0</v>
      </c>
      <c r="S79" s="377">
        <f t="shared" si="3"/>
        <v>46</v>
      </c>
      <c r="T79" s="3258">
        <v>93.0</v>
      </c>
      <c r="U79" s="369">
        <f t="shared" si="4"/>
        <v>42</v>
      </c>
      <c r="V79" s="3258">
        <v>1.12</v>
      </c>
      <c r="W79" s="369">
        <f t="shared" si="5"/>
        <v>16</v>
      </c>
      <c r="X79" s="3258">
        <v>2.06</v>
      </c>
      <c r="Y79" s="369">
        <f t="shared" si="6"/>
        <v>36</v>
      </c>
      <c r="Z79" s="3258">
        <v>1.1</v>
      </c>
      <c r="AA79" s="369">
        <f t="shared" si="7"/>
        <v>34</v>
      </c>
      <c r="AB79" s="3258">
        <v>1.63</v>
      </c>
      <c r="AC79" s="369">
        <f t="shared" si="9"/>
        <v>4</v>
      </c>
      <c r="AD79" s="3085">
        <v>3.097</v>
      </c>
      <c r="AE79" s="3263">
        <v>78.0</v>
      </c>
      <c r="AF79" s="3228">
        <v>68.0</v>
      </c>
      <c r="AG79" s="3227"/>
    </row>
    <row r="80">
      <c r="A80" s="3253">
        <v>72.0</v>
      </c>
      <c r="B80" s="3264" t="s">
        <v>6251</v>
      </c>
      <c r="C80" s="3265" t="s">
        <v>303</v>
      </c>
      <c r="D80" s="3214" t="b">
        <v>0</v>
      </c>
      <c r="E80" s="3214" t="b">
        <v>0</v>
      </c>
      <c r="F80" s="3214" t="b">
        <v>0</v>
      </c>
      <c r="G80" s="3215" t="b">
        <v>0</v>
      </c>
      <c r="H80" s="600">
        <v>3.0</v>
      </c>
      <c r="I80" s="3216">
        <v>2.0</v>
      </c>
      <c r="J80" s="3267" t="s">
        <v>58</v>
      </c>
      <c r="K80" s="377">
        <f t="shared" si="1"/>
        <v>5</v>
      </c>
      <c r="L80" s="3216">
        <v>10.0</v>
      </c>
      <c r="M80" s="377">
        <f t="shared" si="2"/>
        <v>13</v>
      </c>
      <c r="N80" s="3218">
        <v>19.0</v>
      </c>
      <c r="O80" s="600">
        <v>36.0</v>
      </c>
      <c r="P80" s="3216">
        <v>47.0</v>
      </c>
      <c r="Q80" s="3216">
        <v>25.0</v>
      </c>
      <c r="R80" s="3218">
        <v>33.0</v>
      </c>
      <c r="S80" s="377">
        <f t="shared" si="3"/>
        <v>26</v>
      </c>
      <c r="T80" s="3268">
        <v>101.0</v>
      </c>
      <c r="U80" s="377">
        <f t="shared" si="4"/>
        <v>55</v>
      </c>
      <c r="V80" s="3268">
        <v>0.98</v>
      </c>
      <c r="W80" s="377">
        <f t="shared" si="5"/>
        <v>29</v>
      </c>
      <c r="X80" s="3268">
        <v>1.84</v>
      </c>
      <c r="Y80" s="377">
        <f t="shared" si="6"/>
        <v>53</v>
      </c>
      <c r="Z80" s="3268">
        <v>1.01</v>
      </c>
      <c r="AA80" s="377">
        <f t="shared" si="7"/>
        <v>45</v>
      </c>
      <c r="AB80" s="3268">
        <v>1.57</v>
      </c>
      <c r="AC80" s="377">
        <f t="shared" si="9"/>
        <v>42</v>
      </c>
      <c r="AD80" s="3269">
        <v>2.512</v>
      </c>
      <c r="AE80" s="3263">
        <v>79.0</v>
      </c>
      <c r="AF80" s="3228">
        <v>69.0</v>
      </c>
      <c r="AG80" s="3227"/>
    </row>
    <row r="81">
      <c r="A81" s="3253">
        <v>73.0</v>
      </c>
      <c r="B81" s="3264" t="s">
        <v>6252</v>
      </c>
      <c r="C81" s="2529"/>
      <c r="D81" s="3214" t="b">
        <v>0</v>
      </c>
      <c r="E81" s="3214" t="b">
        <v>0</v>
      </c>
      <c r="F81" s="3214" t="b">
        <v>0</v>
      </c>
      <c r="G81" s="3215" t="b">
        <v>0</v>
      </c>
      <c r="H81" s="377" t="s">
        <v>504</v>
      </c>
      <c r="I81" s="3216" t="s">
        <v>504</v>
      </c>
      <c r="J81" s="3267" t="s">
        <v>504</v>
      </c>
      <c r="K81" s="377" t="str">
        <f t="shared" ref="K81:K84" si="10">IFERROR(RANK(L82,L:L, 1),"")</f>
        <v/>
      </c>
      <c r="L81" s="3214" t="s">
        <v>504</v>
      </c>
      <c r="M81" s="377" t="s">
        <v>504</v>
      </c>
      <c r="N81" s="3215" t="s">
        <v>504</v>
      </c>
      <c r="O81" s="377" t="s">
        <v>504</v>
      </c>
      <c r="P81" s="3214" t="s">
        <v>504</v>
      </c>
      <c r="Q81" s="3214" t="s">
        <v>504</v>
      </c>
      <c r="R81" s="3215" t="s">
        <v>504</v>
      </c>
      <c r="S81" s="377" t="str">
        <f t="shared" si="3"/>
        <v/>
      </c>
      <c r="T81" s="3272" t="s">
        <v>504</v>
      </c>
      <c r="U81" s="377" t="str">
        <f t="shared" si="4"/>
        <v/>
      </c>
      <c r="V81" s="3272" t="s">
        <v>504</v>
      </c>
      <c r="W81" s="377" t="str">
        <f t="shared" si="5"/>
        <v/>
      </c>
      <c r="X81" s="3272" t="s">
        <v>504</v>
      </c>
      <c r="Y81" s="377" t="str">
        <f t="shared" si="6"/>
        <v/>
      </c>
      <c r="Z81" s="3272" t="s">
        <v>504</v>
      </c>
      <c r="AA81" s="377" t="str">
        <f t="shared" si="7"/>
        <v/>
      </c>
      <c r="AB81" s="3272" t="s">
        <v>504</v>
      </c>
      <c r="AC81" s="377" t="str">
        <f t="shared" si="9"/>
        <v/>
      </c>
      <c r="AD81" s="244" t="s">
        <v>504</v>
      </c>
      <c r="AE81" s="3263">
        <v>80.0</v>
      </c>
      <c r="AF81" s="3228">
        <v>70.0</v>
      </c>
      <c r="AG81" s="3227"/>
    </row>
    <row r="82">
      <c r="A82" s="3253">
        <v>74.0</v>
      </c>
      <c r="B82" s="3264" t="s">
        <v>6125</v>
      </c>
      <c r="C82" s="2529"/>
      <c r="D82" s="3214" t="b">
        <v>0</v>
      </c>
      <c r="E82" s="3214" t="b">
        <v>0</v>
      </c>
      <c r="F82" s="3214" t="b">
        <v>0</v>
      </c>
      <c r="G82" s="3215" t="b">
        <v>0</v>
      </c>
      <c r="H82" s="377" t="s">
        <v>504</v>
      </c>
      <c r="I82" s="3216" t="s">
        <v>504</v>
      </c>
      <c r="J82" s="3267" t="s">
        <v>504</v>
      </c>
      <c r="K82" s="377" t="str">
        <f t="shared" si="10"/>
        <v/>
      </c>
      <c r="L82" s="3214" t="s">
        <v>504</v>
      </c>
      <c r="M82" s="377" t="s">
        <v>504</v>
      </c>
      <c r="N82" s="3215" t="s">
        <v>504</v>
      </c>
      <c r="O82" s="377" t="s">
        <v>504</v>
      </c>
      <c r="P82" s="3214" t="s">
        <v>504</v>
      </c>
      <c r="Q82" s="3214" t="s">
        <v>504</v>
      </c>
      <c r="R82" s="3215" t="s">
        <v>504</v>
      </c>
      <c r="S82" s="377" t="str">
        <f t="shared" si="3"/>
        <v/>
      </c>
      <c r="T82" s="3272" t="s">
        <v>504</v>
      </c>
      <c r="U82" s="377" t="str">
        <f t="shared" si="4"/>
        <v/>
      </c>
      <c r="V82" s="3272" t="s">
        <v>504</v>
      </c>
      <c r="W82" s="377" t="str">
        <f t="shared" si="5"/>
        <v/>
      </c>
      <c r="X82" s="3272" t="s">
        <v>504</v>
      </c>
      <c r="Y82" s="377" t="str">
        <f t="shared" si="6"/>
        <v/>
      </c>
      <c r="Z82" s="3272" t="s">
        <v>504</v>
      </c>
      <c r="AA82" s="377" t="str">
        <f t="shared" si="7"/>
        <v/>
      </c>
      <c r="AB82" s="3272" t="s">
        <v>504</v>
      </c>
      <c r="AC82" s="377" t="str">
        <f t="shared" si="9"/>
        <v/>
      </c>
      <c r="AD82" s="244" t="s">
        <v>504</v>
      </c>
      <c r="AE82" s="3263">
        <v>81.0</v>
      </c>
      <c r="AF82" s="3228">
        <v>71.0</v>
      </c>
      <c r="AG82" s="3227"/>
    </row>
    <row r="83">
      <c r="A83" s="3253">
        <v>75.0</v>
      </c>
      <c r="B83" s="3264" t="s">
        <v>6126</v>
      </c>
      <c r="C83" s="2529"/>
      <c r="D83" s="3214" t="b">
        <v>0</v>
      </c>
      <c r="E83" s="3214" t="b">
        <v>0</v>
      </c>
      <c r="F83" s="3214" t="b">
        <v>0</v>
      </c>
      <c r="G83" s="3215" t="b">
        <v>0</v>
      </c>
      <c r="H83" s="377" t="s">
        <v>504</v>
      </c>
      <c r="I83" s="3216" t="s">
        <v>504</v>
      </c>
      <c r="J83" s="3267" t="s">
        <v>504</v>
      </c>
      <c r="K83" s="377" t="str">
        <f t="shared" si="10"/>
        <v/>
      </c>
      <c r="L83" s="3214" t="s">
        <v>504</v>
      </c>
      <c r="M83" s="377" t="s">
        <v>504</v>
      </c>
      <c r="N83" s="3215" t="s">
        <v>504</v>
      </c>
      <c r="O83" s="377" t="s">
        <v>504</v>
      </c>
      <c r="P83" s="3214" t="s">
        <v>504</v>
      </c>
      <c r="Q83" s="3214" t="s">
        <v>504</v>
      </c>
      <c r="R83" s="3215" t="s">
        <v>504</v>
      </c>
      <c r="S83" s="377" t="str">
        <f t="shared" si="3"/>
        <v/>
      </c>
      <c r="T83" s="3272" t="s">
        <v>504</v>
      </c>
      <c r="U83" s="377" t="str">
        <f t="shared" si="4"/>
        <v/>
      </c>
      <c r="V83" s="3272" t="s">
        <v>504</v>
      </c>
      <c r="W83" s="377" t="str">
        <f t="shared" si="5"/>
        <v/>
      </c>
      <c r="X83" s="3272" t="s">
        <v>504</v>
      </c>
      <c r="Y83" s="377" t="str">
        <f t="shared" si="6"/>
        <v/>
      </c>
      <c r="Z83" s="3272" t="s">
        <v>504</v>
      </c>
      <c r="AA83" s="377" t="str">
        <f t="shared" si="7"/>
        <v/>
      </c>
      <c r="AB83" s="3272" t="s">
        <v>504</v>
      </c>
      <c r="AC83" s="377" t="str">
        <f t="shared" si="9"/>
        <v/>
      </c>
      <c r="AD83" s="244" t="s">
        <v>504</v>
      </c>
      <c r="AE83" s="3263">
        <v>82.0</v>
      </c>
      <c r="AF83" s="3228">
        <v>72.0</v>
      </c>
      <c r="AG83" s="3227"/>
    </row>
    <row r="84">
      <c r="A84" s="3253">
        <v>100.0</v>
      </c>
      <c r="B84" s="3264" t="s">
        <v>6254</v>
      </c>
      <c r="C84" s="2529"/>
      <c r="D84" s="3214" t="b">
        <v>0</v>
      </c>
      <c r="E84" s="3214" t="b">
        <v>0</v>
      </c>
      <c r="F84" s="3214" t="b">
        <v>0</v>
      </c>
      <c r="G84" s="3215" t="b">
        <v>0</v>
      </c>
      <c r="H84" s="377" t="s">
        <v>504</v>
      </c>
      <c r="I84" s="3216" t="s">
        <v>504</v>
      </c>
      <c r="J84" s="3267" t="s">
        <v>504</v>
      </c>
      <c r="K84" s="377" t="str">
        <f t="shared" si="10"/>
        <v/>
      </c>
      <c r="L84" s="3214" t="s">
        <v>504</v>
      </c>
      <c r="M84" s="377" t="s">
        <v>504</v>
      </c>
      <c r="N84" s="3215" t="s">
        <v>504</v>
      </c>
      <c r="O84" s="377" t="s">
        <v>504</v>
      </c>
      <c r="P84" s="3214" t="s">
        <v>504</v>
      </c>
      <c r="Q84" s="3214" t="s">
        <v>504</v>
      </c>
      <c r="R84" s="3215" t="s">
        <v>504</v>
      </c>
      <c r="S84" s="377" t="str">
        <f t="shared" si="3"/>
        <v/>
      </c>
      <c r="T84" s="3272" t="s">
        <v>504</v>
      </c>
      <c r="U84" s="377" t="str">
        <f t="shared" si="4"/>
        <v/>
      </c>
      <c r="V84" s="3272" t="s">
        <v>504</v>
      </c>
      <c r="W84" s="377" t="str">
        <f t="shared" si="5"/>
        <v/>
      </c>
      <c r="X84" s="3272" t="s">
        <v>504</v>
      </c>
      <c r="Y84" s="377" t="str">
        <f t="shared" si="6"/>
        <v/>
      </c>
      <c r="Z84" s="3272" t="s">
        <v>504</v>
      </c>
      <c r="AA84" s="377" t="str">
        <f t="shared" si="7"/>
        <v/>
      </c>
      <c r="AB84" s="3272" t="s">
        <v>504</v>
      </c>
      <c r="AC84" s="377" t="str">
        <f t="shared" si="9"/>
        <v/>
      </c>
      <c r="AD84" s="244" t="s">
        <v>504</v>
      </c>
      <c r="AE84" s="3263">
        <v>100.0</v>
      </c>
      <c r="AF84" s="3228">
        <v>15.0</v>
      </c>
      <c r="AG84" s="3227"/>
    </row>
  </sheetData>
  <autoFilter ref="$A$1:$AG$84">
    <sortState ref="A1:AG84">
      <sortCondition ref="AE1:AE84"/>
      <sortCondition ref="U1:U84"/>
      <sortCondition ref="AA1:AA84"/>
      <sortCondition ref="AC1:AC84"/>
      <sortCondition ref="L1:L84"/>
      <sortCondition ref="S1:S84"/>
      <sortCondition ref="A1:A84"/>
      <sortCondition ref="N1:N84"/>
      <sortCondition ref="AF1:AF84"/>
      <sortCondition ref="H1:H84"/>
      <sortCondition ref="C1:C84"/>
    </sortState>
  </autoFilter>
  <drawing r:id="rId2"/>
  <legacyDrawing r:id="rId3"/>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7.14"/>
    <col customWidth="1" min="2" max="2" width="21.57"/>
    <col customWidth="1" min="3" max="3" width="3.14"/>
    <col customWidth="1" min="4" max="4" width="10.57"/>
    <col customWidth="1" min="5" max="5" width="3.14"/>
    <col customWidth="1" min="6" max="6" width="10.57"/>
    <col customWidth="1" min="7" max="7" width="3.14"/>
    <col customWidth="1" min="8" max="8" width="10.57"/>
    <col customWidth="1" min="9" max="9" width="3.14"/>
    <col customWidth="1" min="10" max="10" width="10.57"/>
    <col customWidth="1" min="11" max="11" width="3.14"/>
    <col customWidth="1" min="12" max="12" width="10.57"/>
    <col customWidth="1" min="13" max="13" width="3.14"/>
    <col customWidth="1" min="14" max="14" width="10.57"/>
    <col customWidth="1" min="15" max="15" width="3.14"/>
    <col customWidth="1" min="16" max="16" width="10.57"/>
    <col customWidth="1" min="17" max="17" width="3.14"/>
    <col customWidth="1" min="18" max="18" width="10.57"/>
    <col customWidth="1" min="19" max="19" width="3.14"/>
    <col customWidth="1" min="20" max="20" width="10.57"/>
    <col customWidth="1" min="21" max="21" width="3.14"/>
    <col customWidth="1" min="22" max="25" width="10.57"/>
  </cols>
  <sheetData>
    <row r="1">
      <c r="A1" s="3202" t="s">
        <v>5162</v>
      </c>
      <c r="B1" s="3203" t="s">
        <v>6133</v>
      </c>
      <c r="C1" s="3234"/>
      <c r="D1" s="3235" t="s">
        <v>3307</v>
      </c>
      <c r="E1" s="3234"/>
      <c r="F1" s="3236" t="s">
        <v>4391</v>
      </c>
      <c r="G1" s="3234"/>
      <c r="H1" s="3237" t="s">
        <v>3309</v>
      </c>
      <c r="I1" s="3234"/>
      <c r="J1" s="3237" t="s">
        <v>3311</v>
      </c>
      <c r="K1" s="3234"/>
      <c r="L1" s="3237" t="s">
        <v>4395</v>
      </c>
      <c r="M1" s="3234"/>
      <c r="N1" s="3238" t="s">
        <v>3316</v>
      </c>
      <c r="O1" s="3239"/>
      <c r="P1" s="3240" t="s">
        <v>5115</v>
      </c>
      <c r="Q1" s="3234"/>
      <c r="R1" s="3242" t="s">
        <v>5119</v>
      </c>
      <c r="S1" s="3234"/>
      <c r="T1" s="3240" t="s">
        <v>5123</v>
      </c>
      <c r="U1" s="3234"/>
      <c r="V1" s="3235" t="s">
        <v>5126</v>
      </c>
      <c r="W1" s="3210" t="s">
        <v>5162</v>
      </c>
      <c r="X1" s="3210" t="s">
        <v>5163</v>
      </c>
      <c r="Y1" s="3211" t="s">
        <v>5164</v>
      </c>
    </row>
    <row r="2">
      <c r="A2" s="3212">
        <v>1.0</v>
      </c>
      <c r="B2" s="3213" t="s">
        <v>6144</v>
      </c>
      <c r="C2" s="377">
        <f t="shared" ref="C2:C84" si="1">IFERROR(RANK(D2,$D:$D),"")</f>
        <v>37</v>
      </c>
      <c r="D2" s="3243">
        <v>1.936</v>
      </c>
      <c r="E2" s="377">
        <f t="shared" ref="E2:E84" si="2">IFERROR(RANK(F2,$F:$F),"")</f>
        <v>26</v>
      </c>
      <c r="F2" s="600">
        <v>0.15378</v>
      </c>
      <c r="G2" s="377">
        <f t="shared" ref="G2:G84" si="3">IFERROR(RANK(H2,$H:$H),"")</f>
        <v>55</v>
      </c>
      <c r="H2" s="3243">
        <v>0.102</v>
      </c>
      <c r="I2" s="377">
        <f t="shared" ref="I2:I84" si="4">IFERROR(RANK(J2,$J:$J),"")</f>
        <v>30</v>
      </c>
      <c r="J2" s="600">
        <v>0.08</v>
      </c>
      <c r="K2" s="377">
        <f t="shared" ref="K2:K84" si="5">IFERROR(RANK(L2,$L:$L),"")</f>
        <v>9</v>
      </c>
      <c r="L2" s="3243">
        <v>0.015</v>
      </c>
      <c r="M2" s="377">
        <f t="shared" ref="M2:M84" si="6">IFERROR(RANK(N2,$N:$N),"")</f>
        <v>47</v>
      </c>
      <c r="N2" s="3243">
        <v>0.087</v>
      </c>
      <c r="O2" s="377">
        <f t="shared" ref="O2:O84" si="7">IFERROR(RANK(P2,$P:$P),"")</f>
        <v>16</v>
      </c>
      <c r="P2" s="3243">
        <v>19.9815</v>
      </c>
      <c r="Q2" s="377">
        <f t="shared" ref="Q2:Q84" si="8">IFERROR(RANK(R2,$R:$R),"")</f>
        <v>16</v>
      </c>
      <c r="R2" s="3247">
        <v>36.33</v>
      </c>
      <c r="S2" s="377">
        <f t="shared" ref="S2:S84" si="9">IFERROR(RANK(T2,$T:$T),"")</f>
        <v>15</v>
      </c>
      <c r="T2" s="3243">
        <v>17.54</v>
      </c>
      <c r="U2" s="377">
        <f t="shared" ref="U2:U84" si="10">IFERROR(RANK(V2,$V:$V),"")</f>
        <v>20</v>
      </c>
      <c r="V2" s="3248">
        <v>36.33</v>
      </c>
      <c r="W2" s="3220">
        <v>1.0</v>
      </c>
      <c r="X2" s="3221">
        <v>0.0</v>
      </c>
      <c r="Y2" s="3221">
        <v>1.0</v>
      </c>
    </row>
    <row r="3">
      <c r="A3" s="3222">
        <v>2.0</v>
      </c>
      <c r="B3" s="3223" t="s">
        <v>6146</v>
      </c>
      <c r="C3" s="377">
        <f t="shared" si="1"/>
        <v>17</v>
      </c>
      <c r="D3" s="3249">
        <v>2.09</v>
      </c>
      <c r="E3" s="377">
        <f t="shared" si="2"/>
        <v>65</v>
      </c>
      <c r="F3" s="600">
        <v>0.11737</v>
      </c>
      <c r="G3" s="377">
        <f t="shared" si="3"/>
        <v>14</v>
      </c>
      <c r="H3" s="3249">
        <v>0.123</v>
      </c>
      <c r="I3" s="377">
        <f t="shared" si="4"/>
        <v>53</v>
      </c>
      <c r="J3" s="600">
        <v>0.06</v>
      </c>
      <c r="K3" s="377">
        <f t="shared" si="5"/>
        <v>9</v>
      </c>
      <c r="L3" s="3249">
        <v>0.015</v>
      </c>
      <c r="M3" s="377">
        <f t="shared" si="6"/>
        <v>50</v>
      </c>
      <c r="N3" s="3249">
        <v>0.085</v>
      </c>
      <c r="O3" s="377">
        <f t="shared" si="7"/>
        <v>28</v>
      </c>
      <c r="P3" s="3249">
        <v>18.7</v>
      </c>
      <c r="Q3" s="377">
        <f t="shared" si="8"/>
        <v>29</v>
      </c>
      <c r="R3" s="3250">
        <v>34.0</v>
      </c>
      <c r="S3" s="377">
        <f t="shared" si="9"/>
        <v>21</v>
      </c>
      <c r="T3" s="3249">
        <v>17.3</v>
      </c>
      <c r="U3" s="377">
        <f t="shared" si="10"/>
        <v>25</v>
      </c>
      <c r="V3" s="3249">
        <v>35.5</v>
      </c>
      <c r="W3" s="3226">
        <v>2.0</v>
      </c>
      <c r="X3" s="3227">
        <v>1.0</v>
      </c>
      <c r="Y3" s="3227">
        <v>9.0</v>
      </c>
    </row>
    <row r="4">
      <c r="A4" s="3222">
        <v>3.0</v>
      </c>
      <c r="B4" s="3223" t="s">
        <v>6147</v>
      </c>
      <c r="C4" s="377">
        <f t="shared" si="1"/>
        <v>29</v>
      </c>
      <c r="D4" s="3249">
        <v>1.98</v>
      </c>
      <c r="E4" s="377">
        <f t="shared" si="2"/>
        <v>11</v>
      </c>
      <c r="F4" s="600">
        <v>0.17567</v>
      </c>
      <c r="G4" s="377">
        <f t="shared" si="3"/>
        <v>30</v>
      </c>
      <c r="H4" s="3249">
        <v>0.113</v>
      </c>
      <c r="I4" s="377">
        <f t="shared" si="4"/>
        <v>62</v>
      </c>
      <c r="J4" s="600">
        <v>0.05</v>
      </c>
      <c r="K4" s="377">
        <f t="shared" si="5"/>
        <v>75</v>
      </c>
      <c r="L4" s="3249">
        <v>0.0038</v>
      </c>
      <c r="M4" s="377">
        <f t="shared" si="6"/>
        <v>33</v>
      </c>
      <c r="N4" s="3249">
        <v>0.096</v>
      </c>
      <c r="O4" s="377">
        <f t="shared" si="7"/>
        <v>68</v>
      </c>
      <c r="P4" s="3249">
        <v>15.29</v>
      </c>
      <c r="Q4" s="377">
        <f t="shared" si="8"/>
        <v>71</v>
      </c>
      <c r="R4" s="3250">
        <v>27.8</v>
      </c>
      <c r="S4" s="377">
        <f t="shared" si="9"/>
        <v>69</v>
      </c>
      <c r="T4" s="3249">
        <v>13.38</v>
      </c>
      <c r="U4" s="377">
        <f t="shared" si="10"/>
        <v>63</v>
      </c>
      <c r="V4" s="3251">
        <v>29.0</v>
      </c>
      <c r="W4" s="3226">
        <v>3.0</v>
      </c>
      <c r="X4" s="3227">
        <v>2.0</v>
      </c>
      <c r="Y4" s="3227">
        <v>13.0</v>
      </c>
    </row>
    <row r="5">
      <c r="A5" s="3222">
        <v>4.0</v>
      </c>
      <c r="B5" s="3223" t="s">
        <v>6149</v>
      </c>
      <c r="C5" s="377">
        <f t="shared" si="1"/>
        <v>48</v>
      </c>
      <c r="D5" s="3249">
        <v>1.87</v>
      </c>
      <c r="E5" s="377">
        <f t="shared" si="2"/>
        <v>7</v>
      </c>
      <c r="F5" s="600">
        <v>0.176</v>
      </c>
      <c r="G5" s="377">
        <f t="shared" si="3"/>
        <v>75</v>
      </c>
      <c r="H5" s="3249">
        <v>0.082</v>
      </c>
      <c r="I5" s="377">
        <f t="shared" si="4"/>
        <v>20</v>
      </c>
      <c r="J5" s="600">
        <v>0.09</v>
      </c>
      <c r="K5" s="377">
        <f t="shared" si="5"/>
        <v>58</v>
      </c>
      <c r="L5" s="3249">
        <v>0.0075</v>
      </c>
      <c r="M5" s="377">
        <f t="shared" si="6"/>
        <v>67</v>
      </c>
      <c r="N5" s="3249">
        <v>0.075</v>
      </c>
      <c r="O5" s="377">
        <f t="shared" si="7"/>
        <v>13</v>
      </c>
      <c r="P5" s="3249">
        <v>20.35</v>
      </c>
      <c r="Q5" s="377">
        <f t="shared" si="8"/>
        <v>13</v>
      </c>
      <c r="R5" s="3250">
        <v>37.0</v>
      </c>
      <c r="S5" s="377">
        <f t="shared" si="9"/>
        <v>10</v>
      </c>
      <c r="T5" s="3249">
        <v>18.0</v>
      </c>
      <c r="U5" s="377">
        <f t="shared" si="10"/>
        <v>17</v>
      </c>
      <c r="V5" s="3249">
        <v>37.0</v>
      </c>
      <c r="W5" s="3226">
        <v>4.0</v>
      </c>
      <c r="X5" s="3227">
        <v>3.0</v>
      </c>
      <c r="Y5" s="3227">
        <v>18.0</v>
      </c>
    </row>
    <row r="6">
      <c r="A6" s="3222" t="s">
        <v>516</v>
      </c>
      <c r="B6" s="3223" t="s">
        <v>6150</v>
      </c>
      <c r="C6" s="377">
        <f t="shared" si="1"/>
        <v>48</v>
      </c>
      <c r="D6" s="3249">
        <v>1.87</v>
      </c>
      <c r="E6" s="377">
        <f t="shared" si="2"/>
        <v>7</v>
      </c>
      <c r="F6" s="600">
        <v>0.176</v>
      </c>
      <c r="G6" s="377">
        <f t="shared" si="3"/>
        <v>75</v>
      </c>
      <c r="H6" s="3249">
        <v>0.082</v>
      </c>
      <c r="I6" s="377">
        <f t="shared" si="4"/>
        <v>20</v>
      </c>
      <c r="J6" s="600">
        <v>0.09</v>
      </c>
      <c r="K6" s="377">
        <f t="shared" si="5"/>
        <v>58</v>
      </c>
      <c r="L6" s="3249">
        <v>0.0075</v>
      </c>
      <c r="M6" s="377">
        <f t="shared" si="6"/>
        <v>67</v>
      </c>
      <c r="N6" s="3249">
        <v>0.075</v>
      </c>
      <c r="O6" s="377">
        <f t="shared" si="7"/>
        <v>13</v>
      </c>
      <c r="P6" s="3249">
        <v>20.35</v>
      </c>
      <c r="Q6" s="377">
        <f t="shared" si="8"/>
        <v>13</v>
      </c>
      <c r="R6" s="3250">
        <v>37.0</v>
      </c>
      <c r="S6" s="377">
        <f t="shared" si="9"/>
        <v>10</v>
      </c>
      <c r="T6" s="3249">
        <v>18.0</v>
      </c>
      <c r="U6" s="377">
        <f t="shared" si="10"/>
        <v>17</v>
      </c>
      <c r="V6" s="3251">
        <v>37.0</v>
      </c>
      <c r="W6" s="3226">
        <v>5.0</v>
      </c>
      <c r="X6" s="3228">
        <v>76.0</v>
      </c>
      <c r="Y6" s="3227" t="s">
        <v>504</v>
      </c>
    </row>
    <row r="7">
      <c r="A7" s="3222">
        <v>5.0</v>
      </c>
      <c r="B7" s="3223" t="s">
        <v>6151</v>
      </c>
      <c r="C7" s="377">
        <f t="shared" si="1"/>
        <v>29</v>
      </c>
      <c r="D7" s="3249">
        <v>1.98</v>
      </c>
      <c r="E7" s="377">
        <f t="shared" si="2"/>
        <v>40</v>
      </c>
      <c r="F7" s="600">
        <v>0.1496</v>
      </c>
      <c r="G7" s="377">
        <f t="shared" si="3"/>
        <v>60</v>
      </c>
      <c r="H7" s="3249">
        <v>0.095</v>
      </c>
      <c r="I7" s="377">
        <f t="shared" si="4"/>
        <v>14</v>
      </c>
      <c r="J7" s="600">
        <v>0.098</v>
      </c>
      <c r="K7" s="377">
        <f t="shared" si="5"/>
        <v>69</v>
      </c>
      <c r="L7" s="3249">
        <v>0.005</v>
      </c>
      <c r="M7" s="377">
        <f t="shared" si="6"/>
        <v>61</v>
      </c>
      <c r="N7" s="3249">
        <v>0.08</v>
      </c>
      <c r="O7" s="377">
        <f t="shared" si="7"/>
        <v>17</v>
      </c>
      <c r="P7" s="3249">
        <v>19.8495</v>
      </c>
      <c r="Q7" s="377">
        <f t="shared" si="8"/>
        <v>17</v>
      </c>
      <c r="R7" s="3250">
        <v>36.09</v>
      </c>
      <c r="S7" s="377">
        <f t="shared" si="9"/>
        <v>62</v>
      </c>
      <c r="T7" s="3249">
        <v>14.43</v>
      </c>
      <c r="U7" s="377">
        <f t="shared" si="10"/>
        <v>2</v>
      </c>
      <c r="V7" s="3251">
        <v>51.56</v>
      </c>
      <c r="W7" s="3226">
        <v>6.0</v>
      </c>
      <c r="X7" s="3227">
        <v>4.0</v>
      </c>
      <c r="Y7" s="3227">
        <v>5.0</v>
      </c>
    </row>
    <row r="8">
      <c r="A8" s="3222">
        <v>6.0</v>
      </c>
      <c r="B8" s="3223" t="s">
        <v>6153</v>
      </c>
      <c r="C8" s="377">
        <f t="shared" si="1"/>
        <v>44</v>
      </c>
      <c r="D8" s="3249">
        <v>1.9</v>
      </c>
      <c r="E8" s="377">
        <f t="shared" si="2"/>
        <v>41</v>
      </c>
      <c r="F8" s="600">
        <v>0.14894</v>
      </c>
      <c r="G8" s="377">
        <f t="shared" si="3"/>
        <v>17</v>
      </c>
      <c r="H8" s="3249">
        <v>0.116</v>
      </c>
      <c r="I8" s="377">
        <f t="shared" si="4"/>
        <v>15</v>
      </c>
      <c r="J8" s="600">
        <v>0.095</v>
      </c>
      <c r="K8" s="377">
        <f t="shared" si="5"/>
        <v>9</v>
      </c>
      <c r="L8" s="3249">
        <v>0.015</v>
      </c>
      <c r="M8" s="377">
        <f t="shared" si="6"/>
        <v>77</v>
      </c>
      <c r="N8" s="3249">
        <v>0.064</v>
      </c>
      <c r="O8" s="377">
        <f t="shared" si="7"/>
        <v>74</v>
      </c>
      <c r="P8" s="3249">
        <v>13.9535</v>
      </c>
      <c r="Q8" s="377">
        <f t="shared" si="8"/>
        <v>77</v>
      </c>
      <c r="R8" s="3250">
        <v>25.37</v>
      </c>
      <c r="S8" s="377">
        <f t="shared" si="9"/>
        <v>76</v>
      </c>
      <c r="T8" s="3249">
        <v>12.24</v>
      </c>
      <c r="U8" s="377">
        <f t="shared" si="10"/>
        <v>78</v>
      </c>
      <c r="V8" s="3252">
        <v>21.06</v>
      </c>
      <c r="W8" s="3226">
        <v>7.0</v>
      </c>
      <c r="X8" s="3227">
        <v>5.0</v>
      </c>
      <c r="Y8" s="3227">
        <v>25.0</v>
      </c>
    </row>
    <row r="9">
      <c r="A9" s="3222">
        <v>7.0</v>
      </c>
      <c r="B9" s="3223" t="s">
        <v>6158</v>
      </c>
      <c r="C9" s="377">
        <f t="shared" si="1"/>
        <v>17</v>
      </c>
      <c r="D9" s="3249">
        <v>2.09</v>
      </c>
      <c r="E9" s="377">
        <f t="shared" si="2"/>
        <v>23</v>
      </c>
      <c r="F9" s="600">
        <v>0.16621</v>
      </c>
      <c r="G9" s="377">
        <f t="shared" si="3"/>
        <v>26</v>
      </c>
      <c r="H9" s="3249">
        <v>0.115</v>
      </c>
      <c r="I9" s="377">
        <f t="shared" si="4"/>
        <v>20</v>
      </c>
      <c r="J9" s="600">
        <v>0.09</v>
      </c>
      <c r="K9" s="377">
        <f t="shared" si="5"/>
        <v>9</v>
      </c>
      <c r="L9" s="3249">
        <v>0.015</v>
      </c>
      <c r="M9" s="377">
        <f t="shared" si="6"/>
        <v>1</v>
      </c>
      <c r="N9" s="3249">
        <v>0.23</v>
      </c>
      <c r="O9" s="377">
        <f t="shared" si="7"/>
        <v>22</v>
      </c>
      <c r="P9" s="3249">
        <v>19.25</v>
      </c>
      <c r="Q9" s="377">
        <f t="shared" si="8"/>
        <v>22</v>
      </c>
      <c r="R9" s="3250">
        <v>35.0</v>
      </c>
      <c r="S9" s="377">
        <f t="shared" si="9"/>
        <v>35</v>
      </c>
      <c r="T9" s="3249">
        <v>16.4</v>
      </c>
      <c r="U9" s="377">
        <f t="shared" si="10"/>
        <v>17</v>
      </c>
      <c r="V9" s="3249">
        <v>37.0</v>
      </c>
      <c r="W9" s="3226">
        <v>8.0</v>
      </c>
      <c r="X9" s="3227">
        <v>6.0</v>
      </c>
      <c r="Y9" s="3227">
        <v>28.0</v>
      </c>
    </row>
    <row r="10">
      <c r="A10" s="3222">
        <v>8.0</v>
      </c>
      <c r="B10" s="3223" t="s">
        <v>6159</v>
      </c>
      <c r="C10" s="377">
        <f t="shared" si="1"/>
        <v>29</v>
      </c>
      <c r="D10" s="3249">
        <v>1.98</v>
      </c>
      <c r="E10" s="377">
        <f t="shared" si="2"/>
        <v>7</v>
      </c>
      <c r="F10" s="600">
        <v>0.176</v>
      </c>
      <c r="G10" s="377">
        <f t="shared" si="3"/>
        <v>4</v>
      </c>
      <c r="H10" s="3249">
        <v>0.132</v>
      </c>
      <c r="I10" s="377">
        <f t="shared" si="4"/>
        <v>9</v>
      </c>
      <c r="J10" s="600">
        <v>0.1</v>
      </c>
      <c r="K10" s="377">
        <f t="shared" si="5"/>
        <v>58</v>
      </c>
      <c r="L10" s="3249">
        <v>0.0075</v>
      </c>
      <c r="M10" s="377">
        <f t="shared" si="6"/>
        <v>35</v>
      </c>
      <c r="N10" s="3249">
        <v>0.095</v>
      </c>
      <c r="O10" s="377">
        <f t="shared" si="7"/>
        <v>20</v>
      </c>
      <c r="P10" s="3249">
        <v>19.525</v>
      </c>
      <c r="Q10" s="377">
        <f t="shared" si="8"/>
        <v>20</v>
      </c>
      <c r="R10" s="3250">
        <v>35.5</v>
      </c>
      <c r="S10" s="377">
        <f t="shared" si="9"/>
        <v>24</v>
      </c>
      <c r="T10" s="3249">
        <v>17.12</v>
      </c>
      <c r="U10" s="377">
        <f t="shared" si="10"/>
        <v>25</v>
      </c>
      <c r="V10" s="3249">
        <v>35.5</v>
      </c>
      <c r="W10" s="3226">
        <v>9.0</v>
      </c>
      <c r="X10" s="3227">
        <v>7.0</v>
      </c>
      <c r="Y10" s="3227">
        <v>30.0</v>
      </c>
    </row>
    <row r="11">
      <c r="A11" s="3222">
        <v>9.0</v>
      </c>
      <c r="B11" s="3223" t="s">
        <v>6160</v>
      </c>
      <c r="C11" s="377">
        <f t="shared" si="1"/>
        <v>59</v>
      </c>
      <c r="D11" s="3249">
        <v>1.815</v>
      </c>
      <c r="E11" s="377">
        <f t="shared" si="2"/>
        <v>61</v>
      </c>
      <c r="F11" s="600">
        <v>0.13046</v>
      </c>
      <c r="G11" s="377">
        <f t="shared" si="3"/>
        <v>59</v>
      </c>
      <c r="H11" s="3249">
        <v>0.096</v>
      </c>
      <c r="I11" s="377">
        <f t="shared" si="4"/>
        <v>41</v>
      </c>
      <c r="J11" s="600">
        <v>0.075</v>
      </c>
      <c r="K11" s="377">
        <f t="shared" si="5"/>
        <v>58</v>
      </c>
      <c r="L11" s="3249">
        <v>0.0075</v>
      </c>
      <c r="M11" s="377">
        <f t="shared" si="6"/>
        <v>54</v>
      </c>
      <c r="N11" s="3249">
        <v>0.083</v>
      </c>
      <c r="O11" s="377">
        <f t="shared" si="7"/>
        <v>4</v>
      </c>
      <c r="P11" s="3249">
        <v>24.2</v>
      </c>
      <c r="Q11" s="377">
        <f t="shared" si="8"/>
        <v>4</v>
      </c>
      <c r="R11" s="3250">
        <v>44.0</v>
      </c>
      <c r="S11" s="377">
        <f t="shared" si="9"/>
        <v>4</v>
      </c>
      <c r="T11" s="3249">
        <v>19.98</v>
      </c>
      <c r="U11" s="377">
        <f t="shared" si="10"/>
        <v>9</v>
      </c>
      <c r="V11" s="3249">
        <v>41.31</v>
      </c>
      <c r="W11" s="3226">
        <v>10.0</v>
      </c>
      <c r="X11" s="3227">
        <v>8.0</v>
      </c>
      <c r="Y11" s="3227">
        <v>2.0</v>
      </c>
    </row>
    <row r="12">
      <c r="A12" s="3222">
        <v>10.0</v>
      </c>
      <c r="B12" s="3223" t="s">
        <v>6161</v>
      </c>
      <c r="C12" s="377">
        <f t="shared" si="1"/>
        <v>55</v>
      </c>
      <c r="D12" s="3249">
        <v>1.826</v>
      </c>
      <c r="E12" s="377">
        <f t="shared" si="2"/>
        <v>66</v>
      </c>
      <c r="F12" s="600">
        <v>0.11561</v>
      </c>
      <c r="G12" s="377">
        <f t="shared" si="3"/>
        <v>5</v>
      </c>
      <c r="H12" s="3249">
        <v>0.131</v>
      </c>
      <c r="I12" s="377">
        <f t="shared" si="4"/>
        <v>9</v>
      </c>
      <c r="J12" s="600">
        <v>0.1</v>
      </c>
      <c r="K12" s="377">
        <f t="shared" si="5"/>
        <v>4</v>
      </c>
      <c r="L12" s="3249">
        <v>0.0225</v>
      </c>
      <c r="M12" s="377">
        <f t="shared" si="6"/>
        <v>65</v>
      </c>
      <c r="N12" s="3249">
        <v>0.077</v>
      </c>
      <c r="O12" s="377">
        <f t="shared" si="7"/>
        <v>25</v>
      </c>
      <c r="P12" s="3249">
        <v>18.964</v>
      </c>
      <c r="Q12" s="377">
        <f t="shared" si="8"/>
        <v>26</v>
      </c>
      <c r="R12" s="3250">
        <v>34.48</v>
      </c>
      <c r="S12" s="377">
        <f t="shared" si="9"/>
        <v>31</v>
      </c>
      <c r="T12" s="3249">
        <v>16.65</v>
      </c>
      <c r="U12" s="377">
        <f t="shared" si="10"/>
        <v>5</v>
      </c>
      <c r="V12" s="3251">
        <v>45.65</v>
      </c>
      <c r="W12" s="3226">
        <v>11.0</v>
      </c>
      <c r="X12" s="3227">
        <v>9.0</v>
      </c>
      <c r="Y12" s="3227">
        <v>37.0</v>
      </c>
    </row>
    <row r="13">
      <c r="A13" s="3222">
        <v>11.0</v>
      </c>
      <c r="B13" s="3223" t="s">
        <v>6162</v>
      </c>
      <c r="C13" s="377">
        <f t="shared" si="1"/>
        <v>29</v>
      </c>
      <c r="D13" s="3249">
        <v>1.98</v>
      </c>
      <c r="E13" s="377">
        <f t="shared" si="2"/>
        <v>7</v>
      </c>
      <c r="F13" s="600">
        <v>0.176</v>
      </c>
      <c r="G13" s="377">
        <f t="shared" si="3"/>
        <v>49</v>
      </c>
      <c r="H13" s="3249">
        <v>0.105</v>
      </c>
      <c r="I13" s="377">
        <f t="shared" si="4"/>
        <v>41</v>
      </c>
      <c r="J13" s="600">
        <v>0.075</v>
      </c>
      <c r="K13" s="377">
        <f t="shared" si="5"/>
        <v>58</v>
      </c>
      <c r="L13" s="3249">
        <v>0.0075</v>
      </c>
      <c r="M13" s="377">
        <f t="shared" si="6"/>
        <v>14</v>
      </c>
      <c r="N13" s="3249">
        <v>0.12</v>
      </c>
      <c r="O13" s="377">
        <f t="shared" si="7"/>
        <v>12</v>
      </c>
      <c r="P13" s="3249">
        <v>20.5205</v>
      </c>
      <c r="Q13" s="377">
        <f t="shared" si="8"/>
        <v>12</v>
      </c>
      <c r="R13" s="3250">
        <v>37.31</v>
      </c>
      <c r="S13" s="377">
        <f t="shared" si="9"/>
        <v>14</v>
      </c>
      <c r="T13" s="3249">
        <v>17.98</v>
      </c>
      <c r="U13" s="377">
        <f t="shared" si="10"/>
        <v>16</v>
      </c>
      <c r="V13" s="3251">
        <v>37.31</v>
      </c>
      <c r="W13" s="3226">
        <v>12.0</v>
      </c>
      <c r="X13" s="3227">
        <v>10.0</v>
      </c>
      <c r="Y13" s="3227">
        <v>38.0</v>
      </c>
    </row>
    <row r="14">
      <c r="A14" s="3222">
        <v>12.0</v>
      </c>
      <c r="B14" s="3223" t="s">
        <v>6163</v>
      </c>
      <c r="C14" s="377">
        <f t="shared" si="1"/>
        <v>76</v>
      </c>
      <c r="D14" s="3249">
        <v>1.65</v>
      </c>
      <c r="E14" s="377">
        <f t="shared" si="2"/>
        <v>55</v>
      </c>
      <c r="F14" s="600">
        <v>0.13519</v>
      </c>
      <c r="G14" s="377">
        <f t="shared" si="3"/>
        <v>68</v>
      </c>
      <c r="H14" s="3249">
        <v>0.087</v>
      </c>
      <c r="I14" s="377">
        <f t="shared" si="4"/>
        <v>1</v>
      </c>
      <c r="J14" s="600">
        <v>0.13</v>
      </c>
      <c r="K14" s="377">
        <f t="shared" si="5"/>
        <v>3</v>
      </c>
      <c r="L14" s="3249">
        <v>0.0375</v>
      </c>
      <c r="M14" s="377">
        <f t="shared" si="6"/>
        <v>79</v>
      </c>
      <c r="N14" s="3249">
        <v>0.053</v>
      </c>
      <c r="O14" s="377">
        <f t="shared" si="7"/>
        <v>79</v>
      </c>
      <c r="P14" s="3249">
        <v>10.8845</v>
      </c>
      <c r="Q14" s="377">
        <f t="shared" si="8"/>
        <v>79</v>
      </c>
      <c r="R14" s="3250">
        <v>19.79</v>
      </c>
      <c r="S14" s="377">
        <f t="shared" si="9"/>
        <v>79</v>
      </c>
      <c r="T14" s="3249">
        <v>11.26</v>
      </c>
      <c r="U14" s="377">
        <f t="shared" si="10"/>
        <v>75</v>
      </c>
      <c r="V14" s="3252">
        <v>24.87</v>
      </c>
      <c r="W14" s="3226">
        <v>13.0</v>
      </c>
      <c r="X14" s="3227">
        <v>11.0</v>
      </c>
      <c r="Y14" s="3227">
        <v>33.0</v>
      </c>
    </row>
    <row r="15">
      <c r="A15" s="3212">
        <v>13.0</v>
      </c>
      <c r="B15" s="3223" t="s">
        <v>6164</v>
      </c>
      <c r="C15" s="377">
        <f t="shared" si="1"/>
        <v>55</v>
      </c>
      <c r="D15" s="3249">
        <v>1.826</v>
      </c>
      <c r="E15" s="377">
        <f t="shared" si="2"/>
        <v>13</v>
      </c>
      <c r="F15" s="600">
        <v>0.17391</v>
      </c>
      <c r="G15" s="377">
        <f t="shared" si="3"/>
        <v>32</v>
      </c>
      <c r="H15" s="3249">
        <v>0.111</v>
      </c>
      <c r="I15" s="377">
        <f t="shared" si="4"/>
        <v>2</v>
      </c>
      <c r="J15" s="600">
        <v>0.12</v>
      </c>
      <c r="K15" s="377">
        <f t="shared" si="5"/>
        <v>35</v>
      </c>
      <c r="L15" s="3249">
        <v>0.01</v>
      </c>
      <c r="M15" s="377">
        <f t="shared" si="6"/>
        <v>73</v>
      </c>
      <c r="N15" s="3249">
        <v>0.07</v>
      </c>
      <c r="O15" s="377">
        <f t="shared" si="7"/>
        <v>62</v>
      </c>
      <c r="P15" s="3249">
        <v>16.5165</v>
      </c>
      <c r="Q15" s="377">
        <f t="shared" si="8"/>
        <v>63</v>
      </c>
      <c r="R15" s="3250">
        <v>30.03</v>
      </c>
      <c r="S15" s="377">
        <f t="shared" si="9"/>
        <v>60</v>
      </c>
      <c r="T15" s="3249">
        <v>14.5</v>
      </c>
      <c r="U15" s="377">
        <f t="shared" si="10"/>
        <v>59</v>
      </c>
      <c r="V15" s="3251">
        <v>30.03</v>
      </c>
      <c r="W15" s="3226">
        <v>14.0</v>
      </c>
      <c r="X15" s="3227">
        <v>12.0</v>
      </c>
      <c r="Y15" s="3227">
        <v>3.0</v>
      </c>
    </row>
    <row r="16">
      <c r="A16" s="3222" t="s">
        <v>1114</v>
      </c>
      <c r="B16" s="3223" t="s">
        <v>6165</v>
      </c>
      <c r="C16" s="377">
        <f t="shared" si="1"/>
        <v>55</v>
      </c>
      <c r="D16" s="3249">
        <v>1.826</v>
      </c>
      <c r="E16" s="377">
        <f t="shared" si="2"/>
        <v>13</v>
      </c>
      <c r="F16" s="600">
        <v>0.17391</v>
      </c>
      <c r="G16" s="377">
        <f t="shared" si="3"/>
        <v>32</v>
      </c>
      <c r="H16" s="3249">
        <v>0.111</v>
      </c>
      <c r="I16" s="377">
        <f t="shared" si="4"/>
        <v>2</v>
      </c>
      <c r="J16" s="600">
        <v>0.12</v>
      </c>
      <c r="K16" s="377">
        <f t="shared" si="5"/>
        <v>35</v>
      </c>
      <c r="L16" s="3249">
        <v>0.01</v>
      </c>
      <c r="M16" s="377">
        <f t="shared" si="6"/>
        <v>73</v>
      </c>
      <c r="N16" s="3249">
        <v>0.07</v>
      </c>
      <c r="O16" s="377">
        <f t="shared" si="7"/>
        <v>62</v>
      </c>
      <c r="P16" s="3249">
        <v>16.5165</v>
      </c>
      <c r="Q16" s="377">
        <f t="shared" si="8"/>
        <v>63</v>
      </c>
      <c r="R16" s="3250">
        <v>30.03</v>
      </c>
      <c r="S16" s="377">
        <f t="shared" si="9"/>
        <v>60</v>
      </c>
      <c r="T16" s="3249">
        <v>14.5</v>
      </c>
      <c r="U16" s="377">
        <f t="shared" si="10"/>
        <v>59</v>
      </c>
      <c r="V16" s="3251">
        <v>30.03</v>
      </c>
      <c r="W16" s="3226">
        <v>15.0</v>
      </c>
      <c r="X16" s="3228">
        <v>77.0</v>
      </c>
      <c r="Y16" s="3227" t="s">
        <v>504</v>
      </c>
    </row>
    <row r="17">
      <c r="A17" s="3212">
        <v>14.0</v>
      </c>
      <c r="B17" s="3223" t="s">
        <v>6166</v>
      </c>
      <c r="C17" s="377">
        <f t="shared" si="1"/>
        <v>5</v>
      </c>
      <c r="D17" s="3249">
        <v>2.255</v>
      </c>
      <c r="E17" s="377">
        <f t="shared" si="2"/>
        <v>67</v>
      </c>
      <c r="F17" s="600">
        <v>0.11528</v>
      </c>
      <c r="G17" s="377">
        <f t="shared" si="3"/>
        <v>54</v>
      </c>
      <c r="H17" s="3249">
        <v>0.104</v>
      </c>
      <c r="I17" s="377">
        <f t="shared" si="4"/>
        <v>62</v>
      </c>
      <c r="J17" s="600">
        <v>0.05</v>
      </c>
      <c r="K17" s="377">
        <f t="shared" si="5"/>
        <v>58</v>
      </c>
      <c r="L17" s="3249">
        <v>0.0075</v>
      </c>
      <c r="M17" s="377">
        <f t="shared" si="6"/>
        <v>12</v>
      </c>
      <c r="N17" s="3249">
        <v>0.125</v>
      </c>
      <c r="O17" s="377">
        <f t="shared" si="7"/>
        <v>38</v>
      </c>
      <c r="P17" s="3249">
        <v>18.15</v>
      </c>
      <c r="Q17" s="377">
        <f t="shared" si="8"/>
        <v>39</v>
      </c>
      <c r="R17" s="3250">
        <v>33.0</v>
      </c>
      <c r="S17" s="377">
        <f t="shared" si="9"/>
        <v>45</v>
      </c>
      <c r="T17" s="3249">
        <v>15.7</v>
      </c>
      <c r="U17" s="377">
        <f t="shared" si="10"/>
        <v>45</v>
      </c>
      <c r="V17" s="3249">
        <v>32.61</v>
      </c>
      <c r="W17" s="3226">
        <v>16.0</v>
      </c>
      <c r="X17" s="3227">
        <v>13.0</v>
      </c>
      <c r="Y17" s="3227">
        <v>4.0</v>
      </c>
    </row>
    <row r="18">
      <c r="A18" s="3222">
        <v>15.0</v>
      </c>
      <c r="B18" s="3223" t="s">
        <v>6167</v>
      </c>
      <c r="C18" s="377">
        <f t="shared" si="1"/>
        <v>75</v>
      </c>
      <c r="D18" s="3249">
        <v>1.68</v>
      </c>
      <c r="E18" s="377">
        <f t="shared" si="2"/>
        <v>62</v>
      </c>
      <c r="F18" s="600">
        <v>0.12496</v>
      </c>
      <c r="G18" s="377">
        <f t="shared" si="3"/>
        <v>78</v>
      </c>
      <c r="H18" s="3249">
        <v>0.077</v>
      </c>
      <c r="I18" s="377">
        <f t="shared" si="4"/>
        <v>20</v>
      </c>
      <c r="J18" s="600">
        <v>0.09</v>
      </c>
      <c r="K18" s="377">
        <f t="shared" si="5"/>
        <v>9</v>
      </c>
      <c r="L18" s="3249">
        <v>0.015</v>
      </c>
      <c r="M18" s="377">
        <f t="shared" si="6"/>
        <v>55</v>
      </c>
      <c r="N18" s="3249">
        <v>0.082</v>
      </c>
      <c r="O18" s="377">
        <f t="shared" si="7"/>
        <v>75</v>
      </c>
      <c r="P18" s="3249">
        <v>12.1415</v>
      </c>
      <c r="Q18" s="377">
        <f t="shared" si="8"/>
        <v>25</v>
      </c>
      <c r="R18" s="3250">
        <v>34.69</v>
      </c>
      <c r="S18" s="377">
        <f t="shared" si="9"/>
        <v>30</v>
      </c>
      <c r="T18" s="3249">
        <v>16.75</v>
      </c>
      <c r="U18" s="377">
        <f t="shared" si="10"/>
        <v>30</v>
      </c>
      <c r="V18" s="3251">
        <v>34.69</v>
      </c>
      <c r="W18" s="3226">
        <v>17.0</v>
      </c>
      <c r="X18" s="3227">
        <v>14.0</v>
      </c>
      <c r="Y18" s="3227" t="s">
        <v>504</v>
      </c>
    </row>
    <row r="19">
      <c r="A19" s="3212">
        <v>16.0</v>
      </c>
      <c r="B19" s="3223" t="s">
        <v>6169</v>
      </c>
      <c r="C19" s="377">
        <f t="shared" si="1"/>
        <v>13</v>
      </c>
      <c r="D19" s="3249">
        <v>2.178</v>
      </c>
      <c r="E19" s="377">
        <f t="shared" si="2"/>
        <v>24</v>
      </c>
      <c r="F19" s="600">
        <v>0.165</v>
      </c>
      <c r="G19" s="377">
        <f t="shared" si="3"/>
        <v>44</v>
      </c>
      <c r="H19" s="3249">
        <v>0.106</v>
      </c>
      <c r="I19" s="377">
        <f t="shared" si="4"/>
        <v>20</v>
      </c>
      <c r="J19" s="600">
        <v>0.09</v>
      </c>
      <c r="K19" s="377">
        <f t="shared" si="5"/>
        <v>9</v>
      </c>
      <c r="L19" s="3249">
        <v>0.015</v>
      </c>
      <c r="M19" s="377">
        <f t="shared" si="6"/>
        <v>4</v>
      </c>
      <c r="N19" s="3249">
        <v>0.15</v>
      </c>
      <c r="O19" s="377">
        <f t="shared" si="7"/>
        <v>7</v>
      </c>
      <c r="P19" s="3249">
        <v>21.45</v>
      </c>
      <c r="Q19" s="377">
        <f t="shared" si="8"/>
        <v>7</v>
      </c>
      <c r="R19" s="3250">
        <v>39.0</v>
      </c>
      <c r="S19" s="377">
        <f t="shared" si="9"/>
        <v>7</v>
      </c>
      <c r="T19" s="3249">
        <v>18.75</v>
      </c>
      <c r="U19" s="377">
        <f t="shared" si="10"/>
        <v>11</v>
      </c>
      <c r="V19" s="3249">
        <v>40.0</v>
      </c>
      <c r="W19" s="3226">
        <v>18.0</v>
      </c>
      <c r="X19" s="3227">
        <v>16.0</v>
      </c>
      <c r="Y19" s="3227">
        <v>15.0</v>
      </c>
    </row>
    <row r="20">
      <c r="A20" s="3222">
        <v>17.0</v>
      </c>
      <c r="B20" s="3223" t="s">
        <v>6170</v>
      </c>
      <c r="C20" s="377">
        <f t="shared" si="1"/>
        <v>35</v>
      </c>
      <c r="D20" s="3249">
        <v>1.958</v>
      </c>
      <c r="E20" s="377">
        <f t="shared" si="2"/>
        <v>17</v>
      </c>
      <c r="F20" s="600">
        <v>0.17325</v>
      </c>
      <c r="G20" s="377">
        <f t="shared" si="3"/>
        <v>17</v>
      </c>
      <c r="H20" s="3249">
        <v>0.116</v>
      </c>
      <c r="I20" s="377">
        <f t="shared" si="4"/>
        <v>51</v>
      </c>
      <c r="J20" s="600">
        <v>0.065</v>
      </c>
      <c r="K20" s="377">
        <f t="shared" si="5"/>
        <v>67</v>
      </c>
      <c r="L20" s="3249">
        <v>0.006</v>
      </c>
      <c r="M20" s="377">
        <f t="shared" si="6"/>
        <v>72</v>
      </c>
      <c r="N20" s="3249">
        <v>0.071</v>
      </c>
      <c r="O20" s="377">
        <f t="shared" si="7"/>
        <v>54</v>
      </c>
      <c r="P20" s="3249">
        <v>17.3525</v>
      </c>
      <c r="Q20" s="377">
        <f t="shared" si="8"/>
        <v>54</v>
      </c>
      <c r="R20" s="3250">
        <v>31.55</v>
      </c>
      <c r="S20" s="377">
        <f t="shared" si="9"/>
        <v>52</v>
      </c>
      <c r="T20" s="3249">
        <v>15.24</v>
      </c>
      <c r="U20" s="377">
        <f t="shared" si="10"/>
        <v>52</v>
      </c>
      <c r="V20" s="3251">
        <v>31.55</v>
      </c>
      <c r="W20" s="3226">
        <v>19.0</v>
      </c>
      <c r="X20" s="3227">
        <v>17.0</v>
      </c>
      <c r="Y20" s="3227">
        <v>14.0</v>
      </c>
    </row>
    <row r="21">
      <c r="A21" s="3222">
        <v>18.0</v>
      </c>
      <c r="B21" s="3223" t="s">
        <v>6171</v>
      </c>
      <c r="C21" s="377">
        <f t="shared" si="1"/>
        <v>79</v>
      </c>
      <c r="D21" s="3257">
        <f>ROUND(MULTIPLY(1.936, 1 + (0.58 - 1) * 0.49), 5)</f>
        <v>1.53757</v>
      </c>
      <c r="E21" s="377">
        <f t="shared" si="2"/>
        <v>64</v>
      </c>
      <c r="F21" s="3259">
        <f>ROUND(MULTIPLY(0.15378, 1 + (0.58 - 1) * 0.49), 5)</f>
        <v>0.12213</v>
      </c>
      <c r="G21" s="377">
        <f t="shared" si="3"/>
        <v>44</v>
      </c>
      <c r="H21" s="3249">
        <v>0.106</v>
      </c>
      <c r="I21" s="377">
        <f t="shared" si="4"/>
        <v>52</v>
      </c>
      <c r="J21" s="3259">
        <f>ROUND(MULTIPLY(0.08, 1 + (0.52 - 1) * 0.49), 5)</f>
        <v>0.06118</v>
      </c>
      <c r="K21" s="377">
        <f t="shared" si="5"/>
        <v>34</v>
      </c>
      <c r="L21" s="3230">
        <f>ROUND(MULTIPLY(0.015, 1 + (0.52 - 1) * 0.49), 5)</f>
        <v>0.01147</v>
      </c>
      <c r="M21" s="377">
        <f t="shared" si="6"/>
        <v>47</v>
      </c>
      <c r="N21" s="3249">
        <v>0.087</v>
      </c>
      <c r="O21" s="377">
        <f t="shared" si="7"/>
        <v>60</v>
      </c>
      <c r="P21" s="3262">
        <v>16.9843</v>
      </c>
      <c r="Q21" s="377">
        <f t="shared" si="8"/>
        <v>61</v>
      </c>
      <c r="R21" s="3262">
        <v>30.8805</v>
      </c>
      <c r="S21" s="377">
        <f t="shared" si="9"/>
        <v>53</v>
      </c>
      <c r="T21" s="3230">
        <f>ROUND(MULTIPLY(17.54, 1 + (0.72 - 1) * 0.49), 4)</f>
        <v>15.1335</v>
      </c>
      <c r="U21" s="377">
        <f t="shared" si="10"/>
        <v>53</v>
      </c>
      <c r="V21" s="3266">
        <f>ROUND(MULTIPLY(36.33, 1 + (0.72 - 1) * 0.49), 4)</f>
        <v>31.3455</v>
      </c>
      <c r="W21" s="3226">
        <v>20.0</v>
      </c>
      <c r="X21" s="3227">
        <v>18.0</v>
      </c>
      <c r="Y21" s="3227">
        <v>43.0</v>
      </c>
    </row>
    <row r="22">
      <c r="A22" s="3222">
        <v>19.0</v>
      </c>
      <c r="B22" s="3223" t="s">
        <v>6174</v>
      </c>
      <c r="C22" s="377">
        <f t="shared" si="1"/>
        <v>29</v>
      </c>
      <c r="D22" s="3249">
        <v>1.98</v>
      </c>
      <c r="E22" s="377">
        <f t="shared" si="2"/>
        <v>5</v>
      </c>
      <c r="F22" s="600">
        <v>0.2</v>
      </c>
      <c r="G22" s="377">
        <f t="shared" si="3"/>
        <v>34</v>
      </c>
      <c r="H22" s="3249">
        <v>0.11</v>
      </c>
      <c r="I22" s="377">
        <f t="shared" si="4"/>
        <v>9</v>
      </c>
      <c r="J22" s="600">
        <v>0.1</v>
      </c>
      <c r="K22" s="377">
        <f t="shared" si="5"/>
        <v>58</v>
      </c>
      <c r="L22" s="3249">
        <v>0.0075</v>
      </c>
      <c r="M22" s="377">
        <f t="shared" si="6"/>
        <v>5</v>
      </c>
      <c r="N22" s="3249">
        <v>0.14</v>
      </c>
      <c r="O22" s="377">
        <f t="shared" si="7"/>
        <v>15</v>
      </c>
      <c r="P22" s="3249">
        <v>20.2125</v>
      </c>
      <c r="Q22" s="377">
        <f t="shared" si="8"/>
        <v>15</v>
      </c>
      <c r="R22" s="3250">
        <v>36.75</v>
      </c>
      <c r="S22" s="377">
        <f t="shared" si="9"/>
        <v>19</v>
      </c>
      <c r="T22" s="3249">
        <v>17.43</v>
      </c>
      <c r="U22" s="377">
        <f t="shared" si="10"/>
        <v>22</v>
      </c>
      <c r="V22" s="3249">
        <v>36.02</v>
      </c>
      <c r="W22" s="3226">
        <v>21.0</v>
      </c>
      <c r="X22" s="3227">
        <v>19.0</v>
      </c>
      <c r="Y22" s="3227" t="s">
        <v>504</v>
      </c>
    </row>
    <row r="23">
      <c r="A23" s="3222">
        <v>20.0</v>
      </c>
      <c r="B23" s="3223" t="s">
        <v>6175</v>
      </c>
      <c r="C23" s="377">
        <f t="shared" si="1"/>
        <v>24</v>
      </c>
      <c r="D23" s="3249">
        <v>2.035</v>
      </c>
      <c r="E23" s="377">
        <f t="shared" si="2"/>
        <v>22</v>
      </c>
      <c r="F23" s="600">
        <v>0.1672</v>
      </c>
      <c r="G23" s="377">
        <f t="shared" si="3"/>
        <v>12</v>
      </c>
      <c r="H23" s="3249">
        <v>0.127</v>
      </c>
      <c r="I23" s="377">
        <f t="shared" si="4"/>
        <v>9</v>
      </c>
      <c r="J23" s="600">
        <v>0.1</v>
      </c>
      <c r="K23" s="377">
        <f t="shared" si="5"/>
        <v>35</v>
      </c>
      <c r="L23" s="3249">
        <v>0.01</v>
      </c>
      <c r="M23" s="377">
        <f t="shared" si="6"/>
        <v>7</v>
      </c>
      <c r="N23" s="3249">
        <v>0.13</v>
      </c>
      <c r="O23" s="377">
        <f t="shared" si="7"/>
        <v>1</v>
      </c>
      <c r="P23" s="3249">
        <v>27.7805</v>
      </c>
      <c r="Q23" s="377">
        <f t="shared" si="8"/>
        <v>1</v>
      </c>
      <c r="R23" s="3250">
        <v>50.51</v>
      </c>
      <c r="S23" s="377">
        <f t="shared" si="9"/>
        <v>20</v>
      </c>
      <c r="T23" s="3249">
        <v>17.34</v>
      </c>
      <c r="U23" s="377">
        <f t="shared" si="10"/>
        <v>3</v>
      </c>
      <c r="V23" s="3251">
        <v>50.51</v>
      </c>
      <c r="W23" s="3226">
        <v>22.0</v>
      </c>
      <c r="X23" s="3227">
        <v>20.0</v>
      </c>
      <c r="Y23" s="3227">
        <v>29.0</v>
      </c>
    </row>
    <row r="24">
      <c r="A24" s="3222">
        <v>21.0</v>
      </c>
      <c r="B24" s="3223" t="s">
        <v>6177</v>
      </c>
      <c r="C24" s="377">
        <f t="shared" si="1"/>
        <v>5</v>
      </c>
      <c r="D24" s="3249">
        <v>2.255</v>
      </c>
      <c r="E24" s="377">
        <f t="shared" si="2"/>
        <v>57</v>
      </c>
      <c r="F24" s="600">
        <v>0.1342</v>
      </c>
      <c r="G24" s="377">
        <f t="shared" si="3"/>
        <v>27</v>
      </c>
      <c r="H24" s="3249">
        <v>0.114</v>
      </c>
      <c r="I24" s="377">
        <f t="shared" si="4"/>
        <v>30</v>
      </c>
      <c r="J24" s="600">
        <v>0.08</v>
      </c>
      <c r="K24" s="377">
        <f t="shared" si="5"/>
        <v>77</v>
      </c>
      <c r="L24" s="3249">
        <v>0.00375</v>
      </c>
      <c r="M24" s="377">
        <f t="shared" si="6"/>
        <v>67</v>
      </c>
      <c r="N24" s="3249">
        <v>0.075</v>
      </c>
      <c r="O24" s="377">
        <f t="shared" si="7"/>
        <v>32</v>
      </c>
      <c r="P24" s="3249">
        <v>18.513</v>
      </c>
      <c r="Q24" s="377">
        <f t="shared" si="8"/>
        <v>33</v>
      </c>
      <c r="R24" s="3250">
        <v>33.66</v>
      </c>
      <c r="S24" s="377">
        <f t="shared" si="9"/>
        <v>37</v>
      </c>
      <c r="T24" s="3249">
        <v>16.26</v>
      </c>
      <c r="U24" s="377">
        <f t="shared" si="10"/>
        <v>37</v>
      </c>
      <c r="V24" s="3251">
        <v>33.66</v>
      </c>
      <c r="W24" s="3226">
        <v>23.0</v>
      </c>
      <c r="X24" s="3227">
        <v>21.0</v>
      </c>
      <c r="Y24" s="3227">
        <v>22.0</v>
      </c>
    </row>
    <row r="25">
      <c r="A25" s="3222" t="s">
        <v>1586</v>
      </c>
      <c r="B25" s="3223" t="s">
        <v>6178</v>
      </c>
      <c r="C25" s="377">
        <f t="shared" si="1"/>
        <v>5</v>
      </c>
      <c r="D25" s="3249">
        <v>2.255</v>
      </c>
      <c r="E25" s="377">
        <f t="shared" si="2"/>
        <v>57</v>
      </c>
      <c r="F25" s="600">
        <v>0.1342</v>
      </c>
      <c r="G25" s="377">
        <f t="shared" si="3"/>
        <v>27</v>
      </c>
      <c r="H25" s="3249">
        <v>0.114</v>
      </c>
      <c r="I25" s="377">
        <f t="shared" si="4"/>
        <v>30</v>
      </c>
      <c r="J25" s="600">
        <v>0.08</v>
      </c>
      <c r="K25" s="377">
        <f t="shared" si="5"/>
        <v>77</v>
      </c>
      <c r="L25" s="3249">
        <v>0.00375</v>
      </c>
      <c r="M25" s="377">
        <f t="shared" si="6"/>
        <v>67</v>
      </c>
      <c r="N25" s="3249">
        <v>0.075</v>
      </c>
      <c r="O25" s="377">
        <f t="shared" si="7"/>
        <v>32</v>
      </c>
      <c r="P25" s="3249">
        <v>18.513</v>
      </c>
      <c r="Q25" s="377">
        <f t="shared" si="8"/>
        <v>33</v>
      </c>
      <c r="R25" s="3250">
        <v>33.66</v>
      </c>
      <c r="S25" s="377">
        <f t="shared" si="9"/>
        <v>37</v>
      </c>
      <c r="T25" s="3249">
        <v>16.26</v>
      </c>
      <c r="U25" s="377">
        <f t="shared" si="10"/>
        <v>37</v>
      </c>
      <c r="V25" s="3249">
        <v>33.66</v>
      </c>
      <c r="W25" s="3226">
        <v>24.0</v>
      </c>
      <c r="X25" s="3228">
        <v>78.0</v>
      </c>
      <c r="Y25" s="3227">
        <v>45.0</v>
      </c>
    </row>
    <row r="26">
      <c r="A26" s="3222">
        <v>22.0</v>
      </c>
      <c r="B26" s="3223" t="s">
        <v>6179</v>
      </c>
      <c r="C26" s="377">
        <f t="shared" si="1"/>
        <v>17</v>
      </c>
      <c r="D26" s="3249">
        <v>2.09</v>
      </c>
      <c r="E26" s="377">
        <f t="shared" si="2"/>
        <v>57</v>
      </c>
      <c r="F26" s="600">
        <v>0.1342</v>
      </c>
      <c r="G26" s="377">
        <f t="shared" si="3"/>
        <v>49</v>
      </c>
      <c r="H26" s="3249">
        <v>0.105</v>
      </c>
      <c r="I26" s="377">
        <f t="shared" si="4"/>
        <v>53</v>
      </c>
      <c r="J26" s="600">
        <v>0.06</v>
      </c>
      <c r="K26" s="377">
        <f t="shared" si="5"/>
        <v>77</v>
      </c>
      <c r="L26" s="3249">
        <v>0.00375</v>
      </c>
      <c r="M26" s="377">
        <f t="shared" si="6"/>
        <v>33</v>
      </c>
      <c r="N26" s="3249">
        <v>0.096</v>
      </c>
      <c r="O26" s="377">
        <f t="shared" si="7"/>
        <v>32</v>
      </c>
      <c r="P26" s="3249">
        <v>18.513</v>
      </c>
      <c r="Q26" s="377">
        <f t="shared" si="8"/>
        <v>33</v>
      </c>
      <c r="R26" s="3250">
        <v>33.66</v>
      </c>
      <c r="S26" s="377">
        <f t="shared" si="9"/>
        <v>37</v>
      </c>
      <c r="T26" s="3249">
        <v>16.26</v>
      </c>
      <c r="U26" s="377">
        <f t="shared" si="10"/>
        <v>37</v>
      </c>
      <c r="V26" s="3251">
        <v>33.66</v>
      </c>
      <c r="W26" s="3226">
        <v>25.0</v>
      </c>
      <c r="X26" s="3227">
        <v>22.0</v>
      </c>
      <c r="Y26" s="3227" t="s">
        <v>504</v>
      </c>
    </row>
    <row r="27">
      <c r="A27" s="3222">
        <v>23.0</v>
      </c>
      <c r="B27" s="3231" t="s">
        <v>6180</v>
      </c>
      <c r="C27" s="377">
        <f t="shared" si="1"/>
        <v>48</v>
      </c>
      <c r="D27" s="3249">
        <v>1.87</v>
      </c>
      <c r="E27" s="377">
        <f t="shared" si="2"/>
        <v>53</v>
      </c>
      <c r="F27" s="600">
        <v>0.13893</v>
      </c>
      <c r="G27" s="377">
        <f t="shared" si="3"/>
        <v>13</v>
      </c>
      <c r="H27" s="3249">
        <v>0.125</v>
      </c>
      <c r="I27" s="377">
        <f t="shared" si="4"/>
        <v>73</v>
      </c>
      <c r="J27" s="600">
        <v>0.04</v>
      </c>
      <c r="K27" s="377">
        <f t="shared" si="5"/>
        <v>9</v>
      </c>
      <c r="L27" s="3249">
        <v>0.015</v>
      </c>
      <c r="M27" s="377">
        <f t="shared" si="6"/>
        <v>24</v>
      </c>
      <c r="N27" s="3249">
        <v>0.108</v>
      </c>
      <c r="O27" s="377">
        <f t="shared" si="7"/>
        <v>73</v>
      </c>
      <c r="P27" s="3249">
        <v>14.0195</v>
      </c>
      <c r="Q27" s="377">
        <f t="shared" si="8"/>
        <v>76</v>
      </c>
      <c r="R27" s="3250">
        <v>25.49</v>
      </c>
      <c r="S27" s="377">
        <f t="shared" si="9"/>
        <v>76</v>
      </c>
      <c r="T27" s="3249">
        <v>12.24</v>
      </c>
      <c r="U27" s="377">
        <f t="shared" si="10"/>
        <v>72</v>
      </c>
      <c r="V27" s="3251">
        <v>26.0</v>
      </c>
      <c r="W27" s="3226">
        <v>26.0</v>
      </c>
      <c r="X27" s="3227">
        <v>23.0</v>
      </c>
      <c r="Y27" s="3227">
        <v>16.0</v>
      </c>
    </row>
    <row r="28">
      <c r="A28" s="3222">
        <v>24.0</v>
      </c>
      <c r="B28" s="3223" t="s">
        <v>6182</v>
      </c>
      <c r="C28" s="377">
        <f t="shared" si="1"/>
        <v>5</v>
      </c>
      <c r="D28" s="3249">
        <v>2.255</v>
      </c>
      <c r="E28" s="377">
        <f t="shared" si="2"/>
        <v>68</v>
      </c>
      <c r="F28" s="600">
        <v>0.11</v>
      </c>
      <c r="G28" s="377">
        <f t="shared" si="3"/>
        <v>17</v>
      </c>
      <c r="H28" s="3249">
        <v>0.116</v>
      </c>
      <c r="I28" s="377">
        <f t="shared" si="4"/>
        <v>46</v>
      </c>
      <c r="J28" s="600">
        <v>0.07</v>
      </c>
      <c r="K28" s="377">
        <f t="shared" si="5"/>
        <v>8</v>
      </c>
      <c r="L28" s="3249">
        <v>0.016</v>
      </c>
      <c r="M28" s="377">
        <f t="shared" si="6"/>
        <v>55</v>
      </c>
      <c r="N28" s="3249">
        <v>0.082</v>
      </c>
      <c r="O28" s="377">
        <f t="shared" si="7"/>
        <v>55</v>
      </c>
      <c r="P28" s="3249">
        <v>17.1105</v>
      </c>
      <c r="Q28" s="377">
        <f t="shared" si="8"/>
        <v>55</v>
      </c>
      <c r="R28" s="3250">
        <v>31.11</v>
      </c>
      <c r="S28" s="377">
        <f t="shared" si="9"/>
        <v>17</v>
      </c>
      <c r="T28" s="3249">
        <v>17.5</v>
      </c>
      <c r="U28" s="377">
        <f t="shared" si="10"/>
        <v>1</v>
      </c>
      <c r="V28" s="3249">
        <v>57.35</v>
      </c>
      <c r="W28" s="3226">
        <v>27.0</v>
      </c>
      <c r="X28" s="3227">
        <v>24.0</v>
      </c>
      <c r="Y28" s="3227">
        <v>49.0</v>
      </c>
    </row>
    <row r="29">
      <c r="A29" s="3222">
        <v>25.0</v>
      </c>
      <c r="B29" s="3223" t="s">
        <v>6184</v>
      </c>
      <c r="C29" s="377">
        <f t="shared" si="1"/>
        <v>11</v>
      </c>
      <c r="D29" s="3249">
        <v>2.2</v>
      </c>
      <c r="E29" s="377">
        <f t="shared" si="2"/>
        <v>68</v>
      </c>
      <c r="F29" s="600">
        <v>0.11</v>
      </c>
      <c r="G29" s="377">
        <f t="shared" si="3"/>
        <v>42</v>
      </c>
      <c r="H29" s="3249">
        <v>0.107</v>
      </c>
      <c r="I29" s="377">
        <f t="shared" si="4"/>
        <v>62</v>
      </c>
      <c r="J29" s="600">
        <v>0.05</v>
      </c>
      <c r="K29" s="377">
        <f t="shared" si="5"/>
        <v>69</v>
      </c>
      <c r="L29" s="3249">
        <v>0.005</v>
      </c>
      <c r="M29" s="377">
        <f t="shared" si="6"/>
        <v>20</v>
      </c>
      <c r="N29" s="3249">
        <v>0.114</v>
      </c>
      <c r="O29" s="377">
        <f t="shared" si="7"/>
        <v>57</v>
      </c>
      <c r="P29" s="3249">
        <v>17.0335</v>
      </c>
      <c r="Q29" s="377">
        <f t="shared" si="8"/>
        <v>58</v>
      </c>
      <c r="R29" s="3250">
        <v>30.97</v>
      </c>
      <c r="S29" s="377">
        <f t="shared" si="9"/>
        <v>71</v>
      </c>
      <c r="T29" s="3249">
        <v>13.0</v>
      </c>
      <c r="U29" s="377">
        <f t="shared" si="10"/>
        <v>68</v>
      </c>
      <c r="V29" s="3251">
        <v>28.0</v>
      </c>
      <c r="W29" s="3226">
        <v>28.0</v>
      </c>
      <c r="X29" s="3227">
        <v>25.0</v>
      </c>
      <c r="Y29" s="3227">
        <v>51.0</v>
      </c>
    </row>
    <row r="30">
      <c r="A30" s="3212" t="s">
        <v>1978</v>
      </c>
      <c r="B30" s="3223" t="s">
        <v>6185</v>
      </c>
      <c r="C30" s="377">
        <f t="shared" si="1"/>
        <v>11</v>
      </c>
      <c r="D30" s="3249">
        <v>2.2</v>
      </c>
      <c r="E30" s="377">
        <f t="shared" si="2"/>
        <v>68</v>
      </c>
      <c r="F30" s="600">
        <v>0.11</v>
      </c>
      <c r="G30" s="377">
        <f t="shared" si="3"/>
        <v>42</v>
      </c>
      <c r="H30" s="3249">
        <v>0.107</v>
      </c>
      <c r="I30" s="377">
        <f t="shared" si="4"/>
        <v>62</v>
      </c>
      <c r="J30" s="600">
        <v>0.05</v>
      </c>
      <c r="K30" s="377">
        <f t="shared" si="5"/>
        <v>69</v>
      </c>
      <c r="L30" s="3249">
        <v>0.005</v>
      </c>
      <c r="M30" s="377">
        <f t="shared" si="6"/>
        <v>20</v>
      </c>
      <c r="N30" s="3249">
        <v>0.114</v>
      </c>
      <c r="O30" s="377">
        <f t="shared" si="7"/>
        <v>57</v>
      </c>
      <c r="P30" s="3249">
        <v>17.0335</v>
      </c>
      <c r="Q30" s="377">
        <f t="shared" si="8"/>
        <v>58</v>
      </c>
      <c r="R30" s="3250">
        <v>30.97</v>
      </c>
      <c r="S30" s="377">
        <f t="shared" si="9"/>
        <v>71</v>
      </c>
      <c r="T30" s="3249">
        <v>13.0</v>
      </c>
      <c r="U30" s="377">
        <f t="shared" si="10"/>
        <v>68</v>
      </c>
      <c r="V30" s="3249">
        <v>28.0</v>
      </c>
      <c r="W30" s="3226">
        <v>29.0</v>
      </c>
      <c r="X30" s="3228">
        <v>79.0</v>
      </c>
      <c r="Y30" s="3227" t="s">
        <v>504</v>
      </c>
    </row>
    <row r="31">
      <c r="A31" s="3222">
        <v>26.0</v>
      </c>
      <c r="B31" s="3213" t="s">
        <v>6188</v>
      </c>
      <c r="C31" s="377">
        <f t="shared" si="1"/>
        <v>29</v>
      </c>
      <c r="D31" s="3249">
        <v>1.98</v>
      </c>
      <c r="E31" s="377">
        <f t="shared" si="2"/>
        <v>56</v>
      </c>
      <c r="F31" s="600">
        <v>0.13453</v>
      </c>
      <c r="G31" s="377">
        <f t="shared" si="3"/>
        <v>5</v>
      </c>
      <c r="H31" s="3249">
        <v>0.131</v>
      </c>
      <c r="I31" s="377">
        <f t="shared" si="4"/>
        <v>9</v>
      </c>
      <c r="J31" s="600">
        <v>0.1</v>
      </c>
      <c r="K31" s="377">
        <f t="shared" si="5"/>
        <v>31</v>
      </c>
      <c r="L31" s="3249">
        <v>0.012</v>
      </c>
      <c r="M31" s="377">
        <f t="shared" si="6"/>
        <v>61</v>
      </c>
      <c r="N31" s="3249">
        <v>0.08</v>
      </c>
      <c r="O31" s="377">
        <f t="shared" si="7"/>
        <v>69</v>
      </c>
      <c r="P31" s="3249">
        <v>15.1305</v>
      </c>
      <c r="Q31" s="377">
        <f t="shared" si="8"/>
        <v>72</v>
      </c>
      <c r="R31" s="3250">
        <v>27.51</v>
      </c>
      <c r="S31" s="377">
        <f t="shared" si="9"/>
        <v>70</v>
      </c>
      <c r="T31" s="3249">
        <v>13.26</v>
      </c>
      <c r="U31" s="377">
        <f t="shared" si="10"/>
        <v>71</v>
      </c>
      <c r="V31" s="3251">
        <v>27.51</v>
      </c>
      <c r="W31" s="3226">
        <v>30.0</v>
      </c>
      <c r="X31" s="3227">
        <v>26.0</v>
      </c>
      <c r="Y31" s="3227">
        <v>11.0</v>
      </c>
    </row>
    <row r="32">
      <c r="A32" s="3222">
        <v>27.0</v>
      </c>
      <c r="B32" s="3223" t="s">
        <v>6189</v>
      </c>
      <c r="C32" s="377">
        <f t="shared" si="1"/>
        <v>10</v>
      </c>
      <c r="D32" s="3249">
        <v>2.211</v>
      </c>
      <c r="E32" s="377">
        <f t="shared" si="2"/>
        <v>43</v>
      </c>
      <c r="F32" s="600">
        <v>0.14828</v>
      </c>
      <c r="G32" s="377">
        <f t="shared" si="3"/>
        <v>58</v>
      </c>
      <c r="H32" s="3249">
        <v>0.097</v>
      </c>
      <c r="I32" s="377">
        <f t="shared" si="4"/>
        <v>41</v>
      </c>
      <c r="J32" s="600">
        <v>0.075</v>
      </c>
      <c r="K32" s="377">
        <f t="shared" si="5"/>
        <v>31</v>
      </c>
      <c r="L32" s="3249">
        <v>0.012</v>
      </c>
      <c r="M32" s="377">
        <f t="shared" si="6"/>
        <v>22</v>
      </c>
      <c r="N32" s="3249">
        <v>0.11</v>
      </c>
      <c r="O32" s="377">
        <f t="shared" si="7"/>
        <v>50</v>
      </c>
      <c r="P32" s="3249">
        <v>17.6</v>
      </c>
      <c r="Q32" s="377">
        <f t="shared" si="8"/>
        <v>51</v>
      </c>
      <c r="R32" s="3250">
        <v>32.0</v>
      </c>
      <c r="S32" s="377">
        <f t="shared" si="9"/>
        <v>66</v>
      </c>
      <c r="T32" s="3249">
        <v>13.92</v>
      </c>
      <c r="U32" s="377">
        <f t="shared" si="10"/>
        <v>79</v>
      </c>
      <c r="V32" s="3252">
        <v>20.91</v>
      </c>
      <c r="W32" s="3226">
        <v>31.0</v>
      </c>
      <c r="X32" s="3227">
        <v>27.0</v>
      </c>
      <c r="Y32" s="3227">
        <v>27.0</v>
      </c>
    </row>
    <row r="33">
      <c r="A33" s="3222">
        <v>28.0</v>
      </c>
      <c r="B33" s="3223" t="s">
        <v>6191</v>
      </c>
      <c r="C33" s="377">
        <f t="shared" si="1"/>
        <v>17</v>
      </c>
      <c r="D33" s="3249">
        <v>2.09</v>
      </c>
      <c r="E33" s="377">
        <f t="shared" si="2"/>
        <v>19</v>
      </c>
      <c r="F33" s="600">
        <v>0.16874</v>
      </c>
      <c r="G33" s="377">
        <f t="shared" si="3"/>
        <v>2</v>
      </c>
      <c r="H33" s="3249">
        <v>0.135</v>
      </c>
      <c r="I33" s="377">
        <f t="shared" si="4"/>
        <v>41</v>
      </c>
      <c r="J33" s="600">
        <v>0.075</v>
      </c>
      <c r="K33" s="377">
        <f t="shared" si="5"/>
        <v>50</v>
      </c>
      <c r="L33" s="3249">
        <v>0.008</v>
      </c>
      <c r="M33" s="377">
        <f t="shared" si="6"/>
        <v>58</v>
      </c>
      <c r="N33" s="3249">
        <v>0.081</v>
      </c>
      <c r="O33" s="377">
        <f t="shared" si="7"/>
        <v>52</v>
      </c>
      <c r="P33" s="3249">
        <v>17.5</v>
      </c>
      <c r="Q33" s="377">
        <f t="shared" si="8"/>
        <v>56</v>
      </c>
      <c r="R33" s="3250">
        <v>31.0</v>
      </c>
      <c r="S33" s="377">
        <f t="shared" si="9"/>
        <v>56</v>
      </c>
      <c r="T33" s="3249">
        <v>14.96</v>
      </c>
      <c r="U33" s="377">
        <f t="shared" si="10"/>
        <v>76</v>
      </c>
      <c r="V33" s="3252">
        <v>23.7</v>
      </c>
      <c r="W33" s="3226">
        <v>32.0</v>
      </c>
      <c r="X33" s="3227">
        <v>28.0</v>
      </c>
      <c r="Y33" s="3227">
        <v>20.0</v>
      </c>
    </row>
    <row r="34">
      <c r="A34" s="3222" t="s">
        <v>2155</v>
      </c>
      <c r="B34" s="3223" t="s">
        <v>6192</v>
      </c>
      <c r="C34" s="377">
        <f t="shared" si="1"/>
        <v>17</v>
      </c>
      <c r="D34" s="3249">
        <v>2.09</v>
      </c>
      <c r="E34" s="377">
        <f t="shared" si="2"/>
        <v>19</v>
      </c>
      <c r="F34" s="600">
        <v>0.16874</v>
      </c>
      <c r="G34" s="377">
        <f t="shared" si="3"/>
        <v>2</v>
      </c>
      <c r="H34" s="3249">
        <v>0.135</v>
      </c>
      <c r="I34" s="377">
        <f t="shared" si="4"/>
        <v>41</v>
      </c>
      <c r="J34" s="600">
        <v>0.075</v>
      </c>
      <c r="K34" s="377">
        <f t="shared" si="5"/>
        <v>50</v>
      </c>
      <c r="L34" s="3249">
        <v>0.008</v>
      </c>
      <c r="M34" s="377">
        <f t="shared" si="6"/>
        <v>58</v>
      </c>
      <c r="N34" s="3249">
        <v>0.081</v>
      </c>
      <c r="O34" s="377">
        <f t="shared" si="7"/>
        <v>56</v>
      </c>
      <c r="P34" s="3249">
        <v>17.05</v>
      </c>
      <c r="Q34" s="377">
        <f t="shared" si="8"/>
        <v>56</v>
      </c>
      <c r="R34" s="3250">
        <v>31.0</v>
      </c>
      <c r="S34" s="377">
        <f t="shared" si="9"/>
        <v>56</v>
      </c>
      <c r="T34" s="3249">
        <v>14.96</v>
      </c>
      <c r="U34" s="377">
        <f t="shared" si="10"/>
        <v>76</v>
      </c>
      <c r="V34" s="3252">
        <v>23.7</v>
      </c>
      <c r="W34" s="3226">
        <v>33.0</v>
      </c>
      <c r="X34" s="3228">
        <v>80.0</v>
      </c>
      <c r="Y34" s="3227">
        <v>44.0</v>
      </c>
    </row>
    <row r="35">
      <c r="A35" s="3222">
        <v>29.0</v>
      </c>
      <c r="B35" s="3213" t="s">
        <v>6193</v>
      </c>
      <c r="C35" s="377">
        <f t="shared" si="1"/>
        <v>1</v>
      </c>
      <c r="D35" s="3249">
        <v>2.42</v>
      </c>
      <c r="E35" s="377">
        <f t="shared" si="2"/>
        <v>44</v>
      </c>
      <c r="F35" s="600">
        <v>0.14762</v>
      </c>
      <c r="G35" s="377">
        <f t="shared" si="3"/>
        <v>17</v>
      </c>
      <c r="H35" s="3249">
        <v>0.116</v>
      </c>
      <c r="I35" s="377">
        <f t="shared" si="4"/>
        <v>15</v>
      </c>
      <c r="J35" s="600">
        <v>0.095</v>
      </c>
      <c r="K35" s="377">
        <f t="shared" si="5"/>
        <v>50</v>
      </c>
      <c r="L35" s="3249">
        <v>0.008</v>
      </c>
      <c r="M35" s="377">
        <f t="shared" si="6"/>
        <v>14</v>
      </c>
      <c r="N35" s="3249">
        <v>0.12</v>
      </c>
      <c r="O35" s="377">
        <f t="shared" si="7"/>
        <v>3</v>
      </c>
      <c r="P35" s="3249">
        <v>24.475</v>
      </c>
      <c r="Q35" s="377">
        <f t="shared" si="8"/>
        <v>3</v>
      </c>
      <c r="R35" s="3250">
        <v>44.5</v>
      </c>
      <c r="S35" s="377">
        <f t="shared" si="9"/>
        <v>2</v>
      </c>
      <c r="T35" s="3249">
        <v>21.35</v>
      </c>
      <c r="U35" s="377">
        <f t="shared" si="10"/>
        <v>6</v>
      </c>
      <c r="V35" s="3249">
        <v>44.2</v>
      </c>
      <c r="W35" s="3226">
        <v>34.0</v>
      </c>
      <c r="X35" s="3227">
        <v>29.0</v>
      </c>
      <c r="Y35" s="3227">
        <v>19.0</v>
      </c>
    </row>
    <row r="36">
      <c r="A36" s="3222">
        <v>30.0</v>
      </c>
      <c r="B36" s="3223" t="s">
        <v>6194</v>
      </c>
      <c r="C36" s="377">
        <f t="shared" si="1"/>
        <v>54</v>
      </c>
      <c r="D36" s="3249">
        <v>1.837</v>
      </c>
      <c r="E36" s="377">
        <f t="shared" si="2"/>
        <v>41</v>
      </c>
      <c r="F36" s="600">
        <v>0.14894</v>
      </c>
      <c r="G36" s="377">
        <f t="shared" si="3"/>
        <v>44</v>
      </c>
      <c r="H36" s="3249">
        <v>0.106</v>
      </c>
      <c r="I36" s="377">
        <f t="shared" si="4"/>
        <v>2</v>
      </c>
      <c r="J36" s="600">
        <v>0.12</v>
      </c>
      <c r="K36" s="377">
        <f t="shared" si="5"/>
        <v>2</v>
      </c>
      <c r="L36" s="3249">
        <v>0.04</v>
      </c>
      <c r="M36" s="377">
        <f t="shared" si="6"/>
        <v>25</v>
      </c>
      <c r="N36" s="3249">
        <v>0.107</v>
      </c>
      <c r="O36" s="377">
        <f t="shared" si="7"/>
        <v>61</v>
      </c>
      <c r="P36" s="3249">
        <v>16.775</v>
      </c>
      <c r="Q36" s="377">
        <f t="shared" si="8"/>
        <v>62</v>
      </c>
      <c r="R36" s="3250">
        <v>30.5</v>
      </c>
      <c r="S36" s="377">
        <f t="shared" si="9"/>
        <v>58</v>
      </c>
      <c r="T36" s="3249">
        <v>14.7</v>
      </c>
      <c r="U36" s="377">
        <f t="shared" si="10"/>
        <v>58</v>
      </c>
      <c r="V36" s="3249">
        <v>30.5</v>
      </c>
      <c r="W36" s="3226">
        <v>35.0</v>
      </c>
      <c r="X36" s="3227">
        <v>30.0</v>
      </c>
      <c r="Y36" s="3227">
        <v>8.0</v>
      </c>
    </row>
    <row r="37">
      <c r="A37" s="3222">
        <v>31.0</v>
      </c>
      <c r="B37" s="3223" t="s">
        <v>6195</v>
      </c>
      <c r="C37" s="377">
        <f t="shared" si="1"/>
        <v>67</v>
      </c>
      <c r="D37" s="3249">
        <v>1.76</v>
      </c>
      <c r="E37" s="377">
        <f t="shared" si="2"/>
        <v>18</v>
      </c>
      <c r="F37" s="600">
        <v>0.17094</v>
      </c>
      <c r="G37" s="377">
        <f t="shared" si="3"/>
        <v>17</v>
      </c>
      <c r="H37" s="3249">
        <v>0.116</v>
      </c>
      <c r="I37" s="377">
        <f t="shared" si="4"/>
        <v>77</v>
      </c>
      <c r="J37" s="600">
        <v>0.03</v>
      </c>
      <c r="K37" s="377">
        <f t="shared" si="5"/>
        <v>69</v>
      </c>
      <c r="L37" s="3249">
        <v>0.005</v>
      </c>
      <c r="M37" s="377">
        <f t="shared" si="6"/>
        <v>61</v>
      </c>
      <c r="N37" s="3249">
        <v>0.08</v>
      </c>
      <c r="O37" s="377">
        <f t="shared" si="7"/>
        <v>78</v>
      </c>
      <c r="P37" s="3249">
        <v>11.891</v>
      </c>
      <c r="Q37" s="377">
        <f t="shared" si="8"/>
        <v>78</v>
      </c>
      <c r="R37" s="3250">
        <v>21.62</v>
      </c>
      <c r="S37" s="377">
        <f t="shared" si="9"/>
        <v>67</v>
      </c>
      <c r="T37" s="3249">
        <v>13.69</v>
      </c>
      <c r="U37" s="377">
        <f t="shared" si="10"/>
        <v>33</v>
      </c>
      <c r="V37" s="3251">
        <v>34.07</v>
      </c>
      <c r="W37" s="3226">
        <v>36.0</v>
      </c>
      <c r="X37" s="3227">
        <v>31.0</v>
      </c>
      <c r="Y37" s="3227" t="s">
        <v>504</v>
      </c>
    </row>
    <row r="38">
      <c r="A38" s="3222">
        <v>32.0</v>
      </c>
      <c r="B38" s="3223" t="s">
        <v>6196</v>
      </c>
      <c r="C38" s="377">
        <f t="shared" si="1"/>
        <v>59</v>
      </c>
      <c r="D38" s="3249">
        <v>1.815</v>
      </c>
      <c r="E38" s="377">
        <f t="shared" si="2"/>
        <v>77</v>
      </c>
      <c r="F38" s="600">
        <v>0.0924</v>
      </c>
      <c r="G38" s="377">
        <f t="shared" si="3"/>
        <v>31</v>
      </c>
      <c r="H38" s="3249">
        <v>0.112</v>
      </c>
      <c r="I38" s="377">
        <f t="shared" si="4"/>
        <v>62</v>
      </c>
      <c r="J38" s="600">
        <v>0.05</v>
      </c>
      <c r="K38" s="377">
        <f t="shared" si="5"/>
        <v>46</v>
      </c>
      <c r="L38" s="3249">
        <v>0.009</v>
      </c>
      <c r="M38" s="377">
        <f t="shared" si="6"/>
        <v>37</v>
      </c>
      <c r="N38" s="3249">
        <v>0.092</v>
      </c>
      <c r="O38" s="377">
        <f t="shared" si="7"/>
        <v>64</v>
      </c>
      <c r="P38" s="3249">
        <v>16.445</v>
      </c>
      <c r="Q38" s="377">
        <f t="shared" si="8"/>
        <v>67</v>
      </c>
      <c r="R38" s="3250">
        <v>29.9</v>
      </c>
      <c r="S38" s="377">
        <f t="shared" si="9"/>
        <v>43</v>
      </c>
      <c r="T38" s="3249">
        <v>16.0</v>
      </c>
      <c r="U38" s="377">
        <f t="shared" si="10"/>
        <v>54</v>
      </c>
      <c r="V38" s="3251">
        <v>31.0</v>
      </c>
      <c r="W38" s="3226">
        <v>37.0</v>
      </c>
      <c r="X38" s="3227">
        <v>32.0</v>
      </c>
      <c r="Y38" s="3227">
        <v>23.0</v>
      </c>
    </row>
    <row r="39">
      <c r="A39" s="3222">
        <v>33.0</v>
      </c>
      <c r="B39" s="3213" t="s">
        <v>6197</v>
      </c>
      <c r="C39" s="377">
        <f t="shared" si="1"/>
        <v>37</v>
      </c>
      <c r="D39" s="3249">
        <v>1.936</v>
      </c>
      <c r="E39" s="377">
        <f t="shared" si="2"/>
        <v>60</v>
      </c>
      <c r="F39" s="600">
        <v>0.132</v>
      </c>
      <c r="G39" s="377">
        <f t="shared" si="3"/>
        <v>66</v>
      </c>
      <c r="H39" s="3249">
        <v>0.088</v>
      </c>
      <c r="I39" s="377">
        <f t="shared" si="4"/>
        <v>8</v>
      </c>
      <c r="J39" s="600">
        <v>0.105</v>
      </c>
      <c r="K39" s="377">
        <f t="shared" si="5"/>
        <v>7</v>
      </c>
      <c r="L39" s="3249">
        <v>0.018</v>
      </c>
      <c r="M39" s="377">
        <f t="shared" si="6"/>
        <v>9</v>
      </c>
      <c r="N39" s="3249">
        <v>0.128</v>
      </c>
      <c r="O39" s="377">
        <f t="shared" si="7"/>
        <v>21</v>
      </c>
      <c r="P39" s="3249">
        <v>19.4425</v>
      </c>
      <c r="Q39" s="377">
        <f t="shared" si="8"/>
        <v>21</v>
      </c>
      <c r="R39" s="3250">
        <v>35.35</v>
      </c>
      <c r="S39" s="377">
        <f t="shared" si="9"/>
        <v>25</v>
      </c>
      <c r="T39" s="3249">
        <v>17.03</v>
      </c>
      <c r="U39" s="377">
        <f t="shared" si="10"/>
        <v>28</v>
      </c>
      <c r="V39" s="3251">
        <v>35.35</v>
      </c>
      <c r="W39" s="3226">
        <v>38.0</v>
      </c>
      <c r="X39" s="3227">
        <v>33.0</v>
      </c>
      <c r="Y39" s="3227" t="s">
        <v>504</v>
      </c>
    </row>
    <row r="40">
      <c r="A40" s="3222">
        <v>34.0</v>
      </c>
      <c r="B40" s="3223" t="s">
        <v>6198</v>
      </c>
      <c r="C40" s="377">
        <f t="shared" si="1"/>
        <v>43</v>
      </c>
      <c r="D40" s="3249">
        <v>1.903</v>
      </c>
      <c r="E40" s="377">
        <f t="shared" si="2"/>
        <v>46</v>
      </c>
      <c r="F40" s="600">
        <v>0.143</v>
      </c>
      <c r="G40" s="377">
        <f t="shared" si="3"/>
        <v>15</v>
      </c>
      <c r="H40" s="3249">
        <v>0.121</v>
      </c>
      <c r="I40" s="377">
        <f t="shared" si="4"/>
        <v>15</v>
      </c>
      <c r="J40" s="600">
        <v>0.095</v>
      </c>
      <c r="K40" s="377">
        <f t="shared" si="5"/>
        <v>29</v>
      </c>
      <c r="L40" s="3249">
        <v>0.014</v>
      </c>
      <c r="M40" s="377">
        <f t="shared" si="6"/>
        <v>55</v>
      </c>
      <c r="N40" s="3249">
        <v>0.082</v>
      </c>
      <c r="O40" s="377">
        <f t="shared" si="7"/>
        <v>48</v>
      </c>
      <c r="P40" s="3249">
        <v>17.7375</v>
      </c>
      <c r="Q40" s="377">
        <f t="shared" si="8"/>
        <v>49</v>
      </c>
      <c r="R40" s="3250">
        <v>32.25</v>
      </c>
      <c r="S40" s="377">
        <f t="shared" si="9"/>
        <v>48</v>
      </c>
      <c r="T40" s="3249">
        <v>15.58</v>
      </c>
      <c r="U40" s="377">
        <f t="shared" si="10"/>
        <v>51</v>
      </c>
      <c r="V40" s="3249">
        <v>32.25</v>
      </c>
      <c r="W40" s="3226">
        <v>39.0</v>
      </c>
      <c r="X40" s="3227">
        <v>34.0</v>
      </c>
      <c r="Y40" s="3227" t="s">
        <v>504</v>
      </c>
    </row>
    <row r="41">
      <c r="A41" s="3222">
        <v>35.0</v>
      </c>
      <c r="B41" s="3223" t="s">
        <v>6199</v>
      </c>
      <c r="C41" s="377">
        <f t="shared" si="1"/>
        <v>4</v>
      </c>
      <c r="D41" s="3249">
        <v>2.288</v>
      </c>
      <c r="E41" s="377">
        <f t="shared" si="2"/>
        <v>63</v>
      </c>
      <c r="F41" s="600">
        <v>0.12243</v>
      </c>
      <c r="G41" s="377">
        <f t="shared" si="3"/>
        <v>34</v>
      </c>
      <c r="H41" s="3249">
        <v>0.11</v>
      </c>
      <c r="I41" s="377">
        <f t="shared" si="4"/>
        <v>53</v>
      </c>
      <c r="J41" s="600">
        <v>0.06</v>
      </c>
      <c r="K41" s="377">
        <f t="shared" si="5"/>
        <v>50</v>
      </c>
      <c r="L41" s="3249">
        <v>0.008</v>
      </c>
      <c r="M41" s="377">
        <f t="shared" si="6"/>
        <v>22</v>
      </c>
      <c r="N41" s="3249">
        <v>0.11</v>
      </c>
      <c r="O41" s="377">
        <f t="shared" si="7"/>
        <v>50</v>
      </c>
      <c r="P41" s="3249">
        <v>17.6</v>
      </c>
      <c r="Q41" s="377">
        <f t="shared" si="8"/>
        <v>51</v>
      </c>
      <c r="R41" s="3250">
        <v>32.0</v>
      </c>
      <c r="S41" s="377">
        <f t="shared" si="9"/>
        <v>50</v>
      </c>
      <c r="T41" s="3249">
        <v>15.43</v>
      </c>
      <c r="U41" s="377">
        <f t="shared" si="10"/>
        <v>68</v>
      </c>
      <c r="V41" s="3252">
        <v>28.0</v>
      </c>
      <c r="W41" s="3226">
        <v>40.0</v>
      </c>
      <c r="X41" s="3227">
        <v>35.0</v>
      </c>
      <c r="Y41" s="3227">
        <v>31.0</v>
      </c>
    </row>
    <row r="42">
      <c r="A42" s="3222">
        <v>36.0</v>
      </c>
      <c r="B42" s="3223" t="s">
        <v>6200</v>
      </c>
      <c r="C42" s="377">
        <f t="shared" si="1"/>
        <v>17</v>
      </c>
      <c r="D42" s="3249">
        <v>2.09</v>
      </c>
      <c r="E42" s="377">
        <f t="shared" si="2"/>
        <v>2</v>
      </c>
      <c r="F42" s="600">
        <v>0.209</v>
      </c>
      <c r="G42" s="377">
        <f t="shared" si="3"/>
        <v>63</v>
      </c>
      <c r="H42" s="3249">
        <v>0.093</v>
      </c>
      <c r="I42" s="377">
        <f t="shared" si="4"/>
        <v>62</v>
      </c>
      <c r="J42" s="600">
        <v>0.05</v>
      </c>
      <c r="K42" s="377">
        <f t="shared" si="5"/>
        <v>50</v>
      </c>
      <c r="L42" s="3249">
        <v>0.008</v>
      </c>
      <c r="M42" s="377">
        <f t="shared" si="6"/>
        <v>12</v>
      </c>
      <c r="N42" s="3249">
        <v>0.125</v>
      </c>
      <c r="O42" s="377">
        <f t="shared" si="7"/>
        <v>5</v>
      </c>
      <c r="P42" s="3249">
        <v>22.6655</v>
      </c>
      <c r="Q42" s="377">
        <f t="shared" si="8"/>
        <v>5</v>
      </c>
      <c r="R42" s="3250">
        <v>41.21</v>
      </c>
      <c r="S42" s="377">
        <f t="shared" si="9"/>
        <v>5</v>
      </c>
      <c r="T42" s="3249">
        <v>19.9</v>
      </c>
      <c r="U42" s="377">
        <f t="shared" si="10"/>
        <v>10</v>
      </c>
      <c r="V42" s="3249">
        <v>41.21</v>
      </c>
      <c r="W42" s="3226">
        <v>41.0</v>
      </c>
      <c r="X42" s="3227">
        <v>36.0</v>
      </c>
      <c r="Y42" s="3227">
        <v>10.0</v>
      </c>
    </row>
    <row r="43">
      <c r="A43" s="3222">
        <v>37.0</v>
      </c>
      <c r="B43" s="3213" t="s">
        <v>6201</v>
      </c>
      <c r="C43" s="377">
        <f t="shared" si="1"/>
        <v>59</v>
      </c>
      <c r="D43" s="3249">
        <v>1.815</v>
      </c>
      <c r="E43" s="377">
        <f t="shared" si="2"/>
        <v>68</v>
      </c>
      <c r="F43" s="600">
        <v>0.11</v>
      </c>
      <c r="G43" s="377">
        <f t="shared" si="3"/>
        <v>17</v>
      </c>
      <c r="H43" s="3249">
        <v>0.116</v>
      </c>
      <c r="I43" s="377">
        <f t="shared" si="4"/>
        <v>15</v>
      </c>
      <c r="J43" s="600">
        <v>0.095</v>
      </c>
      <c r="K43" s="377">
        <f t="shared" si="5"/>
        <v>29</v>
      </c>
      <c r="L43" s="3249">
        <v>0.014</v>
      </c>
      <c r="M43" s="377">
        <f t="shared" si="6"/>
        <v>40</v>
      </c>
      <c r="N43" s="3249">
        <v>0.09</v>
      </c>
      <c r="O43" s="377">
        <f t="shared" si="7"/>
        <v>65</v>
      </c>
      <c r="P43" s="3249">
        <v>16.1755</v>
      </c>
      <c r="Q43" s="377">
        <f t="shared" si="8"/>
        <v>68</v>
      </c>
      <c r="R43" s="3250">
        <v>29.41</v>
      </c>
      <c r="S43" s="377">
        <f t="shared" si="9"/>
        <v>71</v>
      </c>
      <c r="T43" s="3249">
        <v>13.0</v>
      </c>
      <c r="U43" s="377">
        <f t="shared" si="10"/>
        <v>7</v>
      </c>
      <c r="V43" s="3251">
        <v>44.13</v>
      </c>
      <c r="W43" s="3226">
        <v>42.0</v>
      </c>
      <c r="X43" s="3227">
        <v>37.0</v>
      </c>
      <c r="Y43" s="3227">
        <v>50.0</v>
      </c>
    </row>
    <row r="44">
      <c r="A44" s="3222">
        <v>38.0</v>
      </c>
      <c r="B44" s="3223" t="s">
        <v>6202</v>
      </c>
      <c r="C44" s="377">
        <f t="shared" si="1"/>
        <v>3</v>
      </c>
      <c r="D44" s="3249">
        <v>2.31</v>
      </c>
      <c r="E44" s="377">
        <f t="shared" si="2"/>
        <v>2</v>
      </c>
      <c r="F44" s="600">
        <v>0.209</v>
      </c>
      <c r="G44" s="377">
        <f t="shared" si="3"/>
        <v>1</v>
      </c>
      <c r="H44" s="3249">
        <v>0.138</v>
      </c>
      <c r="I44" s="377">
        <f t="shared" si="4"/>
        <v>62</v>
      </c>
      <c r="J44" s="600">
        <v>0.05</v>
      </c>
      <c r="K44" s="377">
        <f t="shared" si="5"/>
        <v>35</v>
      </c>
      <c r="L44" s="3249">
        <v>0.01</v>
      </c>
      <c r="M44" s="377">
        <f t="shared" si="6"/>
        <v>40</v>
      </c>
      <c r="N44" s="3249">
        <v>0.09</v>
      </c>
      <c r="O44" s="377">
        <f t="shared" si="7"/>
        <v>22</v>
      </c>
      <c r="P44" s="3249">
        <v>19.25</v>
      </c>
      <c r="Q44" s="377">
        <f t="shared" si="8"/>
        <v>22</v>
      </c>
      <c r="R44" s="3250">
        <v>35.0</v>
      </c>
      <c r="S44" s="377">
        <f t="shared" si="9"/>
        <v>28</v>
      </c>
      <c r="T44" s="3249">
        <v>16.89</v>
      </c>
      <c r="U44" s="377">
        <f t="shared" si="10"/>
        <v>29</v>
      </c>
      <c r="V44" s="3249">
        <v>35.0</v>
      </c>
      <c r="W44" s="3226">
        <v>43.0</v>
      </c>
      <c r="X44" s="3227">
        <v>38.0</v>
      </c>
      <c r="Y44" s="3227">
        <v>48.0</v>
      </c>
    </row>
    <row r="45">
      <c r="A45" s="3222">
        <v>39.0</v>
      </c>
      <c r="B45" s="3223" t="s">
        <v>6203</v>
      </c>
      <c r="C45" s="377">
        <f t="shared" si="1"/>
        <v>59</v>
      </c>
      <c r="D45" s="3249">
        <v>1.815</v>
      </c>
      <c r="E45" s="377">
        <f t="shared" si="2"/>
        <v>54</v>
      </c>
      <c r="F45" s="600">
        <v>0.13838</v>
      </c>
      <c r="G45" s="377">
        <f t="shared" si="3"/>
        <v>71</v>
      </c>
      <c r="H45" s="3249">
        <v>0.085</v>
      </c>
      <c r="I45" s="377">
        <f t="shared" si="4"/>
        <v>62</v>
      </c>
      <c r="J45" s="600">
        <v>0.05</v>
      </c>
      <c r="K45" s="377">
        <f t="shared" si="5"/>
        <v>67</v>
      </c>
      <c r="L45" s="3249">
        <v>0.006</v>
      </c>
      <c r="M45" s="377">
        <f t="shared" si="6"/>
        <v>32</v>
      </c>
      <c r="N45" s="3249">
        <v>0.097</v>
      </c>
      <c r="O45" s="377">
        <f t="shared" si="7"/>
        <v>42</v>
      </c>
      <c r="P45" s="3249">
        <v>18.0675</v>
      </c>
      <c r="Q45" s="377">
        <f t="shared" si="8"/>
        <v>43</v>
      </c>
      <c r="R45" s="3250">
        <v>32.85</v>
      </c>
      <c r="S45" s="377">
        <f t="shared" si="9"/>
        <v>41</v>
      </c>
      <c r="T45" s="3249">
        <v>16.02</v>
      </c>
      <c r="U45" s="377">
        <f t="shared" si="10"/>
        <v>66</v>
      </c>
      <c r="V45" s="3252">
        <v>28.5</v>
      </c>
      <c r="W45" s="3226">
        <v>44.0</v>
      </c>
      <c r="X45" s="3227">
        <v>39.0</v>
      </c>
      <c r="Y45" s="3227">
        <v>26.0</v>
      </c>
    </row>
    <row r="46">
      <c r="A46" s="3222">
        <v>40.0</v>
      </c>
      <c r="B46" s="3233" t="s">
        <v>6204</v>
      </c>
      <c r="C46" s="377">
        <f t="shared" si="1"/>
        <v>78</v>
      </c>
      <c r="D46" s="3249">
        <v>1.606</v>
      </c>
      <c r="E46" s="377">
        <f t="shared" si="2"/>
        <v>49</v>
      </c>
      <c r="F46" s="600">
        <v>0.13992</v>
      </c>
      <c r="G46" s="377">
        <f t="shared" si="3"/>
        <v>63</v>
      </c>
      <c r="H46" s="3249">
        <v>0.093</v>
      </c>
      <c r="I46" s="377">
        <f t="shared" si="4"/>
        <v>30</v>
      </c>
      <c r="J46" s="600">
        <v>0.08</v>
      </c>
      <c r="K46" s="377">
        <f t="shared" si="5"/>
        <v>9</v>
      </c>
      <c r="L46" s="3249">
        <v>0.015</v>
      </c>
      <c r="M46" s="377">
        <f t="shared" si="6"/>
        <v>76</v>
      </c>
      <c r="N46" s="3249">
        <v>0.068</v>
      </c>
      <c r="O46" s="377">
        <f t="shared" si="7"/>
        <v>35</v>
      </c>
      <c r="P46" s="3249">
        <v>18.425</v>
      </c>
      <c r="Q46" s="377">
        <f t="shared" si="8"/>
        <v>36</v>
      </c>
      <c r="R46" s="3250">
        <v>33.5</v>
      </c>
      <c r="S46" s="377">
        <f t="shared" si="9"/>
        <v>40</v>
      </c>
      <c r="T46" s="3249">
        <v>16.19</v>
      </c>
      <c r="U46" s="377">
        <f t="shared" si="10"/>
        <v>40</v>
      </c>
      <c r="V46" s="3249">
        <v>33.5</v>
      </c>
      <c r="W46" s="3226">
        <v>45.0</v>
      </c>
      <c r="X46" s="3227">
        <v>40.0</v>
      </c>
      <c r="Y46" s="3227">
        <v>40.0</v>
      </c>
    </row>
    <row r="47">
      <c r="A47" s="3222">
        <v>41.0</v>
      </c>
      <c r="B47" s="3223" t="s">
        <v>6205</v>
      </c>
      <c r="C47" s="377">
        <f t="shared" si="1"/>
        <v>5</v>
      </c>
      <c r="D47" s="3249">
        <v>2.255</v>
      </c>
      <c r="E47" s="377">
        <f t="shared" si="2"/>
        <v>2</v>
      </c>
      <c r="F47" s="600">
        <v>0.209</v>
      </c>
      <c r="G47" s="377">
        <f t="shared" si="3"/>
        <v>17</v>
      </c>
      <c r="H47" s="3249">
        <v>0.116</v>
      </c>
      <c r="I47" s="377">
        <f t="shared" si="4"/>
        <v>20</v>
      </c>
      <c r="J47" s="600">
        <v>0.09</v>
      </c>
      <c r="K47" s="377">
        <f t="shared" si="5"/>
        <v>73</v>
      </c>
      <c r="L47" s="3249">
        <v>0.004</v>
      </c>
      <c r="M47" s="377">
        <f t="shared" si="6"/>
        <v>53</v>
      </c>
      <c r="N47" s="3249">
        <v>0.084</v>
      </c>
      <c r="O47" s="377">
        <f t="shared" si="7"/>
        <v>10</v>
      </c>
      <c r="P47" s="3249">
        <v>20.691</v>
      </c>
      <c r="Q47" s="377">
        <f t="shared" si="8"/>
        <v>10</v>
      </c>
      <c r="R47" s="3250">
        <v>37.62</v>
      </c>
      <c r="S47" s="377">
        <f t="shared" si="9"/>
        <v>9</v>
      </c>
      <c r="T47" s="3249">
        <v>18.19</v>
      </c>
      <c r="U47" s="377">
        <f t="shared" si="10"/>
        <v>15</v>
      </c>
      <c r="V47" s="3251">
        <v>37.62</v>
      </c>
      <c r="W47" s="3226">
        <v>46.0</v>
      </c>
      <c r="X47" s="3227">
        <v>41.0</v>
      </c>
      <c r="Y47" s="3227">
        <v>32.0</v>
      </c>
    </row>
    <row r="48">
      <c r="A48" s="3222">
        <v>42.0</v>
      </c>
      <c r="B48" s="3223" t="s">
        <v>5726</v>
      </c>
      <c r="C48" s="377">
        <f t="shared" si="1"/>
        <v>28</v>
      </c>
      <c r="D48" s="3249">
        <v>2.002</v>
      </c>
      <c r="E48" s="377">
        <f t="shared" si="2"/>
        <v>21</v>
      </c>
      <c r="F48" s="600">
        <v>0.16808</v>
      </c>
      <c r="G48" s="377">
        <f t="shared" si="3"/>
        <v>49</v>
      </c>
      <c r="H48" s="3249">
        <v>0.105</v>
      </c>
      <c r="I48" s="377">
        <f t="shared" si="4"/>
        <v>29</v>
      </c>
      <c r="J48" s="600">
        <v>0.085</v>
      </c>
      <c r="K48" s="377">
        <f t="shared" si="5"/>
        <v>9</v>
      </c>
      <c r="L48" s="3249">
        <v>0.015</v>
      </c>
      <c r="M48" s="377">
        <f t="shared" si="6"/>
        <v>40</v>
      </c>
      <c r="N48" s="3249">
        <v>0.09</v>
      </c>
      <c r="O48" s="377">
        <f t="shared" si="7"/>
        <v>9</v>
      </c>
      <c r="P48" s="3249">
        <v>20.9</v>
      </c>
      <c r="Q48" s="377">
        <f t="shared" si="8"/>
        <v>9</v>
      </c>
      <c r="R48" s="3250">
        <v>38.0</v>
      </c>
      <c r="S48" s="377">
        <f t="shared" si="9"/>
        <v>8</v>
      </c>
      <c r="T48" s="3249">
        <v>18.38</v>
      </c>
      <c r="U48" s="377">
        <f t="shared" si="10"/>
        <v>14</v>
      </c>
      <c r="V48" s="3249">
        <v>38.0</v>
      </c>
      <c r="W48" s="3226">
        <v>47.0</v>
      </c>
      <c r="X48" s="3227">
        <v>42.0</v>
      </c>
      <c r="Y48" s="3227">
        <v>36.0</v>
      </c>
    </row>
    <row r="49">
      <c r="A49" s="3222">
        <v>43.0</v>
      </c>
      <c r="B49" s="3223" t="s">
        <v>6206</v>
      </c>
      <c r="C49" s="377">
        <f t="shared" si="1"/>
        <v>42</v>
      </c>
      <c r="D49" s="3249">
        <v>1.914</v>
      </c>
      <c r="E49" s="377">
        <f t="shared" si="2"/>
        <v>26</v>
      </c>
      <c r="F49" s="600">
        <v>0.15378</v>
      </c>
      <c r="G49" s="377">
        <f t="shared" si="3"/>
        <v>70</v>
      </c>
      <c r="H49" s="3249">
        <v>0.086</v>
      </c>
      <c r="I49" s="377">
        <f t="shared" si="4"/>
        <v>20</v>
      </c>
      <c r="J49" s="600">
        <v>0.09</v>
      </c>
      <c r="K49" s="377">
        <f t="shared" si="5"/>
        <v>35</v>
      </c>
      <c r="L49" s="3249">
        <v>0.01</v>
      </c>
      <c r="M49" s="377">
        <f t="shared" si="6"/>
        <v>58</v>
      </c>
      <c r="N49" s="3249">
        <v>0.081</v>
      </c>
      <c r="O49" s="377">
        <f t="shared" si="7"/>
        <v>31</v>
      </c>
      <c r="P49" s="3249">
        <v>18.59</v>
      </c>
      <c r="Q49" s="377">
        <f t="shared" si="8"/>
        <v>32</v>
      </c>
      <c r="R49" s="3250">
        <v>33.8</v>
      </c>
      <c r="S49" s="377">
        <f t="shared" si="9"/>
        <v>36</v>
      </c>
      <c r="T49" s="3249">
        <v>16.32</v>
      </c>
      <c r="U49" s="377">
        <f t="shared" si="10"/>
        <v>35</v>
      </c>
      <c r="V49" s="3251">
        <v>33.8</v>
      </c>
      <c r="W49" s="3226">
        <v>48.0</v>
      </c>
      <c r="X49" s="3227">
        <v>43.0</v>
      </c>
      <c r="Y49" s="3227">
        <v>17.0</v>
      </c>
    </row>
    <row r="50">
      <c r="A50" s="3222">
        <v>44.0</v>
      </c>
      <c r="B50" s="3223" t="s">
        <v>6207</v>
      </c>
      <c r="C50" s="377">
        <f t="shared" si="1"/>
        <v>17</v>
      </c>
      <c r="D50" s="3249">
        <v>2.09</v>
      </c>
      <c r="E50" s="377">
        <f t="shared" si="2"/>
        <v>26</v>
      </c>
      <c r="F50" s="600">
        <v>0.15378</v>
      </c>
      <c r="G50" s="377">
        <f t="shared" si="3"/>
        <v>34</v>
      </c>
      <c r="H50" s="3249">
        <v>0.11</v>
      </c>
      <c r="I50" s="377">
        <f t="shared" si="4"/>
        <v>20</v>
      </c>
      <c r="J50" s="600">
        <v>0.09</v>
      </c>
      <c r="K50" s="377">
        <f t="shared" si="5"/>
        <v>73</v>
      </c>
      <c r="L50" s="3249">
        <v>0.004</v>
      </c>
      <c r="M50" s="377">
        <f t="shared" si="6"/>
        <v>7</v>
      </c>
      <c r="N50" s="3249">
        <v>0.13</v>
      </c>
      <c r="O50" s="377">
        <f t="shared" si="7"/>
        <v>49</v>
      </c>
      <c r="P50" s="3249">
        <v>17.611</v>
      </c>
      <c r="Q50" s="377">
        <f t="shared" si="8"/>
        <v>50</v>
      </c>
      <c r="R50" s="3250">
        <v>32.02</v>
      </c>
      <c r="S50" s="377">
        <f t="shared" si="9"/>
        <v>51</v>
      </c>
      <c r="T50" s="3249">
        <v>15.38</v>
      </c>
      <c r="U50" s="377">
        <f t="shared" si="10"/>
        <v>57</v>
      </c>
      <c r="V50" s="3251">
        <v>30.71</v>
      </c>
      <c r="W50" s="3226">
        <v>49.0</v>
      </c>
      <c r="X50" s="3227">
        <v>44.0</v>
      </c>
      <c r="Y50" s="3227" t="s">
        <v>504</v>
      </c>
    </row>
    <row r="51">
      <c r="A51" s="3222">
        <v>45.0</v>
      </c>
      <c r="B51" s="3223" t="s">
        <v>6208</v>
      </c>
      <c r="C51" s="377">
        <f t="shared" si="1"/>
        <v>59</v>
      </c>
      <c r="D51" s="3249">
        <v>1.815</v>
      </c>
      <c r="E51" s="377">
        <f t="shared" si="2"/>
        <v>26</v>
      </c>
      <c r="F51" s="600">
        <v>0.15378</v>
      </c>
      <c r="G51" s="377">
        <f t="shared" si="3"/>
        <v>5</v>
      </c>
      <c r="H51" s="3249">
        <v>0.131</v>
      </c>
      <c r="I51" s="377">
        <f t="shared" si="4"/>
        <v>53</v>
      </c>
      <c r="J51" s="600">
        <v>0.06</v>
      </c>
      <c r="K51" s="377">
        <f t="shared" si="5"/>
        <v>35</v>
      </c>
      <c r="L51" s="3249">
        <v>0.01</v>
      </c>
      <c r="M51" s="377">
        <f t="shared" si="6"/>
        <v>64</v>
      </c>
      <c r="N51" s="3249">
        <v>0.078</v>
      </c>
      <c r="O51" s="377">
        <f t="shared" si="7"/>
        <v>44</v>
      </c>
      <c r="P51" s="3249">
        <v>17.875</v>
      </c>
      <c r="Q51" s="377">
        <f t="shared" si="8"/>
        <v>45</v>
      </c>
      <c r="R51" s="3250">
        <v>32.5</v>
      </c>
      <c r="S51" s="377">
        <f t="shared" si="9"/>
        <v>46</v>
      </c>
      <c r="T51" s="3249">
        <v>15.69</v>
      </c>
      <c r="U51" s="377">
        <f t="shared" si="10"/>
        <v>47</v>
      </c>
      <c r="V51" s="3249">
        <v>32.5</v>
      </c>
      <c r="W51" s="3226">
        <v>50.0</v>
      </c>
      <c r="X51" s="3227">
        <v>45.0</v>
      </c>
      <c r="Y51" s="3227">
        <v>39.0</v>
      </c>
    </row>
    <row r="52">
      <c r="A52" s="3222">
        <v>46.0</v>
      </c>
      <c r="B52" s="3223" t="s">
        <v>6209</v>
      </c>
      <c r="C52" s="377">
        <f t="shared" si="1"/>
        <v>35</v>
      </c>
      <c r="D52" s="3249">
        <v>1.958</v>
      </c>
      <c r="E52" s="377">
        <f t="shared" si="2"/>
        <v>26</v>
      </c>
      <c r="F52" s="600">
        <v>0.15378</v>
      </c>
      <c r="G52" s="377">
        <f t="shared" si="3"/>
        <v>61</v>
      </c>
      <c r="H52" s="3249">
        <v>0.094</v>
      </c>
      <c r="I52" s="377">
        <f t="shared" si="4"/>
        <v>6</v>
      </c>
      <c r="J52" s="600">
        <v>0.11</v>
      </c>
      <c r="K52" s="377">
        <f t="shared" si="5"/>
        <v>1</v>
      </c>
      <c r="L52" s="3249">
        <v>0.05</v>
      </c>
      <c r="M52" s="377">
        <f t="shared" si="6"/>
        <v>25</v>
      </c>
      <c r="N52" s="3249">
        <v>0.107</v>
      </c>
      <c r="O52" s="377">
        <f t="shared" si="7"/>
        <v>43</v>
      </c>
      <c r="P52" s="3249">
        <v>18.04</v>
      </c>
      <c r="Q52" s="377">
        <f t="shared" si="8"/>
        <v>44</v>
      </c>
      <c r="R52" s="3250">
        <v>32.8</v>
      </c>
      <c r="S52" s="377">
        <f t="shared" si="9"/>
        <v>78</v>
      </c>
      <c r="T52" s="3249">
        <v>11.49</v>
      </c>
      <c r="U52" s="377">
        <f t="shared" si="10"/>
        <v>43</v>
      </c>
      <c r="V52" s="3251">
        <v>32.8</v>
      </c>
      <c r="W52" s="3226">
        <v>51.0</v>
      </c>
      <c r="X52" s="3227">
        <v>46.0</v>
      </c>
      <c r="Y52" s="3227">
        <v>47.0</v>
      </c>
    </row>
    <row r="53">
      <c r="A53" s="3222">
        <v>47.0</v>
      </c>
      <c r="B53" s="3223" t="s">
        <v>6210</v>
      </c>
      <c r="C53" s="377">
        <f t="shared" si="1"/>
        <v>27</v>
      </c>
      <c r="D53" s="3249">
        <v>2.024</v>
      </c>
      <c r="E53" s="377">
        <f t="shared" si="2"/>
        <v>26</v>
      </c>
      <c r="F53" s="600">
        <v>0.15378</v>
      </c>
      <c r="G53" s="377">
        <f t="shared" si="3"/>
        <v>11</v>
      </c>
      <c r="H53" s="3249">
        <v>0.128</v>
      </c>
      <c r="I53" s="377">
        <f t="shared" si="4"/>
        <v>20</v>
      </c>
      <c r="J53" s="600">
        <v>0.09</v>
      </c>
      <c r="K53" s="377">
        <f t="shared" si="5"/>
        <v>35</v>
      </c>
      <c r="L53" s="3249">
        <v>0.01</v>
      </c>
      <c r="M53" s="377">
        <f t="shared" si="6"/>
        <v>40</v>
      </c>
      <c r="N53" s="3249">
        <v>0.09</v>
      </c>
      <c r="O53" s="377">
        <f t="shared" si="7"/>
        <v>19</v>
      </c>
      <c r="P53" s="3249">
        <v>19.58</v>
      </c>
      <c r="Q53" s="377">
        <f t="shared" si="8"/>
        <v>19</v>
      </c>
      <c r="R53" s="3250">
        <v>35.6</v>
      </c>
      <c r="S53" s="377">
        <f t="shared" si="9"/>
        <v>23</v>
      </c>
      <c r="T53" s="3249">
        <v>17.18</v>
      </c>
      <c r="U53" s="377">
        <f t="shared" si="10"/>
        <v>24</v>
      </c>
      <c r="V53" s="3251">
        <v>35.6</v>
      </c>
      <c r="W53" s="3226">
        <v>52.0</v>
      </c>
      <c r="X53" s="3227">
        <v>47.0</v>
      </c>
      <c r="Y53" s="3227">
        <v>41.0</v>
      </c>
    </row>
    <row r="54">
      <c r="A54" s="3222">
        <v>48.0</v>
      </c>
      <c r="B54" s="3223" t="s">
        <v>6215</v>
      </c>
      <c r="C54" s="377">
        <f t="shared" si="1"/>
        <v>24</v>
      </c>
      <c r="D54" s="3249">
        <v>2.035</v>
      </c>
      <c r="E54" s="377">
        <f t="shared" si="2"/>
        <v>13</v>
      </c>
      <c r="F54" s="600">
        <v>0.17391</v>
      </c>
      <c r="G54" s="377">
        <f t="shared" si="3"/>
        <v>57</v>
      </c>
      <c r="H54" s="3249">
        <v>0.099</v>
      </c>
      <c r="I54" s="377">
        <f t="shared" si="4"/>
        <v>6</v>
      </c>
      <c r="J54" s="600">
        <v>0.11</v>
      </c>
      <c r="K54" s="377">
        <f t="shared" si="5"/>
        <v>35</v>
      </c>
      <c r="L54" s="3249">
        <v>0.01</v>
      </c>
      <c r="M54" s="377">
        <f t="shared" si="6"/>
        <v>78</v>
      </c>
      <c r="N54" s="3249">
        <v>0.062</v>
      </c>
      <c r="O54" s="377">
        <f t="shared" si="7"/>
        <v>6</v>
      </c>
      <c r="P54" s="3249">
        <v>22.0</v>
      </c>
      <c r="Q54" s="377">
        <f t="shared" si="8"/>
        <v>6</v>
      </c>
      <c r="R54" s="3250">
        <v>40.0</v>
      </c>
      <c r="S54" s="377">
        <f t="shared" si="9"/>
        <v>6</v>
      </c>
      <c r="T54" s="3249">
        <v>19.37</v>
      </c>
      <c r="U54" s="377">
        <f t="shared" si="10"/>
        <v>11</v>
      </c>
      <c r="V54" s="3249">
        <v>40.0</v>
      </c>
      <c r="W54" s="3226">
        <v>53.0</v>
      </c>
      <c r="X54" s="3227">
        <v>48.0</v>
      </c>
      <c r="Y54" s="3227">
        <v>6.0</v>
      </c>
    </row>
    <row r="55">
      <c r="A55" s="3212">
        <v>49.0</v>
      </c>
      <c r="B55" s="3241" t="s">
        <v>6216</v>
      </c>
      <c r="C55" s="377">
        <f t="shared" si="1"/>
        <v>2</v>
      </c>
      <c r="D55" s="3249">
        <v>2.365</v>
      </c>
      <c r="E55" s="377">
        <f t="shared" si="2"/>
        <v>1</v>
      </c>
      <c r="F55" s="600">
        <v>0.21098</v>
      </c>
      <c r="G55" s="377">
        <f t="shared" si="3"/>
        <v>17</v>
      </c>
      <c r="H55" s="3249">
        <v>0.116</v>
      </c>
      <c r="I55" s="377">
        <f t="shared" si="4"/>
        <v>73</v>
      </c>
      <c r="J55" s="600">
        <v>0.04</v>
      </c>
      <c r="K55" s="377">
        <f t="shared" si="5"/>
        <v>58</v>
      </c>
      <c r="L55" s="3249">
        <v>0.0075</v>
      </c>
      <c r="M55" s="377">
        <f t="shared" si="6"/>
        <v>40</v>
      </c>
      <c r="N55" s="3249">
        <v>0.09</v>
      </c>
      <c r="O55" s="377">
        <f t="shared" si="7"/>
        <v>70</v>
      </c>
      <c r="P55" s="3249">
        <v>14.3</v>
      </c>
      <c r="Q55" s="377">
        <f t="shared" si="8"/>
        <v>73</v>
      </c>
      <c r="R55" s="3250">
        <v>26.0</v>
      </c>
      <c r="S55" s="377">
        <f t="shared" si="9"/>
        <v>74</v>
      </c>
      <c r="T55" s="3249">
        <v>12.53</v>
      </c>
      <c r="U55" s="377">
        <f t="shared" si="10"/>
        <v>72</v>
      </c>
      <c r="V55" s="3249">
        <v>26.0</v>
      </c>
      <c r="W55" s="3226">
        <v>54.0</v>
      </c>
      <c r="X55" s="3227">
        <v>49.0</v>
      </c>
      <c r="Y55" s="3227">
        <v>12.0</v>
      </c>
    </row>
    <row r="56">
      <c r="A56" s="3222">
        <v>50.0</v>
      </c>
      <c r="B56" s="3213" t="s">
        <v>6217</v>
      </c>
      <c r="C56" s="377">
        <f t="shared" si="1"/>
        <v>13</v>
      </c>
      <c r="D56" s="3249">
        <v>2.178</v>
      </c>
      <c r="E56" s="377">
        <f t="shared" si="2"/>
        <v>6</v>
      </c>
      <c r="F56" s="600">
        <v>0.187</v>
      </c>
      <c r="G56" s="377">
        <f t="shared" si="3"/>
        <v>68</v>
      </c>
      <c r="H56" s="3249">
        <v>0.087</v>
      </c>
      <c r="I56" s="377">
        <f t="shared" si="4"/>
        <v>30</v>
      </c>
      <c r="J56" s="600">
        <v>0.08</v>
      </c>
      <c r="K56" s="377">
        <f t="shared" si="5"/>
        <v>9</v>
      </c>
      <c r="L56" s="3249">
        <v>0.015</v>
      </c>
      <c r="M56" s="377">
        <f t="shared" si="6"/>
        <v>2</v>
      </c>
      <c r="N56" s="3249">
        <v>0.18</v>
      </c>
      <c r="O56" s="377">
        <f t="shared" si="7"/>
        <v>2</v>
      </c>
      <c r="P56" s="3249">
        <v>25.3</v>
      </c>
      <c r="Q56" s="377">
        <f t="shared" si="8"/>
        <v>2</v>
      </c>
      <c r="R56" s="3250">
        <v>46.0</v>
      </c>
      <c r="S56" s="377">
        <f t="shared" si="9"/>
        <v>1</v>
      </c>
      <c r="T56" s="3249">
        <v>22.11</v>
      </c>
      <c r="U56" s="377">
        <f t="shared" si="10"/>
        <v>4</v>
      </c>
      <c r="V56" s="3249">
        <v>46.0</v>
      </c>
      <c r="W56" s="3226">
        <v>55.0</v>
      </c>
      <c r="X56" s="3227">
        <v>50.0</v>
      </c>
      <c r="Y56" s="3227">
        <v>34.0</v>
      </c>
    </row>
    <row r="57">
      <c r="A57" s="3222">
        <v>51.0</v>
      </c>
      <c r="B57" s="3223" t="s">
        <v>6218</v>
      </c>
      <c r="C57" s="377">
        <f t="shared" si="1"/>
        <v>48</v>
      </c>
      <c r="D57" s="3249">
        <v>1.87</v>
      </c>
      <c r="E57" s="377">
        <f t="shared" si="2"/>
        <v>26</v>
      </c>
      <c r="F57" s="600">
        <v>0.15378</v>
      </c>
      <c r="G57" s="377">
        <f t="shared" si="3"/>
        <v>16</v>
      </c>
      <c r="H57" s="3249">
        <v>0.12</v>
      </c>
      <c r="I57" s="377">
        <f t="shared" si="4"/>
        <v>50</v>
      </c>
      <c r="J57" s="600">
        <v>0.068</v>
      </c>
      <c r="K57" s="377">
        <f t="shared" si="5"/>
        <v>9</v>
      </c>
      <c r="L57" s="3249">
        <v>0.015</v>
      </c>
      <c r="M57" s="377">
        <f t="shared" si="6"/>
        <v>3</v>
      </c>
      <c r="N57" s="3249">
        <v>0.169</v>
      </c>
      <c r="O57" s="377">
        <f t="shared" si="7"/>
        <v>22</v>
      </c>
      <c r="P57" s="3249">
        <v>19.25</v>
      </c>
      <c r="Q57" s="377">
        <f t="shared" si="8"/>
        <v>22</v>
      </c>
      <c r="R57" s="3250">
        <v>35.0</v>
      </c>
      <c r="S57" s="377">
        <f t="shared" si="9"/>
        <v>26</v>
      </c>
      <c r="T57" s="3249">
        <v>17.0</v>
      </c>
      <c r="U57" s="377">
        <f t="shared" si="10"/>
        <v>25</v>
      </c>
      <c r="V57" s="3251">
        <v>35.5</v>
      </c>
      <c r="W57" s="3226">
        <v>56.0</v>
      </c>
      <c r="X57" s="3228">
        <v>73.0</v>
      </c>
      <c r="Y57" s="3227">
        <v>56.0</v>
      </c>
    </row>
    <row r="58">
      <c r="A58" s="3222">
        <v>52.0</v>
      </c>
      <c r="B58" s="3223" t="s">
        <v>6221</v>
      </c>
      <c r="C58" s="377">
        <f t="shared" si="1"/>
        <v>72</v>
      </c>
      <c r="D58" s="3249">
        <v>1.74</v>
      </c>
      <c r="E58" s="377">
        <f t="shared" si="2"/>
        <v>11</v>
      </c>
      <c r="F58" s="600">
        <v>0.17567</v>
      </c>
      <c r="G58" s="377">
        <f t="shared" si="3"/>
        <v>34</v>
      </c>
      <c r="H58" s="3249">
        <v>0.11</v>
      </c>
      <c r="I58" s="377">
        <f t="shared" si="4"/>
        <v>53</v>
      </c>
      <c r="J58" s="600">
        <v>0.06</v>
      </c>
      <c r="K58" s="377">
        <f t="shared" si="5"/>
        <v>75</v>
      </c>
      <c r="L58" s="3249">
        <v>0.0038</v>
      </c>
      <c r="M58" s="377">
        <f t="shared" si="6"/>
        <v>27</v>
      </c>
      <c r="N58" s="3249">
        <v>0.106</v>
      </c>
      <c r="O58" s="377">
        <f t="shared" si="7"/>
        <v>67</v>
      </c>
      <c r="P58" s="3249">
        <v>15.565</v>
      </c>
      <c r="Q58" s="377">
        <f t="shared" si="8"/>
        <v>70</v>
      </c>
      <c r="R58" s="3250">
        <v>28.3</v>
      </c>
      <c r="S58" s="377">
        <f t="shared" si="9"/>
        <v>75</v>
      </c>
      <c r="T58" s="3249">
        <v>12.3</v>
      </c>
      <c r="U58" s="377">
        <f t="shared" si="10"/>
        <v>67</v>
      </c>
      <c r="V58" s="3251">
        <v>28.3</v>
      </c>
      <c r="W58" s="3226">
        <v>57.0</v>
      </c>
      <c r="X58" s="3228">
        <v>74.0</v>
      </c>
      <c r="Y58" s="3227">
        <v>58.0</v>
      </c>
    </row>
    <row r="59">
      <c r="A59" s="3222">
        <v>53.0</v>
      </c>
      <c r="B59" s="3223" t="s">
        <v>6222</v>
      </c>
      <c r="C59" s="377">
        <f t="shared" si="1"/>
        <v>77</v>
      </c>
      <c r="D59" s="3249">
        <v>1.63</v>
      </c>
      <c r="E59" s="377">
        <f t="shared" si="2"/>
        <v>26</v>
      </c>
      <c r="F59" s="600">
        <v>0.15378</v>
      </c>
      <c r="G59" s="377">
        <f t="shared" si="3"/>
        <v>79</v>
      </c>
      <c r="H59" s="3249">
        <v>0.076</v>
      </c>
      <c r="I59" s="377">
        <f t="shared" si="4"/>
        <v>61</v>
      </c>
      <c r="J59" s="600">
        <v>0.053</v>
      </c>
      <c r="K59" s="377">
        <f t="shared" si="5"/>
        <v>31</v>
      </c>
      <c r="L59" s="3249">
        <v>0.012</v>
      </c>
      <c r="M59" s="377">
        <f t="shared" si="6"/>
        <v>29</v>
      </c>
      <c r="N59" s="3249">
        <v>0.098</v>
      </c>
      <c r="O59" s="377">
        <f t="shared" si="7"/>
        <v>59</v>
      </c>
      <c r="P59" s="3249">
        <v>16.995</v>
      </c>
      <c r="Q59" s="377">
        <f t="shared" si="8"/>
        <v>60</v>
      </c>
      <c r="R59" s="3250">
        <v>30.9</v>
      </c>
      <c r="S59" s="377">
        <f t="shared" si="9"/>
        <v>59</v>
      </c>
      <c r="T59" s="3249">
        <v>14.6</v>
      </c>
      <c r="U59" s="377">
        <f t="shared" si="10"/>
        <v>50</v>
      </c>
      <c r="V59" s="3249">
        <v>32.3</v>
      </c>
      <c r="W59" s="3226">
        <v>58.0</v>
      </c>
      <c r="X59" s="3228">
        <v>75.0</v>
      </c>
      <c r="Y59" s="3227">
        <v>57.0</v>
      </c>
    </row>
    <row r="60">
      <c r="A60" s="3222">
        <v>54.0</v>
      </c>
      <c r="B60" s="3213" t="s">
        <v>6223</v>
      </c>
      <c r="C60" s="377">
        <f t="shared" si="1"/>
        <v>24</v>
      </c>
      <c r="D60" s="3249">
        <v>2.035</v>
      </c>
      <c r="E60" s="377">
        <f t="shared" si="2"/>
        <v>13</v>
      </c>
      <c r="F60" s="600">
        <v>0.17391</v>
      </c>
      <c r="G60" s="377">
        <f t="shared" si="3"/>
        <v>44</v>
      </c>
      <c r="H60" s="3249">
        <v>0.106</v>
      </c>
      <c r="I60" s="377">
        <f t="shared" si="4"/>
        <v>5</v>
      </c>
      <c r="J60" s="600">
        <v>0.115</v>
      </c>
      <c r="K60" s="377">
        <f t="shared" si="5"/>
        <v>35</v>
      </c>
      <c r="L60" s="3249">
        <v>0.01</v>
      </c>
      <c r="M60" s="377">
        <f t="shared" si="6"/>
        <v>14</v>
      </c>
      <c r="N60" s="3249">
        <v>0.12</v>
      </c>
      <c r="O60" s="377">
        <f t="shared" si="7"/>
        <v>18</v>
      </c>
      <c r="P60" s="3249">
        <v>19.745</v>
      </c>
      <c r="Q60" s="377">
        <f t="shared" si="8"/>
        <v>18</v>
      </c>
      <c r="R60" s="3250">
        <v>35.9</v>
      </c>
      <c r="S60" s="377">
        <f t="shared" si="9"/>
        <v>21</v>
      </c>
      <c r="T60" s="3249">
        <v>17.3</v>
      </c>
      <c r="U60" s="377">
        <f t="shared" si="10"/>
        <v>23</v>
      </c>
      <c r="V60" s="3251">
        <v>35.9</v>
      </c>
      <c r="W60" s="3226">
        <v>59.0</v>
      </c>
      <c r="X60" s="3227">
        <v>51.0</v>
      </c>
      <c r="Y60" s="3227">
        <v>21.0</v>
      </c>
    </row>
    <row r="61">
      <c r="A61" s="3212">
        <v>55.0</v>
      </c>
      <c r="B61" s="3223" t="s">
        <v>5908</v>
      </c>
      <c r="C61" s="377">
        <f t="shared" si="1"/>
        <v>48</v>
      </c>
      <c r="D61" s="3249">
        <v>1.87</v>
      </c>
      <c r="E61" s="377">
        <f t="shared" si="2"/>
        <v>26</v>
      </c>
      <c r="F61" s="600">
        <v>0.15378</v>
      </c>
      <c r="G61" s="377">
        <f t="shared" si="3"/>
        <v>17</v>
      </c>
      <c r="H61" s="3249">
        <v>0.116</v>
      </c>
      <c r="I61" s="377">
        <f t="shared" si="4"/>
        <v>30</v>
      </c>
      <c r="J61" s="600">
        <v>0.08</v>
      </c>
      <c r="K61" s="377">
        <f t="shared" si="5"/>
        <v>9</v>
      </c>
      <c r="L61" s="3249">
        <v>0.015</v>
      </c>
      <c r="M61" s="377">
        <f t="shared" si="6"/>
        <v>71</v>
      </c>
      <c r="N61" s="3249">
        <v>0.072</v>
      </c>
      <c r="O61" s="377">
        <f t="shared" si="7"/>
        <v>27</v>
      </c>
      <c r="P61" s="3249">
        <v>18.755</v>
      </c>
      <c r="Q61" s="377">
        <f t="shared" si="8"/>
        <v>28</v>
      </c>
      <c r="R61" s="3250">
        <v>34.1</v>
      </c>
      <c r="S61" s="377">
        <f t="shared" si="9"/>
        <v>33</v>
      </c>
      <c r="T61" s="3249">
        <v>16.48</v>
      </c>
      <c r="U61" s="377">
        <f t="shared" si="10"/>
        <v>32</v>
      </c>
      <c r="V61" s="3251">
        <v>34.1</v>
      </c>
      <c r="W61" s="3226">
        <v>60.0</v>
      </c>
      <c r="X61" s="3227">
        <v>52.0</v>
      </c>
      <c r="Y61" s="3227">
        <v>46.0</v>
      </c>
    </row>
    <row r="62">
      <c r="A62" s="3222">
        <v>56.0</v>
      </c>
      <c r="B62" s="3241" t="s">
        <v>6224</v>
      </c>
      <c r="C62" s="377">
        <f t="shared" si="1"/>
        <v>59</v>
      </c>
      <c r="D62" s="3249">
        <v>1.815</v>
      </c>
      <c r="E62" s="377">
        <f t="shared" si="2"/>
        <v>76</v>
      </c>
      <c r="F62" s="600">
        <v>0.1012</v>
      </c>
      <c r="G62" s="377">
        <f t="shared" si="3"/>
        <v>49</v>
      </c>
      <c r="H62" s="3249">
        <v>0.105</v>
      </c>
      <c r="I62" s="377">
        <f t="shared" si="4"/>
        <v>30</v>
      </c>
      <c r="J62" s="600">
        <v>0.08</v>
      </c>
      <c r="K62" s="377">
        <f t="shared" si="5"/>
        <v>66</v>
      </c>
      <c r="L62" s="3249">
        <v>0.007</v>
      </c>
      <c r="M62" s="377">
        <f t="shared" si="6"/>
        <v>46</v>
      </c>
      <c r="N62" s="3249">
        <v>0.089</v>
      </c>
      <c r="O62" s="377">
        <f t="shared" si="7"/>
        <v>37</v>
      </c>
      <c r="P62" s="3249">
        <v>18.2655</v>
      </c>
      <c r="Q62" s="377">
        <f t="shared" si="8"/>
        <v>38</v>
      </c>
      <c r="R62" s="3250">
        <v>33.21</v>
      </c>
      <c r="S62" s="377">
        <f t="shared" si="9"/>
        <v>41</v>
      </c>
      <c r="T62" s="3249">
        <v>16.02</v>
      </c>
      <c r="U62" s="377">
        <f t="shared" si="10"/>
        <v>42</v>
      </c>
      <c r="V62" s="3249">
        <v>33.21</v>
      </c>
      <c r="W62" s="3226">
        <v>61.0</v>
      </c>
      <c r="X62" s="3227">
        <v>53.0</v>
      </c>
      <c r="Y62" s="3227">
        <v>24.0</v>
      </c>
    </row>
    <row r="63">
      <c r="A63" s="3222">
        <v>57.0</v>
      </c>
      <c r="B63" s="3213" t="s">
        <v>6225</v>
      </c>
      <c r="C63" s="377">
        <f t="shared" si="1"/>
        <v>48</v>
      </c>
      <c r="D63" s="3249">
        <v>1.87</v>
      </c>
      <c r="E63" s="377">
        <f t="shared" si="2"/>
        <v>78</v>
      </c>
      <c r="F63" s="600">
        <v>0.09064</v>
      </c>
      <c r="G63" s="377">
        <f t="shared" si="3"/>
        <v>61</v>
      </c>
      <c r="H63" s="3249">
        <v>0.094</v>
      </c>
      <c r="I63" s="377">
        <f t="shared" si="4"/>
        <v>62</v>
      </c>
      <c r="J63" s="600">
        <v>0.05</v>
      </c>
      <c r="K63" s="377">
        <f t="shared" si="5"/>
        <v>46</v>
      </c>
      <c r="L63" s="3249">
        <v>0.009</v>
      </c>
      <c r="M63" s="377">
        <f t="shared" si="6"/>
        <v>29</v>
      </c>
      <c r="N63" s="3249">
        <v>0.098</v>
      </c>
      <c r="O63" s="377">
        <f t="shared" si="7"/>
        <v>35</v>
      </c>
      <c r="P63" s="3249">
        <v>18.425</v>
      </c>
      <c r="Q63" s="377">
        <f t="shared" si="8"/>
        <v>36</v>
      </c>
      <c r="R63" s="3250">
        <v>33.5</v>
      </c>
      <c r="S63" s="377">
        <f t="shared" si="9"/>
        <v>29</v>
      </c>
      <c r="T63" s="3249">
        <v>16.8</v>
      </c>
      <c r="U63" s="377">
        <f t="shared" si="10"/>
        <v>40</v>
      </c>
      <c r="V63" s="3249">
        <v>33.5</v>
      </c>
      <c r="W63" s="3226">
        <v>62.0</v>
      </c>
      <c r="X63" s="3227">
        <v>54.0</v>
      </c>
      <c r="Y63" s="3227">
        <v>42.0</v>
      </c>
    </row>
    <row r="64">
      <c r="A64" s="3222">
        <v>58.0</v>
      </c>
      <c r="B64" s="3223" t="s">
        <v>6230</v>
      </c>
      <c r="C64" s="377">
        <f t="shared" si="1"/>
        <v>67</v>
      </c>
      <c r="D64" s="3249">
        <v>1.76</v>
      </c>
      <c r="E64" s="377">
        <f t="shared" si="2"/>
        <v>26</v>
      </c>
      <c r="F64" s="600">
        <v>0.15378</v>
      </c>
      <c r="G64" s="377">
        <f t="shared" si="3"/>
        <v>71</v>
      </c>
      <c r="H64" s="3249">
        <v>0.085</v>
      </c>
      <c r="I64" s="377">
        <f t="shared" si="4"/>
        <v>30</v>
      </c>
      <c r="J64" s="600">
        <v>0.08</v>
      </c>
      <c r="K64" s="377">
        <f t="shared" si="5"/>
        <v>9</v>
      </c>
      <c r="L64" s="3249">
        <v>0.015</v>
      </c>
      <c r="M64" s="377">
        <f t="shared" si="6"/>
        <v>37</v>
      </c>
      <c r="N64" s="3249">
        <v>0.092</v>
      </c>
      <c r="O64" s="377">
        <f t="shared" si="7"/>
        <v>26</v>
      </c>
      <c r="P64" s="3249">
        <v>18.92</v>
      </c>
      <c r="Q64" s="377">
        <f t="shared" si="8"/>
        <v>27</v>
      </c>
      <c r="R64" s="3250">
        <v>34.4</v>
      </c>
      <c r="S64" s="377">
        <f t="shared" si="9"/>
        <v>32</v>
      </c>
      <c r="T64" s="3249">
        <v>16.59</v>
      </c>
      <c r="U64" s="377">
        <f t="shared" si="10"/>
        <v>31</v>
      </c>
      <c r="V64" s="3251">
        <v>34.4</v>
      </c>
      <c r="W64" s="3226">
        <v>63.0</v>
      </c>
      <c r="X64" s="3227">
        <v>55.0</v>
      </c>
      <c r="Y64" s="3227">
        <v>7.0</v>
      </c>
    </row>
    <row r="65">
      <c r="A65" s="3212">
        <v>59.0</v>
      </c>
      <c r="B65" s="3223" t="s">
        <v>6231</v>
      </c>
      <c r="C65" s="377">
        <f t="shared" si="1"/>
        <v>67</v>
      </c>
      <c r="D65" s="3249">
        <v>1.76</v>
      </c>
      <c r="E65" s="377">
        <f t="shared" si="2"/>
        <v>26</v>
      </c>
      <c r="F65" s="600">
        <v>0.15378</v>
      </c>
      <c r="G65" s="377">
        <f t="shared" si="3"/>
        <v>65</v>
      </c>
      <c r="H65" s="3249">
        <v>0.09</v>
      </c>
      <c r="I65" s="377">
        <f t="shared" si="4"/>
        <v>30</v>
      </c>
      <c r="J65" s="600">
        <v>0.08</v>
      </c>
      <c r="K65" s="377">
        <f t="shared" si="5"/>
        <v>9</v>
      </c>
      <c r="L65" s="3249">
        <v>0.015</v>
      </c>
      <c r="M65" s="377">
        <f t="shared" si="6"/>
        <v>66</v>
      </c>
      <c r="N65" s="3249">
        <v>0.076</v>
      </c>
      <c r="O65" s="377">
        <f t="shared" si="7"/>
        <v>28</v>
      </c>
      <c r="P65" s="3249">
        <v>18.7</v>
      </c>
      <c r="Q65" s="377">
        <f t="shared" si="8"/>
        <v>29</v>
      </c>
      <c r="R65" s="3250">
        <v>34.0</v>
      </c>
      <c r="S65" s="377">
        <f t="shared" si="9"/>
        <v>33</v>
      </c>
      <c r="T65" s="3249">
        <v>16.48</v>
      </c>
      <c r="U65" s="377">
        <f t="shared" si="10"/>
        <v>35</v>
      </c>
      <c r="V65" s="3249">
        <v>33.8</v>
      </c>
      <c r="W65" s="3226">
        <v>64.0</v>
      </c>
      <c r="X65" s="3227">
        <v>56.0</v>
      </c>
      <c r="Y65" s="3227">
        <v>35.0</v>
      </c>
    </row>
    <row r="66">
      <c r="A66" s="3222">
        <v>60.0</v>
      </c>
      <c r="B66" s="3223" t="s">
        <v>6232</v>
      </c>
      <c r="C66" s="377">
        <f t="shared" si="1"/>
        <v>67</v>
      </c>
      <c r="D66" s="3249">
        <v>1.76</v>
      </c>
      <c r="E66" s="377">
        <f t="shared" si="2"/>
        <v>47</v>
      </c>
      <c r="F66" s="600">
        <v>0.14</v>
      </c>
      <c r="G66" s="377">
        <f t="shared" si="3"/>
        <v>34</v>
      </c>
      <c r="H66" s="3249">
        <v>0.11</v>
      </c>
      <c r="I66" s="377">
        <f t="shared" si="4"/>
        <v>75</v>
      </c>
      <c r="J66" s="600">
        <v>0.035</v>
      </c>
      <c r="K66" s="377">
        <f t="shared" si="5"/>
        <v>9</v>
      </c>
      <c r="L66" s="3249">
        <v>0.015</v>
      </c>
      <c r="M66" s="377">
        <f t="shared" si="6"/>
        <v>14</v>
      </c>
      <c r="N66" s="3249">
        <v>0.12</v>
      </c>
      <c r="O66" s="377">
        <f t="shared" si="7"/>
        <v>70</v>
      </c>
      <c r="P66" s="3249">
        <v>14.3</v>
      </c>
      <c r="Q66" s="377">
        <f t="shared" si="8"/>
        <v>73</v>
      </c>
      <c r="R66" s="3250">
        <v>26.0</v>
      </c>
      <c r="S66" s="377">
        <f t="shared" si="9"/>
        <v>54</v>
      </c>
      <c r="T66" s="3249">
        <v>15.0</v>
      </c>
      <c r="U66" s="377">
        <f t="shared" si="10"/>
        <v>61</v>
      </c>
      <c r="V66" s="3249">
        <v>29.5</v>
      </c>
      <c r="W66" s="3226">
        <v>65.0</v>
      </c>
      <c r="X66" s="3227">
        <v>57.0</v>
      </c>
      <c r="Y66" s="3227">
        <v>52.0</v>
      </c>
    </row>
    <row r="67">
      <c r="A67" s="3222" t="s">
        <v>4132</v>
      </c>
      <c r="B67" s="3223" t="s">
        <v>6233</v>
      </c>
      <c r="C67" s="377">
        <f t="shared" si="1"/>
        <v>37</v>
      </c>
      <c r="D67" s="3249">
        <v>1.936</v>
      </c>
      <c r="E67" s="377">
        <f t="shared" si="2"/>
        <v>25</v>
      </c>
      <c r="F67" s="600">
        <v>0.154</v>
      </c>
      <c r="G67" s="377">
        <f t="shared" si="3"/>
        <v>34</v>
      </c>
      <c r="H67" s="3249">
        <v>0.11</v>
      </c>
      <c r="I67" s="377">
        <f t="shared" si="4"/>
        <v>75</v>
      </c>
      <c r="J67" s="600">
        <v>0.035</v>
      </c>
      <c r="K67" s="377">
        <f t="shared" si="5"/>
        <v>9</v>
      </c>
      <c r="L67" s="3249">
        <v>0.015</v>
      </c>
      <c r="M67" s="377">
        <f t="shared" si="6"/>
        <v>14</v>
      </c>
      <c r="N67" s="3249">
        <v>0.12</v>
      </c>
      <c r="O67" s="377">
        <f t="shared" si="7"/>
        <v>70</v>
      </c>
      <c r="P67" s="3249">
        <v>14.3</v>
      </c>
      <c r="Q67" s="377">
        <f t="shared" si="8"/>
        <v>73</v>
      </c>
      <c r="R67" s="3250">
        <v>26.0</v>
      </c>
      <c r="S67" s="377">
        <f t="shared" si="9"/>
        <v>54</v>
      </c>
      <c r="T67" s="3249">
        <v>15.0</v>
      </c>
      <c r="U67" s="377">
        <f t="shared" si="10"/>
        <v>61</v>
      </c>
      <c r="V67" s="3249">
        <v>29.5</v>
      </c>
      <c r="W67" s="3226">
        <v>66.0</v>
      </c>
      <c r="X67" s="3228">
        <v>81.0</v>
      </c>
      <c r="Y67" s="3227" t="s">
        <v>504</v>
      </c>
    </row>
    <row r="68">
      <c r="A68" s="3212">
        <v>61.0</v>
      </c>
      <c r="B68" s="3223" t="s">
        <v>6234</v>
      </c>
      <c r="C68" s="377">
        <f t="shared" si="1"/>
        <v>15</v>
      </c>
      <c r="D68" s="3249">
        <v>2.145</v>
      </c>
      <c r="E68" s="377">
        <f t="shared" si="2"/>
        <v>68</v>
      </c>
      <c r="F68" s="600">
        <v>0.11</v>
      </c>
      <c r="G68" s="377">
        <f t="shared" si="3"/>
        <v>44</v>
      </c>
      <c r="H68" s="3249">
        <v>0.106</v>
      </c>
      <c r="I68" s="377">
        <f t="shared" si="4"/>
        <v>46</v>
      </c>
      <c r="J68" s="600">
        <v>0.07</v>
      </c>
      <c r="K68" s="377">
        <f t="shared" si="5"/>
        <v>46</v>
      </c>
      <c r="L68" s="3249">
        <v>0.009</v>
      </c>
      <c r="M68" s="377">
        <f t="shared" si="6"/>
        <v>29</v>
      </c>
      <c r="N68" s="3249">
        <v>0.098</v>
      </c>
      <c r="O68" s="377">
        <f t="shared" si="7"/>
        <v>44</v>
      </c>
      <c r="P68" s="3249">
        <v>17.875</v>
      </c>
      <c r="Q68" s="377">
        <f t="shared" si="8"/>
        <v>45</v>
      </c>
      <c r="R68" s="3250">
        <v>32.5</v>
      </c>
      <c r="S68" s="377">
        <f t="shared" si="9"/>
        <v>26</v>
      </c>
      <c r="T68" s="3249">
        <v>17.0</v>
      </c>
      <c r="U68" s="377">
        <f t="shared" si="10"/>
        <v>47</v>
      </c>
      <c r="V68" s="3249">
        <v>32.5</v>
      </c>
      <c r="W68" s="3226">
        <v>67.0</v>
      </c>
      <c r="X68" s="3227">
        <v>58.0</v>
      </c>
      <c r="Y68" s="3227">
        <v>53.0</v>
      </c>
    </row>
    <row r="69">
      <c r="A69" s="3212">
        <v>62.0</v>
      </c>
      <c r="B69" s="3223" t="s">
        <v>6239</v>
      </c>
      <c r="C69" s="377">
        <f t="shared" si="1"/>
        <v>46</v>
      </c>
      <c r="D69" s="3249">
        <v>1.892</v>
      </c>
      <c r="E69" s="377">
        <f t="shared" si="2"/>
        <v>78</v>
      </c>
      <c r="F69" s="600">
        <v>0.09064</v>
      </c>
      <c r="G69" s="377">
        <f t="shared" si="3"/>
        <v>10</v>
      </c>
      <c r="H69" s="3249">
        <v>0.129</v>
      </c>
      <c r="I69" s="377">
        <f t="shared" si="4"/>
        <v>62</v>
      </c>
      <c r="J69" s="600">
        <v>0.05</v>
      </c>
      <c r="K69" s="377">
        <f t="shared" si="5"/>
        <v>46</v>
      </c>
      <c r="L69" s="3249">
        <v>0.009</v>
      </c>
      <c r="M69" s="377">
        <f t="shared" si="6"/>
        <v>37</v>
      </c>
      <c r="N69" s="3249">
        <v>0.092</v>
      </c>
      <c r="O69" s="377">
        <f t="shared" si="7"/>
        <v>38</v>
      </c>
      <c r="P69" s="3249">
        <v>18.15</v>
      </c>
      <c r="Q69" s="377">
        <f t="shared" si="8"/>
        <v>39</v>
      </c>
      <c r="R69" s="3250">
        <v>33.0</v>
      </c>
      <c r="S69" s="377">
        <f t="shared" si="9"/>
        <v>43</v>
      </c>
      <c r="T69" s="3249">
        <v>16.0</v>
      </c>
      <c r="U69" s="377">
        <f t="shared" si="10"/>
        <v>54</v>
      </c>
      <c r="V69" s="3249">
        <v>31.0</v>
      </c>
      <c r="W69" s="3226">
        <v>68.0</v>
      </c>
      <c r="X69" s="3227">
        <v>59.0</v>
      </c>
      <c r="Y69" s="3227">
        <v>54.0</v>
      </c>
    </row>
    <row r="70">
      <c r="A70" s="3222">
        <v>63.0</v>
      </c>
      <c r="B70" s="3223" t="s">
        <v>6240</v>
      </c>
      <c r="C70" s="377">
        <f t="shared" si="1"/>
        <v>37</v>
      </c>
      <c r="D70" s="3249">
        <v>1.936</v>
      </c>
      <c r="E70" s="377">
        <f t="shared" si="2"/>
        <v>44</v>
      </c>
      <c r="F70" s="600">
        <v>0.14762</v>
      </c>
      <c r="G70" s="377">
        <f t="shared" si="3"/>
        <v>34</v>
      </c>
      <c r="H70" s="3249">
        <v>0.11</v>
      </c>
      <c r="I70" s="377">
        <f t="shared" si="4"/>
        <v>15</v>
      </c>
      <c r="J70" s="600">
        <v>0.095</v>
      </c>
      <c r="K70" s="377">
        <f t="shared" si="5"/>
        <v>50</v>
      </c>
      <c r="L70" s="3249">
        <v>0.008</v>
      </c>
      <c r="M70" s="377">
        <f t="shared" si="6"/>
        <v>14</v>
      </c>
      <c r="N70" s="3249">
        <v>0.12</v>
      </c>
      <c r="O70" s="377">
        <f t="shared" si="7"/>
        <v>7</v>
      </c>
      <c r="P70" s="3249">
        <v>21.45</v>
      </c>
      <c r="Q70" s="377">
        <f t="shared" si="8"/>
        <v>7</v>
      </c>
      <c r="R70" s="3250">
        <v>39.0</v>
      </c>
      <c r="S70" s="377">
        <f t="shared" si="9"/>
        <v>2</v>
      </c>
      <c r="T70" s="3249">
        <v>21.35</v>
      </c>
      <c r="U70" s="377">
        <f t="shared" si="10"/>
        <v>8</v>
      </c>
      <c r="V70" s="3249">
        <v>42.0</v>
      </c>
      <c r="W70" s="3226">
        <v>69.0</v>
      </c>
      <c r="X70" s="3227">
        <v>60.0</v>
      </c>
      <c r="Y70" s="3227">
        <v>55.0</v>
      </c>
    </row>
    <row r="71">
      <c r="A71" s="3222">
        <v>64.0</v>
      </c>
      <c r="B71" s="3213" t="s">
        <v>6241</v>
      </c>
      <c r="C71" s="377">
        <f t="shared" si="1"/>
        <v>16</v>
      </c>
      <c r="D71" s="3249">
        <v>2.118</v>
      </c>
      <c r="E71" s="377">
        <f t="shared" si="2"/>
        <v>26</v>
      </c>
      <c r="F71" s="600">
        <v>0.15378</v>
      </c>
      <c r="G71" s="377">
        <f t="shared" si="3"/>
        <v>55</v>
      </c>
      <c r="H71" s="3249">
        <v>0.102</v>
      </c>
      <c r="I71" s="377">
        <f t="shared" si="4"/>
        <v>30</v>
      </c>
      <c r="J71" s="600">
        <v>0.08</v>
      </c>
      <c r="K71" s="377">
        <f t="shared" si="5"/>
        <v>9</v>
      </c>
      <c r="L71" s="3249">
        <v>0.015</v>
      </c>
      <c r="M71" s="377">
        <f t="shared" si="6"/>
        <v>47</v>
      </c>
      <c r="N71" s="3249">
        <v>0.087</v>
      </c>
      <c r="O71" s="377">
        <f t="shared" si="7"/>
        <v>38</v>
      </c>
      <c r="P71" s="3249">
        <v>18.15</v>
      </c>
      <c r="Q71" s="377">
        <f t="shared" si="8"/>
        <v>39</v>
      </c>
      <c r="R71" s="3250">
        <v>33.0</v>
      </c>
      <c r="S71" s="377">
        <f t="shared" si="9"/>
        <v>15</v>
      </c>
      <c r="T71" s="3249">
        <v>17.54</v>
      </c>
      <c r="U71" s="377">
        <f t="shared" si="10"/>
        <v>20</v>
      </c>
      <c r="V71" s="3249">
        <v>36.33</v>
      </c>
      <c r="W71" s="3226">
        <v>70.0</v>
      </c>
      <c r="X71" s="3227">
        <v>61.0</v>
      </c>
      <c r="Y71" s="3227" t="s">
        <v>504</v>
      </c>
    </row>
    <row r="72">
      <c r="A72" s="3222">
        <v>65.0</v>
      </c>
      <c r="B72" s="3223" t="s">
        <v>6242</v>
      </c>
      <c r="C72" s="377">
        <f t="shared" si="1"/>
        <v>66</v>
      </c>
      <c r="D72" s="3249">
        <v>1.8</v>
      </c>
      <c r="E72" s="377">
        <f t="shared" si="2"/>
        <v>50</v>
      </c>
      <c r="F72" s="600">
        <v>0.1398</v>
      </c>
      <c r="G72" s="377">
        <f t="shared" si="3"/>
        <v>77</v>
      </c>
      <c r="H72" s="3249">
        <v>0.08</v>
      </c>
      <c r="I72" s="377">
        <f t="shared" si="4"/>
        <v>46</v>
      </c>
      <c r="J72" s="600">
        <v>0.07</v>
      </c>
      <c r="K72" s="377">
        <f t="shared" si="5"/>
        <v>9</v>
      </c>
      <c r="L72" s="3249">
        <v>0.015</v>
      </c>
      <c r="M72" s="377">
        <f t="shared" si="6"/>
        <v>40</v>
      </c>
      <c r="N72" s="3249">
        <v>0.09</v>
      </c>
      <c r="O72" s="377">
        <f t="shared" si="7"/>
        <v>28</v>
      </c>
      <c r="P72" s="3249">
        <v>18.7</v>
      </c>
      <c r="Q72" s="377">
        <f t="shared" si="8"/>
        <v>29</v>
      </c>
      <c r="R72" s="3250">
        <v>34.0</v>
      </c>
      <c r="S72" s="377">
        <f t="shared" si="9"/>
        <v>64</v>
      </c>
      <c r="T72" s="3249">
        <v>14.2</v>
      </c>
      <c r="U72" s="377">
        <f t="shared" si="10"/>
        <v>74</v>
      </c>
      <c r="V72" s="3252">
        <v>25.8</v>
      </c>
      <c r="W72" s="3226">
        <v>71.0</v>
      </c>
      <c r="X72" s="3227">
        <v>62.0</v>
      </c>
      <c r="Y72" s="3227" t="s">
        <v>504</v>
      </c>
    </row>
    <row r="73">
      <c r="A73" s="3212">
        <v>66.0</v>
      </c>
      <c r="B73" s="3223" t="s">
        <v>6243</v>
      </c>
      <c r="C73" s="377">
        <f t="shared" si="1"/>
        <v>73</v>
      </c>
      <c r="D73" s="3249">
        <v>1.73</v>
      </c>
      <c r="E73" s="377">
        <f t="shared" si="2"/>
        <v>50</v>
      </c>
      <c r="F73" s="600">
        <v>0.1398</v>
      </c>
      <c r="G73" s="377">
        <f t="shared" si="3"/>
        <v>71</v>
      </c>
      <c r="H73" s="3249">
        <v>0.085</v>
      </c>
      <c r="I73" s="377">
        <f t="shared" si="4"/>
        <v>77</v>
      </c>
      <c r="J73" s="600">
        <v>0.03</v>
      </c>
      <c r="K73" s="377">
        <f t="shared" si="5"/>
        <v>5</v>
      </c>
      <c r="L73" s="3249">
        <v>0.02</v>
      </c>
      <c r="M73" s="377">
        <f t="shared" si="6"/>
        <v>50</v>
      </c>
      <c r="N73" s="3249">
        <v>0.085</v>
      </c>
      <c r="O73" s="377">
        <f t="shared" si="7"/>
        <v>76</v>
      </c>
      <c r="P73" s="3249">
        <v>12.0</v>
      </c>
      <c r="Q73" s="377">
        <f t="shared" si="8"/>
        <v>65</v>
      </c>
      <c r="R73" s="3250">
        <v>30.0</v>
      </c>
      <c r="S73" s="377">
        <f t="shared" si="9"/>
        <v>10</v>
      </c>
      <c r="T73" s="3249">
        <v>18.0</v>
      </c>
      <c r="U73" s="377">
        <f t="shared" si="10"/>
        <v>63</v>
      </c>
      <c r="V73" s="3249">
        <v>29.0</v>
      </c>
      <c r="W73" s="3226">
        <v>72.0</v>
      </c>
      <c r="X73" s="3227">
        <v>63.0</v>
      </c>
      <c r="Y73" s="3227" t="s">
        <v>504</v>
      </c>
    </row>
    <row r="74">
      <c r="A74" s="3222" t="s">
        <v>4793</v>
      </c>
      <c r="B74" s="3241" t="s">
        <v>6244</v>
      </c>
      <c r="C74" s="377">
        <f t="shared" si="1"/>
        <v>73</v>
      </c>
      <c r="D74" s="3251">
        <v>1.73</v>
      </c>
      <c r="E74" s="377">
        <f t="shared" si="2"/>
        <v>50</v>
      </c>
      <c r="F74" s="600">
        <v>0.1398</v>
      </c>
      <c r="G74" s="377">
        <f t="shared" si="3"/>
        <v>71</v>
      </c>
      <c r="H74" s="3269">
        <v>0.085</v>
      </c>
      <c r="I74" s="377">
        <f t="shared" si="4"/>
        <v>77</v>
      </c>
      <c r="J74" s="600">
        <v>0.03</v>
      </c>
      <c r="K74" s="377">
        <f t="shared" si="5"/>
        <v>5</v>
      </c>
      <c r="L74" s="3269">
        <v>0.02</v>
      </c>
      <c r="M74" s="377">
        <f t="shared" si="6"/>
        <v>50</v>
      </c>
      <c r="N74" s="3269">
        <v>0.085</v>
      </c>
      <c r="O74" s="377">
        <f t="shared" si="7"/>
        <v>76</v>
      </c>
      <c r="P74" s="3269">
        <v>12.0</v>
      </c>
      <c r="Q74" s="377">
        <f t="shared" si="8"/>
        <v>65</v>
      </c>
      <c r="R74" s="3250">
        <v>30.0</v>
      </c>
      <c r="S74" s="377">
        <f t="shared" si="9"/>
        <v>10</v>
      </c>
      <c r="T74" s="3269">
        <v>18.0</v>
      </c>
      <c r="U74" s="377">
        <f t="shared" si="10"/>
        <v>63</v>
      </c>
      <c r="V74" s="3269">
        <v>29.0</v>
      </c>
      <c r="W74" s="3226">
        <v>73.0</v>
      </c>
      <c r="X74" s="3228">
        <v>82.0</v>
      </c>
      <c r="Y74" s="3227" t="s">
        <v>504</v>
      </c>
    </row>
    <row r="75">
      <c r="A75" s="3212">
        <v>67.0</v>
      </c>
      <c r="B75" s="3213" t="s">
        <v>6246</v>
      </c>
      <c r="C75" s="377">
        <f t="shared" si="1"/>
        <v>37</v>
      </c>
      <c r="D75" s="3249">
        <v>1.936</v>
      </c>
      <c r="E75" s="377">
        <f t="shared" si="2"/>
        <v>68</v>
      </c>
      <c r="F75" s="600">
        <v>0.11</v>
      </c>
      <c r="G75" s="377">
        <f t="shared" si="3"/>
        <v>49</v>
      </c>
      <c r="H75" s="3249">
        <v>0.105</v>
      </c>
      <c r="I75" s="377">
        <f t="shared" si="4"/>
        <v>62</v>
      </c>
      <c r="J75" s="600">
        <v>0.05</v>
      </c>
      <c r="K75" s="377">
        <f t="shared" si="5"/>
        <v>9</v>
      </c>
      <c r="L75" s="3249">
        <v>0.015</v>
      </c>
      <c r="M75" s="377">
        <f t="shared" si="6"/>
        <v>28</v>
      </c>
      <c r="N75" s="3249">
        <v>0.105</v>
      </c>
      <c r="O75" s="377">
        <f t="shared" si="7"/>
        <v>38</v>
      </c>
      <c r="P75" s="3249">
        <v>18.15</v>
      </c>
      <c r="Q75" s="377">
        <f t="shared" si="8"/>
        <v>39</v>
      </c>
      <c r="R75" s="3250">
        <v>33.0</v>
      </c>
      <c r="S75" s="377">
        <f t="shared" si="9"/>
        <v>68</v>
      </c>
      <c r="T75" s="3249">
        <v>13.5</v>
      </c>
      <c r="U75" s="377">
        <f t="shared" si="10"/>
        <v>45</v>
      </c>
      <c r="V75" s="3249">
        <v>32.61</v>
      </c>
      <c r="W75" s="3226">
        <v>74.0</v>
      </c>
      <c r="X75" s="3227">
        <v>64.0</v>
      </c>
      <c r="Y75" s="3227" t="s">
        <v>504</v>
      </c>
    </row>
    <row r="76">
      <c r="A76" s="3222">
        <v>68.0</v>
      </c>
      <c r="B76" s="3223" t="s">
        <v>6247</v>
      </c>
      <c r="C76" s="377">
        <f t="shared" si="1"/>
        <v>59</v>
      </c>
      <c r="D76" s="3249">
        <v>1.815</v>
      </c>
      <c r="E76" s="377">
        <f t="shared" si="2"/>
        <v>26</v>
      </c>
      <c r="F76" s="600">
        <v>0.15378</v>
      </c>
      <c r="G76" s="377">
        <f t="shared" si="3"/>
        <v>5</v>
      </c>
      <c r="H76" s="3249">
        <v>0.131</v>
      </c>
      <c r="I76" s="377">
        <f t="shared" si="4"/>
        <v>53</v>
      </c>
      <c r="J76" s="600">
        <v>0.06</v>
      </c>
      <c r="K76" s="377">
        <f t="shared" si="5"/>
        <v>35</v>
      </c>
      <c r="L76" s="3249">
        <v>0.01</v>
      </c>
      <c r="M76" s="377">
        <f t="shared" si="6"/>
        <v>73</v>
      </c>
      <c r="N76" s="3249">
        <v>0.07</v>
      </c>
      <c r="O76" s="377">
        <f t="shared" si="7"/>
        <v>44</v>
      </c>
      <c r="P76" s="3249">
        <v>17.875</v>
      </c>
      <c r="Q76" s="377">
        <f t="shared" si="8"/>
        <v>45</v>
      </c>
      <c r="R76" s="3250">
        <v>32.5</v>
      </c>
      <c r="S76" s="377">
        <f t="shared" si="9"/>
        <v>46</v>
      </c>
      <c r="T76" s="3249">
        <v>15.69</v>
      </c>
      <c r="U76" s="377">
        <f t="shared" si="10"/>
        <v>47</v>
      </c>
      <c r="V76" s="3249">
        <v>32.5</v>
      </c>
      <c r="W76" s="3226">
        <v>75.0</v>
      </c>
      <c r="X76" s="3227">
        <v>65.0</v>
      </c>
      <c r="Y76" s="3227" t="s">
        <v>504</v>
      </c>
    </row>
    <row r="77">
      <c r="A77" s="3212">
        <v>69.0</v>
      </c>
      <c r="B77" s="3198" t="s">
        <v>6248</v>
      </c>
      <c r="C77" s="377">
        <f t="shared" si="1"/>
        <v>67</v>
      </c>
      <c r="D77" s="3249">
        <v>1.76</v>
      </c>
      <c r="E77" s="377">
        <f t="shared" si="2"/>
        <v>68</v>
      </c>
      <c r="F77" s="600">
        <v>0.11</v>
      </c>
      <c r="G77" s="377">
        <f t="shared" si="3"/>
        <v>27</v>
      </c>
      <c r="H77" s="3249">
        <v>0.114</v>
      </c>
      <c r="I77" s="377">
        <f t="shared" si="4"/>
        <v>46</v>
      </c>
      <c r="J77" s="600">
        <v>0.07</v>
      </c>
      <c r="K77" s="377">
        <f t="shared" si="5"/>
        <v>9</v>
      </c>
      <c r="L77" s="3249">
        <v>0.015</v>
      </c>
      <c r="M77" s="377">
        <f t="shared" si="6"/>
        <v>11</v>
      </c>
      <c r="N77" s="3249">
        <v>0.126</v>
      </c>
      <c r="O77" s="377">
        <f t="shared" si="7"/>
        <v>53</v>
      </c>
      <c r="P77" s="3249">
        <v>17.38</v>
      </c>
      <c r="Q77" s="377">
        <f t="shared" si="8"/>
        <v>53</v>
      </c>
      <c r="R77" s="3250">
        <v>31.6</v>
      </c>
      <c r="S77" s="377">
        <f t="shared" si="9"/>
        <v>63</v>
      </c>
      <c r="T77" s="3249">
        <v>14.4</v>
      </c>
      <c r="U77" s="377">
        <f t="shared" si="10"/>
        <v>43</v>
      </c>
      <c r="V77" s="3251">
        <v>32.8</v>
      </c>
      <c r="W77" s="3226">
        <v>76.0</v>
      </c>
      <c r="X77" s="3227">
        <v>66.0</v>
      </c>
      <c r="Y77" s="3227" t="s">
        <v>504</v>
      </c>
    </row>
    <row r="78">
      <c r="A78" s="3253">
        <v>70.0</v>
      </c>
      <c r="B78" s="3198" t="s">
        <v>6249</v>
      </c>
      <c r="C78" s="377">
        <f t="shared" si="1"/>
        <v>58</v>
      </c>
      <c r="D78" s="3251">
        <v>1.82</v>
      </c>
      <c r="E78" s="377">
        <f t="shared" si="2"/>
        <v>47</v>
      </c>
      <c r="F78" s="600">
        <v>0.14</v>
      </c>
      <c r="G78" s="377">
        <f t="shared" si="3"/>
        <v>66</v>
      </c>
      <c r="H78" s="3251">
        <v>0.088</v>
      </c>
      <c r="I78" s="377">
        <f t="shared" si="4"/>
        <v>53</v>
      </c>
      <c r="J78" s="600">
        <v>0.06</v>
      </c>
      <c r="K78" s="377">
        <f t="shared" si="5"/>
        <v>50</v>
      </c>
      <c r="L78" s="3251">
        <v>0.008</v>
      </c>
      <c r="M78" s="377">
        <f t="shared" si="6"/>
        <v>5</v>
      </c>
      <c r="N78" s="3251">
        <v>0.14</v>
      </c>
      <c r="O78" s="377">
        <f t="shared" si="7"/>
        <v>11</v>
      </c>
      <c r="P78" s="3251">
        <v>20.57</v>
      </c>
      <c r="Q78" s="377">
        <f t="shared" si="8"/>
        <v>11</v>
      </c>
      <c r="R78" s="3296">
        <v>37.4</v>
      </c>
      <c r="S78" s="377">
        <f t="shared" si="9"/>
        <v>17</v>
      </c>
      <c r="T78" s="3251">
        <v>17.5</v>
      </c>
      <c r="U78" s="377">
        <f t="shared" si="10"/>
        <v>13</v>
      </c>
      <c r="V78" s="3251">
        <v>38.52</v>
      </c>
      <c r="W78" s="3226">
        <v>77.0</v>
      </c>
      <c r="X78" s="3227">
        <v>67.0</v>
      </c>
      <c r="Y78" s="3227" t="s">
        <v>504</v>
      </c>
    </row>
    <row r="79">
      <c r="A79" s="3253">
        <v>71.0</v>
      </c>
      <c r="B79" s="3198" t="s">
        <v>6250</v>
      </c>
      <c r="C79" s="377">
        <f t="shared" si="1"/>
        <v>44</v>
      </c>
      <c r="D79" s="3251">
        <v>1.9</v>
      </c>
      <c r="E79" s="377">
        <f t="shared" si="2"/>
        <v>39</v>
      </c>
      <c r="F79" s="600">
        <v>0.15</v>
      </c>
      <c r="G79" s="377">
        <f t="shared" si="3"/>
        <v>9</v>
      </c>
      <c r="H79" s="3269">
        <v>0.13</v>
      </c>
      <c r="I79" s="377">
        <f t="shared" si="4"/>
        <v>30</v>
      </c>
      <c r="J79" s="600">
        <v>0.08</v>
      </c>
      <c r="K79" s="377">
        <f t="shared" si="5"/>
        <v>35</v>
      </c>
      <c r="L79" s="3269">
        <v>0.01</v>
      </c>
      <c r="M79" s="377">
        <f t="shared" si="6"/>
        <v>10</v>
      </c>
      <c r="N79" s="3269">
        <v>0.127</v>
      </c>
      <c r="O79" s="377">
        <f t="shared" si="7"/>
        <v>44</v>
      </c>
      <c r="P79" s="3269">
        <v>17.875</v>
      </c>
      <c r="Q79" s="377">
        <f t="shared" si="8"/>
        <v>45</v>
      </c>
      <c r="R79" s="3297">
        <v>32.5</v>
      </c>
      <c r="S79" s="377">
        <f t="shared" si="9"/>
        <v>64</v>
      </c>
      <c r="T79" s="3269">
        <v>14.2</v>
      </c>
      <c r="U79" s="377">
        <f t="shared" si="10"/>
        <v>34</v>
      </c>
      <c r="V79" s="3269">
        <v>34.0</v>
      </c>
      <c r="W79" s="3263">
        <v>78.0</v>
      </c>
      <c r="X79" s="3228">
        <v>68.0</v>
      </c>
      <c r="Y79" s="3227"/>
    </row>
    <row r="80">
      <c r="A80" s="3253">
        <v>72.0</v>
      </c>
      <c r="B80" s="3264" t="s">
        <v>6251</v>
      </c>
      <c r="C80" s="377">
        <f t="shared" si="1"/>
        <v>47</v>
      </c>
      <c r="D80" s="3251">
        <v>1.88</v>
      </c>
      <c r="E80" s="377">
        <f t="shared" si="2"/>
        <v>68</v>
      </c>
      <c r="F80" s="600">
        <v>0.11</v>
      </c>
      <c r="G80" s="377">
        <f t="shared" si="3"/>
        <v>34</v>
      </c>
      <c r="H80" s="3269">
        <v>0.11</v>
      </c>
      <c r="I80" s="377">
        <f t="shared" si="4"/>
        <v>60</v>
      </c>
      <c r="J80" s="600">
        <v>0.055</v>
      </c>
      <c r="K80" s="377">
        <f t="shared" si="5"/>
        <v>50</v>
      </c>
      <c r="L80" s="3269">
        <v>0.008</v>
      </c>
      <c r="M80" s="377">
        <f t="shared" si="6"/>
        <v>36</v>
      </c>
      <c r="N80" s="3269">
        <v>0.094</v>
      </c>
      <c r="O80" s="377">
        <f t="shared" si="7"/>
        <v>66</v>
      </c>
      <c r="P80" s="3269">
        <v>15.95</v>
      </c>
      <c r="Q80" s="377">
        <f t="shared" si="8"/>
        <v>69</v>
      </c>
      <c r="R80" s="600">
        <v>29.0</v>
      </c>
      <c r="S80" s="377">
        <f t="shared" si="9"/>
        <v>49</v>
      </c>
      <c r="T80" s="3269">
        <v>15.5</v>
      </c>
      <c r="U80" s="377">
        <f t="shared" si="10"/>
        <v>54</v>
      </c>
      <c r="V80" s="3269">
        <v>31.0</v>
      </c>
      <c r="W80" s="3263">
        <v>79.0</v>
      </c>
      <c r="X80" s="3228">
        <v>69.0</v>
      </c>
      <c r="Y80" s="3227"/>
    </row>
    <row r="81" hidden="1">
      <c r="A81" s="3253">
        <v>73.0</v>
      </c>
      <c r="B81" s="3264" t="s">
        <v>6252</v>
      </c>
      <c r="C81" s="377" t="str">
        <f t="shared" si="1"/>
        <v/>
      </c>
      <c r="D81" s="3298"/>
      <c r="E81" s="377" t="str">
        <f t="shared" si="2"/>
        <v/>
      </c>
      <c r="F81" s="377"/>
      <c r="G81" s="377" t="str">
        <f t="shared" si="3"/>
        <v/>
      </c>
      <c r="H81" s="244"/>
      <c r="I81" s="377" t="str">
        <f t="shared" si="4"/>
        <v/>
      </c>
      <c r="J81" s="377"/>
      <c r="K81" s="377" t="str">
        <f t="shared" si="5"/>
        <v/>
      </c>
      <c r="L81" s="244"/>
      <c r="M81" s="377" t="str">
        <f t="shared" si="6"/>
        <v/>
      </c>
      <c r="N81" s="244"/>
      <c r="O81" s="377" t="str">
        <f t="shared" si="7"/>
        <v/>
      </c>
      <c r="P81" s="244"/>
      <c r="Q81" s="377" t="str">
        <f t="shared" si="8"/>
        <v/>
      </c>
      <c r="R81" s="377"/>
      <c r="S81" s="377" t="str">
        <f t="shared" si="9"/>
        <v/>
      </c>
      <c r="T81" s="244"/>
      <c r="U81" s="377" t="str">
        <f t="shared" si="10"/>
        <v/>
      </c>
      <c r="V81" s="244"/>
      <c r="W81" s="3263">
        <v>80.0</v>
      </c>
      <c r="X81" s="3228">
        <v>70.0</v>
      </c>
      <c r="Y81" s="3227"/>
    </row>
    <row r="82" hidden="1">
      <c r="A82" s="3253">
        <v>74.0</v>
      </c>
      <c r="B82" s="3264" t="s">
        <v>6125</v>
      </c>
      <c r="C82" s="377" t="str">
        <f t="shared" si="1"/>
        <v/>
      </c>
      <c r="D82" s="3298"/>
      <c r="E82" s="377" t="str">
        <f t="shared" si="2"/>
        <v/>
      </c>
      <c r="F82" s="377"/>
      <c r="G82" s="377" t="str">
        <f t="shared" si="3"/>
        <v/>
      </c>
      <c r="H82" s="244"/>
      <c r="I82" s="377" t="str">
        <f t="shared" si="4"/>
        <v/>
      </c>
      <c r="J82" s="377"/>
      <c r="K82" s="377" t="str">
        <f t="shared" si="5"/>
        <v/>
      </c>
      <c r="L82" s="244"/>
      <c r="M82" s="377" t="str">
        <f t="shared" si="6"/>
        <v/>
      </c>
      <c r="N82" s="244"/>
      <c r="O82" s="377" t="str">
        <f t="shared" si="7"/>
        <v/>
      </c>
      <c r="P82" s="244"/>
      <c r="Q82" s="377" t="str">
        <f t="shared" si="8"/>
        <v/>
      </c>
      <c r="R82" s="377"/>
      <c r="S82" s="377" t="str">
        <f t="shared" si="9"/>
        <v/>
      </c>
      <c r="T82" s="244"/>
      <c r="U82" s="377" t="str">
        <f t="shared" si="10"/>
        <v/>
      </c>
      <c r="V82" s="244"/>
      <c r="W82" s="3263">
        <v>81.0</v>
      </c>
      <c r="X82" s="3228">
        <v>71.0</v>
      </c>
      <c r="Y82" s="3227"/>
    </row>
    <row r="83" hidden="1">
      <c r="A83" s="3253">
        <v>75.0</v>
      </c>
      <c r="B83" s="3264" t="s">
        <v>6126</v>
      </c>
      <c r="C83" s="377" t="str">
        <f t="shared" si="1"/>
        <v/>
      </c>
      <c r="D83" s="3298"/>
      <c r="E83" s="377" t="str">
        <f t="shared" si="2"/>
        <v/>
      </c>
      <c r="F83" s="377"/>
      <c r="G83" s="377" t="str">
        <f t="shared" si="3"/>
        <v/>
      </c>
      <c r="H83" s="244"/>
      <c r="I83" s="377" t="str">
        <f t="shared" si="4"/>
        <v/>
      </c>
      <c r="J83" s="377"/>
      <c r="K83" s="377" t="str">
        <f t="shared" si="5"/>
        <v/>
      </c>
      <c r="L83" s="244"/>
      <c r="M83" s="377" t="str">
        <f t="shared" si="6"/>
        <v/>
      </c>
      <c r="N83" s="244"/>
      <c r="O83" s="377" t="str">
        <f t="shared" si="7"/>
        <v/>
      </c>
      <c r="P83" s="244"/>
      <c r="Q83" s="377" t="str">
        <f t="shared" si="8"/>
        <v/>
      </c>
      <c r="R83" s="377"/>
      <c r="S83" s="377" t="str">
        <f t="shared" si="9"/>
        <v/>
      </c>
      <c r="T83" s="244"/>
      <c r="U83" s="377" t="str">
        <f t="shared" si="10"/>
        <v/>
      </c>
      <c r="V83" s="244"/>
      <c r="W83" s="3263">
        <v>82.0</v>
      </c>
      <c r="X83" s="3228">
        <v>72.0</v>
      </c>
      <c r="Y83" s="3227"/>
    </row>
    <row r="84" hidden="1">
      <c r="A84" s="3253">
        <v>100.0</v>
      </c>
      <c r="B84" s="3264" t="s">
        <v>6254</v>
      </c>
      <c r="C84" s="377" t="str">
        <f t="shared" si="1"/>
        <v/>
      </c>
      <c r="D84" s="3298"/>
      <c r="E84" s="377" t="str">
        <f t="shared" si="2"/>
        <v/>
      </c>
      <c r="F84" s="377"/>
      <c r="G84" s="377" t="str">
        <f t="shared" si="3"/>
        <v/>
      </c>
      <c r="H84" s="244"/>
      <c r="I84" s="377" t="str">
        <f t="shared" si="4"/>
        <v/>
      </c>
      <c r="J84" s="377"/>
      <c r="K84" s="377" t="str">
        <f t="shared" si="5"/>
        <v/>
      </c>
      <c r="L84" s="244"/>
      <c r="M84" s="377" t="str">
        <f t="shared" si="6"/>
        <v/>
      </c>
      <c r="N84" s="244"/>
      <c r="O84" s="377" t="str">
        <f t="shared" si="7"/>
        <v/>
      </c>
      <c r="P84" s="244"/>
      <c r="Q84" s="377" t="str">
        <f t="shared" si="8"/>
        <v/>
      </c>
      <c r="R84" s="377"/>
      <c r="S84" s="377" t="str">
        <f t="shared" si="9"/>
        <v/>
      </c>
      <c r="T84" s="244"/>
      <c r="U84" s="377" t="str">
        <f t="shared" si="10"/>
        <v/>
      </c>
      <c r="V84" s="244"/>
      <c r="W84" s="3263">
        <v>100.0</v>
      </c>
      <c r="X84" s="3228">
        <v>15.0</v>
      </c>
      <c r="Y84" s="3227"/>
    </row>
  </sheetData>
  <autoFilter ref="$A$1:$Y$84">
    <sortState ref="A1:Y84">
      <sortCondition ref="W1:W84"/>
      <sortCondition ref="D1:D84"/>
      <sortCondition ref="X1:X84"/>
      <sortCondition ref="A1:A84"/>
      <sortCondition descending="1" ref="N1:N84"/>
      <sortCondition descending="1" ref="L1:L84"/>
      <sortCondition descending="1" ref="J1:J84"/>
      <sortCondition descending="1" ref="H1:H84"/>
      <sortCondition descending="1" ref="F1:F84"/>
      <sortCondition ref="Y1:Y84"/>
      <sortCondition ref="M1:M84"/>
      <sortCondition ref="C1:C84"/>
      <sortCondition ref="E1:E84"/>
      <sortCondition ref="G1:G84"/>
      <sortCondition ref="I1:I84"/>
      <sortCondition ref="K1:K84"/>
      <sortCondition ref="U1:U84"/>
      <sortCondition ref="S1:S84"/>
      <sortCondition ref="Q1:Q84"/>
      <sortCondition ref="O1:O84"/>
    </sortState>
  </autoFilter>
  <conditionalFormatting sqref="D2:D84 F2:F84 H2:H84 J2:J84 L2:L84 N2:N84 P2:P84 R2:R84 T2:T84 V2:V84">
    <cfRule type="containsBlanks" dxfId="8" priority="1">
      <formula>LEN(TRIM(D2))=0</formula>
    </cfRule>
  </conditionalFormatting>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4" width="9.14"/>
    <col customWidth="1" min="25" max="27" width="10.57"/>
  </cols>
  <sheetData>
    <row r="1">
      <c r="A1" s="3270"/>
      <c r="B1" s="3271"/>
      <c r="C1" s="3273" t="s">
        <v>187</v>
      </c>
      <c r="D1" s="120"/>
      <c r="E1" s="3273" t="s">
        <v>219</v>
      </c>
      <c r="F1" s="120"/>
      <c r="G1" s="3273" t="s">
        <v>260</v>
      </c>
      <c r="H1" s="120"/>
      <c r="I1" s="3273" t="s">
        <v>271</v>
      </c>
      <c r="J1" s="120"/>
      <c r="K1" s="3273" t="s">
        <v>283</v>
      </c>
      <c r="L1" s="120"/>
      <c r="M1" s="3273" t="s">
        <v>591</v>
      </c>
      <c r="N1" s="120"/>
      <c r="O1" s="3273" t="s">
        <v>179</v>
      </c>
      <c r="P1" s="120"/>
      <c r="Q1" s="120"/>
      <c r="R1" s="120"/>
      <c r="S1" s="117"/>
      <c r="T1" s="3274" t="s">
        <v>6253</v>
      </c>
      <c r="U1" s="120"/>
      <c r="V1" s="120"/>
      <c r="W1" s="120"/>
      <c r="X1" s="117"/>
      <c r="Y1" s="3275"/>
      <c r="Z1" s="3275"/>
      <c r="AA1" s="3275"/>
    </row>
    <row r="2">
      <c r="A2" s="3202" t="s">
        <v>5162</v>
      </c>
      <c r="B2" s="3203" t="s">
        <v>6133</v>
      </c>
      <c r="C2" s="3210" t="s">
        <v>6255</v>
      </c>
      <c r="D2" s="3211" t="s">
        <v>6256</v>
      </c>
      <c r="E2" s="3210" t="s">
        <v>6255</v>
      </c>
      <c r="F2" s="3211" t="s">
        <v>6256</v>
      </c>
      <c r="G2" s="3210" t="s">
        <v>6255</v>
      </c>
      <c r="H2" s="3211" t="s">
        <v>6256</v>
      </c>
      <c r="I2" s="3210" t="s">
        <v>6255</v>
      </c>
      <c r="J2" s="3211" t="s">
        <v>6256</v>
      </c>
      <c r="K2" s="3210" t="s">
        <v>6255</v>
      </c>
      <c r="L2" s="3211" t="s">
        <v>6256</v>
      </c>
      <c r="M2" s="3210" t="s">
        <v>6255</v>
      </c>
      <c r="N2" s="3211" t="s">
        <v>6256</v>
      </c>
      <c r="O2" s="3211" t="s">
        <v>187</v>
      </c>
      <c r="P2" s="3211" t="s">
        <v>219</v>
      </c>
      <c r="Q2" s="3211" t="s">
        <v>260</v>
      </c>
      <c r="R2" s="3211" t="s">
        <v>271</v>
      </c>
      <c r="S2" s="3276" t="s">
        <v>283</v>
      </c>
      <c r="T2" s="3210" t="s">
        <v>187</v>
      </c>
      <c r="U2" s="3211" t="s">
        <v>219</v>
      </c>
      <c r="V2" s="3211" t="s">
        <v>260</v>
      </c>
      <c r="W2" s="3211" t="s">
        <v>271</v>
      </c>
      <c r="X2" s="3276" t="s">
        <v>283</v>
      </c>
      <c r="Y2" s="3210" t="s">
        <v>5162</v>
      </c>
      <c r="Z2" s="3210" t="s">
        <v>5163</v>
      </c>
      <c r="AA2" s="3211" t="s">
        <v>5164</v>
      </c>
    </row>
    <row r="3">
      <c r="A3" s="3212">
        <v>1.0</v>
      </c>
      <c r="B3" s="3213" t="s">
        <v>6144</v>
      </c>
      <c r="C3" s="210" t="str">
        <f t="array" ref="C3">INDEX('1. Mario'!$A1:$AA200,MATCH(C$1, '1. Mario'!$A:$A,0),3)</f>
        <v>3-5</v>
      </c>
      <c r="D3" s="210" t="str">
        <f t="array" ref="D3">INDEX('1. Mario'!$A1:$AA200,MATCH(C$1, '1. Mario'!$A:$A,0),4)</f>
        <v>45</v>
      </c>
      <c r="E3" s="199" t="str">
        <f t="array" ref="E3">INDEX('1. Mario'!$A1:$AA200,MATCH(E$1, '1. Mario'!$A:$A,0),3)</f>
        <v>16</v>
      </c>
      <c r="F3" s="199">
        <f t="array" ref="F3">INDEX('1. Mario'!$A1:$AA200,MATCH(E$1, '1. Mario'!$A:$A,0),4)</f>
        <v>59</v>
      </c>
      <c r="G3" s="199" t="str">
        <f t="array" ref="G3">INDEX('1. Mario'!$A1:$AA200,MATCH(G$1, '1. Mario'!$A:$A,0),3)</f>
        <v>6-7</v>
      </c>
      <c r="H3" s="199" t="str">
        <f t="array" ref="H3">INDEX('1. Mario'!$A1:$AA200,MATCH(G$1, '1. Mario'!$A:$A,0),4)</f>
        <v>33</v>
      </c>
      <c r="I3" s="199" t="str">
        <f t="array" ref="I3">INDEX('1. Mario'!$A1:$AA200,MATCH(I$1, '1. Mario'!$A:$A,0),3)</f>
        <v>4-7</v>
      </c>
      <c r="J3" s="199" t="str">
        <f t="array" ref="J3">INDEX('1. Mario'!$A1:$AA200,MATCH(G$1, '1. Mario'!$A:$A,0),4)</f>
        <v>33</v>
      </c>
      <c r="K3" s="3277" t="str">
        <f t="array" ref="K3">INDEX('1. Mario'!$A1:$AA200,MATCH(K$1, '1. Mario'!$A:$A,0),3)</f>
        <v>5, 7, 9, 11, 13</v>
      </c>
      <c r="L3" s="3277">
        <f t="array" ref="L3">INDEX('1. Mario'!$A1:$AA200,MATCH(K$1, '1. Mario'!$A:$A,0),4)</f>
        <v>37</v>
      </c>
      <c r="M3" s="3278"/>
      <c r="N3" s="3280"/>
      <c r="O3" s="3282" t="s">
        <v>66</v>
      </c>
      <c r="P3" s="3282" t="s">
        <v>495</v>
      </c>
      <c r="Q3" s="200">
        <v>6.0</v>
      </c>
      <c r="R3" s="199" t="s">
        <v>66</v>
      </c>
      <c r="S3" s="3285">
        <v>15.0</v>
      </c>
      <c r="T3" s="3287"/>
      <c r="U3" s="3289"/>
      <c r="V3" s="3289"/>
      <c r="W3" s="3290"/>
      <c r="X3" s="3291"/>
      <c r="Y3" s="3220">
        <v>1.0</v>
      </c>
      <c r="Z3" s="3221">
        <v>0.0</v>
      </c>
      <c r="AA3" s="3221">
        <v>1.0</v>
      </c>
    </row>
    <row r="4">
      <c r="A4" s="3222">
        <v>2.0</v>
      </c>
      <c r="B4" s="3223" t="s">
        <v>6146</v>
      </c>
      <c r="C4" s="210" t="str">
        <f t="array" ref="C4">INDEX('2. DK'!$A1:$AA200,MATCH(C$1, '2. DK'!$A:$A,0),3)</f>
        <v>10-13</v>
      </c>
      <c r="D4" s="210">
        <f t="array" ref="D4">INDEX('2. DK'!$A1:$AA200,MATCH(C$1, '2. DK'!$A:$A,0),4)</f>
        <v>38</v>
      </c>
      <c r="E4" s="199" t="str">
        <f t="array" ref="E4">INDEX('2. DK'!$A1:$AA200,MATCH(E$1, '2. DK'!$A:$A,0),3)</f>
        <v>18-20</v>
      </c>
      <c r="F4" s="199">
        <f t="array" ref="F4">INDEX('2. DK'!$A1:$AA200,MATCH(E$1, '2. DK'!$A:$A,0),4)</f>
        <v>55</v>
      </c>
      <c r="G4" s="199" t="str">
        <f t="array" ref="G4">INDEX('2. DK'!$A1:$AA200,MATCH(G$1, '2. DK'!$A:$A,0),3)</f>
        <v>7-8</v>
      </c>
      <c r="H4" s="199">
        <f t="array" ref="H4">INDEX('2. DK'!$A1:$AA200,MATCH(G$1, '2. DK'!$A:$A,0),4)</f>
        <v>31</v>
      </c>
      <c r="I4" s="199" t="str">
        <f t="array" ref="I4">INDEX('2. DK'!$A1:$AA200,MATCH(I$1, '2. DK'!$A:$A,0),3)</f>
        <v>6-10</v>
      </c>
      <c r="J4" s="199">
        <f t="array" ref="J4">INDEX('2. DK'!$A1:$AA200,MATCH(G$1, '2. DK'!$A:$A,0),4)</f>
        <v>31</v>
      </c>
      <c r="K4" s="3277" t="str">
        <f t="array" ref="K4">INDEX('2. DK'!$A1:$AA200,MATCH(K$1, '2. DK'!$A:$A,0),3)</f>
        <v>14-16</v>
      </c>
      <c r="L4" s="3277">
        <f t="array" ref="L4">INDEX('2. DK'!$A1:$AA200,MATCH(K$1, '2. DK'!$A:$A,0),4)</f>
        <v>54</v>
      </c>
      <c r="M4" s="3278"/>
      <c r="N4" s="3280"/>
      <c r="O4" s="3224" t="s">
        <v>173</v>
      </c>
      <c r="P4" s="3224" t="s">
        <v>495</v>
      </c>
      <c r="Q4" s="200">
        <v>11.0</v>
      </c>
      <c r="R4" s="199" t="s">
        <v>205</v>
      </c>
      <c r="S4" s="3285">
        <v>14.0</v>
      </c>
      <c r="T4" s="3293"/>
      <c r="U4" s="3289"/>
      <c r="V4" s="3289"/>
      <c r="W4" s="3290"/>
      <c r="X4" s="3291"/>
      <c r="Y4" s="3226">
        <v>2.0</v>
      </c>
      <c r="Z4" s="3227">
        <v>1.0</v>
      </c>
      <c r="AA4" s="3227">
        <v>9.0</v>
      </c>
    </row>
    <row r="5">
      <c r="A5" s="3222">
        <v>3.0</v>
      </c>
      <c r="B5" s="3223" t="s">
        <v>6147</v>
      </c>
      <c r="C5" s="210" t="str">
        <f t="array" ref="C5">INDEX('3. Link'!$A1:$AA208,MATCH(C$1, '3. Link'!$A:$A,0),3)</f>
        <v>7-8</v>
      </c>
      <c r="D5" s="210">
        <f t="array" ref="D5">INDEX('3. Link'!$A1:$AA208,MATCH(C$1, '3. Link'!$A:$A,0),4)</f>
        <v>38</v>
      </c>
      <c r="E5" s="199" t="str">
        <f t="array" ref="E5">INDEX('3. Link'!$A1:$AA208,MATCH(E$1, '3. Link'!$A:$A,0),3)</f>
        <v>16-17</v>
      </c>
      <c r="F5" s="199" t="str">
        <f t="array" ref="F5">INDEX('3. Link'!$A1:$AA208,MATCH(E$1, '3. Link'!$A:$A,0),4)</f>
        <v>51</v>
      </c>
      <c r="G5" s="199" t="str">
        <f t="array" ref="G5">INDEX('3. Link'!$A1:$AA208,MATCH(G$1, '3. Link'!$A:$A,0),3)</f>
        <v>6-8</v>
      </c>
      <c r="H5" s="199">
        <f t="array" ref="H5">INDEX('3. Link'!$A1:$AA208,MATCH(G$1, '3. Link'!$A:$A,0),4)</f>
        <v>30</v>
      </c>
      <c r="I5" s="199" t="str">
        <f t="array" ref="I5">INDEX('3. Link'!$A1:$AA208,MATCH(I$1, '3. Link'!$A:$A,0),3)</f>
        <v>11-13</v>
      </c>
      <c r="J5" s="199">
        <f t="array" ref="J5">INDEX('3. Link'!$A1:$AA208,MATCH(G$1, '3. Link'!$A:$A,0),4)</f>
        <v>30</v>
      </c>
      <c r="K5" s="3277" t="str">
        <f t="array" ref="K5">INDEX('3. Link'!$A1:$AA208,MATCH(K$1, '3. Link'!$A:$A,0),3)</f>
        <v>14-19</v>
      </c>
      <c r="L5" s="3277">
        <f t="array" ref="L5">INDEX('3. Link'!$A1:$AA208,MATCH(K$1, '3. Link'!$A:$A,0),4)</f>
        <v>79</v>
      </c>
      <c r="M5" s="3278"/>
      <c r="N5" s="3280"/>
      <c r="O5" s="3224" t="s">
        <v>66</v>
      </c>
      <c r="P5" s="3224" t="s">
        <v>191</v>
      </c>
      <c r="Q5" s="200">
        <v>6.0</v>
      </c>
      <c r="R5" s="199" t="s">
        <v>166</v>
      </c>
      <c r="S5" s="3285">
        <v>19.0</v>
      </c>
      <c r="T5" s="3287"/>
      <c r="U5" s="3289"/>
      <c r="V5" s="3289"/>
      <c r="W5" s="3290"/>
      <c r="X5" s="3291"/>
      <c r="Y5" s="3226">
        <v>3.0</v>
      </c>
      <c r="Z5" s="3227">
        <v>2.0</v>
      </c>
      <c r="AA5" s="3227">
        <v>13.0</v>
      </c>
    </row>
    <row r="6">
      <c r="A6" s="3222">
        <v>4.0</v>
      </c>
      <c r="B6" s="3223" t="s">
        <v>6149</v>
      </c>
      <c r="C6" s="210" t="str">
        <f t="array" ref="C6">INDEX('4. Samus'!$A1:$AA198,MATCH(C$1, '4. Samus'!$A:$A,0),3)</f>
        <v>8-11</v>
      </c>
      <c r="D6" s="210" t="str">
        <f t="array" ref="D6">INDEX('4. Samus'!$A1:$AA198,MATCH(C$1, '4. Samus'!$A:$A,0),4)</f>
        <v>45</v>
      </c>
      <c r="E6" s="199" t="str">
        <f t="array" ref="E6">INDEX('4. Samus'!$A1:$AA198,MATCH(E$1, '4. Samus'!$A:$A,0),3)</f>
        <v>6-7</v>
      </c>
      <c r="F6" s="199" t="str">
        <f t="array" ref="F6">INDEX('4. Samus'!$A1:$AA198,MATCH(E$1, '4. Samus'!$A:$A,0),4)</f>
        <v>59</v>
      </c>
      <c r="G6" s="199" t="str">
        <f t="array" ref="G6">INDEX('4. Samus'!$A1:$AA198,MATCH(G$1, '4. Samus'!$A:$A,0),3)</f>
        <v>9-10</v>
      </c>
      <c r="H6" s="199" t="str">
        <f t="array" ref="H6">INDEX('4. Samus'!$A1:$AA198,MATCH(G$1, '4. Samus'!$A:$A,0),4)</f>
        <v>41</v>
      </c>
      <c r="I6" s="199" t="str">
        <f t="array" ref="I6">INDEX('4. Samus'!$A1:$AA198,MATCH(I$1, '4. Samus'!$A:$A,0),3)</f>
        <v>5</v>
      </c>
      <c r="J6" s="199" t="str">
        <f t="array" ref="J6">INDEX('4. Samus'!$A1:$AA198,MATCH(G$1, '4. Samus'!$A:$A,0),4)</f>
        <v>41</v>
      </c>
      <c r="K6" s="3277" t="str">
        <f t="array" ref="K6">INDEX('4. Samus'!$A1:$AA198,MATCH(K$1, '4. Samus'!$A:$A,0),3)</f>
        <v>17-18</v>
      </c>
      <c r="L6" s="3277">
        <f t="array" ref="L6">INDEX('4. Samus'!$A1:$AA198,MATCH(K$1, '4. Samus'!$A:$A,0),4)</f>
        <v>48</v>
      </c>
      <c r="M6" s="3278"/>
      <c r="N6" s="3280"/>
      <c r="O6" s="3224" t="s">
        <v>79</v>
      </c>
      <c r="P6" s="3224" t="s">
        <v>166</v>
      </c>
      <c r="Q6" s="200">
        <v>14.0</v>
      </c>
      <c r="R6" s="199" t="s">
        <v>327</v>
      </c>
      <c r="S6" s="3285">
        <v>12.0</v>
      </c>
      <c r="T6" s="3287"/>
      <c r="U6" s="3289"/>
      <c r="V6" s="3289"/>
      <c r="W6" s="3290"/>
      <c r="X6" s="3291"/>
      <c r="Y6" s="3226">
        <v>4.0</v>
      </c>
      <c r="Z6" s="3227">
        <v>3.0</v>
      </c>
      <c r="AA6" s="3227">
        <v>18.0</v>
      </c>
    </row>
    <row r="7">
      <c r="A7" s="3222" t="s">
        <v>516</v>
      </c>
      <c r="B7" s="3223" t="s">
        <v>6150</v>
      </c>
      <c r="C7" s="3294"/>
      <c r="D7" s="3294"/>
      <c r="E7" s="200"/>
      <c r="F7" s="200"/>
      <c r="G7" s="200"/>
      <c r="H7" s="200"/>
      <c r="I7" s="200"/>
      <c r="J7" s="200"/>
      <c r="K7" s="3278"/>
      <c r="L7" s="3278"/>
      <c r="M7" s="3278"/>
      <c r="N7" s="3280"/>
      <c r="O7" s="3224" t="s">
        <v>79</v>
      </c>
      <c r="P7" s="3224" t="s">
        <v>166</v>
      </c>
      <c r="Q7" s="200">
        <v>14.0</v>
      </c>
      <c r="R7" s="199" t="s">
        <v>327</v>
      </c>
      <c r="S7" s="3285">
        <v>12.0</v>
      </c>
      <c r="T7" s="3295"/>
      <c r="U7" s="3289"/>
      <c r="V7" s="3289"/>
      <c r="W7" s="3290"/>
      <c r="X7" s="3291"/>
      <c r="Y7" s="3226">
        <v>5.0</v>
      </c>
      <c r="Z7" s="3228">
        <v>76.0</v>
      </c>
      <c r="AA7" s="3227" t="s">
        <v>504</v>
      </c>
    </row>
    <row r="8">
      <c r="A8" s="3222">
        <v>5.0</v>
      </c>
      <c r="B8" s="3223" t="s">
        <v>6151</v>
      </c>
      <c r="C8" s="210" t="str">
        <f t="array" ref="C8">INDEX('5. Yoshi'!$A1:$AA202,MATCH(C$1, '5. Yoshi'!$A:$A,0),3)</f>
        <v>3-4</v>
      </c>
      <c r="D8" s="210">
        <f t="array" ref="D8">INDEX('5. Yoshi'!$A1:$AA202,MATCH(C$1, '5. Yoshi'!$A:$A,0),4)</f>
        <v>44</v>
      </c>
      <c r="E8" s="199" t="str">
        <f t="array" ref="E8">INDEX('5. Yoshi'!$A1:$AA202,MATCH(E$1, '5. Yoshi'!$A:$A,0),3)</f>
        <v>16-20</v>
      </c>
      <c r="F8" s="199">
        <f t="array" ref="F8">INDEX('5. Yoshi'!$A1:$AA202,MATCH(E$1, '5. Yoshi'!$A:$A,0),4)</f>
        <v>43</v>
      </c>
      <c r="G8" s="199" t="str">
        <f t="array" ref="G8">INDEX('5. Yoshi'!$A1:$AA202,MATCH(G$1, '5. Yoshi'!$A:$A,0),3)</f>
        <v>11</v>
      </c>
      <c r="H8" s="199">
        <f t="array" ref="H8">INDEX('5. Yoshi'!$A1:$AA202,MATCH(G$1, '5. Yoshi'!$A:$A,0),4)</f>
        <v>55</v>
      </c>
      <c r="I8" s="199" t="str">
        <f t="array" ref="I8">INDEX('5. Yoshi'!$A1:$AA202,MATCH(I$1, '5. Yoshi'!$A:$A,0),3)</f>
        <v>5-6</v>
      </c>
      <c r="J8" s="199">
        <f t="array" ref="J8">INDEX('5. Yoshi'!$A1:$AA202,MATCH(G$1, '5. Yoshi'!$A:$A,0),4)</f>
        <v>55</v>
      </c>
      <c r="K8" s="3277" t="str">
        <f t="array" ref="K8">INDEX('5. Yoshi'!$A1:$AA202,MATCH(K$1, '5. Yoshi'!$A:$A,0),3)</f>
        <v>16, 18, 20, 
22, 24, 26</v>
      </c>
      <c r="L8" s="3277">
        <f t="array" ref="L8">INDEX('5. Yoshi'!$A1:$AA202,MATCH(K$1, '5. Yoshi'!$A:$A,0),4)</f>
        <v>56</v>
      </c>
      <c r="M8" s="3278"/>
      <c r="N8" s="3280"/>
      <c r="O8" s="3224" t="s">
        <v>145</v>
      </c>
      <c r="P8" s="3224" t="s">
        <v>74</v>
      </c>
      <c r="Q8" s="200">
        <v>11.0</v>
      </c>
      <c r="R8" s="199" t="s">
        <v>90</v>
      </c>
      <c r="S8" s="3285">
        <v>17.0</v>
      </c>
      <c r="T8" s="3287"/>
      <c r="U8" s="3289"/>
      <c r="V8" s="3289"/>
      <c r="W8" s="3290"/>
      <c r="X8" s="3291"/>
      <c r="Y8" s="3226">
        <v>6.0</v>
      </c>
      <c r="Z8" s="3227">
        <v>4.0</v>
      </c>
      <c r="AA8" s="3227">
        <v>5.0</v>
      </c>
    </row>
    <row r="9">
      <c r="A9" s="3222">
        <v>6.0</v>
      </c>
      <c r="B9" s="3223" t="s">
        <v>6153</v>
      </c>
      <c r="C9" s="210" t="str">
        <f t="array" ref="C9">INDEX('6. Kirby'!$A1:$AA203,MATCH(C$1, '6. Kirby'!$A:$A,0),3)</f>
        <v>10-11</v>
      </c>
      <c r="D9" s="210" t="str">
        <f t="array" ref="D9">INDEX('6. Kirby'!$A1:$AA203,MATCH(C$1, '6. Kirby'!$A:$A,0),4)</f>
        <v>54</v>
      </c>
      <c r="E9" s="199" t="str">
        <f t="array" ref="E9">INDEX('6. Kirby'!$A1:$AA203,MATCH(E$1, '6. Kirby'!$A:$A,0),3)</f>
        <v>10-11</v>
      </c>
      <c r="F9" s="199">
        <f t="array" ref="F9">INDEX('6. Kirby'!$A1:$AA203,MATCH(E$1, '6. Kirby'!$A:$A,0),4)</f>
        <v>47</v>
      </c>
      <c r="G9" s="199" t="str">
        <f t="array" ref="G9">INDEX('6. Kirby'!$A1:$AA203,MATCH(G$1, '6. Kirby'!$A:$A,0),3)</f>
        <v>6-8</v>
      </c>
      <c r="H9" s="199">
        <f t="array" ref="H9">INDEX('6. Kirby'!$A1:$AA203,MATCH(G$1, '6. Kirby'!$A:$A,0),4)</f>
        <v>40</v>
      </c>
      <c r="I9" s="199" t="str">
        <f t="array" ref="I9">INDEX('6. Kirby'!$A1:$AA203,MATCH(I$1, '6. Kirby'!$A:$A,0),3)</f>
        <v>10-15</v>
      </c>
      <c r="J9" s="199">
        <f t="array" ref="J9">INDEX('6. Kirby'!$A1:$AA203,MATCH(G$1, '6. Kirby'!$A:$A,0),4)</f>
        <v>40</v>
      </c>
      <c r="K9" s="3277" t="str">
        <f t="array" ref="K9">INDEX('6. Kirby'!$A1:$AA203,MATCH(K$1, '6. Kirby'!$A:$A,0),3)</f>
        <v>18-19, 21-22, 
24-25, 27-28, 
30-31</v>
      </c>
      <c r="L9" s="3277">
        <f t="array" ref="L9">INDEX('6. Kirby'!$A1:$AA203,MATCH(K$1, '6. Kirby'!$A:$A,0),4)</f>
        <v>54</v>
      </c>
      <c r="M9" s="3278"/>
      <c r="N9" s="3280"/>
      <c r="O9" s="3224" t="s">
        <v>66</v>
      </c>
      <c r="P9" s="3224" t="s">
        <v>90</v>
      </c>
      <c r="Q9" s="200">
        <v>10.0</v>
      </c>
      <c r="R9" s="199" t="s">
        <v>145</v>
      </c>
      <c r="S9" s="3285">
        <v>16.0</v>
      </c>
      <c r="T9" s="3287"/>
      <c r="U9" s="3289"/>
      <c r="V9" s="3289"/>
      <c r="W9" s="3290"/>
      <c r="X9" s="3291"/>
      <c r="Y9" s="3226">
        <v>7.0</v>
      </c>
      <c r="Z9" s="3227">
        <v>5.0</v>
      </c>
      <c r="AA9" s="3227">
        <v>25.0</v>
      </c>
    </row>
    <row r="10">
      <c r="A10" s="3222">
        <v>7.0</v>
      </c>
      <c r="B10" s="3223" t="s">
        <v>6158</v>
      </c>
      <c r="C10" s="210" t="str">
        <f t="array" ref="C10">INDEX('7. Fox'!$A1:$AA201,MATCH(C$1, '7. Fox'!$A:$A,0),3)</f>
        <v>4-6</v>
      </c>
      <c r="D10" s="210" t="str">
        <f t="array" ref="D10">INDEX('7. Fox'!$A1:$AA201,MATCH(C$1, '7. Fox'!$A:$A,0),4)</f>
        <v>38</v>
      </c>
      <c r="E10" s="199" t="str">
        <f t="array" ref="E10">INDEX('7. Fox'!$A1:$AA201,MATCH(E$1, '7. Fox'!$A:$A,0),3)</f>
        <v>7-8</v>
      </c>
      <c r="F10" s="199" t="str">
        <f t="array" ref="F10">INDEX('7. Fox'!$A1:$AA201,MATCH(E$1, '7. Fox'!$A:$A,0),4)</f>
        <v>43</v>
      </c>
      <c r="G10" s="199" t="str">
        <f t="array" ref="G10">INDEX('7. Fox'!$A1:$AA201,MATCH(G$1, '7. Fox'!$A:$A,0),3)</f>
        <v>9-11</v>
      </c>
      <c r="H10" s="199">
        <f t="array" ref="H10">INDEX('7. Fox'!$A1:$AA201,MATCH(G$1, '7. Fox'!$A:$A,0),4)</f>
        <v>48</v>
      </c>
      <c r="I10" s="199" t="str">
        <f t="array" ref="I10">INDEX('7. Fox'!$A1:$AA201,MATCH(I$1, '7. Fox'!$A:$A,0),3)</f>
        <v>9-10</v>
      </c>
      <c r="J10" s="199">
        <f t="array" ref="J10">INDEX('7. Fox'!$A1:$AA201,MATCH(G$1, '7. Fox'!$A:$A,0),4)</f>
        <v>48</v>
      </c>
      <c r="K10" s="3277" t="str">
        <f t="array" ref="K10">INDEX('7. Fox'!$A1:$AA201,MATCH(K$1, '7. Fox'!$A:$A,0),3)</f>
        <v>5-6, 8-9, 
11-12, 14-15, 
17-18, 20-21</v>
      </c>
      <c r="L10" s="3277">
        <f t="array" ref="L10">INDEX('7. Fox'!$A1:$AA201,MATCH(K$1, '7. Fox'!$A:$A,0),4)</f>
        <v>49</v>
      </c>
      <c r="M10" s="3278"/>
      <c r="N10" s="3280"/>
      <c r="O10" s="3224" t="s">
        <v>145</v>
      </c>
      <c r="P10" s="3224" t="s">
        <v>327</v>
      </c>
      <c r="Q10" s="200">
        <v>9.0</v>
      </c>
      <c r="R10" s="199" t="s">
        <v>206</v>
      </c>
      <c r="S10" s="3285">
        <v>17.0</v>
      </c>
      <c r="T10" s="3287"/>
      <c r="U10" s="3289"/>
      <c r="V10" s="3289"/>
      <c r="W10" s="3290"/>
      <c r="X10" s="3291"/>
      <c r="Y10" s="3226">
        <v>8.0</v>
      </c>
      <c r="Z10" s="3227">
        <v>6.0</v>
      </c>
      <c r="AA10" s="3227">
        <v>28.0</v>
      </c>
    </row>
    <row r="11">
      <c r="A11" s="3222">
        <v>8.0</v>
      </c>
      <c r="B11" s="3223" t="s">
        <v>6159</v>
      </c>
      <c r="C11" s="210" t="str">
        <f t="array" ref="C11">INDEX('8. Pikachu'!$A1:$AA199,MATCH(C$1, '8. Pikachu'!$A:$A,0),3)</f>
        <v>3-6, 9-12, 
15-18</v>
      </c>
      <c r="D11" s="210" t="str">
        <f t="array" ref="D11">INDEX('8. Pikachu'!$A1:$AA199,MATCH(C$1, '8. Pikachu'!$A:$A,0),4)</f>
        <v>38</v>
      </c>
      <c r="E11" s="199" t="str">
        <f t="array" ref="E11">INDEX('8. Pikachu'!$A1:$AA199,MATCH(E$1, '8. Pikachu'!$A:$A,0),3)</f>
        <v>11-25
(Rehit: 3)</v>
      </c>
      <c r="F11" s="199">
        <f t="array" ref="F11">INDEX('8. Pikachu'!$A1:$AA199,MATCH(E$1, '8. Pikachu'!$A:$A,0),4)</f>
        <v>41</v>
      </c>
      <c r="G11" s="199" t="str">
        <f t="array" ref="G11">INDEX('8. Pikachu'!$A1:$AA199,MATCH(G$1, '8. Pikachu'!$A:$A,0),3)</f>
        <v>4-5, 8-9, 12-13,
16-17, 20-21</v>
      </c>
      <c r="H11" s="199" t="str">
        <f t="array" ref="H11">INDEX('8. Pikachu'!$A1:$AA199,MATCH(G$1, '8. Pikachu'!$A:$A,0),4)</f>
        <v>43</v>
      </c>
      <c r="I11" s="199" t="str">
        <f t="array" ref="I11">INDEX('8. Pikachu'!$A1:$AA199,MATCH(I$1, '8. Pikachu'!$A:$A,0),3)</f>
        <v>4-6</v>
      </c>
      <c r="J11" s="199" t="str">
        <f t="array" ref="J11">INDEX('8. Pikachu'!$A1:$AA199,MATCH(G$1, '8. Pikachu'!$A:$A,0),4)</f>
        <v>43</v>
      </c>
      <c r="K11" s="3277" t="str">
        <f t="array" ref="K11">INDEX('8. Pikachu'!$A1:$AA199,MATCH(K$1, '8. Pikachu'!$A:$A,0),3)</f>
        <v>14-15</v>
      </c>
      <c r="L11" s="3277">
        <f t="array" ref="L11">INDEX('8. Pikachu'!$A1:$AA199,MATCH(K$1, '8. Pikachu'!$A:$A,0),4)</f>
        <v>47</v>
      </c>
      <c r="M11" s="3278"/>
      <c r="N11" s="3280"/>
      <c r="O11" s="3224" t="s">
        <v>79</v>
      </c>
      <c r="P11" s="3224" t="s">
        <v>74</v>
      </c>
      <c r="Q11" s="200">
        <v>18.0</v>
      </c>
      <c r="R11" s="199" t="s">
        <v>166</v>
      </c>
      <c r="S11" s="3285">
        <v>22.0</v>
      </c>
      <c r="T11" s="3295"/>
      <c r="U11" s="3289"/>
      <c r="V11" s="3289"/>
      <c r="W11" s="3290"/>
      <c r="X11" s="3291"/>
      <c r="Y11" s="3226">
        <v>9.0</v>
      </c>
      <c r="Z11" s="3227">
        <v>7.0</v>
      </c>
      <c r="AA11" s="3227">
        <v>30.0</v>
      </c>
    </row>
    <row r="12">
      <c r="A12" s="3222">
        <v>9.0</v>
      </c>
      <c r="B12" s="3223" t="s">
        <v>6160</v>
      </c>
      <c r="C12" s="210" t="str">
        <f t="array" ref="C12">INDEX('9. Luigi'!$A1:$AA197,MATCH(C$1, '9. Luigi'!$A:$A,0),3)</f>
        <v>3-5</v>
      </c>
      <c r="D12" s="210" t="str">
        <f t="array" ref="D12">INDEX('9. Luigi'!$A1:$AA197,MATCH(C$1, '9. Luigi'!$A:$A,0),4)</f>
        <v>44</v>
      </c>
      <c r="E12" s="199" t="str">
        <f t="array" ref="E12">INDEX('9. Luigi'!$A1:$AA197,MATCH(E$1, '9. Luigi'!$A:$A,0),3)</f>
        <v>7-10</v>
      </c>
      <c r="F12" s="199">
        <f t="array" ref="F12">INDEX('9. Luigi'!$A1:$AA197,MATCH(E$1, '9. Luigi'!$A:$A,0),4)</f>
        <v>23</v>
      </c>
      <c r="G12" s="199" t="str">
        <f t="array" ref="G12">INDEX('9. Luigi'!$A1:$AA197,MATCH(G$1, '9. Luigi'!$A:$A,0),3)</f>
        <v>6-7</v>
      </c>
      <c r="H12" s="199" t="str">
        <f t="array" ref="H12">INDEX('9. Luigi'!$A1:$AA197,MATCH(G$1, '9. Luigi'!$A:$A,0),4)</f>
        <v>44</v>
      </c>
      <c r="I12" s="199" t="str">
        <f t="array" ref="I12">INDEX('9. Luigi'!$A1:$AA197,MATCH(I$1, '9. Luigi'!$A:$A,0),3)</f>
        <v>5-7</v>
      </c>
      <c r="J12" s="199" t="str">
        <f t="array" ref="J12">INDEX('9. Luigi'!$A1:$AA197,MATCH(G$1, '9. Luigi'!$A:$A,0),4)</f>
        <v>44</v>
      </c>
      <c r="K12" s="3277" t="str">
        <f t="array" ref="K12">INDEX('9. Luigi'!$A1:$AA197,MATCH(K$1, '9. Luigi'!$A:$A,0),3)</f>
        <v>10</v>
      </c>
      <c r="L12" s="3277">
        <f t="array" ref="L12">INDEX('9. Luigi'!$A1:$AA197,MATCH(K$1, '9. Luigi'!$A:$A,0),4)</f>
        <v>28</v>
      </c>
      <c r="M12" s="3278"/>
      <c r="N12" s="3280"/>
      <c r="O12" s="3224" t="s">
        <v>90</v>
      </c>
      <c r="P12" s="3224" t="s">
        <v>206</v>
      </c>
      <c r="Q12" s="200">
        <v>10.0</v>
      </c>
      <c r="R12" s="199" t="s">
        <v>145</v>
      </c>
      <c r="S12" s="3285">
        <v>12.0</v>
      </c>
      <c r="T12" s="3295"/>
      <c r="U12" s="3289"/>
      <c r="V12" s="3289"/>
      <c r="W12" s="3290"/>
      <c r="X12" s="3291"/>
      <c r="Y12" s="3226">
        <v>10.0</v>
      </c>
      <c r="Z12" s="3227">
        <v>8.0</v>
      </c>
      <c r="AA12" s="3227">
        <v>2.0</v>
      </c>
    </row>
    <row r="13">
      <c r="A13" s="3222">
        <v>10.0</v>
      </c>
      <c r="B13" s="3223" t="s">
        <v>6161</v>
      </c>
      <c r="C13" s="210" t="str">
        <f t="array" ref="C13">INDEX('10. ネス'!$A1:$AA202,MATCH(C$1, '10. ネス'!$A:$A,0),3)</f>
        <v>5-12</v>
      </c>
      <c r="D13" s="210" t="str">
        <f t="array" ref="D13">INDEX('10. ネス'!$A1:$AA202,MATCH(C$1, '10. ネス'!$A:$A,0),4)</f>
        <v>35</v>
      </c>
      <c r="E13" s="199" t="str">
        <f t="array" ref="E13">INDEX('10. ネス'!$A1:$AA202,MATCH(E$1, '10. ネス'!$A:$A,0),3)</f>
        <v>8-18
(Rehit: 5)</v>
      </c>
      <c r="F13" s="199">
        <f t="array" ref="F13">INDEX('10. ネス'!$A1:$AA202,MATCH(E$1, '10. ネス'!$A:$A,0),4)</f>
        <v>39</v>
      </c>
      <c r="G13" s="199" t="str">
        <f t="array" ref="G13">INDEX('10. ネス'!$A1:$AA202,MATCH(G$1, '10. ネス'!$A:$A,0),3)</f>
        <v>10-11</v>
      </c>
      <c r="H13" s="199">
        <f t="array" ref="H13">INDEX('10. ネス'!$A1:$AA202,MATCH(G$1, '10. ネス'!$A:$A,0),4)</f>
        <v>35</v>
      </c>
      <c r="I13" s="199" t="str">
        <f t="array" ref="I13">INDEX('10. ネス'!$A1:$AA202,MATCH(I$1, '10. ネス'!$A:$A,0),3)</f>
        <v>8-14
(Rehit: 2)</v>
      </c>
      <c r="J13" s="199">
        <f t="array" ref="J13">INDEX('10. ネス'!$A1:$AA202,MATCH(G$1, '10. ネス'!$A:$A,0),4)</f>
        <v>35</v>
      </c>
      <c r="K13" s="3277" t="str">
        <f t="array" ref="K13">INDEX('10. ネス'!$A1:$AA202,MATCH(K$1, '10. ネス'!$A:$A,0),3)</f>
        <v>20-22</v>
      </c>
      <c r="L13" s="3277" t="str">
        <f t="array" ref="L13">INDEX('10. ネス'!$A1:$AA202,MATCH(K$1, '10. ネス'!$A:$A,0),4)</f>
        <v>54</v>
      </c>
      <c r="M13" s="3278"/>
      <c r="N13" s="3280"/>
      <c r="O13" s="3224" t="s">
        <v>90</v>
      </c>
      <c r="P13" s="3224" t="s">
        <v>74</v>
      </c>
      <c r="Q13" s="200">
        <v>10.0</v>
      </c>
      <c r="R13" s="199" t="s">
        <v>90</v>
      </c>
      <c r="S13" s="3285">
        <v>12.0</v>
      </c>
      <c r="T13" s="3295"/>
      <c r="U13" s="3289"/>
      <c r="V13" s="3289"/>
      <c r="W13" s="3290"/>
      <c r="X13" s="3291"/>
      <c r="Y13" s="3226">
        <v>11.0</v>
      </c>
      <c r="Z13" s="3227">
        <v>9.0</v>
      </c>
      <c r="AA13" s="3227">
        <v>37.0</v>
      </c>
    </row>
    <row r="14">
      <c r="A14" s="3222">
        <v>11.0</v>
      </c>
      <c r="B14" s="3223" t="s">
        <v>6162</v>
      </c>
      <c r="C14" s="210" t="str">
        <f t="array" ref="C14">INDEX('11. Captain Falcon'!$A1:$AA200,MATCH(C$1, '11. Captain Falcon'!$A:$A,0),3)</f>
        <v>7-8</v>
      </c>
      <c r="D14" s="210" t="str">
        <f t="array" ref="D14">INDEX('11. Captain Falcon'!$A1:$AA200,MATCH(C$1, '11. Captain Falcon'!$A:$A,0),4)</f>
        <v>39</v>
      </c>
      <c r="E14" s="199" t="str">
        <f t="array" ref="E14">INDEX('11. Captain Falcon'!$A1:$AA200,MATCH(E$1, '11. Captain Falcon'!$A:$A,0),3)</f>
        <v>14</v>
      </c>
      <c r="F14" s="199">
        <f t="array" ref="F14">INDEX('11. Captain Falcon'!$A1:$AA200,MATCH(E$1, '11. Captain Falcon'!$A:$A,0),4)</f>
        <v>45</v>
      </c>
      <c r="G14" s="199" t="str">
        <f t="array" ref="G14">INDEX('11. Captain Falcon'!$A1:$AA200,MATCH(G$1, '11. Captain Falcon'!$A:$A,0),3)</f>
        <v>10-11</v>
      </c>
      <c r="H14" s="199">
        <f t="array" ref="H14">INDEX('11. Captain Falcon'!$A1:$AA200,MATCH(G$1, '11. Captain Falcon'!$A:$A,0),4)</f>
        <v>35</v>
      </c>
      <c r="I14" s="199" t="str">
        <f t="array" ref="I14">INDEX('11. Captain Falcon'!$A1:$AA200,MATCH(I$1, '11. Captain Falcon'!$A:$A,0),3)</f>
        <v>7-10</v>
      </c>
      <c r="J14" s="199">
        <f t="array" ref="J14">INDEX('11. Captain Falcon'!$A1:$AA200,MATCH(G$1, '11. Captain Falcon'!$A:$A,0),4)</f>
        <v>35</v>
      </c>
      <c r="K14" s="3277" t="str">
        <f t="array" ref="K14">INDEX('11. Captain Falcon'!$A1:$AA200,MATCH(K$1, '11. Captain Falcon'!$A:$A,0),3)</f>
        <v>16-18</v>
      </c>
      <c r="L14" s="3277">
        <f t="array" ref="L14">INDEX('11. Captain Falcon'!$A1:$AA200,MATCH(K$1, '11. Captain Falcon'!$A:$A,0),4)</f>
        <v>44</v>
      </c>
      <c r="M14" s="3278"/>
      <c r="N14" s="3280"/>
      <c r="O14" s="3224" t="s">
        <v>145</v>
      </c>
      <c r="P14" s="3224" t="s">
        <v>327</v>
      </c>
      <c r="Q14" s="200">
        <v>10.0</v>
      </c>
      <c r="R14" s="199" t="s">
        <v>173</v>
      </c>
      <c r="S14" s="3285">
        <v>12.0</v>
      </c>
      <c r="T14" s="3295"/>
      <c r="U14" s="3289"/>
      <c r="V14" s="3289"/>
      <c r="W14" s="3290"/>
      <c r="X14" s="3291"/>
      <c r="Y14" s="3226">
        <v>12.0</v>
      </c>
      <c r="Z14" s="3227">
        <v>10.0</v>
      </c>
      <c r="AA14" s="3227">
        <v>38.0</v>
      </c>
    </row>
    <row r="15">
      <c r="A15" s="3222">
        <v>12.0</v>
      </c>
      <c r="B15" s="3223" t="s">
        <v>6163</v>
      </c>
      <c r="C15" s="210" t="str">
        <f t="array" ref="C15">INDEX('12. Jigglypuff'!$A1:$AA200,MATCH(C$1, '12. Jigglypuff'!$A:$A,0),3)</f>
        <v>6-7</v>
      </c>
      <c r="D15" s="210" t="str">
        <f t="array" ref="D15">INDEX('12. Jigglypuff'!$A1:$AA200,MATCH(C$1, '12. Jigglypuff'!$A:$A,0),4)</f>
        <v>43</v>
      </c>
      <c r="E15" s="199" t="str">
        <f t="array" ref="E15">INDEX('12. Jigglypuff'!$A1:$AA200,MATCH(E$1, '12. Jigglypuff'!$A:$A,0),3)</f>
        <v>8-9</v>
      </c>
      <c r="F15" s="199">
        <f t="array" ref="F15">INDEX('12. Jigglypuff'!$A1:$AA200,MATCH(E$1, '12. Jigglypuff'!$A:$A,0),4)</f>
        <v>36</v>
      </c>
      <c r="G15" s="199" t="str">
        <f t="array" ref="G15">INDEX('12. Jigglypuff'!$A1:$AA200,MATCH(G$1, '12. Jigglypuff'!$A:$A,0),3)</f>
        <v>10-11</v>
      </c>
      <c r="H15" s="199" t="str">
        <f t="array" ref="H15">INDEX('12. Jigglypuff'!$A1:$AA200,MATCH(G$1, '12. Jigglypuff'!$A:$A,0),4)</f>
        <v>37</v>
      </c>
      <c r="I15" s="199" t="str">
        <f t="array" ref="I15">INDEX('12. Jigglypuff'!$A1:$AA200,MATCH(I$1, '12. Jigglypuff'!$A:$A,0),3)</f>
        <v>9-21</v>
      </c>
      <c r="J15" s="199" t="str">
        <f t="array" ref="J15">INDEX('12. Jigglypuff'!$A1:$AA200,MATCH(G$1, '12. Jigglypuff'!$A:$A,0),4)</f>
        <v>37</v>
      </c>
      <c r="K15" s="3277" t="str">
        <f t="array" ref="K15">INDEX('12. Jigglypuff'!$A1:$AA200,MATCH(K$1, '12. Jigglypuff'!$A:$A,0),3)</f>
        <v>7-8, 10-11, 
13-14, 16-17, 
19-20, 22-23, 
25-26, 28-29</v>
      </c>
      <c r="L15" s="3277">
        <f t="array" ref="L15">INDEX('12. Jigglypuff'!$A1:$AA200,MATCH(K$1, '12. Jigglypuff'!$A:$A,0),4)</f>
        <v>52</v>
      </c>
      <c r="M15" s="3278"/>
      <c r="N15" s="3280"/>
      <c r="O15" s="3224" t="s">
        <v>79</v>
      </c>
      <c r="P15" s="3224" t="s">
        <v>79</v>
      </c>
      <c r="Q15" s="200">
        <v>11.0</v>
      </c>
      <c r="R15" s="199" t="s">
        <v>79</v>
      </c>
      <c r="S15" s="3285">
        <v>15.0</v>
      </c>
      <c r="T15" s="3295"/>
      <c r="U15" s="3289"/>
      <c r="V15" s="3289"/>
      <c r="W15" s="3290"/>
      <c r="X15" s="3291"/>
      <c r="Y15" s="3226">
        <v>13.0</v>
      </c>
      <c r="Z15" s="3227">
        <v>11.0</v>
      </c>
      <c r="AA15" s="3227">
        <v>33.0</v>
      </c>
    </row>
    <row r="16">
      <c r="A16" s="3212">
        <v>13.0</v>
      </c>
      <c r="B16" s="3223" t="s">
        <v>6164</v>
      </c>
      <c r="C16" s="210" t="str">
        <f t="array" ref="C16">INDEX('13. Peach'!$A1:$AA196,MATCH(C$1, '13. Peach'!$A:$A,0),3)</f>
        <v>5-8</v>
      </c>
      <c r="D16" s="210" t="str">
        <f t="array" ref="D16">INDEX('13. Peach'!$A1:$AA196,MATCH(C$1, '13. Peach'!$A:$A,0),4)</f>
        <v>48</v>
      </c>
      <c r="E16" s="199" t="str">
        <f t="array" ref="E16">INDEX('13. Peach'!$A1:$AA196,MATCH(E$1, '13. Peach'!$A:$A,0),3)</f>
        <v>16-20</v>
      </c>
      <c r="F16" s="199">
        <f t="array" ref="F16">INDEX('13. Peach'!$A1:$AA196,MATCH(E$1, '13. Peach'!$A:$A,0),4)</f>
        <v>57</v>
      </c>
      <c r="G16" s="199" t="str">
        <f t="array" ref="G16">INDEX('13. Peach'!$A1:$AA196,MATCH(G$1, '13. Peach'!$A:$A,0),3)</f>
        <v>6-7</v>
      </c>
      <c r="H16" s="199">
        <f t="array" ref="H16">INDEX('13. Peach'!$A1:$AA196,MATCH(G$1, '13. Peach'!$A:$A,0),4)</f>
        <v>53</v>
      </c>
      <c r="I16" s="199" t="str">
        <f t="array" ref="I16">INDEX('13. Peach'!$A1:$AA196,MATCH(I$1, '13. Peach'!$A:$A,0),3)</f>
        <v>10</v>
      </c>
      <c r="J16" s="199">
        <f t="array" ref="J16">INDEX('13. Peach'!$A1:$AA196,MATCH(G$1, '13. Peach'!$A:$A,0),4)</f>
        <v>53</v>
      </c>
      <c r="K16" s="3277" t="str">
        <f t="array" ref="K16">INDEX('13. Peach'!$A1:$AA196,MATCH(K$1, '13. Peach'!$A:$A,0),3)</f>
        <v>12-13, 
18-19, 24-25</v>
      </c>
      <c r="L16" s="3277">
        <f t="array" ref="L16">INDEX('13. Peach'!$A1:$AA196,MATCH(K$1, '13. Peach'!$A:$A,0),4)</f>
        <v>38</v>
      </c>
      <c r="M16" s="3278"/>
      <c r="N16" s="3280"/>
      <c r="O16" s="3224" t="s">
        <v>145</v>
      </c>
      <c r="P16" s="3224" t="s">
        <v>206</v>
      </c>
      <c r="Q16" s="200">
        <v>11.0</v>
      </c>
      <c r="R16" s="199" t="s">
        <v>145</v>
      </c>
      <c r="S16" s="3285">
        <v>8.0</v>
      </c>
      <c r="T16" s="3295"/>
      <c r="U16" s="3289"/>
      <c r="V16" s="3289"/>
      <c r="W16" s="3290"/>
      <c r="X16" s="3291"/>
      <c r="Y16" s="3226">
        <v>14.0</v>
      </c>
      <c r="Z16" s="3227">
        <v>12.0</v>
      </c>
      <c r="AA16" s="3227">
        <v>3.0</v>
      </c>
    </row>
    <row r="17">
      <c r="A17" s="3222" t="s">
        <v>1114</v>
      </c>
      <c r="B17" s="3223" t="s">
        <v>6165</v>
      </c>
      <c r="C17" s="3294"/>
      <c r="D17" s="3294"/>
      <c r="E17" s="200"/>
      <c r="F17" s="200"/>
      <c r="G17" s="200"/>
      <c r="H17" s="200"/>
      <c r="I17" s="200"/>
      <c r="J17" s="200"/>
      <c r="K17" s="3278"/>
      <c r="L17" s="3278"/>
      <c r="M17" s="3278"/>
      <c r="N17" s="3280"/>
      <c r="O17" s="3224" t="s">
        <v>145</v>
      </c>
      <c r="P17" s="3224" t="s">
        <v>206</v>
      </c>
      <c r="Q17" s="200">
        <v>11.0</v>
      </c>
      <c r="R17" s="199" t="s">
        <v>145</v>
      </c>
      <c r="S17" s="3285">
        <v>8.0</v>
      </c>
      <c r="T17" s="3295"/>
      <c r="U17" s="3289"/>
      <c r="V17" s="3289"/>
      <c r="W17" s="3290"/>
      <c r="X17" s="3291"/>
      <c r="Y17" s="3226">
        <v>15.0</v>
      </c>
      <c r="Z17" s="3228">
        <v>77.0</v>
      </c>
      <c r="AA17" s="3227" t="s">
        <v>504</v>
      </c>
    </row>
    <row r="18">
      <c r="A18" s="3212">
        <v>14.0</v>
      </c>
      <c r="B18" s="3223" t="s">
        <v>6166</v>
      </c>
      <c r="C18" s="210" t="str">
        <f t="array" ref="C18">INDEX('14. Bowser'!$A1:$AA201,MATCH(C$1, '14. Bowser'!$A:$A,0),3)</f>
        <v>8-29</v>
      </c>
      <c r="D18" s="210" t="str">
        <f t="array" ref="D18">INDEX('14. Bowser'!$A1:$AA201,MATCH(C$1, '14. Bowser'!$A:$A,0),4)</f>
        <v>47</v>
      </c>
      <c r="E18" s="199" t="str">
        <f t="array" ref="E18">INDEX('14. Bowser'!$A1:$AA201,MATCH(E$1, '14. Bowser'!$A:$A,0),3)</f>
        <v>11-14</v>
      </c>
      <c r="F18" s="199">
        <f t="array" ref="F18">INDEX('14. Bowser'!$A1:$AA201,MATCH(E$1, '14. Bowser'!$A:$A,0),4)</f>
        <v>41</v>
      </c>
      <c r="G18" s="199" t="str">
        <f t="array" ref="G18">INDEX('14. Bowser'!$A1:$AA201,MATCH(G$1, '14. Bowser'!$A:$A,0),3)</f>
        <v>9-11</v>
      </c>
      <c r="H18" s="199">
        <f t="array" ref="H18">INDEX('14. Bowser'!$A1:$AA201,MATCH(G$1, '14. Bowser'!$A:$A,0),4)</f>
        <v>44</v>
      </c>
      <c r="I18" s="199" t="str">
        <f t="array" ref="I18">INDEX('14. Bowser'!$A1:$AA201,MATCH(I$1, '14. Bowser'!$A:$A,0),3)</f>
        <v>9-13</v>
      </c>
      <c r="J18" s="199">
        <f t="array" ref="J18">INDEX('14. Bowser'!$A1:$AA201,MATCH(G$1, '14. Bowser'!$A:$A,0),4)</f>
        <v>44</v>
      </c>
      <c r="K18" s="3277" t="str">
        <f t="array" ref="K18">INDEX('14. Bowser'!$A1:$AA201,MATCH(K$1, '14. Bowser'!$A:$A,0),3)</f>
        <v>17-24</v>
      </c>
      <c r="L18" s="3277">
        <f t="array" ref="L18">INDEX('14. Bowser'!$A1:$AA201,MATCH(K$1, '14. Bowser'!$A:$A,0),4)</f>
        <v>77</v>
      </c>
      <c r="M18" s="3278"/>
      <c r="N18" s="3280"/>
      <c r="O18" s="3224" t="s">
        <v>205</v>
      </c>
      <c r="P18" s="3224" t="s">
        <v>166</v>
      </c>
      <c r="Q18" s="200">
        <v>24.0</v>
      </c>
      <c r="R18" s="199" t="s">
        <v>495</v>
      </c>
      <c r="S18" s="3285">
        <v>34.0</v>
      </c>
      <c r="T18" s="3295"/>
      <c r="U18" s="3289"/>
      <c r="V18" s="3289"/>
      <c r="W18" s="3290"/>
      <c r="X18" s="3291"/>
      <c r="Y18" s="3226">
        <v>16.0</v>
      </c>
      <c r="Z18" s="3227">
        <v>13.0</v>
      </c>
      <c r="AA18" s="3227">
        <v>4.0</v>
      </c>
    </row>
    <row r="19">
      <c r="A19" s="3222">
        <v>15.0</v>
      </c>
      <c r="B19" s="3223" t="s">
        <v>6167</v>
      </c>
      <c r="C19" s="210" t="str">
        <f t="array" ref="C19">INDEX('15. Ice Climbers'!$A1:$AA203,MATCH(C$1, '15. Ice Climbers'!$A:$A,0),3)</f>
        <v>6-23</v>
      </c>
      <c r="D19" s="210" t="str">
        <f t="array" ref="D19">INDEX('15. Ice Climbers'!$A1:$AA203,MATCH(C$1, '15. Ice Climbers'!$A:$A,0),4)</f>
        <v>45</v>
      </c>
      <c r="E19" s="199" t="str">
        <f t="array" ref="E19">INDEX('15. Ice Climbers'!$A1:$AA203,MATCH(E$1, '15. Ice Climbers'!$A:$A,0),3)</f>
        <v>19-20</v>
      </c>
      <c r="F19" s="199" t="str">
        <f t="array" ref="F19">INDEX('15. Ice Climbers'!$A1:$AA203,MATCH(E$1, '15. Ice Climbers'!$A:$A,0),4)</f>
        <v>56</v>
      </c>
      <c r="G19" s="199" t="str">
        <f t="array" ref="G19">INDEX('15. Ice Climbers'!$A1:$AA203,MATCH(G$1, '15. Ice Climbers'!$A:$A,0),3)</f>
        <v>8-11</v>
      </c>
      <c r="H19" s="199" t="str">
        <f t="array" ref="H19">INDEX('15. Ice Climbers'!$A1:$AA203,MATCH(G$1, '15. Ice Climbers'!$A:$A,0),4)</f>
        <v>35</v>
      </c>
      <c r="I19" s="199" t="str">
        <f t="array" ref="I19">INDEX('15. Ice Climbers'!$A1:$AA203,MATCH(I$1, '15. Ice Climbers'!$A:$A,0),3)</f>
        <v>7-11</v>
      </c>
      <c r="J19" s="199" t="str">
        <f t="array" ref="J19">INDEX('15. Ice Climbers'!$A1:$AA203,MATCH(G$1, '15. Ice Climbers'!$A:$A,0),4)</f>
        <v>35</v>
      </c>
      <c r="K19" s="3277" t="str">
        <f t="array" ref="K19">INDEX('15. Ice Climbers'!$A1:$AA203,MATCH(K$1, '15. Ice Climbers'!$A:$A,0),3)</f>
        <v>12-51</v>
      </c>
      <c r="L19" s="3277" t="str">
        <f t="array" ref="L19">INDEX('15. Ice Climbers'!$A1:$AA203,MATCH(K$1, '15. Ice Climbers'!$A:$A,0),4)</f>
        <v>63</v>
      </c>
      <c r="M19" s="3278"/>
      <c r="N19" s="3280"/>
      <c r="O19" s="3224" t="s">
        <v>145</v>
      </c>
      <c r="P19" s="3224" t="s">
        <v>173</v>
      </c>
      <c r="Q19" s="200">
        <v>7.0</v>
      </c>
      <c r="R19" s="199" t="s">
        <v>166</v>
      </c>
      <c r="S19" s="3285">
        <v>20.0</v>
      </c>
      <c r="T19" s="3295"/>
      <c r="U19" s="3289"/>
      <c r="V19" s="3289"/>
      <c r="W19" s="3290"/>
      <c r="X19" s="3291"/>
      <c r="Y19" s="3226">
        <v>17.0</v>
      </c>
      <c r="Z19" s="3227">
        <v>14.0</v>
      </c>
      <c r="AA19" s="3227" t="s">
        <v>504</v>
      </c>
    </row>
    <row r="20">
      <c r="A20" s="3212">
        <v>16.0</v>
      </c>
      <c r="B20" s="3223" t="s">
        <v>6169</v>
      </c>
      <c r="C20" s="210" t="str">
        <f t="array" ref="C20">INDEX('16. Sheik'!$A1:$AA195,MATCH(C$1, '16. Sheik'!$A:$A,0),3)</f>
        <v>3-6</v>
      </c>
      <c r="D20" s="210" t="str">
        <f t="array" ref="D20">INDEX('16. Sheik'!$A1:$AA195,MATCH(C$1, '16. Sheik'!$A:$A,0),4)</f>
        <v>49</v>
      </c>
      <c r="E20" s="199" t="str">
        <f t="array" ref="E20">INDEX('16. Sheik'!$A1:$AA195,MATCH(E$1, '16. Sheik'!$A:$A,0),3)</f>
        <v>5-7</v>
      </c>
      <c r="F20" s="199">
        <f t="array" ref="F20">INDEX('16. Sheik'!$A1:$AA195,MATCH(E$1, '16. Sheik'!$A:$A,0),4)</f>
        <v>34</v>
      </c>
      <c r="G20" s="199" t="str">
        <f t="array" ref="G20">INDEX('16. Sheik'!$A1:$AA195,MATCH(G$1, '16. Sheik'!$A:$A,0),3)</f>
        <v>4-6</v>
      </c>
      <c r="H20" s="199">
        <f t="array" ref="H20">INDEX('16. Sheik'!$A1:$AA195,MATCH(G$1, '16. Sheik'!$A:$A,0),4)</f>
        <v>37</v>
      </c>
      <c r="I20" s="199" t="str">
        <f t="array" ref="I20">INDEX('16. Sheik'!$A1:$AA195,MATCH(I$1, '16. Sheik'!$A:$A,0),3)</f>
        <v>4-15
(Rehit: 4)</v>
      </c>
      <c r="J20" s="199">
        <f t="array" ref="J20">INDEX('16. Sheik'!$A1:$AA195,MATCH(G$1, '16. Sheik'!$A:$A,0),4)</f>
        <v>37</v>
      </c>
      <c r="K20" s="3277" t="str">
        <f t="array" ref="K20">INDEX('16. Sheik'!$A1:$AA195,MATCH(K$1, '16. Sheik'!$A:$A,0),3)</f>
        <v>15-18</v>
      </c>
      <c r="L20" s="3277">
        <f t="array" ref="L20">INDEX('16. Sheik'!$A1:$AA195,MATCH(K$1, '16. Sheik'!$A:$A,0),4)</f>
        <v>54</v>
      </c>
      <c r="M20" s="3278"/>
      <c r="N20" s="3280"/>
      <c r="O20" s="3224" t="s">
        <v>66</v>
      </c>
      <c r="P20" s="3224" t="s">
        <v>229</v>
      </c>
      <c r="Q20" s="200">
        <v>7.0</v>
      </c>
      <c r="R20" s="199" t="s">
        <v>206</v>
      </c>
      <c r="S20" s="3285">
        <v>22.0</v>
      </c>
      <c r="T20" s="3295"/>
      <c r="U20" s="3289"/>
      <c r="V20" s="3289"/>
      <c r="W20" s="3290"/>
      <c r="X20" s="3291"/>
      <c r="Y20" s="3226">
        <v>18.0</v>
      </c>
      <c r="Z20" s="3227">
        <v>16.0</v>
      </c>
      <c r="AA20" s="3227">
        <v>15.0</v>
      </c>
    </row>
    <row r="21">
      <c r="A21" s="3222">
        <v>17.0</v>
      </c>
      <c r="B21" s="3223" t="s">
        <v>6170</v>
      </c>
      <c r="C21" s="210" t="str">
        <f t="array" ref="C21">INDEX('17. Zelda'!$A1:$AA198,MATCH(C$1, '17. Zelda'!$A:$A,0),3)</f>
        <v>6-7, 10-11, 
14-15, 18-19</v>
      </c>
      <c r="D21" s="210" t="str">
        <f t="array" ref="D21">INDEX('17. Zelda'!$A1:$AA198,MATCH(C$1, '17. Zelda'!$A:$A,0),4)</f>
        <v>50</v>
      </c>
      <c r="E21" s="199" t="str">
        <f t="array" ref="E21">INDEX('17. Zelda'!$A1:$AA198,MATCH(E$1, '17. Zelda'!$A:$A,0),3)</f>
        <v>6</v>
      </c>
      <c r="F21" s="199" t="str">
        <f t="array" ref="F21">INDEX('17. Zelda'!$A1:$AA198,MATCH(E$1, '17. Zelda'!$A:$A,0),4)</f>
        <v>49</v>
      </c>
      <c r="G21" s="199" t="str">
        <f t="array" ref="G21">INDEX('17. Zelda'!$A1:$AA198,MATCH(G$1, '17. Zelda'!$A:$A,0),3)</f>
        <v>6</v>
      </c>
      <c r="H21" s="199" t="str">
        <f t="array" ref="H21">INDEX('17. Zelda'!$A1:$AA198,MATCH(G$1, '17. Zelda'!$A:$A,0),4)</f>
        <v>49</v>
      </c>
      <c r="I21" s="199" t="str">
        <f t="array" ref="I21">INDEX('17. Zelda'!$A1:$AA198,MATCH(I$1, '17. Zelda'!$A:$A,0),3)</f>
        <v>14-16</v>
      </c>
      <c r="J21" s="199" t="str">
        <f t="array" ref="J21">INDEX('17. Zelda'!$A1:$AA198,MATCH(G$1, '17. Zelda'!$A:$A,0),4)</f>
        <v>49</v>
      </c>
      <c r="K21" s="3277" t="str">
        <f t="array" ref="K21">INDEX('17. Zelda'!$A1:$AA198,MATCH(K$1, '17. Zelda'!$A:$A,0),3)</f>
        <v>14</v>
      </c>
      <c r="L21" s="3277">
        <f t="array" ref="L21">INDEX('17. Zelda'!$A1:$AA198,MATCH(K$1, '17. Zelda'!$A:$A,0),4)</f>
        <v>44</v>
      </c>
      <c r="M21" s="3278"/>
      <c r="N21" s="3280"/>
      <c r="O21" s="3224" t="s">
        <v>205</v>
      </c>
      <c r="P21" s="3224" t="s">
        <v>205</v>
      </c>
      <c r="Q21" s="200">
        <v>16.0</v>
      </c>
      <c r="R21" s="199" t="s">
        <v>74</v>
      </c>
      <c r="S21" s="3285">
        <v>12.0</v>
      </c>
      <c r="T21" s="3295"/>
      <c r="U21" s="3289"/>
      <c r="V21" s="3289"/>
      <c r="W21" s="3290"/>
      <c r="X21" s="3291"/>
      <c r="Y21" s="3226">
        <v>19.0</v>
      </c>
      <c r="Z21" s="3227">
        <v>17.0</v>
      </c>
      <c r="AA21" s="3227">
        <v>14.0</v>
      </c>
    </row>
    <row r="22">
      <c r="A22" s="3222">
        <v>18.0</v>
      </c>
      <c r="B22" s="3223" t="s">
        <v>6171</v>
      </c>
      <c r="C22" s="210" t="str">
        <f t="array" ref="C22">INDEX('18. Dr. Mario'!$A1:$AA204,MATCH(C$1, '18. Dr. Mario'!$A:$A,0),3)</f>
        <v>3-10</v>
      </c>
      <c r="D22" s="210" t="str">
        <f t="array" ref="D22">INDEX('18. Dr. Mario'!$A1:$AA204,MATCH(C$1, '18. Dr. Mario'!$A:$A,0),4)</f>
        <v>45</v>
      </c>
      <c r="E22" s="199" t="str">
        <f t="array" ref="E22">INDEX('18. Dr. Mario'!$A1:$AA204,MATCH(E$1, '18. Dr. Mario'!$A:$A,0),3)</f>
        <v>16</v>
      </c>
      <c r="F22" s="199">
        <f t="array" ref="F22">INDEX('18. Dr. Mario'!$A1:$AA204,MATCH(E$1, '18. Dr. Mario'!$A:$A,0),4)</f>
        <v>59</v>
      </c>
      <c r="G22" s="199" t="str">
        <f t="array" ref="G22">INDEX('18. Dr. Mario'!$A1:$AA204,MATCH(G$1, '18. Dr. Mario'!$A:$A,0),3)</f>
        <v>6-8</v>
      </c>
      <c r="H22" s="199">
        <f t="array" ref="H22">INDEX('18. Dr. Mario'!$A1:$AA204,MATCH(G$1, '18. Dr. Mario'!$A:$A,0),4)</f>
        <v>33</v>
      </c>
      <c r="I22" s="199" t="str">
        <f t="array" ref="I22">INDEX('18. Dr. Mario'!$A1:$AA204,MATCH(I$1, '18. Dr. Mario'!$A:$A,0),3)</f>
        <v>4-7</v>
      </c>
      <c r="J22" s="199">
        <f t="array" ref="J22">INDEX('18. Dr. Mario'!$A1:$AA204,MATCH(G$1, '18. Dr. Mario'!$A:$A,0),4)</f>
        <v>33</v>
      </c>
      <c r="K22" s="3277" t="str">
        <f t="array" ref="K22">INDEX('18. Dr. Mario'!$A1:$AA204,MATCH(K$1, '18. Dr. Mario'!$A:$A,0),3)</f>
        <v>16-17</v>
      </c>
      <c r="L22" s="3277" t="str">
        <f t="array" ref="L22">INDEX('18. Dr. Mario'!$A1:$AA204,MATCH(K$1, '18. Dr. Mario'!$A:$A,0),4)</f>
        <v>44</v>
      </c>
      <c r="M22" s="3278"/>
      <c r="N22" s="3280"/>
      <c r="O22" s="3224" t="s">
        <v>145</v>
      </c>
      <c r="P22" s="3224" t="s">
        <v>495</v>
      </c>
      <c r="Q22" s="200">
        <v>10.0</v>
      </c>
      <c r="R22" s="199" t="s">
        <v>90</v>
      </c>
      <c r="S22" s="3285">
        <v>13.0</v>
      </c>
      <c r="T22" s="3295"/>
      <c r="U22" s="3289"/>
      <c r="V22" s="3289"/>
      <c r="W22" s="3290"/>
      <c r="X22" s="3291"/>
      <c r="Y22" s="3226">
        <v>20.0</v>
      </c>
      <c r="Z22" s="3227">
        <v>18.0</v>
      </c>
      <c r="AA22" s="3227">
        <v>43.0</v>
      </c>
    </row>
    <row r="23">
      <c r="A23" s="3222">
        <v>19.0</v>
      </c>
      <c r="B23" s="3223" t="s">
        <v>6174</v>
      </c>
      <c r="C23" s="210" t="str">
        <f t="array" ref="C23">INDEX('19. Pichu'!$A1:$AA201,MATCH(C$1, '19. Pichu'!$A:$A,0),3)</f>
        <v>3-9</v>
      </c>
      <c r="D23" s="210" t="str">
        <f t="array" ref="D23">INDEX('19. Pichu'!$A1:$AA201,MATCH(C$1, '19. Pichu'!$A:$A,0),4)</f>
        <v>39</v>
      </c>
      <c r="E23" s="199" t="str">
        <f t="array" ref="E23">INDEX('19. Pichu'!$A1:$AA201,MATCH(E$1, '19. Pichu'!$A:$A,0),3)</f>
        <v>10-12, 
14-16, 18-20</v>
      </c>
      <c r="F23" s="199" t="str">
        <f t="array" ref="F23">INDEX('19. Pichu'!$A1:$AA201,MATCH(E$1, '19. Pichu'!$A:$A,0),4)</f>
        <v>39</v>
      </c>
      <c r="G23" s="199" t="str">
        <f t="array" ref="G23">INDEX('19. Pichu'!$A1:$AA201,MATCH(G$1, '19. Pichu'!$A:$A,0),3)</f>
        <v>5-6, 11-12, 
15-16, 19-20, 
26-27</v>
      </c>
      <c r="H23" s="199" t="str">
        <f t="array" ref="H23">INDEX('19. Pichu'!$A1:$AA201,MATCH(G$1, '19. Pichu'!$A:$A,0),4)</f>
        <v>54</v>
      </c>
      <c r="I23" s="199" t="str">
        <f t="array" ref="I23">INDEX('19. Pichu'!$A1:$AA201,MATCH(I$1, '19. Pichu'!$A:$A,0),3)</f>
        <v>4-9</v>
      </c>
      <c r="J23" s="199" t="str">
        <f t="array" ref="J23">INDEX('19. Pichu'!$A1:$AA201,MATCH(G$1, '19. Pichu'!$A:$A,0),4)</f>
        <v>54</v>
      </c>
      <c r="K23" s="3277" t="str">
        <f t="array" ref="K23">INDEX('19. Pichu'!$A1:$AA201,MATCH(K$1, '19. Pichu'!$A:$A,0),3)</f>
        <v>14-17</v>
      </c>
      <c r="L23" s="3277" t="str">
        <f t="array" ref="L23">INDEX('19. Pichu'!$A1:$AA201,MATCH(K$1, '19. Pichu'!$A:$A,0),4)</f>
        <v>47</v>
      </c>
      <c r="M23" s="3278"/>
      <c r="N23" s="3280"/>
      <c r="O23" s="3224" t="s">
        <v>145</v>
      </c>
      <c r="P23" s="3224" t="s">
        <v>74</v>
      </c>
      <c r="Q23" s="200">
        <v>18.0</v>
      </c>
      <c r="R23" s="199" t="s">
        <v>191</v>
      </c>
      <c r="S23" s="3285">
        <v>22.0</v>
      </c>
      <c r="T23" s="3295"/>
      <c r="U23" s="3289"/>
      <c r="V23" s="3289"/>
      <c r="W23" s="3290"/>
      <c r="X23" s="3291"/>
      <c r="Y23" s="3226">
        <v>21.0</v>
      </c>
      <c r="Z23" s="3227">
        <v>19.0</v>
      </c>
      <c r="AA23" s="3227" t="s">
        <v>504</v>
      </c>
    </row>
    <row r="24">
      <c r="A24" s="3222">
        <v>20.0</v>
      </c>
      <c r="B24" s="3223" t="s">
        <v>6175</v>
      </c>
      <c r="C24" s="210" t="str">
        <f t="array" ref="C24">INDEX('20. Falco'!$A1:$AA204,MATCH(C$1, '20. Falco'!$A:$A,0),3)</f>
        <v>3-5</v>
      </c>
      <c r="D24" s="210" t="str">
        <f t="array" ref="D24">INDEX('20. Falco'!$A1:$AA204,MATCH(C$1, '20. Falco'!$A:$A,0),4)</f>
        <v>48</v>
      </c>
      <c r="E24" s="199" t="str">
        <f t="array" ref="E24">INDEX('20. Falco'!$A1:$AA204,MATCH(E$1, '20. Falco'!$A:$A,0),3)</f>
        <v>7-25
(Rehit: 4)</v>
      </c>
      <c r="F24" s="199">
        <f t="array" ref="F24">INDEX('20. Falco'!$A1:$AA204,MATCH(E$1, '20. Falco'!$A:$A,0),4)</f>
        <v>49</v>
      </c>
      <c r="G24" s="199" t="str">
        <f t="array" ref="G24">INDEX('20. Falco'!$A1:$AA204,MATCH(G$1, '20. Falco'!$A:$A,0),3)</f>
        <v>9-10</v>
      </c>
      <c r="H24" s="199">
        <f t="array" ref="H24">INDEX('20. Falco'!$A1:$AA204,MATCH(G$1, '20. Falco'!$A:$A,0),4)</f>
        <v>37</v>
      </c>
      <c r="I24" s="199" t="str">
        <f t="array" ref="I24">INDEX('20. Falco'!$A1:$AA204,MATCH(I$1, '20. Falco'!$A:$A,0),3)</f>
        <v>7-11</v>
      </c>
      <c r="J24" s="199">
        <f t="array" ref="J24">INDEX('20. Falco'!$A1:$AA204,MATCH(G$1, '20. Falco'!$A:$A,0),4)</f>
        <v>37</v>
      </c>
      <c r="K24" s="3277" t="str">
        <f t="array" ref="K24">INDEX('20. Falco'!$A1:$AA204,MATCH(K$1, '20. Falco'!$A:$A,0),3)</f>
        <v>10-14</v>
      </c>
      <c r="L24" s="3277">
        <f t="array" ref="L24">INDEX('20. Falco'!$A1:$AA204,MATCH(K$1, '20. Falco'!$A:$A,0),4)</f>
        <v>51</v>
      </c>
      <c r="M24" s="3278"/>
      <c r="N24" s="3280"/>
      <c r="O24" s="3224" t="s">
        <v>79</v>
      </c>
      <c r="P24" s="3224" t="s">
        <v>205</v>
      </c>
      <c r="Q24" s="200">
        <v>13.0</v>
      </c>
      <c r="R24" s="199" t="s">
        <v>79</v>
      </c>
      <c r="S24" s="3285">
        <v>14.0</v>
      </c>
      <c r="T24" s="3295"/>
      <c r="U24" s="3289"/>
      <c r="V24" s="3289"/>
      <c r="W24" s="3290"/>
      <c r="X24" s="3291"/>
      <c r="Y24" s="3226">
        <v>22.0</v>
      </c>
      <c r="Z24" s="3227">
        <v>20.0</v>
      </c>
      <c r="AA24" s="3227">
        <v>29.0</v>
      </c>
    </row>
    <row r="25">
      <c r="A25" s="3222">
        <v>21.0</v>
      </c>
      <c r="B25" s="3223" t="s">
        <v>6177</v>
      </c>
      <c r="C25" s="210" t="str">
        <f t="array" ref="C25">INDEX('21. Marth'!$A1:$AA204,MATCH(C$1, '21. Marth'!$A:$A,0),3)</f>
        <v>6-7</v>
      </c>
      <c r="D25" s="210" t="str">
        <f t="array" ref="D25">INDEX('21. Marth'!$A1:$AA204,MATCH(C$1, '21. Marth'!$A:$A,0),4)</f>
        <v>49</v>
      </c>
      <c r="E25" s="199" t="str">
        <f t="array" ref="E25">INDEX('21. Marth'!$A1:$AA204,MATCH(E$1, '21. Marth'!$A:$A,0),3)</f>
        <v>6-8</v>
      </c>
      <c r="F25" s="199">
        <f t="array" ref="F25">INDEX('21. Marth'!$A1:$AA204,MATCH(E$1, '21. Marth'!$A:$A,0),4)</f>
        <v>37</v>
      </c>
      <c r="G25" s="199" t="str">
        <f t="array" ref="G25">INDEX('21. Marth'!$A1:$AA204,MATCH(G$1, '21. Marth'!$A:$A,0),3)</f>
        <v>7-11</v>
      </c>
      <c r="H25" s="199">
        <f t="array" ref="H25">INDEX('21. Marth'!$A1:$AA204,MATCH(G$1, '21. Marth'!$A:$A,0),4)</f>
        <v>39</v>
      </c>
      <c r="I25" s="199" t="str">
        <f t="array" ref="I25">INDEX('21. Marth'!$A1:$AA204,MATCH(I$1, '21. Marth'!$A:$A,0),3)</f>
        <v>5-9</v>
      </c>
      <c r="J25" s="199">
        <f t="array" ref="J25">INDEX('21. Marth'!$A1:$AA204,MATCH(G$1, '21. Marth'!$A:$A,0),4)</f>
        <v>39</v>
      </c>
      <c r="K25" s="3277" t="str">
        <f t="array" ref="K25">INDEX('21. Marth'!$A1:$AA204,MATCH(K$1, '21. Marth'!$A:$A,0),3)</f>
        <v>9-13</v>
      </c>
      <c r="L25" s="3277">
        <f t="array" ref="L25">INDEX('21. Marth'!$A1:$AA204,MATCH(K$1, '21. Marth'!$A:$A,0),4)</f>
        <v>59</v>
      </c>
      <c r="M25" s="3278"/>
      <c r="N25" s="3280"/>
      <c r="O25" s="3224" t="s">
        <v>145</v>
      </c>
      <c r="P25" s="3224" t="s">
        <v>173</v>
      </c>
      <c r="Q25" s="200">
        <v>10.0</v>
      </c>
      <c r="R25" s="199" t="s">
        <v>90</v>
      </c>
      <c r="S25" s="3285">
        <v>14.0</v>
      </c>
      <c r="T25" s="3295"/>
      <c r="U25" s="3289"/>
      <c r="V25" s="3289"/>
      <c r="W25" s="3290"/>
      <c r="X25" s="3291"/>
      <c r="Y25" s="3226">
        <v>23.0</v>
      </c>
      <c r="Z25" s="3227">
        <v>21.0</v>
      </c>
      <c r="AA25" s="3227">
        <v>22.0</v>
      </c>
    </row>
    <row r="26">
      <c r="A26" s="3222" t="s">
        <v>1586</v>
      </c>
      <c r="B26" s="3223" t="s">
        <v>6178</v>
      </c>
      <c r="C26" s="3294"/>
      <c r="D26" s="3294"/>
      <c r="E26" s="200"/>
      <c r="F26" s="200"/>
      <c r="G26" s="200"/>
      <c r="H26" s="200"/>
      <c r="I26" s="200"/>
      <c r="J26" s="200"/>
      <c r="K26" s="3278"/>
      <c r="L26" s="3278"/>
      <c r="M26" s="3278"/>
      <c r="N26" s="3280"/>
      <c r="O26" s="3224" t="s">
        <v>145</v>
      </c>
      <c r="P26" s="3224" t="s">
        <v>173</v>
      </c>
      <c r="Q26" s="200">
        <v>10.0</v>
      </c>
      <c r="R26" s="199" t="s">
        <v>90</v>
      </c>
      <c r="S26" s="3285">
        <v>14.0</v>
      </c>
      <c r="T26" s="3295"/>
      <c r="U26" s="3289"/>
      <c r="V26" s="3289"/>
      <c r="W26" s="3290"/>
      <c r="X26" s="3291"/>
      <c r="Y26" s="3226">
        <v>24.0</v>
      </c>
      <c r="Z26" s="3228">
        <v>78.0</v>
      </c>
      <c r="AA26" s="3227">
        <v>45.0</v>
      </c>
    </row>
    <row r="27">
      <c r="A27" s="3222">
        <v>22.0</v>
      </c>
      <c r="B27" s="3223" t="s">
        <v>6179</v>
      </c>
      <c r="C27" s="210" t="str">
        <f t="array" ref="C27">INDEX('22. Young Link'!$A1:$AA200,MATCH(C$1, '22. Young Link'!$A:$A,0),3)</f>
        <v>4-5</v>
      </c>
      <c r="D27" s="210" t="str">
        <f t="array" ref="D27">INDEX('22. Young Link'!$A1:$AA200,MATCH(C$1, '22. Young Link'!$A:$A,0),4)</f>
        <v>35</v>
      </c>
      <c r="E27" s="199" t="str">
        <f t="array" ref="E27">INDEX('22. Young Link'!$A1:$AA200,MATCH(E$1, '22. Young Link'!$A:$A,0),3)</f>
        <v>14-15</v>
      </c>
      <c r="F27" s="199" t="str">
        <f t="array" ref="F27">INDEX('22. Young Link'!$A1:$AA200,MATCH(E$1, '22. Young Link'!$A:$A,0),4)</f>
        <v>40</v>
      </c>
      <c r="G27" s="199" t="str">
        <f t="array" ref="G27">INDEX('22. Young Link'!$A1:$AA200,MATCH(G$1, '22. Young Link'!$A:$A,0),3)</f>
        <v>6-8</v>
      </c>
      <c r="H27" s="199" t="str">
        <f t="array" ref="H27">INDEX('22. Young Link'!$A1:$AA200,MATCH(G$1, '22. Young Link'!$A:$A,0),4)</f>
        <v>29</v>
      </c>
      <c r="I27" s="199" t="str">
        <f t="array" ref="I27">INDEX('22. Young Link'!$A1:$AA200,MATCH(I$1, '22. Young Link'!$A:$A,0),3)</f>
        <v>5-7</v>
      </c>
      <c r="J27" s="199" t="str">
        <f t="array" ref="J27">INDEX('22. Young Link'!$A1:$AA200,MATCH(G$1, '22. Young Link'!$A:$A,0),4)</f>
        <v>29</v>
      </c>
      <c r="K27" s="3277" t="str">
        <f t="array" ref="K27">INDEX('22. Young Link'!$A1:$AA200,MATCH(K$1, '22. Young Link'!$A:$A,0),3)</f>
        <v>13-15</v>
      </c>
      <c r="L27" s="3277" t="str">
        <f t="array" ref="L27">INDEX('22. Young Link'!$A1:$AA200,MATCH(K$1, '22. Young Link'!$A:$A,0),4)</f>
        <v>79</v>
      </c>
      <c r="M27" s="3278"/>
      <c r="N27" s="3280"/>
      <c r="O27" s="3224" t="s">
        <v>66</v>
      </c>
      <c r="P27" s="3224" t="s">
        <v>66</v>
      </c>
      <c r="Q27" s="200">
        <v>6.0</v>
      </c>
      <c r="R27" s="199" t="s">
        <v>166</v>
      </c>
      <c r="S27" s="3285">
        <v>17.0</v>
      </c>
      <c r="T27" s="3295"/>
      <c r="U27" s="3289"/>
      <c r="V27" s="3289"/>
      <c r="W27" s="3290"/>
      <c r="X27" s="3291"/>
      <c r="Y27" s="3226">
        <v>25.0</v>
      </c>
      <c r="Z27" s="3227">
        <v>22.0</v>
      </c>
      <c r="AA27" s="3227" t="s">
        <v>504</v>
      </c>
    </row>
    <row r="28">
      <c r="A28" s="3222">
        <v>23.0</v>
      </c>
      <c r="B28" s="3231" t="s">
        <v>6180</v>
      </c>
      <c r="C28" s="210" t="str">
        <f t="array" ref="C28">INDEX('23. Ganondorf'!$A1:$AA200,MATCH(C$1, '23. Ganondorf'!$A:$A,0),3)</f>
        <v>7-8</v>
      </c>
      <c r="D28" s="210" t="str">
        <f t="array" ref="D28">INDEX('23. Ganondorf'!$A1:$AA200,MATCH(C$1, '23. Ganondorf'!$A:$A,0),4)</f>
        <v>40</v>
      </c>
      <c r="E28" s="199" t="str">
        <f t="array" ref="E28">INDEX('23. Ganondorf'!$A1:$AA200,MATCH(E$1, '23. Ganondorf'!$A:$A,0),3)</f>
        <v>14-19</v>
      </c>
      <c r="F28" s="199">
        <f t="array" ref="F28">INDEX('23. Ganondorf'!$A1:$AA200,MATCH(E$1, '23. Ganondorf'!$A:$A,0),4)</f>
        <v>44</v>
      </c>
      <c r="G28" s="199" t="str">
        <f t="array" ref="G28">INDEX('23. Ganondorf'!$A1:$AA200,MATCH(G$1, '23. Ganondorf'!$A:$A,0),3)</f>
        <v>10-12</v>
      </c>
      <c r="H28" s="199">
        <f t="array" ref="H28">INDEX('23. Ganondorf'!$A1:$AA200,MATCH(G$1, '23. Ganondorf'!$A:$A,0),4)</f>
        <v>35</v>
      </c>
      <c r="I28" s="199" t="str">
        <f t="array" ref="I28">INDEX('23. Ganondorf'!$A1:$AA200,MATCH(I$1, '23. Ganondorf'!$A:$A,0),3)</f>
        <v>8-10</v>
      </c>
      <c r="J28" s="199">
        <f t="array" ref="J28">INDEX('23. Ganondorf'!$A1:$AA200,MATCH(G$1, '23. Ganondorf'!$A:$A,0),4)</f>
        <v>35</v>
      </c>
      <c r="K28" s="3277" t="str">
        <f t="array" ref="K28">INDEX('23. Ganondorf'!$A1:$AA200,MATCH(K$1, '23. Ganondorf'!$A:$A,0),3)</f>
        <v>16-18</v>
      </c>
      <c r="L28" s="3277" t="str">
        <f t="array" ref="L28">INDEX('23. Ganondorf'!$A1:$AA200,MATCH(K$1, '23. Ganondorf'!$A:$A,0),4)</f>
        <v>44</v>
      </c>
      <c r="M28" s="3278"/>
      <c r="N28" s="3280"/>
      <c r="O28" s="3224" t="s">
        <v>173</v>
      </c>
      <c r="P28" s="3224" t="s">
        <v>206</v>
      </c>
      <c r="Q28" s="200">
        <v>11.0</v>
      </c>
      <c r="R28" s="199" t="s">
        <v>191</v>
      </c>
      <c r="S28" s="3285">
        <v>16.0</v>
      </c>
      <c r="T28" s="3295"/>
      <c r="U28" s="3289"/>
      <c r="V28" s="3289"/>
      <c r="W28" s="3290"/>
      <c r="X28" s="3291"/>
      <c r="Y28" s="3226">
        <v>26.0</v>
      </c>
      <c r="Z28" s="3227">
        <v>23.0</v>
      </c>
      <c r="AA28" s="3227">
        <v>16.0</v>
      </c>
    </row>
    <row r="29">
      <c r="A29" s="3222">
        <v>24.0</v>
      </c>
      <c r="B29" s="3223" t="s">
        <v>6182</v>
      </c>
      <c r="C29" s="210" t="str">
        <f t="array" ref="C29">INDEX('24. Mewtwo'!$A1:$AA203,MATCH(C$1, '24. Mewtwo'!$A:$A,0),3)</f>
        <v>7-8, 11-12, 
15-16, 19-20, 
23-24</v>
      </c>
      <c r="D29" s="210" t="str">
        <f t="array" ref="D29">INDEX('24. Mewtwo'!$A1:$AA203,MATCH(C$1, '24. Mewtwo'!$A:$A,0),4)</f>
        <v>49</v>
      </c>
      <c r="E29" s="199" t="str">
        <f t="array" ref="E29">INDEX('24. Mewtwo'!$A1:$AA203,MATCH(E$1, '24. Mewtwo'!$A:$A,0),3)</f>
        <v>7-9</v>
      </c>
      <c r="F29" s="199" t="str">
        <f t="array" ref="F29">INDEX('24. Mewtwo'!$A1:$AA203,MATCH(E$1, '24. Mewtwo'!$A:$A,0),4)</f>
        <v>39</v>
      </c>
      <c r="G29" s="199" t="str">
        <f t="array" ref="G29">INDEX('24. Mewtwo'!$A1:$AA203,MATCH(G$1, '24. Mewtwo'!$A:$A,0),3)</f>
        <v>13-17</v>
      </c>
      <c r="H29" s="199">
        <f t="array" ref="H29">INDEX('24. Mewtwo'!$A1:$AA203,MATCH(G$1, '24. Mewtwo'!$A:$A,0),4)</f>
        <v>39</v>
      </c>
      <c r="I29" s="199" t="str">
        <f t="array" ref="I29">INDEX('24. Mewtwo'!$A1:$AA203,MATCH(I$1, '24. Mewtwo'!$A:$A,0),3)</f>
        <v>10-14</v>
      </c>
      <c r="J29" s="199">
        <f t="array" ref="J29">INDEX('24. Mewtwo'!$A1:$AA203,MATCH(G$1, '24. Mewtwo'!$A:$A,0),4)</f>
        <v>39</v>
      </c>
      <c r="K29" s="3277" t="str">
        <f t="array" ref="K29">INDEX('24. Mewtwo'!$A1:$AA203,MATCH(K$1, '24. Mewtwo'!$A:$A,0),3)</f>
        <v>15-18</v>
      </c>
      <c r="L29" s="3277" t="str">
        <f t="array" ref="L29">INDEX('24. Mewtwo'!$A1:$AA203,MATCH(K$1, '24. Mewtwo'!$A:$A,0),4)</f>
        <v>47</v>
      </c>
      <c r="M29" s="3278"/>
      <c r="N29" s="3280"/>
      <c r="O29" s="3224" t="s">
        <v>173</v>
      </c>
      <c r="P29" s="3224" t="s">
        <v>90</v>
      </c>
      <c r="Q29" s="200">
        <v>10.0</v>
      </c>
      <c r="R29" s="199" t="s">
        <v>90</v>
      </c>
      <c r="S29" s="3285">
        <v>11.0</v>
      </c>
      <c r="T29" s="3295"/>
      <c r="U29" s="3289"/>
      <c r="V29" s="3289"/>
      <c r="W29" s="3290"/>
      <c r="X29" s="3291"/>
      <c r="Y29" s="3226">
        <v>27.0</v>
      </c>
      <c r="Z29" s="3227">
        <v>24.0</v>
      </c>
      <c r="AA29" s="3227">
        <v>49.0</v>
      </c>
    </row>
    <row r="30">
      <c r="A30" s="3222">
        <v>25.0</v>
      </c>
      <c r="B30" s="3223" t="s">
        <v>6184</v>
      </c>
      <c r="C30" s="210" t="str">
        <f t="array" ref="C30">INDEX('25. Roy'!$A1:$AA200,MATCH(C$1, '25. Roy'!$A:$A,0),3)</f>
        <v>6-7</v>
      </c>
      <c r="D30" s="210" t="str">
        <f t="array" ref="D30">INDEX('25. Roy'!$A1:$AA200,MATCH(C$1, '25. Roy'!$A:$A,0),4)</f>
        <v>45</v>
      </c>
      <c r="E30" s="199" t="str">
        <f t="array" ref="E30">INDEX('25. Roy'!$A1:$AA200,MATCH(E$1, '25. Roy'!$A:$A,0),3)</f>
        <v>10-12</v>
      </c>
      <c r="F30" s="199">
        <f t="array" ref="F30">INDEX('25. Roy'!$A1:$AA200,MATCH(E$1, '25. Roy'!$A:$A,0),4)</f>
        <v>29</v>
      </c>
      <c r="G30" s="199" t="str">
        <f t="array" ref="G30">INDEX('25. Roy'!$A1:$AA200,MATCH(G$1, '25. Roy'!$A:$A,0),3)</f>
        <v>8-10</v>
      </c>
      <c r="H30" s="199">
        <f t="array" ref="H30">INDEX('25. Roy'!$A1:$AA200,MATCH(G$1, '25. Roy'!$A:$A,0),4)</f>
        <v>35</v>
      </c>
      <c r="I30" s="199" t="str">
        <f t="array" ref="I30">INDEX('25. Roy'!$A1:$AA200,MATCH(I$1, '25. Roy'!$A:$A,0),3)</f>
        <v>5-12</v>
      </c>
      <c r="J30" s="199">
        <f t="array" ref="J30">INDEX('25. Roy'!$A1:$AA200,MATCH(G$1, '25. Roy'!$A:$A,0),4)</f>
        <v>35</v>
      </c>
      <c r="K30" s="3277" t="str">
        <f t="array" ref="K30">INDEX('25. Roy'!$A1:$AA200,MATCH(K$1, '25. Roy'!$A:$A,0),3)</f>
        <v>16-17</v>
      </c>
      <c r="L30" s="3277">
        <f t="array" ref="L30">INDEX('25. Roy'!$A1:$AA200,MATCH(K$1, '25. Roy'!$A:$A,0),4)</f>
        <v>51</v>
      </c>
      <c r="M30" s="3278"/>
      <c r="N30" s="3280"/>
      <c r="O30" s="3224" t="s">
        <v>79</v>
      </c>
      <c r="P30" s="3224" t="s">
        <v>90</v>
      </c>
      <c r="Q30" s="200">
        <v>10.0</v>
      </c>
      <c r="R30" s="199" t="s">
        <v>90</v>
      </c>
      <c r="S30" s="3285">
        <v>14.0</v>
      </c>
      <c r="T30" s="3295"/>
      <c r="U30" s="3289"/>
      <c r="V30" s="3289"/>
      <c r="W30" s="3290"/>
      <c r="X30" s="3291"/>
      <c r="Y30" s="3226">
        <v>28.0</v>
      </c>
      <c r="Z30" s="3227">
        <v>25.0</v>
      </c>
      <c r="AA30" s="3227">
        <v>51.0</v>
      </c>
    </row>
    <row r="31">
      <c r="A31" s="3212" t="s">
        <v>1978</v>
      </c>
      <c r="B31" s="3223" t="s">
        <v>6185</v>
      </c>
      <c r="C31" s="3294"/>
      <c r="D31" s="3294"/>
      <c r="E31" s="200"/>
      <c r="F31" s="200"/>
      <c r="G31" s="200"/>
      <c r="H31" s="200"/>
      <c r="I31" s="200"/>
      <c r="J31" s="200"/>
      <c r="K31" s="3278"/>
      <c r="L31" s="3278"/>
      <c r="M31" s="3278"/>
      <c r="N31" s="3280"/>
      <c r="O31" s="3224" t="s">
        <v>79</v>
      </c>
      <c r="P31" s="3224" t="s">
        <v>90</v>
      </c>
      <c r="Q31" s="200">
        <v>10.0</v>
      </c>
      <c r="R31" s="199" t="s">
        <v>90</v>
      </c>
      <c r="S31" s="3285">
        <v>14.0</v>
      </c>
      <c r="T31" s="3295"/>
      <c r="U31" s="3289"/>
      <c r="V31" s="3289"/>
      <c r="W31" s="3290"/>
      <c r="X31" s="3291"/>
      <c r="Y31" s="3226">
        <v>29.0</v>
      </c>
      <c r="Z31" s="3228">
        <v>79.0</v>
      </c>
      <c r="AA31" s="3227" t="s">
        <v>504</v>
      </c>
    </row>
    <row r="32">
      <c r="A32" s="3222">
        <v>26.0</v>
      </c>
      <c r="B32" s="3213" t="s">
        <v>6188</v>
      </c>
      <c r="C32" s="210" t="str">
        <f t="array" ref="C32">INDEX('26. Mr. Game &amp; Watch'!$A1:$AA204,MATCH(C$1, '26. Mr. Game &amp; Watch'!$A:$A,0),3)</f>
        <v>7-10</v>
      </c>
      <c r="D32" s="210" t="str">
        <f t="array" ref="D32">INDEX('26. Mr. Game &amp; Watch'!$A1:$AA204,MATCH(C$1, '26. Mr. Game &amp; Watch'!$A:$A,0),4)</f>
        <v>42</v>
      </c>
      <c r="E32" s="199" t="str">
        <f t="array" ref="E32">INDEX('26. Mr. Game &amp; Watch'!$A1:$AA204,MATCH(E$1, '26. Mr. Game &amp; Watch'!$A:$A,0),3)</f>
        <v>10-13</v>
      </c>
      <c r="F32" s="199" t="str">
        <f t="array" ref="F32">INDEX('26. Mr. Game &amp; Watch'!$A1:$AA204,MATCH(E$1, '26. Mr. Game &amp; Watch'!$A:$A,0),4)</f>
        <v>47</v>
      </c>
      <c r="G32" s="199" t="str">
        <f t="array" ref="G32">INDEX('26. Mr. Game &amp; Watch'!$A1:$AA204,MATCH(G$1, '26. Mr. Game &amp; Watch'!$A:$A,0),3)</f>
        <v>10-13,
14-17, 18-21</v>
      </c>
      <c r="H32" s="199">
        <f t="array" ref="H32">INDEX('26. Mr. Game &amp; Watch'!$A1:$AA204,MATCH(G$1, '26. Mr. Game &amp; Watch'!$A:$A,0),4)</f>
        <v>39</v>
      </c>
      <c r="I32" s="199" t="str">
        <f t="array" ref="I32">INDEX('26. Mr. Game &amp; Watch'!$A1:$AA204,MATCH(I$1, '26. Mr. Game &amp; Watch'!$A:$A,0),3)</f>
        <v>9-14
(Rehit: 6)</v>
      </c>
      <c r="J32" s="199">
        <f t="array" ref="J32">INDEX('26. Mr. Game &amp; Watch'!$A1:$AA204,MATCH(G$1, '26. Mr. Game &amp; Watch'!$A:$A,0),4)</f>
        <v>39</v>
      </c>
      <c r="K32" s="3277" t="str">
        <f t="array" ref="K32">INDEX('26. Mr. Game &amp; Watch'!$A1:$AA204,MATCH(K$1, '26. Mr. Game &amp; Watch'!$A:$A,0),3)</f>
        <v>12-13</v>
      </c>
      <c r="L32" s="3277">
        <f t="array" ref="L32">INDEX('26. Mr. Game &amp; Watch'!$A1:$AA204,MATCH(K$1, '26. Mr. Game &amp; Watch'!$A:$A,0),4)</f>
        <v>49</v>
      </c>
      <c r="M32" s="3278"/>
      <c r="N32" s="3280"/>
      <c r="O32" s="3224" t="s">
        <v>145</v>
      </c>
      <c r="P32" s="3224" t="s">
        <v>495</v>
      </c>
      <c r="Q32" s="200">
        <v>18.0</v>
      </c>
      <c r="R32" s="199" t="s">
        <v>74</v>
      </c>
      <c r="S32" s="3285">
        <v>22.0</v>
      </c>
      <c r="T32" s="3295"/>
      <c r="U32" s="3289"/>
      <c r="V32" s="3289"/>
      <c r="W32" s="3290"/>
      <c r="X32" s="3291"/>
      <c r="Y32" s="3226">
        <v>30.0</v>
      </c>
      <c r="Z32" s="3227">
        <v>26.0</v>
      </c>
      <c r="AA32" s="3227">
        <v>11.0</v>
      </c>
    </row>
    <row r="33">
      <c r="A33" s="3222">
        <v>27.0</v>
      </c>
      <c r="B33" s="3223" t="s">
        <v>6189</v>
      </c>
      <c r="C33" s="210" t="str">
        <f t="array" ref="C33">INDEX('27. Meta Knight'!$A1:$AA203,MATCH(C$1, '27. Meta Knight'!$A:$A,0),3)</f>
        <v>6-7</v>
      </c>
      <c r="D33" s="210" t="str">
        <f t="array" ref="D33">INDEX('27. Meta Knight'!$A1:$AA203,MATCH(C$1, '27. Meta Knight'!$A:$A,0),4)</f>
        <v>43</v>
      </c>
      <c r="E33" s="199" t="str">
        <f t="array" ref="E33">INDEX('27. Meta Knight'!$A1:$AA203,MATCH(E$1, '27. Meta Knight'!$A:$A,0),3)</f>
        <v>9</v>
      </c>
      <c r="F33" s="199">
        <f t="array" ref="F33">INDEX('27. Meta Knight'!$A1:$AA203,MATCH(E$1, '27. Meta Knight'!$A:$A,0),4)</f>
        <v>45</v>
      </c>
      <c r="G33" s="199" t="str">
        <f t="array" ref="G33">INDEX('27. Meta Knight'!$A1:$AA203,MATCH(G$1, '27. Meta Knight'!$A:$A,0),3)</f>
        <v>7-8</v>
      </c>
      <c r="H33" s="199">
        <f t="array" ref="H33">INDEX('27. Meta Knight'!$A1:$AA203,MATCH(G$1, '27. Meta Knight'!$A:$A,0),4)</f>
        <v>51</v>
      </c>
      <c r="I33" s="199" t="str">
        <f t="array" ref="I33">INDEX('27. Meta Knight'!$A1:$AA203,MATCH(I$1, '27. Meta Knight'!$A:$A,0),3)</f>
        <v>6</v>
      </c>
      <c r="J33" s="199">
        <f t="array" ref="J33">INDEX('27. Meta Knight'!$A1:$AA203,MATCH(G$1, '27. Meta Knight'!$A:$A,0),4)</f>
        <v>51</v>
      </c>
      <c r="K33" s="3277" t="str">
        <f t="array" ref="K33">INDEX('27. Meta Knight'!$A1:$AA203,MATCH(K$1, '27. Meta Knight'!$A:$A,0),3)</f>
        <v>4</v>
      </c>
      <c r="L33" s="3277">
        <f t="array" ref="L33">INDEX('27. Meta Knight'!$A1:$AA203,MATCH(K$1, '27. Meta Knight'!$A:$A,0),4)</f>
        <v>27</v>
      </c>
      <c r="M33" s="3278"/>
      <c r="N33" s="3280"/>
      <c r="O33" s="3224" t="s">
        <v>145</v>
      </c>
      <c r="P33" s="3224" t="s">
        <v>173</v>
      </c>
      <c r="Q33" s="200">
        <v>11.0</v>
      </c>
      <c r="R33" s="199" t="s">
        <v>79</v>
      </c>
      <c r="S33" s="3285">
        <v>9.0</v>
      </c>
      <c r="T33" s="3295"/>
      <c r="U33" s="3289"/>
      <c r="V33" s="3289"/>
      <c r="W33" s="3290"/>
      <c r="X33" s="3291"/>
      <c r="Y33" s="3226">
        <v>31.0</v>
      </c>
      <c r="Z33" s="3227">
        <v>27.0</v>
      </c>
      <c r="AA33" s="3227">
        <v>27.0</v>
      </c>
    </row>
    <row r="34">
      <c r="A34" s="3222">
        <v>28.0</v>
      </c>
      <c r="B34" s="3223" t="s">
        <v>6191</v>
      </c>
      <c r="C34" s="210" t="str">
        <f t="array" ref="C34">INDEX('28. Pit'!$A1:$AA204,MATCH(C$1, '28. Pit'!$A:$A,0),3)</f>
        <v>4-5, 7-8, 
10-11, 13-14, 
16-17, 19-20,
22-23</v>
      </c>
      <c r="D34" s="210" t="str">
        <f t="array" ref="D34">INDEX('28. Pit'!$A1:$AA204,MATCH(C$1, '28. Pit'!$A:$A,0),4)</f>
        <v>54</v>
      </c>
      <c r="E34" s="199" t="str">
        <f t="array" ref="E34">INDEX('28. Pit'!$A1:$AA204,MATCH(E$1, '28. Pit'!$A:$A,0),3)</f>
        <v>11-12</v>
      </c>
      <c r="F34" s="199">
        <f t="array" ref="F34">INDEX('28. Pit'!$A1:$AA204,MATCH(E$1, '28. Pit'!$A:$A,0),4)</f>
        <v>46</v>
      </c>
      <c r="G34" s="199" t="str">
        <f t="array" ref="G34">INDEX('28. Pit'!$A1:$AA204,MATCH(G$1, '28. Pit'!$A:$A,0),3)</f>
        <v>10</v>
      </c>
      <c r="H34" s="199">
        <f t="array" ref="H34">INDEX('28. Pit'!$A1:$AA204,MATCH(G$1, '28. Pit'!$A:$A,0),4)</f>
        <v>40</v>
      </c>
      <c r="I34" s="199" t="str">
        <f t="array" ref="I34">INDEX('28. Pit'!$A1:$AA204,MATCH(I$1, '28. Pit'!$A:$A,0),3)</f>
        <v>12-13, 15-16, 
18-19, 21-22</v>
      </c>
      <c r="J34" s="199">
        <f t="array" ref="J34">INDEX('28. Pit'!$A1:$AA204,MATCH(G$1, '28. Pit'!$A:$A,0),4)</f>
        <v>40</v>
      </c>
      <c r="K34" s="3277" t="str">
        <f t="array" ref="K34">INDEX('28. Pit'!$A1:$AA204,MATCH(K$1, '28. Pit'!$A:$A,0),3)</f>
        <v>10</v>
      </c>
      <c r="L34" s="3277">
        <f t="array" ref="L34">INDEX('28. Pit'!$A1:$AA204,MATCH(K$1, '28. Pit'!$A:$A,0),4)</f>
        <v>36</v>
      </c>
      <c r="M34" s="3278"/>
      <c r="N34" s="3280"/>
      <c r="O34" s="3224" t="s">
        <v>166</v>
      </c>
      <c r="P34" s="3224" t="s">
        <v>74</v>
      </c>
      <c r="Q34" s="200">
        <v>8.0</v>
      </c>
      <c r="R34" s="199" t="s">
        <v>166</v>
      </c>
      <c r="S34" s="3285">
        <v>12.0</v>
      </c>
      <c r="T34" s="3295"/>
      <c r="U34" s="3289"/>
      <c r="V34" s="3289"/>
      <c r="W34" s="3290"/>
      <c r="X34" s="3291"/>
      <c r="Y34" s="3226">
        <v>32.0</v>
      </c>
      <c r="Z34" s="3227">
        <v>28.0</v>
      </c>
      <c r="AA34" s="3227">
        <v>20.0</v>
      </c>
    </row>
    <row r="35">
      <c r="A35" s="3222" t="s">
        <v>2155</v>
      </c>
      <c r="B35" s="3223" t="s">
        <v>6192</v>
      </c>
      <c r="C35" s="3294"/>
      <c r="D35" s="3294"/>
      <c r="E35" s="200"/>
      <c r="F35" s="200"/>
      <c r="G35" s="200"/>
      <c r="H35" s="200"/>
      <c r="I35" s="200"/>
      <c r="J35" s="200"/>
      <c r="K35" s="3278"/>
      <c r="L35" s="3278"/>
      <c r="M35" s="3278"/>
      <c r="N35" s="3280"/>
      <c r="O35" s="3224" t="s">
        <v>166</v>
      </c>
      <c r="P35" s="3224" t="s">
        <v>74</v>
      </c>
      <c r="Q35" s="200">
        <v>8.0</v>
      </c>
      <c r="R35" s="199" t="s">
        <v>166</v>
      </c>
      <c r="S35" s="3285">
        <v>12.0</v>
      </c>
      <c r="T35" s="3295"/>
      <c r="U35" s="3289"/>
      <c r="V35" s="3289"/>
      <c r="W35" s="3290"/>
      <c r="X35" s="3291"/>
      <c r="Y35" s="3226">
        <v>33.0</v>
      </c>
      <c r="Z35" s="3228">
        <v>80.0</v>
      </c>
      <c r="AA35" s="3227">
        <v>44.0</v>
      </c>
    </row>
    <row r="36">
      <c r="A36" s="3222">
        <v>29.0</v>
      </c>
      <c r="B36" s="3213" t="s">
        <v>6193</v>
      </c>
      <c r="C36" s="210" t="str">
        <f t="array" ref="C36">INDEX('29. Zero Suit Samus'!$A1:$AA210,MATCH(C$1, '29. Zero Suit Samus'!$A:$A,0),3)</f>
        <v>10-11</v>
      </c>
      <c r="D36" s="210" t="str">
        <f t="array" ref="D36">INDEX('29. Zero Suit Samus'!$A1:$AA210,MATCH(C$1, '29. Zero Suit Samus'!$A:$A,0),4)</f>
        <v>51</v>
      </c>
      <c r="E36" s="199" t="str">
        <f t="array" ref="E36">INDEX('29. Zero Suit Samus'!$A1:$AA210,MATCH(E$1, '29. Zero Suit Samus'!$A:$A,0),3)</f>
        <v>6-7</v>
      </c>
      <c r="F36" s="199">
        <f t="array" ref="F36">INDEX('29. Zero Suit Samus'!$A1:$AA210,MATCH(E$1, '29. Zero Suit Samus'!$A:$A,0),4)</f>
        <v>46</v>
      </c>
      <c r="G36" s="199" t="str">
        <f t="array" ref="G36">INDEX('29. Zero Suit Samus'!$A1:$AA210,MATCH(G$1, '29. Zero Suit Samus'!$A:$A,0),3)</f>
        <v>8-9</v>
      </c>
      <c r="H36" s="199">
        <f t="array" ref="H36">INDEX('29. Zero Suit Samus'!$A1:$AA210,MATCH(G$1, '29. Zero Suit Samus'!$A:$A,0),4)</f>
        <v>39</v>
      </c>
      <c r="I36" s="199" t="str">
        <f t="array" ref="I36">INDEX('29. Zero Suit Samus'!$A1:$AA210,MATCH(I$1, '29. Zero Suit Samus'!$A:$A,0),3)</f>
        <v>6-12</v>
      </c>
      <c r="J36" s="199">
        <f t="array" ref="J36">INDEX('29. Zero Suit Samus'!$A1:$AA210,MATCH(G$1, '29. Zero Suit Samus'!$A:$A,0),4)</f>
        <v>39</v>
      </c>
      <c r="K36" s="3277" t="str">
        <f t="array" ref="K36">INDEX('29. Zero Suit Samus'!$A1:$AA210,MATCH(K$1, '29. Zero Suit Samus'!$A:$A,0),3)</f>
        <v>14-49</v>
      </c>
      <c r="L36" s="3277">
        <f t="array" ref="L36">INDEX('29. Zero Suit Samus'!$A1:$AA210,MATCH(K$1, '29. Zero Suit Samus'!$A:$A,0),4)</f>
        <v>67</v>
      </c>
      <c r="M36" s="3278"/>
      <c r="N36" s="3280"/>
      <c r="O36" s="3224" t="s">
        <v>66</v>
      </c>
      <c r="P36" s="3224" t="s">
        <v>173</v>
      </c>
      <c r="Q36" s="200">
        <v>10.0</v>
      </c>
      <c r="R36" s="199" t="s">
        <v>229</v>
      </c>
      <c r="S36" s="3285">
        <v>24.0</v>
      </c>
      <c r="T36" s="3295"/>
      <c r="U36" s="3289"/>
      <c r="V36" s="3289"/>
      <c r="W36" s="3290"/>
      <c r="X36" s="3291"/>
      <c r="Y36" s="3226">
        <v>34.0</v>
      </c>
      <c r="Z36" s="3227">
        <v>29.0</v>
      </c>
      <c r="AA36" s="3227">
        <v>19.0</v>
      </c>
    </row>
    <row r="37">
      <c r="A37" s="3222">
        <v>30.0</v>
      </c>
      <c r="B37" s="3223" t="s">
        <v>6194</v>
      </c>
      <c r="C37" s="210" t="str">
        <f t="array" ref="C37">INDEX('30. Wario'!$A1:$AA207,MATCH(C$1, '30. Wario'!$A:$A,0),3)</f>
        <v>4-12</v>
      </c>
      <c r="D37" s="210" t="str">
        <f t="array" ref="D37">INDEX('30. Wario'!$A1:$AA207,MATCH(C$1, '30. Wario'!$A:$A,0),4)</f>
        <v>45</v>
      </c>
      <c r="E37" s="199" t="str">
        <f t="array" ref="E37">INDEX('30. Wario'!$A1:$AA207,MATCH(E$1, '30. Wario'!$A:$A,0),3)</f>
        <v>5-6</v>
      </c>
      <c r="F37" s="199">
        <f t="array" ref="F37">INDEX('30. Wario'!$A1:$AA207,MATCH(E$1, '30. Wario'!$A:$A,0),4)</f>
        <v>37</v>
      </c>
      <c r="G37" s="199" t="str">
        <f t="array" ref="G37">INDEX('30. Wario'!$A1:$AA207,MATCH(G$1, '30. Wario'!$A:$A,0),3)</f>
        <v>9-11</v>
      </c>
      <c r="H37" s="199">
        <f t="array" ref="H37">INDEX('30. Wario'!$A1:$AA207,MATCH(G$1, '30. Wario'!$A:$A,0),4)</f>
        <v>49</v>
      </c>
      <c r="I37" s="199" t="str">
        <f t="array" ref="I37">INDEX('30. Wario'!$A1:$AA207,MATCH(I$1, '30. Wario'!$A:$A,0),3)</f>
        <v>8-9</v>
      </c>
      <c r="J37" s="199">
        <f t="array" ref="J37">INDEX('30. Wario'!$A1:$AA207,MATCH(G$1, '30. Wario'!$A:$A,0),4)</f>
        <v>49</v>
      </c>
      <c r="K37" s="3277" t="str">
        <f t="array" ref="K37">INDEX('30. Wario'!$A1:$AA207,MATCH(K$1, '30. Wario'!$A:$A,0),3)</f>
        <v>9, 11, 13, 
15, 17, 19</v>
      </c>
      <c r="L37" s="3277">
        <f t="array" ref="L37">INDEX('30. Wario'!$A1:$AA207,MATCH(K$1, '30. Wario'!$A:$A,0),4)</f>
        <v>47</v>
      </c>
      <c r="M37" s="3278"/>
      <c r="N37" s="3280"/>
      <c r="O37" s="3224" t="s">
        <v>145</v>
      </c>
      <c r="P37" s="3224" t="s">
        <v>173</v>
      </c>
      <c r="Q37" s="200">
        <v>16.0</v>
      </c>
      <c r="R37" s="199" t="s">
        <v>145</v>
      </c>
      <c r="S37" s="3285">
        <v>18.0</v>
      </c>
      <c r="T37" s="3295"/>
      <c r="U37" s="3289"/>
      <c r="V37" s="3289"/>
      <c r="W37" s="3290"/>
      <c r="X37" s="3291"/>
      <c r="Y37" s="3226">
        <v>35.0</v>
      </c>
      <c r="Z37" s="3227">
        <v>30.0</v>
      </c>
      <c r="AA37" s="3227">
        <v>8.0</v>
      </c>
    </row>
    <row r="38">
      <c r="A38" s="3222">
        <v>31.0</v>
      </c>
      <c r="B38" s="3223" t="s">
        <v>6195</v>
      </c>
      <c r="C38" s="210" t="str">
        <f t="array" ref="C38">INDEX('31. Snake'!$A1:$AA202,MATCH(C$1, '31. Snake'!$A:$A,0),3)</f>
        <v>10-11</v>
      </c>
      <c r="D38" s="210" t="str">
        <f t="array" ref="D38">INDEX('31. Snake'!$A1:$AA202,MATCH(C$1, '31. Snake'!$A:$A,0),4)</f>
        <v>59</v>
      </c>
      <c r="E38" s="199" t="str">
        <f t="array" ref="E38">INDEX('31. Snake'!$A1:$AA202,MATCH(E$1, '31. Snake'!$A:$A,0),3)</f>
        <v>23-26</v>
      </c>
      <c r="F38" s="199" t="str">
        <f t="array" ref="F38">INDEX('31. Snake'!$A1:$AA202,MATCH(E$1, '31. Snake'!$A:$A,0),4)</f>
        <v>69</v>
      </c>
      <c r="G38" s="199" t="str">
        <f t="array" ref="G38">INDEX('31. Snake'!$A1:$AA202,MATCH(G$1, '31. Snake'!$A:$A,0),3)</f>
        <v>7-9</v>
      </c>
      <c r="H38" s="199" t="str">
        <f t="array" ref="H38">INDEX('31. Snake'!$A1:$AA202,MATCH(G$1, '31. Snake'!$A:$A,0),4)</f>
        <v>42</v>
      </c>
      <c r="I38" s="199" t="str">
        <f t="array" ref="I38">INDEX('31. Snake'!$A1:$AA202,MATCH(I$1, '31. Snake'!$A:$A,0),3)</f>
        <v>10-12</v>
      </c>
      <c r="J38" s="199" t="str">
        <f t="array" ref="J38">INDEX('31. Snake'!$A1:$AA202,MATCH(G$1, '31. Snake'!$A:$A,0),4)</f>
        <v>42</v>
      </c>
      <c r="K38" s="3277" t="str">
        <f t="array" ref="K38">INDEX('31. Snake'!$A1:$AA202,MATCH(K$1, '31. Snake'!$A:$A,0),3)</f>
        <v>3-4</v>
      </c>
      <c r="L38" s="3277" t="str">
        <f t="array" ref="L38">INDEX('31. Snake'!$A1:$AA202,MATCH(K$1, '31. Snake'!$A:$A,0),4)</f>
        <v>59</v>
      </c>
      <c r="M38" s="3278"/>
      <c r="N38" s="3280"/>
      <c r="O38" s="3224" t="s">
        <v>225</v>
      </c>
      <c r="P38" s="3224" t="s">
        <v>122</v>
      </c>
      <c r="Q38" s="200">
        <v>19.0</v>
      </c>
      <c r="R38" s="199" t="s">
        <v>205</v>
      </c>
      <c r="S38" s="3285">
        <v>20.0</v>
      </c>
      <c r="T38" s="3295"/>
      <c r="U38" s="3289"/>
      <c r="V38" s="3289"/>
      <c r="W38" s="3290"/>
      <c r="X38" s="3291"/>
      <c r="Y38" s="3226">
        <v>36.0</v>
      </c>
      <c r="Z38" s="3227">
        <v>31.0</v>
      </c>
      <c r="AA38" s="3227" t="s">
        <v>504</v>
      </c>
    </row>
    <row r="39">
      <c r="A39" s="3222">
        <v>32.0</v>
      </c>
      <c r="B39" s="3223" t="s">
        <v>6196</v>
      </c>
      <c r="C39" s="210" t="str">
        <f t="array" ref="C39">INDEX('32. Ike'!$A1:$AA201,MATCH(C$1, '32. Ike'!$A:$A,0),3)</f>
        <v>10-14</v>
      </c>
      <c r="D39" s="210" t="str">
        <f t="array" ref="D39">INDEX('32. Ike'!$A1:$AA201,MATCH(C$1, '32. Ike'!$A:$A,0),4)</f>
        <v>59</v>
      </c>
      <c r="E39" s="199" t="str">
        <f t="array" ref="E39">INDEX('32. Ike'!$A1:$AA201,MATCH(E$1, '32. Ike'!$A:$A,0),3)</f>
        <v>11-15</v>
      </c>
      <c r="F39" s="199" t="str">
        <f t="array" ref="F39">INDEX('32. Ike'!$A1:$AA201,MATCH(E$1, '32. Ike'!$A:$A,0),4)</f>
        <v>59</v>
      </c>
      <c r="G39" s="199" t="str">
        <f t="array" ref="G39">INDEX('32. Ike'!$A1:$AA201,MATCH(G$1, '32. Ike'!$A:$A,0),3)</f>
        <v>7-9</v>
      </c>
      <c r="H39" s="199">
        <f t="array" ref="H39">INDEX('32. Ike'!$A1:$AA201,MATCH(G$1, '32. Ike'!$A:$A,0),4)</f>
        <v>54</v>
      </c>
      <c r="I39" s="199" t="str">
        <f t="array" ref="I39">INDEX('32. Ike'!$A1:$AA201,MATCH(I$1, '32. Ike'!$A:$A,0),3)</f>
        <v>13-18</v>
      </c>
      <c r="J39" s="199">
        <f t="array" ref="J39">INDEX('32. Ike'!$A1:$AA201,MATCH(G$1, '32. Ike'!$A:$A,0),4)</f>
        <v>54</v>
      </c>
      <c r="K39" s="3277" t="str">
        <f t="array" ref="K39">INDEX('32. Ike'!$A1:$AA201,MATCH(K$1, '32. Ike'!$A:$A,0),3)</f>
        <v>16-17</v>
      </c>
      <c r="L39" s="3277">
        <f t="array" ref="L39">INDEX('32. Ike'!$A1:$AA201,MATCH(K$1, '32. Ike'!$A:$A,0),4)</f>
        <v>54</v>
      </c>
      <c r="M39" s="3278"/>
      <c r="N39" s="3280"/>
      <c r="O39" s="3224" t="s">
        <v>90</v>
      </c>
      <c r="P39" s="3224" t="s">
        <v>166</v>
      </c>
      <c r="Q39" s="200">
        <v>11.0</v>
      </c>
      <c r="R39" s="199" t="s">
        <v>79</v>
      </c>
      <c r="S39" s="3285">
        <v>14.0</v>
      </c>
      <c r="T39" s="3295"/>
      <c r="U39" s="3289"/>
      <c r="V39" s="3289"/>
      <c r="W39" s="3290"/>
      <c r="X39" s="3291"/>
      <c r="Y39" s="3226">
        <v>37.0</v>
      </c>
      <c r="Z39" s="3227">
        <v>32.0</v>
      </c>
      <c r="AA39" s="3227">
        <v>23.0</v>
      </c>
    </row>
    <row r="40">
      <c r="A40" s="3222">
        <v>33.0</v>
      </c>
      <c r="B40" s="3213" t="s">
        <v>6197</v>
      </c>
      <c r="C40" s="210" t="str">
        <f t="array" ref="C40">INDEX('33. Squirtle'!$A1:$AA199,MATCH(C$1, '33. Squirtle'!$A:$A,0),3)</f>
        <v>4-6</v>
      </c>
      <c r="D40" s="210" t="str">
        <f t="array" ref="D40">INDEX('33. Squirtle'!$A1:$AA199,MATCH(C$1, '33. Squirtle'!$A:$A,0),4)</f>
        <v>41</v>
      </c>
      <c r="E40" s="199" t="str">
        <f t="array" ref="E40">INDEX('33. Squirtle'!$A1:$AA199,MATCH(E$1, '33. Squirtle'!$A:$A,0),3)</f>
        <v>5-6</v>
      </c>
      <c r="F40" s="199" t="str">
        <f t="array" ref="F40">INDEX('33. Squirtle'!$A1:$AA199,MATCH(E$1, '33. Squirtle'!$A:$A,0),4)</f>
        <v>35</v>
      </c>
      <c r="G40" s="199" t="str">
        <f t="array" ref="G40">INDEX('33. Squirtle'!$A1:$AA199,MATCH(G$1, '33. Squirtle'!$A:$A,0),3)</f>
        <v>5-14
(Rehit: 2)</v>
      </c>
      <c r="H40" s="199" t="str">
        <f t="array" ref="H40">INDEX('33. Squirtle'!$A1:$AA199,MATCH(G$1, '33. Squirtle'!$A:$A,0),4)</f>
        <v>35</v>
      </c>
      <c r="I40" s="199" t="str">
        <f t="array" ref="I40">INDEX('33. Squirtle'!$A1:$AA199,MATCH(I$1, '33. Squirtle'!$A:$A,0),3)</f>
        <v>5-9</v>
      </c>
      <c r="J40" s="199" t="str">
        <f t="array" ref="J40">INDEX('33. Squirtle'!$A1:$AA199,MATCH(G$1, '33. Squirtle'!$A:$A,0),4)</f>
        <v>35</v>
      </c>
      <c r="K40" s="3277" t="str">
        <f t="array" ref="K40">INDEX('33. Squirtle'!$A1:$AA199,MATCH(K$1, '33. Squirtle'!$A:$A,0),3)</f>
        <v>6-20
(Rehit: 3)</v>
      </c>
      <c r="L40" s="3277" t="str">
        <f t="array" ref="L40">INDEX('33. Squirtle'!$A1:$AA199,MATCH(K$1, '33. Squirtle'!$A:$A,0),4)</f>
        <v>44</v>
      </c>
      <c r="M40" s="3278"/>
      <c r="N40" s="3280"/>
      <c r="O40" s="3224" t="s">
        <v>90</v>
      </c>
      <c r="P40" s="3224" t="s">
        <v>66</v>
      </c>
      <c r="Q40" s="200">
        <v>18.0</v>
      </c>
      <c r="R40" s="199" t="s">
        <v>66</v>
      </c>
      <c r="S40" s="3285">
        <v>16.0</v>
      </c>
      <c r="T40" s="3295"/>
      <c r="U40" s="3289"/>
      <c r="V40" s="3289"/>
      <c r="W40" s="3290"/>
      <c r="X40" s="3291"/>
      <c r="Y40" s="3226">
        <v>38.0</v>
      </c>
      <c r="Z40" s="3227">
        <v>33.0</v>
      </c>
      <c r="AA40" s="3227" t="s">
        <v>504</v>
      </c>
    </row>
    <row r="41">
      <c r="A41" s="3222">
        <v>34.0</v>
      </c>
      <c r="B41" s="3223" t="s">
        <v>6198</v>
      </c>
      <c r="C41" s="210" t="str">
        <f t="array" ref="C41">INDEX('34. Ivysaur'!$A1:$AA201,MATCH(C$1, '34. Ivysaur'!$A:$A,0),3)</f>
        <v>7-26
(Rehit: 3)</v>
      </c>
      <c r="D41" s="210" t="str">
        <f t="array" ref="D41">INDEX('34. Ivysaur'!$A1:$AA201,MATCH(C$1, '34. Ivysaur'!$A:$A,0),4)</f>
        <v>41</v>
      </c>
      <c r="E41" s="199" t="str">
        <f t="array" ref="E41">INDEX('34. Ivysaur'!$A1:$AA201,MATCH(E$1, '34. Ivysaur'!$A:$A,0),3)</f>
        <v>14-18</v>
      </c>
      <c r="F41" s="199" t="str">
        <f t="array" ref="F41">INDEX('34. Ivysaur'!$A1:$AA201,MATCH(E$1, '34. Ivysaur'!$A:$A,0),4)</f>
        <v>48</v>
      </c>
      <c r="G41" s="199" t="str">
        <f t="array" ref="G41">INDEX('34. Ivysaur'!$A1:$AA201,MATCH(G$1, '34. Ivysaur'!$A:$A,0),3)</f>
        <v>7-9</v>
      </c>
      <c r="H41" s="199" t="str">
        <f t="array" ref="H41">INDEX('34. Ivysaur'!$A1:$AA201,MATCH(G$1, '34. Ivysaur'!$A:$A,0),4)</f>
        <v>43</v>
      </c>
      <c r="I41" s="199" t="str">
        <f t="array" ref="I41">INDEX('34. Ivysaur'!$A1:$AA201,MATCH(I$1, '34. Ivysaur'!$A:$A,0),3)</f>
        <v>12-13</v>
      </c>
      <c r="J41" s="199" t="str">
        <f t="array" ref="J41">INDEX('34. Ivysaur'!$A1:$AA201,MATCH(G$1, '34. Ivysaur'!$A:$A,0),4)</f>
        <v>43</v>
      </c>
      <c r="K41" s="3277" t="str">
        <f t="array" ref="K41">INDEX('34. Ivysaur'!$A1:$AA201,MATCH(K$1, '34. Ivysaur'!$A:$A,0),3)</f>
        <v>11-12</v>
      </c>
      <c r="L41" s="3277" t="str">
        <f t="array" ref="L41">INDEX('34. Ivysaur'!$A1:$AA201,MATCH(K$1, '34. Ivysaur'!$A:$A,0),4)</f>
        <v>63</v>
      </c>
      <c r="M41" s="3278"/>
      <c r="N41" s="3280"/>
      <c r="O41" s="3224" t="s">
        <v>225</v>
      </c>
      <c r="P41" s="3224" t="s">
        <v>206</v>
      </c>
      <c r="Q41" s="200">
        <v>7.0</v>
      </c>
      <c r="R41" s="199" t="s">
        <v>191</v>
      </c>
      <c r="S41" s="3285">
        <v>13.0</v>
      </c>
      <c r="T41" s="3295"/>
      <c r="U41" s="3289"/>
      <c r="V41" s="3289"/>
      <c r="W41" s="3290"/>
      <c r="X41" s="3291"/>
      <c r="Y41" s="3226">
        <v>39.0</v>
      </c>
      <c r="Z41" s="3227">
        <v>34.0</v>
      </c>
      <c r="AA41" s="3227" t="s">
        <v>504</v>
      </c>
    </row>
    <row r="42">
      <c r="A42" s="3222">
        <v>35.0</v>
      </c>
      <c r="B42" s="3223" t="s">
        <v>6199</v>
      </c>
      <c r="C42" s="210" t="str">
        <f t="array" ref="C42">INDEX('35. Charizard'!$A1:$AA201,MATCH(C$1, '35. Charizard'!$A:$A,0),3)</f>
        <v>8-20</v>
      </c>
      <c r="D42" s="210" t="str">
        <f t="array" ref="D42">INDEX('35. Charizard'!$A1:$AA201,MATCH(C$1, '35. Charizard'!$A:$A,0),4)</f>
        <v>39</v>
      </c>
      <c r="E42" s="199" t="str">
        <f t="array" ref="E42">INDEX('35. Charizard'!$A1:$AA201,MATCH(E$1, '35. Charizard'!$A:$A,0),3)</f>
        <v>8-9</v>
      </c>
      <c r="F42" s="199" t="str">
        <f t="array" ref="F42">INDEX('35. Charizard'!$A1:$AA201,MATCH(E$1, '35. Charizard'!$A:$A,0),4)</f>
        <v>45</v>
      </c>
      <c r="G42" s="199" t="str">
        <f t="array" ref="G42">INDEX('35. Charizard'!$A1:$AA201,MATCH(G$1, '35. Charizard'!$A:$A,0),3)</f>
        <v>14</v>
      </c>
      <c r="H42" s="199">
        <f t="array" ref="H42">INDEX('35. Charizard'!$A1:$AA201,MATCH(G$1, '35. Charizard'!$A:$A,0),4)</f>
        <v>45</v>
      </c>
      <c r="I42" s="199" t="str">
        <f t="array" ref="I42">INDEX('35. Charizard'!$A1:$AA201,MATCH(I$1, '35. Charizard'!$A:$A,0),3)</f>
        <v>12-15</v>
      </c>
      <c r="J42" s="199">
        <f t="array" ref="J42">INDEX('35. Charizard'!$A1:$AA201,MATCH(G$1, '35. Charizard'!$A:$A,0),4)</f>
        <v>45</v>
      </c>
      <c r="K42" s="3277" t="str">
        <f t="array" ref="K42">INDEX('35. Charizard'!$A1:$AA201,MATCH(K$1, '35. Charizard'!$A:$A,0),3)</f>
        <v>18-21</v>
      </c>
      <c r="L42" s="3277">
        <f t="array" ref="L42">INDEX('35. Charizard'!$A1:$AA201,MATCH(K$1, '35. Charizard'!$A:$A,0),4)</f>
        <v>51</v>
      </c>
      <c r="M42" s="3278"/>
      <c r="N42" s="3280"/>
      <c r="O42" s="3267" t="s">
        <v>173</v>
      </c>
      <c r="P42" s="3224" t="s">
        <v>122</v>
      </c>
      <c r="Q42" s="200">
        <v>20.0</v>
      </c>
      <c r="R42" s="199" t="s">
        <v>206</v>
      </c>
      <c r="S42" s="3285">
        <v>21.0</v>
      </c>
      <c r="T42" s="3295"/>
      <c r="U42" s="3289"/>
      <c r="V42" s="3289"/>
      <c r="W42" s="3290"/>
      <c r="X42" s="3291"/>
      <c r="Y42" s="3226">
        <v>40.0</v>
      </c>
      <c r="Z42" s="3227">
        <v>35.0</v>
      </c>
      <c r="AA42" s="3227">
        <v>31.0</v>
      </c>
    </row>
    <row r="43">
      <c r="A43" s="3222">
        <v>36.0</v>
      </c>
      <c r="B43" s="3223" t="s">
        <v>6200</v>
      </c>
      <c r="C43" s="210" t="str">
        <f t="array" ref="C43">INDEX('36. Diddy Kong'!$A1:$AA205,MATCH(C$1, '36. Diddy Kong'!$A:$A,0),3)</f>
        <v>8-20</v>
      </c>
      <c r="D43" s="210" t="str">
        <f t="array" ref="D43">INDEX('36. Diddy Kong'!$A1:$AA205,MATCH(C$1, '36. Diddy Kong'!$A:$A,0),4)</f>
        <v>48</v>
      </c>
      <c r="E43" s="199" t="str">
        <f t="array" ref="E43">INDEX('36. Diddy Kong'!$A1:$AA205,MATCH(E$1, '36. Diddy Kong'!$A:$A,0),3)</f>
        <v>6-9</v>
      </c>
      <c r="F43" s="199">
        <f t="array" ref="F43">INDEX('36. Diddy Kong'!$A1:$AA205,MATCH(E$1, '36. Diddy Kong'!$A:$A,0),4)</f>
        <v>46</v>
      </c>
      <c r="G43" s="199" t="str">
        <f t="array" ref="G43">INDEX('36. Diddy Kong'!$A1:$AA205,MATCH(G$1, '36. Diddy Kong'!$A:$A,0),3)</f>
        <v>5-8</v>
      </c>
      <c r="H43" s="199">
        <f t="array" ref="H43">INDEX('36. Diddy Kong'!$A1:$AA205,MATCH(G$1, '36. Diddy Kong'!$A:$A,0),4)</f>
        <v>30</v>
      </c>
      <c r="I43" s="199" t="str">
        <f t="array" ref="I43">INDEX('36. Diddy Kong'!$A1:$AA205,MATCH(I$1, '36. Diddy Kong'!$A:$A,0),3)</f>
        <v>4-7</v>
      </c>
      <c r="J43" s="199">
        <f t="array" ref="J43">INDEX('36. Diddy Kong'!$A1:$AA205,MATCH(G$1, '36. Diddy Kong'!$A:$A,0),4)</f>
        <v>30</v>
      </c>
      <c r="K43" s="3277" t="str">
        <f t="array" ref="K43">INDEX('36. Diddy Kong'!$A1:$AA205,MATCH(K$1, '36. Diddy Kong'!$A:$A,0),3)</f>
        <v>15-16</v>
      </c>
      <c r="L43" s="3277" t="str">
        <f t="array" ref="L43">INDEX('36. Diddy Kong'!$A1:$AA205,MATCH(K$1, '36. Diddy Kong'!$A:$A,0),4)</f>
        <v>46</v>
      </c>
      <c r="M43" s="3278"/>
      <c r="N43" s="3280"/>
      <c r="O43" s="3224" t="s">
        <v>90</v>
      </c>
      <c r="P43" s="3224" t="s">
        <v>225</v>
      </c>
      <c r="Q43" s="200">
        <v>7.0</v>
      </c>
      <c r="R43" s="199" t="s">
        <v>79</v>
      </c>
      <c r="S43" s="3285">
        <v>17.0</v>
      </c>
      <c r="T43" s="3295"/>
      <c r="U43" s="3289"/>
      <c r="V43" s="3289"/>
      <c r="W43" s="3290"/>
      <c r="X43" s="3291"/>
      <c r="Y43" s="3226">
        <v>41.0</v>
      </c>
      <c r="Z43" s="3227">
        <v>36.0</v>
      </c>
      <c r="AA43" s="3227">
        <v>10.0</v>
      </c>
    </row>
    <row r="44">
      <c r="A44" s="3222">
        <v>37.0</v>
      </c>
      <c r="B44" s="3213" t="s">
        <v>6201</v>
      </c>
      <c r="C44" s="210" t="str">
        <f t="array" ref="C44">INDEX('37. Lucas'!$A1:$AA208,MATCH(C$1, '37. Lucas'!$A:$A,0),3)</f>
        <v>7-21
(Rehit: 5)</v>
      </c>
      <c r="D44" s="210" t="str">
        <f t="array" ref="D44">INDEX('37. Lucas'!$A1:$AA208,MATCH(C$1, '37. Lucas'!$A:$A,0),4)</f>
        <v>44</v>
      </c>
      <c r="E44" s="199" t="str">
        <f t="array" ref="E44">INDEX('37. Lucas'!$A1:$AA208,MATCH(E$1, '37. Lucas'!$A:$A,0),3)</f>
        <v>9-10</v>
      </c>
      <c r="F44" s="199">
        <f t="array" ref="F44">INDEX('37. Lucas'!$A1:$AA208,MATCH(E$1, '37. Lucas'!$A:$A,0),4)</f>
        <v>41</v>
      </c>
      <c r="G44" s="199" t="str">
        <f t="array" ref="G44">INDEX('37. Lucas'!$A1:$AA208,MATCH(G$1, '37. Lucas'!$A:$A,0),3)</f>
        <v>15-22</v>
      </c>
      <c r="H44" s="199">
        <f t="array" ref="H44">INDEX('37. Lucas'!$A1:$AA208,MATCH(G$1, '37. Lucas'!$A:$A,0),4)</f>
        <v>39</v>
      </c>
      <c r="I44" s="199" t="str">
        <f t="array" ref="I44">INDEX('37. Lucas'!$A1:$AA208,MATCH(I$1, '37. Lucas'!$A:$A,0),3)</f>
        <v>7-10</v>
      </c>
      <c r="J44" s="199">
        <f t="array" ref="J44">INDEX('37. Lucas'!$A1:$AA208,MATCH(G$1, '37. Lucas'!$A:$A,0),4)</f>
        <v>39</v>
      </c>
      <c r="K44" s="3277" t="str">
        <f t="array" ref="K44">INDEX('37. Lucas'!$A1:$AA208,MATCH(K$1, '37. Lucas'!$A:$A,0),3)</f>
        <v>10-12, 
18-20, 26-28</v>
      </c>
      <c r="L44" s="3277">
        <f t="array" ref="L44">INDEX('37. Lucas'!$A1:$AA208,MATCH(K$1, '37. Lucas'!$A:$A,0),4)</f>
        <v>56</v>
      </c>
      <c r="M44" s="3278"/>
      <c r="N44" s="3280"/>
      <c r="O44" s="3224" t="s">
        <v>74</v>
      </c>
      <c r="P44" s="3224" t="s">
        <v>145</v>
      </c>
      <c r="Q44" s="200">
        <v>9.0</v>
      </c>
      <c r="R44" s="199" t="s">
        <v>145</v>
      </c>
      <c r="S44" s="3285">
        <v>16.0</v>
      </c>
      <c r="T44" s="3295"/>
      <c r="U44" s="3289"/>
      <c r="V44" s="3289"/>
      <c r="W44" s="3290"/>
      <c r="X44" s="3291"/>
      <c r="Y44" s="3226">
        <v>42.0</v>
      </c>
      <c r="Z44" s="3227">
        <v>37.0</v>
      </c>
      <c r="AA44" s="3227">
        <v>50.0</v>
      </c>
    </row>
    <row r="45">
      <c r="A45" s="3222">
        <v>38.0</v>
      </c>
      <c r="B45" s="3223" t="s">
        <v>6202</v>
      </c>
      <c r="C45" s="210" t="str">
        <f t="array" ref="C45">INDEX('38. Sonic'!$A1:$AA203,MATCH(C$1, '38. Sonic'!$A:$A,0),3)</f>
        <v>6-9</v>
      </c>
      <c r="D45" s="210" t="str">
        <f t="array" ref="D45">INDEX('38. Sonic'!$A1:$AA203,MATCH(C$1, '38. Sonic'!$A:$A,0),4)</f>
        <v>49</v>
      </c>
      <c r="E45" s="199" t="str">
        <f t="array" ref="E45">INDEX('38. Sonic'!$A1:$AA203,MATCH(E$1, '38. Sonic'!$A:$A,0),3)</f>
        <v>5, 7, 9, 11, 13</v>
      </c>
      <c r="F45" s="199">
        <f t="array" ref="F45">INDEX('38. Sonic'!$A1:$AA203,MATCH(E$1, '38. Sonic'!$A:$A,0),4)</f>
        <v>45</v>
      </c>
      <c r="G45" s="199" t="str">
        <f t="array" ref="G45">INDEX('38. Sonic'!$A1:$AA203,MATCH(G$1, '38. Sonic'!$A:$A,0),3)</f>
        <v>13-14</v>
      </c>
      <c r="H45" s="199">
        <f t="array" ref="H45">INDEX('38. Sonic'!$A1:$AA203,MATCH(G$1, '38. Sonic'!$A:$A,0),4)</f>
        <v>37</v>
      </c>
      <c r="I45" s="199" t="str">
        <f t="array" ref="I45">INDEX('38. Sonic'!$A1:$AA203,MATCH(I$1, '38. Sonic'!$A:$A,0),3)</f>
        <v>5-7</v>
      </c>
      <c r="J45" s="199">
        <f t="array" ref="J45">INDEX('38. Sonic'!$A1:$AA203,MATCH(G$1, '38. Sonic'!$A:$A,0),4)</f>
        <v>37</v>
      </c>
      <c r="K45" s="3277" t="str">
        <f t="array" ref="K45">INDEX('38. Sonic'!$A1:$AA203,MATCH(K$1, '38. Sonic'!$A:$A,0),3)</f>
        <v>17-19</v>
      </c>
      <c r="L45" s="3277">
        <f t="array" ref="L45">INDEX('38. Sonic'!$A1:$AA203,MATCH(K$1, '38. Sonic'!$A:$A,0),4)</f>
        <v>45</v>
      </c>
      <c r="M45" s="3278"/>
      <c r="N45" s="3280"/>
      <c r="O45" s="3224" t="s">
        <v>173</v>
      </c>
      <c r="P45" s="3224" t="s">
        <v>225</v>
      </c>
      <c r="Q45" s="200">
        <v>15.0</v>
      </c>
      <c r="R45" s="199" t="s">
        <v>206</v>
      </c>
      <c r="S45" s="3285">
        <v>21.0</v>
      </c>
      <c r="T45" s="3295"/>
      <c r="U45" s="3289"/>
      <c r="V45" s="3289"/>
      <c r="W45" s="3290"/>
      <c r="X45" s="3291"/>
      <c r="Y45" s="3226">
        <v>43.0</v>
      </c>
      <c r="Z45" s="3227">
        <v>38.0</v>
      </c>
      <c r="AA45" s="3227">
        <v>48.0</v>
      </c>
    </row>
    <row r="46">
      <c r="A46" s="3222">
        <v>39.0</v>
      </c>
      <c r="B46" s="3223" t="s">
        <v>6203</v>
      </c>
      <c r="C46" s="210" t="str">
        <f t="array" ref="C46">INDEX('39. King Dedede'!$A1:$AA200,MATCH(C$1, '39. King Dedede'!$A:$A,0),3)</f>
        <v>7-8</v>
      </c>
      <c r="D46" s="210" t="str">
        <f t="array" ref="D46">INDEX('39. King Dedede'!$A1:$AA200,MATCH(C$1, '39. King Dedede'!$A:$A,0),4)</f>
        <v>39</v>
      </c>
      <c r="E46" s="199" t="str">
        <f t="array" ref="E46">INDEX('39. King Dedede'!$A1:$AA200,MATCH(E$1, '39. King Dedede'!$A:$A,0),3)</f>
        <v>13-15</v>
      </c>
      <c r="F46" s="199">
        <f t="array" ref="F46">INDEX('39. King Dedede'!$A1:$AA200,MATCH(E$1, '39. King Dedede'!$A:$A,0),4)</f>
        <v>41</v>
      </c>
      <c r="G46" s="199" t="str">
        <f t="array" ref="G46">INDEX('39. King Dedede'!$A1:$AA200,MATCH(G$1, '39. King Dedede'!$A:$A,0),3)</f>
        <v>17-19</v>
      </c>
      <c r="H46" s="199">
        <f t="array" ref="H46">INDEX('39. King Dedede'!$A1:$AA200,MATCH(G$1, '39. King Dedede'!$A:$A,0),4)</f>
        <v>37</v>
      </c>
      <c r="I46" s="199" t="str">
        <f t="array" ref="I46">INDEX('39. King Dedede'!$A1:$AA200,MATCH(I$1, '39. King Dedede'!$A:$A,0),3)</f>
        <v>10, 12, 14, 
16, 18, 20, 22</v>
      </c>
      <c r="J46" s="199">
        <f t="array" ref="J46">INDEX('39. King Dedede'!$A1:$AA200,MATCH(G$1, '39. King Dedede'!$A:$A,0),4)</f>
        <v>37</v>
      </c>
      <c r="K46" s="3277" t="str">
        <f t="array" ref="K46">INDEX('39. King Dedede'!$A1:$AA200,MATCH(K$1, '39. King Dedede'!$A:$A,0),3)</f>
        <v>22-24</v>
      </c>
      <c r="L46" s="3277">
        <f t="array" ref="L46">INDEX('39. King Dedede'!$A1:$AA200,MATCH(K$1, '39. King Dedede'!$A:$A,0),4)</f>
        <v>47</v>
      </c>
      <c r="M46" s="3278"/>
      <c r="N46" s="3280"/>
      <c r="O46" s="3224" t="s">
        <v>79</v>
      </c>
      <c r="P46" s="3224" t="s">
        <v>327</v>
      </c>
      <c r="Q46" s="200">
        <v>13.0</v>
      </c>
      <c r="R46" s="199" t="s">
        <v>206</v>
      </c>
      <c r="S46" s="3285">
        <v>18.0</v>
      </c>
      <c r="T46" s="3295"/>
      <c r="U46" s="3289"/>
      <c r="V46" s="3289"/>
      <c r="W46" s="3290"/>
      <c r="X46" s="3291"/>
      <c r="Y46" s="3226">
        <v>44.0</v>
      </c>
      <c r="Z46" s="3227">
        <v>39.0</v>
      </c>
      <c r="AA46" s="3227">
        <v>26.0</v>
      </c>
    </row>
    <row r="47">
      <c r="A47" s="3222">
        <v>40.0</v>
      </c>
      <c r="B47" s="3233" t="s">
        <v>6204</v>
      </c>
      <c r="C47" s="210" t="str">
        <f t="array" ref="C47">INDEX('40. Olimar'!$A1:$AA243,MATCH(C$1, '40. Olimar'!$A:$A,0),3)</f>
        <v>7-8, 11-12, 
15-16, 19-20</v>
      </c>
      <c r="D47" s="210" t="str">
        <f t="array" ref="D47">INDEX('40. Olimar'!$A1:$AA243,MATCH(C$1, '40. Olimar'!$A:$A,0),4)</f>
        <v>53</v>
      </c>
      <c r="E47" s="199" t="str">
        <f t="array" ref="E47">INDEX('40. Olimar'!$A1:$AA243,MATCH(E$1, '40. Olimar'!$A:$A,0),3)</f>
        <v>7-9</v>
      </c>
      <c r="F47" s="199">
        <f t="array" ref="F47">INDEX('40. Olimar'!$A1:$AA243,MATCH(E$1, '40. Olimar'!$A:$A,0),4)</f>
        <v>42</v>
      </c>
      <c r="G47" s="199" t="str">
        <f t="array" ref="G47">INDEX('40. Olimar'!$A1:$AA243,MATCH(G$1, '40. Olimar'!$A:$A,0),3)</f>
        <v>10-13</v>
      </c>
      <c r="H47" s="199">
        <f t="array" ref="H47">INDEX('40. Olimar'!$A1:$AA243,MATCH(G$1, '40. Olimar'!$A:$A,0),4)</f>
        <v>48</v>
      </c>
      <c r="I47" s="199" t="str">
        <f t="array" ref="I47">INDEX('40. Olimar'!$A1:$AA243,MATCH(I$1, '40. Olimar'!$A:$A,0),3)</f>
        <v>8-15</v>
      </c>
      <c r="J47" s="199">
        <f t="array" ref="J47">INDEX('40. Olimar'!$A1:$AA243,MATCH(G$1, '40. Olimar'!$A:$A,0),4)</f>
        <v>48</v>
      </c>
      <c r="K47" s="3277" t="str">
        <f t="array" ref="K47">INDEX('40. Olimar'!$A1:$AA243,MATCH(K$1, '40. Olimar'!$A:$A,0),3)</f>
        <v>9-10</v>
      </c>
      <c r="L47" s="3277">
        <f t="array" ref="L47">INDEX('40. Olimar'!$A1:$AA243,MATCH(K$1, '40. Olimar'!$A:$A,0),4)</f>
        <v>51</v>
      </c>
      <c r="M47" s="3278"/>
      <c r="N47" s="3280"/>
      <c r="O47" s="3224" t="s">
        <v>206</v>
      </c>
      <c r="P47" s="3224" t="s">
        <v>79</v>
      </c>
      <c r="Q47" s="200">
        <v>9.0</v>
      </c>
      <c r="R47" s="199" t="s">
        <v>327</v>
      </c>
      <c r="S47" s="3285">
        <v>18.0</v>
      </c>
      <c r="T47" s="3295"/>
      <c r="U47" s="3289"/>
      <c r="V47" s="3289"/>
      <c r="W47" s="3290"/>
      <c r="X47" s="3291"/>
      <c r="Y47" s="3226">
        <v>45.0</v>
      </c>
      <c r="Z47" s="3227">
        <v>40.0</v>
      </c>
      <c r="AA47" s="3227">
        <v>40.0</v>
      </c>
    </row>
    <row r="48">
      <c r="A48" s="3222">
        <v>41.0</v>
      </c>
      <c r="B48" s="3223" t="s">
        <v>6205</v>
      </c>
      <c r="C48" s="210" t="str">
        <f t="array" ref="C48">INDEX('41. Lucario'!$A1:$AA205,MATCH(C$1, '41. Lucario'!$A:$A,0),3)</f>
        <v>10-14</v>
      </c>
      <c r="D48" s="210" t="str">
        <f t="array" ref="D48">INDEX('41. Lucario'!$A1:$AA205,MATCH(C$1, '41. Lucario'!$A:$A,0),4)</f>
        <v>42</v>
      </c>
      <c r="E48" s="199" t="str">
        <f t="array" ref="E48">INDEX('41. Lucario'!$A1:$AA205,MATCH(E$1, '41. Lucario'!$A:$A,0),3)</f>
        <v>7-8</v>
      </c>
      <c r="F48" s="199">
        <f t="array" ref="F48">INDEX('41. Lucario'!$A1:$AA205,MATCH(E$1, '41. Lucario'!$A:$A,0),4)</f>
        <v>27</v>
      </c>
      <c r="G48" s="199" t="str">
        <f t="array" ref="G48">INDEX('41. Lucario'!$A1:$AA205,MATCH(G$1, '41. Lucario'!$A:$A,0),3)</f>
        <v>13-14</v>
      </c>
      <c r="H48" s="199" t="str">
        <f t="array" ref="H48">INDEX('41. Lucario'!$A1:$AA205,MATCH(G$1, '41. Lucario'!$A:$A,0),4)</f>
        <v>49</v>
      </c>
      <c r="I48" s="199" t="str">
        <f t="array" ref="I48">INDEX('41. Lucario'!$A1:$AA205,MATCH(I$1, '41. Lucario'!$A:$A,0),3)</f>
        <v>10-11</v>
      </c>
      <c r="J48" s="199" t="str">
        <f t="array" ref="J48">INDEX('41. Lucario'!$A1:$AA205,MATCH(G$1, '41. Lucario'!$A:$A,0),4)</f>
        <v>49</v>
      </c>
      <c r="K48" s="3277" t="str">
        <f t="array" ref="K48">INDEX('41. Lucario'!$A1:$AA205,MATCH(K$1, '41. Lucario'!$A:$A,0),3)</f>
        <v>4-5</v>
      </c>
      <c r="L48" s="3277">
        <f t="array" ref="L48">INDEX('41. Lucario'!$A1:$AA205,MATCH(K$1, '41. Lucario'!$A:$A,0),4)</f>
        <v>30</v>
      </c>
      <c r="M48" s="3278"/>
      <c r="N48" s="3280"/>
      <c r="O48" s="3224" t="s">
        <v>229</v>
      </c>
      <c r="P48" s="3224" t="s">
        <v>79</v>
      </c>
      <c r="Q48" s="200">
        <v>14.0</v>
      </c>
      <c r="R48" s="199" t="s">
        <v>206</v>
      </c>
      <c r="S48" s="3285">
        <v>12.0</v>
      </c>
      <c r="T48" s="3295"/>
      <c r="U48" s="3289"/>
      <c r="V48" s="3289"/>
      <c r="W48" s="3290"/>
      <c r="X48" s="3291"/>
      <c r="Y48" s="3226">
        <v>46.0</v>
      </c>
      <c r="Z48" s="3227">
        <v>41.0</v>
      </c>
      <c r="AA48" s="3227">
        <v>32.0</v>
      </c>
    </row>
    <row r="49">
      <c r="A49" s="3222">
        <v>42.0</v>
      </c>
      <c r="B49" s="3223" t="s">
        <v>5726</v>
      </c>
      <c r="C49" s="210" t="str">
        <f t="array" ref="C49">INDEX('42. R.O.B.'!$A1:$AA202,MATCH(C$1, '42. R.O.B.'!$A:$A,0),3)</f>
        <v>14-32</v>
      </c>
      <c r="D49" s="210" t="str">
        <f t="array" ref="D49">INDEX('42. R.O.B.'!$A1:$AA202,MATCH(C$1, '42. R.O.B.'!$A:$A,0),4)</f>
        <v>47</v>
      </c>
      <c r="E49" s="199" t="str">
        <f t="array" ref="E49">INDEX('42. R.O.B.'!$A1:$AA202,MATCH(E$1, '42. R.O.B.'!$A:$A,0),3)</f>
        <v>6-8</v>
      </c>
      <c r="F49" s="199">
        <f t="array" ref="F49">INDEX('42. R.O.B.'!$A1:$AA202,MATCH(E$1, '42. R.O.B.'!$A:$A,0),4)</f>
        <v>35</v>
      </c>
      <c r="G49" s="199" t="str">
        <f t="array" ref="G49">INDEX('42. R.O.B.'!$A1:$AA202,MATCH(G$1, '42. R.O.B.'!$A:$A,0),3)</f>
        <v>19-23</v>
      </c>
      <c r="H49" s="199">
        <f t="array" ref="H49">INDEX('42. R.O.B.'!$A1:$AA202,MATCH(G$1, '42. R.O.B.'!$A:$A,0),4)</f>
        <v>52</v>
      </c>
      <c r="I49" s="199" t="str">
        <f t="array" ref="I49">INDEX('42. R.O.B.'!$A1:$AA202,MATCH(I$1, '42. R.O.B.'!$A:$A,0),3)</f>
        <v>7, 9, 13, 17</v>
      </c>
      <c r="J49" s="199">
        <f t="array" ref="J49">INDEX('42. R.O.B.'!$A1:$AA202,MATCH(G$1, '42. R.O.B.'!$A:$A,0),4)</f>
        <v>52</v>
      </c>
      <c r="K49" s="3277" t="str">
        <f t="array" ref="K49">INDEX('42. R.O.B.'!$A1:$AA202,MATCH(K$1, '42. R.O.B.'!$A:$A,0),3)</f>
        <v>20-21</v>
      </c>
      <c r="L49" s="3277">
        <f t="array" ref="L49">INDEX('42. R.O.B.'!$A1:$AA202,MATCH(K$1, '42. R.O.B.'!$A:$A,0),4)</f>
        <v>69</v>
      </c>
      <c r="M49" s="3278"/>
      <c r="N49" s="3280"/>
      <c r="O49" s="3224" t="s">
        <v>145</v>
      </c>
      <c r="P49" s="3224" t="s">
        <v>79</v>
      </c>
      <c r="Q49" s="200">
        <v>13.0</v>
      </c>
      <c r="R49" s="199" t="s">
        <v>206</v>
      </c>
      <c r="S49" s="3285">
        <v>13.0</v>
      </c>
      <c r="T49" s="3295"/>
      <c r="U49" s="3289"/>
      <c r="V49" s="3289"/>
      <c r="W49" s="3290"/>
      <c r="X49" s="3291"/>
      <c r="Y49" s="3226">
        <v>47.0</v>
      </c>
      <c r="Z49" s="3227">
        <v>42.0</v>
      </c>
      <c r="AA49" s="3227">
        <v>36.0</v>
      </c>
    </row>
    <row r="50">
      <c r="A50" s="3222">
        <v>43.0</v>
      </c>
      <c r="B50" s="3223" t="s">
        <v>6206</v>
      </c>
      <c r="C50" s="210" t="str">
        <f t="array" ref="C50">INDEX('43. Toon Link'!$A1:$AA207,MATCH(C$1, '43. Toon Link'!$A:$A,0),3)</f>
        <v>6-7</v>
      </c>
      <c r="D50" s="210" t="str">
        <f t="array" ref="D50">INDEX('43. Toon Link'!$A1:$AA207,MATCH(C$1, '43. Toon Link'!$A:$A,0),4)</f>
        <v>41</v>
      </c>
      <c r="E50" s="199" t="str">
        <f t="array" ref="E50">INDEX('43. Toon Link'!$A1:$AA207,MATCH(E$1, '43. Toon Link'!$A:$A,0),3)</f>
        <v>14-15</v>
      </c>
      <c r="F50" s="199">
        <f t="array" ref="F50">INDEX('43. Toon Link'!$A1:$AA207,MATCH(E$1, '43. Toon Link'!$A:$A,0),4)</f>
        <v>38</v>
      </c>
      <c r="G50" s="199" t="str">
        <f t="array" ref="G50">INDEX('43. Toon Link'!$A1:$AA207,MATCH(G$1, '43. Toon Link'!$A:$A,0),3)</f>
        <v>7-9</v>
      </c>
      <c r="H50" s="199" t="str">
        <f t="array" ref="H50">INDEX('43. Toon Link'!$A1:$AA207,MATCH(G$1, '43. Toon Link'!$A:$A,0),4)</f>
        <v>35</v>
      </c>
      <c r="I50" s="199" t="str">
        <f t="array" ref="I50">INDEX('43. Toon Link'!$A1:$AA207,MATCH(I$1, '43. Toon Link'!$A:$A,0),3)</f>
        <v>11-13</v>
      </c>
      <c r="J50" s="199" t="str">
        <f t="array" ref="J50">INDEX('43. Toon Link'!$A1:$AA207,MATCH(G$1, '43. Toon Link'!$A:$A,0),4)</f>
        <v>35</v>
      </c>
      <c r="K50" s="3277" t="str">
        <f t="array" ref="K50">INDEX('43. Toon Link'!$A1:$AA207,MATCH(K$1, '43. Toon Link'!$A:$A,0),3)</f>
        <v>17-25</v>
      </c>
      <c r="L50" s="3277">
        <f t="array" ref="L50">INDEX('43. Toon Link'!$A1:$AA207,MATCH(K$1, '43. Toon Link'!$A:$A,0),4)</f>
        <v>79</v>
      </c>
      <c r="M50" s="3278"/>
      <c r="N50" s="3280"/>
      <c r="O50" s="3224" t="s">
        <v>145</v>
      </c>
      <c r="P50" s="3224" t="s">
        <v>191</v>
      </c>
      <c r="Q50" s="200">
        <v>8.0</v>
      </c>
      <c r="R50" s="199" t="s">
        <v>206</v>
      </c>
      <c r="S50" s="3285">
        <v>23.0</v>
      </c>
      <c r="T50" s="3295"/>
      <c r="U50" s="3289"/>
      <c r="V50" s="3289"/>
      <c r="W50" s="3290"/>
      <c r="X50" s="3291"/>
      <c r="Y50" s="3226">
        <v>48.0</v>
      </c>
      <c r="Z50" s="3227">
        <v>43.0</v>
      </c>
      <c r="AA50" s="3227">
        <v>17.0</v>
      </c>
    </row>
    <row r="51">
      <c r="A51" s="3222">
        <v>44.0</v>
      </c>
      <c r="B51" s="3223" t="s">
        <v>6207</v>
      </c>
      <c r="C51" s="210" t="str">
        <f t="array" ref="C51">INDEX('44. Wolf'!$A1:$AA205,MATCH(C$1, '44. Wolf'!$A:$A,0),3)</f>
        <v>7-9</v>
      </c>
      <c r="D51" s="210" t="str">
        <f t="array" ref="D51">INDEX('44. Wolf'!$A1:$AA205,MATCH(C$1, '44. Wolf'!$A:$A,0),4)</f>
        <v>42</v>
      </c>
      <c r="E51" s="199" t="str">
        <f t="array" ref="E51">INDEX('44. Wolf'!$A1:$AA205,MATCH(E$1, '44. Wolf'!$A:$A,0),3)</f>
        <v>7-9</v>
      </c>
      <c r="F51" s="199" t="str">
        <f t="array" ref="F51">INDEX('44. Wolf'!$A1:$AA205,MATCH(E$1, '44. Wolf'!$A:$A,0),4)</f>
        <v>40</v>
      </c>
      <c r="G51" s="199" t="str">
        <f t="array" ref="G51">INDEX('44. Wolf'!$A1:$AA205,MATCH(G$1, '44. Wolf'!$A:$A,0),3)</f>
        <v>13-15</v>
      </c>
      <c r="H51" s="199" t="str">
        <f t="array" ref="H51">INDEX('44. Wolf'!$A1:$AA205,MATCH(G$1, '44. Wolf'!$A:$A,0),4)</f>
        <v>44</v>
      </c>
      <c r="I51" s="199" t="str">
        <f t="array" ref="I51">INDEX('44. Wolf'!$A1:$AA205,MATCH(I$1, '44. Wolf'!$A:$A,0),3)</f>
        <v>7-9</v>
      </c>
      <c r="J51" s="199" t="str">
        <f t="array" ref="J51">INDEX('44. Wolf'!$A1:$AA205,MATCH(G$1, '44. Wolf'!$A:$A,0),4)</f>
        <v>44</v>
      </c>
      <c r="K51" s="3277" t="str">
        <f t="array" ref="K51">INDEX('44. Wolf'!$A1:$AA205,MATCH(K$1, '44. Wolf'!$A:$A,0),3)</f>
        <v>16-17</v>
      </c>
      <c r="L51" s="3277" t="str">
        <f t="array" ref="L51">INDEX('44. Wolf'!$A1:$AA205,MATCH(K$1, '44. Wolf'!$A:$A,0),4)</f>
        <v>53</v>
      </c>
      <c r="M51" s="3278"/>
      <c r="N51" s="3280"/>
      <c r="O51" s="3224" t="s">
        <v>79</v>
      </c>
      <c r="P51" s="3224" t="s">
        <v>173</v>
      </c>
      <c r="Q51" s="200">
        <v>15.0</v>
      </c>
      <c r="R51" s="199" t="s">
        <v>173</v>
      </c>
      <c r="S51" s="3285">
        <v>19.0</v>
      </c>
      <c r="T51" s="3295"/>
      <c r="U51" s="3289"/>
      <c r="V51" s="3289"/>
      <c r="W51" s="3290"/>
      <c r="X51" s="3291"/>
      <c r="Y51" s="3226">
        <v>49.0</v>
      </c>
      <c r="Z51" s="3227">
        <v>44.0</v>
      </c>
      <c r="AA51" s="3227" t="s">
        <v>504</v>
      </c>
    </row>
    <row r="52">
      <c r="A52" s="3222">
        <v>45.0</v>
      </c>
      <c r="B52" s="3223" t="s">
        <v>6208</v>
      </c>
      <c r="C52" s="210" t="str">
        <f t="array" ref="C52">INDEX('45. Villager'!$A1:$AA204,MATCH(C$1, '45. Villager'!$A:$A,0),3)</f>
        <v>3-10</v>
      </c>
      <c r="D52" s="210" t="str">
        <f t="array" ref="D52">INDEX('45. Villager'!$A1:$AA204,MATCH(C$1, '45. Villager'!$A:$A,0),4)</f>
        <v>35</v>
      </c>
      <c r="E52" s="199" t="str">
        <f t="array" ref="E52">INDEX('45. Villager'!$A1:$AA204,MATCH(E$1, '45. Villager'!$A:$A,0),3)</f>
        <v>10-12</v>
      </c>
      <c r="F52" s="199">
        <f t="array" ref="F52">INDEX('45. Villager'!$A1:$AA204,MATCH(E$1, '45. Villager'!$A:$A,0),4)</f>
        <v>39</v>
      </c>
      <c r="G52" s="199" t="str">
        <f t="array" ref="G52">INDEX('45. Villager'!$A1:$AA204,MATCH(G$1, '45. Villager'!$A:$A,0),3)</f>
        <v>13-15</v>
      </c>
      <c r="H52" s="199">
        <f t="array" ref="H52">INDEX('45. Villager'!$A1:$AA204,MATCH(G$1, '45. Villager'!$A:$A,0),4)</f>
        <v>35</v>
      </c>
      <c r="I52" s="199" t="str">
        <f t="array" ref="I52">INDEX('45. Villager'!$A1:$AA204,MATCH(I$1, '45. Villager'!$A:$A,0),3)</f>
        <v>6-7</v>
      </c>
      <c r="J52" s="199">
        <f t="array" ref="J52">INDEX('45. Villager'!$A1:$AA204,MATCH(G$1, '45. Villager'!$A:$A,0),4)</f>
        <v>35</v>
      </c>
      <c r="K52" s="3277" t="str">
        <f t="array" ref="K52">INDEX('45. Villager'!$A1:$AA204,MATCH(K$1, '45. Villager'!$A:$A,0),3)</f>
        <v>14-15</v>
      </c>
      <c r="L52" s="3277">
        <f t="array" ref="L52">INDEX('45. Villager'!$A1:$AA204,MATCH(K$1, '45. Villager'!$A:$A,0),4)</f>
        <v>45</v>
      </c>
      <c r="M52" s="3278"/>
      <c r="N52" s="3280"/>
      <c r="O52" s="3224" t="s">
        <v>90</v>
      </c>
      <c r="P52" s="3224" t="s">
        <v>166</v>
      </c>
      <c r="Q52" s="200">
        <v>14.0</v>
      </c>
      <c r="R52" s="199" t="s">
        <v>74</v>
      </c>
      <c r="S52" s="3285">
        <v>12.0</v>
      </c>
      <c r="T52" s="3295"/>
      <c r="U52" s="3289"/>
      <c r="V52" s="3289"/>
      <c r="W52" s="3290"/>
      <c r="X52" s="3291"/>
      <c r="Y52" s="3226">
        <v>50.0</v>
      </c>
      <c r="Z52" s="3227">
        <v>45.0</v>
      </c>
      <c r="AA52" s="3227">
        <v>39.0</v>
      </c>
    </row>
    <row r="53">
      <c r="A53" s="3222">
        <v>46.0</v>
      </c>
      <c r="B53" s="3223" t="s">
        <v>6209</v>
      </c>
      <c r="C53" s="210" t="str">
        <f t="array" ref="C53">INDEX('46. Mega Man'!$A1:$AA200,MATCH(C$1, '46. Mega Man'!$A:$A,0),3)</f>
        <v>7-9</v>
      </c>
      <c r="D53" s="210" t="str">
        <f t="array" ref="D53">INDEX('46. Mega Man'!$A1:$AA200,MATCH(C$1, '46. Mega Man'!$A:$A,0),4)</f>
        <v>33</v>
      </c>
      <c r="E53" s="199" t="str">
        <f t="array" ref="E53">INDEX('46. Mega Man'!$A1:$AA200,MATCH(E$1, '46. Mega Man'!$A:$A,0),3)</f>
        <v>9-11</v>
      </c>
      <c r="F53" s="199">
        <f t="array" ref="F53">INDEX('46. Mega Man'!$A1:$AA200,MATCH(E$1, '46. Mega Man'!$A:$A,0),4)</f>
        <v>40</v>
      </c>
      <c r="G53" s="199" t="str">
        <f t="array" ref="G53">INDEX('46. Mega Man'!$A1:$AA200,MATCH(G$1, '46. Mega Man'!$A:$A,0),3)</f>
        <v>4-5</v>
      </c>
      <c r="H53" s="199" t="str">
        <f t="array" ref="H53">INDEX('46. Mega Man'!$A1:$AA200,MATCH(G$1, '46. Mega Man'!$A:$A,0),4)</f>
        <v>44</v>
      </c>
      <c r="I53" s="199" t="str">
        <f t="array" ref="I53">INDEX('46. Mega Man'!$A1:$AA200,MATCH(I$1, '46. Mega Man'!$A:$A,0),3)</f>
        <v>11-18
(Rehit: 3)</v>
      </c>
      <c r="J53" s="199" t="str">
        <f t="array" ref="J53">INDEX('46. Mega Man'!$A1:$AA200,MATCH(G$1, '46. Mega Man'!$A:$A,0),4)</f>
        <v>44</v>
      </c>
      <c r="K53" s="3277" t="str">
        <f t="array" ref="K53">INDEX('46. Mega Man'!$A1:$AA200,MATCH(K$1, '46. Mega Man'!$A:$A,0),3)</f>
        <v>23-25</v>
      </c>
      <c r="L53" s="3277">
        <f t="array" ref="L53">INDEX('46. Mega Man'!$A1:$AA200,MATCH(K$1, '46. Mega Man'!$A:$A,0),4)</f>
        <v>64</v>
      </c>
      <c r="M53" s="3278"/>
      <c r="N53" s="3280"/>
      <c r="O53" s="3224" t="s">
        <v>229</v>
      </c>
      <c r="P53" s="3224" t="s">
        <v>191</v>
      </c>
      <c r="Q53" s="200">
        <v>20.0</v>
      </c>
      <c r="R53" s="199" t="s">
        <v>694</v>
      </c>
      <c r="S53" s="3285">
        <v>14.0</v>
      </c>
      <c r="T53" s="3295"/>
      <c r="U53" s="3289"/>
      <c r="V53" s="3289"/>
      <c r="W53" s="3290"/>
      <c r="X53" s="3291"/>
      <c r="Y53" s="3226">
        <v>51.0</v>
      </c>
      <c r="Z53" s="3227">
        <v>46.0</v>
      </c>
      <c r="AA53" s="3227">
        <v>47.0</v>
      </c>
    </row>
    <row r="54">
      <c r="A54" s="3222">
        <v>47.0</v>
      </c>
      <c r="B54" s="3223" t="s">
        <v>6210</v>
      </c>
      <c r="C54" s="210" t="str">
        <f t="array" ref="C54">INDEX('47. Wii Fit Trainer'!$A1:$AA198,MATCH(C$1, '47. Wii Fit Trainer'!$A:$A,0),3)</f>
        <v>9-11</v>
      </c>
      <c r="D54" s="210" t="str">
        <f t="array" ref="D54">INDEX('47. Wii Fit Trainer'!$A1:$AA198,MATCH(C$1, '47. Wii Fit Trainer'!$A:$A,0),4)</f>
        <v>34</v>
      </c>
      <c r="E54" s="199" t="str">
        <f t="array" ref="E54">INDEX('47. Wii Fit Trainer'!$A1:$AA198,MATCH(E$1, '47. Wii Fit Trainer'!$A:$A,0),3)</f>
        <v>9</v>
      </c>
      <c r="F54" s="199" t="str">
        <f t="array" ref="F54">INDEX('47. Wii Fit Trainer'!$A1:$AA198,MATCH(E$1, '47. Wii Fit Trainer'!$A:$A,0),4)</f>
        <v>38</v>
      </c>
      <c r="G54" s="199" t="str">
        <f t="array" ref="G54">INDEX('47. Wii Fit Trainer'!$A1:$AA198,MATCH(G$1, '47. Wii Fit Trainer'!$A:$A,0),3)</f>
        <v>5</v>
      </c>
      <c r="H54" s="199">
        <f t="array" ref="H54">INDEX('47. Wii Fit Trainer'!$A1:$AA198,MATCH(G$1, '47. Wii Fit Trainer'!$A:$A,0),4)</f>
        <v>48</v>
      </c>
      <c r="I54" s="199" t="str">
        <f t="array" ref="I54">INDEX('47. Wii Fit Trainer'!$A1:$AA198,MATCH(I$1, '47. Wii Fit Trainer'!$A:$A,0),3)</f>
        <v>6-10</v>
      </c>
      <c r="J54" s="199">
        <f t="array" ref="J54">INDEX('47. Wii Fit Trainer'!$A1:$AA198,MATCH(G$1, '47. Wii Fit Trainer'!$A:$A,0),4)</f>
        <v>48</v>
      </c>
      <c r="K54" s="3277" t="str">
        <f t="array" ref="K54">INDEX('47. Wii Fit Trainer'!$A1:$AA198,MATCH(K$1, '47. Wii Fit Trainer'!$A:$A,0),3)</f>
        <v>15-17</v>
      </c>
      <c r="L54" s="3277" t="str">
        <f t="array" ref="L54">INDEX('47. Wii Fit Trainer'!$A1:$AA198,MATCH(K$1, '47. Wii Fit Trainer'!$A:$A,0),4)</f>
        <v>39</v>
      </c>
      <c r="M54" s="3278"/>
      <c r="N54" s="3280"/>
      <c r="O54" s="3224" t="s">
        <v>90</v>
      </c>
      <c r="P54" s="3224" t="s">
        <v>79</v>
      </c>
      <c r="Q54" s="200">
        <v>12.0</v>
      </c>
      <c r="R54" s="199" t="s">
        <v>79</v>
      </c>
      <c r="S54" s="3285">
        <v>12.0</v>
      </c>
      <c r="T54" s="3295"/>
      <c r="U54" s="3289"/>
      <c r="V54" s="3289"/>
      <c r="W54" s="3290"/>
      <c r="X54" s="3291"/>
      <c r="Y54" s="3226">
        <v>52.0</v>
      </c>
      <c r="Z54" s="3227">
        <v>47.0</v>
      </c>
      <c r="AA54" s="3227">
        <v>41.0</v>
      </c>
    </row>
    <row r="55">
      <c r="A55" s="3222">
        <v>48.0</v>
      </c>
      <c r="B55" s="3223" t="s">
        <v>6215</v>
      </c>
      <c r="C55" s="210" t="str">
        <f t="array" ref="C55">INDEX('48. Rosalina &amp; Luma'!$A1:$AA200,MATCH(C$1, '48. Rosalina &amp; Luma'!$A:$A,0),3)</f>
        <v>9-19</v>
      </c>
      <c r="D55" s="210" t="str">
        <f t="array" ref="D55">INDEX('48. Rosalina &amp; Luma'!$A1:$AA200,MATCH(C$1, '48. Rosalina &amp; Luma'!$A:$A,0),4)</f>
        <v>43</v>
      </c>
      <c r="E55" s="199" t="str">
        <f t="array" ref="E55">INDEX('48. Rosalina &amp; Luma'!$A1:$AA200,MATCH(E$1, '48. Rosalina &amp; Luma'!$A:$A,0),3)</f>
        <v>10-20
(Rehit: 3)</v>
      </c>
      <c r="F55" s="199" t="str">
        <f t="array" ref="F55">INDEX('48. Rosalina &amp; Luma'!$A1:$AA200,MATCH(E$1, '48. Rosalina &amp; Luma'!$A:$A,0),4)</f>
        <v>54</v>
      </c>
      <c r="G55" s="199" t="str">
        <f t="array" ref="G55">INDEX('48. Rosalina &amp; Luma'!$A1:$AA200,MATCH(G$1, '48. Rosalina &amp; Luma'!$A:$A,0),3)</f>
        <v>9-11</v>
      </c>
      <c r="H55" s="199">
        <f t="array" ref="H55">INDEX('48. Rosalina &amp; Luma'!$A1:$AA200,MATCH(G$1, '48. Rosalina &amp; Luma'!$A:$A,0),4)</f>
        <v>54</v>
      </c>
      <c r="I55" s="199" t="str">
        <f t="array" ref="I55">INDEX('48. Rosalina &amp; Luma'!$A1:$AA200,MATCH(I$1, '48. Rosalina &amp; Luma'!$A:$A,0),3)</f>
        <v>8-10</v>
      </c>
      <c r="J55" s="199">
        <f t="array" ref="J55">INDEX('48. Rosalina &amp; Luma'!$A1:$AA200,MATCH(G$1, '48. Rosalina &amp; Luma'!$A:$A,0),4)</f>
        <v>54</v>
      </c>
      <c r="K55" s="3277" t="str">
        <f t="array" ref="K55">INDEX('48. Rosalina &amp; Luma'!$A1:$AA200,MATCH(K$1, '48. Rosalina &amp; Luma'!$A:$A,0),3)</f>
        <v>17</v>
      </c>
      <c r="L55" s="3277">
        <f t="array" ref="L55">INDEX('48. Rosalina &amp; Luma'!$A1:$AA200,MATCH(K$1, '48. Rosalina &amp; Luma'!$A:$A,0),4)</f>
        <v>49</v>
      </c>
      <c r="M55" s="3278"/>
      <c r="N55" s="3280"/>
      <c r="O55" s="3224" t="s">
        <v>90</v>
      </c>
      <c r="P55" s="3224" t="s">
        <v>225</v>
      </c>
      <c r="Q55" s="200">
        <v>10.0</v>
      </c>
      <c r="R55" s="199" t="s">
        <v>191</v>
      </c>
      <c r="S55" s="3285">
        <v>12.0</v>
      </c>
      <c r="T55" s="3295"/>
      <c r="U55" s="3289"/>
      <c r="V55" s="3289"/>
      <c r="W55" s="3290"/>
      <c r="X55" s="3291"/>
      <c r="Y55" s="3226">
        <v>53.0</v>
      </c>
      <c r="Z55" s="3227">
        <v>48.0</v>
      </c>
      <c r="AA55" s="3227">
        <v>6.0</v>
      </c>
    </row>
    <row r="56">
      <c r="A56" s="3212">
        <v>49.0</v>
      </c>
      <c r="B56" s="3241" t="s">
        <v>6216</v>
      </c>
      <c r="C56" s="210" t="str">
        <f t="array" ref="C56">INDEX('49. Little Mac'!$A1:$AA204,MATCH(C$1, '49. Little Mac'!$A:$A,0),3)</f>
        <v>2</v>
      </c>
      <c r="D56" s="210" t="str">
        <f t="array" ref="D56">INDEX('49. Little Mac'!$A1:$AA204,MATCH(C$1, '49. Little Mac'!$A:$A,0),4)</f>
        <v>15</v>
      </c>
      <c r="E56" s="199" t="str">
        <f t="array" ref="E56">INDEX('49. Little Mac'!$A1:$AA204,MATCH(E$1, '49. Little Mac'!$A:$A,0),3)</f>
        <v>10-12</v>
      </c>
      <c r="F56" s="199">
        <f t="array" ref="F56">INDEX('49. Little Mac'!$A1:$AA204,MATCH(E$1, '49. Little Mac'!$A:$A,0),4)</f>
        <v>36</v>
      </c>
      <c r="G56" s="199" t="str">
        <f t="array" ref="G56">INDEX('49. Little Mac'!$A1:$AA204,MATCH(G$1, '49. Little Mac'!$A:$A,0),3)</f>
        <v>11-12</v>
      </c>
      <c r="H56" s="199">
        <f t="array" ref="H56">INDEX('49. Little Mac'!$A1:$AA204,MATCH(G$1, '49. Little Mac'!$A:$A,0),4)</f>
        <v>37</v>
      </c>
      <c r="I56" s="199" t="str">
        <f t="array" ref="I56">INDEX('49. Little Mac'!$A1:$AA204,MATCH(I$1, '49. Little Mac'!$A:$A,0),3)</f>
        <v>5-8</v>
      </c>
      <c r="J56" s="199">
        <f t="array" ref="J56">INDEX('49. Little Mac'!$A1:$AA204,MATCH(G$1, '49. Little Mac'!$A:$A,0),4)</f>
        <v>37</v>
      </c>
      <c r="K56" s="3277" t="str">
        <f t="array" ref="K56">INDEX('49. Little Mac'!$A1:$AA204,MATCH(K$1, '49. Little Mac'!$A:$A,0),3)</f>
        <v>7-10</v>
      </c>
      <c r="L56" s="3277">
        <f t="array" ref="L56">INDEX('49. Little Mac'!$A1:$AA204,MATCH(K$1, '49. Little Mac'!$A:$A,0),4)</f>
        <v>27</v>
      </c>
      <c r="M56" s="3278"/>
      <c r="N56" s="3280"/>
      <c r="O56" s="3224" t="s">
        <v>173</v>
      </c>
      <c r="P56" s="3224" t="s">
        <v>206</v>
      </c>
      <c r="Q56" s="200">
        <v>16.0</v>
      </c>
      <c r="R56" s="199" t="s">
        <v>206</v>
      </c>
      <c r="S56" s="3285">
        <v>18.0</v>
      </c>
      <c r="T56" s="3295"/>
      <c r="U56" s="3289"/>
      <c r="V56" s="3289"/>
      <c r="W56" s="3290"/>
      <c r="X56" s="3291"/>
      <c r="Y56" s="3226">
        <v>54.0</v>
      </c>
      <c r="Z56" s="3227">
        <v>49.0</v>
      </c>
      <c r="AA56" s="3227">
        <v>12.0</v>
      </c>
    </row>
    <row r="57">
      <c r="A57" s="3222">
        <v>50.0</v>
      </c>
      <c r="B57" s="3213" t="s">
        <v>6217</v>
      </c>
      <c r="C57" s="210" t="str">
        <f t="array" ref="C57">INDEX('50. Greninja'!$A1:$AA201,MATCH(C$1, '50. Greninja'!$A:$A,0),3)</f>
        <v>12-13</v>
      </c>
      <c r="D57" s="210" t="str">
        <f t="array" ref="D57">INDEX('50. Greninja'!$A1:$AA201,MATCH(C$1, '50. Greninja'!$A:$A,0),4)</f>
        <v>52</v>
      </c>
      <c r="E57" s="199" t="str">
        <f t="array" ref="E57">INDEX('50. Greninja'!$A1:$AA201,MATCH(E$1, '50. Greninja'!$A:$A,0),3)</f>
        <v>16-17</v>
      </c>
      <c r="F57" s="199">
        <f t="array" ref="F57">INDEX('50. Greninja'!$A1:$AA201,MATCH(E$1, '50. Greninja'!$A:$A,0),4)</f>
        <v>54</v>
      </c>
      <c r="G57" s="199" t="str">
        <f t="array" ref="G57">INDEX('50. Greninja'!$A1:$AA201,MATCH(G$1, '50. Greninja'!$A:$A,0),3)</f>
        <v>5</v>
      </c>
      <c r="H57" s="199" t="str">
        <f t="array" ref="H57">INDEX('50. Greninja'!$A1:$AA201,MATCH(G$1, '50. Greninja'!$A:$A,0),4)</f>
        <v>40</v>
      </c>
      <c r="I57" s="199" t="str">
        <f t="array" ref="I57">INDEX('50. Greninja'!$A1:$AA201,MATCH(I$1, '50. Greninja'!$A:$A,0),3)</f>
        <v>7-8, 10-11, 
13-14, 16-17</v>
      </c>
      <c r="J57" s="199" t="str">
        <f t="array" ref="J57">INDEX('50. Greninja'!$A1:$AA201,MATCH(G$1, '50. Greninja'!$A:$A,0),4)</f>
        <v>40</v>
      </c>
      <c r="K57" s="3277" t="str">
        <f t="array" ref="K57">INDEX('50. Greninja'!$A1:$AA201,MATCH(K$1, '50. Greninja'!$A:$A,0),3)</f>
        <v>17-19</v>
      </c>
      <c r="L57" s="3277" t="str">
        <f t="array" ref="L57">INDEX('50. Greninja'!$A1:$AA201,MATCH(K$1, '50. Greninja'!$A:$A,0),4)</f>
        <v>51</v>
      </c>
      <c r="M57" s="3278"/>
      <c r="N57" s="3280"/>
      <c r="O57" s="3224" t="s">
        <v>145</v>
      </c>
      <c r="P57" s="3224" t="s">
        <v>191</v>
      </c>
      <c r="Q57" s="200">
        <v>10.0</v>
      </c>
      <c r="R57" s="199" t="s">
        <v>166</v>
      </c>
      <c r="S57" s="3285">
        <v>30.0</v>
      </c>
      <c r="T57" s="3295"/>
      <c r="U57" s="3289"/>
      <c r="V57" s="3289"/>
      <c r="W57" s="3290"/>
      <c r="X57" s="3291"/>
      <c r="Y57" s="3226">
        <v>55.0</v>
      </c>
      <c r="Z57" s="3227">
        <v>50.0</v>
      </c>
      <c r="AA57" s="3227">
        <v>34.0</v>
      </c>
    </row>
    <row r="58">
      <c r="A58" s="3222">
        <v>51.0</v>
      </c>
      <c r="B58" s="3223" t="s">
        <v>6218</v>
      </c>
      <c r="C58" s="210" t="str">
        <f t="array" ref="C58">INDEX('51. Mii Brawler'!$A1:$AA205,MATCH(C$1, '51. Mii Brawler'!$A:$A,0),3)</f>
        <v>3-5</v>
      </c>
      <c r="D58" s="210" t="str">
        <f t="array" ref="D58">INDEX('51. Mii Brawler'!$A1:$AA205,MATCH(C$1, '51. Mii Brawler'!$A:$A,0),4)</f>
        <v>45</v>
      </c>
      <c r="E58" s="199" t="str">
        <f t="array" ref="E58">INDEX('51. Mii Brawler'!$A1:$AA205,MATCH(E$1, '51. Mii Brawler'!$A:$A,0),3)</f>
        <v>8-9</v>
      </c>
      <c r="F58" s="199">
        <f t="array" ref="F58">INDEX('51. Mii Brawler'!$A1:$AA205,MATCH(E$1, '51. Mii Brawler'!$A:$A,0),4)</f>
        <v>44</v>
      </c>
      <c r="G58" s="199" t="str">
        <f t="array" ref="G58">INDEX('51. Mii Brawler'!$A1:$AA205,MATCH(G$1, '51. Mii Brawler'!$A:$A,0),3)</f>
        <v>7-9</v>
      </c>
      <c r="H58" s="199">
        <f t="array" ref="H58">INDEX('51. Mii Brawler'!$A1:$AA205,MATCH(G$1, '51. Mii Brawler'!$A:$A,0),4)</f>
        <v>39</v>
      </c>
      <c r="I58" s="199" t="str">
        <f t="array" ref="I58">INDEX('51. Mii Brawler'!$A1:$AA205,MATCH(I$1, '51. Mii Brawler'!$A:$A,0),3)</f>
        <v>6-10</v>
      </c>
      <c r="J58" s="199">
        <f t="array" ref="J58">INDEX('51. Mii Brawler'!$A1:$AA205,MATCH(G$1, '51. Mii Brawler'!$A:$A,0),4)</f>
        <v>39</v>
      </c>
      <c r="K58" s="3277" t="str">
        <f t="array" ref="K58">INDEX('51. Mii Brawler'!$A1:$AA205,MATCH(K$1, '51. Mii Brawler'!$A:$A,0),3)</f>
        <v>16-17</v>
      </c>
      <c r="L58" s="3277">
        <f t="array" ref="L58">INDEX('51. Mii Brawler'!$A1:$AA205,MATCH(K$1, '51. Mii Brawler'!$A:$A,0),4)</f>
        <v>49</v>
      </c>
      <c r="M58" s="3278"/>
      <c r="N58" s="3280"/>
      <c r="O58" s="3224" t="s">
        <v>66</v>
      </c>
      <c r="P58" s="3267" t="s">
        <v>191</v>
      </c>
      <c r="Q58" s="200">
        <v>11.0</v>
      </c>
      <c r="R58" s="199" t="s">
        <v>173</v>
      </c>
      <c r="S58" s="3285">
        <v>18.0</v>
      </c>
      <c r="T58" s="3295"/>
      <c r="U58" s="3289"/>
      <c r="V58" s="3289"/>
      <c r="W58" s="3290"/>
      <c r="X58" s="3291"/>
      <c r="Y58" s="3226">
        <v>56.0</v>
      </c>
      <c r="Z58" s="3228">
        <v>73.0</v>
      </c>
      <c r="AA58" s="3227">
        <v>56.0</v>
      </c>
    </row>
    <row r="59">
      <c r="A59" s="3222">
        <v>52.0</v>
      </c>
      <c r="B59" s="3223" t="s">
        <v>6221</v>
      </c>
      <c r="C59" s="210" t="str">
        <f t="array" ref="C59">INDEX('52. Mii Swordfighter'!$A1:$AA207,MATCH(C$1, '52. Mii Swordfighter'!$A:$A,0),3)</f>
        <v>10-23</v>
      </c>
      <c r="D59" s="210" t="str">
        <f t="array" ref="D59">INDEX('52. Mii Swordfighter'!$A1:$AA207,MATCH(C$1, '52. Mii Swordfighter'!$A:$A,0),4)</f>
        <v>48</v>
      </c>
      <c r="E59" s="199" t="str">
        <f t="array" ref="E59">INDEX('52. Mii Swordfighter'!$A1:$AA207,MATCH(E$1, '52. Mii Swordfighter'!$A:$A,0),3)</f>
        <v>12-13</v>
      </c>
      <c r="F59" s="199">
        <f t="array" ref="F59">INDEX('52. Mii Swordfighter'!$A1:$AA207,MATCH(E$1, '52. Mii Swordfighter'!$A:$A,0),4)</f>
        <v>46</v>
      </c>
      <c r="G59" s="199" t="str">
        <f t="array" ref="G59">INDEX('52. Mii Swordfighter'!$A1:$AA207,MATCH(G$1, '52. Mii Swordfighter'!$A:$A,0),3)</f>
        <v>10-11</v>
      </c>
      <c r="H59" s="199">
        <f t="array" ref="H59">INDEX('52. Mii Swordfighter'!$A1:$AA207,MATCH(G$1, '52. Mii Swordfighter'!$A:$A,0),4)</f>
        <v>37</v>
      </c>
      <c r="I59" s="199" t="str">
        <f t="array" ref="I59">INDEX('52. Mii Swordfighter'!$A1:$AA207,MATCH(I$1, '52. Mii Swordfighter'!$A:$A,0),3)</f>
        <v>11-13</v>
      </c>
      <c r="J59" s="199">
        <f t="array" ref="J59">INDEX('52. Mii Swordfighter'!$A1:$AA207,MATCH(G$1, '52. Mii Swordfighter'!$A:$A,0),4)</f>
        <v>37</v>
      </c>
      <c r="K59" s="3277" t="str">
        <f t="array" ref="K59">INDEX('52. Mii Swordfighter'!$A1:$AA207,MATCH(K$1, '52. Mii Swordfighter'!$A:$A,0),3)</f>
        <v>14-37
(Rehit: 5)</v>
      </c>
      <c r="L59" s="3277">
        <f t="array" ref="L59">INDEX('52. Mii Swordfighter'!$A1:$AA207,MATCH(K$1, '52. Mii Swordfighter'!$A:$A,0),4)</f>
        <v>58</v>
      </c>
      <c r="M59" s="3278"/>
      <c r="N59" s="3280"/>
      <c r="O59" s="3224" t="s">
        <v>79</v>
      </c>
      <c r="P59" s="3224" t="s">
        <v>74</v>
      </c>
      <c r="Q59" s="200">
        <v>9.0</v>
      </c>
      <c r="R59" s="199" t="s">
        <v>173</v>
      </c>
      <c r="S59" s="3285">
        <v>18.0</v>
      </c>
      <c r="T59" s="3295"/>
      <c r="U59" s="3289"/>
      <c r="V59" s="3289"/>
      <c r="W59" s="3290"/>
      <c r="X59" s="3291"/>
      <c r="Y59" s="3226">
        <v>57.0</v>
      </c>
      <c r="Z59" s="3228">
        <v>74.0</v>
      </c>
      <c r="AA59" s="3227">
        <v>58.0</v>
      </c>
    </row>
    <row r="60">
      <c r="A60" s="3222">
        <v>53.0</v>
      </c>
      <c r="B60" s="3223" t="s">
        <v>6222</v>
      </c>
      <c r="C60" s="210" t="str">
        <f t="array" ref="C60">INDEX('53. Mii Gunner'!$A1:$AA209,MATCH(C$1, '53. Mii Gunner'!$A:$A,0),3)</f>
        <v>8-21</v>
      </c>
      <c r="D60" s="210" t="str">
        <f t="array" ref="D60">INDEX('53. Mii Gunner'!$A1:$AA209,MATCH(C$1, '53. Mii Gunner'!$A:$A,0),4)</f>
        <v>41</v>
      </c>
      <c r="E60" s="199" t="str">
        <f t="array" ref="E60">INDEX('53. Mii Gunner'!$A1:$AA209,MATCH(E$1, '53. Mii Gunner'!$A:$A,0),3)</f>
        <v>12-16</v>
      </c>
      <c r="F60" s="199" t="str">
        <f t="array" ref="F60">INDEX('53. Mii Gunner'!$A1:$AA209,MATCH(E$1, '53. Mii Gunner'!$A:$A,0),4)</f>
        <v>43</v>
      </c>
      <c r="G60" s="199" t="str">
        <f t="array" ref="G60">INDEX('53. Mii Gunner'!$A1:$AA209,MATCH(G$1, '53. Mii Gunner'!$A:$A,0),3)</f>
        <v>9-10</v>
      </c>
      <c r="H60" s="199">
        <f t="array" ref="H60">INDEX('53. Mii Gunner'!$A1:$AA209,MATCH(G$1, '53. Mii Gunner'!$A:$A,0),4)</f>
        <v>47</v>
      </c>
      <c r="I60" s="199" t="str">
        <f t="array" ref="I60">INDEX('53. Mii Gunner'!$A1:$AA209,MATCH(I$1, '53. Mii Gunner'!$A:$A,0),3)</f>
        <v>17</v>
      </c>
      <c r="J60" s="199">
        <f t="array" ref="J60">INDEX('53. Mii Gunner'!$A1:$AA209,MATCH(G$1, '53. Mii Gunner'!$A:$A,0),4)</f>
        <v>47</v>
      </c>
      <c r="K60" s="3277" t="str">
        <f t="array" ref="K60">INDEX('53. Mii Gunner'!$A1:$AA209,MATCH(K$1, '53. Mii Gunner'!$A:$A,0),3)</f>
        <v>20-21</v>
      </c>
      <c r="L60" s="3277">
        <f t="array" ref="L60">INDEX('53. Mii Gunner'!$A1:$AA209,MATCH(K$1, '53. Mii Gunner'!$A:$A,0),4)</f>
        <v>54</v>
      </c>
      <c r="M60" s="3278"/>
      <c r="N60" s="3280"/>
      <c r="O60" s="3224" t="s">
        <v>191</v>
      </c>
      <c r="P60" s="3224" t="s">
        <v>74</v>
      </c>
      <c r="Q60" s="200">
        <v>11.0</v>
      </c>
      <c r="R60" s="199" t="s">
        <v>206</v>
      </c>
      <c r="S60" s="3285">
        <v>17.0</v>
      </c>
      <c r="T60" s="3295"/>
      <c r="U60" s="3289"/>
      <c r="V60" s="3289"/>
      <c r="W60" s="3290"/>
      <c r="X60" s="3291"/>
      <c r="Y60" s="3226">
        <v>58.0</v>
      </c>
      <c r="Z60" s="3228">
        <v>75.0</v>
      </c>
      <c r="AA60" s="3227">
        <v>57.0</v>
      </c>
    </row>
    <row r="61">
      <c r="A61" s="3222">
        <v>54.0</v>
      </c>
      <c r="B61" s="3213" t="s">
        <v>6223</v>
      </c>
      <c r="C61" s="210" t="str">
        <f t="array" ref="C61">INDEX('54. Palutena'!$A1:$AA200,MATCH(C$1, '54. Palutena'!$A:$A,0),3)</f>
        <v>5-27
(Rehit: 4)</v>
      </c>
      <c r="D61" s="210" t="str">
        <f t="array" ref="D61">INDEX('54. Palutena'!$A1:$AA200,MATCH(C$1, '54. Palutena'!$A:$A,0),4)</f>
        <v>51</v>
      </c>
      <c r="E61" s="199" t="str">
        <f t="array" ref="E61">INDEX('54. Palutena'!$A1:$AA200,MATCH(E$1, '54. Palutena'!$A:$A,0),3)</f>
        <v>9-11</v>
      </c>
      <c r="F61" s="199">
        <f t="array" ref="F61">INDEX('54. Palutena'!$A1:$AA200,MATCH(E$1, '54. Palutena'!$A:$A,0),4)</f>
        <v>44</v>
      </c>
      <c r="G61" s="199" t="str">
        <f t="array" ref="G61">INDEX('54. Palutena'!$A1:$AA200,MATCH(G$1, '54. Palutena'!$A:$A,0),3)</f>
        <v>8-10</v>
      </c>
      <c r="H61" s="199">
        <f t="array" ref="H61">INDEX('54. Palutena'!$A1:$AA200,MATCH(G$1, '54. Palutena'!$A:$A,0),4)</f>
        <v>49</v>
      </c>
      <c r="I61" s="199" t="str">
        <f t="array" ref="I61">INDEX('54. Palutena'!$A1:$AA200,MATCH(I$1, '54. Palutena'!$A:$A,0),3)</f>
        <v>10-22
(Rehit: 3)</v>
      </c>
      <c r="J61" s="199">
        <f t="array" ref="J61">INDEX('54. Palutena'!$A1:$AA200,MATCH(G$1, '54. Palutena'!$A:$A,0),4)</f>
        <v>49</v>
      </c>
      <c r="K61" s="3277" t="str">
        <f t="array" ref="K61">INDEX('54. Palutena'!$A1:$AA200,MATCH(K$1, '54. Palutena'!$A:$A,0),3)</f>
        <v>10-11</v>
      </c>
      <c r="L61" s="3277">
        <f t="array" ref="L61">INDEX('54. Palutena'!$A1:$AA200,MATCH(K$1, '54. Palutena'!$A:$A,0),4)</f>
        <v>58</v>
      </c>
      <c r="M61" s="3278"/>
      <c r="N61" s="3280"/>
      <c r="O61" s="3224" t="s">
        <v>74</v>
      </c>
      <c r="P61" s="3224" t="s">
        <v>145</v>
      </c>
      <c r="Q61" s="200">
        <v>10.0</v>
      </c>
      <c r="R61" s="199" t="s">
        <v>166</v>
      </c>
      <c r="S61" s="3285">
        <v>11.0</v>
      </c>
      <c r="T61" s="3295"/>
      <c r="U61" s="3289"/>
      <c r="V61" s="3289"/>
      <c r="W61" s="3290"/>
      <c r="X61" s="3291"/>
      <c r="Y61" s="3226">
        <v>59.0</v>
      </c>
      <c r="Z61" s="3227">
        <v>51.0</v>
      </c>
      <c r="AA61" s="3227">
        <v>21.0</v>
      </c>
    </row>
    <row r="62">
      <c r="A62" s="3212">
        <v>55.0</v>
      </c>
      <c r="B62" s="3223" t="s">
        <v>5908</v>
      </c>
      <c r="C62" s="210" t="str">
        <f t="array" ref="C62">INDEX('55. Pac-Man'!$A1:$AA201,MATCH(C$1, '55. Pac-Man'!$A:$A,0),3)</f>
        <v>3-5</v>
      </c>
      <c r="D62" s="210" t="str">
        <f t="array" ref="D62">INDEX('55. Pac-Man'!$A1:$AA201,MATCH(C$1, '55. Pac-Man'!$A:$A,0),4)</f>
        <v>51</v>
      </c>
      <c r="E62" s="199" t="str">
        <f t="array" ref="E62">INDEX('55. Pac-Man'!$A1:$AA201,MATCH(E$1, '55. Pac-Man'!$A:$A,0),3)</f>
        <v>5-8</v>
      </c>
      <c r="F62" s="199">
        <f t="array" ref="F62">INDEX('55. Pac-Man'!$A1:$AA201,MATCH(E$1, '55. Pac-Man'!$A:$A,0),4)</f>
        <v>25</v>
      </c>
      <c r="G62" s="199" t="str">
        <f t="array" ref="G62">INDEX('55. Pac-Man'!$A1:$AA201,MATCH(G$1, '55. Pac-Man'!$A:$A,0),3)</f>
        <v>9-11</v>
      </c>
      <c r="H62" s="199">
        <f t="array" ref="H62">INDEX('55. Pac-Man'!$A1:$AA201,MATCH(G$1, '55. Pac-Man'!$A:$A,0),4)</f>
        <v>40</v>
      </c>
      <c r="I62" s="199" t="str">
        <f t="array" ref="I62">INDEX('55. Pac-Man'!$A1:$AA201,MATCH(I$1, '55. Pac-Man'!$A:$A,0),3)</f>
        <v>9-16</v>
      </c>
      <c r="J62" s="199">
        <f t="array" ref="J62">INDEX('55. Pac-Man'!$A1:$AA201,MATCH(G$1, '55. Pac-Man'!$A:$A,0),4)</f>
        <v>40</v>
      </c>
      <c r="K62" s="3277" t="str">
        <f t="array" ref="K62">INDEX('55. Pac-Man'!$A1:$AA201,MATCH(K$1, '55. Pac-Man'!$A:$A,0),3)</f>
        <v>6-7, 13-14, 
20-21</v>
      </c>
      <c r="L62" s="3277" t="str">
        <f t="array" ref="L62">INDEX('55. Pac-Man'!$A1:$AA201,MATCH(K$1, '55. Pac-Man'!$A:$A,0),4)</f>
        <v>49</v>
      </c>
      <c r="M62" s="3278"/>
      <c r="N62" s="3280"/>
      <c r="O62" s="3224" t="s">
        <v>145</v>
      </c>
      <c r="P62" s="3224" t="s">
        <v>173</v>
      </c>
      <c r="Q62" s="200">
        <v>13.0</v>
      </c>
      <c r="R62" s="199" t="s">
        <v>173</v>
      </c>
      <c r="S62" s="3285">
        <v>12.0</v>
      </c>
      <c r="T62" s="3295"/>
      <c r="U62" s="3289"/>
      <c r="V62" s="3289"/>
      <c r="W62" s="3290"/>
      <c r="X62" s="3291"/>
      <c r="Y62" s="3226">
        <v>60.0</v>
      </c>
      <c r="Z62" s="3227">
        <v>52.0</v>
      </c>
      <c r="AA62" s="3227">
        <v>46.0</v>
      </c>
    </row>
    <row r="63">
      <c r="A63" s="3222">
        <v>56.0</v>
      </c>
      <c r="B63" s="3241" t="s">
        <v>6224</v>
      </c>
      <c r="C63" s="210" t="str">
        <f t="array" ref="C63">INDEX('56. Robin'!$A1:$AA196,MATCH(C$1, '56. Robin'!$A:$A,0),3)</f>
        <v>9-12</v>
      </c>
      <c r="D63" s="210" t="str">
        <f t="array" ref="D63">INDEX('56. Robin'!$A1:$AA196,MATCH(C$1, '56. Robin'!$A:$A,0),4)</f>
        <v>49</v>
      </c>
      <c r="E63" s="199" t="str">
        <f t="array" ref="E63">INDEX('56. Robin'!$A1:$AA196,MATCH(E$1, '56. Robin'!$A:$A,0),3)</f>
        <v>12-15</v>
      </c>
      <c r="F63" s="199">
        <f t="array" ref="F63">INDEX('56. Robin'!$A1:$AA196,MATCH(E$1, '56. Robin'!$A:$A,0),4)</f>
        <v>33</v>
      </c>
      <c r="G63" s="199" t="str">
        <f t="array" ref="G63">INDEX('56. Robin'!$A1:$AA196,MATCH(G$1, '56. Robin'!$A:$A,0),3)</f>
        <v>9-10</v>
      </c>
      <c r="H63" s="199">
        <f t="array" ref="H63">INDEX('56. Robin'!$A1:$AA196,MATCH(G$1, '56. Robin'!$A:$A,0),4)</f>
        <v>39</v>
      </c>
      <c r="I63" s="199" t="str">
        <f t="array" ref="I63">INDEX('56. Robin'!$A1:$AA196,MATCH(I$1, '56. Robin'!$A:$A,0),3)</f>
        <v>10-13</v>
      </c>
      <c r="J63" s="199">
        <f t="array" ref="J63">INDEX('56. Robin'!$A1:$AA196,MATCH(G$1, '56. Robin'!$A:$A,0),4)</f>
        <v>39</v>
      </c>
      <c r="K63" s="3277" t="str">
        <f t="array" ref="K63">INDEX('56. Robin'!$A1:$AA196,MATCH(K$1, '56. Robin'!$A:$A,0),3)</f>
        <v>13-15</v>
      </c>
      <c r="L63" s="3277">
        <f t="array" ref="L63">INDEX('56. Robin'!$A1:$AA196,MATCH(K$1, '56. Robin'!$A:$A,0),4)</f>
        <v>59</v>
      </c>
      <c r="M63" s="3278"/>
      <c r="N63" s="3280"/>
      <c r="O63" s="3224" t="s">
        <v>191</v>
      </c>
      <c r="P63" s="3224" t="s">
        <v>191</v>
      </c>
      <c r="Q63" s="200">
        <v>11.0</v>
      </c>
      <c r="R63" s="199" t="s">
        <v>191</v>
      </c>
      <c r="S63" s="3285">
        <v>16.0</v>
      </c>
      <c r="T63" s="3295"/>
      <c r="U63" s="3289"/>
      <c r="V63" s="3289"/>
      <c r="W63" s="3290"/>
      <c r="X63" s="3291"/>
      <c r="Y63" s="3226">
        <v>61.0</v>
      </c>
      <c r="Z63" s="3227">
        <v>53.0</v>
      </c>
      <c r="AA63" s="3227">
        <v>24.0</v>
      </c>
    </row>
    <row r="64">
      <c r="A64" s="3222">
        <v>57.0</v>
      </c>
      <c r="B64" s="3213" t="s">
        <v>6225</v>
      </c>
      <c r="C64" s="210" t="str">
        <f t="array" ref="C64">INDEX('57. Shulk'!$A1:$AA205,MATCH(C$1, '57. Shulk'!$A:$A,0),3)</f>
        <v>13-30</v>
      </c>
      <c r="D64" s="210" t="str">
        <f t="array" ref="D64">INDEX('57. Shulk'!$A1:$AA205,MATCH(C$1, '57. Shulk'!$A:$A,0),4)</f>
        <v>59</v>
      </c>
      <c r="E64" s="199" t="str">
        <f t="array" ref="E64">INDEX('57. Shulk'!$A1:$AA205,MATCH(E$1, '57. Shulk'!$A:$A,0),3)</f>
        <v>14-18</v>
      </c>
      <c r="F64" s="199">
        <f t="array" ref="F64">INDEX('57. Shulk'!$A1:$AA205,MATCH(E$1, '57. Shulk'!$A:$A,0),4)</f>
        <v>41</v>
      </c>
      <c r="G64" s="199" t="str">
        <f t="array" ref="G64">INDEX('57. Shulk'!$A1:$AA205,MATCH(G$1, '57. Shulk'!$A:$A,0),3)</f>
        <v>19-21</v>
      </c>
      <c r="H64" s="199">
        <f t="array" ref="H64">INDEX('57. Shulk'!$A1:$AA205,MATCH(G$1, '57. Shulk'!$A:$A,0),4)</f>
        <v>54</v>
      </c>
      <c r="I64" s="199" t="str">
        <f t="array" ref="I64">INDEX('57. Shulk'!$A1:$AA205,MATCH(I$1, '57. Shulk'!$A:$A,0),3)</f>
        <v>14-16</v>
      </c>
      <c r="J64" s="199">
        <f t="array" ref="J64">INDEX('57. Shulk'!$A1:$AA205,MATCH(G$1, '57. Shulk'!$A:$A,0),4)</f>
        <v>54</v>
      </c>
      <c r="K64" s="3277" t="str">
        <f t="array" ref="K64">INDEX('57. Shulk'!$A1:$AA205,MATCH(K$1, '57. Shulk'!$A:$A,0),3)</f>
        <v>14-16</v>
      </c>
      <c r="L64" s="3277">
        <f t="array" ref="L64">INDEX('57. Shulk'!$A1:$AA205,MATCH(K$1, '57. Shulk'!$A:$A,0),4)</f>
        <v>60</v>
      </c>
      <c r="M64" s="3278"/>
      <c r="N64" s="3280"/>
      <c r="O64" s="3224" t="s">
        <v>66</v>
      </c>
      <c r="P64" s="3224" t="s">
        <v>173</v>
      </c>
      <c r="Q64" s="200">
        <v>11.0</v>
      </c>
      <c r="R64" s="199" t="s">
        <v>79</v>
      </c>
      <c r="S64" s="3285">
        <v>14.0</v>
      </c>
      <c r="T64" s="3295"/>
      <c r="U64" s="3289"/>
      <c r="V64" s="3289"/>
      <c r="W64" s="3290"/>
      <c r="X64" s="3291"/>
      <c r="Y64" s="3226">
        <v>62.0</v>
      </c>
      <c r="Z64" s="3227">
        <v>54.0</v>
      </c>
      <c r="AA64" s="3227">
        <v>42.0</v>
      </c>
    </row>
    <row r="65">
      <c r="A65" s="3222">
        <v>58.0</v>
      </c>
      <c r="B65" s="3223" t="s">
        <v>6230</v>
      </c>
      <c r="C65" s="210" t="str">
        <f t="array" ref="C65">INDEX('58. Bowser Jr.'!$A1:$AA196,MATCH(C$1, '58. Bowser Jr.'!$A:$A,0),3)</f>
        <v>7-8</v>
      </c>
      <c r="D65" s="210" t="str">
        <f t="array" ref="D65">INDEX('58. Bowser Jr.'!$A1:$AA196,MATCH(C$1, '58. Bowser Jr.'!$A:$A,0),4)</f>
        <v>43</v>
      </c>
      <c r="E65" s="199" t="str">
        <f t="array" ref="E65">INDEX('58. Bowser Jr.'!$A1:$AA196,MATCH(E$1, '58. Bowser Jr.'!$A:$A,0),3)</f>
        <v>10-13</v>
      </c>
      <c r="F65" s="199">
        <f t="array" ref="F65">INDEX('58. Bowser Jr.'!$A1:$AA196,MATCH(E$1, '58. Bowser Jr.'!$A:$A,0),4)</f>
        <v>43</v>
      </c>
      <c r="G65" s="199" t="str">
        <f t="array" ref="G65">INDEX('58. Bowser Jr.'!$A1:$AA196,MATCH(G$1, '58. Bowser Jr.'!$A:$A,0),3)</f>
        <v>12-13</v>
      </c>
      <c r="H65" s="199">
        <f t="array" ref="H65">INDEX('58. Bowser Jr.'!$A1:$AA196,MATCH(G$1, '58. Bowser Jr.'!$A:$A,0),4)</f>
        <v>45</v>
      </c>
      <c r="I65" s="199" t="str">
        <f t="array" ref="I65">INDEX('58. Bowser Jr.'!$A1:$AA196,MATCH(I$1, '58. Bowser Jr.'!$A:$A,0),3)</f>
        <v>6-9</v>
      </c>
      <c r="J65" s="199">
        <f t="array" ref="J65">INDEX('58. Bowser Jr.'!$A1:$AA196,MATCH(G$1, '58. Bowser Jr.'!$A:$A,0),4)</f>
        <v>45</v>
      </c>
      <c r="K65" s="3277" t="str">
        <f t="array" ref="K65">INDEX('58. Bowser Jr.'!$A1:$AA196,MATCH(K$1, '58. Bowser Jr.'!$A:$A,0),3)</f>
        <v>15-38
(Rehit: 3)</v>
      </c>
      <c r="L65" s="3277" t="str">
        <f t="array" ref="L65">INDEX('58. Bowser Jr.'!$A1:$AA196,MATCH(K$1, '58. Bowser Jr.'!$A:$A,0),4)</f>
        <v>56</v>
      </c>
      <c r="M65" s="3278"/>
      <c r="N65" s="3280"/>
      <c r="O65" s="3224" t="s">
        <v>79</v>
      </c>
      <c r="P65" s="3224" t="s">
        <v>225</v>
      </c>
      <c r="Q65" s="200">
        <v>14.0</v>
      </c>
      <c r="R65" s="199" t="s">
        <v>79</v>
      </c>
      <c r="S65" s="3285">
        <v>15.0</v>
      </c>
      <c r="T65" s="3295"/>
      <c r="U65" s="3289"/>
      <c r="V65" s="3289"/>
      <c r="W65" s="3290"/>
      <c r="X65" s="3291"/>
      <c r="Y65" s="3226">
        <v>63.0</v>
      </c>
      <c r="Z65" s="3227">
        <v>55.0</v>
      </c>
      <c r="AA65" s="3227">
        <v>7.0</v>
      </c>
    </row>
    <row r="66">
      <c r="A66" s="3212">
        <v>59.0</v>
      </c>
      <c r="B66" s="3223" t="s">
        <v>6231</v>
      </c>
      <c r="C66" s="210" t="str">
        <f t="array" ref="C66">INDEX('59. Duck Hunt'!$A1:$AA201,MATCH(C$1, '59. Duck Hunt'!$A:$A,0),3)</f>
        <v>6-8</v>
      </c>
      <c r="D66" s="210" t="str">
        <f t="array" ref="D66">INDEX('59. Duck Hunt'!$A1:$AA201,MATCH(C$1, '59. Duck Hunt'!$A:$A,0),4)</f>
        <v>55</v>
      </c>
      <c r="E66" s="199" t="str">
        <f t="array" ref="E66">INDEX('59. Duck Hunt'!$A1:$AA201,MATCH(E$1, '59. Duck Hunt'!$A:$A,0),3)</f>
        <v>7</v>
      </c>
      <c r="F66" s="199" t="str">
        <f t="array" ref="F66">INDEX('59. Duck Hunt'!$A1:$AA201,MATCH(E$1, '59. Duck Hunt'!$A:$A,0),4)</f>
        <v>44</v>
      </c>
      <c r="G66" s="199" t="str">
        <f t="array" ref="G66">INDEX('59. Duck Hunt'!$A1:$AA201,MATCH(G$1, '59. Duck Hunt'!$A:$A,0),3)</f>
        <v>7-8</v>
      </c>
      <c r="H66" s="199">
        <f t="array" ref="H66">INDEX('59. Duck Hunt'!$A1:$AA201,MATCH(G$1, '59. Duck Hunt'!$A:$A,0),4)</f>
        <v>41</v>
      </c>
      <c r="I66" s="199" t="str">
        <f t="array" ref="I66">INDEX('59. Duck Hunt'!$A1:$AA201,MATCH(I$1, '59. Duck Hunt'!$A:$A,0),3)</f>
        <v>6-7</v>
      </c>
      <c r="J66" s="199">
        <f t="array" ref="J66">INDEX('59. Duck Hunt'!$A1:$AA201,MATCH(G$1, '59. Duck Hunt'!$A:$A,0),4)</f>
        <v>41</v>
      </c>
      <c r="K66" s="3277" t="str">
        <f t="array" ref="K66">INDEX('59. Duck Hunt'!$A1:$AA201,MATCH(K$1, '59. Duck Hunt'!$A:$A,0),3)</f>
        <v>14-15</v>
      </c>
      <c r="L66" s="3277" t="str">
        <f t="array" ref="L66">INDEX('59. Duck Hunt'!$A1:$AA201,MATCH(K$1, '59. Duck Hunt'!$A:$A,0),4)</f>
        <v>49</v>
      </c>
      <c r="M66" s="3278"/>
      <c r="N66" s="3280"/>
      <c r="O66" s="3224" t="s">
        <v>173</v>
      </c>
      <c r="P66" s="3224" t="s">
        <v>79</v>
      </c>
      <c r="Q66" s="200">
        <v>14.0</v>
      </c>
      <c r="R66" s="199" t="s">
        <v>191</v>
      </c>
      <c r="S66" s="3285">
        <v>15.0</v>
      </c>
      <c r="T66" s="3295"/>
      <c r="U66" s="3289"/>
      <c r="V66" s="3289"/>
      <c r="W66" s="3290"/>
      <c r="X66" s="3291"/>
      <c r="Y66" s="3226">
        <v>64.0</v>
      </c>
      <c r="Z66" s="3227">
        <v>56.0</v>
      </c>
      <c r="AA66" s="3227">
        <v>35.0</v>
      </c>
    </row>
    <row r="67">
      <c r="A67" s="3222">
        <v>60.0</v>
      </c>
      <c r="B67" s="3223" t="s">
        <v>6232</v>
      </c>
      <c r="C67" s="210" t="str">
        <f t="array" ref="C67">INDEX('60. Ryu'!$A1:$AA212,MATCH(C$1, '60. Ryu'!$A:$A,0),3)</f>
        <v>4-6</v>
      </c>
      <c r="D67" s="210" t="str">
        <f t="array" ref="D67">INDEX('60. Ryu'!$A1:$AA212,MATCH(C$1, '60. Ryu'!$A:$A,0),4)</f>
        <v>35</v>
      </c>
      <c r="E67" s="199" t="str">
        <f t="array" ref="E67">INDEX('60. Ryu'!$A1:$AA212,MATCH(E$1, '60. Ryu'!$A:$A,0),3)</f>
        <v>8-9</v>
      </c>
      <c r="F67" s="199" t="str">
        <f t="array" ref="F67">INDEX('60. Ryu'!$A1:$AA212,MATCH(E$1, '60. Ryu'!$A:$A,0),4)</f>
        <v>36</v>
      </c>
      <c r="G67" s="199" t="str">
        <f t="array" ref="G67">INDEX('60. Ryu'!$A1:$AA212,MATCH(G$1, '60. Ryu'!$A:$A,0),3)</f>
        <v>8-9</v>
      </c>
      <c r="H67" s="199">
        <f t="array" ref="H67">INDEX('60. Ryu'!$A1:$AA212,MATCH(G$1, '60. Ryu'!$A:$A,0),4)</f>
        <v>41</v>
      </c>
      <c r="I67" s="199" t="str">
        <f t="array" ref="I67">INDEX('60. Ryu'!$A1:$AA212,MATCH(I$1, '60. Ryu'!$A:$A,0),3)</f>
        <v>6-7</v>
      </c>
      <c r="J67" s="199">
        <f t="array" ref="J67">INDEX('60. Ryu'!$A1:$AA212,MATCH(G$1, '60. Ryu'!$A:$A,0),4)</f>
        <v>41</v>
      </c>
      <c r="K67" s="3277" t="str">
        <f t="array" ref="K67">INDEX('60. Ryu'!$A1:$AA212,MATCH(K$1, '60. Ryu'!$A:$A,0),3)</f>
        <v>8-12</v>
      </c>
      <c r="L67" s="3277">
        <f t="array" ref="L67">INDEX('60. Ryu'!$A1:$AA212,MATCH(K$1, '60. Ryu'!$A:$A,0),4)</f>
        <v>45</v>
      </c>
      <c r="M67" s="3278"/>
      <c r="N67" s="3280"/>
      <c r="O67" s="3224" t="s">
        <v>229</v>
      </c>
      <c r="P67" s="3224" t="s">
        <v>191</v>
      </c>
      <c r="Q67" s="200">
        <v>10.0</v>
      </c>
      <c r="R67" s="199" t="s">
        <v>191</v>
      </c>
      <c r="S67" s="3285">
        <v>15.0</v>
      </c>
      <c r="T67" s="3295"/>
      <c r="U67" s="3289"/>
      <c r="V67" s="3289"/>
      <c r="W67" s="3290"/>
      <c r="X67" s="3291"/>
      <c r="Y67" s="3226">
        <v>65.0</v>
      </c>
      <c r="Z67" s="3227">
        <v>57.0</v>
      </c>
      <c r="AA67" s="3227">
        <v>52.0</v>
      </c>
    </row>
    <row r="68">
      <c r="A68" s="3222" t="s">
        <v>4132</v>
      </c>
      <c r="B68" s="3223" t="s">
        <v>6233</v>
      </c>
      <c r="C68" s="3294"/>
      <c r="D68" s="3294"/>
      <c r="E68" s="200"/>
      <c r="F68" s="200"/>
      <c r="G68" s="200"/>
      <c r="H68" s="200"/>
      <c r="I68" s="200"/>
      <c r="J68" s="200"/>
      <c r="K68" s="3278"/>
      <c r="L68" s="3278"/>
      <c r="M68" s="3278"/>
      <c r="N68" s="3280"/>
      <c r="O68" s="3224" t="s">
        <v>229</v>
      </c>
      <c r="P68" s="3224" t="s">
        <v>191</v>
      </c>
      <c r="Q68" s="200">
        <v>10.0</v>
      </c>
      <c r="R68" s="199" t="s">
        <v>191</v>
      </c>
      <c r="S68" s="3285">
        <v>15.0</v>
      </c>
      <c r="T68" s="3295"/>
      <c r="U68" s="3289"/>
      <c r="V68" s="3289"/>
      <c r="W68" s="3290"/>
      <c r="X68" s="3291"/>
      <c r="Y68" s="3226">
        <v>66.0</v>
      </c>
      <c r="Z68" s="3228">
        <v>81.0</v>
      </c>
      <c r="AA68" s="3227" t="s">
        <v>504</v>
      </c>
    </row>
    <row r="69">
      <c r="A69" s="3212">
        <v>61.0</v>
      </c>
      <c r="B69" s="3223" t="s">
        <v>6234</v>
      </c>
      <c r="C69" s="210" t="str">
        <f t="array" ref="C69">INDEX('61. Cloud'!$A1:$AA204,MATCH(C$1, '61. Cloud'!$A:$A,0),3)</f>
        <v>5-15</v>
      </c>
      <c r="D69" s="210" t="str">
        <f t="array" ref="D69">INDEX('61. Cloud'!$A1:$AA204,MATCH(C$1, '61. Cloud'!$A:$A,0),4)</f>
        <v>38</v>
      </c>
      <c r="E69" s="199" t="str">
        <f t="array" ref="E69">INDEX('61. Cloud'!$A1:$AA204,MATCH(E$1, '61. Cloud'!$A:$A,0),3)</f>
        <v>18-19</v>
      </c>
      <c r="F69" s="199">
        <f t="array" ref="F69">INDEX('61. Cloud'!$A1:$AA204,MATCH(E$1, '61. Cloud'!$A:$A,0),4)</f>
        <v>53</v>
      </c>
      <c r="G69" s="199" t="str">
        <f t="array" ref="G69">INDEX('61. Cloud'!$A1:$AA204,MATCH(G$1, '61. Cloud'!$A:$A,0),3)</f>
        <v>11-12</v>
      </c>
      <c r="H69" s="199">
        <f t="array" ref="H69">INDEX('61. Cloud'!$A1:$AA204,MATCH(G$1, '61. Cloud'!$A:$A,0),4)</f>
        <v>41</v>
      </c>
      <c r="I69" s="199" t="str">
        <f t="array" ref="I69">INDEX('61. Cloud'!$A1:$AA204,MATCH(I$1, '61. Cloud'!$A:$A,0),3)</f>
        <v>8-9</v>
      </c>
      <c r="J69" s="199">
        <f t="array" ref="J69">INDEX('61. Cloud'!$A1:$AA204,MATCH(G$1, '61. Cloud'!$A:$A,0),4)</f>
        <v>41</v>
      </c>
      <c r="K69" s="3277" t="str">
        <f t="array" ref="K69">INDEX('61. Cloud'!$A1:$AA204,MATCH(K$1, '61. Cloud'!$A:$A,0),3)</f>
        <v>11-13</v>
      </c>
      <c r="L69" s="3277" t="str">
        <f t="array" ref="L69">INDEX('61. Cloud'!$A1:$AA204,MATCH(K$1, '61. Cloud'!$A:$A,0),4)</f>
        <v>64</v>
      </c>
      <c r="M69" s="3278"/>
      <c r="N69" s="3280"/>
      <c r="O69" s="3224" t="s">
        <v>79</v>
      </c>
      <c r="P69" s="3224" t="s">
        <v>191</v>
      </c>
      <c r="Q69" s="200">
        <v>8.0</v>
      </c>
      <c r="R69" s="199" t="s">
        <v>79</v>
      </c>
      <c r="S69" s="3285">
        <v>16.0</v>
      </c>
      <c r="T69" s="3295"/>
      <c r="U69" s="3289"/>
      <c r="V69" s="3289"/>
      <c r="W69" s="3290"/>
      <c r="X69" s="3291"/>
      <c r="Y69" s="3226">
        <v>67.0</v>
      </c>
      <c r="Z69" s="3227">
        <v>58.0</v>
      </c>
      <c r="AA69" s="3227">
        <v>53.0</v>
      </c>
    </row>
    <row r="70">
      <c r="A70" s="3212">
        <v>62.0</v>
      </c>
      <c r="B70" s="3223" t="s">
        <v>6239</v>
      </c>
      <c r="C70" s="3277" t="str">
        <f t="array" ref="C70">INDEX('62. Corrin'!$A1:$AA197,MATCH(C$1, '62. Corrin'!$A:$A,0),3)</f>
        <v>6-7</v>
      </c>
      <c r="D70" s="3277">
        <f t="array" ref="D70">INDEX('62. Corrin'!$A1:$AA197,MATCH(C$1, '62. Corrin'!$A:$A,0),4)</f>
        <v>46</v>
      </c>
      <c r="E70" s="3277" t="str">
        <f t="array" ref="E70">INDEX('62. Corrin'!$A1:$AA197,MATCH(E$1, '62. Corrin'!$A:$A,0),3)</f>
        <v>9-12</v>
      </c>
      <c r="F70" s="3277">
        <f t="array" ref="F70">INDEX('62. Corrin'!$A1:$AA197,MATCH(E$1, '62. Corrin'!$A:$A,0),4)</f>
        <v>35</v>
      </c>
      <c r="G70" s="3277" t="str">
        <f t="array" ref="G70">INDEX('62. Corrin'!$A1:$AA197,MATCH(G$1, '62. Corrin'!$A:$A,0),3)</f>
        <v>13</v>
      </c>
      <c r="H70" s="3277">
        <f t="array" ref="H70">INDEX('62. Corrin'!$A1:$AA197,MATCH(G$1, '62. Corrin'!$A:$A,0),4)</f>
        <v>41</v>
      </c>
      <c r="I70" s="3277" t="str">
        <f t="array" ref="I70">INDEX('62. Corrin'!$A1:$AA197,MATCH(I$1, '62. Corrin'!$A:$A,0),3)</f>
        <v>7-12</v>
      </c>
      <c r="J70" s="3277">
        <f t="array" ref="J70">INDEX('62. Corrin'!$A1:$AA197,MATCH(G$1, '62. Corrin'!$A:$A,0),4)</f>
        <v>41</v>
      </c>
      <c r="K70" s="3277" t="str">
        <f t="array" ref="K70">INDEX('62. Corrin'!$A1:$AA197,MATCH(K$1, '62. Corrin'!$A:$A,0),3)</f>
        <v>12-28
(Rehit: 2)</v>
      </c>
      <c r="L70" s="3277">
        <f t="array" ref="L70">INDEX('62. Corrin'!$A1:$AA197,MATCH(K$1, '62. Corrin'!$A:$A,0),4)</f>
        <v>51</v>
      </c>
      <c r="M70" s="3278"/>
      <c r="N70" s="3280"/>
      <c r="O70" s="3224" t="s">
        <v>173</v>
      </c>
      <c r="P70" s="3224" t="s">
        <v>90</v>
      </c>
      <c r="Q70" s="200">
        <v>13.0</v>
      </c>
      <c r="R70" s="199" t="s">
        <v>79</v>
      </c>
      <c r="S70" s="3285">
        <v>26.0</v>
      </c>
      <c r="T70" s="3295"/>
      <c r="U70" s="3289"/>
      <c r="V70" s="3289"/>
      <c r="W70" s="3290"/>
      <c r="X70" s="3291"/>
      <c r="Y70" s="3226">
        <v>68.0</v>
      </c>
      <c r="Z70" s="3227">
        <v>59.0</v>
      </c>
      <c r="AA70" s="3227">
        <v>54.0</v>
      </c>
    </row>
    <row r="71">
      <c r="A71" s="3222">
        <v>63.0</v>
      </c>
      <c r="B71" s="3223" t="s">
        <v>6240</v>
      </c>
      <c r="C71" s="3277" t="str">
        <f t="array" ref="C71">INDEX('63. Bayonetta'!$A1:$AA202,MATCH(C$1, '63. Bayonetta'!$A:$A,0),3)</f>
        <v>9-17</v>
      </c>
      <c r="D71" s="3277" t="str">
        <f t="array" ref="D71">INDEX('63. Bayonetta'!$A1:$AA202,MATCH(C$1, '63. Bayonetta'!$A:$A,0),4)</f>
        <v>32</v>
      </c>
      <c r="E71" s="3277" t="str">
        <f t="array" ref="E71">INDEX('63. Bayonetta'!$A1:$AA202,MATCH(E$1, '63. Bayonetta'!$A:$A,0),3)</f>
        <v>7-9</v>
      </c>
      <c r="F71" s="3277" t="str">
        <f t="array" ref="F71">INDEX('63. Bayonetta'!$A1:$AA202,MATCH(E$1, '63. Bayonetta'!$A:$A,0),4)</f>
        <v>37</v>
      </c>
      <c r="G71" s="3277" t="str">
        <f t="array" ref="G71">INDEX('63. Bayonetta'!$A1:$AA202,MATCH(G$1, '63. Bayonetta'!$A:$A,0),3)</f>
        <v>11-14</v>
      </c>
      <c r="H71" s="3277" t="str">
        <f t="array" ref="H71">INDEX('63. Bayonetta'!$A1:$AA202,MATCH(G$1, '63. Bayonetta'!$A:$A,0),4)</f>
        <v>34</v>
      </c>
      <c r="I71" s="3277" t="str">
        <f t="array" ref="I71">INDEX('63. Bayonetta'!$A1:$AA202,MATCH(I$1, '63. Bayonetta'!$A:$A,0),3)</f>
        <v>9-18</v>
      </c>
      <c r="J71" s="3277" t="str">
        <f t="array" ref="J71">INDEX('63. Bayonetta'!$A1:$AA202,MATCH(G$1, '63. Bayonetta'!$A:$A,0),4)</f>
        <v>34</v>
      </c>
      <c r="K71" s="3277" t="str">
        <f t="array" ref="K71">INDEX('63. Bayonetta'!$A1:$AA202,MATCH(K$1, '63. Bayonetta'!$A:$A,0),3)</f>
        <v>18-24</v>
      </c>
      <c r="L71" s="3277" t="str">
        <f t="array" ref="L71">INDEX('63. Bayonetta'!$A1:$AA202,MATCH(K$1, '63. Bayonetta'!$A:$A,0),4)</f>
        <v>52</v>
      </c>
      <c r="M71" s="3278"/>
      <c r="N71" s="3280"/>
      <c r="O71" s="3224" t="s">
        <v>173</v>
      </c>
      <c r="P71" s="3224" t="s">
        <v>74</v>
      </c>
      <c r="Q71" s="200">
        <v>10.0</v>
      </c>
      <c r="R71" s="199" t="s">
        <v>90</v>
      </c>
      <c r="S71" s="3285">
        <v>30.0</v>
      </c>
      <c r="T71" s="3295"/>
      <c r="U71" s="3289"/>
      <c r="V71" s="3289"/>
      <c r="W71" s="3290"/>
      <c r="X71" s="3291"/>
      <c r="Y71" s="3226">
        <v>69.0</v>
      </c>
      <c r="Z71" s="3227">
        <v>60.0</v>
      </c>
      <c r="AA71" s="3227">
        <v>55.0</v>
      </c>
    </row>
    <row r="72">
      <c r="A72" s="3222">
        <v>64.0</v>
      </c>
      <c r="B72" s="3213" t="s">
        <v>6241</v>
      </c>
      <c r="C72" s="3277" t="str">
        <f t="array" ref="C72">INDEX('64. Inkling'!$A1:$AA216,MATCH(C$1, '64. Inkling'!$A:$A,0),3)</f>
        <v>6-9</v>
      </c>
      <c r="D72" s="3277" t="str">
        <f t="array" ref="D72">INDEX('64. Inkling'!$A1:$AA216,MATCH(C$1, '64. Inkling'!$A:$A,0),4)</f>
        <v>31</v>
      </c>
      <c r="E72" s="3277" t="str">
        <f t="array" ref="E72">INDEX('64. Inkling'!$A1:$AA216,MATCH(E$1, '64. Inkling'!$A:$A,0),3)</f>
        <v>10-11</v>
      </c>
      <c r="F72" s="3277" t="str">
        <f t="array" ref="F72">INDEX('64. Inkling'!$A1:$AA216,MATCH(E$1, '64. Inkling'!$A:$A,0),4)</f>
        <v>41</v>
      </c>
      <c r="G72" s="3277" t="str">
        <f t="array" ref="G72">INDEX('64. Inkling'!$A1:$AA216,MATCH(G$1, '64. Inkling'!$A:$A,0),3)</f>
        <v>7-11</v>
      </c>
      <c r="H72" s="3277" t="str">
        <f t="array" ref="H72">INDEX('64. Inkling'!$A1:$AA216,MATCH(G$1, '64. Inkling'!$A:$A,0),4)</f>
        <v>36</v>
      </c>
      <c r="I72" s="3277" t="str">
        <f t="array" ref="I72">INDEX('64. Inkling'!$A1:$AA216,MATCH(I$1, '64. Inkling'!$A:$A,0),3)</f>
        <v>12-15</v>
      </c>
      <c r="J72" s="3277" t="str">
        <f t="array" ref="J72">INDEX('64. Inkling'!$A1:$AA216,MATCH(G$1, '64. Inkling'!$A:$A,0),4)</f>
        <v>36</v>
      </c>
      <c r="K72" s="3277" t="str">
        <f t="array" ref="K72">INDEX('64. Inkling'!$A1:$AA216,MATCH(K$1, '64. Inkling'!$A:$A,0),3)</f>
        <v>16-17</v>
      </c>
      <c r="L72" s="3277" t="str">
        <f t="array" ref="L72">INDEX('64. Inkling'!$A1:$AA216,MATCH(K$1, '64. Inkling'!$A:$A,0),4)</f>
        <v>61</v>
      </c>
      <c r="M72" s="3278"/>
      <c r="N72" s="3280"/>
      <c r="O72" s="3267" t="s">
        <v>229</v>
      </c>
      <c r="P72" s="3224" t="s">
        <v>74</v>
      </c>
      <c r="Q72" s="200">
        <v>6.0</v>
      </c>
      <c r="R72" s="199" t="s">
        <v>66</v>
      </c>
      <c r="S72" s="3285">
        <v>10.0</v>
      </c>
      <c r="T72" s="3295"/>
      <c r="U72" s="3289"/>
      <c r="V72" s="3289"/>
      <c r="W72" s="3290"/>
      <c r="X72" s="3291"/>
      <c r="Y72" s="3226">
        <v>70.0</v>
      </c>
      <c r="Z72" s="3227">
        <v>61.0</v>
      </c>
      <c r="AA72" s="3227" t="s">
        <v>504</v>
      </c>
    </row>
    <row r="73">
      <c r="A73" s="3222">
        <v>65.0</v>
      </c>
      <c r="B73" s="3223" t="s">
        <v>6242</v>
      </c>
      <c r="C73" s="3277" t="str">
        <f t="array" ref="C73">INDEX('65. Ridley'!$A1:$AA202,MATCH(C$1, '65. Ridley'!$A:$A,0),3)</f>
        <v>8-14</v>
      </c>
      <c r="D73" s="3277" t="str">
        <f t="array" ref="D73">INDEX('65. Ridley'!$A1:$AA202,MATCH(C$1, '65. Ridley'!$A:$A,0),4)</f>
        <v>39</v>
      </c>
      <c r="E73" s="3277" t="str">
        <f t="array" ref="E73">INDEX('65. Ridley'!$A1:$AA202,MATCH(E$1, '65. Ridley'!$A:$A,0),3)</f>
        <v>10-11</v>
      </c>
      <c r="F73" s="3277" t="str">
        <f t="array" ref="F73">INDEX('65. Ridley'!$A1:$AA202,MATCH(E$1, '65. Ridley'!$A:$A,0),4)</f>
        <v>41</v>
      </c>
      <c r="G73" s="3277" t="str">
        <f t="array" ref="G73">INDEX('65. Ridley'!$A1:$AA202,MATCH(G$1, '65. Ridley'!$A:$A,0),3)</f>
        <v>10-12</v>
      </c>
      <c r="H73" s="3277" t="str">
        <f t="array" ref="H73">INDEX('65. Ridley'!$A1:$AA202,MATCH(G$1, '65. Ridley'!$A:$A,0),4)</f>
        <v>43</v>
      </c>
      <c r="I73" s="3277" t="str">
        <f t="array" ref="I73">INDEX('65. Ridley'!$A1:$AA202,MATCH(I$1, '65. Ridley'!$A:$A,0),3)</f>
        <v>11-12</v>
      </c>
      <c r="J73" s="3277" t="str">
        <f t="array" ref="J73">INDEX('65. Ridley'!$A1:$AA202,MATCH(G$1, '65. Ridley'!$A:$A,0),4)</f>
        <v>43</v>
      </c>
      <c r="K73" s="3277" t="str">
        <f t="array" ref="K73">INDEX('65. Ridley'!$A1:$AA202,MATCH(K$1, '65. Ridley'!$A:$A,0),3)</f>
        <v>11-18</v>
      </c>
      <c r="L73" s="3277" t="str">
        <f t="array" ref="L73">INDEX('65. Ridley'!$A1:$AA202,MATCH(K$1, '65. Ridley'!$A:$A,0),4)</f>
        <v>55</v>
      </c>
      <c r="M73" s="3278"/>
      <c r="N73" s="3280"/>
      <c r="O73" s="3224" t="s">
        <v>74</v>
      </c>
      <c r="P73" s="3224" t="s">
        <v>225</v>
      </c>
      <c r="Q73" s="200">
        <v>17.0</v>
      </c>
      <c r="R73" s="199" t="s">
        <v>166</v>
      </c>
      <c r="S73" s="3285">
        <v>32.0</v>
      </c>
      <c r="T73" s="3295"/>
      <c r="U73" s="3289"/>
      <c r="V73" s="3289"/>
      <c r="W73" s="3290"/>
      <c r="X73" s="3291"/>
      <c r="Y73" s="3226">
        <v>71.0</v>
      </c>
      <c r="Z73" s="3227">
        <v>62.0</v>
      </c>
      <c r="AA73" s="3227" t="s">
        <v>504</v>
      </c>
    </row>
    <row r="74">
      <c r="A74" s="3212">
        <v>66.0</v>
      </c>
      <c r="B74" s="3223" t="s">
        <v>6243</v>
      </c>
      <c r="C74" s="3277" t="str">
        <f t="array" ref="C74">INDEX('66. Simon'!$A1:$AA203,MATCH(C$1, '66. Simon'!$A:$A,0),3)</f>
        <v>8-9, 11-12, 
14-15, 17-18, 
20-21, 23-24</v>
      </c>
      <c r="D74" s="3277" t="str">
        <f t="array" ref="D74">INDEX('66. Simon'!$A1:$AA203,MATCH(C$1, '66. Simon'!$A:$A,0),4)</f>
        <v>42</v>
      </c>
      <c r="E74" s="3277" t="str">
        <f t="array" ref="E74">INDEX('66. Simon'!$A1:$AA203,MATCH(E$1, '66. Simon'!$A:$A,0),3)</f>
        <v>14</v>
      </c>
      <c r="F74" s="3277" t="str">
        <f t="array" ref="F74">INDEX('66. Simon'!$A1:$AA203,MATCH(E$1, '66. Simon'!$A:$A,0),4)</f>
        <v>39</v>
      </c>
      <c r="G74" s="3277" t="str">
        <f t="array" ref="G74">INDEX('66. Simon'!$A1:$AA203,MATCH(G$1, '66. Simon'!$A:$A,0),3)</f>
        <v>14-15</v>
      </c>
      <c r="H74" s="3277" t="str">
        <f t="array" ref="H74">INDEX('66. Simon'!$A1:$AA203,MATCH(G$1, '66. Simon'!$A:$A,0),4)</f>
        <v>39</v>
      </c>
      <c r="I74" s="3277" t="str">
        <f t="array" ref="I74">INDEX('66. Simon'!$A1:$AA203,MATCH(I$1, '66. Simon'!$A:$A,0),3)</f>
        <v>14-16</v>
      </c>
      <c r="J74" s="3277" t="str">
        <f t="array" ref="J74">INDEX('66. Simon'!$A1:$AA203,MATCH(G$1, '66. Simon'!$A:$A,0),4)</f>
        <v>39</v>
      </c>
      <c r="K74" s="3277" t="str">
        <f t="array" ref="K74">INDEX('66. Simon'!$A1:$AA203,MATCH(K$1, '66. Simon'!$A:$A,0),3)</f>
        <v>13-14</v>
      </c>
      <c r="L74" s="3277" t="str">
        <f t="array" ref="L74">INDEX('66. Simon'!$A1:$AA203,MATCH(K$1, '66. Simon'!$A:$A,0),4)</f>
        <v>48</v>
      </c>
      <c r="M74" s="3278"/>
      <c r="N74" s="3280"/>
      <c r="O74" s="3224" t="s">
        <v>166</v>
      </c>
      <c r="P74" s="3224" t="s">
        <v>173</v>
      </c>
      <c r="Q74" s="200">
        <v>10.0</v>
      </c>
      <c r="R74" s="199" t="s">
        <v>173</v>
      </c>
      <c r="S74" s="3285">
        <v>26.0</v>
      </c>
      <c r="T74" s="3295"/>
      <c r="U74" s="3289"/>
      <c r="V74" s="3289"/>
      <c r="W74" s="3290"/>
      <c r="X74" s="3291"/>
      <c r="Y74" s="3226">
        <v>72.0</v>
      </c>
      <c r="Z74" s="3227">
        <v>63.0</v>
      </c>
      <c r="AA74" s="3227" t="s">
        <v>504</v>
      </c>
    </row>
    <row r="75">
      <c r="A75" s="3222" t="s">
        <v>4793</v>
      </c>
      <c r="B75" s="3241" t="s">
        <v>6244</v>
      </c>
      <c r="C75" s="3278"/>
      <c r="D75" s="3278"/>
      <c r="E75" s="3278"/>
      <c r="F75" s="3278"/>
      <c r="G75" s="3278"/>
      <c r="H75" s="3278"/>
      <c r="I75" s="3278"/>
      <c r="J75" s="3278"/>
      <c r="K75" s="3278"/>
      <c r="L75" s="3278"/>
      <c r="M75" s="3278"/>
      <c r="N75" s="3280"/>
      <c r="O75" s="3224" t="s">
        <v>166</v>
      </c>
      <c r="P75" s="3224" t="s">
        <v>173</v>
      </c>
      <c r="Q75" s="200">
        <v>10.0</v>
      </c>
      <c r="R75" s="199" t="s">
        <v>173</v>
      </c>
      <c r="S75" s="3285">
        <v>26.0</v>
      </c>
      <c r="T75" s="3295"/>
      <c r="U75" s="3289"/>
      <c r="V75" s="3289"/>
      <c r="W75" s="3290"/>
      <c r="X75" s="3291"/>
      <c r="Y75" s="3226">
        <v>73.0</v>
      </c>
      <c r="Z75" s="3228">
        <v>82.0</v>
      </c>
      <c r="AA75" s="3227" t="s">
        <v>504</v>
      </c>
    </row>
    <row r="76">
      <c r="A76" s="3212">
        <v>67.0</v>
      </c>
      <c r="B76" s="3213" t="s">
        <v>6246</v>
      </c>
      <c r="C76" s="210" t="str">
        <f t="array" ref="C76">INDEX('67. King K.Rool'!$A1:$AA209,MATCH(C$1, '67. King K.Rool'!$A:$A,0),3)</f>
        <v>7-8</v>
      </c>
      <c r="D76" s="210" t="str">
        <f t="array" ref="D76">INDEX('67. King K.Rool'!$A1:$AA209,MATCH(C$1, '67. King K.Rool'!$A:$A,0),4)</f>
        <v>45</v>
      </c>
      <c r="E76" s="199" t="str">
        <f t="array" ref="E76">INDEX('67. King K.Rool'!$A1:$AA209,MATCH(E$1, '67. King K.Rool'!$A:$A,0),3)</f>
        <v>11</v>
      </c>
      <c r="F76" s="199" t="str">
        <f t="array" ref="F76">INDEX('67. King K.Rool'!$A1:$AA209,MATCH(E$1, '67. King K.Rool'!$A:$A,0),4)</f>
        <v>57</v>
      </c>
      <c r="G76" s="199" t="str">
        <f t="array" ref="G76">INDEX('67. King K.Rool'!$A1:$AA209,MATCH(G$1, '67. King K.Rool'!$A:$A,0),3)</f>
        <v>18-20</v>
      </c>
      <c r="H76" s="199" t="str">
        <f t="array" ref="H76">INDEX('67. King K.Rool'!$A1:$AA209,MATCH(G$1, '67. King K.Rool'!$A:$A,0),4)</f>
        <v>59</v>
      </c>
      <c r="I76" s="199" t="str">
        <f t="array" ref="I76">INDEX('67. King K.Rool'!$A1:$AA209,MATCH(I$1, '67. King K.Rool'!$A:$A,0),3)</f>
        <v>7-8</v>
      </c>
      <c r="J76" s="199" t="str">
        <f t="array" ref="J76">INDEX('67. King K.Rool'!$A1:$AA209,MATCH(G$1, '67. King K.Rool'!$A:$A,0),4)</f>
        <v>59</v>
      </c>
      <c r="K76" s="3277" t="str">
        <f t="array" ref="K76">INDEX('67. King K.Rool'!$A1:$AA209,MATCH(K$1, '67. King K.Rool'!$A:$A,0),3)</f>
        <v>14-15</v>
      </c>
      <c r="L76" s="3277" t="str">
        <f t="array" ref="L76">INDEX('67. King K.Rool'!$A1:$AA209,MATCH(K$1, '67. King K.Rool'!$A:$A,0),4)</f>
        <v>61</v>
      </c>
      <c r="M76" s="3278"/>
      <c r="N76" s="3280"/>
      <c r="O76" s="3224" t="s">
        <v>206</v>
      </c>
      <c r="P76" s="3224" t="s">
        <v>191</v>
      </c>
      <c r="Q76" s="200">
        <v>14.0</v>
      </c>
      <c r="R76" s="199" t="s">
        <v>206</v>
      </c>
      <c r="S76" s="3285">
        <v>14.0</v>
      </c>
      <c r="T76" s="3295"/>
      <c r="U76" s="3289"/>
      <c r="V76" s="3289"/>
      <c r="W76" s="3290"/>
      <c r="X76" s="3291"/>
      <c r="Y76" s="3226">
        <v>74.0</v>
      </c>
      <c r="Z76" s="3227">
        <v>64.0</v>
      </c>
      <c r="AA76" s="3227" t="s">
        <v>504</v>
      </c>
    </row>
    <row r="77">
      <c r="A77" s="3222">
        <v>68.0</v>
      </c>
      <c r="B77" s="3223" t="s">
        <v>6247</v>
      </c>
      <c r="C77" s="210" t="str">
        <f t="array" ref="C77">INDEX('68. Isabelle'!$A1:$AA205,MATCH(C$1, '68. Isabelle'!$A:$A,0),3)</f>
        <v>5-7</v>
      </c>
      <c r="D77" s="210" t="str">
        <f t="array" ref="D77">INDEX('68. Isabelle'!$A1:$AA205,MATCH(C$1, '68. Isabelle'!$A:$A,0),4)</f>
        <v>33</v>
      </c>
      <c r="E77" s="199" t="str">
        <f t="array" ref="E77">INDEX('68. Isabelle'!$A1:$AA205,MATCH(E$1, '68. Isabelle'!$A:$A,0),3)</f>
        <v>10-12</v>
      </c>
      <c r="F77" s="199" t="str">
        <f t="array" ref="F77">INDEX('68. Isabelle'!$A1:$AA205,MATCH(E$1, '68. Isabelle'!$A:$A,0),4)</f>
        <v>39</v>
      </c>
      <c r="G77" s="199" t="str">
        <f t="array" ref="G77">INDEX('68. Isabelle'!$A1:$AA205,MATCH(G$1, '68. Isabelle'!$A:$A,0),3)</f>
        <v>13-15</v>
      </c>
      <c r="H77" s="199" t="str">
        <f t="array" ref="H77">INDEX('68. Isabelle'!$A1:$AA205,MATCH(G$1, '68. Isabelle'!$A:$A,0),4)</f>
        <v>35</v>
      </c>
      <c r="I77" s="199" t="str">
        <f t="array" ref="I77">INDEX('68. Isabelle'!$A1:$AA205,MATCH(I$1, '68. Isabelle'!$A:$A,0),3)</f>
        <v>6-7</v>
      </c>
      <c r="J77" s="199" t="str">
        <f t="array" ref="J77">INDEX('68. Isabelle'!$A1:$AA205,MATCH(G$1, '68. Isabelle'!$A:$A,0),4)</f>
        <v>35</v>
      </c>
      <c r="K77" s="3277" t="str">
        <f t="array" ref="K77">INDEX('68. Isabelle'!$A1:$AA205,MATCH(K$1, '68. Isabelle'!$A:$A,0),3)</f>
        <v>14-15</v>
      </c>
      <c r="L77" s="3277" t="str">
        <f t="array" ref="L77">INDEX('68. Isabelle'!$A1:$AA205,MATCH(K$1, '68. Isabelle'!$A:$A,0),4)</f>
        <v>45</v>
      </c>
      <c r="M77" s="3278"/>
      <c r="N77" s="3280"/>
      <c r="O77" s="3224" t="s">
        <v>66</v>
      </c>
      <c r="P77" s="3224" t="s">
        <v>166</v>
      </c>
      <c r="Q77" s="200">
        <v>14.0</v>
      </c>
      <c r="R77" s="199" t="s">
        <v>79</v>
      </c>
      <c r="S77" s="3285">
        <v>9.0</v>
      </c>
      <c r="T77" s="3295"/>
      <c r="U77" s="3289"/>
      <c r="V77" s="3289"/>
      <c r="W77" s="3290"/>
      <c r="X77" s="3291"/>
      <c r="Y77" s="3226">
        <v>75.0</v>
      </c>
      <c r="Z77" s="3227">
        <v>65.0</v>
      </c>
      <c r="AA77" s="3227" t="s">
        <v>504</v>
      </c>
    </row>
    <row r="78">
      <c r="A78" s="3212">
        <v>69.0</v>
      </c>
      <c r="B78" s="3198" t="s">
        <v>6248</v>
      </c>
      <c r="C78" s="210" t="str">
        <f t="array" ref="C78">INDEX('69. Incineroar'!$A1:$AA216,MATCH(C$1, '69. Incineroar'!$A:$A,0),3)</f>
        <v>5-6</v>
      </c>
      <c r="D78" s="210" t="str">
        <f t="array" ref="D78">INDEX('69. Incineroar'!$A1:$AA216,MATCH(C$1, '69. Incineroar'!$A:$A,0),4)</f>
        <v>41</v>
      </c>
      <c r="E78" s="199" t="str">
        <f t="array" ref="E78">INDEX('69. Incineroar'!$A1:$AA216,MATCH(E$1, '69. Incineroar'!$A:$A,0),3)</f>
        <v>8-10</v>
      </c>
      <c r="F78" s="199" t="str">
        <f t="array" ref="F78">INDEX('69. Incineroar'!$A1:$AA216,MATCH(E$1, '69. Incineroar'!$A:$A,0),4)</f>
        <v>44</v>
      </c>
      <c r="G78" s="199" t="str">
        <f t="array" ref="G78">INDEX('69. Incineroar'!$A1:$AA216,MATCH(G$1, '69. Incineroar'!$A:$A,0),3)</f>
        <v>7-10</v>
      </c>
      <c r="H78" s="199" t="str">
        <f t="array" ref="H78">INDEX('69. Incineroar'!$A1:$AA216,MATCH(G$1, '69. Incineroar'!$A:$A,0),4)</f>
        <v>41</v>
      </c>
      <c r="I78" s="199" t="str">
        <f t="array" ref="I78">INDEX('69. Incineroar'!$A1:$AA216,MATCH(I$1, '69. Incineroar'!$A:$A,0),3)</f>
        <v>7-11</v>
      </c>
      <c r="J78" s="199" t="str">
        <f t="array" ref="J78">INDEX('69. Incineroar'!$A1:$AA216,MATCH(G$1, '69. Incineroar'!$A:$A,0),4)</f>
        <v>41</v>
      </c>
      <c r="K78" s="3277" t="str">
        <f t="array" ref="K78">INDEX('69. Incineroar'!$A1:$AA216,MATCH(K$1, '69. Incineroar'!$A:$A,0),3)</f>
        <v>16-19</v>
      </c>
      <c r="L78" s="3277" t="str">
        <f t="array" ref="L78">INDEX('69. Incineroar'!$A1:$AA216,MATCH(K$1, '69. Incineroar'!$A:$A,0),4)</f>
        <v>44</v>
      </c>
      <c r="M78" s="3278"/>
      <c r="N78" s="3280"/>
      <c r="O78" s="3224" t="s">
        <v>191</v>
      </c>
      <c r="P78" s="3224" t="s">
        <v>166</v>
      </c>
      <c r="Q78" s="200">
        <v>11.0</v>
      </c>
      <c r="R78" s="199" t="s">
        <v>90</v>
      </c>
      <c r="S78" s="3285">
        <v>16.0</v>
      </c>
      <c r="T78" s="3295"/>
      <c r="U78" s="3289"/>
      <c r="V78" s="3289"/>
      <c r="W78" s="3290"/>
      <c r="X78" s="3291"/>
      <c r="Y78" s="3226">
        <v>76.0</v>
      </c>
      <c r="Z78" s="3227">
        <v>66.0</v>
      </c>
      <c r="AA78" s="3227" t="s">
        <v>504</v>
      </c>
    </row>
    <row r="79">
      <c r="A79" s="3253">
        <v>70.0</v>
      </c>
      <c r="B79" s="3198" t="s">
        <v>6249</v>
      </c>
      <c r="C79" s="210" t="str">
        <f t="array" ref="C79">INDEX('70. Piranha PLant'!$A1:$AA219,MATCH(C$1, '70. Piranha PLant'!$A:$A,0),3)</f>
        <v>8-17
(Rehit: 3)</v>
      </c>
      <c r="D79" s="210" t="str">
        <f t="array" ref="D79">INDEX('70. Piranha PLant'!$A1:$AA219,MATCH(C$1, '70. Piranha PLant'!$A:$A,0),4)</f>
        <v>47</v>
      </c>
      <c r="E79" s="199" t="str">
        <f t="array" ref="E79">INDEX('70. Piranha PLant'!$A1:$AA220,MATCH(E$1, '70. Piranha PLant'!$A:$A,0),3)</f>
        <v>10-12</v>
      </c>
      <c r="F79" s="199" t="str">
        <f t="array" ref="F79">INDEX('70. Piranha PLant'!$A1:$AA220,MATCH(E$1, '70. Piranha PLant'!$A:$A,0),4)</f>
        <v>47</v>
      </c>
      <c r="G79" s="199" t="str">
        <f t="array" ref="G79">INDEX('70. Piranha PLant'!$A1:$AA220,MATCH(G$1, '70. Piranha PLant'!$A:$A,0),3)</f>
        <v>14-15</v>
      </c>
      <c r="H79" s="199" t="str">
        <f t="array" ref="H79">INDEX('70. Piranha PLant'!$A1:$AA220,MATCH(G$1, '70. Piranha PLant'!$A:$A,0),4)</f>
        <v>61</v>
      </c>
      <c r="I79" s="199" t="str">
        <f t="array" ref="I79">INDEX('70. Piranha PLant'!$A1:$AA220,MATCH(I$1, '70. Piranha PLant'!$A:$A,0),3)</f>
        <v>7-9</v>
      </c>
      <c r="J79" s="199" t="str">
        <f t="array" ref="J79">INDEX('70. Piranha PLant'!$A1:$AA220,MATCH(G$1, '70. Piranha PLant'!$A:$A,0),4)</f>
        <v>61</v>
      </c>
      <c r="K79" s="3277" t="str">
        <f t="array" ref="K79">INDEX('70. Piranha PLant'!$A1:$AA220,MATCH(K$1, '70. Piranha PLant'!$A:$A,0),3)</f>
        <v>9-10</v>
      </c>
      <c r="L79" s="3332" t="str">
        <f t="array" ref="L79">INDEX('70. Piranha PLant'!$A1:$AA220,MATCH(K$1, '70. Piranha PLant'!$A:$A,0),4)</f>
        <v>44</v>
      </c>
      <c r="M79" s="3278"/>
      <c r="N79" s="3280"/>
      <c r="O79" s="3267" t="s">
        <v>205</v>
      </c>
      <c r="P79" s="3267" t="s">
        <v>206</v>
      </c>
      <c r="Q79" s="200">
        <v>16.0</v>
      </c>
      <c r="R79" s="199" t="s">
        <v>173</v>
      </c>
      <c r="S79" s="3285">
        <v>18.0</v>
      </c>
      <c r="T79" s="3295"/>
      <c r="U79" s="3289"/>
      <c r="V79" s="3289"/>
      <c r="W79" s="3290"/>
      <c r="X79" s="3291"/>
      <c r="Y79" s="3226">
        <v>77.0</v>
      </c>
      <c r="Z79" s="3227">
        <v>67.0</v>
      </c>
      <c r="AA79" s="3227" t="s">
        <v>504</v>
      </c>
    </row>
    <row r="80">
      <c r="A80" s="3253">
        <v>71.0</v>
      </c>
      <c r="B80" s="3198" t="s">
        <v>6250</v>
      </c>
      <c r="C80" s="210" t="str">
        <f t="array" ref="C80">INDEX('71. Joker'!$A1:$AA243,MATCH(C$1, '71. Joker'!$A:$A,0),3)</f>
        <v>12-27</v>
      </c>
      <c r="D80" s="210" t="str">
        <f t="array" ref="D80">INDEX('71. Joker'!$A1:$AA243,MATCH(C$1, '71. Joker'!$A:$A,0),4)</f>
        <v>54</v>
      </c>
      <c r="E80" s="199" t="str">
        <f t="array" ref="E80">INDEX('71. Joker'!$A1:$AA244,MATCH(E$1, '71. Joker'!$A:$A,0),3)</f>
        <v>7-8</v>
      </c>
      <c r="F80" s="199" t="str">
        <f t="array" ref="F80">INDEX('71. Joker'!$A1:$AA244,MATCH(E$1, '71. Joker'!$A:$A,0),4)</f>
        <v>47</v>
      </c>
      <c r="G80" s="199" t="str">
        <f t="array" ref="G80">INDEX('71. Joker'!$A1:$AA244,MATCH(G$1, '71. Joker'!$A:$A,0),3)</f>
        <v>7-8</v>
      </c>
      <c r="H80" s="200" t="str">
        <f t="array" ref="H80">INDEX('71. Joker'!$A1:$AA244,MATCH(G$1, '70. Piranha PLant'!$A:$A,0),4)</f>
        <v/>
      </c>
      <c r="I80" s="199" t="str">
        <f t="array" ref="I80">INDEX('71. Joker'!$A1:$AA244,MATCH(I$1, '71. Joker'!$A:$A,0),3)</f>
        <v>5-18
(Rehit: 4)</v>
      </c>
      <c r="J80" s="199" t="str">
        <f t="array" ref="J80">INDEX('71. Joker'!$A1:$AA244,MATCH(G$1, '71. Joker'!$A:$A,0),4)</f>
        <v>31</v>
      </c>
      <c r="K80" s="3277" t="str">
        <f t="array" ref="K80">INDEX('71. Joker'!$A1:$AA244,MATCH(K$1, '71. Joker'!$A:$A,0),3)</f>
        <v>13-16</v>
      </c>
      <c r="L80" s="3277" t="str">
        <f t="array" ref="L80">INDEX('71. Joker'!$A1:$AA244,MATCH(K$1, '71. Joker'!$A:$A,0),4)</f>
        <v>46</v>
      </c>
      <c r="M80" s="3278"/>
      <c r="N80" s="3280"/>
      <c r="O80" s="3267" t="s">
        <v>90</v>
      </c>
      <c r="P80" s="3267" t="s">
        <v>74</v>
      </c>
      <c r="Q80" s="200">
        <v>9.0</v>
      </c>
      <c r="R80" s="199" t="s">
        <v>166</v>
      </c>
      <c r="S80" s="3285">
        <v>11.0</v>
      </c>
      <c r="T80" s="3295"/>
      <c r="U80" s="3289"/>
      <c r="V80" s="3289"/>
      <c r="W80" s="3290"/>
      <c r="X80" s="3291"/>
      <c r="Y80" s="3263">
        <v>78.0</v>
      </c>
      <c r="Z80" s="3228">
        <v>68.0</v>
      </c>
      <c r="AA80" s="3227"/>
    </row>
    <row r="81">
      <c r="A81" s="3253">
        <v>72.0</v>
      </c>
      <c r="B81" s="3264" t="s">
        <v>6251</v>
      </c>
      <c r="C81" s="210" t="str">
        <f t="array" ref="C81">INDEX('71. Joker'!$A2:$AA244,MATCH(C$1, '71. Joker'!$A:$A,0),3)</f>
        <v>12-27</v>
      </c>
      <c r="D81" s="3294" t="str">
        <f t="array" ref="D81">INDEX('71. Joker'!$A2:$AA244,MATCH(C$1, '71. Joker'!$A:$A,0),4)</f>
        <v/>
      </c>
      <c r="E81" s="199" t="str">
        <f t="array" ref="E81">INDEX('71. Joker'!$A2:$AA245,MATCH(E$1, '71. Joker'!$A:$A,0),3)</f>
        <v>12-14</v>
      </c>
      <c r="F81" s="200" t="str">
        <f t="array" ref="F81">INDEX('71. Joker'!$A2:$AA245,MATCH(E$1, '71. Joker'!$A:$A,0),4)</f>
        <v/>
      </c>
      <c r="G81" s="199" t="str">
        <f t="array" ref="G81">INDEX('71. Joker'!$A2:$AA245,MATCH(G$1, '71. Joker'!$A:$A,0),3)</f>
        <v>7-8</v>
      </c>
      <c r="H81" s="199" t="str">
        <f t="array" ref="H81">INDEX('71. Joker'!$A2:$AA245,MATCH(G$1, '70. Piranha PLant'!$A:$A,0),4)</f>
        <v>51</v>
      </c>
      <c r="I81" s="199" t="str">
        <f t="array" ref="I81">INDEX('71. Joker'!$A2:$AA245,MATCH(I$1, '71. Joker'!$A:$A,0),3)</f>
        <v>20-21</v>
      </c>
      <c r="J81" s="199" t="str">
        <f t="array" ref="J81">INDEX('71. Joker'!$A2:$AA245,MATCH(G$1, '71. Joker'!$A:$A,0),4)</f>
        <v/>
      </c>
      <c r="K81" s="3277" t="str">
        <f t="array" ref="K81">INDEX('71. Joker'!$A2:$AA245,MATCH(K$1, '71. Joker'!$A:$A,0),3)</f>
        <v>15-16</v>
      </c>
      <c r="L81" s="3278" t="str">
        <f t="array" ref="L81">INDEX('71. Joker'!$A2:$AA245,MATCH(K$1, '71. Joker'!$A:$A,0),4)</f>
        <v/>
      </c>
      <c r="M81" s="3278"/>
      <c r="N81" s="3280"/>
      <c r="O81" s="3224"/>
      <c r="P81" s="3224"/>
      <c r="Q81" s="200"/>
      <c r="R81" s="199"/>
      <c r="S81" s="3285"/>
      <c r="T81" s="3295"/>
      <c r="U81" s="3289"/>
      <c r="V81" s="3289"/>
      <c r="W81" s="3290"/>
      <c r="X81" s="3291"/>
      <c r="Y81" s="3263">
        <v>79.0</v>
      </c>
      <c r="Z81" s="3228">
        <v>69.0</v>
      </c>
      <c r="AA81" s="3227"/>
    </row>
    <row r="82">
      <c r="A82" s="3253">
        <v>73.0</v>
      </c>
      <c r="B82" s="3264" t="s">
        <v>6252</v>
      </c>
      <c r="C82" s="3278"/>
      <c r="D82" s="3278"/>
      <c r="E82" s="3278"/>
      <c r="F82" s="3278"/>
      <c r="G82" s="3278"/>
      <c r="H82" s="3278"/>
      <c r="I82" s="3278"/>
      <c r="J82" s="3278"/>
      <c r="K82" s="3278"/>
      <c r="L82" s="3278"/>
      <c r="M82" s="3278"/>
      <c r="N82" s="3280"/>
      <c r="O82" s="3282"/>
      <c r="P82" s="200"/>
      <c r="Q82" s="200"/>
      <c r="R82" s="199"/>
      <c r="S82" s="3285"/>
      <c r="T82" s="3295"/>
      <c r="U82" s="3289"/>
      <c r="V82" s="3289"/>
      <c r="W82" s="3290"/>
      <c r="X82" s="3291"/>
      <c r="Y82" s="3263">
        <v>80.0</v>
      </c>
      <c r="Z82" s="3228">
        <v>70.0</v>
      </c>
      <c r="AA82" s="3227"/>
    </row>
    <row r="83">
      <c r="A83" s="3253">
        <v>74.0</v>
      </c>
      <c r="B83" s="3264" t="s">
        <v>6125</v>
      </c>
      <c r="C83" s="3278"/>
      <c r="D83" s="3278"/>
      <c r="E83" s="3278"/>
      <c r="F83" s="3278"/>
      <c r="G83" s="3278"/>
      <c r="H83" s="3278"/>
      <c r="I83" s="3278"/>
      <c r="J83" s="3278"/>
      <c r="K83" s="3278"/>
      <c r="L83" s="3278"/>
      <c r="M83" s="3278"/>
      <c r="N83" s="3280"/>
      <c r="O83" s="3282"/>
      <c r="P83" s="200"/>
      <c r="Q83" s="200"/>
      <c r="R83" s="199"/>
      <c r="S83" s="3285"/>
      <c r="T83" s="3295"/>
      <c r="U83" s="3289"/>
      <c r="V83" s="3289"/>
      <c r="W83" s="3290"/>
      <c r="X83" s="3291"/>
      <c r="Y83" s="3263">
        <v>81.0</v>
      </c>
      <c r="Z83" s="3228">
        <v>71.0</v>
      </c>
      <c r="AA83" s="3227"/>
    </row>
    <row r="84">
      <c r="A84" s="3253">
        <v>75.0</v>
      </c>
      <c r="B84" s="3264" t="s">
        <v>6126</v>
      </c>
      <c r="C84" s="3278"/>
      <c r="D84" s="3278"/>
      <c r="E84" s="3278"/>
      <c r="F84" s="3278"/>
      <c r="G84" s="3278"/>
      <c r="H84" s="3278"/>
      <c r="I84" s="3278"/>
      <c r="J84" s="3278"/>
      <c r="K84" s="3278"/>
      <c r="L84" s="3278"/>
      <c r="M84" s="3278"/>
      <c r="N84" s="3280"/>
      <c r="O84" s="3282"/>
      <c r="P84" s="200"/>
      <c r="Q84" s="200"/>
      <c r="R84" s="199"/>
      <c r="S84" s="3285"/>
      <c r="T84" s="3295"/>
      <c r="U84" s="3289"/>
      <c r="V84" s="3289"/>
      <c r="W84" s="3290"/>
      <c r="X84" s="3291"/>
      <c r="Y84" s="3263">
        <v>82.0</v>
      </c>
      <c r="Z84" s="3228">
        <v>72.0</v>
      </c>
      <c r="AA84" s="3227"/>
    </row>
    <row r="85">
      <c r="A85" s="3253">
        <v>100.0</v>
      </c>
      <c r="B85" s="3264" t="s">
        <v>6254</v>
      </c>
      <c r="C85" s="3278"/>
      <c r="D85" s="3278"/>
      <c r="E85" s="3278"/>
      <c r="F85" s="3278"/>
      <c r="G85" s="3278"/>
      <c r="H85" s="3278"/>
      <c r="I85" s="3277"/>
      <c r="J85" s="3277"/>
      <c r="K85" s="3278"/>
      <c r="L85" s="3278"/>
      <c r="M85" s="3278"/>
      <c r="N85" s="3280"/>
      <c r="O85" s="3224" t="s">
        <v>145</v>
      </c>
      <c r="P85" s="3224" t="s">
        <v>173</v>
      </c>
      <c r="Q85" s="200">
        <v>7.0</v>
      </c>
      <c r="R85" s="199" t="s">
        <v>166</v>
      </c>
      <c r="S85" s="3285">
        <v>20.0</v>
      </c>
      <c r="T85" s="3295"/>
      <c r="U85" s="3289"/>
      <c r="V85" s="3289"/>
      <c r="W85" s="3290"/>
      <c r="X85" s="3291"/>
      <c r="Y85" s="3263">
        <v>100.0</v>
      </c>
      <c r="Z85" s="3228">
        <v>15.0</v>
      </c>
      <c r="AA85" s="3227"/>
    </row>
  </sheetData>
  <autoFilter ref="$A$2:$AA$85">
    <sortState ref="A2:AA85">
      <sortCondition ref="Y2:Y85"/>
      <sortCondition ref="Z2:Z85"/>
      <sortCondition ref="AA2:AA85"/>
      <sortCondition ref="A2:A85"/>
    </sortState>
  </autoFilter>
  <mergeCells count="8">
    <mergeCell ref="T1:X1"/>
    <mergeCell ref="O1:S1"/>
    <mergeCell ref="C1:D1"/>
    <mergeCell ref="E1:F1"/>
    <mergeCell ref="G1:H1"/>
    <mergeCell ref="I1:J1"/>
    <mergeCell ref="K1:L1"/>
    <mergeCell ref="M1:N1"/>
  </mergeCells>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1" width="9.14"/>
    <col customWidth="1" min="22" max="24" width="10.57"/>
  </cols>
  <sheetData>
    <row r="1">
      <c r="A1" s="3270"/>
      <c r="B1" s="3271"/>
      <c r="C1" s="3273" t="s">
        <v>6257</v>
      </c>
      <c r="D1" s="120"/>
      <c r="E1" s="120"/>
      <c r="F1" s="120"/>
      <c r="G1" s="3273" t="s">
        <v>6258</v>
      </c>
      <c r="H1" s="120"/>
      <c r="I1" s="120"/>
      <c r="J1" s="120"/>
      <c r="K1" s="3273" t="s">
        <v>6259</v>
      </c>
      <c r="L1" s="120"/>
      <c r="M1" s="120"/>
      <c r="N1" s="120"/>
      <c r="O1" s="3273" t="s">
        <v>6260</v>
      </c>
      <c r="P1" s="120"/>
      <c r="Q1" s="120"/>
      <c r="R1" s="120"/>
      <c r="S1" s="3274" t="s">
        <v>6261</v>
      </c>
      <c r="T1" s="120"/>
      <c r="U1" s="3279"/>
      <c r="V1" s="3275"/>
      <c r="W1" s="3275"/>
      <c r="X1" s="3275"/>
    </row>
    <row r="2">
      <c r="A2" s="3270" t="s">
        <v>5162</v>
      </c>
      <c r="B2" s="3271" t="s">
        <v>6133</v>
      </c>
      <c r="C2" s="3281" t="s">
        <v>487</v>
      </c>
      <c r="D2" s="3283" t="s">
        <v>489</v>
      </c>
      <c r="E2" s="3283" t="s">
        <v>49</v>
      </c>
      <c r="F2" s="3283" t="s">
        <v>490</v>
      </c>
      <c r="G2" s="3281" t="s">
        <v>487</v>
      </c>
      <c r="H2" s="3283" t="s">
        <v>489</v>
      </c>
      <c r="I2" s="3283" t="s">
        <v>49</v>
      </c>
      <c r="J2" s="3283" t="s">
        <v>490</v>
      </c>
      <c r="K2" s="3281" t="s">
        <v>487</v>
      </c>
      <c r="L2" s="3283" t="s">
        <v>489</v>
      </c>
      <c r="M2" s="3283" t="s">
        <v>49</v>
      </c>
      <c r="N2" s="3283" t="s">
        <v>490</v>
      </c>
      <c r="O2" s="3281" t="s">
        <v>487</v>
      </c>
      <c r="P2" s="3283" t="s">
        <v>489</v>
      </c>
      <c r="Q2" s="3283" t="s">
        <v>49</v>
      </c>
      <c r="R2" s="3283" t="s">
        <v>490</v>
      </c>
      <c r="S2" s="3284" t="s">
        <v>487</v>
      </c>
      <c r="T2" s="3286" t="s">
        <v>489</v>
      </c>
      <c r="U2" s="3288" t="s">
        <v>49</v>
      </c>
      <c r="V2" s="3210" t="s">
        <v>5162</v>
      </c>
      <c r="W2" s="3210" t="s">
        <v>5163</v>
      </c>
      <c r="X2" s="3211" t="s">
        <v>5164</v>
      </c>
    </row>
    <row r="3">
      <c r="A3" s="3253">
        <v>1.0</v>
      </c>
      <c r="B3" s="3213" t="s">
        <v>6144</v>
      </c>
      <c r="C3" s="199" t="s">
        <v>787</v>
      </c>
      <c r="D3" s="199" t="s">
        <v>5673</v>
      </c>
      <c r="E3" s="199" t="s">
        <v>6262</v>
      </c>
      <c r="F3" s="199" t="str">
        <f t="shared" ref="F3:F80" si="1">INT(((LEFT(E3, 2) + 1) * (1 + 0.3)) - 0.01)&amp;" ("&amp;INT(((LEFT(E3, 2) - 5 + 1) * (1 + 0.3)) - 0.01)&amp;")"</f>
        <v>33 (27)</v>
      </c>
      <c r="G3" s="199" t="s">
        <v>6263</v>
      </c>
      <c r="H3" s="199" t="s">
        <v>2151</v>
      </c>
      <c r="I3" s="199" t="s">
        <v>150</v>
      </c>
      <c r="J3" s="199">
        <f t="shared" ref="J3:J80" si="2">INT(((I3 + 1) * (1 + 0.3)) - 0.01)</f>
        <v>38</v>
      </c>
      <c r="K3" s="199" t="s">
        <v>6264</v>
      </c>
      <c r="L3" s="199" t="s">
        <v>1813</v>
      </c>
      <c r="M3" s="199" t="s">
        <v>65</v>
      </c>
      <c r="N3" s="199" t="s">
        <v>309</v>
      </c>
      <c r="O3" s="199" t="s">
        <v>3169</v>
      </c>
      <c r="P3" s="199" t="s">
        <v>226</v>
      </c>
      <c r="Q3" s="199" t="s">
        <v>548</v>
      </c>
      <c r="R3" s="199"/>
      <c r="S3" s="199" t="s">
        <v>6265</v>
      </c>
      <c r="T3" s="199" t="s">
        <v>6266</v>
      </c>
      <c r="U3" s="199" t="s">
        <v>6267</v>
      </c>
      <c r="V3" s="3220">
        <v>1.0</v>
      </c>
      <c r="W3" s="3221">
        <v>0.0</v>
      </c>
      <c r="X3" s="3221">
        <v>1.0</v>
      </c>
    </row>
    <row r="4">
      <c r="A4" s="3292">
        <v>2.0</v>
      </c>
      <c r="B4" s="3223" t="s">
        <v>6146</v>
      </c>
      <c r="C4" s="199" t="s">
        <v>787</v>
      </c>
      <c r="D4" s="199" t="s">
        <v>5673</v>
      </c>
      <c r="E4" s="199" t="s">
        <v>6268</v>
      </c>
      <c r="F4" s="199" t="str">
        <f t="shared" si="1"/>
        <v>35 (28)</v>
      </c>
      <c r="G4" s="199" t="s">
        <v>6263</v>
      </c>
      <c r="H4" s="199" t="s">
        <v>2151</v>
      </c>
      <c r="I4" s="199" t="s">
        <v>213</v>
      </c>
      <c r="J4" s="199">
        <f t="shared" si="2"/>
        <v>40</v>
      </c>
      <c r="K4" s="199" t="s">
        <v>6264</v>
      </c>
      <c r="L4" s="199" t="s">
        <v>1813</v>
      </c>
      <c r="M4" s="199" t="s">
        <v>211</v>
      </c>
      <c r="N4" s="199" t="s">
        <v>710</v>
      </c>
      <c r="O4" s="199" t="s">
        <v>6269</v>
      </c>
      <c r="P4" s="199" t="s">
        <v>4671</v>
      </c>
      <c r="Q4" s="199" t="s">
        <v>485</v>
      </c>
      <c r="R4" s="199"/>
      <c r="S4" s="199" t="s">
        <v>1707</v>
      </c>
      <c r="T4" s="199" t="s">
        <v>1864</v>
      </c>
      <c r="U4" s="199" t="s">
        <v>6270</v>
      </c>
      <c r="V4" s="3226">
        <v>2.0</v>
      </c>
      <c r="W4" s="3227">
        <v>1.0</v>
      </c>
      <c r="X4" s="3227">
        <v>9.0</v>
      </c>
    </row>
    <row r="5">
      <c r="A5" s="3292">
        <v>3.0</v>
      </c>
      <c r="B5" s="3223" t="s">
        <v>6147</v>
      </c>
      <c r="C5" s="199" t="s">
        <v>787</v>
      </c>
      <c r="D5" s="199" t="s">
        <v>5673</v>
      </c>
      <c r="E5" s="199" t="s">
        <v>6268</v>
      </c>
      <c r="F5" s="199" t="str">
        <f t="shared" si="1"/>
        <v>35 (28)</v>
      </c>
      <c r="G5" s="199" t="s">
        <v>6263</v>
      </c>
      <c r="H5" s="199" t="s">
        <v>2151</v>
      </c>
      <c r="I5" s="199" t="s">
        <v>213</v>
      </c>
      <c r="J5" s="199">
        <f t="shared" si="2"/>
        <v>40</v>
      </c>
      <c r="K5" s="199" t="s">
        <v>6264</v>
      </c>
      <c r="L5" s="199" t="s">
        <v>1813</v>
      </c>
      <c r="M5" s="199" t="s">
        <v>211</v>
      </c>
      <c r="N5" s="199" t="s">
        <v>710</v>
      </c>
      <c r="O5" s="199" t="s">
        <v>1284</v>
      </c>
      <c r="P5" s="199" t="s">
        <v>226</v>
      </c>
      <c r="Q5" s="199" t="s">
        <v>121</v>
      </c>
      <c r="R5" s="199"/>
      <c r="S5" s="199" t="s">
        <v>6265</v>
      </c>
      <c r="T5" s="199" t="s">
        <v>6266</v>
      </c>
      <c r="U5" s="199" t="s">
        <v>6271</v>
      </c>
      <c r="V5" s="3226">
        <v>3.0</v>
      </c>
      <c r="W5" s="3227">
        <v>2.0</v>
      </c>
      <c r="X5" s="3227">
        <v>13.0</v>
      </c>
    </row>
    <row r="6">
      <c r="A6" s="3292">
        <v>4.0</v>
      </c>
      <c r="B6" s="3223" t="s">
        <v>6149</v>
      </c>
      <c r="C6" s="199" t="s">
        <v>787</v>
      </c>
      <c r="D6" s="199" t="s">
        <v>5673</v>
      </c>
      <c r="E6" s="199" t="s">
        <v>6268</v>
      </c>
      <c r="F6" s="199" t="str">
        <f t="shared" si="1"/>
        <v>35 (28)</v>
      </c>
      <c r="G6" s="199" t="s">
        <v>6272</v>
      </c>
      <c r="H6" s="199" t="s">
        <v>2320</v>
      </c>
      <c r="I6" s="199" t="s">
        <v>65</v>
      </c>
      <c r="J6" s="199">
        <f t="shared" si="2"/>
        <v>45</v>
      </c>
      <c r="K6" s="199" t="s">
        <v>3215</v>
      </c>
      <c r="L6" s="199" t="s">
        <v>270</v>
      </c>
      <c r="M6" s="199" t="s">
        <v>165</v>
      </c>
      <c r="N6" s="199" t="s">
        <v>316</v>
      </c>
      <c r="O6" s="199" t="s">
        <v>3169</v>
      </c>
      <c r="P6" s="199" t="s">
        <v>226</v>
      </c>
      <c r="Q6" s="199" t="s">
        <v>200</v>
      </c>
      <c r="R6" s="199"/>
      <c r="S6" s="199" t="s">
        <v>6265</v>
      </c>
      <c r="T6" s="199" t="s">
        <v>6266</v>
      </c>
      <c r="U6" s="199" t="s">
        <v>6273</v>
      </c>
      <c r="V6" s="3226">
        <v>4.0</v>
      </c>
      <c r="W6" s="3227">
        <v>3.0</v>
      </c>
      <c r="X6" s="3227">
        <v>18.0</v>
      </c>
    </row>
    <row r="7">
      <c r="A7" s="3253" t="s">
        <v>516</v>
      </c>
      <c r="B7" s="3223" t="s">
        <v>6150</v>
      </c>
      <c r="C7" s="199" t="s">
        <v>787</v>
      </c>
      <c r="D7" s="199" t="s">
        <v>5673</v>
      </c>
      <c r="E7" s="199" t="s">
        <v>6268</v>
      </c>
      <c r="F7" s="199" t="str">
        <f t="shared" si="1"/>
        <v>35 (28)</v>
      </c>
      <c r="G7" s="199" t="s">
        <v>6272</v>
      </c>
      <c r="H7" s="199" t="s">
        <v>2320</v>
      </c>
      <c r="I7" s="199" t="s">
        <v>544</v>
      </c>
      <c r="J7" s="199">
        <f t="shared" si="2"/>
        <v>41</v>
      </c>
      <c r="K7" s="199" t="s">
        <v>3215</v>
      </c>
      <c r="L7" s="199" t="s">
        <v>270</v>
      </c>
      <c r="M7" s="199" t="s">
        <v>476</v>
      </c>
      <c r="N7" s="199" t="s">
        <v>112</v>
      </c>
      <c r="O7" s="199" t="s">
        <v>3169</v>
      </c>
      <c r="P7" s="199" t="s">
        <v>226</v>
      </c>
      <c r="Q7" s="199" t="s">
        <v>200</v>
      </c>
      <c r="R7" s="199"/>
      <c r="S7" s="199" t="s">
        <v>6265</v>
      </c>
      <c r="T7" s="199" t="s">
        <v>6266</v>
      </c>
      <c r="U7" s="199" t="s">
        <v>6273</v>
      </c>
      <c r="V7" s="3226">
        <v>5.0</v>
      </c>
      <c r="W7" s="3228">
        <v>76.0</v>
      </c>
      <c r="X7" s="3227" t="s">
        <v>504</v>
      </c>
    </row>
    <row r="8">
      <c r="A8" s="3292">
        <v>5.0</v>
      </c>
      <c r="B8" s="3223" t="s">
        <v>6151</v>
      </c>
      <c r="C8" s="199" t="s">
        <v>787</v>
      </c>
      <c r="D8" s="199" t="s">
        <v>5673</v>
      </c>
      <c r="E8" s="199" t="s">
        <v>6268</v>
      </c>
      <c r="F8" s="199" t="str">
        <f t="shared" si="1"/>
        <v>35 (28)</v>
      </c>
      <c r="G8" s="199" t="s">
        <v>6263</v>
      </c>
      <c r="H8" s="199" t="s">
        <v>2151</v>
      </c>
      <c r="I8" s="199" t="s">
        <v>213</v>
      </c>
      <c r="J8" s="199">
        <f t="shared" si="2"/>
        <v>40</v>
      </c>
      <c r="K8" s="199" t="s">
        <v>6264</v>
      </c>
      <c r="L8" s="199" t="s">
        <v>1813</v>
      </c>
      <c r="M8" s="199" t="s">
        <v>211</v>
      </c>
      <c r="N8" s="199" t="s">
        <v>710</v>
      </c>
      <c r="O8" s="199" t="s">
        <v>1284</v>
      </c>
      <c r="P8" s="199" t="s">
        <v>226</v>
      </c>
      <c r="Q8" s="199" t="s">
        <v>833</v>
      </c>
      <c r="R8" s="199"/>
      <c r="S8" s="199" t="s">
        <v>6265</v>
      </c>
      <c r="T8" s="199" t="s">
        <v>6266</v>
      </c>
      <c r="U8" s="199" t="s">
        <v>6274</v>
      </c>
      <c r="V8" s="3226">
        <v>6.0</v>
      </c>
      <c r="W8" s="3227">
        <v>4.0</v>
      </c>
      <c r="X8" s="3227">
        <v>5.0</v>
      </c>
    </row>
    <row r="9">
      <c r="A9" s="3292">
        <v>6.0</v>
      </c>
      <c r="B9" s="3223" t="s">
        <v>6153</v>
      </c>
      <c r="C9" s="199" t="s">
        <v>787</v>
      </c>
      <c r="D9" s="199" t="s">
        <v>5673</v>
      </c>
      <c r="E9" s="199" t="s">
        <v>6268</v>
      </c>
      <c r="F9" s="199" t="str">
        <f t="shared" si="1"/>
        <v>35 (28)</v>
      </c>
      <c r="G9" s="199" t="s">
        <v>6263</v>
      </c>
      <c r="H9" s="199" t="s">
        <v>2151</v>
      </c>
      <c r="I9" s="199" t="s">
        <v>213</v>
      </c>
      <c r="J9" s="199">
        <f t="shared" si="2"/>
        <v>40</v>
      </c>
      <c r="K9" s="199" t="s">
        <v>6264</v>
      </c>
      <c r="L9" s="199" t="s">
        <v>1813</v>
      </c>
      <c r="M9" s="199" t="s">
        <v>211</v>
      </c>
      <c r="N9" s="199" t="s">
        <v>710</v>
      </c>
      <c r="O9" s="199" t="s">
        <v>3169</v>
      </c>
      <c r="P9" s="199" t="s">
        <v>226</v>
      </c>
      <c r="Q9" s="199" t="s">
        <v>334</v>
      </c>
      <c r="R9" s="199"/>
      <c r="S9" s="199" t="s">
        <v>6265</v>
      </c>
      <c r="T9" s="199" t="s">
        <v>6266</v>
      </c>
      <c r="U9" s="199" t="s">
        <v>6275</v>
      </c>
      <c r="V9" s="3226">
        <v>7.0</v>
      </c>
      <c r="W9" s="3227">
        <v>5.0</v>
      </c>
      <c r="X9" s="3227">
        <v>25.0</v>
      </c>
    </row>
    <row r="10">
      <c r="A10" s="3292">
        <v>7.0</v>
      </c>
      <c r="B10" s="3223" t="s">
        <v>6158</v>
      </c>
      <c r="C10" s="199" t="s">
        <v>4114</v>
      </c>
      <c r="D10" s="199" t="s">
        <v>6276</v>
      </c>
      <c r="E10" s="199" t="s">
        <v>6277</v>
      </c>
      <c r="F10" s="199" t="str">
        <f t="shared" si="1"/>
        <v>31 (24)</v>
      </c>
      <c r="G10" s="199" t="s">
        <v>2308</v>
      </c>
      <c r="H10" s="199" t="s">
        <v>210</v>
      </c>
      <c r="I10" s="199" t="s">
        <v>835</v>
      </c>
      <c r="J10" s="199">
        <f t="shared" si="2"/>
        <v>35</v>
      </c>
      <c r="K10" s="199" t="s">
        <v>6278</v>
      </c>
      <c r="L10" s="199" t="s">
        <v>960</v>
      </c>
      <c r="M10" s="199" t="s">
        <v>924</v>
      </c>
      <c r="N10" s="199" t="s">
        <v>485</v>
      </c>
      <c r="O10" s="199" t="s">
        <v>4661</v>
      </c>
      <c r="P10" s="199" t="s">
        <v>6279</v>
      </c>
      <c r="Q10" s="199" t="s">
        <v>98</v>
      </c>
      <c r="R10" s="199"/>
      <c r="S10" s="199" t="s">
        <v>2518</v>
      </c>
      <c r="T10" s="199" t="s">
        <v>1078</v>
      </c>
      <c r="U10" s="199" t="s">
        <v>6280</v>
      </c>
      <c r="V10" s="3226">
        <v>8.0</v>
      </c>
      <c r="W10" s="3227">
        <v>6.0</v>
      </c>
      <c r="X10" s="3227">
        <v>28.0</v>
      </c>
    </row>
    <row r="11">
      <c r="A11" s="3292">
        <v>8.0</v>
      </c>
      <c r="B11" s="3223" t="s">
        <v>6159</v>
      </c>
      <c r="C11" s="3282" t="s">
        <v>6281</v>
      </c>
      <c r="D11" s="199" t="s">
        <v>6282</v>
      </c>
      <c r="E11" s="199" t="s">
        <v>6283</v>
      </c>
      <c r="F11" s="199" t="str">
        <f t="shared" si="1"/>
        <v>32 (25)</v>
      </c>
      <c r="G11" s="199" t="s">
        <v>6278</v>
      </c>
      <c r="H11" s="199" t="s">
        <v>2151</v>
      </c>
      <c r="I11" s="199" t="s">
        <v>612</v>
      </c>
      <c r="J11" s="199">
        <f t="shared" si="2"/>
        <v>37</v>
      </c>
      <c r="K11" s="199" t="s">
        <v>6263</v>
      </c>
      <c r="L11" s="199" t="s">
        <v>960</v>
      </c>
      <c r="M11" s="199" t="s">
        <v>96</v>
      </c>
      <c r="N11" s="199" t="s">
        <v>218</v>
      </c>
      <c r="O11" s="199" t="s">
        <v>4661</v>
      </c>
      <c r="P11" s="199" t="s">
        <v>6279</v>
      </c>
      <c r="Q11" s="199" t="s">
        <v>218</v>
      </c>
      <c r="R11" s="199"/>
      <c r="S11" s="199" t="s">
        <v>2518</v>
      </c>
      <c r="T11" s="199" t="s">
        <v>1078</v>
      </c>
      <c r="U11" s="199" t="s">
        <v>6284</v>
      </c>
      <c r="V11" s="3226">
        <v>9.0</v>
      </c>
      <c r="W11" s="3227">
        <v>7.0</v>
      </c>
      <c r="X11" s="3227">
        <v>30.0</v>
      </c>
    </row>
    <row r="12">
      <c r="A12" s="3292">
        <v>9.0</v>
      </c>
      <c r="B12" s="3223" t="s">
        <v>6160</v>
      </c>
      <c r="C12" s="3282" t="s">
        <v>787</v>
      </c>
      <c r="D12" s="199" t="s">
        <v>5673</v>
      </c>
      <c r="E12" s="199" t="s">
        <v>6262</v>
      </c>
      <c r="F12" s="199" t="str">
        <f t="shared" si="1"/>
        <v>33 (27)</v>
      </c>
      <c r="G12" s="199" t="s">
        <v>6263</v>
      </c>
      <c r="H12" s="199" t="s">
        <v>2151</v>
      </c>
      <c r="I12" s="199" t="s">
        <v>150</v>
      </c>
      <c r="J12" s="199">
        <f t="shared" si="2"/>
        <v>38</v>
      </c>
      <c r="K12" s="199" t="s">
        <v>6264</v>
      </c>
      <c r="L12" s="199" t="s">
        <v>1813</v>
      </c>
      <c r="M12" s="199" t="s">
        <v>65</v>
      </c>
      <c r="N12" s="199" t="s">
        <v>309</v>
      </c>
      <c r="O12" s="199" t="s">
        <v>3169</v>
      </c>
      <c r="P12" s="199" t="s">
        <v>226</v>
      </c>
      <c r="Q12" s="199" t="s">
        <v>622</v>
      </c>
      <c r="R12" s="199"/>
      <c r="S12" s="199" t="s">
        <v>6265</v>
      </c>
      <c r="T12" s="199" t="s">
        <v>6266</v>
      </c>
      <c r="U12" s="199" t="s">
        <v>6285</v>
      </c>
      <c r="V12" s="3226">
        <v>10.0</v>
      </c>
      <c r="W12" s="3227">
        <v>8.0</v>
      </c>
      <c r="X12" s="3227">
        <v>2.0</v>
      </c>
    </row>
    <row r="13">
      <c r="A13" s="3292">
        <v>10.0</v>
      </c>
      <c r="B13" s="3223" t="s">
        <v>6161</v>
      </c>
      <c r="C13" s="3282" t="s">
        <v>787</v>
      </c>
      <c r="D13" s="199" t="s">
        <v>5673</v>
      </c>
      <c r="E13" s="199" t="s">
        <v>6262</v>
      </c>
      <c r="F13" s="199" t="str">
        <f t="shared" si="1"/>
        <v>33 (27)</v>
      </c>
      <c r="G13" s="199" t="s">
        <v>6263</v>
      </c>
      <c r="H13" s="199" t="s">
        <v>2151</v>
      </c>
      <c r="I13" s="199" t="s">
        <v>150</v>
      </c>
      <c r="J13" s="199">
        <f t="shared" si="2"/>
        <v>38</v>
      </c>
      <c r="K13" s="199" t="s">
        <v>6264</v>
      </c>
      <c r="L13" s="199" t="s">
        <v>1813</v>
      </c>
      <c r="M13" s="199" t="s">
        <v>65</v>
      </c>
      <c r="N13" s="199" t="s">
        <v>309</v>
      </c>
      <c r="O13" s="199" t="s">
        <v>1284</v>
      </c>
      <c r="P13" s="199" t="s">
        <v>226</v>
      </c>
      <c r="Q13" s="199" t="s">
        <v>316</v>
      </c>
      <c r="R13" s="199"/>
      <c r="S13" s="199" t="s">
        <v>6265</v>
      </c>
      <c r="T13" s="199" t="s">
        <v>6266</v>
      </c>
      <c r="U13" s="199" t="s">
        <v>6286</v>
      </c>
      <c r="V13" s="3226">
        <v>11.0</v>
      </c>
      <c r="W13" s="3227">
        <v>9.0</v>
      </c>
      <c r="X13" s="3227">
        <v>37.0</v>
      </c>
    </row>
    <row r="14">
      <c r="A14" s="3292">
        <v>11.0</v>
      </c>
      <c r="B14" s="3223" t="s">
        <v>6162</v>
      </c>
      <c r="C14" s="3282" t="s">
        <v>787</v>
      </c>
      <c r="D14" s="199" t="s">
        <v>5673</v>
      </c>
      <c r="E14" s="199" t="s">
        <v>6268</v>
      </c>
      <c r="F14" s="199" t="str">
        <f t="shared" si="1"/>
        <v>35 (28)</v>
      </c>
      <c r="G14" s="199" t="s">
        <v>6263</v>
      </c>
      <c r="H14" s="199" t="s">
        <v>2151</v>
      </c>
      <c r="I14" s="199" t="s">
        <v>213</v>
      </c>
      <c r="J14" s="199">
        <f t="shared" si="2"/>
        <v>40</v>
      </c>
      <c r="K14" s="199" t="s">
        <v>6264</v>
      </c>
      <c r="L14" s="199" t="s">
        <v>1813</v>
      </c>
      <c r="M14" s="199" t="s">
        <v>211</v>
      </c>
      <c r="N14" s="199" t="s">
        <v>710</v>
      </c>
      <c r="O14" s="199" t="s">
        <v>1284</v>
      </c>
      <c r="P14" s="199" t="s">
        <v>226</v>
      </c>
      <c r="Q14" s="199" t="s">
        <v>458</v>
      </c>
      <c r="R14" s="199"/>
      <c r="S14" s="199" t="s">
        <v>6265</v>
      </c>
      <c r="T14" s="199" t="s">
        <v>6266</v>
      </c>
      <c r="U14" s="199" t="s">
        <v>6287</v>
      </c>
      <c r="V14" s="3226">
        <v>12.0</v>
      </c>
      <c r="W14" s="3227">
        <v>10.0</v>
      </c>
      <c r="X14" s="3227">
        <v>38.0</v>
      </c>
    </row>
    <row r="15">
      <c r="A15" s="3292">
        <v>12.0</v>
      </c>
      <c r="B15" s="3223" t="s">
        <v>6163</v>
      </c>
      <c r="C15" s="3282" t="s">
        <v>787</v>
      </c>
      <c r="D15" s="199" t="s">
        <v>5673</v>
      </c>
      <c r="E15" s="199" t="s">
        <v>6268</v>
      </c>
      <c r="F15" s="199" t="str">
        <f t="shared" si="1"/>
        <v>35 (28)</v>
      </c>
      <c r="G15" s="199" t="s">
        <v>6263</v>
      </c>
      <c r="H15" s="199" t="s">
        <v>2151</v>
      </c>
      <c r="I15" s="199" t="s">
        <v>213</v>
      </c>
      <c r="J15" s="199">
        <f t="shared" si="2"/>
        <v>40</v>
      </c>
      <c r="K15" s="199" t="s">
        <v>6264</v>
      </c>
      <c r="L15" s="199" t="s">
        <v>1813</v>
      </c>
      <c r="M15" s="199" t="s">
        <v>211</v>
      </c>
      <c r="N15" s="199" t="s">
        <v>710</v>
      </c>
      <c r="O15" s="199" t="s">
        <v>6269</v>
      </c>
      <c r="P15" s="199" t="s">
        <v>4671</v>
      </c>
      <c r="Q15" s="199" t="s">
        <v>886</v>
      </c>
      <c r="R15" s="199"/>
      <c r="S15" s="199" t="s">
        <v>1707</v>
      </c>
      <c r="T15" s="199" t="s">
        <v>1864</v>
      </c>
      <c r="U15" s="199" t="s">
        <v>6288</v>
      </c>
      <c r="V15" s="3226">
        <v>13.0</v>
      </c>
      <c r="W15" s="3227">
        <v>11.0</v>
      </c>
      <c r="X15" s="3227">
        <v>33.0</v>
      </c>
    </row>
    <row r="16">
      <c r="A16" s="3292">
        <v>13.0</v>
      </c>
      <c r="B16" s="3223" t="s">
        <v>6164</v>
      </c>
      <c r="C16" s="3282" t="s">
        <v>787</v>
      </c>
      <c r="D16" s="199" t="s">
        <v>5673</v>
      </c>
      <c r="E16" s="199" t="s">
        <v>6268</v>
      </c>
      <c r="F16" s="199" t="str">
        <f t="shared" si="1"/>
        <v>35 (28)</v>
      </c>
      <c r="G16" s="199" t="s">
        <v>6263</v>
      </c>
      <c r="H16" s="199" t="s">
        <v>2151</v>
      </c>
      <c r="I16" s="199" t="s">
        <v>213</v>
      </c>
      <c r="J16" s="199">
        <f t="shared" si="2"/>
        <v>40</v>
      </c>
      <c r="K16" s="199" t="s">
        <v>6264</v>
      </c>
      <c r="L16" s="199" t="s">
        <v>1813</v>
      </c>
      <c r="M16" s="199" t="s">
        <v>211</v>
      </c>
      <c r="N16" s="199" t="s">
        <v>710</v>
      </c>
      <c r="O16" s="199" t="s">
        <v>1284</v>
      </c>
      <c r="P16" s="199" t="s">
        <v>226</v>
      </c>
      <c r="Q16" s="199" t="s">
        <v>625</v>
      </c>
      <c r="R16" s="199"/>
      <c r="S16" s="199" t="s">
        <v>6265</v>
      </c>
      <c r="T16" s="199" t="s">
        <v>6266</v>
      </c>
      <c r="U16" s="199" t="s">
        <v>6289</v>
      </c>
      <c r="V16" s="3226">
        <v>14.0</v>
      </c>
      <c r="W16" s="3227">
        <v>12.0</v>
      </c>
      <c r="X16" s="3227">
        <v>3.0</v>
      </c>
    </row>
    <row r="17">
      <c r="A17" s="3292" t="s">
        <v>1114</v>
      </c>
      <c r="B17" s="3223" t="s">
        <v>6165</v>
      </c>
      <c r="C17" s="3282" t="s">
        <v>787</v>
      </c>
      <c r="D17" s="199" t="s">
        <v>5673</v>
      </c>
      <c r="E17" s="199" t="s">
        <v>6268</v>
      </c>
      <c r="F17" s="199" t="str">
        <f t="shared" si="1"/>
        <v>35 (28)</v>
      </c>
      <c r="G17" s="199" t="s">
        <v>6263</v>
      </c>
      <c r="H17" s="199" t="s">
        <v>2151</v>
      </c>
      <c r="I17" s="199" t="s">
        <v>213</v>
      </c>
      <c r="J17" s="199">
        <f t="shared" si="2"/>
        <v>40</v>
      </c>
      <c r="K17" s="199" t="s">
        <v>6264</v>
      </c>
      <c r="L17" s="199" t="s">
        <v>1813</v>
      </c>
      <c r="M17" s="199" t="s">
        <v>211</v>
      </c>
      <c r="N17" s="199" t="s">
        <v>710</v>
      </c>
      <c r="O17" s="199" t="s">
        <v>1284</v>
      </c>
      <c r="P17" s="199" t="s">
        <v>226</v>
      </c>
      <c r="Q17" s="199" t="s">
        <v>625</v>
      </c>
      <c r="R17" s="199"/>
      <c r="S17" s="199" t="s">
        <v>6265</v>
      </c>
      <c r="T17" s="199" t="s">
        <v>6266</v>
      </c>
      <c r="U17" s="199" t="s">
        <v>6289</v>
      </c>
      <c r="V17" s="3226">
        <v>15.0</v>
      </c>
      <c r="W17" s="3228">
        <v>77.0</v>
      </c>
      <c r="X17" s="3227" t="s">
        <v>504</v>
      </c>
    </row>
    <row r="18">
      <c r="A18" s="3292">
        <v>14.0</v>
      </c>
      <c r="B18" s="3223" t="s">
        <v>6166</v>
      </c>
      <c r="C18" s="3282" t="s">
        <v>6290</v>
      </c>
      <c r="D18" s="199" t="s">
        <v>275</v>
      </c>
      <c r="E18" s="199" t="s">
        <v>6291</v>
      </c>
      <c r="F18" s="199" t="str">
        <f t="shared" si="1"/>
        <v>37 (31)</v>
      </c>
      <c r="G18" s="199" t="s">
        <v>6292</v>
      </c>
      <c r="H18" s="199" t="s">
        <v>543</v>
      </c>
      <c r="I18" s="199" t="s">
        <v>924</v>
      </c>
      <c r="J18" s="199">
        <f t="shared" si="2"/>
        <v>42</v>
      </c>
      <c r="K18" s="199" t="s">
        <v>6293</v>
      </c>
      <c r="L18" s="199" t="s">
        <v>6294</v>
      </c>
      <c r="M18" s="199" t="s">
        <v>118</v>
      </c>
      <c r="N18" s="199" t="s">
        <v>200</v>
      </c>
      <c r="O18" s="199" t="s">
        <v>6269</v>
      </c>
      <c r="P18" s="199" t="s">
        <v>4671</v>
      </c>
      <c r="Q18" s="199" t="s">
        <v>461</v>
      </c>
      <c r="R18" s="199"/>
      <c r="S18" s="199" t="s">
        <v>1707</v>
      </c>
      <c r="T18" s="199" t="s">
        <v>1864</v>
      </c>
      <c r="U18" s="199" t="s">
        <v>6295</v>
      </c>
      <c r="V18" s="3226">
        <v>16.0</v>
      </c>
      <c r="W18" s="3227">
        <v>13.0</v>
      </c>
      <c r="X18" s="3227">
        <v>4.0</v>
      </c>
    </row>
    <row r="19">
      <c r="A19" s="3292">
        <v>15.0</v>
      </c>
      <c r="B19" s="3223" t="s">
        <v>6167</v>
      </c>
      <c r="C19" s="3282" t="s">
        <v>787</v>
      </c>
      <c r="D19" s="199" t="s">
        <v>5673</v>
      </c>
      <c r="E19" s="199" t="s">
        <v>6262</v>
      </c>
      <c r="F19" s="199" t="str">
        <f t="shared" si="1"/>
        <v>33 (27)</v>
      </c>
      <c r="G19" s="199" t="s">
        <v>6263</v>
      </c>
      <c r="H19" s="199" t="s">
        <v>2151</v>
      </c>
      <c r="I19" s="199" t="s">
        <v>150</v>
      </c>
      <c r="J19" s="199">
        <f t="shared" si="2"/>
        <v>38</v>
      </c>
      <c r="K19" s="199" t="s">
        <v>6264</v>
      </c>
      <c r="L19" s="199" t="s">
        <v>1813</v>
      </c>
      <c r="M19" s="199" t="s">
        <v>65</v>
      </c>
      <c r="N19" s="199" t="s">
        <v>309</v>
      </c>
      <c r="O19" s="199" t="s">
        <v>6296</v>
      </c>
      <c r="P19" s="199" t="s">
        <v>6297</v>
      </c>
      <c r="Q19" s="199" t="s">
        <v>833</v>
      </c>
      <c r="R19" s="199"/>
      <c r="S19" s="199" t="s">
        <v>6265</v>
      </c>
      <c r="T19" s="199" t="s">
        <v>6266</v>
      </c>
      <c r="U19" s="199" t="s">
        <v>6298</v>
      </c>
      <c r="V19" s="3226">
        <v>17.0</v>
      </c>
      <c r="W19" s="3227">
        <v>14.0</v>
      </c>
      <c r="X19" s="3227" t="s">
        <v>504</v>
      </c>
    </row>
    <row r="20">
      <c r="A20" s="3292">
        <v>16.0</v>
      </c>
      <c r="B20" s="3223" t="s">
        <v>6169</v>
      </c>
      <c r="C20" s="3282" t="s">
        <v>4114</v>
      </c>
      <c r="D20" s="199" t="s">
        <v>6276</v>
      </c>
      <c r="E20" s="199" t="s">
        <v>6277</v>
      </c>
      <c r="F20" s="199" t="str">
        <f t="shared" si="1"/>
        <v>31 (24)</v>
      </c>
      <c r="G20" s="199" t="s">
        <v>2308</v>
      </c>
      <c r="H20" s="199" t="s">
        <v>210</v>
      </c>
      <c r="I20" s="199" t="s">
        <v>835</v>
      </c>
      <c r="J20" s="199">
        <f t="shared" si="2"/>
        <v>35</v>
      </c>
      <c r="K20" s="199" t="s">
        <v>6278</v>
      </c>
      <c r="L20" s="199" t="s">
        <v>960</v>
      </c>
      <c r="M20" s="199" t="s">
        <v>924</v>
      </c>
      <c r="N20" s="199" t="s">
        <v>485</v>
      </c>
      <c r="O20" s="199" t="s">
        <v>4661</v>
      </c>
      <c r="P20" s="199" t="s">
        <v>6279</v>
      </c>
      <c r="Q20" s="199" t="s">
        <v>345</v>
      </c>
      <c r="R20" s="199"/>
      <c r="S20" s="199" t="s">
        <v>2518</v>
      </c>
      <c r="T20" s="199" t="s">
        <v>1078</v>
      </c>
      <c r="U20" s="199" t="s">
        <v>6299</v>
      </c>
      <c r="V20" s="3226">
        <v>18.0</v>
      </c>
      <c r="W20" s="3227">
        <v>16.0</v>
      </c>
      <c r="X20" s="3227">
        <v>15.0</v>
      </c>
    </row>
    <row r="21">
      <c r="A21" s="3292">
        <v>17.0</v>
      </c>
      <c r="B21" s="3223" t="s">
        <v>6170</v>
      </c>
      <c r="C21" s="3282" t="s">
        <v>787</v>
      </c>
      <c r="D21" s="199" t="s">
        <v>5673</v>
      </c>
      <c r="E21" s="199" t="s">
        <v>6268</v>
      </c>
      <c r="F21" s="199" t="str">
        <f t="shared" si="1"/>
        <v>35 (28)</v>
      </c>
      <c r="G21" s="199" t="s">
        <v>6263</v>
      </c>
      <c r="H21" s="199" t="s">
        <v>2151</v>
      </c>
      <c r="I21" s="199" t="s">
        <v>213</v>
      </c>
      <c r="J21" s="199">
        <f t="shared" si="2"/>
        <v>40</v>
      </c>
      <c r="K21" s="199" t="s">
        <v>6264</v>
      </c>
      <c r="L21" s="199" t="s">
        <v>1813</v>
      </c>
      <c r="M21" s="199" t="s">
        <v>211</v>
      </c>
      <c r="N21" s="199" t="s">
        <v>710</v>
      </c>
      <c r="O21" s="199" t="s">
        <v>1284</v>
      </c>
      <c r="P21" s="199" t="s">
        <v>226</v>
      </c>
      <c r="Q21" s="199" t="s">
        <v>200</v>
      </c>
      <c r="R21" s="199"/>
      <c r="S21" s="199" t="s">
        <v>6265</v>
      </c>
      <c r="T21" s="199" t="s">
        <v>6266</v>
      </c>
      <c r="U21" s="199" t="s">
        <v>6300</v>
      </c>
      <c r="V21" s="3226">
        <v>19.0</v>
      </c>
      <c r="W21" s="3227">
        <v>17.0</v>
      </c>
      <c r="X21" s="3227">
        <v>14.0</v>
      </c>
    </row>
    <row r="22">
      <c r="A22" s="3292">
        <v>18.0</v>
      </c>
      <c r="B22" s="3223" t="s">
        <v>6171</v>
      </c>
      <c r="C22" s="3282" t="s">
        <v>787</v>
      </c>
      <c r="D22" s="199" t="s">
        <v>5673</v>
      </c>
      <c r="E22" s="199" t="s">
        <v>6262</v>
      </c>
      <c r="F22" s="199" t="str">
        <f t="shared" si="1"/>
        <v>33 (27)</v>
      </c>
      <c r="G22" s="199" t="s">
        <v>6263</v>
      </c>
      <c r="H22" s="199" t="s">
        <v>2151</v>
      </c>
      <c r="I22" s="199" t="s">
        <v>150</v>
      </c>
      <c r="J22" s="199">
        <f t="shared" si="2"/>
        <v>38</v>
      </c>
      <c r="K22" s="199" t="s">
        <v>6264</v>
      </c>
      <c r="L22" s="199" t="s">
        <v>1813</v>
      </c>
      <c r="M22" s="199" t="s">
        <v>65</v>
      </c>
      <c r="N22" s="199" t="s">
        <v>309</v>
      </c>
      <c r="O22" s="199" t="s">
        <v>3169</v>
      </c>
      <c r="P22" s="199" t="s">
        <v>226</v>
      </c>
      <c r="Q22" s="199" t="s">
        <v>548</v>
      </c>
      <c r="R22" s="199"/>
      <c r="S22" s="199" t="s">
        <v>6265</v>
      </c>
      <c r="T22" s="199" t="s">
        <v>6266</v>
      </c>
      <c r="U22" s="199" t="s">
        <v>6267</v>
      </c>
      <c r="V22" s="3226">
        <v>20.0</v>
      </c>
      <c r="W22" s="3227">
        <v>18.0</v>
      </c>
      <c r="X22" s="3227">
        <v>43.0</v>
      </c>
    </row>
    <row r="23">
      <c r="A23" s="3292">
        <v>19.0</v>
      </c>
      <c r="B23" s="3223" t="s">
        <v>6174</v>
      </c>
      <c r="C23" s="3282" t="s">
        <v>6281</v>
      </c>
      <c r="D23" s="199" t="s">
        <v>6282</v>
      </c>
      <c r="E23" s="199" t="s">
        <v>6283</v>
      </c>
      <c r="F23" s="199" t="str">
        <f t="shared" si="1"/>
        <v>32 (25)</v>
      </c>
      <c r="G23" s="199" t="s">
        <v>6278</v>
      </c>
      <c r="H23" s="199" t="s">
        <v>2151</v>
      </c>
      <c r="I23" s="199" t="s">
        <v>612</v>
      </c>
      <c r="J23" s="199">
        <f t="shared" si="2"/>
        <v>37</v>
      </c>
      <c r="K23" s="199" t="s">
        <v>6263</v>
      </c>
      <c r="L23" s="199" t="s">
        <v>960</v>
      </c>
      <c r="M23" s="199" t="s">
        <v>96</v>
      </c>
      <c r="N23" s="199" t="s">
        <v>218</v>
      </c>
      <c r="O23" s="199" t="s">
        <v>4661</v>
      </c>
      <c r="P23" s="199" t="s">
        <v>6279</v>
      </c>
      <c r="Q23" s="199" t="s">
        <v>458</v>
      </c>
      <c r="R23" s="199"/>
      <c r="S23" s="199" t="s">
        <v>2518</v>
      </c>
      <c r="T23" s="199" t="s">
        <v>1078</v>
      </c>
      <c r="U23" s="199" t="s">
        <v>6301</v>
      </c>
      <c r="V23" s="3226">
        <v>21.0</v>
      </c>
      <c r="W23" s="3227">
        <v>19.0</v>
      </c>
      <c r="X23" s="3227" t="s">
        <v>504</v>
      </c>
    </row>
    <row r="24">
      <c r="A24" s="3292">
        <v>20.0</v>
      </c>
      <c r="B24" s="3223" t="s">
        <v>6175</v>
      </c>
      <c r="C24" s="3282" t="s">
        <v>787</v>
      </c>
      <c r="D24" s="199" t="s">
        <v>5673</v>
      </c>
      <c r="E24" s="199" t="s">
        <v>6262</v>
      </c>
      <c r="F24" s="199" t="str">
        <f t="shared" si="1"/>
        <v>33 (27)</v>
      </c>
      <c r="G24" s="199" t="s">
        <v>6263</v>
      </c>
      <c r="H24" s="199" t="s">
        <v>2151</v>
      </c>
      <c r="I24" s="199" t="s">
        <v>150</v>
      </c>
      <c r="J24" s="199">
        <f t="shared" si="2"/>
        <v>38</v>
      </c>
      <c r="K24" s="199" t="s">
        <v>6264</v>
      </c>
      <c r="L24" s="199" t="s">
        <v>1813</v>
      </c>
      <c r="M24" s="199" t="s">
        <v>65</v>
      </c>
      <c r="N24" s="199" t="s">
        <v>309</v>
      </c>
      <c r="O24" s="199" t="s">
        <v>2989</v>
      </c>
      <c r="P24" s="199" t="s">
        <v>978</v>
      </c>
      <c r="Q24" s="199" t="s">
        <v>172</v>
      </c>
      <c r="R24" s="199"/>
      <c r="S24" s="199" t="s">
        <v>945</v>
      </c>
      <c r="T24" s="199" t="s">
        <v>6302</v>
      </c>
      <c r="U24" s="199" t="s">
        <v>6303</v>
      </c>
      <c r="V24" s="3226">
        <v>22.0</v>
      </c>
      <c r="W24" s="3227">
        <v>20.0</v>
      </c>
      <c r="X24" s="3227">
        <v>29.0</v>
      </c>
    </row>
    <row r="25">
      <c r="A25" s="3292">
        <v>21.0</v>
      </c>
      <c r="B25" s="3223" t="s">
        <v>6177</v>
      </c>
      <c r="C25" s="3282" t="s">
        <v>787</v>
      </c>
      <c r="D25" s="199" t="s">
        <v>5673</v>
      </c>
      <c r="E25" s="199" t="s">
        <v>6262</v>
      </c>
      <c r="F25" s="199" t="str">
        <f t="shared" si="1"/>
        <v>33 (27)</v>
      </c>
      <c r="G25" s="199" t="s">
        <v>6263</v>
      </c>
      <c r="H25" s="199" t="s">
        <v>2151</v>
      </c>
      <c r="I25" s="199" t="s">
        <v>150</v>
      </c>
      <c r="J25" s="199">
        <f t="shared" si="2"/>
        <v>38</v>
      </c>
      <c r="K25" s="199" t="s">
        <v>6264</v>
      </c>
      <c r="L25" s="199" t="s">
        <v>1813</v>
      </c>
      <c r="M25" s="199" t="s">
        <v>65</v>
      </c>
      <c r="N25" s="199" t="s">
        <v>309</v>
      </c>
      <c r="O25" s="199" t="s">
        <v>3169</v>
      </c>
      <c r="P25" s="199" t="s">
        <v>226</v>
      </c>
      <c r="Q25" s="199" t="s">
        <v>548</v>
      </c>
      <c r="R25" s="199"/>
      <c r="S25" s="199" t="s">
        <v>6265</v>
      </c>
      <c r="T25" s="199" t="s">
        <v>6266</v>
      </c>
      <c r="U25" s="199" t="s">
        <v>6304</v>
      </c>
      <c r="V25" s="3226">
        <v>23.0</v>
      </c>
      <c r="W25" s="3227">
        <v>21.0</v>
      </c>
      <c r="X25" s="3227">
        <v>22.0</v>
      </c>
    </row>
    <row r="26">
      <c r="A26" s="3292" t="s">
        <v>1586</v>
      </c>
      <c r="B26" s="3223" t="s">
        <v>6178</v>
      </c>
      <c r="C26" s="3282" t="s">
        <v>787</v>
      </c>
      <c r="D26" s="199" t="s">
        <v>5673</v>
      </c>
      <c r="E26" s="199" t="s">
        <v>6262</v>
      </c>
      <c r="F26" s="199" t="str">
        <f t="shared" si="1"/>
        <v>33 (27)</v>
      </c>
      <c r="G26" s="199" t="s">
        <v>6263</v>
      </c>
      <c r="H26" s="199" t="s">
        <v>2151</v>
      </c>
      <c r="I26" s="199" t="s">
        <v>150</v>
      </c>
      <c r="J26" s="199">
        <f t="shared" si="2"/>
        <v>38</v>
      </c>
      <c r="K26" s="199" t="s">
        <v>6264</v>
      </c>
      <c r="L26" s="199" t="s">
        <v>1813</v>
      </c>
      <c r="M26" s="199" t="s">
        <v>65</v>
      </c>
      <c r="N26" s="199" t="s">
        <v>309</v>
      </c>
      <c r="O26" s="199" t="s">
        <v>3169</v>
      </c>
      <c r="P26" s="199" t="s">
        <v>226</v>
      </c>
      <c r="Q26" s="199" t="s">
        <v>548</v>
      </c>
      <c r="R26" s="199"/>
      <c r="S26" s="199" t="s">
        <v>6265</v>
      </c>
      <c r="T26" s="199" t="s">
        <v>6266</v>
      </c>
      <c r="U26" s="199" t="s">
        <v>6304</v>
      </c>
      <c r="V26" s="3226">
        <v>24.0</v>
      </c>
      <c r="W26" s="3228">
        <v>78.0</v>
      </c>
      <c r="X26" s="3227">
        <v>45.0</v>
      </c>
    </row>
    <row r="27">
      <c r="A27" s="3292">
        <v>22.0</v>
      </c>
      <c r="B27" s="3223" t="s">
        <v>6179</v>
      </c>
      <c r="C27" s="3282" t="s">
        <v>6281</v>
      </c>
      <c r="D27" s="199" t="s">
        <v>6282</v>
      </c>
      <c r="E27" s="199" t="s">
        <v>6283</v>
      </c>
      <c r="F27" s="199" t="str">
        <f t="shared" si="1"/>
        <v>32 (25)</v>
      </c>
      <c r="G27" s="199" t="s">
        <v>6278</v>
      </c>
      <c r="H27" s="199" t="s">
        <v>2151</v>
      </c>
      <c r="I27" s="199" t="s">
        <v>612</v>
      </c>
      <c r="J27" s="199">
        <f t="shared" si="2"/>
        <v>37</v>
      </c>
      <c r="K27" s="199" t="s">
        <v>6263</v>
      </c>
      <c r="L27" s="199" t="s">
        <v>960</v>
      </c>
      <c r="M27" s="199" t="s">
        <v>96</v>
      </c>
      <c r="N27" s="199" t="s">
        <v>218</v>
      </c>
      <c r="O27" s="199" t="s">
        <v>4661</v>
      </c>
      <c r="P27" s="199" t="s">
        <v>6279</v>
      </c>
      <c r="Q27" s="199" t="s">
        <v>190</v>
      </c>
      <c r="R27" s="199"/>
      <c r="S27" s="199" t="s">
        <v>2518</v>
      </c>
      <c r="T27" s="199" t="s">
        <v>1078</v>
      </c>
      <c r="U27" s="199" t="s">
        <v>6305</v>
      </c>
      <c r="V27" s="3226">
        <v>25.0</v>
      </c>
      <c r="W27" s="3227">
        <v>22.0</v>
      </c>
      <c r="X27" s="3227" t="s">
        <v>504</v>
      </c>
    </row>
    <row r="28">
      <c r="A28" s="3292">
        <v>23.0</v>
      </c>
      <c r="B28" s="3231" t="s">
        <v>6180</v>
      </c>
      <c r="C28" s="3282" t="s">
        <v>6290</v>
      </c>
      <c r="D28" s="199" t="s">
        <v>275</v>
      </c>
      <c r="E28" s="199" t="s">
        <v>6291</v>
      </c>
      <c r="F28" s="199" t="str">
        <f t="shared" si="1"/>
        <v>37 (31)</v>
      </c>
      <c r="G28" s="199" t="s">
        <v>6292</v>
      </c>
      <c r="H28" s="199" t="s">
        <v>543</v>
      </c>
      <c r="I28" s="199" t="s">
        <v>924</v>
      </c>
      <c r="J28" s="199">
        <f t="shared" si="2"/>
        <v>42</v>
      </c>
      <c r="K28" s="199" t="s">
        <v>6293</v>
      </c>
      <c r="L28" s="199" t="s">
        <v>6294</v>
      </c>
      <c r="M28" s="199" t="s">
        <v>118</v>
      </c>
      <c r="N28" s="199" t="s">
        <v>200</v>
      </c>
      <c r="O28" s="199" t="s">
        <v>6269</v>
      </c>
      <c r="P28" s="199" t="s">
        <v>4671</v>
      </c>
      <c r="Q28" s="199" t="s">
        <v>461</v>
      </c>
      <c r="R28" s="199"/>
      <c r="S28" s="199" t="s">
        <v>1707</v>
      </c>
      <c r="T28" s="199" t="s">
        <v>1864</v>
      </c>
      <c r="U28" s="199" t="s">
        <v>6306</v>
      </c>
      <c r="V28" s="3226">
        <v>26.0</v>
      </c>
      <c r="W28" s="3227">
        <v>23.0</v>
      </c>
      <c r="X28" s="3227">
        <v>16.0</v>
      </c>
    </row>
    <row r="29">
      <c r="A29" s="3292">
        <v>24.0</v>
      </c>
      <c r="B29" s="3223" t="s">
        <v>6182</v>
      </c>
      <c r="C29" s="3282" t="s">
        <v>787</v>
      </c>
      <c r="D29" s="199" t="s">
        <v>5673</v>
      </c>
      <c r="E29" s="199" t="s">
        <v>6262</v>
      </c>
      <c r="F29" s="199" t="str">
        <f t="shared" si="1"/>
        <v>33 (27)</v>
      </c>
      <c r="G29" s="199" t="s">
        <v>6263</v>
      </c>
      <c r="H29" s="199" t="s">
        <v>2151</v>
      </c>
      <c r="I29" s="199" t="s">
        <v>150</v>
      </c>
      <c r="J29" s="199">
        <f t="shared" si="2"/>
        <v>38</v>
      </c>
      <c r="K29" s="199" t="s">
        <v>6264</v>
      </c>
      <c r="L29" s="199" t="s">
        <v>1813</v>
      </c>
      <c r="M29" s="199" t="s">
        <v>65</v>
      </c>
      <c r="N29" s="199" t="s">
        <v>309</v>
      </c>
      <c r="O29" s="199" t="s">
        <v>3167</v>
      </c>
      <c r="P29" s="199" t="s">
        <v>6307</v>
      </c>
      <c r="Q29" s="199" t="s">
        <v>309</v>
      </c>
      <c r="R29" s="199"/>
      <c r="S29" s="199" t="s">
        <v>6265</v>
      </c>
      <c r="T29" s="199" t="s">
        <v>6266</v>
      </c>
      <c r="U29" s="199" t="s">
        <v>6308</v>
      </c>
      <c r="V29" s="3226">
        <v>27.0</v>
      </c>
      <c r="W29" s="3227">
        <v>24.0</v>
      </c>
      <c r="X29" s="3227">
        <v>49.0</v>
      </c>
    </row>
    <row r="30">
      <c r="A30" s="3292">
        <v>25.0</v>
      </c>
      <c r="B30" s="3223" t="s">
        <v>6184</v>
      </c>
      <c r="C30" s="3282" t="s">
        <v>787</v>
      </c>
      <c r="D30" s="199" t="s">
        <v>5673</v>
      </c>
      <c r="E30" s="199" t="s">
        <v>6262</v>
      </c>
      <c r="F30" s="199" t="str">
        <f t="shared" si="1"/>
        <v>33 (27)</v>
      </c>
      <c r="G30" s="199" t="s">
        <v>6263</v>
      </c>
      <c r="H30" s="199" t="s">
        <v>2151</v>
      </c>
      <c r="I30" s="199" t="s">
        <v>150</v>
      </c>
      <c r="J30" s="199">
        <f t="shared" si="2"/>
        <v>38</v>
      </c>
      <c r="K30" s="199" t="s">
        <v>6264</v>
      </c>
      <c r="L30" s="199" t="s">
        <v>1813</v>
      </c>
      <c r="M30" s="199" t="s">
        <v>65</v>
      </c>
      <c r="N30" s="199" t="s">
        <v>309</v>
      </c>
      <c r="O30" s="199" t="s">
        <v>3169</v>
      </c>
      <c r="P30" s="199" t="s">
        <v>226</v>
      </c>
      <c r="Q30" s="199" t="s">
        <v>345</v>
      </c>
      <c r="R30" s="199"/>
      <c r="S30" s="199" t="s">
        <v>6265</v>
      </c>
      <c r="T30" s="199" t="s">
        <v>6266</v>
      </c>
      <c r="U30" s="199" t="s">
        <v>6309</v>
      </c>
      <c r="V30" s="3226">
        <v>28.0</v>
      </c>
      <c r="W30" s="3227">
        <v>25.0</v>
      </c>
      <c r="X30" s="3227">
        <v>51.0</v>
      </c>
    </row>
    <row r="31">
      <c r="A31" s="3292" t="s">
        <v>1978</v>
      </c>
      <c r="B31" s="3223" t="s">
        <v>6185</v>
      </c>
      <c r="C31" s="3282" t="s">
        <v>787</v>
      </c>
      <c r="D31" s="199" t="s">
        <v>5673</v>
      </c>
      <c r="E31" s="199" t="s">
        <v>6262</v>
      </c>
      <c r="F31" s="199" t="str">
        <f t="shared" si="1"/>
        <v>33 (27)</v>
      </c>
      <c r="G31" s="199" t="s">
        <v>6263</v>
      </c>
      <c r="H31" s="199" t="s">
        <v>2151</v>
      </c>
      <c r="I31" s="199" t="s">
        <v>150</v>
      </c>
      <c r="J31" s="199">
        <f t="shared" si="2"/>
        <v>38</v>
      </c>
      <c r="K31" s="199" t="s">
        <v>6264</v>
      </c>
      <c r="L31" s="199" t="s">
        <v>1813</v>
      </c>
      <c r="M31" s="199" t="s">
        <v>65</v>
      </c>
      <c r="N31" s="199" t="s">
        <v>309</v>
      </c>
      <c r="O31" s="199" t="s">
        <v>3169</v>
      </c>
      <c r="P31" s="199" t="s">
        <v>226</v>
      </c>
      <c r="Q31" s="199" t="s">
        <v>345</v>
      </c>
      <c r="R31" s="199"/>
      <c r="S31" s="199" t="s">
        <v>6265</v>
      </c>
      <c r="T31" s="199" t="s">
        <v>6266</v>
      </c>
      <c r="U31" s="199" t="s">
        <v>6309</v>
      </c>
      <c r="V31" s="3226">
        <v>29.0</v>
      </c>
      <c r="W31" s="3228">
        <v>79.0</v>
      </c>
      <c r="X31" s="3227" t="s">
        <v>504</v>
      </c>
    </row>
    <row r="32">
      <c r="A32" s="3292">
        <v>26.0</v>
      </c>
      <c r="B32" s="3213" t="s">
        <v>6188</v>
      </c>
      <c r="C32" s="3282" t="s">
        <v>787</v>
      </c>
      <c r="D32" s="199" t="s">
        <v>5673</v>
      </c>
      <c r="E32" s="199" t="s">
        <v>6268</v>
      </c>
      <c r="F32" s="199" t="str">
        <f t="shared" si="1"/>
        <v>35 (28)</v>
      </c>
      <c r="G32" s="199" t="s">
        <v>6263</v>
      </c>
      <c r="H32" s="199" t="s">
        <v>2151</v>
      </c>
      <c r="I32" s="199" t="s">
        <v>213</v>
      </c>
      <c r="J32" s="199">
        <f t="shared" si="2"/>
        <v>40</v>
      </c>
      <c r="K32" s="199" t="s">
        <v>6264</v>
      </c>
      <c r="L32" s="199" t="s">
        <v>1813</v>
      </c>
      <c r="M32" s="199" t="s">
        <v>211</v>
      </c>
      <c r="N32" s="199" t="s">
        <v>710</v>
      </c>
      <c r="O32" s="199" t="s">
        <v>6296</v>
      </c>
      <c r="P32" s="199" t="s">
        <v>6297</v>
      </c>
      <c r="Q32" s="199" t="s">
        <v>316</v>
      </c>
      <c r="R32" s="199"/>
      <c r="S32" s="199" t="s">
        <v>6265</v>
      </c>
      <c r="T32" s="199" t="s">
        <v>6266</v>
      </c>
      <c r="U32" s="199" t="s">
        <v>6310</v>
      </c>
      <c r="V32" s="3226">
        <v>30.0</v>
      </c>
      <c r="W32" s="3227">
        <v>26.0</v>
      </c>
      <c r="X32" s="3227">
        <v>11.0</v>
      </c>
    </row>
    <row r="33">
      <c r="A33" s="3292">
        <v>27.0</v>
      </c>
      <c r="B33" s="3223" t="s">
        <v>6189</v>
      </c>
      <c r="C33" s="3282" t="s">
        <v>6281</v>
      </c>
      <c r="D33" s="199" t="s">
        <v>6282</v>
      </c>
      <c r="E33" s="199" t="s">
        <v>6283</v>
      </c>
      <c r="F33" s="199" t="str">
        <f t="shared" si="1"/>
        <v>32 (25)</v>
      </c>
      <c r="G33" s="199" t="s">
        <v>6278</v>
      </c>
      <c r="H33" s="199" t="s">
        <v>2151</v>
      </c>
      <c r="I33" s="199" t="s">
        <v>612</v>
      </c>
      <c r="J33" s="199">
        <f t="shared" si="2"/>
        <v>37</v>
      </c>
      <c r="K33" s="199" t="s">
        <v>6263</v>
      </c>
      <c r="L33" s="199" t="s">
        <v>960</v>
      </c>
      <c r="M33" s="199" t="s">
        <v>96</v>
      </c>
      <c r="N33" s="199" t="s">
        <v>218</v>
      </c>
      <c r="O33" s="199" t="s">
        <v>4661</v>
      </c>
      <c r="P33" s="199" t="s">
        <v>6279</v>
      </c>
      <c r="Q33" s="199" t="s">
        <v>159</v>
      </c>
      <c r="R33" s="199"/>
      <c r="S33" s="199" t="s">
        <v>2518</v>
      </c>
      <c r="T33" s="199" t="s">
        <v>1078</v>
      </c>
      <c r="U33" s="199" t="s">
        <v>6311</v>
      </c>
      <c r="V33" s="3226">
        <v>31.0</v>
      </c>
      <c r="W33" s="3227">
        <v>27.0</v>
      </c>
      <c r="X33" s="3227">
        <v>27.0</v>
      </c>
    </row>
    <row r="34">
      <c r="A34" s="3292">
        <v>28.0</v>
      </c>
      <c r="B34" s="3223" t="s">
        <v>6191</v>
      </c>
      <c r="C34" s="3282" t="s">
        <v>787</v>
      </c>
      <c r="D34" s="199" t="s">
        <v>5673</v>
      </c>
      <c r="E34" s="199" t="s">
        <v>6262</v>
      </c>
      <c r="F34" s="199" t="str">
        <f t="shared" si="1"/>
        <v>33 (27)</v>
      </c>
      <c r="G34" s="199" t="s">
        <v>6263</v>
      </c>
      <c r="H34" s="199" t="s">
        <v>2151</v>
      </c>
      <c r="I34" s="199" t="s">
        <v>150</v>
      </c>
      <c r="J34" s="199">
        <f t="shared" si="2"/>
        <v>38</v>
      </c>
      <c r="K34" s="199" t="s">
        <v>6264</v>
      </c>
      <c r="L34" s="199" t="s">
        <v>1813</v>
      </c>
      <c r="M34" s="199" t="s">
        <v>65</v>
      </c>
      <c r="N34" s="199" t="s">
        <v>309</v>
      </c>
      <c r="O34" s="199" t="s">
        <v>3169</v>
      </c>
      <c r="P34" s="199" t="s">
        <v>226</v>
      </c>
      <c r="Q34" s="199" t="s">
        <v>548</v>
      </c>
      <c r="R34" s="199"/>
      <c r="S34" s="199" t="s">
        <v>6265</v>
      </c>
      <c r="T34" s="199" t="s">
        <v>6266</v>
      </c>
      <c r="U34" s="199" t="s">
        <v>6312</v>
      </c>
      <c r="V34" s="3226">
        <v>32.0</v>
      </c>
      <c r="W34" s="3227">
        <v>28.0</v>
      </c>
      <c r="X34" s="3227">
        <v>20.0</v>
      </c>
    </row>
    <row r="35">
      <c r="A35" s="3292" t="s">
        <v>2155</v>
      </c>
      <c r="B35" s="3223" t="s">
        <v>6192</v>
      </c>
      <c r="C35" s="3282" t="s">
        <v>787</v>
      </c>
      <c r="D35" s="199" t="s">
        <v>5673</v>
      </c>
      <c r="E35" s="199" t="s">
        <v>6262</v>
      </c>
      <c r="F35" s="199" t="str">
        <f t="shared" si="1"/>
        <v>33 (27)</v>
      </c>
      <c r="G35" s="199" t="s">
        <v>6263</v>
      </c>
      <c r="H35" s="199" t="s">
        <v>2151</v>
      </c>
      <c r="I35" s="199" t="s">
        <v>150</v>
      </c>
      <c r="J35" s="199">
        <f t="shared" si="2"/>
        <v>38</v>
      </c>
      <c r="K35" s="199" t="s">
        <v>6264</v>
      </c>
      <c r="L35" s="199" t="s">
        <v>1813</v>
      </c>
      <c r="M35" s="199" t="s">
        <v>65</v>
      </c>
      <c r="N35" s="199" t="s">
        <v>309</v>
      </c>
      <c r="O35" s="199" t="s">
        <v>3169</v>
      </c>
      <c r="P35" s="199" t="s">
        <v>226</v>
      </c>
      <c r="Q35" s="199" t="s">
        <v>548</v>
      </c>
      <c r="R35" s="199"/>
      <c r="S35" s="199" t="s">
        <v>6265</v>
      </c>
      <c r="T35" s="199" t="s">
        <v>6266</v>
      </c>
      <c r="U35" s="199" t="s">
        <v>6312</v>
      </c>
      <c r="V35" s="3226">
        <v>33.0</v>
      </c>
      <c r="W35" s="3228">
        <v>80.0</v>
      </c>
      <c r="X35" s="3227">
        <v>44.0</v>
      </c>
    </row>
    <row r="36">
      <c r="A36" s="3292">
        <v>29.0</v>
      </c>
      <c r="B36" s="3213" t="s">
        <v>6193</v>
      </c>
      <c r="C36" s="3282" t="s">
        <v>4114</v>
      </c>
      <c r="D36" s="199" t="s">
        <v>6276</v>
      </c>
      <c r="E36" s="199" t="s">
        <v>6277</v>
      </c>
      <c r="F36" s="199" t="str">
        <f t="shared" si="1"/>
        <v>31 (24)</v>
      </c>
      <c r="G36" s="199" t="s">
        <v>2308</v>
      </c>
      <c r="H36" s="199" t="s">
        <v>210</v>
      </c>
      <c r="I36" s="199" t="s">
        <v>835</v>
      </c>
      <c r="J36" s="199">
        <f t="shared" si="2"/>
        <v>35</v>
      </c>
      <c r="K36" s="199" t="s">
        <v>6278</v>
      </c>
      <c r="L36" s="199" t="s">
        <v>960</v>
      </c>
      <c r="M36" s="199" t="s">
        <v>924</v>
      </c>
      <c r="N36" s="199" t="s">
        <v>485</v>
      </c>
      <c r="O36" s="199" t="s">
        <v>4661</v>
      </c>
      <c r="P36" s="199" t="s">
        <v>6279</v>
      </c>
      <c r="Q36" s="199" t="s">
        <v>190</v>
      </c>
      <c r="R36" s="199"/>
      <c r="S36" s="199" t="s">
        <v>2518</v>
      </c>
      <c r="T36" s="199" t="s">
        <v>1078</v>
      </c>
      <c r="U36" s="199" t="s">
        <v>6313</v>
      </c>
      <c r="V36" s="3226">
        <v>34.0</v>
      </c>
      <c r="W36" s="3227">
        <v>29.0</v>
      </c>
      <c r="X36" s="3227">
        <v>19.0</v>
      </c>
    </row>
    <row r="37">
      <c r="A37" s="3292">
        <v>30.0</v>
      </c>
      <c r="B37" s="3223" t="s">
        <v>6194</v>
      </c>
      <c r="C37" s="3282" t="s">
        <v>787</v>
      </c>
      <c r="D37" s="199" t="s">
        <v>5673</v>
      </c>
      <c r="E37" s="199" t="s">
        <v>6268</v>
      </c>
      <c r="F37" s="199" t="str">
        <f t="shared" si="1"/>
        <v>35 (28)</v>
      </c>
      <c r="G37" s="199" t="s">
        <v>6263</v>
      </c>
      <c r="H37" s="199" t="s">
        <v>2151</v>
      </c>
      <c r="I37" s="199" t="s">
        <v>213</v>
      </c>
      <c r="J37" s="199">
        <f t="shared" si="2"/>
        <v>40</v>
      </c>
      <c r="K37" s="199" t="s">
        <v>6264</v>
      </c>
      <c r="L37" s="199" t="s">
        <v>1813</v>
      </c>
      <c r="M37" s="199" t="s">
        <v>211</v>
      </c>
      <c r="N37" s="199" t="s">
        <v>710</v>
      </c>
      <c r="O37" s="199" t="s">
        <v>3169</v>
      </c>
      <c r="P37" s="199" t="s">
        <v>226</v>
      </c>
      <c r="Q37" s="199" t="s">
        <v>218</v>
      </c>
      <c r="R37" s="199"/>
      <c r="S37" s="199" t="s">
        <v>6265</v>
      </c>
      <c r="T37" s="199" t="s">
        <v>6266</v>
      </c>
      <c r="U37" s="199" t="s">
        <v>6314</v>
      </c>
      <c r="V37" s="3226">
        <v>35.0</v>
      </c>
      <c r="W37" s="3227">
        <v>30.0</v>
      </c>
      <c r="X37" s="3227">
        <v>8.0</v>
      </c>
    </row>
    <row r="38">
      <c r="A38" s="3292">
        <v>31.0</v>
      </c>
      <c r="B38" s="3223" t="s">
        <v>6195</v>
      </c>
      <c r="C38" s="3282" t="s">
        <v>787</v>
      </c>
      <c r="D38" s="199" t="s">
        <v>5673</v>
      </c>
      <c r="E38" s="199" t="s">
        <v>6268</v>
      </c>
      <c r="F38" s="199" t="str">
        <f t="shared" si="1"/>
        <v>35 (28)</v>
      </c>
      <c r="G38" s="199" t="s">
        <v>6263</v>
      </c>
      <c r="H38" s="199" t="s">
        <v>2151</v>
      </c>
      <c r="I38" s="199" t="s">
        <v>213</v>
      </c>
      <c r="J38" s="199">
        <f t="shared" si="2"/>
        <v>40</v>
      </c>
      <c r="K38" s="199" t="s">
        <v>6264</v>
      </c>
      <c r="L38" s="199" t="s">
        <v>1813</v>
      </c>
      <c r="M38" s="199" t="s">
        <v>211</v>
      </c>
      <c r="N38" s="199" t="s">
        <v>710</v>
      </c>
      <c r="O38" s="199" t="s">
        <v>6315</v>
      </c>
      <c r="P38" s="199" t="s">
        <v>1383</v>
      </c>
      <c r="Q38" s="199" t="s">
        <v>159</v>
      </c>
      <c r="R38" s="199"/>
      <c r="S38" s="199" t="s">
        <v>1707</v>
      </c>
      <c r="T38" s="199" t="s">
        <v>1864</v>
      </c>
      <c r="U38" s="199" t="s">
        <v>6316</v>
      </c>
      <c r="V38" s="3226">
        <v>36.0</v>
      </c>
      <c r="W38" s="3227">
        <v>31.0</v>
      </c>
      <c r="X38" s="3227" t="s">
        <v>504</v>
      </c>
    </row>
    <row r="39">
      <c r="A39" s="3292">
        <v>32.0</v>
      </c>
      <c r="B39" s="3223" t="s">
        <v>6196</v>
      </c>
      <c r="C39" s="3282" t="s">
        <v>787</v>
      </c>
      <c r="D39" s="199" t="s">
        <v>5673</v>
      </c>
      <c r="E39" s="199" t="s">
        <v>6268</v>
      </c>
      <c r="F39" s="199" t="str">
        <f t="shared" si="1"/>
        <v>35 (28)</v>
      </c>
      <c r="G39" s="199" t="s">
        <v>6263</v>
      </c>
      <c r="H39" s="199" t="s">
        <v>2151</v>
      </c>
      <c r="I39" s="199" t="s">
        <v>213</v>
      </c>
      <c r="J39" s="199">
        <f t="shared" si="2"/>
        <v>40</v>
      </c>
      <c r="K39" s="199" t="s">
        <v>6264</v>
      </c>
      <c r="L39" s="199" t="s">
        <v>1813</v>
      </c>
      <c r="M39" s="199" t="s">
        <v>211</v>
      </c>
      <c r="N39" s="199" t="s">
        <v>710</v>
      </c>
      <c r="O39" s="199" t="s">
        <v>777</v>
      </c>
      <c r="P39" s="199" t="s">
        <v>6317</v>
      </c>
      <c r="Q39" s="199" t="s">
        <v>121</v>
      </c>
      <c r="R39" s="199"/>
      <c r="S39" s="199" t="s">
        <v>1707</v>
      </c>
      <c r="T39" s="199" t="s">
        <v>1864</v>
      </c>
      <c r="U39" s="199" t="s">
        <v>6318</v>
      </c>
      <c r="V39" s="3226">
        <v>37.0</v>
      </c>
      <c r="W39" s="3227">
        <v>32.0</v>
      </c>
      <c r="X39" s="3227">
        <v>23.0</v>
      </c>
    </row>
    <row r="40">
      <c r="A40" s="3253">
        <v>33.0</v>
      </c>
      <c r="B40" s="3213" t="s">
        <v>6197</v>
      </c>
      <c r="C40" s="3282" t="s">
        <v>6281</v>
      </c>
      <c r="D40" s="199" t="s">
        <v>6282</v>
      </c>
      <c r="E40" s="199" t="s">
        <v>6283</v>
      </c>
      <c r="F40" s="199" t="str">
        <f t="shared" si="1"/>
        <v>32 (25)</v>
      </c>
      <c r="G40" s="199" t="s">
        <v>6278</v>
      </c>
      <c r="H40" s="199" t="s">
        <v>2151</v>
      </c>
      <c r="I40" s="199" t="s">
        <v>612</v>
      </c>
      <c r="J40" s="199">
        <f t="shared" si="2"/>
        <v>37</v>
      </c>
      <c r="K40" s="199" t="s">
        <v>6263</v>
      </c>
      <c r="L40" s="199" t="s">
        <v>960</v>
      </c>
      <c r="M40" s="199" t="s">
        <v>96</v>
      </c>
      <c r="N40" s="199" t="s">
        <v>218</v>
      </c>
      <c r="O40" s="199" t="s">
        <v>4661</v>
      </c>
      <c r="P40" s="199" t="s">
        <v>6279</v>
      </c>
      <c r="Q40" s="199" t="s">
        <v>710</v>
      </c>
      <c r="R40" s="199"/>
      <c r="S40" s="199" t="s">
        <v>2518</v>
      </c>
      <c r="T40" s="199" t="s">
        <v>1078</v>
      </c>
      <c r="U40" s="199" t="s">
        <v>6319</v>
      </c>
      <c r="V40" s="3226">
        <v>38.0</v>
      </c>
      <c r="W40" s="3227">
        <v>33.0</v>
      </c>
      <c r="X40" s="3227" t="s">
        <v>504</v>
      </c>
    </row>
    <row r="41">
      <c r="A41" s="3253">
        <v>34.0</v>
      </c>
      <c r="B41" s="3223" t="s">
        <v>6198</v>
      </c>
      <c r="C41" s="3282" t="s">
        <v>787</v>
      </c>
      <c r="D41" s="199" t="s">
        <v>5673</v>
      </c>
      <c r="E41" s="199" t="s">
        <v>6268</v>
      </c>
      <c r="F41" s="199" t="str">
        <f t="shared" si="1"/>
        <v>35 (28)</v>
      </c>
      <c r="G41" s="199" t="s">
        <v>6263</v>
      </c>
      <c r="H41" s="199" t="s">
        <v>2151</v>
      </c>
      <c r="I41" s="199" t="s">
        <v>213</v>
      </c>
      <c r="J41" s="199">
        <f t="shared" si="2"/>
        <v>40</v>
      </c>
      <c r="K41" s="199" t="s">
        <v>6264</v>
      </c>
      <c r="L41" s="199" t="s">
        <v>1813</v>
      </c>
      <c r="M41" s="199" t="s">
        <v>211</v>
      </c>
      <c r="N41" s="199" t="s">
        <v>710</v>
      </c>
      <c r="O41" s="199" t="s">
        <v>3169</v>
      </c>
      <c r="P41" s="199" t="s">
        <v>226</v>
      </c>
      <c r="Q41" s="199" t="s">
        <v>200</v>
      </c>
      <c r="R41" s="199"/>
      <c r="S41" s="199" t="s">
        <v>6265</v>
      </c>
      <c r="T41" s="199" t="s">
        <v>6266</v>
      </c>
      <c r="U41" s="199" t="s">
        <v>6320</v>
      </c>
      <c r="V41" s="3226">
        <v>39.0</v>
      </c>
      <c r="W41" s="3227">
        <v>34.0</v>
      </c>
      <c r="X41" s="3227" t="s">
        <v>504</v>
      </c>
    </row>
    <row r="42">
      <c r="A42" s="3253">
        <v>35.0</v>
      </c>
      <c r="B42" s="3223" t="s">
        <v>6199</v>
      </c>
      <c r="C42" s="3282" t="s">
        <v>6290</v>
      </c>
      <c r="D42" s="199" t="s">
        <v>275</v>
      </c>
      <c r="E42" s="199" t="s">
        <v>6291</v>
      </c>
      <c r="F42" s="199" t="str">
        <f t="shared" si="1"/>
        <v>37 (31)</v>
      </c>
      <c r="G42" s="199" t="s">
        <v>6292</v>
      </c>
      <c r="H42" s="199" t="s">
        <v>543</v>
      </c>
      <c r="I42" s="199" t="s">
        <v>924</v>
      </c>
      <c r="J42" s="199">
        <f t="shared" si="2"/>
        <v>42</v>
      </c>
      <c r="K42" s="199" t="s">
        <v>6293</v>
      </c>
      <c r="L42" s="199" t="s">
        <v>6294</v>
      </c>
      <c r="M42" s="199" t="s">
        <v>118</v>
      </c>
      <c r="N42" s="199" t="s">
        <v>200</v>
      </c>
      <c r="O42" s="199" t="s">
        <v>1284</v>
      </c>
      <c r="P42" s="199" t="s">
        <v>226</v>
      </c>
      <c r="Q42" s="199" t="s">
        <v>121</v>
      </c>
      <c r="R42" s="199"/>
      <c r="S42" s="199" t="s">
        <v>6321</v>
      </c>
      <c r="T42" s="199" t="s">
        <v>6322</v>
      </c>
      <c r="U42" s="199" t="s">
        <v>6323</v>
      </c>
      <c r="V42" s="3226">
        <v>40.0</v>
      </c>
      <c r="W42" s="3227">
        <v>35.0</v>
      </c>
      <c r="X42" s="3227">
        <v>31.0</v>
      </c>
    </row>
    <row r="43">
      <c r="A43" s="3292">
        <v>36.0</v>
      </c>
      <c r="B43" s="3223" t="s">
        <v>6200</v>
      </c>
      <c r="C43" s="3282" t="s">
        <v>6281</v>
      </c>
      <c r="D43" s="199" t="s">
        <v>6282</v>
      </c>
      <c r="E43" s="199" t="s">
        <v>6283</v>
      </c>
      <c r="F43" s="199" t="str">
        <f t="shared" si="1"/>
        <v>32 (25)</v>
      </c>
      <c r="G43" s="199" t="s">
        <v>6278</v>
      </c>
      <c r="H43" s="199" t="s">
        <v>2151</v>
      </c>
      <c r="I43" s="199" t="s">
        <v>612</v>
      </c>
      <c r="J43" s="199">
        <f t="shared" si="2"/>
        <v>37</v>
      </c>
      <c r="K43" s="199" t="s">
        <v>6263</v>
      </c>
      <c r="L43" s="199" t="s">
        <v>960</v>
      </c>
      <c r="M43" s="199" t="s">
        <v>96</v>
      </c>
      <c r="N43" s="199" t="s">
        <v>218</v>
      </c>
      <c r="O43" s="199" t="s">
        <v>2989</v>
      </c>
      <c r="P43" s="199" t="s">
        <v>978</v>
      </c>
      <c r="Q43" s="199" t="s">
        <v>345</v>
      </c>
      <c r="R43" s="199"/>
      <c r="S43" s="199" t="s">
        <v>2518</v>
      </c>
      <c r="T43" s="199" t="s">
        <v>1078</v>
      </c>
      <c r="U43" s="199" t="s">
        <v>6324</v>
      </c>
      <c r="V43" s="3226">
        <v>41.0</v>
      </c>
      <c r="W43" s="3227">
        <v>36.0</v>
      </c>
      <c r="X43" s="3227">
        <v>10.0</v>
      </c>
    </row>
    <row r="44">
      <c r="A44" s="3292">
        <v>37.0</v>
      </c>
      <c r="B44" s="3213" t="s">
        <v>6201</v>
      </c>
      <c r="C44" s="3282" t="s">
        <v>787</v>
      </c>
      <c r="D44" s="199" t="s">
        <v>5673</v>
      </c>
      <c r="E44" s="199" t="s">
        <v>6262</v>
      </c>
      <c r="F44" s="199" t="str">
        <f t="shared" si="1"/>
        <v>33 (27)</v>
      </c>
      <c r="G44" s="199" t="s">
        <v>6263</v>
      </c>
      <c r="H44" s="199" t="s">
        <v>2151</v>
      </c>
      <c r="I44" s="199" t="s">
        <v>150</v>
      </c>
      <c r="J44" s="199">
        <f t="shared" si="2"/>
        <v>38</v>
      </c>
      <c r="K44" s="199" t="s">
        <v>6264</v>
      </c>
      <c r="L44" s="199" t="s">
        <v>1813</v>
      </c>
      <c r="M44" s="199" t="s">
        <v>65</v>
      </c>
      <c r="N44" s="199" t="s">
        <v>309</v>
      </c>
      <c r="O44" s="199" t="s">
        <v>1284</v>
      </c>
      <c r="P44" s="199" t="s">
        <v>226</v>
      </c>
      <c r="Q44" s="199" t="s">
        <v>200</v>
      </c>
      <c r="R44" s="199"/>
      <c r="S44" s="199" t="s">
        <v>6265</v>
      </c>
      <c r="T44" s="199" t="s">
        <v>6266</v>
      </c>
      <c r="U44" s="199" t="s">
        <v>6325</v>
      </c>
      <c r="V44" s="3226">
        <v>42.0</v>
      </c>
      <c r="W44" s="3227">
        <v>37.0</v>
      </c>
      <c r="X44" s="3227">
        <v>50.0</v>
      </c>
    </row>
    <row r="45">
      <c r="A45" s="3292">
        <v>38.0</v>
      </c>
      <c r="B45" s="3223" t="s">
        <v>6202</v>
      </c>
      <c r="C45" s="3282" t="s">
        <v>6281</v>
      </c>
      <c r="D45" s="199" t="s">
        <v>6282</v>
      </c>
      <c r="E45" s="199" t="s">
        <v>6283</v>
      </c>
      <c r="F45" s="199" t="str">
        <f t="shared" si="1"/>
        <v>32 (25)</v>
      </c>
      <c r="G45" s="199" t="s">
        <v>6278</v>
      </c>
      <c r="H45" s="199" t="s">
        <v>2151</v>
      </c>
      <c r="I45" s="199" t="s">
        <v>612</v>
      </c>
      <c r="J45" s="199">
        <f t="shared" si="2"/>
        <v>37</v>
      </c>
      <c r="K45" s="199" t="s">
        <v>6263</v>
      </c>
      <c r="L45" s="199" t="s">
        <v>960</v>
      </c>
      <c r="M45" s="199" t="s">
        <v>96</v>
      </c>
      <c r="N45" s="199" t="s">
        <v>218</v>
      </c>
      <c r="O45" s="199" t="s">
        <v>4661</v>
      </c>
      <c r="P45" s="199" t="s">
        <v>6279</v>
      </c>
      <c r="Q45" s="199" t="s">
        <v>218</v>
      </c>
      <c r="R45" s="199"/>
      <c r="S45" s="199" t="s">
        <v>2518</v>
      </c>
      <c r="T45" s="199" t="s">
        <v>1078</v>
      </c>
      <c r="U45" s="199" t="s">
        <v>6326</v>
      </c>
      <c r="V45" s="3226">
        <v>43.0</v>
      </c>
      <c r="W45" s="3227">
        <v>38.0</v>
      </c>
      <c r="X45" s="3227">
        <v>48.0</v>
      </c>
    </row>
    <row r="46">
      <c r="A46" s="3292">
        <v>39.0</v>
      </c>
      <c r="B46" s="3223" t="s">
        <v>6203</v>
      </c>
      <c r="C46" s="3282" t="s">
        <v>6290</v>
      </c>
      <c r="D46" s="199" t="s">
        <v>275</v>
      </c>
      <c r="E46" s="199" t="s">
        <v>6291</v>
      </c>
      <c r="F46" s="199" t="str">
        <f t="shared" si="1"/>
        <v>37 (31)</v>
      </c>
      <c r="G46" s="199" t="s">
        <v>6292</v>
      </c>
      <c r="H46" s="199" t="s">
        <v>543</v>
      </c>
      <c r="I46" s="199" t="s">
        <v>924</v>
      </c>
      <c r="J46" s="199">
        <f t="shared" si="2"/>
        <v>42</v>
      </c>
      <c r="K46" s="199" t="s">
        <v>6293</v>
      </c>
      <c r="L46" s="199" t="s">
        <v>6294</v>
      </c>
      <c r="M46" s="199" t="s">
        <v>118</v>
      </c>
      <c r="N46" s="199" t="s">
        <v>200</v>
      </c>
      <c r="O46" s="199" t="s">
        <v>6269</v>
      </c>
      <c r="P46" s="199" t="s">
        <v>4671</v>
      </c>
      <c r="Q46" s="199" t="s">
        <v>172</v>
      </c>
      <c r="R46" s="199"/>
      <c r="S46" s="199" t="s">
        <v>3852</v>
      </c>
      <c r="T46" s="199" t="s">
        <v>6327</v>
      </c>
      <c r="U46" s="199" t="s">
        <v>6328</v>
      </c>
      <c r="V46" s="3226">
        <v>44.0</v>
      </c>
      <c r="W46" s="3227">
        <v>39.0</v>
      </c>
      <c r="X46" s="3227">
        <v>26.0</v>
      </c>
    </row>
    <row r="47">
      <c r="A47" s="3292">
        <v>40.0</v>
      </c>
      <c r="B47" s="3233" t="s">
        <v>6204</v>
      </c>
      <c r="C47" s="3282" t="s">
        <v>787</v>
      </c>
      <c r="D47" s="199" t="s">
        <v>5673</v>
      </c>
      <c r="E47" s="199" t="s">
        <v>6262</v>
      </c>
      <c r="F47" s="199" t="str">
        <f t="shared" si="1"/>
        <v>33 (27)</v>
      </c>
      <c r="G47" s="199" t="s">
        <v>6263</v>
      </c>
      <c r="H47" s="199" t="s">
        <v>2151</v>
      </c>
      <c r="I47" s="199" t="s">
        <v>150</v>
      </c>
      <c r="J47" s="199">
        <f t="shared" si="2"/>
        <v>38</v>
      </c>
      <c r="K47" s="199" t="s">
        <v>6264</v>
      </c>
      <c r="L47" s="199" t="s">
        <v>1813</v>
      </c>
      <c r="M47" s="199" t="s">
        <v>65</v>
      </c>
      <c r="N47" s="199" t="s">
        <v>309</v>
      </c>
      <c r="O47" s="199" t="s">
        <v>3169</v>
      </c>
      <c r="P47" s="199" t="s">
        <v>226</v>
      </c>
      <c r="Q47" s="199" t="s">
        <v>622</v>
      </c>
      <c r="R47" s="199"/>
      <c r="S47" s="199" t="s">
        <v>6265</v>
      </c>
      <c r="T47" s="199" t="s">
        <v>6266</v>
      </c>
      <c r="U47" s="199" t="s">
        <v>6329</v>
      </c>
      <c r="V47" s="3226">
        <v>45.0</v>
      </c>
      <c r="W47" s="3227">
        <v>40.0</v>
      </c>
      <c r="X47" s="3227">
        <v>40.0</v>
      </c>
    </row>
    <row r="48">
      <c r="A48" s="3292">
        <v>41.0</v>
      </c>
      <c r="B48" s="3223" t="s">
        <v>6205</v>
      </c>
      <c r="C48" s="3282" t="s">
        <v>787</v>
      </c>
      <c r="D48" s="199" t="s">
        <v>5673</v>
      </c>
      <c r="E48" s="199" t="s">
        <v>6262</v>
      </c>
      <c r="F48" s="199" t="str">
        <f t="shared" si="1"/>
        <v>33 (27)</v>
      </c>
      <c r="G48" s="199" t="s">
        <v>6263</v>
      </c>
      <c r="H48" s="199" t="s">
        <v>2151</v>
      </c>
      <c r="I48" s="199" t="s">
        <v>150</v>
      </c>
      <c r="J48" s="199">
        <f t="shared" si="2"/>
        <v>38</v>
      </c>
      <c r="K48" s="199" t="s">
        <v>6264</v>
      </c>
      <c r="L48" s="199" t="s">
        <v>1813</v>
      </c>
      <c r="M48" s="199" t="s">
        <v>65</v>
      </c>
      <c r="N48" s="199" t="s">
        <v>309</v>
      </c>
      <c r="O48" s="199" t="s">
        <v>6296</v>
      </c>
      <c r="P48" s="199" t="s">
        <v>6297</v>
      </c>
      <c r="Q48" s="199" t="s">
        <v>485</v>
      </c>
      <c r="R48" s="199"/>
      <c r="S48" s="199" t="s">
        <v>6265</v>
      </c>
      <c r="T48" s="199" t="s">
        <v>6266</v>
      </c>
      <c r="U48" s="199" t="s">
        <v>6330</v>
      </c>
      <c r="V48" s="3226">
        <v>46.0</v>
      </c>
      <c r="W48" s="3227">
        <v>41.0</v>
      </c>
      <c r="X48" s="3227">
        <v>32.0</v>
      </c>
    </row>
    <row r="49">
      <c r="A49" s="3292">
        <v>42.0</v>
      </c>
      <c r="B49" s="3223" t="s">
        <v>5726</v>
      </c>
      <c r="C49" s="3282" t="s">
        <v>787</v>
      </c>
      <c r="D49" s="199" t="s">
        <v>5673</v>
      </c>
      <c r="E49" s="199" t="s">
        <v>6262</v>
      </c>
      <c r="F49" s="199" t="str">
        <f t="shared" si="1"/>
        <v>33 (27)</v>
      </c>
      <c r="G49" s="199" t="s">
        <v>6263</v>
      </c>
      <c r="H49" s="199" t="s">
        <v>2151</v>
      </c>
      <c r="I49" s="199" t="s">
        <v>150</v>
      </c>
      <c r="J49" s="199">
        <f t="shared" si="2"/>
        <v>38</v>
      </c>
      <c r="K49" s="199" t="s">
        <v>6264</v>
      </c>
      <c r="L49" s="199" t="s">
        <v>1813</v>
      </c>
      <c r="M49" s="199" t="s">
        <v>65</v>
      </c>
      <c r="N49" s="199" t="s">
        <v>309</v>
      </c>
      <c r="O49" s="199" t="s">
        <v>3169</v>
      </c>
      <c r="P49" s="199" t="s">
        <v>226</v>
      </c>
      <c r="Q49" s="199" t="s">
        <v>218</v>
      </c>
      <c r="R49" s="199"/>
      <c r="S49" s="199" t="s">
        <v>6265</v>
      </c>
      <c r="T49" s="199" t="s">
        <v>6266</v>
      </c>
      <c r="U49" s="199" t="s">
        <v>6331</v>
      </c>
      <c r="V49" s="3226">
        <v>47.0</v>
      </c>
      <c r="W49" s="3227">
        <v>42.0</v>
      </c>
      <c r="X49" s="3227">
        <v>36.0</v>
      </c>
    </row>
    <row r="50">
      <c r="A50" s="3292">
        <v>43.0</v>
      </c>
      <c r="B50" s="3223" t="s">
        <v>6206</v>
      </c>
      <c r="C50" s="3282" t="s">
        <v>6281</v>
      </c>
      <c r="D50" s="199" t="s">
        <v>6282</v>
      </c>
      <c r="E50" s="199" t="s">
        <v>6283</v>
      </c>
      <c r="F50" s="199" t="str">
        <f t="shared" si="1"/>
        <v>32 (25)</v>
      </c>
      <c r="G50" s="199" t="s">
        <v>6278</v>
      </c>
      <c r="H50" s="199" t="s">
        <v>2151</v>
      </c>
      <c r="I50" s="199" t="s">
        <v>612</v>
      </c>
      <c r="J50" s="199">
        <f t="shared" si="2"/>
        <v>37</v>
      </c>
      <c r="K50" s="199" t="s">
        <v>6263</v>
      </c>
      <c r="L50" s="199" t="s">
        <v>960</v>
      </c>
      <c r="M50" s="199" t="s">
        <v>96</v>
      </c>
      <c r="N50" s="199" t="s">
        <v>218</v>
      </c>
      <c r="O50" s="199" t="s">
        <v>4661</v>
      </c>
      <c r="P50" s="199" t="s">
        <v>6279</v>
      </c>
      <c r="Q50" s="199" t="s">
        <v>200</v>
      </c>
      <c r="R50" s="199"/>
      <c r="S50" s="199" t="s">
        <v>2518</v>
      </c>
      <c r="T50" s="199" t="s">
        <v>1078</v>
      </c>
      <c r="U50" s="199" t="s">
        <v>6332</v>
      </c>
      <c r="V50" s="3226">
        <v>48.0</v>
      </c>
      <c r="W50" s="3227">
        <v>43.0</v>
      </c>
      <c r="X50" s="3227">
        <v>17.0</v>
      </c>
    </row>
    <row r="51">
      <c r="A51" s="3292">
        <v>44.0</v>
      </c>
      <c r="B51" s="3223" t="s">
        <v>6207</v>
      </c>
      <c r="C51" s="3282" t="s">
        <v>787</v>
      </c>
      <c r="D51" s="199" t="s">
        <v>5673</v>
      </c>
      <c r="E51" s="199" t="s">
        <v>6262</v>
      </c>
      <c r="F51" s="199" t="str">
        <f t="shared" si="1"/>
        <v>33 (27)</v>
      </c>
      <c r="G51" s="199" t="s">
        <v>6263</v>
      </c>
      <c r="H51" s="199" t="s">
        <v>2151</v>
      </c>
      <c r="I51" s="199" t="s">
        <v>150</v>
      </c>
      <c r="J51" s="199">
        <f t="shared" si="2"/>
        <v>38</v>
      </c>
      <c r="K51" s="199" t="s">
        <v>6264</v>
      </c>
      <c r="L51" s="199" t="s">
        <v>1813</v>
      </c>
      <c r="M51" s="199" t="s">
        <v>65</v>
      </c>
      <c r="N51" s="199" t="s">
        <v>309</v>
      </c>
      <c r="O51" s="199" t="s">
        <v>4661</v>
      </c>
      <c r="P51" s="199" t="s">
        <v>6279</v>
      </c>
      <c r="Q51" s="199" t="s">
        <v>345</v>
      </c>
      <c r="R51" s="199"/>
      <c r="S51" s="199" t="s">
        <v>945</v>
      </c>
      <c r="T51" s="199" t="s">
        <v>6302</v>
      </c>
      <c r="U51" s="199" t="s">
        <v>6333</v>
      </c>
      <c r="V51" s="3226">
        <v>49.0</v>
      </c>
      <c r="W51" s="3227">
        <v>44.0</v>
      </c>
      <c r="X51" s="3227" t="s">
        <v>504</v>
      </c>
    </row>
    <row r="52">
      <c r="A52" s="3292">
        <v>45.0</v>
      </c>
      <c r="B52" s="3223" t="s">
        <v>6208</v>
      </c>
      <c r="C52" s="3282" t="s">
        <v>787</v>
      </c>
      <c r="D52" s="199" t="s">
        <v>5673</v>
      </c>
      <c r="E52" s="199" t="s">
        <v>6262</v>
      </c>
      <c r="F52" s="199" t="str">
        <f t="shared" si="1"/>
        <v>33 (27)</v>
      </c>
      <c r="G52" s="199" t="s">
        <v>6263</v>
      </c>
      <c r="H52" s="199" t="s">
        <v>2151</v>
      </c>
      <c r="I52" s="199" t="s">
        <v>150</v>
      </c>
      <c r="J52" s="199">
        <f t="shared" si="2"/>
        <v>38</v>
      </c>
      <c r="K52" s="199" t="s">
        <v>6264</v>
      </c>
      <c r="L52" s="199" t="s">
        <v>1813</v>
      </c>
      <c r="M52" s="199" t="s">
        <v>65</v>
      </c>
      <c r="N52" s="199" t="s">
        <v>309</v>
      </c>
      <c r="O52" s="199" t="s">
        <v>1284</v>
      </c>
      <c r="P52" s="199" t="s">
        <v>226</v>
      </c>
      <c r="Q52" s="199" t="s">
        <v>622</v>
      </c>
      <c r="R52" s="199"/>
      <c r="S52" s="199" t="s">
        <v>6265</v>
      </c>
      <c r="T52" s="199" t="s">
        <v>6266</v>
      </c>
      <c r="U52" s="199" t="s">
        <v>6334</v>
      </c>
      <c r="V52" s="3226">
        <v>50.0</v>
      </c>
      <c r="W52" s="3227">
        <v>45.0</v>
      </c>
      <c r="X52" s="3227">
        <v>39.0</v>
      </c>
    </row>
    <row r="53">
      <c r="A53" s="3292">
        <v>46.0</v>
      </c>
      <c r="B53" s="3223" t="s">
        <v>6209</v>
      </c>
      <c r="C53" s="3282" t="s">
        <v>787</v>
      </c>
      <c r="D53" s="199" t="s">
        <v>5673</v>
      </c>
      <c r="E53" s="199" t="s">
        <v>6262</v>
      </c>
      <c r="F53" s="199" t="str">
        <f t="shared" si="1"/>
        <v>33 (27)</v>
      </c>
      <c r="G53" s="199" t="s">
        <v>6263</v>
      </c>
      <c r="H53" s="199" t="s">
        <v>2151</v>
      </c>
      <c r="I53" s="199" t="s">
        <v>150</v>
      </c>
      <c r="J53" s="199">
        <f t="shared" si="2"/>
        <v>38</v>
      </c>
      <c r="K53" s="199" t="s">
        <v>6264</v>
      </c>
      <c r="L53" s="199" t="s">
        <v>1813</v>
      </c>
      <c r="M53" s="199" t="s">
        <v>65</v>
      </c>
      <c r="N53" s="199" t="s">
        <v>309</v>
      </c>
      <c r="O53" s="199" t="s">
        <v>1284</v>
      </c>
      <c r="P53" s="199" t="s">
        <v>226</v>
      </c>
      <c r="Q53" s="199" t="s">
        <v>190</v>
      </c>
      <c r="R53" s="199"/>
      <c r="S53" s="199" t="s">
        <v>6265</v>
      </c>
      <c r="T53" s="199" t="s">
        <v>6266</v>
      </c>
      <c r="U53" s="199" t="s">
        <v>6335</v>
      </c>
      <c r="V53" s="3226">
        <v>51.0</v>
      </c>
      <c r="W53" s="3227">
        <v>46.0</v>
      </c>
      <c r="X53" s="3227">
        <v>47.0</v>
      </c>
    </row>
    <row r="54">
      <c r="A54" s="3292">
        <v>47.0</v>
      </c>
      <c r="B54" s="3223" t="s">
        <v>6210</v>
      </c>
      <c r="C54" s="3282" t="s">
        <v>787</v>
      </c>
      <c r="D54" s="199" t="s">
        <v>5673</v>
      </c>
      <c r="E54" s="199" t="s">
        <v>6262</v>
      </c>
      <c r="F54" s="199" t="str">
        <f t="shared" si="1"/>
        <v>33 (27)</v>
      </c>
      <c r="G54" s="199" t="s">
        <v>6263</v>
      </c>
      <c r="H54" s="199" t="s">
        <v>2151</v>
      </c>
      <c r="I54" s="199" t="s">
        <v>150</v>
      </c>
      <c r="J54" s="199">
        <f t="shared" si="2"/>
        <v>38</v>
      </c>
      <c r="K54" s="199" t="s">
        <v>6264</v>
      </c>
      <c r="L54" s="199" t="s">
        <v>1813</v>
      </c>
      <c r="M54" s="199" t="s">
        <v>65</v>
      </c>
      <c r="N54" s="199" t="s">
        <v>309</v>
      </c>
      <c r="O54" s="199" t="s">
        <v>6296</v>
      </c>
      <c r="P54" s="199" t="s">
        <v>6297</v>
      </c>
      <c r="Q54" s="199" t="s">
        <v>622</v>
      </c>
      <c r="R54" s="199"/>
      <c r="S54" s="199" t="s">
        <v>6265</v>
      </c>
      <c r="T54" s="199" t="s">
        <v>6266</v>
      </c>
      <c r="U54" s="199" t="s">
        <v>6336</v>
      </c>
      <c r="V54" s="3226">
        <v>52.0</v>
      </c>
      <c r="W54" s="3227">
        <v>47.0</v>
      </c>
      <c r="X54" s="3227">
        <v>41.0</v>
      </c>
    </row>
    <row r="55">
      <c r="A55" s="3292">
        <v>48.0</v>
      </c>
      <c r="B55" s="3223" t="s">
        <v>6215</v>
      </c>
      <c r="C55" s="3282" t="s">
        <v>787</v>
      </c>
      <c r="D55" s="199" t="s">
        <v>5673</v>
      </c>
      <c r="E55" s="199" t="s">
        <v>6268</v>
      </c>
      <c r="F55" s="199" t="str">
        <f t="shared" si="1"/>
        <v>35 (28)</v>
      </c>
      <c r="G55" s="199" t="s">
        <v>6263</v>
      </c>
      <c r="H55" s="199" t="s">
        <v>2151</v>
      </c>
      <c r="I55" s="199" t="s">
        <v>213</v>
      </c>
      <c r="J55" s="199">
        <f t="shared" si="2"/>
        <v>40</v>
      </c>
      <c r="K55" s="199" t="s">
        <v>6264</v>
      </c>
      <c r="L55" s="199" t="s">
        <v>1813</v>
      </c>
      <c r="M55" s="199" t="s">
        <v>211</v>
      </c>
      <c r="N55" s="199" t="s">
        <v>710</v>
      </c>
      <c r="O55" s="199" t="s">
        <v>3169</v>
      </c>
      <c r="P55" s="199" t="s">
        <v>226</v>
      </c>
      <c r="Q55" s="199" t="s">
        <v>334</v>
      </c>
      <c r="R55" s="199"/>
      <c r="S55" s="199" t="s">
        <v>6265</v>
      </c>
      <c r="T55" s="199" t="s">
        <v>6266</v>
      </c>
      <c r="U55" s="199" t="s">
        <v>6337</v>
      </c>
      <c r="V55" s="3226">
        <v>53.0</v>
      </c>
      <c r="W55" s="3227">
        <v>48.0</v>
      </c>
      <c r="X55" s="3227">
        <v>6.0</v>
      </c>
    </row>
    <row r="56">
      <c r="A56" s="3292">
        <v>49.0</v>
      </c>
      <c r="B56" s="3241" t="s">
        <v>6216</v>
      </c>
      <c r="C56" s="3282" t="s">
        <v>4114</v>
      </c>
      <c r="D56" s="199" t="s">
        <v>6276</v>
      </c>
      <c r="E56" s="199" t="s">
        <v>6277</v>
      </c>
      <c r="F56" s="199" t="str">
        <f t="shared" si="1"/>
        <v>31 (24)</v>
      </c>
      <c r="G56" s="199" t="s">
        <v>2308</v>
      </c>
      <c r="H56" s="199" t="s">
        <v>210</v>
      </c>
      <c r="I56" s="199" t="s">
        <v>835</v>
      </c>
      <c r="J56" s="199">
        <f t="shared" si="2"/>
        <v>35</v>
      </c>
      <c r="K56" s="199" t="s">
        <v>6278</v>
      </c>
      <c r="L56" s="199" t="s">
        <v>960</v>
      </c>
      <c r="M56" s="199" t="s">
        <v>924</v>
      </c>
      <c r="N56" s="199" t="s">
        <v>485</v>
      </c>
      <c r="O56" s="199" t="s">
        <v>4661</v>
      </c>
      <c r="P56" s="199" t="s">
        <v>6279</v>
      </c>
      <c r="Q56" s="199" t="s">
        <v>121</v>
      </c>
      <c r="R56" s="199"/>
      <c r="S56" s="199" t="s">
        <v>965</v>
      </c>
      <c r="T56" s="199" t="s">
        <v>1078</v>
      </c>
      <c r="U56" s="199" t="s">
        <v>6338</v>
      </c>
      <c r="V56" s="3226">
        <v>54.0</v>
      </c>
      <c r="W56" s="3227">
        <v>49.0</v>
      </c>
      <c r="X56" s="3227">
        <v>12.0</v>
      </c>
    </row>
    <row r="57">
      <c r="A57" s="3292">
        <v>50.0</v>
      </c>
      <c r="B57" s="3213" t="s">
        <v>6217</v>
      </c>
      <c r="C57" s="3282" t="s">
        <v>6281</v>
      </c>
      <c r="D57" s="199" t="s">
        <v>6282</v>
      </c>
      <c r="E57" s="199" t="s">
        <v>6283</v>
      </c>
      <c r="F57" s="199" t="str">
        <f t="shared" si="1"/>
        <v>32 (25)</v>
      </c>
      <c r="G57" s="199" t="s">
        <v>6278</v>
      </c>
      <c r="H57" s="199" t="s">
        <v>2151</v>
      </c>
      <c r="I57" s="199" t="s">
        <v>612</v>
      </c>
      <c r="J57" s="199">
        <f t="shared" si="2"/>
        <v>37</v>
      </c>
      <c r="K57" s="199" t="s">
        <v>6263</v>
      </c>
      <c r="L57" s="199" t="s">
        <v>960</v>
      </c>
      <c r="M57" s="199" t="s">
        <v>96</v>
      </c>
      <c r="N57" s="199" t="s">
        <v>218</v>
      </c>
      <c r="O57" s="199" t="s">
        <v>2989</v>
      </c>
      <c r="P57" s="199" t="s">
        <v>978</v>
      </c>
      <c r="Q57" s="199" t="s">
        <v>464</v>
      </c>
      <c r="R57" s="199"/>
      <c r="S57" s="199" t="s">
        <v>2518</v>
      </c>
      <c r="T57" s="199" t="s">
        <v>1078</v>
      </c>
      <c r="U57" s="199" t="s">
        <v>6339</v>
      </c>
      <c r="V57" s="3226">
        <v>55.0</v>
      </c>
      <c r="W57" s="3227">
        <v>50.0</v>
      </c>
      <c r="X57" s="3227">
        <v>34.0</v>
      </c>
    </row>
    <row r="58">
      <c r="A58" s="3253">
        <v>51.0</v>
      </c>
      <c r="B58" s="3223" t="s">
        <v>6218</v>
      </c>
      <c r="C58" s="3282" t="s">
        <v>787</v>
      </c>
      <c r="D58" s="199" t="s">
        <v>5673</v>
      </c>
      <c r="E58" s="199" t="s">
        <v>6262</v>
      </c>
      <c r="F58" s="199" t="str">
        <f t="shared" si="1"/>
        <v>33 (27)</v>
      </c>
      <c r="G58" s="199" t="s">
        <v>6263</v>
      </c>
      <c r="H58" s="199" t="s">
        <v>2151</v>
      </c>
      <c r="I58" s="199" t="s">
        <v>150</v>
      </c>
      <c r="J58" s="199">
        <f t="shared" si="2"/>
        <v>38</v>
      </c>
      <c r="K58" s="199" t="s">
        <v>6264</v>
      </c>
      <c r="L58" s="199" t="s">
        <v>1813</v>
      </c>
      <c r="M58" s="199" t="s">
        <v>65</v>
      </c>
      <c r="N58" s="199" t="s">
        <v>309</v>
      </c>
      <c r="O58" s="199" t="s">
        <v>3169</v>
      </c>
      <c r="P58" s="199" t="s">
        <v>226</v>
      </c>
      <c r="Q58" s="345" t="s">
        <v>345</v>
      </c>
      <c r="R58" s="199"/>
      <c r="S58" s="199" t="s">
        <v>6265</v>
      </c>
      <c r="T58" s="199" t="s">
        <v>6266</v>
      </c>
      <c r="U58" s="345" t="s">
        <v>6340</v>
      </c>
      <c r="V58" s="3226">
        <v>56.0</v>
      </c>
      <c r="W58" s="3228">
        <v>73.0</v>
      </c>
      <c r="X58" s="3227">
        <v>56.0</v>
      </c>
    </row>
    <row r="59">
      <c r="A59" s="3253">
        <v>52.0</v>
      </c>
      <c r="B59" s="3223" t="s">
        <v>6221</v>
      </c>
      <c r="C59" s="3282" t="s">
        <v>787</v>
      </c>
      <c r="D59" s="199" t="s">
        <v>5673</v>
      </c>
      <c r="E59" s="199" t="s">
        <v>6262</v>
      </c>
      <c r="F59" s="199" t="str">
        <f t="shared" si="1"/>
        <v>33 (27)</v>
      </c>
      <c r="G59" s="199" t="s">
        <v>6263</v>
      </c>
      <c r="H59" s="199" t="s">
        <v>2151</v>
      </c>
      <c r="I59" s="199" t="s">
        <v>150</v>
      </c>
      <c r="J59" s="199">
        <f t="shared" si="2"/>
        <v>38</v>
      </c>
      <c r="K59" s="199" t="s">
        <v>6264</v>
      </c>
      <c r="L59" s="199" t="s">
        <v>1813</v>
      </c>
      <c r="M59" s="199" t="s">
        <v>65</v>
      </c>
      <c r="N59" s="199" t="s">
        <v>309</v>
      </c>
      <c r="O59" s="199" t="s">
        <v>1284</v>
      </c>
      <c r="P59" s="199" t="s">
        <v>226</v>
      </c>
      <c r="Q59" s="199" t="s">
        <v>218</v>
      </c>
      <c r="R59" s="199"/>
      <c r="S59" s="199" t="s">
        <v>6265</v>
      </c>
      <c r="T59" s="199" t="s">
        <v>6266</v>
      </c>
      <c r="U59" s="199" t="s">
        <v>6341</v>
      </c>
      <c r="V59" s="3226">
        <v>57.0</v>
      </c>
      <c r="W59" s="3228">
        <v>74.0</v>
      </c>
      <c r="X59" s="3227">
        <v>58.0</v>
      </c>
    </row>
    <row r="60">
      <c r="A60" s="3253">
        <v>53.0</v>
      </c>
      <c r="B60" s="3223" t="s">
        <v>6222</v>
      </c>
      <c r="C60" s="3282" t="s">
        <v>787</v>
      </c>
      <c r="D60" s="199" t="s">
        <v>5673</v>
      </c>
      <c r="E60" s="199" t="s">
        <v>6262</v>
      </c>
      <c r="F60" s="199" t="str">
        <f t="shared" si="1"/>
        <v>33 (27)</v>
      </c>
      <c r="G60" s="199" t="s">
        <v>6263</v>
      </c>
      <c r="H60" s="199" t="s">
        <v>2151</v>
      </c>
      <c r="I60" s="199" t="s">
        <v>150</v>
      </c>
      <c r="J60" s="199">
        <f t="shared" si="2"/>
        <v>38</v>
      </c>
      <c r="K60" s="199" t="s">
        <v>6264</v>
      </c>
      <c r="L60" s="199" t="s">
        <v>1813</v>
      </c>
      <c r="M60" s="199" t="s">
        <v>65</v>
      </c>
      <c r="N60" s="199" t="s">
        <v>309</v>
      </c>
      <c r="O60" s="199" t="s">
        <v>3169</v>
      </c>
      <c r="P60" s="199" t="s">
        <v>226</v>
      </c>
      <c r="Q60" s="199" t="s">
        <v>548</v>
      </c>
      <c r="R60" s="199"/>
      <c r="S60" s="199" t="s">
        <v>6265</v>
      </c>
      <c r="T60" s="199" t="s">
        <v>6266</v>
      </c>
      <c r="U60" s="199" t="s">
        <v>6342</v>
      </c>
      <c r="V60" s="3226">
        <v>58.0</v>
      </c>
      <c r="W60" s="3228">
        <v>75.0</v>
      </c>
      <c r="X60" s="3227">
        <v>57.0</v>
      </c>
    </row>
    <row r="61">
      <c r="A61" s="3292">
        <v>54.0</v>
      </c>
      <c r="B61" s="3213" t="s">
        <v>6223</v>
      </c>
      <c r="C61" s="3282" t="s">
        <v>787</v>
      </c>
      <c r="D61" s="199" t="s">
        <v>5673</v>
      </c>
      <c r="E61" s="199" t="s">
        <v>6262</v>
      </c>
      <c r="F61" s="199" t="str">
        <f t="shared" si="1"/>
        <v>33 (27)</v>
      </c>
      <c r="G61" s="199" t="s">
        <v>6263</v>
      </c>
      <c r="H61" s="199" t="s">
        <v>2151</v>
      </c>
      <c r="I61" s="199" t="s">
        <v>150</v>
      </c>
      <c r="J61" s="199">
        <f t="shared" si="2"/>
        <v>38</v>
      </c>
      <c r="K61" s="199" t="s">
        <v>6264</v>
      </c>
      <c r="L61" s="199" t="s">
        <v>1813</v>
      </c>
      <c r="M61" s="199" t="s">
        <v>65</v>
      </c>
      <c r="N61" s="199" t="s">
        <v>309</v>
      </c>
      <c r="O61" s="199" t="s">
        <v>1284</v>
      </c>
      <c r="P61" s="199" t="s">
        <v>226</v>
      </c>
      <c r="Q61" s="199" t="s">
        <v>121</v>
      </c>
      <c r="R61" s="199"/>
      <c r="S61" s="199" t="s">
        <v>6265</v>
      </c>
      <c r="T61" s="199" t="s">
        <v>6266</v>
      </c>
      <c r="U61" s="199" t="s">
        <v>6343</v>
      </c>
      <c r="V61" s="3226">
        <v>59.0</v>
      </c>
      <c r="W61" s="3227">
        <v>51.0</v>
      </c>
      <c r="X61" s="3227">
        <v>21.0</v>
      </c>
    </row>
    <row r="62">
      <c r="A62" s="3292">
        <v>55.0</v>
      </c>
      <c r="B62" s="3223" t="s">
        <v>5908</v>
      </c>
      <c r="C62" s="3282" t="s">
        <v>787</v>
      </c>
      <c r="D62" s="199" t="s">
        <v>5673</v>
      </c>
      <c r="E62" s="199" t="s">
        <v>6262</v>
      </c>
      <c r="F62" s="199" t="str">
        <f t="shared" si="1"/>
        <v>33 (27)</v>
      </c>
      <c r="G62" s="199" t="s">
        <v>6263</v>
      </c>
      <c r="H62" s="199" t="s">
        <v>2151</v>
      </c>
      <c r="I62" s="199" t="s">
        <v>150</v>
      </c>
      <c r="J62" s="199">
        <f t="shared" si="2"/>
        <v>38</v>
      </c>
      <c r="K62" s="199" t="s">
        <v>6264</v>
      </c>
      <c r="L62" s="199" t="s">
        <v>1813</v>
      </c>
      <c r="M62" s="199" t="s">
        <v>65</v>
      </c>
      <c r="N62" s="199" t="s">
        <v>309</v>
      </c>
      <c r="O62" s="199" t="s">
        <v>3169</v>
      </c>
      <c r="P62" s="199" t="s">
        <v>226</v>
      </c>
      <c r="Q62" s="199" t="s">
        <v>131</v>
      </c>
      <c r="R62" s="199"/>
      <c r="S62" s="199" t="s">
        <v>6265</v>
      </c>
      <c r="T62" s="199" t="s">
        <v>6266</v>
      </c>
      <c r="U62" s="199" t="s">
        <v>6344</v>
      </c>
      <c r="V62" s="3226">
        <v>60.0</v>
      </c>
      <c r="W62" s="3227">
        <v>52.0</v>
      </c>
      <c r="X62" s="3227">
        <v>46.0</v>
      </c>
    </row>
    <row r="63">
      <c r="A63" s="3292">
        <v>56.0</v>
      </c>
      <c r="B63" s="3241" t="s">
        <v>6224</v>
      </c>
      <c r="C63" s="3282" t="s">
        <v>787</v>
      </c>
      <c r="D63" s="199" t="s">
        <v>5673</v>
      </c>
      <c r="E63" s="199" t="s">
        <v>6268</v>
      </c>
      <c r="F63" s="199" t="str">
        <f t="shared" si="1"/>
        <v>35 (28)</v>
      </c>
      <c r="G63" s="199" t="s">
        <v>6263</v>
      </c>
      <c r="H63" s="199" t="s">
        <v>2151</v>
      </c>
      <c r="I63" s="199" t="s">
        <v>213</v>
      </c>
      <c r="J63" s="199">
        <f t="shared" si="2"/>
        <v>40</v>
      </c>
      <c r="K63" s="199" t="s">
        <v>6264</v>
      </c>
      <c r="L63" s="199" t="s">
        <v>1813</v>
      </c>
      <c r="M63" s="199" t="s">
        <v>211</v>
      </c>
      <c r="N63" s="199" t="s">
        <v>710</v>
      </c>
      <c r="O63" s="199" t="s">
        <v>1284</v>
      </c>
      <c r="P63" s="199" t="s">
        <v>226</v>
      </c>
      <c r="Q63" s="199" t="s">
        <v>309</v>
      </c>
      <c r="R63" s="199"/>
      <c r="S63" s="199" t="s">
        <v>6265</v>
      </c>
      <c r="T63" s="199" t="s">
        <v>6266</v>
      </c>
      <c r="U63" s="199" t="s">
        <v>6345</v>
      </c>
      <c r="V63" s="3226">
        <v>61.0</v>
      </c>
      <c r="W63" s="3227">
        <v>53.0</v>
      </c>
      <c r="X63" s="3227">
        <v>24.0</v>
      </c>
    </row>
    <row r="64">
      <c r="A64" s="3292">
        <v>57.0</v>
      </c>
      <c r="B64" s="3213" t="s">
        <v>6225</v>
      </c>
      <c r="C64" s="3282" t="s">
        <v>787</v>
      </c>
      <c r="D64" s="199" t="s">
        <v>5673</v>
      </c>
      <c r="E64" s="199" t="s">
        <v>6262</v>
      </c>
      <c r="F64" s="199" t="str">
        <f t="shared" si="1"/>
        <v>33 (27)</v>
      </c>
      <c r="G64" s="199" t="s">
        <v>6263</v>
      </c>
      <c r="H64" s="199" t="s">
        <v>2151</v>
      </c>
      <c r="I64" s="199" t="s">
        <v>150</v>
      </c>
      <c r="J64" s="199">
        <f t="shared" si="2"/>
        <v>38</v>
      </c>
      <c r="K64" s="199" t="s">
        <v>6264</v>
      </c>
      <c r="L64" s="199" t="s">
        <v>1813</v>
      </c>
      <c r="M64" s="199" t="s">
        <v>65</v>
      </c>
      <c r="N64" s="199" t="s">
        <v>309</v>
      </c>
      <c r="O64" s="199" t="s">
        <v>1284</v>
      </c>
      <c r="P64" s="199" t="s">
        <v>226</v>
      </c>
      <c r="Q64" s="199" t="s">
        <v>121</v>
      </c>
      <c r="R64" s="199"/>
      <c r="S64" s="199" t="s">
        <v>6265</v>
      </c>
      <c r="T64" s="199" t="s">
        <v>6266</v>
      </c>
      <c r="U64" s="199" t="s">
        <v>6347</v>
      </c>
      <c r="V64" s="3226">
        <v>62.0</v>
      </c>
      <c r="W64" s="3227">
        <v>54.0</v>
      </c>
      <c r="X64" s="3227">
        <v>42.0</v>
      </c>
    </row>
    <row r="65">
      <c r="A65" s="3292">
        <v>58.0</v>
      </c>
      <c r="B65" s="3223" t="s">
        <v>6230</v>
      </c>
      <c r="C65" s="3282" t="s">
        <v>787</v>
      </c>
      <c r="D65" s="199" t="s">
        <v>5673</v>
      </c>
      <c r="E65" s="199" t="s">
        <v>6262</v>
      </c>
      <c r="F65" s="199" t="str">
        <f t="shared" si="1"/>
        <v>33 (27)</v>
      </c>
      <c r="G65" s="199" t="s">
        <v>6263</v>
      </c>
      <c r="H65" s="199" t="s">
        <v>2151</v>
      </c>
      <c r="I65" s="199" t="s">
        <v>150</v>
      </c>
      <c r="J65" s="199">
        <f t="shared" si="2"/>
        <v>38</v>
      </c>
      <c r="K65" s="199" t="s">
        <v>6264</v>
      </c>
      <c r="L65" s="199" t="s">
        <v>1813</v>
      </c>
      <c r="M65" s="199" t="s">
        <v>65</v>
      </c>
      <c r="N65" s="199" t="s">
        <v>309</v>
      </c>
      <c r="O65" s="199" t="s">
        <v>1284</v>
      </c>
      <c r="P65" s="199" t="s">
        <v>226</v>
      </c>
      <c r="Q65" s="199" t="s">
        <v>485</v>
      </c>
      <c r="R65" s="199"/>
      <c r="S65" s="199" t="s">
        <v>6265</v>
      </c>
      <c r="T65" s="199" t="s">
        <v>6266</v>
      </c>
      <c r="U65" s="199" t="s">
        <v>6349</v>
      </c>
      <c r="V65" s="3226">
        <v>63.0</v>
      </c>
      <c r="W65" s="3227">
        <v>55.0</v>
      </c>
      <c r="X65" s="3227">
        <v>7.0</v>
      </c>
    </row>
    <row r="66">
      <c r="A66" s="3292">
        <v>59.0</v>
      </c>
      <c r="B66" s="3223" t="s">
        <v>6231</v>
      </c>
      <c r="C66" s="3282" t="s">
        <v>787</v>
      </c>
      <c r="D66" s="199" t="s">
        <v>5673</v>
      </c>
      <c r="E66" s="199" t="s">
        <v>6262</v>
      </c>
      <c r="F66" s="199" t="str">
        <f t="shared" si="1"/>
        <v>33 (27)</v>
      </c>
      <c r="G66" s="199" t="s">
        <v>6263</v>
      </c>
      <c r="H66" s="199" t="s">
        <v>2151</v>
      </c>
      <c r="I66" s="199" t="s">
        <v>150</v>
      </c>
      <c r="J66" s="199">
        <f t="shared" si="2"/>
        <v>38</v>
      </c>
      <c r="K66" s="199" t="s">
        <v>6264</v>
      </c>
      <c r="L66" s="199" t="s">
        <v>1813</v>
      </c>
      <c r="M66" s="199" t="s">
        <v>65</v>
      </c>
      <c r="N66" s="199" t="s">
        <v>309</v>
      </c>
      <c r="O66" s="199" t="s">
        <v>4737</v>
      </c>
      <c r="P66" s="199" t="s">
        <v>279</v>
      </c>
      <c r="Q66" s="199" t="s">
        <v>121</v>
      </c>
      <c r="R66" s="199"/>
      <c r="S66" s="199" t="s">
        <v>6265</v>
      </c>
      <c r="T66" s="199" t="s">
        <v>6266</v>
      </c>
      <c r="U66" s="199" t="s">
        <v>6350</v>
      </c>
      <c r="V66" s="3226">
        <v>64.0</v>
      </c>
      <c r="W66" s="3227">
        <v>56.0</v>
      </c>
      <c r="X66" s="3227">
        <v>35.0</v>
      </c>
    </row>
    <row r="67">
      <c r="A67" s="3292">
        <v>60.0</v>
      </c>
      <c r="B67" s="3223" t="s">
        <v>6232</v>
      </c>
      <c r="C67" s="3282" t="s">
        <v>787</v>
      </c>
      <c r="D67" s="199" t="s">
        <v>5673</v>
      </c>
      <c r="E67" s="199" t="s">
        <v>6268</v>
      </c>
      <c r="F67" s="199" t="str">
        <f t="shared" si="1"/>
        <v>35 (28)</v>
      </c>
      <c r="G67" s="199" t="s">
        <v>6263</v>
      </c>
      <c r="H67" s="199" t="s">
        <v>2151</v>
      </c>
      <c r="I67" s="199" t="s">
        <v>213</v>
      </c>
      <c r="J67" s="199">
        <f t="shared" si="2"/>
        <v>40</v>
      </c>
      <c r="K67" s="199" t="s">
        <v>6264</v>
      </c>
      <c r="L67" s="199" t="s">
        <v>1813</v>
      </c>
      <c r="M67" s="199" t="s">
        <v>211</v>
      </c>
      <c r="N67" s="199" t="s">
        <v>710</v>
      </c>
      <c r="O67" s="199" t="s">
        <v>4737</v>
      </c>
      <c r="P67" s="199" t="s">
        <v>279</v>
      </c>
      <c r="Q67" s="199" t="s">
        <v>121</v>
      </c>
      <c r="R67" s="199"/>
      <c r="S67" s="199" t="s">
        <v>6265</v>
      </c>
      <c r="T67" s="199" t="s">
        <v>6266</v>
      </c>
      <c r="U67" s="199" t="s">
        <v>6353</v>
      </c>
      <c r="V67" s="3226">
        <v>65.0</v>
      </c>
      <c r="W67" s="3227">
        <v>57.0</v>
      </c>
      <c r="X67" s="3227">
        <v>52.0</v>
      </c>
    </row>
    <row r="68">
      <c r="A68" s="3253" t="s">
        <v>4132</v>
      </c>
      <c r="B68" s="3223" t="s">
        <v>6233</v>
      </c>
      <c r="C68" s="3282" t="s">
        <v>787</v>
      </c>
      <c r="D68" s="199" t="s">
        <v>5673</v>
      </c>
      <c r="E68" s="199" t="s">
        <v>6268</v>
      </c>
      <c r="F68" s="199" t="str">
        <f t="shared" si="1"/>
        <v>35 (28)</v>
      </c>
      <c r="G68" s="199" t="s">
        <v>6263</v>
      </c>
      <c r="H68" s="199" t="s">
        <v>2151</v>
      </c>
      <c r="I68" s="199" t="s">
        <v>213</v>
      </c>
      <c r="J68" s="199">
        <f t="shared" si="2"/>
        <v>40</v>
      </c>
      <c r="K68" s="199" t="s">
        <v>6264</v>
      </c>
      <c r="L68" s="199" t="s">
        <v>1813</v>
      </c>
      <c r="M68" s="199" t="s">
        <v>211</v>
      </c>
      <c r="N68" s="199" t="s">
        <v>710</v>
      </c>
      <c r="O68" s="199" t="s">
        <v>4737</v>
      </c>
      <c r="P68" s="199" t="s">
        <v>279</v>
      </c>
      <c r="Q68" s="199" t="s">
        <v>121</v>
      </c>
      <c r="R68" s="199"/>
      <c r="S68" s="199" t="s">
        <v>6265</v>
      </c>
      <c r="T68" s="199" t="s">
        <v>6266</v>
      </c>
      <c r="U68" s="199" t="s">
        <v>6353</v>
      </c>
      <c r="V68" s="3226">
        <v>66.0</v>
      </c>
      <c r="W68" s="3228">
        <v>81.0</v>
      </c>
      <c r="X68" s="3227" t="s">
        <v>504</v>
      </c>
    </row>
    <row r="69">
      <c r="A69" s="3292">
        <v>61.0</v>
      </c>
      <c r="B69" s="3223" t="s">
        <v>6234</v>
      </c>
      <c r="C69" s="3282" t="s">
        <v>787</v>
      </c>
      <c r="D69" s="199" t="s">
        <v>5673</v>
      </c>
      <c r="E69" s="199" t="s">
        <v>6262</v>
      </c>
      <c r="F69" s="199" t="str">
        <f t="shared" si="1"/>
        <v>33 (27)</v>
      </c>
      <c r="G69" s="199" t="s">
        <v>6263</v>
      </c>
      <c r="H69" s="199" t="s">
        <v>2151</v>
      </c>
      <c r="I69" s="199" t="s">
        <v>150</v>
      </c>
      <c r="J69" s="199">
        <f t="shared" si="2"/>
        <v>38</v>
      </c>
      <c r="K69" s="199" t="s">
        <v>6264</v>
      </c>
      <c r="L69" s="199" t="s">
        <v>1813</v>
      </c>
      <c r="M69" s="199" t="s">
        <v>65</v>
      </c>
      <c r="N69" s="199" t="s">
        <v>309</v>
      </c>
      <c r="O69" s="199" t="s">
        <v>1284</v>
      </c>
      <c r="P69" s="199" t="s">
        <v>226</v>
      </c>
      <c r="Q69" s="199" t="s">
        <v>159</v>
      </c>
      <c r="R69" s="199"/>
      <c r="S69" s="199" t="s">
        <v>6265</v>
      </c>
      <c r="T69" s="199" t="s">
        <v>6266</v>
      </c>
      <c r="U69" s="199" t="s">
        <v>6355</v>
      </c>
      <c r="V69" s="3226">
        <v>67.0</v>
      </c>
      <c r="W69" s="3227">
        <v>58.0</v>
      </c>
      <c r="X69" s="3227">
        <v>53.0</v>
      </c>
    </row>
    <row r="70">
      <c r="A70" s="3292">
        <v>62.0</v>
      </c>
      <c r="B70" s="3223" t="s">
        <v>6239</v>
      </c>
      <c r="C70" s="3282" t="s">
        <v>787</v>
      </c>
      <c r="D70" s="199" t="s">
        <v>5673</v>
      </c>
      <c r="E70" s="199" t="s">
        <v>6262</v>
      </c>
      <c r="F70" s="199" t="str">
        <f t="shared" si="1"/>
        <v>33 (27)</v>
      </c>
      <c r="G70" s="199" t="s">
        <v>6263</v>
      </c>
      <c r="H70" s="199" t="s">
        <v>2151</v>
      </c>
      <c r="I70" s="199" t="s">
        <v>150</v>
      </c>
      <c r="J70" s="199">
        <f t="shared" si="2"/>
        <v>38</v>
      </c>
      <c r="K70" s="199" t="s">
        <v>6264</v>
      </c>
      <c r="L70" s="199" t="s">
        <v>1813</v>
      </c>
      <c r="M70" s="199" t="s">
        <v>65</v>
      </c>
      <c r="N70" s="199" t="s">
        <v>309</v>
      </c>
      <c r="O70" s="199" t="s">
        <v>3169</v>
      </c>
      <c r="P70" s="199" t="s">
        <v>226</v>
      </c>
      <c r="Q70" s="199" t="s">
        <v>121</v>
      </c>
      <c r="R70" s="199"/>
      <c r="S70" s="199" t="s">
        <v>6265</v>
      </c>
      <c r="T70" s="199" t="s">
        <v>6266</v>
      </c>
      <c r="U70" s="199" t="s">
        <v>6357</v>
      </c>
      <c r="V70" s="3226">
        <v>68.0</v>
      </c>
      <c r="W70" s="3227">
        <v>59.0</v>
      </c>
      <c r="X70" s="3227">
        <v>54.0</v>
      </c>
    </row>
    <row r="71">
      <c r="A71" s="3292">
        <v>63.0</v>
      </c>
      <c r="B71" s="3223" t="s">
        <v>6240</v>
      </c>
      <c r="C71" s="3282" t="s">
        <v>5673</v>
      </c>
      <c r="D71" s="199" t="s">
        <v>2137</v>
      </c>
      <c r="E71" s="199" t="s">
        <v>6262</v>
      </c>
      <c r="F71" s="199" t="str">
        <f t="shared" si="1"/>
        <v>33 (27)</v>
      </c>
      <c r="G71" s="199" t="s">
        <v>6276</v>
      </c>
      <c r="H71" s="199" t="s">
        <v>719</v>
      </c>
      <c r="I71" s="199" t="s">
        <v>544</v>
      </c>
      <c r="J71" s="199">
        <f t="shared" si="2"/>
        <v>41</v>
      </c>
      <c r="K71" s="199" t="s">
        <v>6359</v>
      </c>
      <c r="L71" s="199" t="s">
        <v>2458</v>
      </c>
      <c r="M71" s="199" t="s">
        <v>476</v>
      </c>
      <c r="N71" s="199" t="s">
        <v>112</v>
      </c>
      <c r="O71" s="199" t="s">
        <v>858</v>
      </c>
      <c r="P71" s="199" t="s">
        <v>6360</v>
      </c>
      <c r="Q71" s="199" t="s">
        <v>190</v>
      </c>
      <c r="R71" s="199"/>
      <c r="S71" s="199" t="s">
        <v>2517</v>
      </c>
      <c r="T71" s="199" t="s">
        <v>3177</v>
      </c>
      <c r="U71" s="199" t="s">
        <v>6299</v>
      </c>
      <c r="V71" s="3226">
        <v>69.0</v>
      </c>
      <c r="W71" s="3227">
        <v>60.0</v>
      </c>
      <c r="X71" s="3227">
        <v>55.0</v>
      </c>
    </row>
    <row r="72">
      <c r="A72" s="3292">
        <v>64.0</v>
      </c>
      <c r="B72" s="3213" t="s">
        <v>6241</v>
      </c>
      <c r="C72" s="3282" t="s">
        <v>787</v>
      </c>
      <c r="D72" s="199" t="s">
        <v>5673</v>
      </c>
      <c r="E72" s="199" t="s">
        <v>6262</v>
      </c>
      <c r="F72" s="199" t="str">
        <f t="shared" si="1"/>
        <v>33 (27)</v>
      </c>
      <c r="G72" s="199" t="s">
        <v>6263</v>
      </c>
      <c r="H72" s="199" t="s">
        <v>2151</v>
      </c>
      <c r="I72" s="199" t="s">
        <v>150</v>
      </c>
      <c r="J72" s="199">
        <f t="shared" si="2"/>
        <v>38</v>
      </c>
      <c r="K72" s="199" t="s">
        <v>6264</v>
      </c>
      <c r="L72" s="199" t="s">
        <v>1813</v>
      </c>
      <c r="M72" s="199" t="s">
        <v>65</v>
      </c>
      <c r="N72" s="199" t="s">
        <v>309</v>
      </c>
      <c r="O72" s="199" t="s">
        <v>3169</v>
      </c>
      <c r="P72" s="199" t="s">
        <v>226</v>
      </c>
      <c r="Q72" s="199" t="s">
        <v>218</v>
      </c>
      <c r="R72" s="199"/>
      <c r="S72" s="199" t="s">
        <v>6265</v>
      </c>
      <c r="T72" s="199" t="s">
        <v>6266</v>
      </c>
      <c r="U72" s="199" t="s">
        <v>6361</v>
      </c>
      <c r="V72" s="3226">
        <v>70.0</v>
      </c>
      <c r="W72" s="3227">
        <v>61.0</v>
      </c>
      <c r="X72" s="3227" t="s">
        <v>504</v>
      </c>
    </row>
    <row r="73">
      <c r="A73" s="3292">
        <v>65.0</v>
      </c>
      <c r="B73" s="3223" t="s">
        <v>6242</v>
      </c>
      <c r="C73" s="3282" t="s">
        <v>6290</v>
      </c>
      <c r="D73" s="199" t="s">
        <v>275</v>
      </c>
      <c r="E73" s="199" t="s">
        <v>6291</v>
      </c>
      <c r="F73" s="199" t="str">
        <f t="shared" si="1"/>
        <v>37 (31)</v>
      </c>
      <c r="G73" s="199" t="s">
        <v>6292</v>
      </c>
      <c r="H73" s="199" t="s">
        <v>543</v>
      </c>
      <c r="I73" s="199" t="s">
        <v>924</v>
      </c>
      <c r="J73" s="199">
        <f t="shared" si="2"/>
        <v>42</v>
      </c>
      <c r="K73" s="199" t="s">
        <v>6293</v>
      </c>
      <c r="L73" s="199" t="s">
        <v>6294</v>
      </c>
      <c r="M73" s="199" t="s">
        <v>118</v>
      </c>
      <c r="N73" s="199" t="s">
        <v>200</v>
      </c>
      <c r="O73" s="199" t="s">
        <v>718</v>
      </c>
      <c r="P73" s="199" t="s">
        <v>5719</v>
      </c>
      <c r="Q73" s="199" t="s">
        <v>461</v>
      </c>
      <c r="R73" s="199"/>
      <c r="S73" s="199" t="s">
        <v>6321</v>
      </c>
      <c r="T73" s="199" t="s">
        <v>6322</v>
      </c>
      <c r="U73" s="199" t="s">
        <v>6362</v>
      </c>
      <c r="V73" s="3226">
        <v>71.0</v>
      </c>
      <c r="W73" s="3227">
        <v>62.0</v>
      </c>
      <c r="X73" s="3227" t="s">
        <v>504</v>
      </c>
    </row>
    <row r="74">
      <c r="A74" s="3292">
        <v>66.0</v>
      </c>
      <c r="B74" s="3223" t="s">
        <v>6243</v>
      </c>
      <c r="C74" s="3282" t="s">
        <v>787</v>
      </c>
      <c r="D74" s="199" t="s">
        <v>5673</v>
      </c>
      <c r="E74" s="199" t="s">
        <v>6268</v>
      </c>
      <c r="F74" s="199" t="str">
        <f t="shared" si="1"/>
        <v>35 (28)</v>
      </c>
      <c r="G74" s="199" t="s">
        <v>6263</v>
      </c>
      <c r="H74" s="199" t="s">
        <v>2151</v>
      </c>
      <c r="I74" s="199" t="s">
        <v>213</v>
      </c>
      <c r="J74" s="199">
        <f t="shared" si="2"/>
        <v>40</v>
      </c>
      <c r="K74" s="199" t="s">
        <v>6264</v>
      </c>
      <c r="L74" s="199" t="s">
        <v>1813</v>
      </c>
      <c r="M74" s="199" t="s">
        <v>211</v>
      </c>
      <c r="N74" s="199" t="s">
        <v>710</v>
      </c>
      <c r="O74" s="199" t="s">
        <v>3169</v>
      </c>
      <c r="P74" s="199" t="s">
        <v>226</v>
      </c>
      <c r="Q74" s="199" t="s">
        <v>461</v>
      </c>
      <c r="R74" s="199"/>
      <c r="S74" s="199" t="s">
        <v>6265</v>
      </c>
      <c r="T74" s="199" t="s">
        <v>6266</v>
      </c>
      <c r="U74" s="199" t="s">
        <v>6363</v>
      </c>
      <c r="V74" s="3226">
        <v>72.0</v>
      </c>
      <c r="W74" s="3227">
        <v>63.0</v>
      </c>
      <c r="X74" s="3227" t="s">
        <v>504</v>
      </c>
    </row>
    <row r="75">
      <c r="A75" s="3292" t="s">
        <v>4793</v>
      </c>
      <c r="B75" s="3241" t="s">
        <v>6244</v>
      </c>
      <c r="C75" s="3282" t="s">
        <v>787</v>
      </c>
      <c r="D75" s="199" t="s">
        <v>5673</v>
      </c>
      <c r="E75" s="199" t="s">
        <v>6268</v>
      </c>
      <c r="F75" s="199" t="str">
        <f t="shared" si="1"/>
        <v>35 (28)</v>
      </c>
      <c r="G75" s="199" t="s">
        <v>6263</v>
      </c>
      <c r="H75" s="199" t="s">
        <v>2151</v>
      </c>
      <c r="I75" s="199" t="s">
        <v>213</v>
      </c>
      <c r="J75" s="199">
        <f t="shared" si="2"/>
        <v>40</v>
      </c>
      <c r="K75" s="199" t="s">
        <v>6264</v>
      </c>
      <c r="L75" s="199" t="s">
        <v>1813</v>
      </c>
      <c r="M75" s="199" t="s">
        <v>211</v>
      </c>
      <c r="N75" s="199" t="s">
        <v>710</v>
      </c>
      <c r="O75" s="199" t="s">
        <v>3169</v>
      </c>
      <c r="P75" s="199" t="s">
        <v>226</v>
      </c>
      <c r="Q75" s="199" t="s">
        <v>461</v>
      </c>
      <c r="R75" s="199"/>
      <c r="S75" s="199" t="s">
        <v>6265</v>
      </c>
      <c r="T75" s="199" t="s">
        <v>6266</v>
      </c>
      <c r="U75" s="199" t="s">
        <v>6363</v>
      </c>
      <c r="V75" s="3226">
        <v>73.0</v>
      </c>
      <c r="W75" s="3228">
        <v>82.0</v>
      </c>
      <c r="X75" s="3227" t="s">
        <v>504</v>
      </c>
    </row>
    <row r="76">
      <c r="A76" s="3292">
        <v>67.0</v>
      </c>
      <c r="B76" s="3213" t="s">
        <v>6246</v>
      </c>
      <c r="C76" s="3282" t="s">
        <v>6290</v>
      </c>
      <c r="D76" s="199" t="s">
        <v>275</v>
      </c>
      <c r="E76" s="199" t="s">
        <v>6291</v>
      </c>
      <c r="F76" s="199" t="str">
        <f t="shared" si="1"/>
        <v>37 (31)</v>
      </c>
      <c r="G76" s="199" t="s">
        <v>6292</v>
      </c>
      <c r="H76" s="199" t="s">
        <v>543</v>
      </c>
      <c r="I76" s="199" t="s">
        <v>924</v>
      </c>
      <c r="J76" s="199">
        <f t="shared" si="2"/>
        <v>42</v>
      </c>
      <c r="K76" s="199" t="s">
        <v>6293</v>
      </c>
      <c r="L76" s="199" t="s">
        <v>6294</v>
      </c>
      <c r="M76" s="199" t="s">
        <v>118</v>
      </c>
      <c r="N76" s="199" t="s">
        <v>200</v>
      </c>
      <c r="O76" s="199" t="s">
        <v>1279</v>
      </c>
      <c r="P76" s="199" t="s">
        <v>6317</v>
      </c>
      <c r="Q76" s="199" t="s">
        <v>461</v>
      </c>
      <c r="R76" s="199"/>
      <c r="S76" s="199" t="s">
        <v>1707</v>
      </c>
      <c r="T76" s="199" t="s">
        <v>1864</v>
      </c>
      <c r="U76" s="199" t="s">
        <v>6364</v>
      </c>
      <c r="V76" s="3226">
        <v>74.0</v>
      </c>
      <c r="W76" s="3227">
        <v>64.0</v>
      </c>
      <c r="X76" s="3227" t="s">
        <v>504</v>
      </c>
    </row>
    <row r="77">
      <c r="A77" s="3292">
        <v>68.0</v>
      </c>
      <c r="B77" s="3223" t="s">
        <v>6247</v>
      </c>
      <c r="C77" s="3282" t="s">
        <v>787</v>
      </c>
      <c r="D77" s="199" t="s">
        <v>5673</v>
      </c>
      <c r="E77" s="199" t="s">
        <v>6262</v>
      </c>
      <c r="F77" s="199" t="str">
        <f t="shared" si="1"/>
        <v>33 (27)</v>
      </c>
      <c r="G77" s="199" t="s">
        <v>6263</v>
      </c>
      <c r="H77" s="199" t="s">
        <v>2151</v>
      </c>
      <c r="I77" s="199" t="s">
        <v>150</v>
      </c>
      <c r="J77" s="199">
        <f t="shared" si="2"/>
        <v>38</v>
      </c>
      <c r="K77" s="199" t="s">
        <v>6264</v>
      </c>
      <c r="L77" s="199" t="s">
        <v>1813</v>
      </c>
      <c r="M77" s="199" t="s">
        <v>65</v>
      </c>
      <c r="N77" s="199" t="s">
        <v>309</v>
      </c>
      <c r="O77" s="199" t="s">
        <v>1284</v>
      </c>
      <c r="P77" s="199" t="s">
        <v>226</v>
      </c>
      <c r="Q77" s="199" t="s">
        <v>833</v>
      </c>
      <c r="R77" s="199"/>
      <c r="S77" s="199" t="s">
        <v>6265</v>
      </c>
      <c r="T77" s="199" t="s">
        <v>6266</v>
      </c>
      <c r="U77" s="199" t="s">
        <v>6365</v>
      </c>
      <c r="V77" s="3226">
        <v>75.0</v>
      </c>
      <c r="W77" s="3227">
        <v>65.0</v>
      </c>
      <c r="X77" s="3227" t="s">
        <v>504</v>
      </c>
    </row>
    <row r="78">
      <c r="A78" s="3253">
        <v>69.0</v>
      </c>
      <c r="B78" s="3198" t="s">
        <v>6248</v>
      </c>
      <c r="C78" s="3282" t="s">
        <v>787</v>
      </c>
      <c r="D78" s="199" t="s">
        <v>5673</v>
      </c>
      <c r="E78" s="199" t="s">
        <v>6268</v>
      </c>
      <c r="F78" s="199" t="str">
        <f t="shared" si="1"/>
        <v>35 (28)</v>
      </c>
      <c r="G78" s="199" t="s">
        <v>6263</v>
      </c>
      <c r="H78" s="199" t="s">
        <v>2151</v>
      </c>
      <c r="I78" s="199" t="s">
        <v>213</v>
      </c>
      <c r="J78" s="199">
        <f t="shared" si="2"/>
        <v>40</v>
      </c>
      <c r="K78" s="199" t="s">
        <v>6264</v>
      </c>
      <c r="L78" s="199" t="s">
        <v>1813</v>
      </c>
      <c r="M78" s="199" t="s">
        <v>211</v>
      </c>
      <c r="N78" s="199" t="s">
        <v>710</v>
      </c>
      <c r="O78" s="199" t="s">
        <v>3169</v>
      </c>
      <c r="P78" s="199" t="s">
        <v>226</v>
      </c>
      <c r="Q78" s="199" t="s">
        <v>345</v>
      </c>
      <c r="R78" s="199"/>
      <c r="S78" s="199" t="s">
        <v>6265</v>
      </c>
      <c r="T78" s="199" t="s">
        <v>6266</v>
      </c>
      <c r="U78" s="199" t="s">
        <v>6366</v>
      </c>
      <c r="V78" s="3226">
        <v>76.0</v>
      </c>
      <c r="W78" s="3227">
        <v>66.0</v>
      </c>
      <c r="X78" s="3227" t="s">
        <v>504</v>
      </c>
    </row>
    <row r="79">
      <c r="A79" s="3253">
        <v>70.0</v>
      </c>
      <c r="B79" s="3198" t="s">
        <v>6249</v>
      </c>
      <c r="C79" s="3282" t="s">
        <v>787</v>
      </c>
      <c r="D79" s="199" t="s">
        <v>5673</v>
      </c>
      <c r="E79" s="199" t="s">
        <v>6262</v>
      </c>
      <c r="F79" s="199" t="str">
        <f t="shared" si="1"/>
        <v>33 (27)</v>
      </c>
      <c r="G79" s="199" t="s">
        <v>6263</v>
      </c>
      <c r="H79" s="199" t="s">
        <v>2151</v>
      </c>
      <c r="I79" s="199" t="s">
        <v>150</v>
      </c>
      <c r="J79" s="199">
        <f t="shared" si="2"/>
        <v>38</v>
      </c>
      <c r="K79" s="199" t="s">
        <v>6264</v>
      </c>
      <c r="L79" s="199" t="s">
        <v>1813</v>
      </c>
      <c r="M79" s="199" t="s">
        <v>65</v>
      </c>
      <c r="N79" s="199" t="s">
        <v>309</v>
      </c>
      <c r="O79" s="199" t="s">
        <v>1284</v>
      </c>
      <c r="P79" s="199" t="s">
        <v>226</v>
      </c>
      <c r="Q79" s="199" t="s">
        <v>458</v>
      </c>
      <c r="R79" s="199"/>
      <c r="S79" s="199" t="s">
        <v>6265</v>
      </c>
      <c r="T79" s="199" t="s">
        <v>6266</v>
      </c>
      <c r="U79" s="199" t="s">
        <v>6367</v>
      </c>
      <c r="V79" s="3226">
        <v>77.0</v>
      </c>
      <c r="W79" s="3227">
        <v>67.0</v>
      </c>
      <c r="X79" s="3227" t="s">
        <v>504</v>
      </c>
    </row>
    <row r="80">
      <c r="A80" s="3253">
        <v>71.0</v>
      </c>
      <c r="B80" s="3198" t="s">
        <v>6250</v>
      </c>
      <c r="C80" s="3282" t="s">
        <v>787</v>
      </c>
      <c r="D80" s="199" t="s">
        <v>5673</v>
      </c>
      <c r="E80" s="199" t="s">
        <v>6262</v>
      </c>
      <c r="F80" s="199" t="str">
        <f t="shared" si="1"/>
        <v>33 (27)</v>
      </c>
      <c r="G80" s="199" t="s">
        <v>6263</v>
      </c>
      <c r="H80" s="199" t="s">
        <v>2151</v>
      </c>
      <c r="I80" s="199" t="s">
        <v>150</v>
      </c>
      <c r="J80" s="199">
        <f t="shared" si="2"/>
        <v>38</v>
      </c>
      <c r="K80" s="199" t="s">
        <v>6264</v>
      </c>
      <c r="L80" s="199" t="s">
        <v>1813</v>
      </c>
      <c r="M80" s="199" t="s">
        <v>65</v>
      </c>
      <c r="N80" s="199" t="s">
        <v>309</v>
      </c>
      <c r="O80" s="199" t="s">
        <v>1284</v>
      </c>
      <c r="P80" s="199" t="s">
        <v>226</v>
      </c>
      <c r="Q80" s="199" t="s">
        <v>159</v>
      </c>
      <c r="R80" s="199"/>
      <c r="S80" s="199" t="s">
        <v>6265</v>
      </c>
      <c r="T80" s="199" t="s">
        <v>6266</v>
      </c>
      <c r="U80" s="199" t="s">
        <v>6368</v>
      </c>
      <c r="V80" s="3263">
        <v>78.0</v>
      </c>
      <c r="W80" s="3228">
        <v>68.0</v>
      </c>
      <c r="X80" s="3227"/>
    </row>
    <row r="81">
      <c r="A81" s="3253">
        <v>72.0</v>
      </c>
      <c r="B81" s="3264" t="s">
        <v>6251</v>
      </c>
      <c r="C81" s="3282" t="s">
        <v>787</v>
      </c>
      <c r="D81" s="199" t="s">
        <v>5673</v>
      </c>
      <c r="E81" s="199" t="s">
        <v>6262</v>
      </c>
      <c r="F81" s="199" t="s">
        <v>6369</v>
      </c>
      <c r="G81" s="199" t="s">
        <v>6263</v>
      </c>
      <c r="H81" s="199" t="s">
        <v>2151</v>
      </c>
      <c r="I81" s="199" t="s">
        <v>150</v>
      </c>
      <c r="J81" s="199">
        <v>38.0</v>
      </c>
      <c r="K81" s="199" t="s">
        <v>6264</v>
      </c>
      <c r="L81" s="199" t="s">
        <v>1813</v>
      </c>
      <c r="M81" s="199" t="s">
        <v>65</v>
      </c>
      <c r="N81" s="199" t="s">
        <v>309</v>
      </c>
      <c r="O81" s="199" t="s">
        <v>1284</v>
      </c>
      <c r="P81" s="199" t="s">
        <v>226</v>
      </c>
      <c r="Q81" s="199" t="s">
        <v>218</v>
      </c>
      <c r="R81" s="199"/>
      <c r="S81" s="199" t="s">
        <v>6265</v>
      </c>
      <c r="T81" s="199" t="s">
        <v>6266</v>
      </c>
      <c r="U81" s="199" t="s">
        <v>6370</v>
      </c>
      <c r="V81" s="3263">
        <v>79.0</v>
      </c>
      <c r="W81" s="3228">
        <v>69.0</v>
      </c>
      <c r="X81" s="3227"/>
    </row>
    <row r="82" hidden="1">
      <c r="A82" s="3253">
        <v>73.0</v>
      </c>
      <c r="B82" s="3264" t="s">
        <v>6252</v>
      </c>
      <c r="C82" s="3282"/>
      <c r="D82" s="199"/>
      <c r="E82" s="199"/>
      <c r="F82" s="199"/>
      <c r="G82" s="199"/>
      <c r="H82" s="199"/>
      <c r="I82" s="199"/>
      <c r="J82" s="199"/>
      <c r="K82" s="199"/>
      <c r="L82" s="199"/>
      <c r="M82" s="199"/>
      <c r="N82" s="199"/>
      <c r="O82" s="3290"/>
      <c r="P82" s="3290"/>
      <c r="Q82" s="3290"/>
      <c r="R82" s="3290"/>
      <c r="S82" s="3290"/>
      <c r="T82" s="3290"/>
      <c r="U82" s="3290"/>
      <c r="V82" s="3263">
        <v>80.0</v>
      </c>
      <c r="W82" s="3228">
        <v>70.0</v>
      </c>
      <c r="X82" s="3227"/>
    </row>
    <row r="83" hidden="1">
      <c r="A83" s="3253">
        <v>74.0</v>
      </c>
      <c r="B83" s="3264" t="s">
        <v>6125</v>
      </c>
      <c r="C83" s="3282"/>
      <c r="D83" s="199"/>
      <c r="E83" s="199"/>
      <c r="F83" s="199"/>
      <c r="G83" s="199"/>
      <c r="H83" s="199"/>
      <c r="I83" s="199"/>
      <c r="J83" s="199"/>
      <c r="K83" s="199"/>
      <c r="L83" s="199"/>
      <c r="M83" s="199"/>
      <c r="N83" s="199"/>
      <c r="O83" s="3290"/>
      <c r="P83" s="3290"/>
      <c r="Q83" s="3290"/>
      <c r="R83" s="3290"/>
      <c r="S83" s="3290"/>
      <c r="T83" s="3290"/>
      <c r="U83" s="3290"/>
      <c r="V83" s="3263">
        <v>81.0</v>
      </c>
      <c r="W83" s="3228">
        <v>71.0</v>
      </c>
      <c r="X83" s="3227"/>
    </row>
    <row r="84" hidden="1">
      <c r="A84" s="3253">
        <v>75.0</v>
      </c>
      <c r="B84" s="3264" t="s">
        <v>6126</v>
      </c>
      <c r="C84" s="3282"/>
      <c r="D84" s="199"/>
      <c r="E84" s="199"/>
      <c r="F84" s="199"/>
      <c r="G84" s="199"/>
      <c r="H84" s="199"/>
      <c r="I84" s="199"/>
      <c r="J84" s="199"/>
      <c r="K84" s="199"/>
      <c r="L84" s="199"/>
      <c r="M84" s="199"/>
      <c r="N84" s="199"/>
      <c r="O84" s="3290"/>
      <c r="P84" s="3290"/>
      <c r="Q84" s="3290"/>
      <c r="R84" s="3290"/>
      <c r="S84" s="3290"/>
      <c r="T84" s="3290"/>
      <c r="U84" s="3290"/>
      <c r="V84" s="3263">
        <v>82.0</v>
      </c>
      <c r="W84" s="3228">
        <v>72.0</v>
      </c>
      <c r="X84" s="3227"/>
    </row>
    <row r="85" hidden="1">
      <c r="A85" s="3253">
        <v>100.0</v>
      </c>
      <c r="B85" s="3264" t="s">
        <v>6254</v>
      </c>
      <c r="C85" s="3282" t="s">
        <v>787</v>
      </c>
      <c r="D85" s="199" t="s">
        <v>5673</v>
      </c>
      <c r="E85" s="199" t="s">
        <v>6262</v>
      </c>
      <c r="F85" s="199" t="s">
        <v>6372</v>
      </c>
      <c r="G85" s="199" t="s">
        <v>6263</v>
      </c>
      <c r="H85" s="199" t="s">
        <v>2151</v>
      </c>
      <c r="I85" s="199" t="s">
        <v>150</v>
      </c>
      <c r="J85" s="199" t="s">
        <v>345</v>
      </c>
      <c r="K85" s="199" t="s">
        <v>6264</v>
      </c>
      <c r="L85" s="199" t="s">
        <v>1813</v>
      </c>
      <c r="M85" s="199" t="s">
        <v>65</v>
      </c>
      <c r="N85" s="199" t="s">
        <v>309</v>
      </c>
      <c r="O85" s="3290" t="s">
        <v>6296</v>
      </c>
      <c r="P85" s="3290" t="s">
        <v>6297</v>
      </c>
      <c r="Q85" s="3290" t="s">
        <v>622</v>
      </c>
      <c r="R85" s="3290" t="s">
        <v>622</v>
      </c>
      <c r="S85" s="3290" t="s">
        <v>6265</v>
      </c>
      <c r="T85" s="3290" t="s">
        <v>6266</v>
      </c>
      <c r="U85" s="3290" t="s">
        <v>6373</v>
      </c>
      <c r="V85" s="3263">
        <v>100.0</v>
      </c>
      <c r="W85" s="3228">
        <v>15.0</v>
      </c>
      <c r="X85" s="3227"/>
    </row>
  </sheetData>
  <autoFilter ref="$A$2:$X$85">
    <sortState ref="A2:X85">
      <sortCondition ref="V2:V85"/>
      <sortCondition ref="A2:A85"/>
      <sortCondition ref="W2:W85"/>
      <sortCondition ref="X2:X85"/>
    </sortState>
  </autoFilter>
  <mergeCells count="5">
    <mergeCell ref="C1:F1"/>
    <mergeCell ref="G1:J1"/>
    <mergeCell ref="K1:N1"/>
    <mergeCell ref="S1:U1"/>
    <mergeCell ref="O1:R1"/>
  </mergeCells>
  <drawing r:id="rId2"/>
  <legacyDrawing r:id="rId3"/>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19" width="9.14"/>
    <col customWidth="1" min="20" max="22" width="10.57"/>
  </cols>
  <sheetData>
    <row r="1">
      <c r="A1" s="3270"/>
      <c r="B1" s="3271"/>
      <c r="C1" s="3299" t="s">
        <v>503</v>
      </c>
      <c r="D1" s="3274" t="s">
        <v>6346</v>
      </c>
      <c r="E1" s="117"/>
      <c r="F1" s="3300" t="s">
        <v>6348</v>
      </c>
      <c r="G1" s="3279"/>
      <c r="H1" s="3300" t="s">
        <v>6351</v>
      </c>
      <c r="I1" s="3279"/>
      <c r="J1" s="3274" t="s">
        <v>6352</v>
      </c>
      <c r="K1" s="120"/>
      <c r="L1" s="120"/>
      <c r="M1" s="3301"/>
      <c r="N1" s="3274" t="s">
        <v>6354</v>
      </c>
      <c r="O1" s="3279"/>
      <c r="P1" s="3300" t="s">
        <v>6356</v>
      </c>
      <c r="Q1" s="3279"/>
      <c r="R1" s="3274" t="s">
        <v>6358</v>
      </c>
      <c r="S1" s="3301"/>
      <c r="T1" s="3275"/>
      <c r="U1" s="3275"/>
      <c r="V1" s="3275"/>
    </row>
    <row r="2">
      <c r="A2" s="3270" t="s">
        <v>5162</v>
      </c>
      <c r="B2" s="3271" t="s">
        <v>6133</v>
      </c>
      <c r="C2" s="3302" t="s">
        <v>49</v>
      </c>
      <c r="D2" s="3303" t="s">
        <v>487</v>
      </c>
      <c r="E2" s="3302" t="s">
        <v>49</v>
      </c>
      <c r="F2" s="3303" t="s">
        <v>487</v>
      </c>
      <c r="G2" s="3302" t="s">
        <v>49</v>
      </c>
      <c r="H2" s="3286" t="s">
        <v>487</v>
      </c>
      <c r="I2" s="3304" t="s">
        <v>49</v>
      </c>
      <c r="J2" s="3286" t="s">
        <v>487</v>
      </c>
      <c r="K2" s="3284" t="s">
        <v>49</v>
      </c>
      <c r="L2" s="3284" t="s">
        <v>48</v>
      </c>
      <c r="M2" s="3305" t="s">
        <v>50</v>
      </c>
      <c r="N2" s="3286" t="s">
        <v>487</v>
      </c>
      <c r="O2" s="3304" t="s">
        <v>49</v>
      </c>
      <c r="P2" s="3286" t="s">
        <v>487</v>
      </c>
      <c r="Q2" s="3304" t="s">
        <v>49</v>
      </c>
      <c r="R2" s="3286" t="s">
        <v>487</v>
      </c>
      <c r="S2" s="3305" t="s">
        <v>49</v>
      </c>
      <c r="T2" s="3210" t="s">
        <v>5162</v>
      </c>
      <c r="U2" s="3210" t="s">
        <v>5163</v>
      </c>
      <c r="V2" s="3211" t="s">
        <v>5164</v>
      </c>
    </row>
    <row r="3">
      <c r="A3" s="3306">
        <v>1.0</v>
      </c>
      <c r="B3" s="3213" t="s">
        <v>6144</v>
      </c>
      <c r="C3" s="3280">
        <v>19.0</v>
      </c>
      <c r="D3" s="201" t="s">
        <v>896</v>
      </c>
      <c r="E3" s="3280">
        <v>34.0</v>
      </c>
      <c r="F3" s="201" t="s">
        <v>6371</v>
      </c>
      <c r="G3" s="3280">
        <v>45.0</v>
      </c>
      <c r="H3" s="201" t="s">
        <v>900</v>
      </c>
      <c r="I3" s="3280">
        <v>14.0</v>
      </c>
      <c r="J3" s="3307" t="s">
        <v>2626</v>
      </c>
      <c r="K3" s="200">
        <v>55.0</v>
      </c>
      <c r="L3" s="199" t="s">
        <v>4020</v>
      </c>
      <c r="M3" s="3285">
        <v>9.0</v>
      </c>
      <c r="N3" s="201" t="s">
        <v>910</v>
      </c>
      <c r="O3" s="3280">
        <v>26.0</v>
      </c>
      <c r="P3" s="201" t="s">
        <v>910</v>
      </c>
      <c r="Q3" s="3280">
        <v>40.0</v>
      </c>
      <c r="R3" s="201" t="s">
        <v>910</v>
      </c>
      <c r="S3" s="3285">
        <v>40.0</v>
      </c>
      <c r="T3" s="3308">
        <v>1.0</v>
      </c>
      <c r="U3" s="3309">
        <v>0.0</v>
      </c>
      <c r="V3" s="3309">
        <v>1.0</v>
      </c>
    </row>
    <row r="4">
      <c r="A4" s="3167">
        <v>2.0</v>
      </c>
      <c r="B4" s="3223" t="s">
        <v>6146</v>
      </c>
      <c r="C4" s="3280">
        <v>19.0</v>
      </c>
      <c r="D4" s="201" t="s">
        <v>896</v>
      </c>
      <c r="E4" s="3280">
        <v>34.0</v>
      </c>
      <c r="F4" s="201" t="s">
        <v>313</v>
      </c>
      <c r="G4" s="3280">
        <v>45.0</v>
      </c>
      <c r="H4" s="201" t="s">
        <v>900</v>
      </c>
      <c r="I4" s="3280">
        <v>14.0</v>
      </c>
      <c r="J4" s="3310" t="s">
        <v>6371</v>
      </c>
      <c r="K4" s="200">
        <v>55.0</v>
      </c>
      <c r="L4" s="199" t="s">
        <v>970</v>
      </c>
      <c r="M4" s="3285">
        <v>10.0</v>
      </c>
      <c r="N4" s="201" t="s">
        <v>910</v>
      </c>
      <c r="O4" s="3280">
        <v>26.0</v>
      </c>
      <c r="P4" s="201" t="s">
        <v>910</v>
      </c>
      <c r="Q4" s="3280">
        <v>40.0</v>
      </c>
      <c r="R4" s="201" t="s">
        <v>910</v>
      </c>
      <c r="S4" s="3285">
        <v>40.0</v>
      </c>
      <c r="T4" s="3311">
        <v>2.0</v>
      </c>
      <c r="U4" s="3312">
        <v>1.0</v>
      </c>
      <c r="V4" s="3312">
        <v>9.0</v>
      </c>
    </row>
    <row r="5">
      <c r="A5" s="3167">
        <v>3.0</v>
      </c>
      <c r="B5" s="3223" t="s">
        <v>6147</v>
      </c>
      <c r="C5" s="3280">
        <v>19.0</v>
      </c>
      <c r="D5" s="201" t="s">
        <v>896</v>
      </c>
      <c r="E5" s="3280">
        <v>34.0</v>
      </c>
      <c r="F5" s="201" t="s">
        <v>2626</v>
      </c>
      <c r="G5" s="3280">
        <v>45.0</v>
      </c>
      <c r="H5" s="201" t="s">
        <v>900</v>
      </c>
      <c r="I5" s="3280">
        <v>14.0</v>
      </c>
      <c r="J5" s="3310" t="s">
        <v>911</v>
      </c>
      <c r="K5" s="200">
        <v>55.0</v>
      </c>
      <c r="L5" s="199" t="s">
        <v>997</v>
      </c>
      <c r="M5" s="3285">
        <v>9.0</v>
      </c>
      <c r="N5" s="201" t="s">
        <v>910</v>
      </c>
      <c r="O5" s="3280">
        <v>26.0</v>
      </c>
      <c r="P5" s="201" t="s">
        <v>910</v>
      </c>
      <c r="Q5" s="3280">
        <v>40.0</v>
      </c>
      <c r="R5" s="201" t="s">
        <v>910</v>
      </c>
      <c r="S5" s="3285">
        <v>40.0</v>
      </c>
      <c r="T5" s="3311">
        <v>3.0</v>
      </c>
      <c r="U5" s="3312">
        <v>2.0</v>
      </c>
      <c r="V5" s="3312">
        <v>13.0</v>
      </c>
    </row>
    <row r="6">
      <c r="A6" s="3167">
        <v>4.0</v>
      </c>
      <c r="B6" s="3223" t="s">
        <v>6149</v>
      </c>
      <c r="C6" s="3280">
        <v>19.0</v>
      </c>
      <c r="D6" s="201" t="s">
        <v>1559</v>
      </c>
      <c r="E6" s="3280">
        <v>32.0</v>
      </c>
      <c r="F6" s="201" t="s">
        <v>911</v>
      </c>
      <c r="G6" s="3280">
        <v>45.0</v>
      </c>
      <c r="H6" s="201" t="s">
        <v>900</v>
      </c>
      <c r="I6" s="3280">
        <v>14.0</v>
      </c>
      <c r="J6" s="3310" t="s">
        <v>2212</v>
      </c>
      <c r="K6" s="200">
        <v>55.0</v>
      </c>
      <c r="L6" s="199" t="s">
        <v>717</v>
      </c>
      <c r="M6" s="3285">
        <v>9.0</v>
      </c>
      <c r="N6" s="201" t="s">
        <v>910</v>
      </c>
      <c r="O6" s="3280">
        <v>26.0</v>
      </c>
      <c r="P6" s="201" t="s">
        <v>910</v>
      </c>
      <c r="Q6" s="3280">
        <v>40.0</v>
      </c>
      <c r="R6" s="201" t="s">
        <v>910</v>
      </c>
      <c r="S6" s="3285">
        <v>40.0</v>
      </c>
      <c r="T6" s="3311">
        <v>4.0</v>
      </c>
      <c r="U6" s="3312">
        <v>3.0</v>
      </c>
      <c r="V6" s="3312">
        <v>18.0</v>
      </c>
    </row>
    <row r="7">
      <c r="A7" s="3167" t="s">
        <v>516</v>
      </c>
      <c r="B7" s="3223" t="s">
        <v>6150</v>
      </c>
      <c r="C7" s="3280">
        <v>19.0</v>
      </c>
      <c r="D7" s="201" t="s">
        <v>1559</v>
      </c>
      <c r="E7" s="3280">
        <v>32.0</v>
      </c>
      <c r="F7" s="201" t="s">
        <v>911</v>
      </c>
      <c r="G7" s="3280">
        <v>45.0</v>
      </c>
      <c r="H7" s="201" t="s">
        <v>900</v>
      </c>
      <c r="I7" s="3280">
        <v>14.0</v>
      </c>
      <c r="J7" s="3310" t="s">
        <v>2212</v>
      </c>
      <c r="K7" s="200">
        <v>55.0</v>
      </c>
      <c r="L7" s="199" t="s">
        <v>717</v>
      </c>
      <c r="M7" s="3285">
        <v>9.0</v>
      </c>
      <c r="N7" s="201" t="s">
        <v>910</v>
      </c>
      <c r="O7" s="3280">
        <v>26.0</v>
      </c>
      <c r="P7" s="201" t="s">
        <v>910</v>
      </c>
      <c r="Q7" s="3280">
        <v>40.0</v>
      </c>
      <c r="R7" s="201" t="s">
        <v>910</v>
      </c>
      <c r="S7" s="3285">
        <v>40.0</v>
      </c>
      <c r="T7" s="3311">
        <v>5.0</v>
      </c>
      <c r="U7" s="3312">
        <v>72.0</v>
      </c>
      <c r="V7" s="3312" t="s">
        <v>504</v>
      </c>
    </row>
    <row r="8">
      <c r="A8" s="3167">
        <v>5.0</v>
      </c>
      <c r="B8" s="3223" t="s">
        <v>6151</v>
      </c>
      <c r="C8" s="3280">
        <v>19.0</v>
      </c>
      <c r="D8" s="201" t="s">
        <v>1559</v>
      </c>
      <c r="E8" s="3280">
        <v>32.0</v>
      </c>
      <c r="F8" s="201" t="s">
        <v>2626</v>
      </c>
      <c r="G8" s="3280">
        <v>45.0</v>
      </c>
      <c r="H8" s="201" t="s">
        <v>900</v>
      </c>
      <c r="I8" s="3280">
        <v>14.0</v>
      </c>
      <c r="J8" s="3310" t="s">
        <v>1083</v>
      </c>
      <c r="K8" s="200">
        <v>55.0</v>
      </c>
      <c r="L8" s="199" t="s">
        <v>250</v>
      </c>
      <c r="M8" s="3285">
        <v>9.0</v>
      </c>
      <c r="N8" s="201" t="s">
        <v>910</v>
      </c>
      <c r="O8" s="3280">
        <v>26.0</v>
      </c>
      <c r="P8" s="201" t="s">
        <v>910</v>
      </c>
      <c r="Q8" s="3280">
        <v>40.0</v>
      </c>
      <c r="R8" s="201" t="s">
        <v>910</v>
      </c>
      <c r="S8" s="3285">
        <v>40.0</v>
      </c>
      <c r="T8" s="3311">
        <v>6.0</v>
      </c>
      <c r="U8" s="3312">
        <v>4.0</v>
      </c>
      <c r="V8" s="3312">
        <v>5.0</v>
      </c>
    </row>
    <row r="9">
      <c r="A9" s="3167">
        <v>6.0</v>
      </c>
      <c r="B9" s="3223" t="s">
        <v>6153</v>
      </c>
      <c r="C9" s="3280">
        <v>19.0</v>
      </c>
      <c r="D9" s="201" t="s">
        <v>2762</v>
      </c>
      <c r="E9" s="3280">
        <v>33.0</v>
      </c>
      <c r="F9" s="201" t="s">
        <v>911</v>
      </c>
      <c r="G9" s="3280">
        <v>45.0</v>
      </c>
      <c r="H9" s="201" t="s">
        <v>900</v>
      </c>
      <c r="I9" s="3280">
        <v>14.0</v>
      </c>
      <c r="J9" s="3310" t="s">
        <v>911</v>
      </c>
      <c r="K9" s="200">
        <v>55.0</v>
      </c>
      <c r="L9" s="199" t="s">
        <v>997</v>
      </c>
      <c r="M9" s="3285">
        <v>9.0</v>
      </c>
      <c r="N9" s="201" t="s">
        <v>910</v>
      </c>
      <c r="O9" s="3280">
        <v>26.0</v>
      </c>
      <c r="P9" s="201" t="s">
        <v>910</v>
      </c>
      <c r="Q9" s="3280">
        <v>40.0</v>
      </c>
      <c r="R9" s="201" t="s">
        <v>910</v>
      </c>
      <c r="S9" s="3285">
        <v>40.0</v>
      </c>
      <c r="T9" s="3311">
        <v>7.0</v>
      </c>
      <c r="U9" s="3312">
        <v>5.0</v>
      </c>
      <c r="V9" s="3312">
        <v>25.0</v>
      </c>
    </row>
    <row r="10">
      <c r="A10" s="3167">
        <v>7.0</v>
      </c>
      <c r="B10" s="3223" t="s">
        <v>6158</v>
      </c>
      <c r="C10" s="3280">
        <v>19.0</v>
      </c>
      <c r="D10" s="201" t="s">
        <v>896</v>
      </c>
      <c r="E10" s="3280">
        <v>34.0</v>
      </c>
      <c r="F10" s="201" t="s">
        <v>6371</v>
      </c>
      <c r="G10" s="3280">
        <v>45.0</v>
      </c>
      <c r="H10" s="201" t="s">
        <v>900</v>
      </c>
      <c r="I10" s="3280">
        <v>14.0</v>
      </c>
      <c r="J10" s="3310" t="s">
        <v>5705</v>
      </c>
      <c r="K10" s="200">
        <v>55.0</v>
      </c>
      <c r="L10" s="199" t="s">
        <v>444</v>
      </c>
      <c r="M10" s="3285">
        <v>9.0</v>
      </c>
      <c r="N10" s="201" t="s">
        <v>910</v>
      </c>
      <c r="O10" s="3280">
        <v>26.0</v>
      </c>
      <c r="P10" s="201" t="s">
        <v>910</v>
      </c>
      <c r="Q10" s="3280">
        <v>40.0</v>
      </c>
      <c r="R10" s="201" t="s">
        <v>910</v>
      </c>
      <c r="S10" s="3285">
        <v>40.0</v>
      </c>
      <c r="T10" s="3311">
        <v>8.0</v>
      </c>
      <c r="U10" s="3312">
        <v>6.0</v>
      </c>
      <c r="V10" s="3312">
        <v>28.0</v>
      </c>
    </row>
    <row r="11">
      <c r="A11" s="3167">
        <v>8.0</v>
      </c>
      <c r="B11" s="3223" t="s">
        <v>6159</v>
      </c>
      <c r="C11" s="3280">
        <v>19.0</v>
      </c>
      <c r="D11" s="201" t="s">
        <v>1559</v>
      </c>
      <c r="E11" s="3280">
        <v>32.0</v>
      </c>
      <c r="F11" s="201" t="s">
        <v>914</v>
      </c>
      <c r="G11" s="3280">
        <v>45.0</v>
      </c>
      <c r="H11" s="201" t="s">
        <v>6374</v>
      </c>
      <c r="I11" s="3280">
        <v>13.0</v>
      </c>
      <c r="J11" s="3310" t="s">
        <v>6371</v>
      </c>
      <c r="K11" s="200">
        <v>55.0</v>
      </c>
      <c r="L11" s="199" t="s">
        <v>970</v>
      </c>
      <c r="M11" s="3285">
        <v>9.0</v>
      </c>
      <c r="N11" s="201" t="s">
        <v>910</v>
      </c>
      <c r="O11" s="3280">
        <v>26.0</v>
      </c>
      <c r="P11" s="201" t="s">
        <v>910</v>
      </c>
      <c r="Q11" s="3280">
        <v>40.0</v>
      </c>
      <c r="R11" s="201" t="s">
        <v>910</v>
      </c>
      <c r="S11" s="3285">
        <v>40.0</v>
      </c>
      <c r="T11" s="3311">
        <v>9.0</v>
      </c>
      <c r="U11" s="3312">
        <v>7.0</v>
      </c>
      <c r="V11" s="3312">
        <v>30.0</v>
      </c>
    </row>
    <row r="12">
      <c r="A12" s="3167">
        <v>9.0</v>
      </c>
      <c r="B12" s="3223" t="s">
        <v>6160</v>
      </c>
      <c r="C12" s="3280">
        <v>19.0</v>
      </c>
      <c r="D12" s="201" t="s">
        <v>896</v>
      </c>
      <c r="E12" s="3280">
        <v>34.0</v>
      </c>
      <c r="F12" s="201" t="s">
        <v>3120</v>
      </c>
      <c r="G12" s="3280">
        <v>45.0</v>
      </c>
      <c r="H12" s="201" t="s">
        <v>900</v>
      </c>
      <c r="I12" s="3280">
        <v>14.0</v>
      </c>
      <c r="J12" s="3310" t="s">
        <v>911</v>
      </c>
      <c r="K12" s="200">
        <v>55.0</v>
      </c>
      <c r="L12" s="199" t="s">
        <v>997</v>
      </c>
      <c r="M12" s="3285">
        <v>9.0</v>
      </c>
      <c r="N12" s="201" t="s">
        <v>910</v>
      </c>
      <c r="O12" s="3280">
        <v>26.0</v>
      </c>
      <c r="P12" s="201" t="s">
        <v>910</v>
      </c>
      <c r="Q12" s="3280">
        <v>40.0</v>
      </c>
      <c r="R12" s="201" t="s">
        <v>910</v>
      </c>
      <c r="S12" s="3285">
        <v>40.0</v>
      </c>
      <c r="T12" s="3311">
        <v>10.0</v>
      </c>
      <c r="U12" s="3312">
        <v>8.0</v>
      </c>
      <c r="V12" s="3312">
        <v>2.0</v>
      </c>
    </row>
    <row r="13">
      <c r="A13" s="3167">
        <v>10.0</v>
      </c>
      <c r="B13" s="3223" t="s">
        <v>6161</v>
      </c>
      <c r="C13" s="3280">
        <v>19.0</v>
      </c>
      <c r="D13" s="201" t="s">
        <v>896</v>
      </c>
      <c r="E13" s="3280">
        <v>34.0</v>
      </c>
      <c r="F13" s="201" t="s">
        <v>910</v>
      </c>
      <c r="G13" s="3280">
        <v>45.0</v>
      </c>
      <c r="H13" s="201" t="s">
        <v>900</v>
      </c>
      <c r="I13" s="3280">
        <v>14.0</v>
      </c>
      <c r="J13" s="3310" t="s">
        <v>914</v>
      </c>
      <c r="K13" s="200">
        <v>55.0</v>
      </c>
      <c r="L13" s="199" t="s">
        <v>2809</v>
      </c>
      <c r="M13" s="3285">
        <v>9.0</v>
      </c>
      <c r="N13" s="201" t="s">
        <v>910</v>
      </c>
      <c r="O13" s="3280">
        <v>26.0</v>
      </c>
      <c r="P13" s="201" t="s">
        <v>910</v>
      </c>
      <c r="Q13" s="3280">
        <v>40.0</v>
      </c>
      <c r="R13" s="201" t="s">
        <v>910</v>
      </c>
      <c r="S13" s="3285">
        <v>40.0</v>
      </c>
      <c r="T13" s="3311">
        <v>11.0</v>
      </c>
      <c r="U13" s="3312">
        <v>9.0</v>
      </c>
      <c r="V13" s="3312">
        <v>37.0</v>
      </c>
    </row>
    <row r="14">
      <c r="A14" s="3167">
        <v>11.0</v>
      </c>
      <c r="B14" s="3223" t="s">
        <v>6162</v>
      </c>
      <c r="C14" s="3280">
        <v>19.0</v>
      </c>
      <c r="D14" s="201" t="s">
        <v>896</v>
      </c>
      <c r="E14" s="3280">
        <v>34.0</v>
      </c>
      <c r="F14" s="201" t="s">
        <v>1083</v>
      </c>
      <c r="G14" s="3280">
        <v>45.0</v>
      </c>
      <c r="H14" s="201" t="s">
        <v>900</v>
      </c>
      <c r="I14" s="3280">
        <v>14.0</v>
      </c>
      <c r="J14" s="3310" t="s">
        <v>914</v>
      </c>
      <c r="K14" s="200">
        <v>55.0</v>
      </c>
      <c r="L14" s="199" t="s">
        <v>2809</v>
      </c>
      <c r="M14" s="3285">
        <v>10.0</v>
      </c>
      <c r="N14" s="201" t="s">
        <v>910</v>
      </c>
      <c r="O14" s="3280">
        <v>26.0</v>
      </c>
      <c r="P14" s="201" t="s">
        <v>910</v>
      </c>
      <c r="Q14" s="3280">
        <v>40.0</v>
      </c>
      <c r="R14" s="201" t="s">
        <v>910</v>
      </c>
      <c r="S14" s="3285">
        <v>40.0</v>
      </c>
      <c r="T14" s="3311">
        <v>12.0</v>
      </c>
      <c r="U14" s="3312">
        <v>10.0</v>
      </c>
      <c r="V14" s="3312">
        <v>38.0</v>
      </c>
    </row>
    <row r="15">
      <c r="A15" s="3167">
        <v>12.0</v>
      </c>
      <c r="B15" s="3223" t="s">
        <v>6163</v>
      </c>
      <c r="C15" s="3280">
        <v>19.0</v>
      </c>
      <c r="D15" s="201" t="s">
        <v>896</v>
      </c>
      <c r="E15" s="3280">
        <v>34.0</v>
      </c>
      <c r="F15" s="201" t="s">
        <v>6371</v>
      </c>
      <c r="G15" s="3280">
        <v>45.0</v>
      </c>
      <c r="H15" s="201" t="s">
        <v>900</v>
      </c>
      <c r="I15" s="3280">
        <v>14.0</v>
      </c>
      <c r="J15" s="3310" t="s">
        <v>1083</v>
      </c>
      <c r="K15" s="200">
        <v>55.0</v>
      </c>
      <c r="L15" s="199" t="s">
        <v>250</v>
      </c>
      <c r="M15" s="3285">
        <v>8.0</v>
      </c>
      <c r="N15" s="201" t="s">
        <v>910</v>
      </c>
      <c r="O15" s="3280">
        <v>26.0</v>
      </c>
      <c r="P15" s="201" t="s">
        <v>910</v>
      </c>
      <c r="Q15" s="3280">
        <v>40.0</v>
      </c>
      <c r="R15" s="201" t="s">
        <v>910</v>
      </c>
      <c r="S15" s="3285">
        <v>40.0</v>
      </c>
      <c r="T15" s="3311">
        <v>13.0</v>
      </c>
      <c r="U15" s="3312">
        <v>11.0</v>
      </c>
      <c r="V15" s="3312">
        <v>33.0</v>
      </c>
    </row>
    <row r="16">
      <c r="A16" s="3167">
        <v>13.0</v>
      </c>
      <c r="B16" s="3223" t="s">
        <v>6164</v>
      </c>
      <c r="C16" s="3280">
        <v>19.0</v>
      </c>
      <c r="D16" s="201" t="s">
        <v>1559</v>
      </c>
      <c r="E16" s="3280">
        <v>32.0</v>
      </c>
      <c r="F16" s="201" t="s">
        <v>2626</v>
      </c>
      <c r="G16" s="3280">
        <v>45.0</v>
      </c>
      <c r="H16" s="201" t="s">
        <v>900</v>
      </c>
      <c r="I16" s="3280">
        <v>14.0</v>
      </c>
      <c r="J16" s="3310" t="s">
        <v>910</v>
      </c>
      <c r="K16" s="200">
        <v>55.0</v>
      </c>
      <c r="L16" s="199" t="s">
        <v>224</v>
      </c>
      <c r="M16" s="3285">
        <v>9.0</v>
      </c>
      <c r="N16" s="201" t="s">
        <v>910</v>
      </c>
      <c r="O16" s="3280">
        <v>26.0</v>
      </c>
      <c r="P16" s="201" t="s">
        <v>910</v>
      </c>
      <c r="Q16" s="3280">
        <v>40.0</v>
      </c>
      <c r="R16" s="201" t="s">
        <v>910</v>
      </c>
      <c r="S16" s="3285">
        <v>40.0</v>
      </c>
      <c r="T16" s="3311">
        <v>14.0</v>
      </c>
      <c r="U16" s="3312">
        <v>12.0</v>
      </c>
      <c r="V16" s="3312">
        <v>3.0</v>
      </c>
    </row>
    <row r="17">
      <c r="A17" s="3167" t="s">
        <v>1114</v>
      </c>
      <c r="B17" s="3223" t="s">
        <v>6165</v>
      </c>
      <c r="C17" s="3280">
        <v>19.0</v>
      </c>
      <c r="D17" s="201" t="s">
        <v>1559</v>
      </c>
      <c r="E17" s="3280">
        <v>32.0</v>
      </c>
      <c r="F17" s="201" t="s">
        <v>2626</v>
      </c>
      <c r="G17" s="3280">
        <v>45.0</v>
      </c>
      <c r="H17" s="201" t="s">
        <v>900</v>
      </c>
      <c r="I17" s="3280">
        <v>14.0</v>
      </c>
      <c r="J17" s="3310" t="s">
        <v>910</v>
      </c>
      <c r="K17" s="200">
        <v>55.0</v>
      </c>
      <c r="L17" s="199" t="s">
        <v>224</v>
      </c>
      <c r="M17" s="3285">
        <v>9.0</v>
      </c>
      <c r="N17" s="201" t="s">
        <v>910</v>
      </c>
      <c r="O17" s="3280">
        <v>26.0</v>
      </c>
      <c r="P17" s="201" t="s">
        <v>910</v>
      </c>
      <c r="Q17" s="3280">
        <v>40.0</v>
      </c>
      <c r="R17" s="201" t="s">
        <v>910</v>
      </c>
      <c r="S17" s="3285">
        <v>40.0</v>
      </c>
      <c r="T17" s="3311">
        <v>15.0</v>
      </c>
      <c r="U17" s="3312">
        <v>73.0</v>
      </c>
      <c r="V17" s="3312" t="s">
        <v>504</v>
      </c>
    </row>
    <row r="18">
      <c r="A18" s="3167">
        <v>14.0</v>
      </c>
      <c r="B18" s="3223" t="s">
        <v>6166</v>
      </c>
      <c r="C18" s="3280">
        <v>19.0</v>
      </c>
      <c r="D18" s="201" t="s">
        <v>896</v>
      </c>
      <c r="E18" s="3280">
        <v>34.0</v>
      </c>
      <c r="F18" s="201" t="s">
        <v>914</v>
      </c>
      <c r="G18" s="3280">
        <v>45.0</v>
      </c>
      <c r="H18" s="201" t="s">
        <v>900</v>
      </c>
      <c r="I18" s="3280">
        <v>14.0</v>
      </c>
      <c r="J18" s="3310" t="s">
        <v>914</v>
      </c>
      <c r="K18" s="200">
        <v>55.0</v>
      </c>
      <c r="L18" s="199" t="s">
        <v>2809</v>
      </c>
      <c r="M18" s="3285">
        <v>10.0</v>
      </c>
      <c r="N18" s="201" t="s">
        <v>910</v>
      </c>
      <c r="O18" s="3280">
        <v>26.0</v>
      </c>
      <c r="P18" s="201" t="s">
        <v>910</v>
      </c>
      <c r="Q18" s="3280">
        <v>40.0</v>
      </c>
      <c r="R18" s="201" t="s">
        <v>910</v>
      </c>
      <c r="S18" s="3285">
        <v>40.0</v>
      </c>
      <c r="T18" s="3311">
        <v>16.0</v>
      </c>
      <c r="U18" s="3312">
        <v>13.0</v>
      </c>
      <c r="V18" s="3312">
        <v>4.0</v>
      </c>
    </row>
    <row r="19">
      <c r="A19" s="3167">
        <v>15.0</v>
      </c>
      <c r="B19" s="3223" t="s">
        <v>6167</v>
      </c>
      <c r="C19" s="3280">
        <v>19.0</v>
      </c>
      <c r="D19" s="201" t="s">
        <v>896</v>
      </c>
      <c r="E19" s="3280">
        <v>34.0</v>
      </c>
      <c r="F19" s="201" t="s">
        <v>2626</v>
      </c>
      <c r="G19" s="3280">
        <v>45.0</v>
      </c>
      <c r="H19" s="201" t="s">
        <v>900</v>
      </c>
      <c r="I19" s="3280">
        <v>14.0</v>
      </c>
      <c r="J19" s="3310" t="s">
        <v>2626</v>
      </c>
      <c r="K19" s="200">
        <v>55.0</v>
      </c>
      <c r="L19" s="199" t="s">
        <v>4020</v>
      </c>
      <c r="M19" s="3285">
        <v>8.0</v>
      </c>
      <c r="N19" s="201" t="s">
        <v>910</v>
      </c>
      <c r="O19" s="3280">
        <v>26.0</v>
      </c>
      <c r="P19" s="201" t="s">
        <v>910</v>
      </c>
      <c r="Q19" s="3280">
        <v>40.0</v>
      </c>
      <c r="R19" s="201" t="s">
        <v>910</v>
      </c>
      <c r="S19" s="3285">
        <v>40.0</v>
      </c>
      <c r="T19" s="3311">
        <v>17.0</v>
      </c>
      <c r="U19" s="3312">
        <v>14.0</v>
      </c>
      <c r="V19" s="3312" t="s">
        <v>504</v>
      </c>
    </row>
    <row r="20">
      <c r="A20" s="3167">
        <v>16.0</v>
      </c>
      <c r="B20" s="3223" t="s">
        <v>6169</v>
      </c>
      <c r="C20" s="3280">
        <v>19.0</v>
      </c>
      <c r="D20" s="201" t="s">
        <v>896</v>
      </c>
      <c r="E20" s="3280">
        <v>34.0</v>
      </c>
      <c r="F20" s="201" t="s">
        <v>2212</v>
      </c>
      <c r="G20" s="3280">
        <v>45.0</v>
      </c>
      <c r="H20" s="201" t="s">
        <v>900</v>
      </c>
      <c r="I20" s="3280">
        <v>14.0</v>
      </c>
      <c r="J20" s="3310" t="s">
        <v>1083</v>
      </c>
      <c r="K20" s="200">
        <v>55.0</v>
      </c>
      <c r="L20" s="199" t="s">
        <v>250</v>
      </c>
      <c r="M20" s="3285">
        <v>9.0</v>
      </c>
      <c r="N20" s="201" t="s">
        <v>910</v>
      </c>
      <c r="O20" s="3280">
        <v>26.0</v>
      </c>
      <c r="P20" s="201" t="s">
        <v>910</v>
      </c>
      <c r="Q20" s="3280">
        <v>40.0</v>
      </c>
      <c r="R20" s="201" t="s">
        <v>910</v>
      </c>
      <c r="S20" s="3285">
        <v>40.0</v>
      </c>
      <c r="T20" s="3311">
        <v>18.0</v>
      </c>
      <c r="U20" s="3312">
        <v>16.0</v>
      </c>
      <c r="V20" s="3312">
        <v>15.0</v>
      </c>
    </row>
    <row r="21">
      <c r="A21" s="3167">
        <v>17.0</v>
      </c>
      <c r="B21" s="3223" t="s">
        <v>6170</v>
      </c>
      <c r="C21" s="3280">
        <v>19.0</v>
      </c>
      <c r="D21" s="201" t="s">
        <v>896</v>
      </c>
      <c r="E21" s="3280">
        <v>34.0</v>
      </c>
      <c r="F21" s="201" t="s">
        <v>2212</v>
      </c>
      <c r="G21" s="3280">
        <v>45.0</v>
      </c>
      <c r="H21" s="201" t="s">
        <v>900</v>
      </c>
      <c r="I21" s="3280">
        <v>14.0</v>
      </c>
      <c r="J21" s="3310" t="s">
        <v>2626</v>
      </c>
      <c r="K21" s="200">
        <v>55.0</v>
      </c>
      <c r="L21" s="199" t="s">
        <v>4020</v>
      </c>
      <c r="M21" s="3285">
        <v>9.0</v>
      </c>
      <c r="N21" s="201" t="s">
        <v>910</v>
      </c>
      <c r="O21" s="3280">
        <v>26.0</v>
      </c>
      <c r="P21" s="201" t="s">
        <v>910</v>
      </c>
      <c r="Q21" s="3280">
        <v>40.0</v>
      </c>
      <c r="R21" s="201" t="s">
        <v>910</v>
      </c>
      <c r="S21" s="3285">
        <v>40.0</v>
      </c>
      <c r="T21" s="3311">
        <v>19.0</v>
      </c>
      <c r="U21" s="3312">
        <v>17.0</v>
      </c>
      <c r="V21" s="3312">
        <v>14.0</v>
      </c>
    </row>
    <row r="22">
      <c r="A22" s="3167">
        <v>18.0</v>
      </c>
      <c r="B22" s="3223" t="s">
        <v>6171</v>
      </c>
      <c r="C22" s="3280">
        <v>19.0</v>
      </c>
      <c r="D22" s="201" t="s">
        <v>896</v>
      </c>
      <c r="E22" s="3280">
        <v>34.0</v>
      </c>
      <c r="F22" s="201" t="s">
        <v>6371</v>
      </c>
      <c r="G22" s="3280">
        <v>45.0</v>
      </c>
      <c r="H22" s="201" t="s">
        <v>900</v>
      </c>
      <c r="I22" s="3280">
        <v>14.0</v>
      </c>
      <c r="J22" s="3310" t="s">
        <v>2626</v>
      </c>
      <c r="K22" s="200">
        <v>55.0</v>
      </c>
      <c r="L22" s="199" t="s">
        <v>4020</v>
      </c>
      <c r="M22" s="3313">
        <f>8.51*1.176</f>
        <v>10.00776</v>
      </c>
      <c r="N22" s="201" t="s">
        <v>910</v>
      </c>
      <c r="O22" s="3280">
        <v>26.0</v>
      </c>
      <c r="P22" s="201" t="s">
        <v>910</v>
      </c>
      <c r="Q22" s="3280">
        <v>40.0</v>
      </c>
      <c r="R22" s="201" t="s">
        <v>910</v>
      </c>
      <c r="S22" s="3285">
        <v>40.0</v>
      </c>
      <c r="T22" s="3311">
        <v>20.0</v>
      </c>
      <c r="U22" s="3312">
        <v>18.0</v>
      </c>
      <c r="V22" s="3312">
        <v>43.0</v>
      </c>
    </row>
    <row r="23">
      <c r="A23" s="3167">
        <v>19.0</v>
      </c>
      <c r="B23" s="3223" t="s">
        <v>6174</v>
      </c>
      <c r="C23" s="3280">
        <v>19.0</v>
      </c>
      <c r="D23" s="201" t="s">
        <v>896</v>
      </c>
      <c r="E23" s="3280">
        <v>34.0</v>
      </c>
      <c r="F23" s="201" t="s">
        <v>3120</v>
      </c>
      <c r="G23" s="3280">
        <v>45.0</v>
      </c>
      <c r="H23" s="201" t="s">
        <v>1031</v>
      </c>
      <c r="I23" s="3280">
        <v>12.0</v>
      </c>
      <c r="J23" s="3310" t="s">
        <v>1083</v>
      </c>
      <c r="K23" s="200">
        <v>55.0</v>
      </c>
      <c r="L23" s="199" t="s">
        <v>250</v>
      </c>
      <c r="M23" s="3285">
        <v>9.0</v>
      </c>
      <c r="N23" s="201" t="s">
        <v>910</v>
      </c>
      <c r="O23" s="3280">
        <v>26.0</v>
      </c>
      <c r="P23" s="201" t="s">
        <v>910</v>
      </c>
      <c r="Q23" s="3280">
        <v>40.0</v>
      </c>
      <c r="R23" s="201" t="s">
        <v>910</v>
      </c>
      <c r="S23" s="3285">
        <v>40.0</v>
      </c>
      <c r="T23" s="3311">
        <v>21.0</v>
      </c>
      <c r="U23" s="3312">
        <v>19.0</v>
      </c>
      <c r="V23" s="3312" t="s">
        <v>504</v>
      </c>
    </row>
    <row r="24">
      <c r="A24" s="3167">
        <v>20.0</v>
      </c>
      <c r="B24" s="3223" t="s">
        <v>6175</v>
      </c>
      <c r="C24" s="3280">
        <v>19.0</v>
      </c>
      <c r="D24" s="201" t="s">
        <v>896</v>
      </c>
      <c r="E24" s="3280">
        <v>34.0</v>
      </c>
      <c r="F24" s="201" t="s">
        <v>2212</v>
      </c>
      <c r="G24" s="3280">
        <v>45.0</v>
      </c>
      <c r="H24" s="201" t="s">
        <v>900</v>
      </c>
      <c r="I24" s="3280">
        <v>14.0</v>
      </c>
      <c r="J24" s="3310" t="s">
        <v>911</v>
      </c>
      <c r="K24" s="200">
        <v>55.0</v>
      </c>
      <c r="L24" s="199" t="s">
        <v>997</v>
      </c>
      <c r="M24" s="3285">
        <v>9.0</v>
      </c>
      <c r="N24" s="201" t="s">
        <v>910</v>
      </c>
      <c r="O24" s="3280">
        <v>26.0</v>
      </c>
      <c r="P24" s="201" t="s">
        <v>910</v>
      </c>
      <c r="Q24" s="3280">
        <v>40.0</v>
      </c>
      <c r="R24" s="201" t="s">
        <v>910</v>
      </c>
      <c r="S24" s="3285">
        <v>40.0</v>
      </c>
      <c r="T24" s="3311">
        <v>22.0</v>
      </c>
      <c r="U24" s="3312">
        <v>20.0</v>
      </c>
      <c r="V24" s="3312">
        <v>29.0</v>
      </c>
    </row>
    <row r="25">
      <c r="A25" s="3167">
        <v>21.0</v>
      </c>
      <c r="B25" s="3223" t="s">
        <v>6177</v>
      </c>
      <c r="C25" s="3280">
        <v>19.0</v>
      </c>
      <c r="D25" s="201" t="s">
        <v>896</v>
      </c>
      <c r="E25" s="3280">
        <v>34.0</v>
      </c>
      <c r="F25" s="201" t="s">
        <v>2212</v>
      </c>
      <c r="G25" s="3280">
        <v>45.0</v>
      </c>
      <c r="H25" s="201" t="s">
        <v>900</v>
      </c>
      <c r="I25" s="3280">
        <v>14.0</v>
      </c>
      <c r="J25" s="3310" t="s">
        <v>6371</v>
      </c>
      <c r="K25" s="200">
        <v>55.0</v>
      </c>
      <c r="L25" s="199" t="s">
        <v>970</v>
      </c>
      <c r="M25" s="3285">
        <v>9.0</v>
      </c>
      <c r="N25" s="201" t="s">
        <v>910</v>
      </c>
      <c r="O25" s="3280">
        <v>26.0</v>
      </c>
      <c r="P25" s="201" t="s">
        <v>910</v>
      </c>
      <c r="Q25" s="3280">
        <v>40.0</v>
      </c>
      <c r="R25" s="201" t="s">
        <v>910</v>
      </c>
      <c r="S25" s="3285">
        <v>40.0</v>
      </c>
      <c r="T25" s="3311">
        <v>23.0</v>
      </c>
      <c r="U25" s="3312">
        <v>21.0</v>
      </c>
      <c r="V25" s="3312">
        <v>22.0</v>
      </c>
    </row>
    <row r="26">
      <c r="A26" s="3167" t="s">
        <v>1586</v>
      </c>
      <c r="B26" s="3223" t="s">
        <v>6178</v>
      </c>
      <c r="C26" s="3280">
        <v>19.0</v>
      </c>
      <c r="D26" s="201" t="s">
        <v>896</v>
      </c>
      <c r="E26" s="3280">
        <v>34.0</v>
      </c>
      <c r="F26" s="201" t="s">
        <v>2212</v>
      </c>
      <c r="G26" s="3280">
        <v>45.0</v>
      </c>
      <c r="H26" s="201" t="s">
        <v>900</v>
      </c>
      <c r="I26" s="3280">
        <v>14.0</v>
      </c>
      <c r="J26" s="3310" t="s">
        <v>6371</v>
      </c>
      <c r="K26" s="200">
        <v>55.0</v>
      </c>
      <c r="L26" s="199" t="s">
        <v>970</v>
      </c>
      <c r="M26" s="3285">
        <v>9.0</v>
      </c>
      <c r="N26" s="201" t="s">
        <v>910</v>
      </c>
      <c r="O26" s="3280">
        <v>26.0</v>
      </c>
      <c r="P26" s="201" t="s">
        <v>910</v>
      </c>
      <c r="Q26" s="3280">
        <v>40.0</v>
      </c>
      <c r="R26" s="201" t="s">
        <v>910</v>
      </c>
      <c r="S26" s="3285">
        <v>40.0</v>
      </c>
      <c r="T26" s="3311">
        <v>24.0</v>
      </c>
      <c r="U26" s="3312">
        <v>74.0</v>
      </c>
      <c r="V26" s="3312">
        <v>45.0</v>
      </c>
    </row>
    <row r="27">
      <c r="A27" s="3167">
        <v>22.0</v>
      </c>
      <c r="B27" s="3223" t="s">
        <v>6179</v>
      </c>
      <c r="C27" s="3280">
        <v>19.0</v>
      </c>
      <c r="D27" s="201" t="s">
        <v>2762</v>
      </c>
      <c r="E27" s="3280">
        <v>33.0</v>
      </c>
      <c r="F27" s="201" t="s">
        <v>911</v>
      </c>
      <c r="G27" s="3280">
        <v>45.0</v>
      </c>
      <c r="H27" s="201" t="s">
        <v>900</v>
      </c>
      <c r="I27" s="3280">
        <v>14.0</v>
      </c>
      <c r="J27" s="3310" t="s">
        <v>911</v>
      </c>
      <c r="K27" s="200">
        <v>55.0</v>
      </c>
      <c r="L27" s="199" t="s">
        <v>997</v>
      </c>
      <c r="M27" s="3285">
        <v>9.0</v>
      </c>
      <c r="N27" s="201" t="s">
        <v>910</v>
      </c>
      <c r="O27" s="3280">
        <v>26.0</v>
      </c>
      <c r="P27" s="201" t="s">
        <v>910</v>
      </c>
      <c r="Q27" s="3280">
        <v>40.0</v>
      </c>
      <c r="R27" s="201" t="s">
        <v>910</v>
      </c>
      <c r="S27" s="3285">
        <v>40.0</v>
      </c>
      <c r="T27" s="3311">
        <v>25.0</v>
      </c>
      <c r="U27" s="3312">
        <v>22.0</v>
      </c>
      <c r="V27" s="3312" t="s">
        <v>504</v>
      </c>
    </row>
    <row r="28">
      <c r="A28" s="3167">
        <v>23.0</v>
      </c>
      <c r="B28" s="3231" t="s">
        <v>6180</v>
      </c>
      <c r="C28" s="3280">
        <v>19.0</v>
      </c>
      <c r="D28" s="201" t="s">
        <v>2762</v>
      </c>
      <c r="E28" s="3280">
        <v>33.0</v>
      </c>
      <c r="F28" s="201" t="s">
        <v>914</v>
      </c>
      <c r="G28" s="3280">
        <v>45.0</v>
      </c>
      <c r="H28" s="201" t="s">
        <v>900</v>
      </c>
      <c r="I28" s="3280">
        <v>14.0</v>
      </c>
      <c r="J28" s="3310" t="s">
        <v>2626</v>
      </c>
      <c r="K28" s="200">
        <v>55.0</v>
      </c>
      <c r="L28" s="199" t="s">
        <v>4020</v>
      </c>
      <c r="M28" s="3285">
        <v>10.0</v>
      </c>
      <c r="N28" s="201" t="s">
        <v>910</v>
      </c>
      <c r="O28" s="3280">
        <v>26.0</v>
      </c>
      <c r="P28" s="201" t="s">
        <v>910</v>
      </c>
      <c r="Q28" s="3280">
        <v>40.0</v>
      </c>
      <c r="R28" s="201" t="s">
        <v>910</v>
      </c>
      <c r="S28" s="3285">
        <v>40.0</v>
      </c>
      <c r="T28" s="3311">
        <v>26.0</v>
      </c>
      <c r="U28" s="3312">
        <v>23.0</v>
      </c>
      <c r="V28" s="3312">
        <v>16.0</v>
      </c>
    </row>
    <row r="29">
      <c r="A29" s="3167">
        <v>24.0</v>
      </c>
      <c r="B29" s="3223" t="s">
        <v>6182</v>
      </c>
      <c r="C29" s="3280">
        <v>19.0</v>
      </c>
      <c r="D29" s="201" t="s">
        <v>896</v>
      </c>
      <c r="E29" s="3280">
        <v>34.0</v>
      </c>
      <c r="F29" s="242" t="s">
        <v>2212</v>
      </c>
      <c r="G29" s="3280">
        <v>45.0</v>
      </c>
      <c r="H29" s="201" t="s">
        <v>900</v>
      </c>
      <c r="I29" s="3280">
        <v>14.0</v>
      </c>
      <c r="J29" s="3310" t="s">
        <v>1083</v>
      </c>
      <c r="K29" s="200">
        <v>55.0</v>
      </c>
      <c r="L29" s="199" t="s">
        <v>250</v>
      </c>
      <c r="M29" s="3285">
        <v>9.0</v>
      </c>
      <c r="N29" s="201" t="s">
        <v>910</v>
      </c>
      <c r="O29" s="3280">
        <v>26.0</v>
      </c>
      <c r="P29" s="201" t="s">
        <v>910</v>
      </c>
      <c r="Q29" s="3280">
        <v>40.0</v>
      </c>
      <c r="R29" s="201" t="s">
        <v>910</v>
      </c>
      <c r="S29" s="3285">
        <v>40.0</v>
      </c>
      <c r="T29" s="3311">
        <v>27.0</v>
      </c>
      <c r="U29" s="3312">
        <v>24.0</v>
      </c>
      <c r="V29" s="3312">
        <v>49.0</v>
      </c>
    </row>
    <row r="30">
      <c r="A30" s="3167">
        <v>25.0</v>
      </c>
      <c r="B30" s="3223" t="s">
        <v>6184</v>
      </c>
      <c r="C30" s="3280">
        <v>19.0</v>
      </c>
      <c r="D30" s="201" t="s">
        <v>896</v>
      </c>
      <c r="E30" s="3280">
        <v>34.0</v>
      </c>
      <c r="F30" s="201" t="s">
        <v>2212</v>
      </c>
      <c r="G30" s="3280">
        <v>45.0</v>
      </c>
      <c r="H30" s="201" t="s">
        <v>900</v>
      </c>
      <c r="I30" s="3280">
        <v>14.0</v>
      </c>
      <c r="J30" s="3310" t="s">
        <v>6371</v>
      </c>
      <c r="K30" s="200">
        <v>55.0</v>
      </c>
      <c r="L30" s="199" t="s">
        <v>970</v>
      </c>
      <c r="M30" s="3285">
        <v>10.0</v>
      </c>
      <c r="N30" s="201" t="s">
        <v>910</v>
      </c>
      <c r="O30" s="3280">
        <v>26.0</v>
      </c>
      <c r="P30" s="201" t="s">
        <v>910</v>
      </c>
      <c r="Q30" s="3280">
        <v>40.0</v>
      </c>
      <c r="R30" s="201" t="s">
        <v>910</v>
      </c>
      <c r="S30" s="3285">
        <v>40.0</v>
      </c>
      <c r="T30" s="3311">
        <v>28.0</v>
      </c>
      <c r="U30" s="3312">
        <v>25.0</v>
      </c>
      <c r="V30" s="3312">
        <v>51.0</v>
      </c>
    </row>
    <row r="31">
      <c r="A31" s="3167" t="s">
        <v>1978</v>
      </c>
      <c r="B31" s="3223" t="s">
        <v>6185</v>
      </c>
      <c r="C31" s="3280">
        <v>19.0</v>
      </c>
      <c r="D31" s="201" t="s">
        <v>896</v>
      </c>
      <c r="E31" s="3280">
        <v>34.0</v>
      </c>
      <c r="F31" s="201" t="s">
        <v>2212</v>
      </c>
      <c r="G31" s="3280">
        <v>45.0</v>
      </c>
      <c r="H31" s="201" t="s">
        <v>900</v>
      </c>
      <c r="I31" s="3280">
        <v>14.0</v>
      </c>
      <c r="J31" s="3310" t="s">
        <v>6371</v>
      </c>
      <c r="K31" s="200">
        <v>55.0</v>
      </c>
      <c r="L31" s="199" t="s">
        <v>970</v>
      </c>
      <c r="M31" s="3285">
        <v>10.0</v>
      </c>
      <c r="N31" s="201" t="s">
        <v>910</v>
      </c>
      <c r="O31" s="3280">
        <v>26.0</v>
      </c>
      <c r="P31" s="201" t="s">
        <v>910</v>
      </c>
      <c r="Q31" s="3280">
        <v>40.0</v>
      </c>
      <c r="R31" s="201" t="s">
        <v>910</v>
      </c>
      <c r="S31" s="3285">
        <v>40.0</v>
      </c>
      <c r="T31" s="3311">
        <v>29.0</v>
      </c>
      <c r="U31" s="3312">
        <v>75.0</v>
      </c>
      <c r="V31" s="3312" t="s">
        <v>504</v>
      </c>
    </row>
    <row r="32">
      <c r="A32" s="3167">
        <v>26.0</v>
      </c>
      <c r="B32" s="3213" t="s">
        <v>6188</v>
      </c>
      <c r="C32" s="3280">
        <v>19.0</v>
      </c>
      <c r="D32" s="201" t="s">
        <v>896</v>
      </c>
      <c r="E32" s="3280">
        <v>34.0</v>
      </c>
      <c r="F32" s="201" t="s">
        <v>3120</v>
      </c>
      <c r="G32" s="3280">
        <v>45.0</v>
      </c>
      <c r="H32" s="201" t="s">
        <v>900</v>
      </c>
      <c r="I32" s="3280">
        <v>14.0</v>
      </c>
      <c r="J32" s="3310" t="s">
        <v>2626</v>
      </c>
      <c r="K32" s="200">
        <v>55.0</v>
      </c>
      <c r="L32" s="199" t="s">
        <v>4020</v>
      </c>
      <c r="M32" s="3285">
        <v>9.0</v>
      </c>
      <c r="N32" s="201" t="s">
        <v>910</v>
      </c>
      <c r="O32" s="3280">
        <v>26.0</v>
      </c>
      <c r="P32" s="201" t="s">
        <v>910</v>
      </c>
      <c r="Q32" s="3280">
        <v>40.0</v>
      </c>
      <c r="R32" s="201" t="s">
        <v>910</v>
      </c>
      <c r="S32" s="3285">
        <v>40.0</v>
      </c>
      <c r="T32" s="3311">
        <v>30.0</v>
      </c>
      <c r="U32" s="3312">
        <v>26.0</v>
      </c>
      <c r="V32" s="3312">
        <v>11.0</v>
      </c>
    </row>
    <row r="33">
      <c r="A33" s="3167">
        <v>27.0</v>
      </c>
      <c r="B33" s="3223" t="s">
        <v>6189</v>
      </c>
      <c r="C33" s="3280">
        <v>19.0</v>
      </c>
      <c r="D33" s="201" t="s">
        <v>896</v>
      </c>
      <c r="E33" s="3280">
        <v>34.0</v>
      </c>
      <c r="F33" s="201" t="s">
        <v>2212</v>
      </c>
      <c r="G33" s="3280">
        <v>45.0</v>
      </c>
      <c r="H33" s="201" t="s">
        <v>900</v>
      </c>
      <c r="I33" s="3280">
        <v>14.0</v>
      </c>
      <c r="J33" s="3310" t="s">
        <v>2212</v>
      </c>
      <c r="K33" s="200">
        <v>55.0</v>
      </c>
      <c r="L33" s="199" t="s">
        <v>717</v>
      </c>
      <c r="M33" s="3285">
        <v>9.0</v>
      </c>
      <c r="N33" s="201" t="s">
        <v>910</v>
      </c>
      <c r="O33" s="3280">
        <v>26.0</v>
      </c>
      <c r="P33" s="201" t="s">
        <v>910</v>
      </c>
      <c r="Q33" s="3280">
        <v>40.0</v>
      </c>
      <c r="R33" s="201" t="s">
        <v>910</v>
      </c>
      <c r="S33" s="3285">
        <v>40.0</v>
      </c>
      <c r="T33" s="3311">
        <v>31.0</v>
      </c>
      <c r="U33" s="3312">
        <v>27.0</v>
      </c>
      <c r="V33" s="3312">
        <v>27.0</v>
      </c>
    </row>
    <row r="34">
      <c r="A34" s="3167">
        <v>28.0</v>
      </c>
      <c r="B34" s="3223" t="s">
        <v>6191</v>
      </c>
      <c r="C34" s="3280">
        <v>19.0</v>
      </c>
      <c r="D34" s="201" t="s">
        <v>896</v>
      </c>
      <c r="E34" s="3280">
        <v>34.0</v>
      </c>
      <c r="F34" s="201" t="s">
        <v>2626</v>
      </c>
      <c r="G34" s="3280">
        <v>45.0</v>
      </c>
      <c r="H34" s="201" t="s">
        <v>900</v>
      </c>
      <c r="I34" s="3280">
        <v>14.0</v>
      </c>
      <c r="J34" s="3310" t="s">
        <v>2212</v>
      </c>
      <c r="K34" s="200">
        <v>55.0</v>
      </c>
      <c r="L34" s="199" t="s">
        <v>717</v>
      </c>
      <c r="M34" s="3285">
        <v>9.0</v>
      </c>
      <c r="N34" s="201" t="s">
        <v>910</v>
      </c>
      <c r="O34" s="3280">
        <v>26.0</v>
      </c>
      <c r="P34" s="201" t="s">
        <v>910</v>
      </c>
      <c r="Q34" s="3280">
        <v>40.0</v>
      </c>
      <c r="R34" s="201" t="s">
        <v>910</v>
      </c>
      <c r="S34" s="3285">
        <v>40.0</v>
      </c>
      <c r="T34" s="3311">
        <v>32.0</v>
      </c>
      <c r="U34" s="3312">
        <v>28.0</v>
      </c>
      <c r="V34" s="3312">
        <v>20.0</v>
      </c>
    </row>
    <row r="35">
      <c r="A35" s="3167" t="s">
        <v>2155</v>
      </c>
      <c r="B35" s="3223" t="s">
        <v>6192</v>
      </c>
      <c r="C35" s="3280">
        <v>19.0</v>
      </c>
      <c r="D35" s="201" t="s">
        <v>896</v>
      </c>
      <c r="E35" s="3280">
        <v>34.0</v>
      </c>
      <c r="F35" s="201" t="s">
        <v>2626</v>
      </c>
      <c r="G35" s="3280">
        <v>45.0</v>
      </c>
      <c r="H35" s="201" t="s">
        <v>900</v>
      </c>
      <c r="I35" s="3280">
        <v>14.0</v>
      </c>
      <c r="J35" s="3310" t="s">
        <v>2212</v>
      </c>
      <c r="K35" s="200">
        <v>55.0</v>
      </c>
      <c r="L35" s="199" t="s">
        <v>717</v>
      </c>
      <c r="M35" s="3285">
        <v>9.0</v>
      </c>
      <c r="N35" s="201" t="s">
        <v>910</v>
      </c>
      <c r="O35" s="3280">
        <v>26.0</v>
      </c>
      <c r="P35" s="201" t="s">
        <v>910</v>
      </c>
      <c r="Q35" s="3280">
        <v>40.0</v>
      </c>
      <c r="R35" s="201" t="s">
        <v>910</v>
      </c>
      <c r="S35" s="3285">
        <v>40.0</v>
      </c>
      <c r="T35" s="3311">
        <v>33.0</v>
      </c>
      <c r="U35" s="3312">
        <v>76.0</v>
      </c>
      <c r="V35" s="3312">
        <v>44.0</v>
      </c>
    </row>
    <row r="36">
      <c r="A36" s="3167">
        <v>29.0</v>
      </c>
      <c r="B36" s="3213" t="s">
        <v>6193</v>
      </c>
      <c r="C36" s="3280">
        <v>19.0</v>
      </c>
      <c r="D36" s="201" t="s">
        <v>896</v>
      </c>
      <c r="E36" s="3280">
        <v>34.0</v>
      </c>
      <c r="F36" s="201" t="s">
        <v>6371</v>
      </c>
      <c r="G36" s="3280">
        <v>45.0</v>
      </c>
      <c r="H36" s="201" t="s">
        <v>900</v>
      </c>
      <c r="I36" s="3280">
        <v>14.0</v>
      </c>
      <c r="J36" s="3310" t="s">
        <v>912</v>
      </c>
      <c r="K36" s="200">
        <v>55.0</v>
      </c>
      <c r="L36" s="199" t="s">
        <v>840</v>
      </c>
      <c r="M36" s="3285">
        <v>9.0</v>
      </c>
      <c r="N36" s="201" t="s">
        <v>910</v>
      </c>
      <c r="O36" s="3280">
        <v>26.0</v>
      </c>
      <c r="P36" s="201" t="s">
        <v>910</v>
      </c>
      <c r="Q36" s="3280">
        <v>40.0</v>
      </c>
      <c r="R36" s="201" t="s">
        <v>910</v>
      </c>
      <c r="S36" s="3285">
        <v>40.0</v>
      </c>
      <c r="T36" s="3311">
        <v>34.0</v>
      </c>
      <c r="U36" s="3312">
        <v>29.0</v>
      </c>
      <c r="V36" s="3312">
        <v>19.0</v>
      </c>
    </row>
    <row r="37">
      <c r="A37" s="3167">
        <v>30.0</v>
      </c>
      <c r="B37" s="3223" t="s">
        <v>6194</v>
      </c>
      <c r="C37" s="3280">
        <v>19.0</v>
      </c>
      <c r="D37" s="201" t="s">
        <v>896</v>
      </c>
      <c r="E37" s="3280">
        <v>34.0</v>
      </c>
      <c r="F37" s="201" t="s">
        <v>2626</v>
      </c>
      <c r="G37" s="3280">
        <v>45.0</v>
      </c>
      <c r="H37" s="201" t="s">
        <v>900</v>
      </c>
      <c r="I37" s="3280">
        <v>14.0</v>
      </c>
      <c r="J37" s="3310" t="s">
        <v>910</v>
      </c>
      <c r="K37" s="200">
        <v>55.0</v>
      </c>
      <c r="L37" s="199" t="s">
        <v>224</v>
      </c>
      <c r="M37" s="3285">
        <v>10.0</v>
      </c>
      <c r="N37" s="201" t="s">
        <v>910</v>
      </c>
      <c r="O37" s="3280">
        <v>26.0</v>
      </c>
      <c r="P37" s="201" t="s">
        <v>910</v>
      </c>
      <c r="Q37" s="3280">
        <v>40.0</v>
      </c>
      <c r="R37" s="201" t="s">
        <v>910</v>
      </c>
      <c r="S37" s="3285">
        <v>40.0</v>
      </c>
      <c r="T37" s="3311">
        <v>35.0</v>
      </c>
      <c r="U37" s="3312">
        <v>30.0</v>
      </c>
      <c r="V37" s="3312">
        <v>8.0</v>
      </c>
    </row>
    <row r="38">
      <c r="A38" s="3167">
        <v>31.0</v>
      </c>
      <c r="B38" s="3223" t="s">
        <v>6195</v>
      </c>
      <c r="C38" s="3280">
        <v>19.0</v>
      </c>
      <c r="D38" s="201" t="s">
        <v>896</v>
      </c>
      <c r="E38" s="3280">
        <v>34.0</v>
      </c>
      <c r="F38" s="201" t="s">
        <v>6371</v>
      </c>
      <c r="G38" s="3280">
        <v>45.0</v>
      </c>
      <c r="H38" s="201" t="s">
        <v>900</v>
      </c>
      <c r="I38" s="3280">
        <v>14.0</v>
      </c>
      <c r="J38" s="3310" t="s">
        <v>2212</v>
      </c>
      <c r="K38" s="200">
        <v>55.0</v>
      </c>
      <c r="L38" s="199" t="s">
        <v>717</v>
      </c>
      <c r="M38" s="3285">
        <v>10.0</v>
      </c>
      <c r="N38" s="201" t="s">
        <v>910</v>
      </c>
      <c r="O38" s="3280">
        <v>26.0</v>
      </c>
      <c r="P38" s="201" t="s">
        <v>910</v>
      </c>
      <c r="Q38" s="3280">
        <v>40.0</v>
      </c>
      <c r="R38" s="201" t="s">
        <v>910</v>
      </c>
      <c r="S38" s="3285">
        <v>40.0</v>
      </c>
      <c r="T38" s="3311">
        <v>36.0</v>
      </c>
      <c r="U38" s="3312">
        <v>31.0</v>
      </c>
      <c r="V38" s="3312" t="s">
        <v>504</v>
      </c>
    </row>
    <row r="39">
      <c r="A39" s="3167">
        <v>32.0</v>
      </c>
      <c r="B39" s="3223" t="s">
        <v>6196</v>
      </c>
      <c r="C39" s="3280">
        <v>19.0</v>
      </c>
      <c r="D39" s="201" t="s">
        <v>896</v>
      </c>
      <c r="E39" s="3280">
        <v>34.0</v>
      </c>
      <c r="F39" s="201" t="s">
        <v>914</v>
      </c>
      <c r="G39" s="3280">
        <v>45.0</v>
      </c>
      <c r="H39" s="201" t="s">
        <v>900</v>
      </c>
      <c r="I39" s="3280">
        <v>14.0</v>
      </c>
      <c r="J39" s="3310" t="s">
        <v>5705</v>
      </c>
      <c r="K39" s="200">
        <v>55.0</v>
      </c>
      <c r="L39" s="199" t="s">
        <v>444</v>
      </c>
      <c r="M39" s="3285">
        <v>10.0</v>
      </c>
      <c r="N39" s="201" t="s">
        <v>910</v>
      </c>
      <c r="O39" s="3280">
        <v>26.0</v>
      </c>
      <c r="P39" s="201" t="s">
        <v>910</v>
      </c>
      <c r="Q39" s="3280">
        <v>40.0</v>
      </c>
      <c r="R39" s="201" t="s">
        <v>910</v>
      </c>
      <c r="S39" s="3285">
        <v>40.0</v>
      </c>
      <c r="T39" s="3311">
        <v>37.0</v>
      </c>
      <c r="U39" s="3312">
        <v>32.0</v>
      </c>
      <c r="V39" s="3312">
        <v>23.0</v>
      </c>
    </row>
    <row r="40">
      <c r="A40" s="3167">
        <v>33.0</v>
      </c>
      <c r="B40" s="3213" t="s">
        <v>6197</v>
      </c>
      <c r="C40" s="3280">
        <v>19.0</v>
      </c>
      <c r="D40" s="201" t="s">
        <v>896</v>
      </c>
      <c r="E40" s="3280">
        <v>34.0</v>
      </c>
      <c r="F40" s="201" t="s">
        <v>1083</v>
      </c>
      <c r="G40" s="3280">
        <v>45.0</v>
      </c>
      <c r="H40" s="201" t="s">
        <v>1031</v>
      </c>
      <c r="I40" s="3280">
        <v>12.0</v>
      </c>
      <c r="J40" s="3310" t="s">
        <v>2021</v>
      </c>
      <c r="K40" s="200">
        <v>55.0</v>
      </c>
      <c r="L40" s="199" t="s">
        <v>448</v>
      </c>
      <c r="M40" s="3285">
        <v>9.0</v>
      </c>
      <c r="N40" s="201" t="s">
        <v>910</v>
      </c>
      <c r="O40" s="3280">
        <v>26.0</v>
      </c>
      <c r="P40" s="201" t="s">
        <v>910</v>
      </c>
      <c r="Q40" s="3280">
        <v>40.0</v>
      </c>
      <c r="R40" s="201" t="s">
        <v>910</v>
      </c>
      <c r="S40" s="3285">
        <v>40.0</v>
      </c>
      <c r="T40" s="3311">
        <v>38.0</v>
      </c>
      <c r="U40" s="3312">
        <v>33.0</v>
      </c>
      <c r="V40" s="3312" t="s">
        <v>504</v>
      </c>
    </row>
    <row r="41">
      <c r="A41" s="3167">
        <v>34.0</v>
      </c>
      <c r="B41" s="3223" t="s">
        <v>6198</v>
      </c>
      <c r="C41" s="3280">
        <v>19.0</v>
      </c>
      <c r="D41" s="201" t="s">
        <v>896</v>
      </c>
      <c r="E41" s="3280">
        <v>34.0</v>
      </c>
      <c r="F41" s="201" t="s">
        <v>910</v>
      </c>
      <c r="G41" s="3280">
        <v>45.0</v>
      </c>
      <c r="H41" s="201" t="s">
        <v>900</v>
      </c>
      <c r="I41" s="3280">
        <v>14.0</v>
      </c>
      <c r="J41" s="3310" t="s">
        <v>1083</v>
      </c>
      <c r="K41" s="200">
        <v>55.0</v>
      </c>
      <c r="L41" s="199" t="s">
        <v>250</v>
      </c>
      <c r="M41" s="3285">
        <v>9.0</v>
      </c>
      <c r="N41" s="201" t="s">
        <v>910</v>
      </c>
      <c r="O41" s="3280">
        <v>26.0</v>
      </c>
      <c r="P41" s="201" t="s">
        <v>910</v>
      </c>
      <c r="Q41" s="3280">
        <v>40.0</v>
      </c>
      <c r="R41" s="201" t="s">
        <v>910</v>
      </c>
      <c r="S41" s="3285">
        <v>40.0</v>
      </c>
      <c r="T41" s="3311">
        <v>39.0</v>
      </c>
      <c r="U41" s="3312">
        <v>34.0</v>
      </c>
      <c r="V41" s="3312" t="s">
        <v>504</v>
      </c>
    </row>
    <row r="42">
      <c r="A42" s="3167">
        <v>35.0</v>
      </c>
      <c r="B42" s="3223" t="s">
        <v>6199</v>
      </c>
      <c r="C42" s="3280">
        <v>19.0</v>
      </c>
      <c r="D42" s="201" t="s">
        <v>896</v>
      </c>
      <c r="E42" s="3280">
        <v>34.0</v>
      </c>
      <c r="F42" s="201" t="s">
        <v>5705</v>
      </c>
      <c r="G42" s="3280">
        <v>45.0</v>
      </c>
      <c r="H42" s="201" t="s">
        <v>900</v>
      </c>
      <c r="I42" s="3280">
        <v>14.0</v>
      </c>
      <c r="J42" s="3310" t="s">
        <v>2626</v>
      </c>
      <c r="K42" s="200">
        <v>55.0</v>
      </c>
      <c r="L42" s="199" t="s">
        <v>4020</v>
      </c>
      <c r="M42" s="3285">
        <v>10.0</v>
      </c>
      <c r="N42" s="201" t="s">
        <v>910</v>
      </c>
      <c r="O42" s="3280">
        <v>26.0</v>
      </c>
      <c r="P42" s="201" t="s">
        <v>910</v>
      </c>
      <c r="Q42" s="3280">
        <v>40.0</v>
      </c>
      <c r="R42" s="201" t="s">
        <v>910</v>
      </c>
      <c r="S42" s="3285">
        <v>40.0</v>
      </c>
      <c r="T42" s="3311">
        <v>40.0</v>
      </c>
      <c r="U42" s="3312">
        <v>35.0</v>
      </c>
      <c r="V42" s="3312">
        <v>31.0</v>
      </c>
    </row>
    <row r="43">
      <c r="A43" s="3167">
        <v>36.0</v>
      </c>
      <c r="B43" s="3223" t="s">
        <v>6200</v>
      </c>
      <c r="C43" s="3280">
        <v>19.0</v>
      </c>
      <c r="D43" s="201" t="s">
        <v>896</v>
      </c>
      <c r="E43" s="3280">
        <v>34.0</v>
      </c>
      <c r="F43" s="201" t="s">
        <v>2626</v>
      </c>
      <c r="G43" s="3280">
        <v>45.0</v>
      </c>
      <c r="H43" s="201" t="s">
        <v>900</v>
      </c>
      <c r="I43" s="3280">
        <v>14.0</v>
      </c>
      <c r="J43" s="3310" t="s">
        <v>6371</v>
      </c>
      <c r="K43" s="200">
        <v>55.0</v>
      </c>
      <c r="L43" s="199" t="s">
        <v>970</v>
      </c>
      <c r="M43" s="3285">
        <v>9.0</v>
      </c>
      <c r="N43" s="201" t="s">
        <v>910</v>
      </c>
      <c r="O43" s="3280">
        <v>26.0</v>
      </c>
      <c r="P43" s="201" t="s">
        <v>910</v>
      </c>
      <c r="Q43" s="3280">
        <v>40.0</v>
      </c>
      <c r="R43" s="201" t="s">
        <v>910</v>
      </c>
      <c r="S43" s="3285">
        <v>40.0</v>
      </c>
      <c r="T43" s="3311">
        <v>41.0</v>
      </c>
      <c r="U43" s="3312">
        <v>36.0</v>
      </c>
      <c r="V43" s="3312">
        <v>10.0</v>
      </c>
    </row>
    <row r="44">
      <c r="A44" s="3167">
        <v>37.0</v>
      </c>
      <c r="B44" s="3213" t="s">
        <v>6201</v>
      </c>
      <c r="C44" s="3280">
        <v>19.0</v>
      </c>
      <c r="D44" s="201" t="s">
        <v>896</v>
      </c>
      <c r="E44" s="3280">
        <v>34.0</v>
      </c>
      <c r="F44" s="201" t="s">
        <v>910</v>
      </c>
      <c r="G44" s="3280">
        <v>45.0</v>
      </c>
      <c r="H44" s="201" t="s">
        <v>900</v>
      </c>
      <c r="I44" s="3280">
        <v>14.0</v>
      </c>
      <c r="J44" s="3310" t="s">
        <v>914</v>
      </c>
      <c r="K44" s="200">
        <v>55.0</v>
      </c>
      <c r="L44" s="199" t="s">
        <v>2809</v>
      </c>
      <c r="M44" s="3285">
        <v>9.0</v>
      </c>
      <c r="N44" s="201" t="s">
        <v>910</v>
      </c>
      <c r="O44" s="3280">
        <v>26.0</v>
      </c>
      <c r="P44" s="201" t="s">
        <v>910</v>
      </c>
      <c r="Q44" s="3280">
        <v>40.0</v>
      </c>
      <c r="R44" s="201" t="s">
        <v>910</v>
      </c>
      <c r="S44" s="3285">
        <v>40.0</v>
      </c>
      <c r="T44" s="3311">
        <v>42.0</v>
      </c>
      <c r="U44" s="3312">
        <v>37.0</v>
      </c>
      <c r="V44" s="3312">
        <v>50.0</v>
      </c>
    </row>
    <row r="45">
      <c r="A45" s="3167">
        <v>38.0</v>
      </c>
      <c r="B45" s="3223" t="s">
        <v>6202</v>
      </c>
      <c r="C45" s="3280">
        <v>19.0</v>
      </c>
      <c r="D45" s="201" t="s">
        <v>896</v>
      </c>
      <c r="E45" s="3280">
        <v>34.0</v>
      </c>
      <c r="F45" s="201" t="s">
        <v>2212</v>
      </c>
      <c r="G45" s="3280">
        <v>45.0</v>
      </c>
      <c r="H45" s="201" t="s">
        <v>900</v>
      </c>
      <c r="I45" s="3280">
        <v>14.0</v>
      </c>
      <c r="J45" s="3310" t="s">
        <v>5705</v>
      </c>
      <c r="K45" s="200">
        <v>55.0</v>
      </c>
      <c r="L45" s="199" t="s">
        <v>444</v>
      </c>
      <c r="M45" s="3285">
        <v>9.0</v>
      </c>
      <c r="N45" s="201" t="s">
        <v>910</v>
      </c>
      <c r="O45" s="3280">
        <v>26.0</v>
      </c>
      <c r="P45" s="201" t="s">
        <v>910</v>
      </c>
      <c r="Q45" s="3280">
        <v>40.0</v>
      </c>
      <c r="R45" s="201" t="s">
        <v>910</v>
      </c>
      <c r="S45" s="3285">
        <v>40.0</v>
      </c>
      <c r="T45" s="3311">
        <v>43.0</v>
      </c>
      <c r="U45" s="3312">
        <v>38.0</v>
      </c>
      <c r="V45" s="3312">
        <v>48.0</v>
      </c>
    </row>
    <row r="46">
      <c r="A46" s="3167">
        <v>39.0</v>
      </c>
      <c r="B46" s="3223" t="s">
        <v>6203</v>
      </c>
      <c r="C46" s="3280">
        <v>19.0</v>
      </c>
      <c r="D46" s="201" t="s">
        <v>896</v>
      </c>
      <c r="E46" s="3280">
        <v>34.0</v>
      </c>
      <c r="F46" s="201" t="s">
        <v>313</v>
      </c>
      <c r="G46" s="3280">
        <v>45.0</v>
      </c>
      <c r="H46" s="201" t="s">
        <v>900</v>
      </c>
      <c r="I46" s="3280">
        <v>14.0</v>
      </c>
      <c r="J46" s="3310" t="s">
        <v>2626</v>
      </c>
      <c r="K46" s="200">
        <v>55.0</v>
      </c>
      <c r="L46" s="199" t="s">
        <v>4020</v>
      </c>
      <c r="M46" s="3285">
        <v>10.0</v>
      </c>
      <c r="N46" s="201" t="s">
        <v>910</v>
      </c>
      <c r="O46" s="3280">
        <v>26.0</v>
      </c>
      <c r="P46" s="201" t="s">
        <v>910</v>
      </c>
      <c r="Q46" s="3280">
        <v>40.0</v>
      </c>
      <c r="R46" s="201" t="s">
        <v>910</v>
      </c>
      <c r="S46" s="3285">
        <v>40.0</v>
      </c>
      <c r="T46" s="3311">
        <v>44.0</v>
      </c>
      <c r="U46" s="3312">
        <v>39.0</v>
      </c>
      <c r="V46" s="3312">
        <v>26.0</v>
      </c>
    </row>
    <row r="47">
      <c r="A47" s="3167">
        <v>40.0</v>
      </c>
      <c r="B47" s="3233" t="s">
        <v>6204</v>
      </c>
      <c r="C47" s="3280">
        <v>19.0</v>
      </c>
      <c r="D47" s="201" t="s">
        <v>896</v>
      </c>
      <c r="E47" s="3280">
        <v>34.0</v>
      </c>
      <c r="F47" s="201" t="s">
        <v>2212</v>
      </c>
      <c r="G47" s="3280">
        <v>45.0</v>
      </c>
      <c r="H47" s="201" t="s">
        <v>900</v>
      </c>
      <c r="I47" s="3280">
        <v>14.0</v>
      </c>
      <c r="J47" s="3310" t="s">
        <v>5705</v>
      </c>
      <c r="K47" s="200">
        <v>55.0</v>
      </c>
      <c r="L47" s="199" t="s">
        <v>444</v>
      </c>
      <c r="M47" s="3285">
        <v>9.0</v>
      </c>
      <c r="N47" s="201" t="s">
        <v>910</v>
      </c>
      <c r="O47" s="3280">
        <v>26.0</v>
      </c>
      <c r="P47" s="201" t="s">
        <v>910</v>
      </c>
      <c r="Q47" s="3280">
        <v>40.0</v>
      </c>
      <c r="R47" s="201" t="s">
        <v>910</v>
      </c>
      <c r="S47" s="3285">
        <v>40.0</v>
      </c>
      <c r="T47" s="3311">
        <v>45.0</v>
      </c>
      <c r="U47" s="3312">
        <v>40.0</v>
      </c>
      <c r="V47" s="3312">
        <v>40.0</v>
      </c>
    </row>
    <row r="48">
      <c r="A48" s="3167">
        <v>41.0</v>
      </c>
      <c r="B48" s="3223" t="s">
        <v>6205</v>
      </c>
      <c r="C48" s="3280">
        <v>19.0</v>
      </c>
      <c r="D48" s="201" t="s">
        <v>896</v>
      </c>
      <c r="E48" s="3280">
        <v>34.0</v>
      </c>
      <c r="F48" s="201" t="s">
        <v>2626</v>
      </c>
      <c r="G48" s="3280">
        <v>45.0</v>
      </c>
      <c r="H48" s="201" t="s">
        <v>900</v>
      </c>
      <c r="I48" s="3280">
        <v>14.0</v>
      </c>
      <c r="J48" s="3310" t="s">
        <v>910</v>
      </c>
      <c r="K48" s="200">
        <v>55.0</v>
      </c>
      <c r="L48" s="199" t="s">
        <v>224</v>
      </c>
      <c r="M48" s="3285">
        <v>9.0</v>
      </c>
      <c r="N48" s="201" t="s">
        <v>910</v>
      </c>
      <c r="O48" s="3280">
        <v>26.0</v>
      </c>
      <c r="P48" s="201" t="s">
        <v>910</v>
      </c>
      <c r="Q48" s="3280">
        <v>40.0</v>
      </c>
      <c r="R48" s="201" t="s">
        <v>910</v>
      </c>
      <c r="S48" s="3285">
        <v>40.0</v>
      </c>
      <c r="T48" s="3311">
        <v>46.0</v>
      </c>
      <c r="U48" s="3312">
        <v>41.0</v>
      </c>
      <c r="V48" s="3312">
        <v>32.0</v>
      </c>
    </row>
    <row r="49">
      <c r="A49" s="3167">
        <v>42.0</v>
      </c>
      <c r="B49" s="3223" t="s">
        <v>5726</v>
      </c>
      <c r="C49" s="3280">
        <v>19.0</v>
      </c>
      <c r="D49" s="201" t="s">
        <v>896</v>
      </c>
      <c r="E49" s="3280">
        <v>34.0</v>
      </c>
      <c r="F49" s="201" t="s">
        <v>2212</v>
      </c>
      <c r="G49" s="3280">
        <v>45.0</v>
      </c>
      <c r="H49" s="201" t="s">
        <v>900</v>
      </c>
      <c r="I49" s="3280">
        <v>14.0</v>
      </c>
      <c r="J49" s="3310" t="s">
        <v>911</v>
      </c>
      <c r="K49" s="200">
        <v>55.0</v>
      </c>
      <c r="L49" s="199" t="s">
        <v>997</v>
      </c>
      <c r="M49" s="3285">
        <v>9.0</v>
      </c>
      <c r="N49" s="201" t="s">
        <v>910</v>
      </c>
      <c r="O49" s="3280">
        <v>26.0</v>
      </c>
      <c r="P49" s="201" t="s">
        <v>910</v>
      </c>
      <c r="Q49" s="3280">
        <v>40.0</v>
      </c>
      <c r="R49" s="201" t="s">
        <v>910</v>
      </c>
      <c r="S49" s="3285">
        <v>40.0</v>
      </c>
      <c r="T49" s="3311">
        <v>47.0</v>
      </c>
      <c r="U49" s="3312">
        <v>42.0</v>
      </c>
      <c r="V49" s="3312">
        <v>36.0</v>
      </c>
    </row>
    <row r="50">
      <c r="A50" s="3167">
        <v>43.0</v>
      </c>
      <c r="B50" s="3223" t="s">
        <v>6206</v>
      </c>
      <c r="C50" s="3280">
        <v>19.0</v>
      </c>
      <c r="D50" s="201" t="s">
        <v>896</v>
      </c>
      <c r="E50" s="3280">
        <v>34.0</v>
      </c>
      <c r="F50" s="201" t="s">
        <v>910</v>
      </c>
      <c r="G50" s="3280">
        <v>45.0</v>
      </c>
      <c r="H50" s="201" t="s">
        <v>900</v>
      </c>
      <c r="I50" s="3280">
        <v>14.0</v>
      </c>
      <c r="J50" s="3310" t="s">
        <v>1083</v>
      </c>
      <c r="K50" s="200">
        <v>55.0</v>
      </c>
      <c r="L50" s="199" t="s">
        <v>250</v>
      </c>
      <c r="M50" s="3285">
        <v>9.0</v>
      </c>
      <c r="N50" s="201" t="s">
        <v>910</v>
      </c>
      <c r="O50" s="3280">
        <v>26.0</v>
      </c>
      <c r="P50" s="201" t="s">
        <v>910</v>
      </c>
      <c r="Q50" s="3280">
        <v>40.0</v>
      </c>
      <c r="R50" s="201" t="s">
        <v>910</v>
      </c>
      <c r="S50" s="3285">
        <v>40.0</v>
      </c>
      <c r="T50" s="3311">
        <v>48.0</v>
      </c>
      <c r="U50" s="3312">
        <v>43.0</v>
      </c>
      <c r="V50" s="3312">
        <v>17.0</v>
      </c>
    </row>
    <row r="51">
      <c r="A51" s="3167">
        <v>44.0</v>
      </c>
      <c r="B51" s="3223" t="s">
        <v>6207</v>
      </c>
      <c r="C51" s="3280">
        <v>19.0</v>
      </c>
      <c r="D51" s="201" t="s">
        <v>896</v>
      </c>
      <c r="E51" s="3280">
        <v>34.0</v>
      </c>
      <c r="F51" s="201" t="s">
        <v>914</v>
      </c>
      <c r="G51" s="3280">
        <v>45.0</v>
      </c>
      <c r="H51" s="201" t="s">
        <v>900</v>
      </c>
      <c r="I51" s="3280">
        <v>14.0</v>
      </c>
      <c r="J51" s="3310" t="s">
        <v>2626</v>
      </c>
      <c r="K51" s="200">
        <v>55.0</v>
      </c>
      <c r="L51" s="199" t="s">
        <v>4020</v>
      </c>
      <c r="M51" s="3285">
        <v>9.0</v>
      </c>
      <c r="N51" s="201" t="s">
        <v>910</v>
      </c>
      <c r="O51" s="3280">
        <v>26.0</v>
      </c>
      <c r="P51" s="201" t="s">
        <v>910</v>
      </c>
      <c r="Q51" s="3280">
        <v>40.0</v>
      </c>
      <c r="R51" s="201" t="s">
        <v>910</v>
      </c>
      <c r="S51" s="3285">
        <v>40.0</v>
      </c>
      <c r="T51" s="3311">
        <v>49.0</v>
      </c>
      <c r="U51" s="3312">
        <v>44.0</v>
      </c>
      <c r="V51" s="3312" t="s">
        <v>504</v>
      </c>
    </row>
    <row r="52">
      <c r="A52" s="3167">
        <v>45.0</v>
      </c>
      <c r="B52" s="3223" t="s">
        <v>6208</v>
      </c>
      <c r="C52" s="3280">
        <v>19.0</v>
      </c>
      <c r="D52" s="201" t="s">
        <v>896</v>
      </c>
      <c r="E52" s="3280">
        <v>34.0</v>
      </c>
      <c r="F52" s="201" t="s">
        <v>914</v>
      </c>
      <c r="G52" s="3280">
        <v>45.0</v>
      </c>
      <c r="H52" s="201" t="s">
        <v>900</v>
      </c>
      <c r="I52" s="3280">
        <v>14.0</v>
      </c>
      <c r="J52" s="3310" t="s">
        <v>6371</v>
      </c>
      <c r="K52" s="200">
        <v>55.0</v>
      </c>
      <c r="L52" s="199" t="s">
        <v>970</v>
      </c>
      <c r="M52" s="3285">
        <v>9.0</v>
      </c>
      <c r="N52" s="201" t="s">
        <v>910</v>
      </c>
      <c r="O52" s="3280">
        <v>26.0</v>
      </c>
      <c r="P52" s="201" t="s">
        <v>910</v>
      </c>
      <c r="Q52" s="3280">
        <v>40.0</v>
      </c>
      <c r="R52" s="201" t="s">
        <v>910</v>
      </c>
      <c r="S52" s="3285">
        <v>40.0</v>
      </c>
      <c r="T52" s="3311">
        <v>50.0</v>
      </c>
      <c r="U52" s="3312">
        <v>45.0</v>
      </c>
      <c r="V52" s="3312">
        <v>39.0</v>
      </c>
    </row>
    <row r="53">
      <c r="A53" s="3167">
        <v>46.0</v>
      </c>
      <c r="B53" s="3223" t="s">
        <v>6209</v>
      </c>
      <c r="C53" s="3280">
        <v>19.0</v>
      </c>
      <c r="D53" s="201" t="s">
        <v>896</v>
      </c>
      <c r="E53" s="3280">
        <v>34.0</v>
      </c>
      <c r="F53" s="201" t="s">
        <v>313</v>
      </c>
      <c r="G53" s="3280">
        <v>45.0</v>
      </c>
      <c r="H53" s="201" t="s">
        <v>900</v>
      </c>
      <c r="I53" s="3280">
        <v>14.0</v>
      </c>
      <c r="J53" s="3310" t="s">
        <v>2626</v>
      </c>
      <c r="K53" s="200">
        <v>55.0</v>
      </c>
      <c r="L53" s="199" t="s">
        <v>4020</v>
      </c>
      <c r="M53" s="3285">
        <v>9.0</v>
      </c>
      <c r="N53" s="201" t="s">
        <v>910</v>
      </c>
      <c r="O53" s="3280">
        <v>26.0</v>
      </c>
      <c r="P53" s="201" t="s">
        <v>910</v>
      </c>
      <c r="Q53" s="3280">
        <v>40.0</v>
      </c>
      <c r="R53" s="201" t="s">
        <v>910</v>
      </c>
      <c r="S53" s="3285">
        <v>40.0</v>
      </c>
      <c r="T53" s="3311">
        <v>51.0</v>
      </c>
      <c r="U53" s="3312">
        <v>46.0</v>
      </c>
      <c r="V53" s="3312">
        <v>47.0</v>
      </c>
    </row>
    <row r="54">
      <c r="A54" s="3167">
        <v>47.0</v>
      </c>
      <c r="B54" s="3223" t="s">
        <v>6210</v>
      </c>
      <c r="C54" s="3280">
        <v>19.0</v>
      </c>
      <c r="D54" s="201" t="s">
        <v>896</v>
      </c>
      <c r="E54" s="3280">
        <v>34.0</v>
      </c>
      <c r="F54" s="201" t="s">
        <v>6371</v>
      </c>
      <c r="G54" s="3280">
        <v>45.0</v>
      </c>
      <c r="H54" s="201" t="s">
        <v>900</v>
      </c>
      <c r="I54" s="3280">
        <v>14.0</v>
      </c>
      <c r="J54" s="3310" t="s">
        <v>5705</v>
      </c>
      <c r="K54" s="200">
        <v>55.0</v>
      </c>
      <c r="L54" s="199" t="s">
        <v>444</v>
      </c>
      <c r="M54" s="3285">
        <v>9.0</v>
      </c>
      <c r="N54" s="201" t="s">
        <v>910</v>
      </c>
      <c r="O54" s="3280">
        <v>26.0</v>
      </c>
      <c r="P54" s="201" t="s">
        <v>910</v>
      </c>
      <c r="Q54" s="3280">
        <v>40.0</v>
      </c>
      <c r="R54" s="201" t="s">
        <v>910</v>
      </c>
      <c r="S54" s="3285">
        <v>40.0</v>
      </c>
      <c r="T54" s="3311">
        <v>52.0</v>
      </c>
      <c r="U54" s="3312">
        <v>47.0</v>
      </c>
      <c r="V54" s="3312">
        <v>41.0</v>
      </c>
    </row>
    <row r="55">
      <c r="A55" s="3167">
        <v>48.0</v>
      </c>
      <c r="B55" s="3223" t="s">
        <v>6215</v>
      </c>
      <c r="C55" s="3280">
        <v>19.0</v>
      </c>
      <c r="D55" s="201" t="s">
        <v>896</v>
      </c>
      <c r="E55" s="3280">
        <v>34.0</v>
      </c>
      <c r="F55" s="201" t="s">
        <v>6371</v>
      </c>
      <c r="G55" s="3280">
        <v>45.0</v>
      </c>
      <c r="H55" s="201" t="s">
        <v>900</v>
      </c>
      <c r="I55" s="3280">
        <v>14.0</v>
      </c>
      <c r="J55" s="3310" t="s">
        <v>5705</v>
      </c>
      <c r="K55" s="200">
        <v>55.0</v>
      </c>
      <c r="L55" s="199" t="s">
        <v>444</v>
      </c>
      <c r="M55" s="3285">
        <v>9.0</v>
      </c>
      <c r="N55" s="201" t="s">
        <v>910</v>
      </c>
      <c r="O55" s="3280">
        <v>26.0</v>
      </c>
      <c r="P55" s="201" t="s">
        <v>910</v>
      </c>
      <c r="Q55" s="3280">
        <v>40.0</v>
      </c>
      <c r="R55" s="201" t="s">
        <v>910</v>
      </c>
      <c r="S55" s="3285">
        <v>40.0</v>
      </c>
      <c r="T55" s="3311">
        <v>53.0</v>
      </c>
      <c r="U55" s="3312">
        <v>48.0</v>
      </c>
      <c r="V55" s="3312">
        <v>6.0</v>
      </c>
    </row>
    <row r="56">
      <c r="A56" s="3167">
        <v>49.0</v>
      </c>
      <c r="B56" s="3241" t="s">
        <v>6216</v>
      </c>
      <c r="C56" s="3280">
        <v>19.0</v>
      </c>
      <c r="D56" s="201" t="s">
        <v>896</v>
      </c>
      <c r="E56" s="3280">
        <v>34.0</v>
      </c>
      <c r="F56" s="201" t="s">
        <v>6371</v>
      </c>
      <c r="G56" s="3280">
        <v>45.0</v>
      </c>
      <c r="H56" s="201" t="s">
        <v>900</v>
      </c>
      <c r="I56" s="3280">
        <v>14.0</v>
      </c>
      <c r="J56" s="3310" t="s">
        <v>6371</v>
      </c>
      <c r="K56" s="200">
        <v>55.0</v>
      </c>
      <c r="L56" s="199" t="s">
        <v>970</v>
      </c>
      <c r="M56" s="3285">
        <v>9.0</v>
      </c>
      <c r="N56" s="201" t="s">
        <v>910</v>
      </c>
      <c r="O56" s="3280">
        <v>26.0</v>
      </c>
      <c r="P56" s="201" t="s">
        <v>910</v>
      </c>
      <c r="Q56" s="3280">
        <v>40.0</v>
      </c>
      <c r="R56" s="201" t="s">
        <v>910</v>
      </c>
      <c r="S56" s="3285">
        <v>40.0</v>
      </c>
      <c r="T56" s="3311">
        <v>54.0</v>
      </c>
      <c r="U56" s="3312">
        <v>49.0</v>
      </c>
      <c r="V56" s="3312">
        <v>12.0</v>
      </c>
    </row>
    <row r="57">
      <c r="A57" s="3167">
        <v>50.0</v>
      </c>
      <c r="B57" s="3213" t="s">
        <v>6217</v>
      </c>
      <c r="C57" s="3280">
        <v>19.0</v>
      </c>
      <c r="D57" s="201" t="s">
        <v>896</v>
      </c>
      <c r="E57" s="3280">
        <v>34.0</v>
      </c>
      <c r="F57" s="201" t="s">
        <v>6371</v>
      </c>
      <c r="G57" s="3280">
        <v>45.0</v>
      </c>
      <c r="H57" s="201" t="s">
        <v>900</v>
      </c>
      <c r="I57" s="3280">
        <v>14.0</v>
      </c>
      <c r="J57" s="3310" t="s">
        <v>914</v>
      </c>
      <c r="K57" s="200">
        <v>55.0</v>
      </c>
      <c r="L57" s="199" t="s">
        <v>2809</v>
      </c>
      <c r="M57" s="3285">
        <v>9.0</v>
      </c>
      <c r="N57" s="201" t="s">
        <v>910</v>
      </c>
      <c r="O57" s="3280">
        <v>26.0</v>
      </c>
      <c r="P57" s="201" t="s">
        <v>910</v>
      </c>
      <c r="Q57" s="3280">
        <v>40.0</v>
      </c>
      <c r="R57" s="201" t="s">
        <v>910</v>
      </c>
      <c r="S57" s="3285">
        <v>40.0</v>
      </c>
      <c r="T57" s="3311">
        <v>55.0</v>
      </c>
      <c r="U57" s="3312">
        <v>50.0</v>
      </c>
      <c r="V57" s="3312">
        <v>34.0</v>
      </c>
    </row>
    <row r="58">
      <c r="A58" s="3167">
        <v>51.0</v>
      </c>
      <c r="B58" s="3223" t="s">
        <v>6218</v>
      </c>
      <c r="C58" s="3280">
        <v>19.0</v>
      </c>
      <c r="D58" s="201" t="s">
        <v>896</v>
      </c>
      <c r="E58" s="3280">
        <v>34.0</v>
      </c>
      <c r="F58" s="201" t="s">
        <v>6371</v>
      </c>
      <c r="G58" s="3280">
        <v>45.0</v>
      </c>
      <c r="H58" s="201" t="s">
        <v>900</v>
      </c>
      <c r="I58" s="3280">
        <v>14.0</v>
      </c>
      <c r="J58" s="3310" t="s">
        <v>6371</v>
      </c>
      <c r="K58" s="200">
        <v>55.0</v>
      </c>
      <c r="L58" s="199" t="s">
        <v>970</v>
      </c>
      <c r="M58" s="3285">
        <v>9.0</v>
      </c>
      <c r="N58" s="201" t="s">
        <v>910</v>
      </c>
      <c r="O58" s="3280">
        <v>26.0</v>
      </c>
      <c r="P58" s="201" t="s">
        <v>910</v>
      </c>
      <c r="Q58" s="3280">
        <v>40.0</v>
      </c>
      <c r="R58" s="201" t="s">
        <v>910</v>
      </c>
      <c r="S58" s="3285">
        <v>40.0</v>
      </c>
      <c r="T58" s="3311">
        <v>56.0</v>
      </c>
      <c r="U58" s="3312">
        <v>69.0</v>
      </c>
      <c r="V58" s="3312">
        <v>56.0</v>
      </c>
    </row>
    <row r="59">
      <c r="A59" s="3167">
        <v>52.0</v>
      </c>
      <c r="B59" s="3223" t="s">
        <v>6221</v>
      </c>
      <c r="C59" s="3280">
        <v>19.0</v>
      </c>
      <c r="D59" s="201" t="s">
        <v>896</v>
      </c>
      <c r="E59" s="3280">
        <v>34.0</v>
      </c>
      <c r="F59" s="201" t="s">
        <v>6371</v>
      </c>
      <c r="G59" s="3280">
        <v>45.0</v>
      </c>
      <c r="H59" s="201" t="s">
        <v>900</v>
      </c>
      <c r="I59" s="3280">
        <v>14.0</v>
      </c>
      <c r="J59" s="3310" t="s">
        <v>914</v>
      </c>
      <c r="K59" s="200">
        <v>55.0</v>
      </c>
      <c r="L59" s="199" t="s">
        <v>2809</v>
      </c>
      <c r="M59" s="3285">
        <v>9.0</v>
      </c>
      <c r="N59" s="201" t="s">
        <v>910</v>
      </c>
      <c r="O59" s="3280">
        <v>26.0</v>
      </c>
      <c r="P59" s="201" t="s">
        <v>910</v>
      </c>
      <c r="Q59" s="3280">
        <v>40.0</v>
      </c>
      <c r="R59" s="201" t="s">
        <v>910</v>
      </c>
      <c r="S59" s="3285">
        <v>40.0</v>
      </c>
      <c r="T59" s="3311">
        <v>57.0</v>
      </c>
      <c r="U59" s="3312">
        <v>70.0</v>
      </c>
      <c r="V59" s="3312">
        <v>58.0</v>
      </c>
    </row>
    <row r="60">
      <c r="A60" s="3167">
        <v>53.0</v>
      </c>
      <c r="B60" s="3223" t="s">
        <v>6222</v>
      </c>
      <c r="C60" s="3280">
        <v>19.0</v>
      </c>
      <c r="D60" s="201" t="s">
        <v>896</v>
      </c>
      <c r="E60" s="3280">
        <v>34.0</v>
      </c>
      <c r="F60" s="201" t="s">
        <v>911</v>
      </c>
      <c r="G60" s="3280">
        <v>45.0</v>
      </c>
      <c r="H60" s="201" t="s">
        <v>900</v>
      </c>
      <c r="I60" s="3280">
        <v>14.0</v>
      </c>
      <c r="J60" s="3310" t="s">
        <v>911</v>
      </c>
      <c r="K60" s="200">
        <v>55.0</v>
      </c>
      <c r="L60" s="199" t="s">
        <v>997</v>
      </c>
      <c r="M60" s="3285">
        <v>9.0</v>
      </c>
      <c r="N60" s="201" t="s">
        <v>910</v>
      </c>
      <c r="O60" s="3280">
        <v>26.0</v>
      </c>
      <c r="P60" s="201" t="s">
        <v>910</v>
      </c>
      <c r="Q60" s="3280">
        <v>40.0</v>
      </c>
      <c r="R60" s="201" t="s">
        <v>910</v>
      </c>
      <c r="S60" s="3285">
        <v>40.0</v>
      </c>
      <c r="T60" s="3311">
        <v>58.0</v>
      </c>
      <c r="U60" s="3312">
        <v>71.0</v>
      </c>
      <c r="V60" s="3312">
        <v>57.0</v>
      </c>
    </row>
    <row r="61">
      <c r="A61" s="3167">
        <v>54.0</v>
      </c>
      <c r="B61" s="3213" t="s">
        <v>6223</v>
      </c>
      <c r="C61" s="3280">
        <v>19.0</v>
      </c>
      <c r="D61" s="201" t="s">
        <v>896</v>
      </c>
      <c r="E61" s="3280">
        <v>34.0</v>
      </c>
      <c r="F61" s="201" t="s">
        <v>6371</v>
      </c>
      <c r="G61" s="3280">
        <v>45.0</v>
      </c>
      <c r="H61" s="201" t="s">
        <v>900</v>
      </c>
      <c r="I61" s="3280">
        <v>14.0</v>
      </c>
      <c r="J61" s="3310" t="s">
        <v>6371</v>
      </c>
      <c r="K61" s="200">
        <v>55.0</v>
      </c>
      <c r="L61" s="199" t="s">
        <v>970</v>
      </c>
      <c r="M61" s="3285">
        <v>9.0</v>
      </c>
      <c r="N61" s="201" t="s">
        <v>910</v>
      </c>
      <c r="O61" s="3280">
        <v>26.0</v>
      </c>
      <c r="P61" s="201" t="s">
        <v>910</v>
      </c>
      <c r="Q61" s="3280">
        <v>40.0</v>
      </c>
      <c r="R61" s="201" t="s">
        <v>910</v>
      </c>
      <c r="S61" s="3285">
        <v>40.0</v>
      </c>
      <c r="T61" s="3311">
        <v>59.0</v>
      </c>
      <c r="U61" s="3312">
        <v>51.0</v>
      </c>
      <c r="V61" s="3312">
        <v>21.0</v>
      </c>
    </row>
    <row r="62">
      <c r="A62" s="3167">
        <v>55.0</v>
      </c>
      <c r="B62" s="3223" t="s">
        <v>5908</v>
      </c>
      <c r="C62" s="3280">
        <v>19.0</v>
      </c>
      <c r="D62" s="201" t="s">
        <v>2021</v>
      </c>
      <c r="E62" s="3280">
        <v>31.0</v>
      </c>
      <c r="F62" s="201" t="s">
        <v>2212</v>
      </c>
      <c r="G62" s="3280">
        <v>45.0</v>
      </c>
      <c r="H62" s="201" t="s">
        <v>900</v>
      </c>
      <c r="I62" s="3280">
        <v>14.0</v>
      </c>
      <c r="J62" s="3310" t="s">
        <v>911</v>
      </c>
      <c r="K62" s="200">
        <v>55.0</v>
      </c>
      <c r="L62" s="199" t="s">
        <v>997</v>
      </c>
      <c r="M62" s="3285">
        <v>9.0</v>
      </c>
      <c r="N62" s="201" t="s">
        <v>910</v>
      </c>
      <c r="O62" s="3316">
        <v>25.0</v>
      </c>
      <c r="P62" s="201" t="s">
        <v>910</v>
      </c>
      <c r="Q62" s="3316">
        <v>39.0</v>
      </c>
      <c r="R62" s="201" t="s">
        <v>910</v>
      </c>
      <c r="S62" s="3317">
        <v>39.0</v>
      </c>
      <c r="T62" s="3311">
        <v>60.0</v>
      </c>
      <c r="U62" s="3312">
        <v>52.0</v>
      </c>
      <c r="V62" s="3312">
        <v>46.0</v>
      </c>
    </row>
    <row r="63">
      <c r="A63" s="3167">
        <v>56.0</v>
      </c>
      <c r="B63" s="3241" t="s">
        <v>6224</v>
      </c>
      <c r="C63" s="3280">
        <v>19.0</v>
      </c>
      <c r="D63" s="201" t="s">
        <v>896</v>
      </c>
      <c r="E63" s="3280">
        <v>34.0</v>
      </c>
      <c r="F63" s="201" t="s">
        <v>6371</v>
      </c>
      <c r="G63" s="3280">
        <v>45.0</v>
      </c>
      <c r="H63" s="201" t="s">
        <v>900</v>
      </c>
      <c r="I63" s="3280">
        <v>14.0</v>
      </c>
      <c r="J63" s="3310" t="s">
        <v>2212</v>
      </c>
      <c r="K63" s="200">
        <v>55.0</v>
      </c>
      <c r="L63" s="199" t="s">
        <v>717</v>
      </c>
      <c r="M63" s="3285">
        <v>9.0</v>
      </c>
      <c r="N63" s="201" t="s">
        <v>910</v>
      </c>
      <c r="O63" s="3280">
        <v>26.0</v>
      </c>
      <c r="P63" s="201" t="s">
        <v>910</v>
      </c>
      <c r="Q63" s="3280">
        <v>40.0</v>
      </c>
      <c r="R63" s="201" t="s">
        <v>910</v>
      </c>
      <c r="S63" s="3285">
        <v>40.0</v>
      </c>
      <c r="T63" s="3311">
        <v>61.0</v>
      </c>
      <c r="U63" s="3312">
        <v>53.0</v>
      </c>
      <c r="V63" s="3312">
        <v>24.0</v>
      </c>
    </row>
    <row r="64">
      <c r="A64" s="3167">
        <v>57.0</v>
      </c>
      <c r="B64" s="3213" t="s">
        <v>6225</v>
      </c>
      <c r="C64" s="3280">
        <v>19.0</v>
      </c>
      <c r="D64" s="201" t="s">
        <v>896</v>
      </c>
      <c r="E64" s="3280">
        <v>34.0</v>
      </c>
      <c r="F64" s="201" t="s">
        <v>313</v>
      </c>
      <c r="G64" s="3280">
        <v>45.0</v>
      </c>
      <c r="H64" s="201" t="s">
        <v>900</v>
      </c>
      <c r="I64" s="3280">
        <v>14.0</v>
      </c>
      <c r="J64" s="3310" t="s">
        <v>2626</v>
      </c>
      <c r="K64" s="200">
        <v>55.0</v>
      </c>
      <c r="L64" s="199" t="s">
        <v>4020</v>
      </c>
      <c r="M64" s="3285">
        <v>9.0</v>
      </c>
      <c r="N64" s="201" t="s">
        <v>910</v>
      </c>
      <c r="O64" s="3280">
        <v>26.0</v>
      </c>
      <c r="P64" s="201" t="s">
        <v>910</v>
      </c>
      <c r="Q64" s="3280">
        <v>40.0</v>
      </c>
      <c r="R64" s="201" t="s">
        <v>910</v>
      </c>
      <c r="S64" s="3285">
        <v>40.0</v>
      </c>
      <c r="T64" s="3311">
        <v>62.0</v>
      </c>
      <c r="U64" s="3312">
        <v>54.0</v>
      </c>
      <c r="V64" s="3312">
        <v>42.0</v>
      </c>
    </row>
    <row r="65">
      <c r="A65" s="3167">
        <v>58.0</v>
      </c>
      <c r="B65" s="3223" t="s">
        <v>6230</v>
      </c>
      <c r="C65" s="3280">
        <v>19.0</v>
      </c>
      <c r="D65" s="201" t="s">
        <v>896</v>
      </c>
      <c r="E65" s="3280">
        <v>34.0</v>
      </c>
      <c r="F65" s="201" t="s">
        <v>2212</v>
      </c>
      <c r="G65" s="3280">
        <v>45.0</v>
      </c>
      <c r="H65" s="201" t="s">
        <v>900</v>
      </c>
      <c r="I65" s="3280">
        <v>14.0</v>
      </c>
      <c r="J65" s="3310" t="s">
        <v>2626</v>
      </c>
      <c r="K65" s="200">
        <v>55.0</v>
      </c>
      <c r="L65" s="199" t="s">
        <v>4020</v>
      </c>
      <c r="M65" s="3285">
        <v>10.0</v>
      </c>
      <c r="N65" s="201" t="s">
        <v>910</v>
      </c>
      <c r="O65" s="3280">
        <v>26.0</v>
      </c>
      <c r="P65" s="201" t="s">
        <v>910</v>
      </c>
      <c r="Q65" s="3280">
        <v>40.0</v>
      </c>
      <c r="R65" s="201" t="s">
        <v>910</v>
      </c>
      <c r="S65" s="3285">
        <v>40.0</v>
      </c>
      <c r="T65" s="3311">
        <v>63.0</v>
      </c>
      <c r="U65" s="3312">
        <v>55.0</v>
      </c>
      <c r="V65" s="3312">
        <v>7.0</v>
      </c>
    </row>
    <row r="66">
      <c r="A66" s="3167">
        <v>59.0</v>
      </c>
      <c r="B66" s="3223" t="s">
        <v>6231</v>
      </c>
      <c r="C66" s="3280">
        <v>19.0</v>
      </c>
      <c r="D66" s="201" t="s">
        <v>896</v>
      </c>
      <c r="E66" s="3280">
        <v>34.0</v>
      </c>
      <c r="F66" s="201" t="s">
        <v>1083</v>
      </c>
      <c r="G66" s="3280">
        <v>45.0</v>
      </c>
      <c r="H66" s="201" t="s">
        <v>1031</v>
      </c>
      <c r="I66" s="3280">
        <v>12.0</v>
      </c>
      <c r="J66" s="3310" t="s">
        <v>910</v>
      </c>
      <c r="K66" s="200">
        <v>55.0</v>
      </c>
      <c r="L66" s="199" t="s">
        <v>224</v>
      </c>
      <c r="M66" s="3285">
        <v>9.0</v>
      </c>
      <c r="N66" s="201" t="s">
        <v>910</v>
      </c>
      <c r="O66" s="3316">
        <v>25.0</v>
      </c>
      <c r="P66" s="201" t="s">
        <v>910</v>
      </c>
      <c r="Q66" s="3316">
        <v>39.0</v>
      </c>
      <c r="R66" s="201" t="s">
        <v>910</v>
      </c>
      <c r="S66" s="3317">
        <v>39.0</v>
      </c>
      <c r="T66" s="3311">
        <v>64.0</v>
      </c>
      <c r="U66" s="3312">
        <v>56.0</v>
      </c>
      <c r="V66" s="3312">
        <v>35.0</v>
      </c>
    </row>
    <row r="67">
      <c r="A67" s="3167">
        <v>60.0</v>
      </c>
      <c r="B67" s="3223" t="s">
        <v>6232</v>
      </c>
      <c r="C67" s="3280">
        <v>19.0</v>
      </c>
      <c r="D67" s="201" t="s">
        <v>896</v>
      </c>
      <c r="E67" s="3280">
        <v>34.0</v>
      </c>
      <c r="F67" s="201" t="s">
        <v>2626</v>
      </c>
      <c r="G67" s="3280">
        <v>45.0</v>
      </c>
      <c r="H67" s="201" t="s">
        <v>900</v>
      </c>
      <c r="I67" s="3280">
        <v>14.0</v>
      </c>
      <c r="J67" s="3310" t="s">
        <v>2626</v>
      </c>
      <c r="K67" s="200">
        <v>55.0</v>
      </c>
      <c r="L67" s="199" t="s">
        <v>4020</v>
      </c>
      <c r="M67" s="3285">
        <v>10.0</v>
      </c>
      <c r="N67" s="201" t="s">
        <v>910</v>
      </c>
      <c r="O67" s="3280">
        <v>26.0</v>
      </c>
      <c r="P67" s="201" t="s">
        <v>910</v>
      </c>
      <c r="Q67" s="3280">
        <v>40.0</v>
      </c>
      <c r="R67" s="201" t="s">
        <v>910</v>
      </c>
      <c r="S67" s="3285">
        <v>40.0</v>
      </c>
      <c r="T67" s="3311">
        <v>65.0</v>
      </c>
      <c r="U67" s="3312">
        <v>57.0</v>
      </c>
      <c r="V67" s="3312">
        <v>52.0</v>
      </c>
    </row>
    <row r="68">
      <c r="A68" s="3167" t="s">
        <v>4132</v>
      </c>
      <c r="B68" s="3223" t="s">
        <v>6233</v>
      </c>
      <c r="C68" s="3280">
        <v>19.0</v>
      </c>
      <c r="D68" s="201" t="s">
        <v>896</v>
      </c>
      <c r="E68" s="3280">
        <v>34.0</v>
      </c>
      <c r="F68" s="201" t="s">
        <v>2626</v>
      </c>
      <c r="G68" s="3280">
        <v>45.0</v>
      </c>
      <c r="H68" s="201" t="s">
        <v>900</v>
      </c>
      <c r="I68" s="3280">
        <v>14.0</v>
      </c>
      <c r="J68" s="3310" t="s">
        <v>2626</v>
      </c>
      <c r="K68" s="200">
        <v>55.0</v>
      </c>
      <c r="L68" s="199" t="s">
        <v>4020</v>
      </c>
      <c r="M68" s="3285">
        <v>10.0</v>
      </c>
      <c r="N68" s="201" t="s">
        <v>910</v>
      </c>
      <c r="O68" s="3280">
        <v>26.0</v>
      </c>
      <c r="P68" s="201" t="s">
        <v>910</v>
      </c>
      <c r="Q68" s="3280">
        <v>40.0</v>
      </c>
      <c r="R68" s="201" t="s">
        <v>910</v>
      </c>
      <c r="S68" s="3285">
        <v>40.0</v>
      </c>
      <c r="T68" s="3311">
        <v>66.0</v>
      </c>
      <c r="U68" s="3312">
        <v>77.0</v>
      </c>
      <c r="V68" s="3312" t="s">
        <v>504</v>
      </c>
    </row>
    <row r="69">
      <c r="A69" s="3167">
        <v>61.0</v>
      </c>
      <c r="B69" s="3223" t="s">
        <v>6234</v>
      </c>
      <c r="C69" s="3280">
        <v>19.0</v>
      </c>
      <c r="D69" s="201" t="s">
        <v>896</v>
      </c>
      <c r="E69" s="3280">
        <v>34.0</v>
      </c>
      <c r="F69" s="201" t="s">
        <v>911</v>
      </c>
      <c r="G69" s="3280">
        <v>45.0</v>
      </c>
      <c r="H69" s="201" t="s">
        <v>900</v>
      </c>
      <c r="I69" s="3280">
        <v>14.0</v>
      </c>
      <c r="J69" s="3310" t="s">
        <v>911</v>
      </c>
      <c r="K69" s="200">
        <v>55.0</v>
      </c>
      <c r="L69" s="199" t="s">
        <v>997</v>
      </c>
      <c r="M69" s="3285">
        <v>10.0</v>
      </c>
      <c r="N69" s="201" t="s">
        <v>910</v>
      </c>
      <c r="O69" s="3280">
        <v>26.0</v>
      </c>
      <c r="P69" s="201" t="s">
        <v>910</v>
      </c>
      <c r="Q69" s="3280">
        <v>40.0</v>
      </c>
      <c r="R69" s="201" t="s">
        <v>910</v>
      </c>
      <c r="S69" s="3285">
        <v>40.0</v>
      </c>
      <c r="T69" s="3311">
        <v>67.0</v>
      </c>
      <c r="U69" s="3312">
        <v>58.0</v>
      </c>
      <c r="V69" s="3312">
        <v>53.0</v>
      </c>
    </row>
    <row r="70">
      <c r="A70" s="3167">
        <v>62.0</v>
      </c>
      <c r="B70" s="3223" t="s">
        <v>6239</v>
      </c>
      <c r="C70" s="3280">
        <v>19.0</v>
      </c>
      <c r="D70" s="201" t="s">
        <v>896</v>
      </c>
      <c r="E70" s="3280">
        <v>34.0</v>
      </c>
      <c r="F70" s="201" t="s">
        <v>6371</v>
      </c>
      <c r="G70" s="3280">
        <v>45.0</v>
      </c>
      <c r="H70" s="201" t="s">
        <v>900</v>
      </c>
      <c r="I70" s="3280">
        <v>14.0</v>
      </c>
      <c r="J70" s="3310" t="s">
        <v>5705</v>
      </c>
      <c r="K70" s="200">
        <v>55.0</v>
      </c>
      <c r="L70" s="199" t="s">
        <v>444</v>
      </c>
      <c r="M70" s="3285">
        <v>9.0</v>
      </c>
      <c r="N70" s="201" t="s">
        <v>910</v>
      </c>
      <c r="O70" s="3280">
        <v>26.0</v>
      </c>
      <c r="P70" s="201" t="s">
        <v>910</v>
      </c>
      <c r="Q70" s="3280">
        <v>40.0</v>
      </c>
      <c r="R70" s="201" t="s">
        <v>910</v>
      </c>
      <c r="S70" s="3285">
        <v>40.0</v>
      </c>
      <c r="T70" s="3311">
        <v>68.0</v>
      </c>
      <c r="U70" s="3312">
        <v>59.0</v>
      </c>
      <c r="V70" s="3312">
        <v>54.0</v>
      </c>
    </row>
    <row r="71">
      <c r="A71" s="3167">
        <v>63.0</v>
      </c>
      <c r="B71" s="3223" t="s">
        <v>6240</v>
      </c>
      <c r="C71" s="3280">
        <v>19.0</v>
      </c>
      <c r="D71" s="201" t="s">
        <v>896</v>
      </c>
      <c r="E71" s="3280">
        <v>34.0</v>
      </c>
      <c r="F71" s="201" t="s">
        <v>5705</v>
      </c>
      <c r="G71" s="3280">
        <v>45.0</v>
      </c>
      <c r="H71" s="201" t="s">
        <v>900</v>
      </c>
      <c r="I71" s="3280">
        <v>14.0</v>
      </c>
      <c r="J71" s="3310" t="s">
        <v>2626</v>
      </c>
      <c r="K71" s="200">
        <v>55.0</v>
      </c>
      <c r="L71" s="199" t="s">
        <v>4020</v>
      </c>
      <c r="M71" s="3285">
        <v>9.0</v>
      </c>
      <c r="N71" s="201" t="s">
        <v>910</v>
      </c>
      <c r="O71" s="3280">
        <v>26.0</v>
      </c>
      <c r="P71" s="201" t="s">
        <v>910</v>
      </c>
      <c r="Q71" s="3280">
        <v>40.0</v>
      </c>
      <c r="R71" s="201" t="s">
        <v>910</v>
      </c>
      <c r="S71" s="3285">
        <v>40.0</v>
      </c>
      <c r="T71" s="3311">
        <v>69.0</v>
      </c>
      <c r="U71" s="3312">
        <v>60.0</v>
      </c>
      <c r="V71" s="3312">
        <v>55.0</v>
      </c>
    </row>
    <row r="72">
      <c r="A72" s="3167">
        <v>64.0</v>
      </c>
      <c r="B72" s="3213" t="s">
        <v>6241</v>
      </c>
      <c r="C72" s="3280">
        <v>19.0</v>
      </c>
      <c r="D72" s="201" t="s">
        <v>896</v>
      </c>
      <c r="E72" s="3280">
        <v>34.0</v>
      </c>
      <c r="F72" s="201" t="s">
        <v>2626</v>
      </c>
      <c r="G72" s="3280">
        <v>45.0</v>
      </c>
      <c r="H72" s="201" t="s">
        <v>900</v>
      </c>
      <c r="I72" s="3280">
        <v>14.0</v>
      </c>
      <c r="J72" s="3310" t="s">
        <v>910</v>
      </c>
      <c r="K72" s="200">
        <v>55.0</v>
      </c>
      <c r="L72" s="199" t="s">
        <v>224</v>
      </c>
      <c r="M72" s="3285">
        <v>9.0</v>
      </c>
      <c r="N72" s="201" t="s">
        <v>910</v>
      </c>
      <c r="O72" s="3280">
        <v>26.0</v>
      </c>
      <c r="P72" s="201" t="s">
        <v>910</v>
      </c>
      <c r="Q72" s="3280">
        <v>40.0</v>
      </c>
      <c r="R72" s="201" t="s">
        <v>910</v>
      </c>
      <c r="S72" s="3285">
        <v>40.0</v>
      </c>
      <c r="T72" s="3311">
        <v>70.0</v>
      </c>
      <c r="U72" s="3312">
        <v>61.0</v>
      </c>
      <c r="V72" s="3312" t="s">
        <v>504</v>
      </c>
    </row>
    <row r="73">
      <c r="A73" s="3167">
        <v>65.0</v>
      </c>
      <c r="B73" s="3223" t="s">
        <v>6242</v>
      </c>
      <c r="C73" s="3280">
        <v>19.0</v>
      </c>
      <c r="D73" s="201" t="s">
        <v>896</v>
      </c>
      <c r="E73" s="3280">
        <v>34.0</v>
      </c>
      <c r="F73" s="201" t="s">
        <v>912</v>
      </c>
      <c r="G73" s="3280">
        <v>45.0</v>
      </c>
      <c r="H73" s="201" t="s">
        <v>900</v>
      </c>
      <c r="I73" s="3280">
        <v>14.0</v>
      </c>
      <c r="J73" s="3310" t="s">
        <v>1083</v>
      </c>
      <c r="K73" s="200">
        <v>55.0</v>
      </c>
      <c r="L73" s="199" t="s">
        <v>250</v>
      </c>
      <c r="M73" s="3285">
        <v>10.0</v>
      </c>
      <c r="N73" s="201" t="s">
        <v>910</v>
      </c>
      <c r="O73" s="3280">
        <v>26.0</v>
      </c>
      <c r="P73" s="201" t="s">
        <v>910</v>
      </c>
      <c r="Q73" s="3280">
        <v>40.0</v>
      </c>
      <c r="R73" s="201" t="s">
        <v>910</v>
      </c>
      <c r="S73" s="3285">
        <v>40.0</v>
      </c>
      <c r="T73" s="3311">
        <v>71.0</v>
      </c>
      <c r="U73" s="3312">
        <v>62.0</v>
      </c>
      <c r="V73" s="3312" t="s">
        <v>504</v>
      </c>
    </row>
    <row r="74">
      <c r="A74" s="3167">
        <v>66.0</v>
      </c>
      <c r="B74" s="3223" t="s">
        <v>6243</v>
      </c>
      <c r="C74" s="3280">
        <v>19.0</v>
      </c>
      <c r="D74" s="201" t="s">
        <v>896</v>
      </c>
      <c r="E74" s="3280">
        <v>34.0</v>
      </c>
      <c r="F74" s="201" t="s">
        <v>1083</v>
      </c>
      <c r="G74" s="3280">
        <v>45.0</v>
      </c>
      <c r="H74" s="201" t="s">
        <v>900</v>
      </c>
      <c r="I74" s="3280">
        <v>14.0</v>
      </c>
      <c r="J74" s="3310" t="s">
        <v>1083</v>
      </c>
      <c r="K74" s="200">
        <v>55.0</v>
      </c>
      <c r="L74" s="199" t="s">
        <v>250</v>
      </c>
      <c r="M74" s="3285">
        <v>9.0</v>
      </c>
      <c r="N74" s="201" t="s">
        <v>910</v>
      </c>
      <c r="O74" s="3280">
        <v>26.0</v>
      </c>
      <c r="P74" s="201" t="s">
        <v>910</v>
      </c>
      <c r="Q74" s="3280">
        <v>40.0</v>
      </c>
      <c r="R74" s="201" t="s">
        <v>910</v>
      </c>
      <c r="S74" s="3285">
        <v>40.0</v>
      </c>
      <c r="T74" s="3311">
        <v>72.0</v>
      </c>
      <c r="U74" s="3312">
        <v>63.0</v>
      </c>
      <c r="V74" s="3312" t="s">
        <v>504</v>
      </c>
    </row>
    <row r="75">
      <c r="A75" s="3167" t="s">
        <v>4793</v>
      </c>
      <c r="B75" s="3241" t="s">
        <v>6244</v>
      </c>
      <c r="C75" s="3280">
        <v>19.0</v>
      </c>
      <c r="D75" s="201" t="s">
        <v>896</v>
      </c>
      <c r="E75" s="3280">
        <v>34.0</v>
      </c>
      <c r="F75" s="201" t="s">
        <v>1083</v>
      </c>
      <c r="G75" s="3280">
        <v>45.0</v>
      </c>
      <c r="H75" s="201" t="s">
        <v>900</v>
      </c>
      <c r="I75" s="3280">
        <v>14.0</v>
      </c>
      <c r="J75" s="3310" t="s">
        <v>1083</v>
      </c>
      <c r="K75" s="200">
        <v>55.0</v>
      </c>
      <c r="L75" s="199" t="s">
        <v>250</v>
      </c>
      <c r="M75" s="3285">
        <v>9.0</v>
      </c>
      <c r="N75" s="201" t="s">
        <v>910</v>
      </c>
      <c r="O75" s="3280">
        <v>26.0</v>
      </c>
      <c r="P75" s="201" t="s">
        <v>910</v>
      </c>
      <c r="Q75" s="3280">
        <v>40.0</v>
      </c>
      <c r="R75" s="201" t="s">
        <v>910</v>
      </c>
      <c r="S75" s="3285">
        <v>40.0</v>
      </c>
      <c r="T75" s="3311">
        <v>73.0</v>
      </c>
      <c r="U75" s="3312">
        <v>78.0</v>
      </c>
      <c r="V75" s="3312" t="s">
        <v>504</v>
      </c>
    </row>
    <row r="76">
      <c r="A76" s="3167">
        <v>67.0</v>
      </c>
      <c r="B76" s="3213" t="s">
        <v>6246</v>
      </c>
      <c r="C76" s="3280">
        <v>19.0</v>
      </c>
      <c r="D76" s="201" t="s">
        <v>896</v>
      </c>
      <c r="E76" s="3280">
        <v>34.0</v>
      </c>
      <c r="F76" s="201" t="s">
        <v>2626</v>
      </c>
      <c r="G76" s="3280">
        <v>45.0</v>
      </c>
      <c r="H76" s="201" t="s">
        <v>900</v>
      </c>
      <c r="I76" s="3280">
        <v>14.0</v>
      </c>
      <c r="J76" s="3310" t="s">
        <v>2626</v>
      </c>
      <c r="K76" s="200">
        <v>55.0</v>
      </c>
      <c r="L76" s="199" t="s">
        <v>4020</v>
      </c>
      <c r="M76" s="3285">
        <v>10.0</v>
      </c>
      <c r="N76" s="201" t="s">
        <v>910</v>
      </c>
      <c r="O76" s="3280">
        <v>26.0</v>
      </c>
      <c r="P76" s="201" t="s">
        <v>910</v>
      </c>
      <c r="Q76" s="3280">
        <v>40.0</v>
      </c>
      <c r="R76" s="201" t="s">
        <v>910</v>
      </c>
      <c r="S76" s="3285">
        <v>40.0</v>
      </c>
      <c r="T76" s="3311">
        <v>74.0</v>
      </c>
      <c r="U76" s="3312">
        <v>64.0</v>
      </c>
      <c r="V76" s="3312" t="s">
        <v>504</v>
      </c>
    </row>
    <row r="77">
      <c r="A77" s="3167">
        <v>68.0</v>
      </c>
      <c r="B77" s="3223" t="s">
        <v>6247</v>
      </c>
      <c r="C77" s="3280">
        <v>19.0</v>
      </c>
      <c r="D77" s="201" t="s">
        <v>896</v>
      </c>
      <c r="E77" s="3280">
        <v>34.0</v>
      </c>
      <c r="F77" s="201" t="s">
        <v>2626</v>
      </c>
      <c r="G77" s="3280">
        <v>45.0</v>
      </c>
      <c r="H77" s="201" t="s">
        <v>900</v>
      </c>
      <c r="I77" s="3280">
        <v>14.0</v>
      </c>
      <c r="J77" s="3310" t="s">
        <v>1083</v>
      </c>
      <c r="K77" s="200">
        <v>55.0</v>
      </c>
      <c r="L77" s="199" t="s">
        <v>250</v>
      </c>
      <c r="M77" s="3285">
        <v>9.0</v>
      </c>
      <c r="N77" s="201" t="s">
        <v>910</v>
      </c>
      <c r="O77" s="3280">
        <v>26.0</v>
      </c>
      <c r="P77" s="201" t="s">
        <v>910</v>
      </c>
      <c r="Q77" s="3280">
        <v>40.0</v>
      </c>
      <c r="R77" s="201" t="s">
        <v>910</v>
      </c>
      <c r="S77" s="3285">
        <v>40.0</v>
      </c>
      <c r="T77" s="3311">
        <v>75.0</v>
      </c>
      <c r="U77" s="3312">
        <v>65.0</v>
      </c>
      <c r="V77" s="3312" t="s">
        <v>504</v>
      </c>
    </row>
    <row r="78">
      <c r="A78" s="3167">
        <v>69.0</v>
      </c>
      <c r="B78" s="3198" t="s">
        <v>6248</v>
      </c>
      <c r="C78" s="3280">
        <v>19.0</v>
      </c>
      <c r="D78" s="201" t="s">
        <v>896</v>
      </c>
      <c r="E78" s="3280">
        <v>34.0</v>
      </c>
      <c r="F78" s="201" t="s">
        <v>665</v>
      </c>
      <c r="G78" s="3280">
        <v>45.0</v>
      </c>
      <c r="H78" s="201" t="s">
        <v>900</v>
      </c>
      <c r="I78" s="3280">
        <v>14.0</v>
      </c>
      <c r="J78" s="3310" t="s">
        <v>2626</v>
      </c>
      <c r="K78" s="200">
        <v>55.0</v>
      </c>
      <c r="L78" s="199" t="s">
        <v>4020</v>
      </c>
      <c r="M78" s="3285">
        <v>10.0</v>
      </c>
      <c r="N78" s="201" t="s">
        <v>910</v>
      </c>
      <c r="O78" s="3280">
        <v>26.0</v>
      </c>
      <c r="P78" s="201" t="s">
        <v>910</v>
      </c>
      <c r="Q78" s="3280">
        <v>40.0</v>
      </c>
      <c r="R78" s="201" t="s">
        <v>910</v>
      </c>
      <c r="S78" s="3285">
        <v>40.0</v>
      </c>
      <c r="T78" s="3311">
        <v>76.0</v>
      </c>
      <c r="U78" s="3312">
        <v>66.0</v>
      </c>
      <c r="V78" s="3312" t="s">
        <v>504</v>
      </c>
    </row>
    <row r="79">
      <c r="A79" s="3318">
        <v>70.0</v>
      </c>
      <c r="B79" s="3198" t="s">
        <v>6249</v>
      </c>
      <c r="C79" s="3280">
        <v>19.0</v>
      </c>
      <c r="D79" s="201" t="s">
        <v>896</v>
      </c>
      <c r="E79" s="3280">
        <v>34.0</v>
      </c>
      <c r="F79" s="201" t="s">
        <v>6371</v>
      </c>
      <c r="G79" s="3280">
        <v>45.0</v>
      </c>
      <c r="H79" s="201" t="s">
        <v>900</v>
      </c>
      <c r="I79" s="3280">
        <v>14.0</v>
      </c>
      <c r="J79" s="201" t="s">
        <v>1083</v>
      </c>
      <c r="K79" s="200">
        <v>55.0</v>
      </c>
      <c r="L79" s="199" t="s">
        <v>250</v>
      </c>
      <c r="M79" s="3285">
        <v>10.0</v>
      </c>
      <c r="N79" s="201" t="s">
        <v>910</v>
      </c>
      <c r="O79" s="3280">
        <v>26.0</v>
      </c>
      <c r="P79" s="201" t="s">
        <v>910</v>
      </c>
      <c r="Q79" s="3280">
        <v>40.0</v>
      </c>
      <c r="R79" s="201" t="s">
        <v>910</v>
      </c>
      <c r="S79" s="3285">
        <v>40.0</v>
      </c>
      <c r="T79" s="3311">
        <v>77.0</v>
      </c>
      <c r="U79" s="3312">
        <v>67.0</v>
      </c>
      <c r="V79" s="3312" t="s">
        <v>504</v>
      </c>
    </row>
    <row r="80">
      <c r="A80" s="3318">
        <v>71.0</v>
      </c>
      <c r="B80" s="3198" t="s">
        <v>6250</v>
      </c>
      <c r="C80" s="3280">
        <v>19.0</v>
      </c>
      <c r="D80" s="201" t="s">
        <v>896</v>
      </c>
      <c r="E80" s="3280">
        <v>34.0</v>
      </c>
      <c r="F80" s="201" t="s">
        <v>914</v>
      </c>
      <c r="G80" s="3280">
        <v>45.0</v>
      </c>
      <c r="H80" s="201" t="s">
        <v>900</v>
      </c>
      <c r="I80" s="3280">
        <v>14.0</v>
      </c>
      <c r="J80" s="201" t="s">
        <v>2626</v>
      </c>
      <c r="K80" s="200">
        <v>55.0</v>
      </c>
      <c r="L80" s="199" t="s">
        <v>4020</v>
      </c>
      <c r="M80" s="3285">
        <v>9.0</v>
      </c>
      <c r="N80" s="201" t="s">
        <v>910</v>
      </c>
      <c r="O80" s="3280">
        <v>26.0</v>
      </c>
      <c r="P80" s="201" t="s">
        <v>910</v>
      </c>
      <c r="Q80" s="3280">
        <v>40.0</v>
      </c>
      <c r="R80" s="201" t="s">
        <v>910</v>
      </c>
      <c r="S80" s="3285">
        <v>40.0</v>
      </c>
      <c r="T80" s="3311">
        <v>78.0</v>
      </c>
      <c r="U80" s="3312" t="s">
        <v>504</v>
      </c>
      <c r="V80" s="3312" t="s">
        <v>504</v>
      </c>
    </row>
    <row r="81">
      <c r="A81" s="3318">
        <v>72.0</v>
      </c>
      <c r="B81" s="3264" t="s">
        <v>6251</v>
      </c>
      <c r="C81" s="3280">
        <v>19.0</v>
      </c>
      <c r="D81" s="201" t="s">
        <v>896</v>
      </c>
      <c r="E81" s="3280">
        <v>34.0</v>
      </c>
      <c r="F81" s="201" t="s">
        <v>2021</v>
      </c>
      <c r="G81" s="3280">
        <v>45.0</v>
      </c>
      <c r="H81" s="201" t="s">
        <v>900</v>
      </c>
      <c r="I81" s="3280">
        <v>14.0</v>
      </c>
      <c r="J81" s="201" t="s">
        <v>2626</v>
      </c>
      <c r="K81" s="200">
        <v>55.0</v>
      </c>
      <c r="L81" s="199" t="s">
        <v>4020</v>
      </c>
      <c r="M81" s="3285">
        <v>9.0</v>
      </c>
      <c r="N81" s="201" t="s">
        <v>910</v>
      </c>
      <c r="O81" s="3280">
        <v>26.0</v>
      </c>
      <c r="P81" s="201" t="s">
        <v>910</v>
      </c>
      <c r="Q81" s="3280">
        <v>40.0</v>
      </c>
      <c r="R81" s="201" t="s">
        <v>910</v>
      </c>
      <c r="S81" s="3285">
        <v>40.0</v>
      </c>
      <c r="T81" s="3311">
        <v>79.0</v>
      </c>
      <c r="U81" s="3312" t="s">
        <v>504</v>
      </c>
      <c r="V81" s="3312"/>
    </row>
    <row r="82">
      <c r="A82" s="3318">
        <v>73.0</v>
      </c>
      <c r="B82" s="3264" t="s">
        <v>6252</v>
      </c>
      <c r="C82" s="3280" t="s">
        <v>504</v>
      </c>
      <c r="D82" s="201" t="s">
        <v>504</v>
      </c>
      <c r="E82" s="3280" t="s">
        <v>504</v>
      </c>
      <c r="F82" s="201" t="s">
        <v>504</v>
      </c>
      <c r="G82" s="3280" t="s">
        <v>504</v>
      </c>
      <c r="H82" s="201" t="s">
        <v>504</v>
      </c>
      <c r="I82" s="3280" t="s">
        <v>504</v>
      </c>
      <c r="J82" s="201" t="s">
        <v>504</v>
      </c>
      <c r="K82" s="200" t="s">
        <v>504</v>
      </c>
      <c r="L82" s="199" t="s">
        <v>504</v>
      </c>
      <c r="M82" s="3285" t="s">
        <v>504</v>
      </c>
      <c r="N82" s="201" t="s">
        <v>504</v>
      </c>
      <c r="O82" s="3280" t="s">
        <v>504</v>
      </c>
      <c r="P82" s="201" t="s">
        <v>504</v>
      </c>
      <c r="Q82" s="3280" t="s">
        <v>504</v>
      </c>
      <c r="R82" s="201" t="s">
        <v>504</v>
      </c>
      <c r="S82" s="3285" t="s">
        <v>504</v>
      </c>
      <c r="T82" s="3311">
        <v>80.0</v>
      </c>
      <c r="U82" s="3312" t="s">
        <v>504</v>
      </c>
      <c r="V82" s="3312"/>
    </row>
    <row r="83">
      <c r="A83" s="3318">
        <v>74.0</v>
      </c>
      <c r="B83" s="3264" t="s">
        <v>6125</v>
      </c>
      <c r="C83" s="3280" t="s">
        <v>504</v>
      </c>
      <c r="D83" s="201" t="s">
        <v>504</v>
      </c>
      <c r="E83" s="3280" t="s">
        <v>504</v>
      </c>
      <c r="F83" s="201" t="s">
        <v>504</v>
      </c>
      <c r="G83" s="3280" t="s">
        <v>504</v>
      </c>
      <c r="H83" s="201" t="s">
        <v>504</v>
      </c>
      <c r="I83" s="3280" t="s">
        <v>504</v>
      </c>
      <c r="J83" s="201" t="s">
        <v>504</v>
      </c>
      <c r="K83" s="200" t="s">
        <v>504</v>
      </c>
      <c r="L83" s="199" t="s">
        <v>504</v>
      </c>
      <c r="M83" s="3285" t="s">
        <v>504</v>
      </c>
      <c r="N83" s="201" t="s">
        <v>504</v>
      </c>
      <c r="O83" s="3280" t="s">
        <v>504</v>
      </c>
      <c r="P83" s="201" t="s">
        <v>504</v>
      </c>
      <c r="Q83" s="3280" t="s">
        <v>504</v>
      </c>
      <c r="R83" s="201" t="s">
        <v>504</v>
      </c>
      <c r="S83" s="3285" t="s">
        <v>504</v>
      </c>
      <c r="T83" s="3311">
        <v>81.0</v>
      </c>
      <c r="U83" s="3312" t="s">
        <v>504</v>
      </c>
      <c r="V83" s="3312" t="s">
        <v>504</v>
      </c>
    </row>
    <row r="84">
      <c r="A84" s="3318">
        <v>75.0</v>
      </c>
      <c r="B84" s="3264" t="s">
        <v>6126</v>
      </c>
      <c r="C84" s="3280" t="s">
        <v>504</v>
      </c>
      <c r="D84" s="201" t="s">
        <v>504</v>
      </c>
      <c r="E84" s="3280" t="s">
        <v>504</v>
      </c>
      <c r="F84" s="201" t="s">
        <v>504</v>
      </c>
      <c r="G84" s="3280" t="s">
        <v>504</v>
      </c>
      <c r="H84" s="201" t="s">
        <v>504</v>
      </c>
      <c r="I84" s="3280" t="s">
        <v>504</v>
      </c>
      <c r="J84" s="201" t="s">
        <v>504</v>
      </c>
      <c r="K84" s="200" t="s">
        <v>504</v>
      </c>
      <c r="L84" s="199" t="s">
        <v>504</v>
      </c>
      <c r="M84" s="3285" t="s">
        <v>504</v>
      </c>
      <c r="N84" s="201" t="s">
        <v>504</v>
      </c>
      <c r="O84" s="3280" t="s">
        <v>504</v>
      </c>
      <c r="P84" s="201" t="s">
        <v>504</v>
      </c>
      <c r="Q84" s="3280" t="s">
        <v>504</v>
      </c>
      <c r="R84" s="201" t="s">
        <v>504</v>
      </c>
      <c r="S84" s="3285" t="s">
        <v>504</v>
      </c>
      <c r="T84" s="3311">
        <v>82.0</v>
      </c>
      <c r="U84" s="3312" t="s">
        <v>504</v>
      </c>
      <c r="V84" s="3312" t="s">
        <v>504</v>
      </c>
    </row>
    <row r="85">
      <c r="A85" s="3318">
        <v>100.0</v>
      </c>
      <c r="B85" s="3319" t="s">
        <v>6254</v>
      </c>
      <c r="C85" s="3280" t="s">
        <v>504</v>
      </c>
      <c r="D85" s="201" t="s">
        <v>504</v>
      </c>
      <c r="E85" s="3280" t="s">
        <v>504</v>
      </c>
      <c r="F85" s="201" t="s">
        <v>504</v>
      </c>
      <c r="G85" s="3280" t="s">
        <v>504</v>
      </c>
      <c r="H85" s="201" t="s">
        <v>504</v>
      </c>
      <c r="I85" s="3280" t="s">
        <v>504</v>
      </c>
      <c r="J85" s="201" t="s">
        <v>504</v>
      </c>
      <c r="K85" s="200" t="s">
        <v>504</v>
      </c>
      <c r="L85" s="199" t="s">
        <v>504</v>
      </c>
      <c r="M85" s="3285" t="s">
        <v>504</v>
      </c>
      <c r="N85" s="201" t="s">
        <v>504</v>
      </c>
      <c r="O85" s="3280" t="s">
        <v>504</v>
      </c>
      <c r="P85" s="201" t="s">
        <v>504</v>
      </c>
      <c r="Q85" s="3280" t="s">
        <v>504</v>
      </c>
      <c r="R85" s="201" t="s">
        <v>504</v>
      </c>
      <c r="S85" s="3285" t="s">
        <v>504</v>
      </c>
      <c r="T85" s="3311">
        <v>100.0</v>
      </c>
      <c r="U85" s="3320">
        <v>15.0</v>
      </c>
      <c r="V85" s="3312" t="s">
        <v>504</v>
      </c>
    </row>
  </sheetData>
  <autoFilter ref="$A$2:$V$85">
    <sortState ref="A2:V85">
      <sortCondition ref="T2:T85"/>
      <sortCondition ref="D2:D85"/>
      <sortCondition ref="F2:F85"/>
      <sortCondition ref="L2:L85"/>
      <sortCondition ref="V2:V85"/>
      <sortCondition ref="U2:U85"/>
      <sortCondition ref="A2:A85"/>
    </sortState>
  </autoFilter>
  <mergeCells count="7">
    <mergeCell ref="F1:G1"/>
    <mergeCell ref="D1:E1"/>
    <mergeCell ref="H1:I1"/>
    <mergeCell ref="N1:O1"/>
    <mergeCell ref="P1:Q1"/>
    <mergeCell ref="R1:S1"/>
    <mergeCell ref="J1:M1"/>
  </mergeCells>
  <drawing r:id="rId2"/>
  <legacyDrawing r:id="rId3"/>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7" width="7.29"/>
    <col customWidth="1" min="28" max="30" width="10.57"/>
  </cols>
  <sheetData>
    <row r="1">
      <c r="A1" s="3270"/>
      <c r="B1" s="3271" t="s">
        <v>6375</v>
      </c>
      <c r="C1" s="3299" t="s">
        <v>509</v>
      </c>
      <c r="D1" s="3274" t="s">
        <v>455</v>
      </c>
      <c r="E1" s="3279"/>
      <c r="F1" s="3274" t="s">
        <v>4653</v>
      </c>
      <c r="G1" s="3279"/>
      <c r="H1" s="3300" t="s">
        <v>4655</v>
      </c>
      <c r="I1" s="3279"/>
      <c r="J1" s="3274" t="s">
        <v>506</v>
      </c>
      <c r="K1" s="120"/>
      <c r="L1" s="120"/>
      <c r="M1" s="120"/>
      <c r="N1" s="120"/>
      <c r="O1" s="3301"/>
      <c r="P1" s="3274" t="s">
        <v>455</v>
      </c>
      <c r="Q1" s="117"/>
      <c r="R1" s="3274" t="s">
        <v>4653</v>
      </c>
      <c r="S1" s="3279"/>
      <c r="T1" s="3300" t="s">
        <v>4655</v>
      </c>
      <c r="U1" s="3279"/>
      <c r="V1" s="3274" t="s">
        <v>506</v>
      </c>
      <c r="W1" s="120"/>
      <c r="X1" s="120"/>
      <c r="Y1" s="120"/>
      <c r="Z1" s="120"/>
      <c r="AA1" s="3301"/>
      <c r="AB1" s="3275"/>
      <c r="AC1" s="3275"/>
      <c r="AD1" s="3275"/>
    </row>
    <row r="2">
      <c r="A2" s="3270" t="s">
        <v>5162</v>
      </c>
      <c r="B2" s="3271" t="s">
        <v>6133</v>
      </c>
      <c r="C2" s="3302" t="s">
        <v>49</v>
      </c>
      <c r="D2" s="3303" t="s">
        <v>487</v>
      </c>
      <c r="E2" s="3302" t="s">
        <v>49</v>
      </c>
      <c r="F2" s="3303" t="s">
        <v>487</v>
      </c>
      <c r="G2" s="3302" t="s">
        <v>49</v>
      </c>
      <c r="H2" s="3303" t="s">
        <v>487</v>
      </c>
      <c r="I2" s="3302" t="s">
        <v>49</v>
      </c>
      <c r="J2" s="3286" t="s">
        <v>487</v>
      </c>
      <c r="K2" s="3284" t="s">
        <v>49</v>
      </c>
      <c r="L2" s="3284" t="s">
        <v>48</v>
      </c>
      <c r="M2" s="3284" t="s">
        <v>50</v>
      </c>
      <c r="N2" s="3284" t="s">
        <v>48</v>
      </c>
      <c r="O2" s="3305" t="s">
        <v>50</v>
      </c>
      <c r="P2" s="3303" t="s">
        <v>487</v>
      </c>
      <c r="Q2" s="3281" t="s">
        <v>49</v>
      </c>
      <c r="R2" s="3303" t="s">
        <v>487</v>
      </c>
      <c r="S2" s="3302" t="s">
        <v>49</v>
      </c>
      <c r="T2" s="3303" t="s">
        <v>487</v>
      </c>
      <c r="U2" s="3302" t="s">
        <v>49</v>
      </c>
      <c r="V2" s="3286" t="s">
        <v>487</v>
      </c>
      <c r="W2" s="3284" t="s">
        <v>49</v>
      </c>
      <c r="X2" s="3284" t="s">
        <v>48</v>
      </c>
      <c r="Y2" s="3284" t="s">
        <v>50</v>
      </c>
      <c r="Z2" s="3284" t="s">
        <v>48</v>
      </c>
      <c r="AA2" s="3305" t="s">
        <v>50</v>
      </c>
      <c r="AB2" s="3210" t="s">
        <v>5162</v>
      </c>
      <c r="AC2" s="3210" t="s">
        <v>5163</v>
      </c>
      <c r="AD2" s="3211" t="s">
        <v>5164</v>
      </c>
    </row>
    <row r="3">
      <c r="A3" s="3306">
        <v>1.0</v>
      </c>
      <c r="B3" s="3213" t="s">
        <v>6144</v>
      </c>
      <c r="C3" s="3314" t="s">
        <v>144</v>
      </c>
      <c r="D3" s="201" t="s">
        <v>911</v>
      </c>
      <c r="E3" s="3280">
        <v>29.0</v>
      </c>
      <c r="F3" s="201" t="s">
        <v>5705</v>
      </c>
      <c r="G3" s="3280">
        <v>35.0</v>
      </c>
      <c r="H3" s="201" t="s">
        <v>911</v>
      </c>
      <c r="I3" s="3280">
        <v>35.0</v>
      </c>
      <c r="J3" s="201" t="s">
        <v>6371</v>
      </c>
      <c r="K3" s="200">
        <v>45.0</v>
      </c>
      <c r="L3" s="199" t="s">
        <v>333</v>
      </c>
      <c r="M3" s="200">
        <v>7.0</v>
      </c>
      <c r="N3" s="199" t="s">
        <v>262</v>
      </c>
      <c r="O3" s="3285">
        <v>7.0</v>
      </c>
      <c r="P3" s="201" t="s">
        <v>911</v>
      </c>
      <c r="Q3" s="3280">
        <v>29.0</v>
      </c>
      <c r="R3" s="201" t="s">
        <v>912</v>
      </c>
      <c r="S3" s="3280">
        <v>35.0</v>
      </c>
      <c r="T3" s="201" t="s">
        <v>914</v>
      </c>
      <c r="U3" s="3280">
        <v>35.0</v>
      </c>
      <c r="V3" s="201" t="s">
        <v>911</v>
      </c>
      <c r="W3" s="200">
        <v>45.0</v>
      </c>
      <c r="X3" s="199" t="s">
        <v>308</v>
      </c>
      <c r="Y3" s="200">
        <v>7.0</v>
      </c>
      <c r="Z3" s="199" t="s">
        <v>788</v>
      </c>
      <c r="AA3" s="3285">
        <v>7.0</v>
      </c>
      <c r="AB3" s="3308">
        <v>1.0</v>
      </c>
      <c r="AC3" s="3309">
        <v>0.0</v>
      </c>
      <c r="AD3" s="3309">
        <v>1.0</v>
      </c>
    </row>
    <row r="4">
      <c r="A4" s="3167">
        <v>2.0</v>
      </c>
      <c r="B4" s="3223" t="s">
        <v>6146</v>
      </c>
      <c r="C4" s="3314" t="s">
        <v>144</v>
      </c>
      <c r="D4" s="201" t="s">
        <v>911</v>
      </c>
      <c r="E4" s="3280">
        <v>29.0</v>
      </c>
      <c r="F4" s="201" t="s">
        <v>912</v>
      </c>
      <c r="G4" s="3280">
        <v>35.0</v>
      </c>
      <c r="H4" s="201" t="s">
        <v>914</v>
      </c>
      <c r="I4" s="3280">
        <v>35.0</v>
      </c>
      <c r="J4" s="201" t="s">
        <v>914</v>
      </c>
      <c r="K4" s="200">
        <v>45.0</v>
      </c>
      <c r="L4" s="199" t="s">
        <v>594</v>
      </c>
      <c r="M4" s="200">
        <v>7.0</v>
      </c>
      <c r="N4" s="199" t="s">
        <v>537</v>
      </c>
      <c r="O4" s="3285">
        <v>7.0</v>
      </c>
      <c r="P4" s="201" t="s">
        <v>911</v>
      </c>
      <c r="Q4" s="3280">
        <v>29.0</v>
      </c>
      <c r="R4" s="201" t="s">
        <v>5066</v>
      </c>
      <c r="S4" s="3280">
        <v>35.0</v>
      </c>
      <c r="T4" s="201" t="s">
        <v>914</v>
      </c>
      <c r="U4" s="3280">
        <v>35.0</v>
      </c>
      <c r="V4" s="201" t="s">
        <v>914</v>
      </c>
      <c r="W4" s="200">
        <v>45.0</v>
      </c>
      <c r="X4" s="199" t="s">
        <v>594</v>
      </c>
      <c r="Y4" s="200">
        <v>7.0</v>
      </c>
      <c r="Z4" s="199" t="s">
        <v>537</v>
      </c>
      <c r="AA4" s="3285">
        <v>7.0</v>
      </c>
      <c r="AB4" s="3311">
        <v>2.0</v>
      </c>
      <c r="AC4" s="3312">
        <v>1.0</v>
      </c>
      <c r="AD4" s="3312">
        <v>9.0</v>
      </c>
    </row>
    <row r="5">
      <c r="A5" s="3167">
        <v>3.0</v>
      </c>
      <c r="B5" s="3223" t="s">
        <v>6147</v>
      </c>
      <c r="C5" s="3314" t="s">
        <v>144</v>
      </c>
      <c r="D5" s="201" t="s">
        <v>911</v>
      </c>
      <c r="E5" s="3280">
        <v>29.0</v>
      </c>
      <c r="F5" s="201" t="s">
        <v>914</v>
      </c>
      <c r="G5" s="3280">
        <v>35.0</v>
      </c>
      <c r="H5" s="201" t="s">
        <v>1559</v>
      </c>
      <c r="I5" s="3280">
        <v>35.0</v>
      </c>
      <c r="J5" s="201" t="s">
        <v>911</v>
      </c>
      <c r="K5" s="200">
        <v>45.0</v>
      </c>
      <c r="L5" s="199" t="s">
        <v>217</v>
      </c>
      <c r="M5" s="200">
        <v>7.0</v>
      </c>
      <c r="N5" s="199" t="s">
        <v>788</v>
      </c>
      <c r="O5" s="3285">
        <v>7.0</v>
      </c>
      <c r="P5" s="201" t="s">
        <v>911</v>
      </c>
      <c r="Q5" s="3280">
        <v>29.0</v>
      </c>
      <c r="R5" s="201" t="s">
        <v>912</v>
      </c>
      <c r="S5" s="3280">
        <v>35.0</v>
      </c>
      <c r="T5" s="201" t="s">
        <v>6371</v>
      </c>
      <c r="U5" s="3280">
        <v>35.0</v>
      </c>
      <c r="V5" s="201" t="s">
        <v>911</v>
      </c>
      <c r="W5" s="200">
        <v>45.0</v>
      </c>
      <c r="X5" s="199" t="s">
        <v>217</v>
      </c>
      <c r="Y5" s="200">
        <v>7.0</v>
      </c>
      <c r="Z5" s="199" t="s">
        <v>788</v>
      </c>
      <c r="AA5" s="3285">
        <v>7.0</v>
      </c>
      <c r="AB5" s="3311">
        <v>3.0</v>
      </c>
      <c r="AC5" s="3312">
        <v>2.0</v>
      </c>
      <c r="AD5" s="3312">
        <v>13.0</v>
      </c>
    </row>
    <row r="6">
      <c r="A6" s="3167">
        <v>4.0</v>
      </c>
      <c r="B6" s="3223" t="s">
        <v>6149</v>
      </c>
      <c r="C6" s="3314" t="s">
        <v>144</v>
      </c>
      <c r="D6" s="201" t="s">
        <v>911</v>
      </c>
      <c r="E6" s="3280">
        <v>29.0</v>
      </c>
      <c r="F6" s="201" t="s">
        <v>5066</v>
      </c>
      <c r="G6" s="3280">
        <v>35.0</v>
      </c>
      <c r="H6" s="201" t="s">
        <v>910</v>
      </c>
      <c r="I6" s="3280">
        <v>35.0</v>
      </c>
      <c r="J6" s="201" t="s">
        <v>1083</v>
      </c>
      <c r="K6" s="200">
        <v>45.0</v>
      </c>
      <c r="L6" s="199" t="s">
        <v>217</v>
      </c>
      <c r="M6" s="200">
        <v>7.0</v>
      </c>
      <c r="N6" s="199" t="s">
        <v>111</v>
      </c>
      <c r="O6" s="3285">
        <v>7.0</v>
      </c>
      <c r="P6" s="201" t="s">
        <v>911</v>
      </c>
      <c r="Q6" s="3280">
        <v>29.0</v>
      </c>
      <c r="R6" s="201" t="s">
        <v>912</v>
      </c>
      <c r="S6" s="3280">
        <v>35.0</v>
      </c>
      <c r="T6" s="201" t="s">
        <v>911</v>
      </c>
      <c r="U6" s="3280">
        <v>35.0</v>
      </c>
      <c r="V6" s="201" t="s">
        <v>914</v>
      </c>
      <c r="W6" s="200">
        <v>45.0</v>
      </c>
      <c r="X6" s="199" t="s">
        <v>217</v>
      </c>
      <c r="Y6" s="200">
        <v>7.0</v>
      </c>
      <c r="Z6" s="199" t="s">
        <v>537</v>
      </c>
      <c r="AA6" s="3285">
        <v>7.0</v>
      </c>
      <c r="AB6" s="3311">
        <v>4.0</v>
      </c>
      <c r="AC6" s="3312">
        <v>3.0</v>
      </c>
      <c r="AD6" s="3312">
        <v>18.0</v>
      </c>
    </row>
    <row r="7">
      <c r="A7" s="3167" t="s">
        <v>516</v>
      </c>
      <c r="B7" s="3223" t="s">
        <v>6150</v>
      </c>
      <c r="C7" s="3314" t="s">
        <v>144</v>
      </c>
      <c r="D7" s="201" t="s">
        <v>911</v>
      </c>
      <c r="E7" s="3280">
        <v>29.0</v>
      </c>
      <c r="F7" s="201" t="s">
        <v>5066</v>
      </c>
      <c r="G7" s="3280">
        <v>35.0</v>
      </c>
      <c r="H7" s="201" t="s">
        <v>910</v>
      </c>
      <c r="I7" s="3280">
        <v>35.0</v>
      </c>
      <c r="J7" s="201" t="s">
        <v>1083</v>
      </c>
      <c r="K7" s="200">
        <v>45.0</v>
      </c>
      <c r="L7" s="199" t="s">
        <v>217</v>
      </c>
      <c r="M7" s="200">
        <v>7.0</v>
      </c>
      <c r="N7" s="199" t="s">
        <v>111</v>
      </c>
      <c r="O7" s="3285">
        <v>7.0</v>
      </c>
      <c r="P7" s="201" t="s">
        <v>911</v>
      </c>
      <c r="Q7" s="3280">
        <v>29.0</v>
      </c>
      <c r="R7" s="201" t="s">
        <v>912</v>
      </c>
      <c r="S7" s="3280">
        <v>35.0</v>
      </c>
      <c r="T7" s="201" t="s">
        <v>911</v>
      </c>
      <c r="U7" s="3280">
        <v>35.0</v>
      </c>
      <c r="V7" s="201" t="s">
        <v>914</v>
      </c>
      <c r="W7" s="200">
        <v>45.0</v>
      </c>
      <c r="X7" s="199" t="s">
        <v>217</v>
      </c>
      <c r="Y7" s="200">
        <v>7.0</v>
      </c>
      <c r="Z7" s="199" t="s">
        <v>537</v>
      </c>
      <c r="AA7" s="3285">
        <v>7.0</v>
      </c>
      <c r="AB7" s="3311">
        <v>5.0</v>
      </c>
      <c r="AC7" s="3312">
        <v>72.0</v>
      </c>
      <c r="AD7" s="3312" t="s">
        <v>504</v>
      </c>
    </row>
    <row r="8">
      <c r="A8" s="3167">
        <v>5.0</v>
      </c>
      <c r="B8" s="3223" t="s">
        <v>6151</v>
      </c>
      <c r="C8" s="3314" t="s">
        <v>144</v>
      </c>
      <c r="D8" s="201" t="s">
        <v>911</v>
      </c>
      <c r="E8" s="3280">
        <v>29.0</v>
      </c>
      <c r="F8" s="201" t="s">
        <v>912</v>
      </c>
      <c r="G8" s="3280">
        <v>35.0</v>
      </c>
      <c r="H8" s="201" t="s">
        <v>914</v>
      </c>
      <c r="I8" s="3280">
        <v>35.0</v>
      </c>
      <c r="J8" s="201" t="s">
        <v>5705</v>
      </c>
      <c r="K8" s="200">
        <v>45.0</v>
      </c>
      <c r="L8" s="199" t="s">
        <v>120</v>
      </c>
      <c r="M8" s="200">
        <v>7.0</v>
      </c>
      <c r="N8" s="199" t="s">
        <v>379</v>
      </c>
      <c r="O8" s="3285">
        <v>7.0</v>
      </c>
      <c r="P8" s="201" t="s">
        <v>911</v>
      </c>
      <c r="Q8" s="3280">
        <v>29.0</v>
      </c>
      <c r="R8" s="201" t="s">
        <v>5066</v>
      </c>
      <c r="S8" s="3280">
        <v>35.0</v>
      </c>
      <c r="T8" s="201" t="s">
        <v>3120</v>
      </c>
      <c r="U8" s="3280">
        <v>35.0</v>
      </c>
      <c r="V8" s="201" t="s">
        <v>6371</v>
      </c>
      <c r="W8" s="200">
        <v>45.0</v>
      </c>
      <c r="X8" s="199" t="s">
        <v>120</v>
      </c>
      <c r="Y8" s="200">
        <v>7.0</v>
      </c>
      <c r="Z8" s="199" t="s">
        <v>262</v>
      </c>
      <c r="AA8" s="3285">
        <v>7.0</v>
      </c>
      <c r="AB8" s="3311">
        <v>6.0</v>
      </c>
      <c r="AC8" s="3312">
        <v>4.0</v>
      </c>
      <c r="AD8" s="3312">
        <v>5.0</v>
      </c>
    </row>
    <row r="9">
      <c r="A9" s="3167">
        <v>6.0</v>
      </c>
      <c r="B9" s="3223" t="s">
        <v>6153</v>
      </c>
      <c r="C9" s="3314" t="s">
        <v>144</v>
      </c>
      <c r="D9" s="201" t="s">
        <v>911</v>
      </c>
      <c r="E9" s="3280">
        <v>29.0</v>
      </c>
      <c r="F9" s="201" t="s">
        <v>665</v>
      </c>
      <c r="G9" s="3280">
        <v>35.0</v>
      </c>
      <c r="H9" s="201" t="s">
        <v>910</v>
      </c>
      <c r="I9" s="3280">
        <v>35.0</v>
      </c>
      <c r="J9" s="201" t="s">
        <v>5705</v>
      </c>
      <c r="K9" s="200">
        <v>45.0</v>
      </c>
      <c r="L9" s="199" t="s">
        <v>308</v>
      </c>
      <c r="M9" s="200">
        <v>7.0</v>
      </c>
      <c r="N9" s="199" t="s">
        <v>379</v>
      </c>
      <c r="O9" s="3285">
        <v>7.0</v>
      </c>
      <c r="P9" s="201" t="s">
        <v>911</v>
      </c>
      <c r="Q9" s="3280">
        <v>29.0</v>
      </c>
      <c r="R9" s="201" t="s">
        <v>1083</v>
      </c>
      <c r="S9" s="3280">
        <v>35.0</v>
      </c>
      <c r="T9" s="201" t="s">
        <v>313</v>
      </c>
      <c r="U9" s="3280">
        <v>35.0</v>
      </c>
      <c r="V9" s="201" t="s">
        <v>5705</v>
      </c>
      <c r="W9" s="200">
        <v>45.0</v>
      </c>
      <c r="X9" s="199" t="s">
        <v>308</v>
      </c>
      <c r="Y9" s="200">
        <v>7.0</v>
      </c>
      <c r="Z9" s="199" t="s">
        <v>379</v>
      </c>
      <c r="AA9" s="3285">
        <v>7.0</v>
      </c>
      <c r="AB9" s="3311">
        <v>7.0</v>
      </c>
      <c r="AC9" s="3312">
        <v>5.0</v>
      </c>
      <c r="AD9" s="3312">
        <v>25.0</v>
      </c>
    </row>
    <row r="10">
      <c r="A10" s="3167">
        <v>7.0</v>
      </c>
      <c r="B10" s="3223" t="s">
        <v>6158</v>
      </c>
      <c r="C10" s="3314" t="s">
        <v>144</v>
      </c>
      <c r="D10" s="201" t="s">
        <v>911</v>
      </c>
      <c r="E10" s="3280">
        <v>29.0</v>
      </c>
      <c r="F10" s="201" t="s">
        <v>912</v>
      </c>
      <c r="G10" s="3280">
        <v>35.0</v>
      </c>
      <c r="H10" s="201" t="s">
        <v>910</v>
      </c>
      <c r="I10" s="3280">
        <v>35.0</v>
      </c>
      <c r="J10" s="201" t="s">
        <v>911</v>
      </c>
      <c r="K10" s="200">
        <v>45.0</v>
      </c>
      <c r="L10" s="199" t="s">
        <v>308</v>
      </c>
      <c r="M10" s="200">
        <v>7.0</v>
      </c>
      <c r="N10" s="199" t="s">
        <v>788</v>
      </c>
      <c r="O10" s="3285">
        <v>7.0</v>
      </c>
      <c r="P10" s="201" t="s">
        <v>911</v>
      </c>
      <c r="Q10" s="3280">
        <v>29.0</v>
      </c>
      <c r="R10" s="201" t="s">
        <v>912</v>
      </c>
      <c r="S10" s="3280">
        <v>35.0</v>
      </c>
      <c r="T10" s="201" t="s">
        <v>914</v>
      </c>
      <c r="U10" s="3280">
        <v>35.0</v>
      </c>
      <c r="V10" s="201" t="s">
        <v>911</v>
      </c>
      <c r="W10" s="200">
        <v>45.0</v>
      </c>
      <c r="X10" s="199" t="s">
        <v>308</v>
      </c>
      <c r="Y10" s="200">
        <v>7.0</v>
      </c>
      <c r="Z10" s="199" t="s">
        <v>788</v>
      </c>
      <c r="AA10" s="3285">
        <v>7.0</v>
      </c>
      <c r="AB10" s="3311">
        <v>8.0</v>
      </c>
      <c r="AC10" s="3312">
        <v>6.0</v>
      </c>
      <c r="AD10" s="3312">
        <v>28.0</v>
      </c>
    </row>
    <row r="11">
      <c r="A11" s="3167">
        <v>8.0</v>
      </c>
      <c r="B11" s="3223" t="s">
        <v>6159</v>
      </c>
      <c r="C11" s="3314" t="s">
        <v>144</v>
      </c>
      <c r="D11" s="3315" t="s">
        <v>911</v>
      </c>
      <c r="E11" s="3280">
        <v>29.0</v>
      </c>
      <c r="F11" s="201" t="s">
        <v>5066</v>
      </c>
      <c r="G11" s="3280">
        <v>35.0</v>
      </c>
      <c r="H11" s="201" t="s">
        <v>912</v>
      </c>
      <c r="I11" s="3280">
        <v>35.0</v>
      </c>
      <c r="J11" s="201" t="s">
        <v>911</v>
      </c>
      <c r="K11" s="200">
        <v>45.0</v>
      </c>
      <c r="L11" s="199" t="s">
        <v>308</v>
      </c>
      <c r="M11" s="200">
        <v>7.0</v>
      </c>
      <c r="N11" s="199" t="s">
        <v>788</v>
      </c>
      <c r="O11" s="3285">
        <v>7.0</v>
      </c>
      <c r="P11" s="3315" t="s">
        <v>911</v>
      </c>
      <c r="Q11" s="3280">
        <v>29.0</v>
      </c>
      <c r="R11" s="201" t="s">
        <v>912</v>
      </c>
      <c r="S11" s="3280">
        <v>35.0</v>
      </c>
      <c r="T11" s="201" t="s">
        <v>912</v>
      </c>
      <c r="U11" s="3280">
        <v>35.0</v>
      </c>
      <c r="V11" s="201" t="s">
        <v>911</v>
      </c>
      <c r="W11" s="200">
        <v>45.0</v>
      </c>
      <c r="X11" s="199" t="s">
        <v>308</v>
      </c>
      <c r="Y11" s="200">
        <v>7.0</v>
      </c>
      <c r="Z11" s="199" t="s">
        <v>788</v>
      </c>
      <c r="AA11" s="3285">
        <v>7.0</v>
      </c>
      <c r="AB11" s="3311">
        <v>9.0</v>
      </c>
      <c r="AC11" s="3312">
        <v>7.0</v>
      </c>
      <c r="AD11" s="3312">
        <v>30.0</v>
      </c>
    </row>
    <row r="12">
      <c r="A12" s="3167">
        <v>9.0</v>
      </c>
      <c r="B12" s="3223" t="s">
        <v>6160</v>
      </c>
      <c r="C12" s="3314" t="s">
        <v>144</v>
      </c>
      <c r="D12" s="3315" t="s">
        <v>911</v>
      </c>
      <c r="E12" s="3280">
        <v>29.0</v>
      </c>
      <c r="F12" s="201" t="s">
        <v>5705</v>
      </c>
      <c r="G12" s="3280">
        <v>35.0</v>
      </c>
      <c r="H12" s="201" t="s">
        <v>911</v>
      </c>
      <c r="I12" s="3280">
        <v>35.0</v>
      </c>
      <c r="J12" s="201" t="s">
        <v>6371</v>
      </c>
      <c r="K12" s="200">
        <v>45.0</v>
      </c>
      <c r="L12" s="199" t="s">
        <v>333</v>
      </c>
      <c r="M12" s="200">
        <v>7.0</v>
      </c>
      <c r="N12" s="199" t="s">
        <v>262</v>
      </c>
      <c r="O12" s="3285">
        <v>7.0</v>
      </c>
      <c r="P12" s="3315" t="s">
        <v>911</v>
      </c>
      <c r="Q12" s="3280">
        <v>29.0</v>
      </c>
      <c r="R12" s="201" t="s">
        <v>912</v>
      </c>
      <c r="S12" s="3280">
        <v>35.0</v>
      </c>
      <c r="T12" s="201" t="s">
        <v>914</v>
      </c>
      <c r="U12" s="3280">
        <v>35.0</v>
      </c>
      <c r="V12" s="201" t="s">
        <v>6371</v>
      </c>
      <c r="W12" s="200">
        <v>45.0</v>
      </c>
      <c r="X12" s="199" t="s">
        <v>379</v>
      </c>
      <c r="Y12" s="200">
        <v>7.0</v>
      </c>
      <c r="Z12" s="199" t="s">
        <v>262</v>
      </c>
      <c r="AA12" s="3285">
        <v>7.0</v>
      </c>
      <c r="AB12" s="3311">
        <v>10.0</v>
      </c>
      <c r="AC12" s="3312">
        <v>8.0</v>
      </c>
      <c r="AD12" s="3312">
        <v>2.0</v>
      </c>
    </row>
    <row r="13">
      <c r="A13" s="3167">
        <v>10.0</v>
      </c>
      <c r="B13" s="3223" t="s">
        <v>6161</v>
      </c>
      <c r="C13" s="3314" t="s">
        <v>144</v>
      </c>
      <c r="D13" s="3315" t="s">
        <v>911</v>
      </c>
      <c r="E13" s="3280">
        <v>29.0</v>
      </c>
      <c r="F13" s="201" t="s">
        <v>911</v>
      </c>
      <c r="G13" s="3280">
        <v>35.0</v>
      </c>
      <c r="H13" s="201" t="s">
        <v>911</v>
      </c>
      <c r="I13" s="3280">
        <v>35.0</v>
      </c>
      <c r="J13" s="201" t="s">
        <v>911</v>
      </c>
      <c r="K13" s="200">
        <v>45.0</v>
      </c>
      <c r="L13" s="199" t="s">
        <v>217</v>
      </c>
      <c r="M13" s="200">
        <v>7.0</v>
      </c>
      <c r="N13" s="199" t="s">
        <v>788</v>
      </c>
      <c r="O13" s="3285">
        <v>7.0</v>
      </c>
      <c r="P13" s="3315" t="s">
        <v>911</v>
      </c>
      <c r="Q13" s="3280">
        <v>29.0</v>
      </c>
      <c r="R13" s="201" t="s">
        <v>911</v>
      </c>
      <c r="S13" s="3280">
        <v>35.0</v>
      </c>
      <c r="T13" s="201" t="s">
        <v>911</v>
      </c>
      <c r="U13" s="3280">
        <v>35.0</v>
      </c>
      <c r="V13" s="201" t="s">
        <v>911</v>
      </c>
      <c r="W13" s="200">
        <v>45.0</v>
      </c>
      <c r="X13" s="199" t="s">
        <v>217</v>
      </c>
      <c r="Y13" s="200">
        <v>7.0</v>
      </c>
      <c r="Z13" s="199" t="s">
        <v>788</v>
      </c>
      <c r="AA13" s="3285">
        <v>7.0</v>
      </c>
      <c r="AB13" s="3311">
        <v>11.0</v>
      </c>
      <c r="AC13" s="3312">
        <v>9.0</v>
      </c>
      <c r="AD13" s="3312">
        <v>37.0</v>
      </c>
    </row>
    <row r="14">
      <c r="A14" s="3167">
        <v>11.0</v>
      </c>
      <c r="B14" s="3223" t="s">
        <v>6162</v>
      </c>
      <c r="C14" s="3314" t="s">
        <v>144</v>
      </c>
      <c r="D14" s="3315" t="s">
        <v>911</v>
      </c>
      <c r="E14" s="3280">
        <v>29.0</v>
      </c>
      <c r="F14" s="201" t="s">
        <v>1083</v>
      </c>
      <c r="G14" s="3280">
        <v>35.0</v>
      </c>
      <c r="H14" s="201" t="s">
        <v>912</v>
      </c>
      <c r="I14" s="3280">
        <v>35.0</v>
      </c>
      <c r="J14" s="201" t="s">
        <v>5705</v>
      </c>
      <c r="K14" s="200">
        <v>45.0</v>
      </c>
      <c r="L14" s="199" t="s">
        <v>120</v>
      </c>
      <c r="M14" s="2923">
        <v>6.0</v>
      </c>
      <c r="N14" s="199" t="s">
        <v>379</v>
      </c>
      <c r="O14" s="3313">
        <v>6.0</v>
      </c>
      <c r="P14" s="3315" t="s">
        <v>911</v>
      </c>
      <c r="Q14" s="3280">
        <v>29.0</v>
      </c>
      <c r="R14" s="201" t="s">
        <v>912</v>
      </c>
      <c r="S14" s="3280">
        <v>35.0</v>
      </c>
      <c r="T14" s="201" t="s">
        <v>6371</v>
      </c>
      <c r="U14" s="3280">
        <v>35.0</v>
      </c>
      <c r="V14" s="201" t="s">
        <v>6371</v>
      </c>
      <c r="W14" s="200">
        <v>45.0</v>
      </c>
      <c r="X14" s="199" t="s">
        <v>120</v>
      </c>
      <c r="Y14" s="200">
        <v>7.0</v>
      </c>
      <c r="Z14" s="199" t="s">
        <v>262</v>
      </c>
      <c r="AA14" s="3285">
        <v>7.0</v>
      </c>
      <c r="AB14" s="3311">
        <v>12.0</v>
      </c>
      <c r="AC14" s="3312">
        <v>10.0</v>
      </c>
      <c r="AD14" s="3312">
        <v>38.0</v>
      </c>
    </row>
    <row r="15">
      <c r="A15" s="3167">
        <v>12.0</v>
      </c>
      <c r="B15" s="3223" t="s">
        <v>6163</v>
      </c>
      <c r="C15" s="3314" t="s">
        <v>144</v>
      </c>
      <c r="D15" s="3315" t="s">
        <v>911</v>
      </c>
      <c r="E15" s="3280">
        <v>29.0</v>
      </c>
      <c r="F15" s="201" t="s">
        <v>912</v>
      </c>
      <c r="G15" s="3280">
        <v>35.0</v>
      </c>
      <c r="H15" s="201" t="s">
        <v>5705</v>
      </c>
      <c r="I15" s="3280">
        <v>35.0</v>
      </c>
      <c r="J15" s="201" t="s">
        <v>5705</v>
      </c>
      <c r="K15" s="200">
        <v>45.0</v>
      </c>
      <c r="L15" s="199" t="s">
        <v>308</v>
      </c>
      <c r="M15" s="200">
        <v>7.0</v>
      </c>
      <c r="N15" s="199" t="s">
        <v>379</v>
      </c>
      <c r="O15" s="3285">
        <v>7.0</v>
      </c>
      <c r="P15" s="3315" t="s">
        <v>911</v>
      </c>
      <c r="Q15" s="3280">
        <v>29.0</v>
      </c>
      <c r="R15" s="201" t="s">
        <v>914</v>
      </c>
      <c r="S15" s="3280">
        <v>35.0</v>
      </c>
      <c r="T15" s="201" t="s">
        <v>3120</v>
      </c>
      <c r="U15" s="3280">
        <v>35.0</v>
      </c>
      <c r="V15" s="201" t="s">
        <v>5705</v>
      </c>
      <c r="W15" s="200">
        <v>45.0</v>
      </c>
      <c r="X15" s="199" t="s">
        <v>308</v>
      </c>
      <c r="Y15" s="200">
        <v>7.0</v>
      </c>
      <c r="Z15" s="199" t="s">
        <v>379</v>
      </c>
      <c r="AA15" s="3285">
        <v>7.0</v>
      </c>
      <c r="AB15" s="3311">
        <v>13.0</v>
      </c>
      <c r="AC15" s="3312">
        <v>11.0</v>
      </c>
      <c r="AD15" s="3312">
        <v>33.0</v>
      </c>
    </row>
    <row r="16">
      <c r="A16" s="3167">
        <v>13.0</v>
      </c>
      <c r="B16" s="3223" t="s">
        <v>6164</v>
      </c>
      <c r="C16" s="3314" t="s">
        <v>144</v>
      </c>
      <c r="D16" s="3315" t="s">
        <v>911</v>
      </c>
      <c r="E16" s="3280">
        <v>29.0</v>
      </c>
      <c r="F16" s="201" t="s">
        <v>912</v>
      </c>
      <c r="G16" s="3280">
        <v>35.0</v>
      </c>
      <c r="H16" s="201" t="s">
        <v>912</v>
      </c>
      <c r="I16" s="3280">
        <v>35.0</v>
      </c>
      <c r="J16" s="201" t="s">
        <v>1083</v>
      </c>
      <c r="K16" s="200">
        <v>45.0</v>
      </c>
      <c r="L16" s="199" t="s">
        <v>120</v>
      </c>
      <c r="M16" s="200">
        <v>7.0</v>
      </c>
      <c r="N16" s="199" t="s">
        <v>111</v>
      </c>
      <c r="O16" s="3285">
        <v>7.0</v>
      </c>
      <c r="P16" s="3315" t="s">
        <v>911</v>
      </c>
      <c r="Q16" s="3280">
        <v>29.0</v>
      </c>
      <c r="R16" s="201" t="s">
        <v>912</v>
      </c>
      <c r="S16" s="3280">
        <v>35.0</v>
      </c>
      <c r="T16" s="201" t="s">
        <v>912</v>
      </c>
      <c r="U16" s="3280">
        <v>35.0</v>
      </c>
      <c r="V16" s="201" t="s">
        <v>914</v>
      </c>
      <c r="W16" s="200">
        <v>45.0</v>
      </c>
      <c r="X16" s="199" t="s">
        <v>120</v>
      </c>
      <c r="Y16" s="200">
        <v>7.0</v>
      </c>
      <c r="Z16" s="199" t="s">
        <v>537</v>
      </c>
      <c r="AA16" s="3285">
        <v>7.0</v>
      </c>
      <c r="AB16" s="3311">
        <v>14.0</v>
      </c>
      <c r="AC16" s="3312">
        <v>12.0</v>
      </c>
      <c r="AD16" s="3312">
        <v>3.0</v>
      </c>
    </row>
    <row r="17">
      <c r="A17" s="3167" t="s">
        <v>1114</v>
      </c>
      <c r="B17" s="3223" t="s">
        <v>6165</v>
      </c>
      <c r="C17" s="3314" t="s">
        <v>144</v>
      </c>
      <c r="D17" s="3315" t="s">
        <v>911</v>
      </c>
      <c r="E17" s="3280">
        <v>29.0</v>
      </c>
      <c r="F17" s="201" t="s">
        <v>912</v>
      </c>
      <c r="G17" s="3280">
        <v>35.0</v>
      </c>
      <c r="H17" s="201" t="s">
        <v>912</v>
      </c>
      <c r="I17" s="3280">
        <v>35.0</v>
      </c>
      <c r="J17" s="201" t="s">
        <v>1083</v>
      </c>
      <c r="K17" s="200">
        <v>45.0</v>
      </c>
      <c r="L17" s="199" t="s">
        <v>120</v>
      </c>
      <c r="M17" s="200">
        <v>7.0</v>
      </c>
      <c r="N17" s="199" t="s">
        <v>111</v>
      </c>
      <c r="O17" s="3285">
        <v>7.0</v>
      </c>
      <c r="P17" s="3315" t="s">
        <v>911</v>
      </c>
      <c r="Q17" s="3280">
        <v>29.0</v>
      </c>
      <c r="R17" s="201" t="s">
        <v>912</v>
      </c>
      <c r="S17" s="3280">
        <v>35.0</v>
      </c>
      <c r="T17" s="201" t="s">
        <v>912</v>
      </c>
      <c r="U17" s="3280">
        <v>35.0</v>
      </c>
      <c r="V17" s="201" t="s">
        <v>914</v>
      </c>
      <c r="W17" s="200">
        <v>45.0</v>
      </c>
      <c r="X17" s="199" t="s">
        <v>120</v>
      </c>
      <c r="Y17" s="200">
        <v>7.0</v>
      </c>
      <c r="Z17" s="199" t="s">
        <v>537</v>
      </c>
      <c r="AA17" s="3285">
        <v>7.0</v>
      </c>
      <c r="AB17" s="3311">
        <v>15.0</v>
      </c>
      <c r="AC17" s="3312">
        <v>73.0</v>
      </c>
      <c r="AD17" s="3312" t="s">
        <v>504</v>
      </c>
    </row>
    <row r="18">
      <c r="A18" s="3167">
        <v>14.0</v>
      </c>
      <c r="B18" s="3223" t="s">
        <v>6166</v>
      </c>
      <c r="C18" s="3314" t="s">
        <v>144</v>
      </c>
      <c r="D18" s="3315" t="s">
        <v>911</v>
      </c>
      <c r="E18" s="3280">
        <v>29.0</v>
      </c>
      <c r="F18" s="201" t="s">
        <v>912</v>
      </c>
      <c r="G18" s="3280">
        <v>35.0</v>
      </c>
      <c r="H18" s="201" t="s">
        <v>2212</v>
      </c>
      <c r="I18" s="3280">
        <v>35.0</v>
      </c>
      <c r="J18" s="201" t="s">
        <v>1083</v>
      </c>
      <c r="K18" s="200">
        <v>45.0</v>
      </c>
      <c r="L18" s="199" t="s">
        <v>333</v>
      </c>
      <c r="M18" s="200">
        <v>7.0</v>
      </c>
      <c r="N18" s="199" t="s">
        <v>111</v>
      </c>
      <c r="O18" s="3285">
        <v>7.0</v>
      </c>
      <c r="P18" s="3315" t="s">
        <v>911</v>
      </c>
      <c r="Q18" s="3280">
        <v>29.0</v>
      </c>
      <c r="R18" s="201" t="s">
        <v>2212</v>
      </c>
      <c r="S18" s="3280">
        <v>35.0</v>
      </c>
      <c r="T18" s="201" t="s">
        <v>912</v>
      </c>
      <c r="U18" s="3280">
        <v>35.0</v>
      </c>
      <c r="V18" s="201" t="s">
        <v>1083</v>
      </c>
      <c r="W18" s="200">
        <v>45.0</v>
      </c>
      <c r="X18" s="199" t="s">
        <v>333</v>
      </c>
      <c r="Y18" s="200">
        <v>7.0</v>
      </c>
      <c r="Z18" s="199" t="s">
        <v>111</v>
      </c>
      <c r="AA18" s="3285">
        <v>7.0</v>
      </c>
      <c r="AB18" s="3311">
        <v>16.0</v>
      </c>
      <c r="AC18" s="3312">
        <v>13.0</v>
      </c>
      <c r="AD18" s="3312">
        <v>4.0</v>
      </c>
    </row>
    <row r="19">
      <c r="A19" s="3167">
        <v>15.0</v>
      </c>
      <c r="B19" s="3223" t="s">
        <v>6167</v>
      </c>
      <c r="C19" s="3314" t="s">
        <v>144</v>
      </c>
      <c r="D19" s="3315" t="s">
        <v>911</v>
      </c>
      <c r="E19" s="3280">
        <v>29.0</v>
      </c>
      <c r="F19" s="201" t="s">
        <v>5705</v>
      </c>
      <c r="G19" s="3280">
        <v>35.0</v>
      </c>
      <c r="H19" s="201" t="s">
        <v>911</v>
      </c>
      <c r="I19" s="3280">
        <v>35.0</v>
      </c>
      <c r="J19" s="201" t="s">
        <v>6371</v>
      </c>
      <c r="K19" s="200">
        <v>45.0</v>
      </c>
      <c r="L19" s="199" t="s">
        <v>333</v>
      </c>
      <c r="M19" s="200">
        <v>7.0</v>
      </c>
      <c r="N19" s="199" t="s">
        <v>262</v>
      </c>
      <c r="O19" s="3285">
        <v>7.0</v>
      </c>
      <c r="P19" s="3315" t="s">
        <v>911</v>
      </c>
      <c r="Q19" s="3280">
        <v>29.0</v>
      </c>
      <c r="R19" s="201" t="s">
        <v>912</v>
      </c>
      <c r="S19" s="3280">
        <v>35.0</v>
      </c>
      <c r="T19" s="201" t="s">
        <v>914</v>
      </c>
      <c r="U19" s="3280">
        <v>35.0</v>
      </c>
      <c r="V19" s="201" t="s">
        <v>6371</v>
      </c>
      <c r="W19" s="200">
        <v>45.0</v>
      </c>
      <c r="X19" s="199" t="s">
        <v>333</v>
      </c>
      <c r="Y19" s="200">
        <v>7.0</v>
      </c>
      <c r="Z19" s="199" t="s">
        <v>262</v>
      </c>
      <c r="AA19" s="3285">
        <v>7.0</v>
      </c>
      <c r="AB19" s="3311">
        <v>17.0</v>
      </c>
      <c r="AC19" s="3312">
        <v>14.0</v>
      </c>
      <c r="AD19" s="3312" t="s">
        <v>504</v>
      </c>
    </row>
    <row r="20">
      <c r="A20" s="3167">
        <v>16.0</v>
      </c>
      <c r="B20" s="3223" t="s">
        <v>6169</v>
      </c>
      <c r="C20" s="3314" t="s">
        <v>144</v>
      </c>
      <c r="D20" s="3315" t="s">
        <v>911</v>
      </c>
      <c r="E20" s="3280">
        <v>29.0</v>
      </c>
      <c r="F20" s="201" t="s">
        <v>912</v>
      </c>
      <c r="G20" s="3280">
        <v>35.0</v>
      </c>
      <c r="H20" s="201" t="s">
        <v>911</v>
      </c>
      <c r="I20" s="3280">
        <v>35.0</v>
      </c>
      <c r="J20" s="201" t="s">
        <v>1083</v>
      </c>
      <c r="K20" s="200">
        <v>45.0</v>
      </c>
      <c r="L20" s="199" t="s">
        <v>120</v>
      </c>
      <c r="M20" s="200">
        <v>7.0</v>
      </c>
      <c r="N20" s="199" t="s">
        <v>111</v>
      </c>
      <c r="O20" s="3285">
        <v>7.0</v>
      </c>
      <c r="P20" s="3315" t="s">
        <v>911</v>
      </c>
      <c r="Q20" s="3280">
        <v>29.0</v>
      </c>
      <c r="R20" s="201" t="s">
        <v>912</v>
      </c>
      <c r="S20" s="3280">
        <v>35.0</v>
      </c>
      <c r="T20" s="201" t="s">
        <v>912</v>
      </c>
      <c r="U20" s="3280">
        <v>35.0</v>
      </c>
      <c r="V20" s="201" t="s">
        <v>911</v>
      </c>
      <c r="W20" s="200">
        <v>45.0</v>
      </c>
      <c r="X20" s="199" t="s">
        <v>308</v>
      </c>
      <c r="Y20" s="200">
        <v>7.0</v>
      </c>
      <c r="Z20" s="199" t="s">
        <v>788</v>
      </c>
      <c r="AA20" s="3285">
        <v>7.0</v>
      </c>
      <c r="AB20" s="3311">
        <v>18.0</v>
      </c>
      <c r="AC20" s="3312">
        <v>16.0</v>
      </c>
      <c r="AD20" s="3312">
        <v>15.0</v>
      </c>
    </row>
    <row r="21">
      <c r="A21" s="3167">
        <v>17.0</v>
      </c>
      <c r="B21" s="3223" t="s">
        <v>6170</v>
      </c>
      <c r="C21" s="3314" t="s">
        <v>144</v>
      </c>
      <c r="D21" s="3315" t="s">
        <v>911</v>
      </c>
      <c r="E21" s="3280">
        <v>29.0</v>
      </c>
      <c r="F21" s="201" t="s">
        <v>910</v>
      </c>
      <c r="G21" s="3280">
        <v>35.0</v>
      </c>
      <c r="H21" s="201" t="s">
        <v>910</v>
      </c>
      <c r="I21" s="3280">
        <v>35.0</v>
      </c>
      <c r="J21" s="201" t="s">
        <v>911</v>
      </c>
      <c r="K21" s="200">
        <v>45.0</v>
      </c>
      <c r="L21" s="199" t="s">
        <v>217</v>
      </c>
      <c r="M21" s="200">
        <v>7.0</v>
      </c>
      <c r="N21" s="199" t="s">
        <v>788</v>
      </c>
      <c r="O21" s="3285">
        <v>7.0</v>
      </c>
      <c r="P21" s="3315" t="s">
        <v>911</v>
      </c>
      <c r="Q21" s="3280">
        <v>29.0</v>
      </c>
      <c r="R21" s="201" t="s">
        <v>910</v>
      </c>
      <c r="S21" s="3280">
        <v>35.0</v>
      </c>
      <c r="T21" s="201" t="s">
        <v>910</v>
      </c>
      <c r="U21" s="3280">
        <v>35.0</v>
      </c>
      <c r="V21" s="201" t="s">
        <v>911</v>
      </c>
      <c r="W21" s="200">
        <v>45.0</v>
      </c>
      <c r="X21" s="199" t="s">
        <v>217</v>
      </c>
      <c r="Y21" s="200">
        <v>7.0</v>
      </c>
      <c r="Z21" s="199" t="s">
        <v>788</v>
      </c>
      <c r="AA21" s="3285">
        <v>7.0</v>
      </c>
      <c r="AB21" s="3311">
        <v>19.0</v>
      </c>
      <c r="AC21" s="3312">
        <v>17.0</v>
      </c>
      <c r="AD21" s="3312">
        <v>14.0</v>
      </c>
    </row>
    <row r="22">
      <c r="A22" s="3167">
        <v>18.0</v>
      </c>
      <c r="B22" s="3223" t="s">
        <v>6171</v>
      </c>
      <c r="C22" s="3314" t="s">
        <v>144</v>
      </c>
      <c r="D22" s="3315" t="s">
        <v>911</v>
      </c>
      <c r="E22" s="3280">
        <v>29.0</v>
      </c>
      <c r="F22" s="201" t="s">
        <v>5705</v>
      </c>
      <c r="G22" s="3280">
        <v>35.0</v>
      </c>
      <c r="H22" s="201" t="s">
        <v>911</v>
      </c>
      <c r="I22" s="3280">
        <v>35.0</v>
      </c>
      <c r="J22" s="201" t="s">
        <v>6371</v>
      </c>
      <c r="K22" s="200">
        <v>45.0</v>
      </c>
      <c r="L22" s="199" t="s">
        <v>333</v>
      </c>
      <c r="M22" s="2923">
        <f>6*1.176</f>
        <v>7.056</v>
      </c>
      <c r="N22" s="199" t="s">
        <v>262</v>
      </c>
      <c r="O22" s="3313">
        <f>6*1.176</f>
        <v>7.056</v>
      </c>
      <c r="P22" s="3315" t="s">
        <v>911</v>
      </c>
      <c r="Q22" s="3280">
        <v>29.0</v>
      </c>
      <c r="R22" s="201" t="s">
        <v>912</v>
      </c>
      <c r="S22" s="3280">
        <v>35.0</v>
      </c>
      <c r="T22" s="201" t="s">
        <v>914</v>
      </c>
      <c r="U22" s="3280">
        <v>35.0</v>
      </c>
      <c r="V22" s="201" t="s">
        <v>911</v>
      </c>
      <c r="W22" s="200">
        <v>45.0</v>
      </c>
      <c r="X22" s="199" t="s">
        <v>308</v>
      </c>
      <c r="Y22" s="2923">
        <f>6*1.176</f>
        <v>7.056</v>
      </c>
      <c r="Z22" s="199" t="s">
        <v>788</v>
      </c>
      <c r="AA22" s="3313">
        <f>6*1.176</f>
        <v>7.056</v>
      </c>
      <c r="AB22" s="3311">
        <v>20.0</v>
      </c>
      <c r="AC22" s="3312">
        <v>18.0</v>
      </c>
      <c r="AD22" s="3312">
        <v>43.0</v>
      </c>
    </row>
    <row r="23">
      <c r="A23" s="3167">
        <v>19.0</v>
      </c>
      <c r="B23" s="3223" t="s">
        <v>6174</v>
      </c>
      <c r="C23" s="3314" t="s">
        <v>144</v>
      </c>
      <c r="D23" s="3315" t="s">
        <v>911</v>
      </c>
      <c r="E23" s="3280">
        <v>29.0</v>
      </c>
      <c r="F23" s="201" t="s">
        <v>5066</v>
      </c>
      <c r="G23" s="3280">
        <v>35.0</v>
      </c>
      <c r="H23" s="201" t="s">
        <v>912</v>
      </c>
      <c r="I23" s="3280">
        <v>35.0</v>
      </c>
      <c r="J23" s="201" t="s">
        <v>911</v>
      </c>
      <c r="K23" s="200">
        <v>45.0</v>
      </c>
      <c r="L23" s="199" t="s">
        <v>308</v>
      </c>
      <c r="M23" s="200">
        <v>7.0</v>
      </c>
      <c r="N23" s="199" t="s">
        <v>788</v>
      </c>
      <c r="O23" s="3285">
        <v>7.0</v>
      </c>
      <c r="P23" s="3315" t="s">
        <v>911</v>
      </c>
      <c r="Q23" s="3280">
        <v>29.0</v>
      </c>
      <c r="R23" s="201" t="s">
        <v>912</v>
      </c>
      <c r="S23" s="3280">
        <v>35.0</v>
      </c>
      <c r="T23" s="201" t="s">
        <v>912</v>
      </c>
      <c r="U23" s="3280">
        <v>35.0</v>
      </c>
      <c r="V23" s="201" t="s">
        <v>911</v>
      </c>
      <c r="W23" s="200">
        <v>45.0</v>
      </c>
      <c r="X23" s="199" t="s">
        <v>308</v>
      </c>
      <c r="Y23" s="200">
        <v>7.0</v>
      </c>
      <c r="Z23" s="199" t="s">
        <v>788</v>
      </c>
      <c r="AA23" s="3285">
        <v>7.0</v>
      </c>
      <c r="AB23" s="3311">
        <v>21.0</v>
      </c>
      <c r="AC23" s="3312">
        <v>19.0</v>
      </c>
      <c r="AD23" s="3312" t="s">
        <v>504</v>
      </c>
    </row>
    <row r="24">
      <c r="A24" s="3167">
        <v>20.0</v>
      </c>
      <c r="B24" s="3223" t="s">
        <v>6175</v>
      </c>
      <c r="C24" s="3314" t="s">
        <v>144</v>
      </c>
      <c r="D24" s="3315" t="s">
        <v>911</v>
      </c>
      <c r="E24" s="3280">
        <v>29.0</v>
      </c>
      <c r="F24" s="201" t="s">
        <v>912</v>
      </c>
      <c r="G24" s="3280">
        <v>35.0</v>
      </c>
      <c r="H24" s="201" t="s">
        <v>910</v>
      </c>
      <c r="I24" s="3280">
        <v>35.0</v>
      </c>
      <c r="J24" s="201" t="s">
        <v>6371</v>
      </c>
      <c r="K24" s="200">
        <v>45.0</v>
      </c>
      <c r="L24" s="199" t="s">
        <v>120</v>
      </c>
      <c r="M24" s="200">
        <v>7.0</v>
      </c>
      <c r="N24" s="199" t="s">
        <v>262</v>
      </c>
      <c r="O24" s="3285">
        <v>7.0</v>
      </c>
      <c r="P24" s="3315" t="s">
        <v>911</v>
      </c>
      <c r="Q24" s="3280">
        <v>29.0</v>
      </c>
      <c r="R24" s="201" t="s">
        <v>912</v>
      </c>
      <c r="S24" s="3280">
        <v>35.0</v>
      </c>
      <c r="T24" s="201" t="s">
        <v>914</v>
      </c>
      <c r="U24" s="3280">
        <v>35.0</v>
      </c>
      <c r="V24" s="201" t="s">
        <v>914</v>
      </c>
      <c r="W24" s="200">
        <v>45.0</v>
      </c>
      <c r="X24" s="199" t="s">
        <v>120</v>
      </c>
      <c r="Y24" s="200">
        <v>7.0</v>
      </c>
      <c r="Z24" s="199" t="s">
        <v>537</v>
      </c>
      <c r="AA24" s="3285">
        <v>7.0</v>
      </c>
      <c r="AB24" s="3311">
        <v>22.0</v>
      </c>
      <c r="AC24" s="3312">
        <v>20.0</v>
      </c>
      <c r="AD24" s="3312">
        <v>29.0</v>
      </c>
    </row>
    <row r="25">
      <c r="A25" s="3167">
        <v>21.0</v>
      </c>
      <c r="B25" s="3223" t="s">
        <v>6177</v>
      </c>
      <c r="C25" s="3314" t="s">
        <v>144</v>
      </c>
      <c r="D25" s="3315" t="s">
        <v>911</v>
      </c>
      <c r="E25" s="3280">
        <v>29.0</v>
      </c>
      <c r="F25" s="201" t="s">
        <v>912</v>
      </c>
      <c r="G25" s="3280">
        <v>35.0</v>
      </c>
      <c r="H25" s="201" t="s">
        <v>912</v>
      </c>
      <c r="I25" s="3280">
        <v>35.0</v>
      </c>
      <c r="J25" s="201" t="s">
        <v>914</v>
      </c>
      <c r="K25" s="200">
        <v>45.0</v>
      </c>
      <c r="L25" s="199" t="s">
        <v>308</v>
      </c>
      <c r="M25" s="200">
        <v>7.0</v>
      </c>
      <c r="N25" s="199" t="s">
        <v>537</v>
      </c>
      <c r="O25" s="3285">
        <v>7.0</v>
      </c>
      <c r="P25" s="3315" t="s">
        <v>911</v>
      </c>
      <c r="Q25" s="3280">
        <v>29.0</v>
      </c>
      <c r="R25" s="201" t="s">
        <v>912</v>
      </c>
      <c r="S25" s="3280">
        <v>35.0</v>
      </c>
      <c r="T25" s="201" t="s">
        <v>914</v>
      </c>
      <c r="U25" s="3280">
        <v>35.0</v>
      </c>
      <c r="V25" s="201" t="s">
        <v>1083</v>
      </c>
      <c r="W25" s="200">
        <v>45.0</v>
      </c>
      <c r="X25" s="199" t="s">
        <v>308</v>
      </c>
      <c r="Y25" s="200">
        <v>7.0</v>
      </c>
      <c r="Z25" s="199" t="s">
        <v>111</v>
      </c>
      <c r="AA25" s="3285">
        <v>7.0</v>
      </c>
      <c r="AB25" s="3311">
        <v>23.0</v>
      </c>
      <c r="AC25" s="3312">
        <v>21.0</v>
      </c>
      <c r="AD25" s="3312">
        <v>22.0</v>
      </c>
    </row>
    <row r="26">
      <c r="A26" s="3167" t="s">
        <v>1586</v>
      </c>
      <c r="B26" s="3223" t="s">
        <v>6178</v>
      </c>
      <c r="C26" s="3314" t="s">
        <v>144</v>
      </c>
      <c r="D26" s="3315" t="s">
        <v>911</v>
      </c>
      <c r="E26" s="3280">
        <v>29.0</v>
      </c>
      <c r="F26" s="201" t="s">
        <v>912</v>
      </c>
      <c r="G26" s="3280">
        <v>35.0</v>
      </c>
      <c r="H26" s="201" t="s">
        <v>912</v>
      </c>
      <c r="I26" s="3280">
        <v>35.0</v>
      </c>
      <c r="J26" s="201" t="s">
        <v>914</v>
      </c>
      <c r="K26" s="200">
        <v>45.0</v>
      </c>
      <c r="L26" s="199" t="s">
        <v>308</v>
      </c>
      <c r="M26" s="200">
        <v>7.0</v>
      </c>
      <c r="N26" s="199" t="s">
        <v>537</v>
      </c>
      <c r="O26" s="3285">
        <v>7.0</v>
      </c>
      <c r="P26" s="3315" t="s">
        <v>911</v>
      </c>
      <c r="Q26" s="3280">
        <v>29.0</v>
      </c>
      <c r="R26" s="201" t="s">
        <v>912</v>
      </c>
      <c r="S26" s="3280">
        <v>35.0</v>
      </c>
      <c r="T26" s="201" t="s">
        <v>912</v>
      </c>
      <c r="U26" s="3280">
        <v>35.0</v>
      </c>
      <c r="V26" s="201" t="s">
        <v>1083</v>
      </c>
      <c r="W26" s="200">
        <v>45.0</v>
      </c>
      <c r="X26" s="199" t="s">
        <v>308</v>
      </c>
      <c r="Y26" s="200">
        <v>7.0</v>
      </c>
      <c r="Z26" s="199" t="s">
        <v>111</v>
      </c>
      <c r="AA26" s="3285">
        <v>7.0</v>
      </c>
      <c r="AB26" s="3311">
        <v>24.0</v>
      </c>
      <c r="AC26" s="3312">
        <v>74.0</v>
      </c>
      <c r="AD26" s="3312">
        <v>45.0</v>
      </c>
    </row>
    <row r="27">
      <c r="A27" s="3167">
        <v>22.0</v>
      </c>
      <c r="B27" s="3223" t="s">
        <v>6179</v>
      </c>
      <c r="C27" s="3314" t="s">
        <v>144</v>
      </c>
      <c r="D27" s="3315" t="s">
        <v>911</v>
      </c>
      <c r="E27" s="3280">
        <v>29.0</v>
      </c>
      <c r="F27" s="201" t="s">
        <v>914</v>
      </c>
      <c r="G27" s="3280">
        <v>35.0</v>
      </c>
      <c r="H27" s="201" t="s">
        <v>1559</v>
      </c>
      <c r="I27" s="3280">
        <v>35.0</v>
      </c>
      <c r="J27" s="201" t="s">
        <v>5705</v>
      </c>
      <c r="K27" s="200">
        <v>45.0</v>
      </c>
      <c r="L27" s="199" t="s">
        <v>217</v>
      </c>
      <c r="M27" s="200">
        <v>7.0</v>
      </c>
      <c r="N27" s="199" t="s">
        <v>379</v>
      </c>
      <c r="O27" s="3285">
        <v>7.0</v>
      </c>
      <c r="P27" s="3315" t="s">
        <v>911</v>
      </c>
      <c r="Q27" s="3280">
        <v>29.0</v>
      </c>
      <c r="R27" s="201" t="s">
        <v>912</v>
      </c>
      <c r="S27" s="3280">
        <v>35.0</v>
      </c>
      <c r="T27" s="201" t="s">
        <v>910</v>
      </c>
      <c r="U27" s="3280">
        <v>35.0</v>
      </c>
      <c r="V27" s="201" t="s">
        <v>5705</v>
      </c>
      <c r="W27" s="200">
        <v>45.0</v>
      </c>
      <c r="X27" s="199" t="s">
        <v>217</v>
      </c>
      <c r="Y27" s="200">
        <v>7.0</v>
      </c>
      <c r="Z27" s="199" t="s">
        <v>379</v>
      </c>
      <c r="AA27" s="3285">
        <v>7.0</v>
      </c>
      <c r="AB27" s="3311">
        <v>25.0</v>
      </c>
      <c r="AC27" s="3312">
        <v>22.0</v>
      </c>
      <c r="AD27" s="3312" t="s">
        <v>504</v>
      </c>
    </row>
    <row r="28">
      <c r="A28" s="3167">
        <v>23.0</v>
      </c>
      <c r="B28" s="3231" t="s">
        <v>6180</v>
      </c>
      <c r="C28" s="3314" t="s">
        <v>144</v>
      </c>
      <c r="D28" s="3315" t="s">
        <v>911</v>
      </c>
      <c r="E28" s="3280">
        <v>29.0</v>
      </c>
      <c r="F28" s="201" t="s">
        <v>1083</v>
      </c>
      <c r="G28" s="3280">
        <v>35.0</v>
      </c>
      <c r="H28" s="201" t="s">
        <v>912</v>
      </c>
      <c r="I28" s="3280">
        <v>35.0</v>
      </c>
      <c r="J28" s="201" t="s">
        <v>911</v>
      </c>
      <c r="K28" s="200">
        <v>45.0</v>
      </c>
      <c r="L28" s="199" t="s">
        <v>217</v>
      </c>
      <c r="M28" s="200">
        <v>7.0</v>
      </c>
      <c r="N28" s="199" t="s">
        <v>788</v>
      </c>
      <c r="O28" s="3285">
        <v>7.0</v>
      </c>
      <c r="P28" s="3315" t="s">
        <v>911</v>
      </c>
      <c r="Q28" s="3280">
        <v>29.0</v>
      </c>
      <c r="R28" s="201" t="s">
        <v>912</v>
      </c>
      <c r="S28" s="3280">
        <v>35.0</v>
      </c>
      <c r="T28" s="201" t="s">
        <v>6371</v>
      </c>
      <c r="U28" s="3280">
        <v>35.0</v>
      </c>
      <c r="V28" s="201" t="s">
        <v>914</v>
      </c>
      <c r="W28" s="200">
        <v>45.0</v>
      </c>
      <c r="X28" s="199" t="s">
        <v>308</v>
      </c>
      <c r="Y28" s="200">
        <v>7.0</v>
      </c>
      <c r="Z28" s="199" t="s">
        <v>537</v>
      </c>
      <c r="AA28" s="3285">
        <v>7.0</v>
      </c>
      <c r="AB28" s="3311">
        <v>26.0</v>
      </c>
      <c r="AC28" s="3312">
        <v>23.0</v>
      </c>
      <c r="AD28" s="3312">
        <v>16.0</v>
      </c>
    </row>
    <row r="29">
      <c r="A29" s="3167">
        <v>24.0</v>
      </c>
      <c r="B29" s="3223" t="s">
        <v>6182</v>
      </c>
      <c r="C29" s="3314" t="s">
        <v>144</v>
      </c>
      <c r="D29" s="3315" t="s">
        <v>911</v>
      </c>
      <c r="E29" s="3280">
        <v>29.0</v>
      </c>
      <c r="F29" s="201" t="s">
        <v>911</v>
      </c>
      <c r="G29" s="3280">
        <v>35.0</v>
      </c>
      <c r="H29" s="201" t="s">
        <v>911</v>
      </c>
      <c r="I29" s="3280">
        <v>35.0</v>
      </c>
      <c r="J29" s="201" t="s">
        <v>6371</v>
      </c>
      <c r="K29" s="200">
        <v>45.0</v>
      </c>
      <c r="L29" s="199" t="s">
        <v>333</v>
      </c>
      <c r="M29" s="200">
        <v>7.0</v>
      </c>
      <c r="N29" s="199" t="s">
        <v>262</v>
      </c>
      <c r="O29" s="3285">
        <v>7.0</v>
      </c>
      <c r="P29" s="3315" t="s">
        <v>911</v>
      </c>
      <c r="Q29" s="3280">
        <v>29.0</v>
      </c>
      <c r="R29" s="201" t="s">
        <v>911</v>
      </c>
      <c r="S29" s="3280">
        <v>35.0</v>
      </c>
      <c r="T29" s="201" t="s">
        <v>911</v>
      </c>
      <c r="U29" s="3280">
        <v>35.0</v>
      </c>
      <c r="V29" s="201" t="s">
        <v>6371</v>
      </c>
      <c r="W29" s="200">
        <v>45.0</v>
      </c>
      <c r="X29" s="199" t="s">
        <v>333</v>
      </c>
      <c r="Y29" s="200">
        <v>7.0</v>
      </c>
      <c r="Z29" s="199" t="s">
        <v>262</v>
      </c>
      <c r="AA29" s="3285">
        <v>7.0</v>
      </c>
      <c r="AB29" s="3311">
        <v>27.0</v>
      </c>
      <c r="AC29" s="3312">
        <v>24.0</v>
      </c>
      <c r="AD29" s="3312">
        <v>49.0</v>
      </c>
    </row>
    <row r="30">
      <c r="A30" s="3167">
        <v>25.0</v>
      </c>
      <c r="B30" s="3223" t="s">
        <v>6184</v>
      </c>
      <c r="C30" s="3314" t="s">
        <v>144</v>
      </c>
      <c r="D30" s="3315" t="s">
        <v>911</v>
      </c>
      <c r="E30" s="3280">
        <v>29.0</v>
      </c>
      <c r="F30" s="201" t="s">
        <v>912</v>
      </c>
      <c r="G30" s="3280">
        <v>35.0</v>
      </c>
      <c r="H30" s="201" t="s">
        <v>912</v>
      </c>
      <c r="I30" s="3280">
        <v>35.0</v>
      </c>
      <c r="J30" s="201" t="s">
        <v>914</v>
      </c>
      <c r="K30" s="200">
        <v>45.0</v>
      </c>
      <c r="L30" s="199" t="s">
        <v>308</v>
      </c>
      <c r="M30" s="200">
        <v>7.0</v>
      </c>
      <c r="N30" s="199" t="s">
        <v>537</v>
      </c>
      <c r="O30" s="3285">
        <v>7.0</v>
      </c>
      <c r="P30" s="3315" t="s">
        <v>911</v>
      </c>
      <c r="Q30" s="3280">
        <v>29.0</v>
      </c>
      <c r="R30" s="201" t="s">
        <v>912</v>
      </c>
      <c r="S30" s="3280">
        <v>35.0</v>
      </c>
      <c r="T30" s="201" t="s">
        <v>912</v>
      </c>
      <c r="U30" s="3280">
        <v>35.0</v>
      </c>
      <c r="V30" s="201" t="s">
        <v>911</v>
      </c>
      <c r="W30" s="200">
        <v>45.0</v>
      </c>
      <c r="X30" s="199" t="s">
        <v>308</v>
      </c>
      <c r="Y30" s="200">
        <v>7.0</v>
      </c>
      <c r="Z30" s="199" t="s">
        <v>788</v>
      </c>
      <c r="AA30" s="3285">
        <v>7.0</v>
      </c>
      <c r="AB30" s="3311">
        <v>28.0</v>
      </c>
      <c r="AC30" s="3312">
        <v>25.0</v>
      </c>
      <c r="AD30" s="3312">
        <v>51.0</v>
      </c>
    </row>
    <row r="31">
      <c r="A31" s="3167" t="s">
        <v>1978</v>
      </c>
      <c r="B31" s="3223" t="s">
        <v>6185</v>
      </c>
      <c r="C31" s="3314" t="s">
        <v>144</v>
      </c>
      <c r="D31" s="3315" t="s">
        <v>911</v>
      </c>
      <c r="E31" s="3280">
        <v>29.0</v>
      </c>
      <c r="F31" s="201" t="s">
        <v>912</v>
      </c>
      <c r="G31" s="3280">
        <v>35.0</v>
      </c>
      <c r="H31" s="201" t="s">
        <v>912</v>
      </c>
      <c r="I31" s="3280">
        <v>35.0</v>
      </c>
      <c r="J31" s="201" t="s">
        <v>914</v>
      </c>
      <c r="K31" s="200">
        <v>45.0</v>
      </c>
      <c r="L31" s="199" t="s">
        <v>308</v>
      </c>
      <c r="M31" s="200">
        <v>7.0</v>
      </c>
      <c r="N31" s="199" t="s">
        <v>537</v>
      </c>
      <c r="O31" s="3285">
        <v>7.0</v>
      </c>
      <c r="P31" s="3315" t="s">
        <v>911</v>
      </c>
      <c r="Q31" s="3280">
        <v>29.0</v>
      </c>
      <c r="R31" s="201" t="s">
        <v>912</v>
      </c>
      <c r="S31" s="3280">
        <v>35.0</v>
      </c>
      <c r="T31" s="201" t="s">
        <v>912</v>
      </c>
      <c r="U31" s="3280">
        <v>35.0</v>
      </c>
      <c r="V31" s="201" t="s">
        <v>911</v>
      </c>
      <c r="W31" s="200">
        <v>45.0</v>
      </c>
      <c r="X31" s="199" t="s">
        <v>308</v>
      </c>
      <c r="Y31" s="200">
        <v>7.0</v>
      </c>
      <c r="Z31" s="199" t="s">
        <v>788</v>
      </c>
      <c r="AA31" s="3285">
        <v>7.0</v>
      </c>
      <c r="AB31" s="3311">
        <v>29.0</v>
      </c>
      <c r="AC31" s="3312">
        <v>75.0</v>
      </c>
      <c r="AD31" s="3312" t="s">
        <v>504</v>
      </c>
    </row>
    <row r="32">
      <c r="A32" s="3167">
        <v>26.0</v>
      </c>
      <c r="B32" s="3213" t="s">
        <v>6188</v>
      </c>
      <c r="C32" s="3314" t="s">
        <v>144</v>
      </c>
      <c r="D32" s="3315" t="s">
        <v>911</v>
      </c>
      <c r="E32" s="3280">
        <v>29.0</v>
      </c>
      <c r="F32" s="201" t="s">
        <v>910</v>
      </c>
      <c r="G32" s="3280">
        <v>35.0</v>
      </c>
      <c r="H32" s="201" t="s">
        <v>910</v>
      </c>
      <c r="I32" s="3280">
        <v>35.0</v>
      </c>
      <c r="J32" s="201" t="s">
        <v>911</v>
      </c>
      <c r="K32" s="200">
        <v>45.0</v>
      </c>
      <c r="L32" s="199" t="s">
        <v>308</v>
      </c>
      <c r="M32" s="200">
        <v>7.0</v>
      </c>
      <c r="N32" s="199" t="s">
        <v>788</v>
      </c>
      <c r="O32" s="3285">
        <v>7.0</v>
      </c>
      <c r="P32" s="3315" t="s">
        <v>911</v>
      </c>
      <c r="Q32" s="3280">
        <v>29.0</v>
      </c>
      <c r="R32" s="201" t="s">
        <v>910</v>
      </c>
      <c r="S32" s="3280">
        <v>35.0</v>
      </c>
      <c r="T32" s="201" t="s">
        <v>910</v>
      </c>
      <c r="U32" s="3280">
        <v>35.0</v>
      </c>
      <c r="V32" s="201" t="s">
        <v>911</v>
      </c>
      <c r="W32" s="200">
        <v>45.0</v>
      </c>
      <c r="X32" s="199" t="s">
        <v>308</v>
      </c>
      <c r="Y32" s="200">
        <v>7.0</v>
      </c>
      <c r="Z32" s="199" t="s">
        <v>788</v>
      </c>
      <c r="AA32" s="3285">
        <v>7.0</v>
      </c>
      <c r="AB32" s="3311">
        <v>30.0</v>
      </c>
      <c r="AC32" s="3312">
        <v>26.0</v>
      </c>
      <c r="AD32" s="3312">
        <v>11.0</v>
      </c>
    </row>
    <row r="33">
      <c r="A33" s="3167">
        <v>27.0</v>
      </c>
      <c r="B33" s="3223" t="s">
        <v>6189</v>
      </c>
      <c r="C33" s="3314" t="s">
        <v>144</v>
      </c>
      <c r="D33" s="3315" t="s">
        <v>911</v>
      </c>
      <c r="E33" s="3280">
        <v>29.0</v>
      </c>
      <c r="F33" s="201" t="s">
        <v>914</v>
      </c>
      <c r="G33" s="3280">
        <v>35.0</v>
      </c>
      <c r="H33" s="201" t="s">
        <v>1559</v>
      </c>
      <c r="I33" s="3280">
        <v>35.0</v>
      </c>
      <c r="J33" s="201" t="s">
        <v>6371</v>
      </c>
      <c r="K33" s="200">
        <v>45.0</v>
      </c>
      <c r="L33" s="199" t="s">
        <v>308</v>
      </c>
      <c r="M33" s="200">
        <v>7.0</v>
      </c>
      <c r="N33" s="199" t="s">
        <v>262</v>
      </c>
      <c r="O33" s="3285">
        <v>7.0</v>
      </c>
      <c r="P33" s="3315" t="s">
        <v>911</v>
      </c>
      <c r="Q33" s="3280">
        <v>29.0</v>
      </c>
      <c r="R33" s="201" t="s">
        <v>912</v>
      </c>
      <c r="S33" s="3280">
        <v>35.0</v>
      </c>
      <c r="T33" s="201" t="s">
        <v>6371</v>
      </c>
      <c r="U33" s="3280">
        <v>35.0</v>
      </c>
      <c r="V33" s="201" t="s">
        <v>6371</v>
      </c>
      <c r="W33" s="200">
        <v>45.0</v>
      </c>
      <c r="X33" s="199" t="s">
        <v>308</v>
      </c>
      <c r="Y33" s="200">
        <v>7.0</v>
      </c>
      <c r="Z33" s="199" t="s">
        <v>262</v>
      </c>
      <c r="AA33" s="3285">
        <v>7.0</v>
      </c>
      <c r="AB33" s="3311">
        <v>31.0</v>
      </c>
      <c r="AC33" s="3312">
        <v>27.0</v>
      </c>
      <c r="AD33" s="3312">
        <v>27.0</v>
      </c>
    </row>
    <row r="34">
      <c r="A34" s="3167">
        <v>28.0</v>
      </c>
      <c r="B34" s="3223" t="s">
        <v>6191</v>
      </c>
      <c r="C34" s="3314" t="s">
        <v>144</v>
      </c>
      <c r="D34" s="3315" t="s">
        <v>911</v>
      </c>
      <c r="E34" s="3280">
        <v>29.0</v>
      </c>
      <c r="F34" s="201" t="s">
        <v>914</v>
      </c>
      <c r="G34" s="3280">
        <v>35.0</v>
      </c>
      <c r="H34" s="201" t="s">
        <v>1559</v>
      </c>
      <c r="I34" s="3280">
        <v>35.0</v>
      </c>
      <c r="J34" s="201" t="s">
        <v>6371</v>
      </c>
      <c r="K34" s="200">
        <v>45.0</v>
      </c>
      <c r="L34" s="199" t="s">
        <v>120</v>
      </c>
      <c r="M34" s="200">
        <v>7.0</v>
      </c>
      <c r="N34" s="199" t="s">
        <v>262</v>
      </c>
      <c r="O34" s="3285">
        <v>7.0</v>
      </c>
      <c r="P34" s="3315" t="s">
        <v>911</v>
      </c>
      <c r="Q34" s="3280">
        <v>29.0</v>
      </c>
      <c r="R34" s="201" t="s">
        <v>912</v>
      </c>
      <c r="S34" s="3280">
        <v>35.0</v>
      </c>
      <c r="T34" s="201" t="s">
        <v>6371</v>
      </c>
      <c r="U34" s="3280">
        <v>35.0</v>
      </c>
      <c r="V34" s="201" t="s">
        <v>6371</v>
      </c>
      <c r="W34" s="200">
        <v>45.0</v>
      </c>
      <c r="X34" s="199" t="s">
        <v>120</v>
      </c>
      <c r="Y34" s="200">
        <v>7.0</v>
      </c>
      <c r="Z34" s="199" t="s">
        <v>262</v>
      </c>
      <c r="AA34" s="3285">
        <v>7.0</v>
      </c>
      <c r="AB34" s="3311">
        <v>32.0</v>
      </c>
      <c r="AC34" s="3312">
        <v>28.0</v>
      </c>
      <c r="AD34" s="3312">
        <v>20.0</v>
      </c>
    </row>
    <row r="35">
      <c r="A35" s="3167" t="s">
        <v>2155</v>
      </c>
      <c r="B35" s="3223" t="s">
        <v>6192</v>
      </c>
      <c r="C35" s="3314" t="s">
        <v>144</v>
      </c>
      <c r="D35" s="3315" t="s">
        <v>911</v>
      </c>
      <c r="E35" s="3280">
        <v>29.0</v>
      </c>
      <c r="F35" s="201" t="s">
        <v>914</v>
      </c>
      <c r="G35" s="3280">
        <v>35.0</v>
      </c>
      <c r="H35" s="201" t="s">
        <v>1559</v>
      </c>
      <c r="I35" s="3280">
        <v>35.0</v>
      </c>
      <c r="J35" s="201" t="s">
        <v>6371</v>
      </c>
      <c r="K35" s="200">
        <v>45.0</v>
      </c>
      <c r="L35" s="199" t="s">
        <v>120</v>
      </c>
      <c r="M35" s="200">
        <v>7.0</v>
      </c>
      <c r="N35" s="199" t="s">
        <v>262</v>
      </c>
      <c r="O35" s="3285">
        <v>7.0</v>
      </c>
      <c r="P35" s="3315" t="s">
        <v>911</v>
      </c>
      <c r="Q35" s="3280">
        <v>29.0</v>
      </c>
      <c r="R35" s="201" t="s">
        <v>912</v>
      </c>
      <c r="S35" s="3280">
        <v>35.0</v>
      </c>
      <c r="T35" s="201" t="s">
        <v>6371</v>
      </c>
      <c r="U35" s="3280">
        <v>35.0</v>
      </c>
      <c r="V35" s="201" t="s">
        <v>6371</v>
      </c>
      <c r="W35" s="200">
        <v>45.0</v>
      </c>
      <c r="X35" s="199" t="s">
        <v>120</v>
      </c>
      <c r="Y35" s="200">
        <v>7.0</v>
      </c>
      <c r="Z35" s="199" t="s">
        <v>262</v>
      </c>
      <c r="AA35" s="3285">
        <v>7.0</v>
      </c>
      <c r="AB35" s="3311">
        <v>33.0</v>
      </c>
      <c r="AC35" s="3312">
        <v>76.0</v>
      </c>
      <c r="AD35" s="3312">
        <v>44.0</v>
      </c>
    </row>
    <row r="36">
      <c r="A36" s="3167">
        <v>29.0</v>
      </c>
      <c r="B36" s="3213" t="s">
        <v>6193</v>
      </c>
      <c r="C36" s="3314" t="s">
        <v>144</v>
      </c>
      <c r="D36" s="3315" t="s">
        <v>911</v>
      </c>
      <c r="E36" s="3280">
        <v>29.0</v>
      </c>
      <c r="F36" s="201" t="s">
        <v>911</v>
      </c>
      <c r="G36" s="3280">
        <v>35.0</v>
      </c>
      <c r="H36" s="201" t="s">
        <v>911</v>
      </c>
      <c r="I36" s="3280">
        <v>35.0</v>
      </c>
      <c r="J36" s="201" t="s">
        <v>914</v>
      </c>
      <c r="K36" s="200">
        <v>45.0</v>
      </c>
      <c r="L36" s="199" t="s">
        <v>120</v>
      </c>
      <c r="M36" s="200">
        <v>7.0</v>
      </c>
      <c r="N36" s="199" t="s">
        <v>537</v>
      </c>
      <c r="O36" s="3285">
        <v>7.0</v>
      </c>
      <c r="P36" s="3315" t="s">
        <v>911</v>
      </c>
      <c r="Q36" s="3280">
        <v>29.0</v>
      </c>
      <c r="R36" s="201" t="s">
        <v>911</v>
      </c>
      <c r="S36" s="3280">
        <v>35.0</v>
      </c>
      <c r="T36" s="201" t="s">
        <v>911</v>
      </c>
      <c r="U36" s="3280">
        <v>35.0</v>
      </c>
      <c r="V36" s="201" t="s">
        <v>911</v>
      </c>
      <c r="W36" s="200">
        <v>45.0</v>
      </c>
      <c r="X36" s="199" t="s">
        <v>308</v>
      </c>
      <c r="Y36" s="200">
        <v>7.0</v>
      </c>
      <c r="Z36" s="199" t="s">
        <v>788</v>
      </c>
      <c r="AA36" s="3285">
        <v>7.0</v>
      </c>
      <c r="AB36" s="3311">
        <v>34.0</v>
      </c>
      <c r="AC36" s="3312">
        <v>29.0</v>
      </c>
      <c r="AD36" s="3312">
        <v>19.0</v>
      </c>
    </row>
    <row r="37">
      <c r="A37" s="3167">
        <v>30.0</v>
      </c>
      <c r="B37" s="3223" t="s">
        <v>6194</v>
      </c>
      <c r="C37" s="3314" t="s">
        <v>144</v>
      </c>
      <c r="D37" s="3315" t="s">
        <v>911</v>
      </c>
      <c r="E37" s="3280">
        <v>29.0</v>
      </c>
      <c r="F37" s="201" t="s">
        <v>5705</v>
      </c>
      <c r="G37" s="3280">
        <v>35.0</v>
      </c>
      <c r="H37" s="201" t="s">
        <v>5705</v>
      </c>
      <c r="I37" s="3280">
        <v>35.0</v>
      </c>
      <c r="J37" s="201" t="s">
        <v>911</v>
      </c>
      <c r="K37" s="200">
        <v>45.0</v>
      </c>
      <c r="L37" s="199" t="s">
        <v>217</v>
      </c>
      <c r="M37" s="200">
        <v>7.0</v>
      </c>
      <c r="N37" s="199" t="s">
        <v>788</v>
      </c>
      <c r="O37" s="3285">
        <v>7.0</v>
      </c>
      <c r="P37" s="3315" t="s">
        <v>911</v>
      </c>
      <c r="Q37" s="3280">
        <v>29.0</v>
      </c>
      <c r="R37" s="201" t="s">
        <v>5705</v>
      </c>
      <c r="S37" s="3280">
        <v>35.0</v>
      </c>
      <c r="T37" s="201" t="s">
        <v>5705</v>
      </c>
      <c r="U37" s="3280">
        <v>35.0</v>
      </c>
      <c r="V37" s="201" t="s">
        <v>911</v>
      </c>
      <c r="W37" s="200">
        <v>45.0</v>
      </c>
      <c r="X37" s="199" t="s">
        <v>217</v>
      </c>
      <c r="Y37" s="200">
        <v>7.0</v>
      </c>
      <c r="Z37" s="199" t="s">
        <v>788</v>
      </c>
      <c r="AA37" s="3285">
        <v>7.0</v>
      </c>
      <c r="AB37" s="3311">
        <v>35.0</v>
      </c>
      <c r="AC37" s="3312">
        <v>30.0</v>
      </c>
      <c r="AD37" s="3312">
        <v>8.0</v>
      </c>
    </row>
    <row r="38">
      <c r="A38" s="3167">
        <v>31.0</v>
      </c>
      <c r="B38" s="3223" t="s">
        <v>6195</v>
      </c>
      <c r="C38" s="3314" t="s">
        <v>144</v>
      </c>
      <c r="D38" s="3315" t="s">
        <v>911</v>
      </c>
      <c r="E38" s="3280">
        <v>29.0</v>
      </c>
      <c r="F38" s="201" t="s">
        <v>5705</v>
      </c>
      <c r="G38" s="3280">
        <v>35.0</v>
      </c>
      <c r="H38" s="201" t="s">
        <v>911</v>
      </c>
      <c r="I38" s="3280">
        <v>35.0</v>
      </c>
      <c r="J38" s="201" t="s">
        <v>910</v>
      </c>
      <c r="K38" s="200">
        <v>45.0</v>
      </c>
      <c r="L38" s="199" t="s">
        <v>438</v>
      </c>
      <c r="M38" s="200">
        <v>7.0</v>
      </c>
      <c r="N38" s="199" t="s">
        <v>333</v>
      </c>
      <c r="O38" s="3285">
        <v>7.0</v>
      </c>
      <c r="P38" s="3315" t="s">
        <v>911</v>
      </c>
      <c r="Q38" s="3280">
        <v>29.0</v>
      </c>
      <c r="R38" s="201" t="s">
        <v>912</v>
      </c>
      <c r="S38" s="3280">
        <v>35.0</v>
      </c>
      <c r="T38" s="201" t="s">
        <v>914</v>
      </c>
      <c r="U38" s="3280">
        <v>35.0</v>
      </c>
      <c r="V38" s="201" t="s">
        <v>2212</v>
      </c>
      <c r="W38" s="200">
        <v>45.0</v>
      </c>
      <c r="X38" s="199" t="s">
        <v>308</v>
      </c>
      <c r="Y38" s="200">
        <v>7.0</v>
      </c>
      <c r="Z38" s="199" t="s">
        <v>419</v>
      </c>
      <c r="AA38" s="3285">
        <v>7.0</v>
      </c>
      <c r="AB38" s="3311">
        <v>36.0</v>
      </c>
      <c r="AC38" s="3312">
        <v>31.0</v>
      </c>
      <c r="AD38" s="3312" t="s">
        <v>504</v>
      </c>
    </row>
    <row r="39">
      <c r="A39" s="3167">
        <v>32.0</v>
      </c>
      <c r="B39" s="3223" t="s">
        <v>6196</v>
      </c>
      <c r="C39" s="3314" t="s">
        <v>144</v>
      </c>
      <c r="D39" s="3315" t="s">
        <v>911</v>
      </c>
      <c r="E39" s="3280">
        <v>29.0</v>
      </c>
      <c r="F39" s="201" t="s">
        <v>911</v>
      </c>
      <c r="G39" s="3280">
        <v>35.0</v>
      </c>
      <c r="H39" s="201" t="s">
        <v>911</v>
      </c>
      <c r="I39" s="3280">
        <v>35.0</v>
      </c>
      <c r="J39" s="201" t="s">
        <v>911</v>
      </c>
      <c r="K39" s="200">
        <v>45.0</v>
      </c>
      <c r="L39" s="199" t="s">
        <v>217</v>
      </c>
      <c r="M39" s="200">
        <v>7.0</v>
      </c>
      <c r="N39" s="199" t="s">
        <v>788</v>
      </c>
      <c r="O39" s="3285">
        <v>7.0</v>
      </c>
      <c r="P39" s="3315" t="s">
        <v>911</v>
      </c>
      <c r="Q39" s="3280">
        <v>29.0</v>
      </c>
      <c r="R39" s="201" t="s">
        <v>911</v>
      </c>
      <c r="S39" s="3280">
        <v>35.0</v>
      </c>
      <c r="T39" s="201" t="s">
        <v>911</v>
      </c>
      <c r="U39" s="3280">
        <v>35.0</v>
      </c>
      <c r="V39" s="201" t="s">
        <v>911</v>
      </c>
      <c r="W39" s="200">
        <v>45.0</v>
      </c>
      <c r="X39" s="199" t="s">
        <v>217</v>
      </c>
      <c r="Y39" s="200">
        <v>7.0</v>
      </c>
      <c r="Z39" s="199" t="s">
        <v>788</v>
      </c>
      <c r="AA39" s="3285">
        <v>7.0</v>
      </c>
      <c r="AB39" s="3311">
        <v>37.0</v>
      </c>
      <c r="AC39" s="3312">
        <v>32.0</v>
      </c>
      <c r="AD39" s="3312">
        <v>23.0</v>
      </c>
    </row>
    <row r="40">
      <c r="A40" s="3167">
        <v>33.0</v>
      </c>
      <c r="B40" s="3213" t="s">
        <v>6197</v>
      </c>
      <c r="C40" s="3314" t="s">
        <v>144</v>
      </c>
      <c r="D40" s="3315" t="s">
        <v>911</v>
      </c>
      <c r="E40" s="3280">
        <v>29.0</v>
      </c>
      <c r="F40" s="201" t="s">
        <v>5705</v>
      </c>
      <c r="G40" s="3280">
        <v>35.0</v>
      </c>
      <c r="H40" s="201" t="s">
        <v>911</v>
      </c>
      <c r="I40" s="3280">
        <v>35.0</v>
      </c>
      <c r="J40" s="201" t="s">
        <v>6371</v>
      </c>
      <c r="K40" s="200">
        <v>45.0</v>
      </c>
      <c r="L40" s="199" t="s">
        <v>333</v>
      </c>
      <c r="M40" s="200">
        <v>7.0</v>
      </c>
      <c r="N40" s="199" t="s">
        <v>262</v>
      </c>
      <c r="O40" s="3285">
        <v>7.0</v>
      </c>
      <c r="P40" s="3315" t="s">
        <v>911</v>
      </c>
      <c r="Q40" s="3280">
        <v>29.0</v>
      </c>
      <c r="R40" s="201" t="s">
        <v>912</v>
      </c>
      <c r="S40" s="3280">
        <v>35.0</v>
      </c>
      <c r="T40" s="201" t="s">
        <v>914</v>
      </c>
      <c r="U40" s="3280">
        <v>35.0</v>
      </c>
      <c r="V40" s="201" t="s">
        <v>6371</v>
      </c>
      <c r="W40" s="200">
        <v>45.0</v>
      </c>
      <c r="X40" s="199" t="s">
        <v>333</v>
      </c>
      <c r="Y40" s="200">
        <v>7.0</v>
      </c>
      <c r="Z40" s="199" t="s">
        <v>262</v>
      </c>
      <c r="AA40" s="3285">
        <v>7.0</v>
      </c>
      <c r="AB40" s="3311">
        <v>38.0</v>
      </c>
      <c r="AC40" s="3312">
        <v>33.0</v>
      </c>
      <c r="AD40" s="3312" t="s">
        <v>504</v>
      </c>
    </row>
    <row r="41">
      <c r="A41" s="3167">
        <v>34.0</v>
      </c>
      <c r="B41" s="3223" t="s">
        <v>6198</v>
      </c>
      <c r="C41" s="3314" t="s">
        <v>144</v>
      </c>
      <c r="D41" s="3315" t="s">
        <v>911</v>
      </c>
      <c r="E41" s="3280">
        <v>29.0</v>
      </c>
      <c r="F41" s="201" t="s">
        <v>5705</v>
      </c>
      <c r="G41" s="3280">
        <v>35.0</v>
      </c>
      <c r="H41" s="201" t="s">
        <v>911</v>
      </c>
      <c r="I41" s="3280">
        <v>35.0</v>
      </c>
      <c r="J41" s="201" t="s">
        <v>1083</v>
      </c>
      <c r="K41" s="200">
        <v>45.0</v>
      </c>
      <c r="L41" s="199" t="s">
        <v>120</v>
      </c>
      <c r="M41" s="200">
        <v>7.0</v>
      </c>
      <c r="N41" s="199" t="s">
        <v>111</v>
      </c>
      <c r="O41" s="3285">
        <v>7.0</v>
      </c>
      <c r="P41" s="3315" t="s">
        <v>911</v>
      </c>
      <c r="Q41" s="3280">
        <v>29.0</v>
      </c>
      <c r="R41" s="201" t="s">
        <v>912</v>
      </c>
      <c r="S41" s="3280">
        <v>35.0</v>
      </c>
      <c r="T41" s="201" t="s">
        <v>914</v>
      </c>
      <c r="U41" s="3280">
        <v>35.0</v>
      </c>
      <c r="V41" s="201" t="s">
        <v>1083</v>
      </c>
      <c r="W41" s="200">
        <v>45.0</v>
      </c>
      <c r="X41" s="199" t="s">
        <v>308</v>
      </c>
      <c r="Y41" s="200">
        <v>7.0</v>
      </c>
      <c r="Z41" s="199" t="s">
        <v>111</v>
      </c>
      <c r="AA41" s="3285">
        <v>7.0</v>
      </c>
      <c r="AB41" s="3311">
        <v>39.0</v>
      </c>
      <c r="AC41" s="3312">
        <v>34.0</v>
      </c>
      <c r="AD41" s="3312" t="s">
        <v>504</v>
      </c>
    </row>
    <row r="42">
      <c r="A42" s="3167">
        <v>35.0</v>
      </c>
      <c r="B42" s="3223" t="s">
        <v>6199</v>
      </c>
      <c r="C42" s="3314" t="s">
        <v>144</v>
      </c>
      <c r="D42" s="3315" t="s">
        <v>911</v>
      </c>
      <c r="E42" s="3280">
        <v>29.0</v>
      </c>
      <c r="F42" s="201" t="s">
        <v>911</v>
      </c>
      <c r="G42" s="3280">
        <v>35.0</v>
      </c>
      <c r="H42" s="201" t="s">
        <v>911</v>
      </c>
      <c r="I42" s="3280">
        <v>35.0</v>
      </c>
      <c r="J42" s="201" t="s">
        <v>1083</v>
      </c>
      <c r="K42" s="200">
        <v>45.0</v>
      </c>
      <c r="L42" s="199" t="s">
        <v>217</v>
      </c>
      <c r="M42" s="200">
        <v>7.0</v>
      </c>
      <c r="N42" s="199" t="s">
        <v>111</v>
      </c>
      <c r="O42" s="3285">
        <v>7.0</v>
      </c>
      <c r="P42" s="3315" t="s">
        <v>911</v>
      </c>
      <c r="Q42" s="3280">
        <v>29.0</v>
      </c>
      <c r="R42" s="201" t="s">
        <v>911</v>
      </c>
      <c r="S42" s="3280">
        <v>35.0</v>
      </c>
      <c r="T42" s="201" t="s">
        <v>911</v>
      </c>
      <c r="U42" s="3280">
        <v>35.0</v>
      </c>
      <c r="V42" s="201" t="s">
        <v>914</v>
      </c>
      <c r="W42" s="200">
        <v>45.0</v>
      </c>
      <c r="X42" s="199" t="s">
        <v>594</v>
      </c>
      <c r="Y42" s="200">
        <v>7.0</v>
      </c>
      <c r="Z42" s="199" t="s">
        <v>537</v>
      </c>
      <c r="AA42" s="3285">
        <v>7.0</v>
      </c>
      <c r="AB42" s="3311">
        <v>40.0</v>
      </c>
      <c r="AC42" s="3312">
        <v>35.0</v>
      </c>
      <c r="AD42" s="3312">
        <v>31.0</v>
      </c>
    </row>
    <row r="43">
      <c r="A43" s="3167">
        <v>36.0</v>
      </c>
      <c r="B43" s="3223" t="s">
        <v>6200</v>
      </c>
      <c r="C43" s="3314" t="s">
        <v>144</v>
      </c>
      <c r="D43" s="3315" t="s">
        <v>911</v>
      </c>
      <c r="E43" s="3280">
        <v>29.0</v>
      </c>
      <c r="F43" s="201" t="s">
        <v>911</v>
      </c>
      <c r="G43" s="3280">
        <v>35.0</v>
      </c>
      <c r="H43" s="201" t="s">
        <v>911</v>
      </c>
      <c r="I43" s="3280">
        <v>35.0</v>
      </c>
      <c r="J43" s="201" t="s">
        <v>1083</v>
      </c>
      <c r="K43" s="200">
        <v>45.0</v>
      </c>
      <c r="L43" s="199" t="s">
        <v>438</v>
      </c>
      <c r="M43" s="200">
        <v>7.0</v>
      </c>
      <c r="N43" s="199" t="s">
        <v>111</v>
      </c>
      <c r="O43" s="3285">
        <v>7.0</v>
      </c>
      <c r="P43" s="3315" t="s">
        <v>911</v>
      </c>
      <c r="Q43" s="3280">
        <v>29.0</v>
      </c>
      <c r="R43" s="201" t="s">
        <v>911</v>
      </c>
      <c r="S43" s="3280">
        <v>35.0</v>
      </c>
      <c r="T43" s="201" t="s">
        <v>911</v>
      </c>
      <c r="U43" s="3280">
        <v>35.0</v>
      </c>
      <c r="V43" s="201" t="s">
        <v>911</v>
      </c>
      <c r="W43" s="200">
        <v>45.0</v>
      </c>
      <c r="X43" s="199" t="s">
        <v>438</v>
      </c>
      <c r="Y43" s="200">
        <v>7.0</v>
      </c>
      <c r="Z43" s="199" t="s">
        <v>788</v>
      </c>
      <c r="AA43" s="3285">
        <v>7.0</v>
      </c>
      <c r="AB43" s="3311">
        <v>41.0</v>
      </c>
      <c r="AC43" s="3312">
        <v>36.0</v>
      </c>
      <c r="AD43" s="3312">
        <v>10.0</v>
      </c>
    </row>
    <row r="44">
      <c r="A44" s="3167">
        <v>37.0</v>
      </c>
      <c r="B44" s="3213" t="s">
        <v>6201</v>
      </c>
      <c r="C44" s="3314" t="s">
        <v>144</v>
      </c>
      <c r="D44" s="3315" t="s">
        <v>911</v>
      </c>
      <c r="E44" s="3280">
        <v>29.0</v>
      </c>
      <c r="F44" s="201" t="s">
        <v>911</v>
      </c>
      <c r="G44" s="3280">
        <v>35.0</v>
      </c>
      <c r="H44" s="201" t="s">
        <v>911</v>
      </c>
      <c r="I44" s="3280">
        <v>35.0</v>
      </c>
      <c r="J44" s="201" t="s">
        <v>911</v>
      </c>
      <c r="K44" s="200">
        <v>45.0</v>
      </c>
      <c r="L44" s="199" t="s">
        <v>217</v>
      </c>
      <c r="M44" s="200">
        <v>7.0</v>
      </c>
      <c r="N44" s="199" t="s">
        <v>788</v>
      </c>
      <c r="O44" s="3285">
        <v>7.0</v>
      </c>
      <c r="P44" s="3315" t="s">
        <v>911</v>
      </c>
      <c r="Q44" s="3280">
        <v>29.0</v>
      </c>
      <c r="R44" s="201" t="s">
        <v>911</v>
      </c>
      <c r="S44" s="3280">
        <v>35.0</v>
      </c>
      <c r="T44" s="201" t="s">
        <v>911</v>
      </c>
      <c r="U44" s="3280">
        <v>35.0</v>
      </c>
      <c r="V44" s="201" t="s">
        <v>911</v>
      </c>
      <c r="W44" s="200">
        <v>45.0</v>
      </c>
      <c r="X44" s="199" t="s">
        <v>217</v>
      </c>
      <c r="Y44" s="200">
        <v>7.0</v>
      </c>
      <c r="Z44" s="199" t="s">
        <v>788</v>
      </c>
      <c r="AA44" s="3285">
        <v>7.0</v>
      </c>
      <c r="AB44" s="3311">
        <v>42.0</v>
      </c>
      <c r="AC44" s="3312">
        <v>37.0</v>
      </c>
      <c r="AD44" s="3312">
        <v>50.0</v>
      </c>
    </row>
    <row r="45">
      <c r="A45" s="3167">
        <v>38.0</v>
      </c>
      <c r="B45" s="3223" t="s">
        <v>6202</v>
      </c>
      <c r="C45" s="3314" t="s">
        <v>144</v>
      </c>
      <c r="D45" s="3315" t="s">
        <v>911</v>
      </c>
      <c r="E45" s="3280">
        <v>29.0</v>
      </c>
      <c r="F45" s="201" t="s">
        <v>5705</v>
      </c>
      <c r="G45" s="3280">
        <v>35.0</v>
      </c>
      <c r="H45" s="201" t="s">
        <v>911</v>
      </c>
      <c r="I45" s="3280">
        <v>35.0</v>
      </c>
      <c r="J45" s="201" t="s">
        <v>5705</v>
      </c>
      <c r="K45" s="200">
        <v>45.0</v>
      </c>
      <c r="L45" s="199" t="s">
        <v>308</v>
      </c>
      <c r="M45" s="200">
        <v>7.0</v>
      </c>
      <c r="N45" s="199" t="s">
        <v>379</v>
      </c>
      <c r="O45" s="3285">
        <v>7.0</v>
      </c>
      <c r="P45" s="3315" t="s">
        <v>911</v>
      </c>
      <c r="Q45" s="3280">
        <v>29.0</v>
      </c>
      <c r="R45" s="201" t="s">
        <v>912</v>
      </c>
      <c r="S45" s="3280">
        <v>35.0</v>
      </c>
      <c r="T45" s="201" t="s">
        <v>914</v>
      </c>
      <c r="U45" s="3280">
        <v>35.0</v>
      </c>
      <c r="V45" s="201" t="s">
        <v>5705</v>
      </c>
      <c r="W45" s="200">
        <v>45.0</v>
      </c>
      <c r="X45" s="199" t="s">
        <v>1640</v>
      </c>
      <c r="Y45" s="2923">
        <v>6.0</v>
      </c>
      <c r="Z45" s="345" t="s">
        <v>504</v>
      </c>
      <c r="AA45" s="3313" t="s">
        <v>504</v>
      </c>
      <c r="AB45" s="3311">
        <v>43.0</v>
      </c>
      <c r="AC45" s="3312">
        <v>38.0</v>
      </c>
      <c r="AD45" s="3312">
        <v>48.0</v>
      </c>
    </row>
    <row r="46">
      <c r="A46" s="3167">
        <v>39.0</v>
      </c>
      <c r="B46" s="3223" t="s">
        <v>6203</v>
      </c>
      <c r="C46" s="3314" t="s">
        <v>144</v>
      </c>
      <c r="D46" s="3315" t="s">
        <v>911</v>
      </c>
      <c r="E46" s="3280">
        <v>29.0</v>
      </c>
      <c r="F46" s="201" t="s">
        <v>911</v>
      </c>
      <c r="G46" s="3280">
        <v>35.0</v>
      </c>
      <c r="H46" s="201" t="s">
        <v>911</v>
      </c>
      <c r="I46" s="3280">
        <v>35.0</v>
      </c>
      <c r="J46" s="201" t="s">
        <v>914</v>
      </c>
      <c r="K46" s="200">
        <v>45.0</v>
      </c>
      <c r="L46" s="199" t="s">
        <v>594</v>
      </c>
      <c r="M46" s="200">
        <v>7.0</v>
      </c>
      <c r="N46" s="199" t="s">
        <v>537</v>
      </c>
      <c r="O46" s="3285">
        <v>7.0</v>
      </c>
      <c r="P46" s="3315" t="s">
        <v>911</v>
      </c>
      <c r="Q46" s="3280">
        <v>29.0</v>
      </c>
      <c r="R46" s="201" t="s">
        <v>911</v>
      </c>
      <c r="S46" s="3280">
        <v>35.0</v>
      </c>
      <c r="T46" s="201" t="s">
        <v>911</v>
      </c>
      <c r="U46" s="3280">
        <v>35.0</v>
      </c>
      <c r="V46" s="201" t="s">
        <v>914</v>
      </c>
      <c r="W46" s="200">
        <v>45.0</v>
      </c>
      <c r="X46" s="199" t="s">
        <v>594</v>
      </c>
      <c r="Y46" s="200">
        <v>7.0</v>
      </c>
      <c r="Z46" s="199" t="s">
        <v>537</v>
      </c>
      <c r="AA46" s="3285">
        <v>7.0</v>
      </c>
      <c r="AB46" s="3311">
        <v>44.0</v>
      </c>
      <c r="AC46" s="3312">
        <v>39.0</v>
      </c>
      <c r="AD46" s="3312">
        <v>26.0</v>
      </c>
    </row>
    <row r="47">
      <c r="A47" s="3167">
        <v>40.0</v>
      </c>
      <c r="B47" s="3233" t="s">
        <v>6204</v>
      </c>
      <c r="C47" s="3314" t="s">
        <v>144</v>
      </c>
      <c r="D47" s="3315" t="s">
        <v>911</v>
      </c>
      <c r="E47" s="3280">
        <v>29.0</v>
      </c>
      <c r="F47" s="201" t="s">
        <v>911</v>
      </c>
      <c r="G47" s="3280">
        <v>35.0</v>
      </c>
      <c r="H47" s="201" t="s">
        <v>911</v>
      </c>
      <c r="I47" s="3280">
        <v>35.0</v>
      </c>
      <c r="J47" s="201" t="s">
        <v>5705</v>
      </c>
      <c r="K47" s="200">
        <v>45.0</v>
      </c>
      <c r="L47" s="199" t="s">
        <v>308</v>
      </c>
      <c r="M47" s="200">
        <v>7.0</v>
      </c>
      <c r="N47" s="199" t="s">
        <v>379</v>
      </c>
      <c r="O47" s="3285">
        <v>7.0</v>
      </c>
      <c r="P47" s="3315" t="s">
        <v>911</v>
      </c>
      <c r="Q47" s="3280">
        <v>29.0</v>
      </c>
      <c r="R47" s="201" t="s">
        <v>911</v>
      </c>
      <c r="S47" s="3280">
        <v>35.0</v>
      </c>
      <c r="T47" s="201" t="s">
        <v>911</v>
      </c>
      <c r="U47" s="3280">
        <v>35.0</v>
      </c>
      <c r="V47" s="201" t="s">
        <v>5705</v>
      </c>
      <c r="W47" s="200">
        <v>45.0</v>
      </c>
      <c r="X47" s="199" t="s">
        <v>308</v>
      </c>
      <c r="Y47" s="200">
        <v>7.0</v>
      </c>
      <c r="Z47" s="199" t="s">
        <v>379</v>
      </c>
      <c r="AA47" s="3285">
        <v>7.0</v>
      </c>
      <c r="AB47" s="3311">
        <v>45.0</v>
      </c>
      <c r="AC47" s="3312">
        <v>40.0</v>
      </c>
      <c r="AD47" s="3312">
        <v>40.0</v>
      </c>
    </row>
    <row r="48">
      <c r="A48" s="3167">
        <v>41.0</v>
      </c>
      <c r="B48" s="3223" t="s">
        <v>6205</v>
      </c>
      <c r="C48" s="3314" t="s">
        <v>144</v>
      </c>
      <c r="D48" s="3315" t="s">
        <v>911</v>
      </c>
      <c r="E48" s="3280">
        <v>29.0</v>
      </c>
      <c r="F48" s="201" t="s">
        <v>911</v>
      </c>
      <c r="G48" s="3280">
        <v>35.0</v>
      </c>
      <c r="H48" s="201" t="s">
        <v>911</v>
      </c>
      <c r="I48" s="3280">
        <v>35.0</v>
      </c>
      <c r="J48" s="201" t="s">
        <v>5705</v>
      </c>
      <c r="K48" s="200">
        <v>45.0</v>
      </c>
      <c r="L48" s="199" t="s">
        <v>308</v>
      </c>
      <c r="M48" s="200">
        <v>7.0</v>
      </c>
      <c r="N48" s="199" t="s">
        <v>379</v>
      </c>
      <c r="O48" s="3285">
        <v>7.0</v>
      </c>
      <c r="P48" s="3315" t="s">
        <v>911</v>
      </c>
      <c r="Q48" s="3280">
        <v>29.0</v>
      </c>
      <c r="R48" s="201" t="s">
        <v>911</v>
      </c>
      <c r="S48" s="3280">
        <v>35.0</v>
      </c>
      <c r="T48" s="201" t="s">
        <v>911</v>
      </c>
      <c r="U48" s="3280">
        <v>35.0</v>
      </c>
      <c r="V48" s="201" t="s">
        <v>914</v>
      </c>
      <c r="W48" s="200">
        <v>45.0</v>
      </c>
      <c r="X48" s="199" t="s">
        <v>308</v>
      </c>
      <c r="Y48" s="200">
        <v>7.0</v>
      </c>
      <c r="Z48" s="199" t="s">
        <v>537</v>
      </c>
      <c r="AA48" s="3285">
        <v>7.0</v>
      </c>
      <c r="AB48" s="3311">
        <v>46.0</v>
      </c>
      <c r="AC48" s="3312">
        <v>41.0</v>
      </c>
      <c r="AD48" s="3312">
        <v>32.0</v>
      </c>
    </row>
    <row r="49">
      <c r="A49" s="3167">
        <v>42.0</v>
      </c>
      <c r="B49" s="3223" t="s">
        <v>5726</v>
      </c>
      <c r="C49" s="3314" t="s">
        <v>144</v>
      </c>
      <c r="D49" s="3315" t="s">
        <v>911</v>
      </c>
      <c r="E49" s="3280">
        <v>29.0</v>
      </c>
      <c r="F49" s="201" t="s">
        <v>5705</v>
      </c>
      <c r="G49" s="3280">
        <v>35.0</v>
      </c>
      <c r="H49" s="201" t="s">
        <v>5705</v>
      </c>
      <c r="I49" s="3280">
        <v>35.0</v>
      </c>
      <c r="J49" s="201" t="s">
        <v>1083</v>
      </c>
      <c r="K49" s="200">
        <v>45.0</v>
      </c>
      <c r="L49" s="199" t="s">
        <v>217</v>
      </c>
      <c r="M49" s="200">
        <v>7.0</v>
      </c>
      <c r="N49" s="199" t="s">
        <v>111</v>
      </c>
      <c r="O49" s="3285">
        <v>7.0</v>
      </c>
      <c r="P49" s="3315" t="s">
        <v>911</v>
      </c>
      <c r="Q49" s="3280">
        <v>29.0</v>
      </c>
      <c r="R49" s="201" t="s">
        <v>5705</v>
      </c>
      <c r="S49" s="3280">
        <v>35.0</v>
      </c>
      <c r="T49" s="201" t="s">
        <v>5705</v>
      </c>
      <c r="U49" s="3280">
        <v>35.0</v>
      </c>
      <c r="V49" s="201" t="s">
        <v>1083</v>
      </c>
      <c r="W49" s="200">
        <v>45.0</v>
      </c>
      <c r="X49" s="199" t="s">
        <v>217</v>
      </c>
      <c r="Y49" s="200">
        <v>7.0</v>
      </c>
      <c r="Z49" s="199" t="s">
        <v>111</v>
      </c>
      <c r="AA49" s="3285">
        <v>7.0</v>
      </c>
      <c r="AB49" s="3311">
        <v>47.0</v>
      </c>
      <c r="AC49" s="3312">
        <v>42.0</v>
      </c>
      <c r="AD49" s="3312">
        <v>36.0</v>
      </c>
    </row>
    <row r="50">
      <c r="A50" s="3167">
        <v>43.0</v>
      </c>
      <c r="B50" s="3223" t="s">
        <v>6206</v>
      </c>
      <c r="C50" s="3314" t="s">
        <v>144</v>
      </c>
      <c r="D50" s="3315" t="s">
        <v>911</v>
      </c>
      <c r="E50" s="3280">
        <v>29.0</v>
      </c>
      <c r="F50" s="201" t="s">
        <v>914</v>
      </c>
      <c r="G50" s="3280">
        <v>35.0</v>
      </c>
      <c r="H50" s="201" t="s">
        <v>1559</v>
      </c>
      <c r="I50" s="3280">
        <v>35.0</v>
      </c>
      <c r="J50" s="201" t="s">
        <v>911</v>
      </c>
      <c r="K50" s="200">
        <v>45.0</v>
      </c>
      <c r="L50" s="199" t="s">
        <v>308</v>
      </c>
      <c r="M50" s="200">
        <v>7.0</v>
      </c>
      <c r="N50" s="199" t="s">
        <v>788</v>
      </c>
      <c r="O50" s="3285">
        <v>7.0</v>
      </c>
      <c r="P50" s="3315" t="s">
        <v>911</v>
      </c>
      <c r="Q50" s="3280">
        <v>29.0</v>
      </c>
      <c r="R50" s="201" t="s">
        <v>912</v>
      </c>
      <c r="S50" s="3280">
        <v>35.0</v>
      </c>
      <c r="T50" s="201" t="s">
        <v>6371</v>
      </c>
      <c r="U50" s="3280">
        <v>35.0</v>
      </c>
      <c r="V50" s="201" t="s">
        <v>911</v>
      </c>
      <c r="W50" s="200">
        <v>45.0</v>
      </c>
      <c r="X50" s="199" t="s">
        <v>308</v>
      </c>
      <c r="Y50" s="200">
        <v>7.0</v>
      </c>
      <c r="Z50" s="199" t="s">
        <v>788</v>
      </c>
      <c r="AA50" s="3285">
        <v>7.0</v>
      </c>
      <c r="AB50" s="3311">
        <v>48.0</v>
      </c>
      <c r="AC50" s="3312">
        <v>43.0</v>
      </c>
      <c r="AD50" s="3312">
        <v>17.0</v>
      </c>
    </row>
    <row r="51">
      <c r="A51" s="3167">
        <v>44.0</v>
      </c>
      <c r="B51" s="3223" t="s">
        <v>6207</v>
      </c>
      <c r="C51" s="3314" t="s">
        <v>144</v>
      </c>
      <c r="D51" s="3315" t="s">
        <v>911</v>
      </c>
      <c r="E51" s="3280">
        <v>29.0</v>
      </c>
      <c r="F51" s="201" t="s">
        <v>5705</v>
      </c>
      <c r="G51" s="3280">
        <v>35.0</v>
      </c>
      <c r="H51" s="201" t="s">
        <v>911</v>
      </c>
      <c r="I51" s="3280">
        <v>35.0</v>
      </c>
      <c r="J51" s="201" t="s">
        <v>911</v>
      </c>
      <c r="K51" s="200">
        <v>45.0</v>
      </c>
      <c r="L51" s="199" t="s">
        <v>308</v>
      </c>
      <c r="M51" s="200">
        <v>7.0</v>
      </c>
      <c r="N51" s="199" t="s">
        <v>788</v>
      </c>
      <c r="O51" s="3285">
        <v>7.0</v>
      </c>
      <c r="P51" s="3315" t="s">
        <v>911</v>
      </c>
      <c r="Q51" s="3280">
        <v>29.0</v>
      </c>
      <c r="R51" s="201" t="s">
        <v>912</v>
      </c>
      <c r="S51" s="3280">
        <v>35.0</v>
      </c>
      <c r="T51" s="201" t="s">
        <v>914</v>
      </c>
      <c r="U51" s="3280">
        <v>35.0</v>
      </c>
      <c r="V51" s="201" t="s">
        <v>911</v>
      </c>
      <c r="W51" s="200">
        <v>45.0</v>
      </c>
      <c r="X51" s="199" t="s">
        <v>308</v>
      </c>
      <c r="Y51" s="200">
        <v>7.0</v>
      </c>
      <c r="Z51" s="199" t="s">
        <v>788</v>
      </c>
      <c r="AA51" s="3285">
        <v>7.0</v>
      </c>
      <c r="AB51" s="3311">
        <v>49.0</v>
      </c>
      <c r="AC51" s="3312">
        <v>44.0</v>
      </c>
      <c r="AD51" s="3312" t="s">
        <v>504</v>
      </c>
    </row>
    <row r="52">
      <c r="A52" s="3167">
        <v>45.0</v>
      </c>
      <c r="B52" s="3223" t="s">
        <v>6208</v>
      </c>
      <c r="C52" s="3314" t="s">
        <v>144</v>
      </c>
      <c r="D52" s="3315" t="s">
        <v>911</v>
      </c>
      <c r="E52" s="3280">
        <v>29.0</v>
      </c>
      <c r="F52" s="201" t="s">
        <v>911</v>
      </c>
      <c r="G52" s="3280">
        <v>35.0</v>
      </c>
      <c r="H52" s="201" t="s">
        <v>911</v>
      </c>
      <c r="I52" s="3280">
        <v>35.0</v>
      </c>
      <c r="J52" s="201" t="s">
        <v>5705</v>
      </c>
      <c r="K52" s="200">
        <v>45.0</v>
      </c>
      <c r="L52" s="199" t="s">
        <v>308</v>
      </c>
      <c r="M52" s="200">
        <v>7.0</v>
      </c>
      <c r="N52" s="199" t="s">
        <v>379</v>
      </c>
      <c r="O52" s="3285">
        <v>7.0</v>
      </c>
      <c r="P52" s="3315" t="s">
        <v>911</v>
      </c>
      <c r="Q52" s="3280">
        <v>29.0</v>
      </c>
      <c r="R52" s="201" t="s">
        <v>911</v>
      </c>
      <c r="S52" s="3280">
        <v>35.0</v>
      </c>
      <c r="T52" s="201" t="s">
        <v>911</v>
      </c>
      <c r="U52" s="3280">
        <v>35.0</v>
      </c>
      <c r="V52" s="201" t="s">
        <v>5705</v>
      </c>
      <c r="W52" s="200">
        <v>45.0</v>
      </c>
      <c r="X52" s="199" t="s">
        <v>308</v>
      </c>
      <c r="Y52" s="200">
        <v>7.0</v>
      </c>
      <c r="Z52" s="199" t="s">
        <v>379</v>
      </c>
      <c r="AA52" s="3285">
        <v>7.0</v>
      </c>
      <c r="AB52" s="3311">
        <v>50.0</v>
      </c>
      <c r="AC52" s="3312">
        <v>45.0</v>
      </c>
      <c r="AD52" s="3312">
        <v>39.0</v>
      </c>
    </row>
    <row r="53">
      <c r="A53" s="3167">
        <v>46.0</v>
      </c>
      <c r="B53" s="3223" t="s">
        <v>6209</v>
      </c>
      <c r="C53" s="3314" t="s">
        <v>144</v>
      </c>
      <c r="D53" s="3315" t="s">
        <v>911</v>
      </c>
      <c r="E53" s="3280">
        <v>29.0</v>
      </c>
      <c r="F53" s="201" t="s">
        <v>5705</v>
      </c>
      <c r="G53" s="3280">
        <v>35.0</v>
      </c>
      <c r="H53" s="201" t="s">
        <v>911</v>
      </c>
      <c r="I53" s="3280">
        <v>35.0</v>
      </c>
      <c r="J53" s="201" t="s">
        <v>6371</v>
      </c>
      <c r="K53" s="200">
        <v>45.0</v>
      </c>
      <c r="L53" s="199" t="s">
        <v>120</v>
      </c>
      <c r="M53" s="200">
        <v>7.0</v>
      </c>
      <c r="N53" s="199" t="s">
        <v>262</v>
      </c>
      <c r="O53" s="3285">
        <v>7.0</v>
      </c>
      <c r="P53" s="3315" t="s">
        <v>911</v>
      </c>
      <c r="Q53" s="3280">
        <v>29.0</v>
      </c>
      <c r="R53" s="201" t="s">
        <v>912</v>
      </c>
      <c r="S53" s="3280">
        <v>35.0</v>
      </c>
      <c r="T53" s="201" t="s">
        <v>914</v>
      </c>
      <c r="U53" s="3280">
        <v>35.0</v>
      </c>
      <c r="V53" s="201" t="s">
        <v>6371</v>
      </c>
      <c r="W53" s="200">
        <v>45.0</v>
      </c>
      <c r="X53" s="199" t="s">
        <v>120</v>
      </c>
      <c r="Y53" s="200">
        <v>7.0</v>
      </c>
      <c r="Z53" s="199" t="s">
        <v>262</v>
      </c>
      <c r="AA53" s="3285">
        <v>7.0</v>
      </c>
      <c r="AB53" s="3311">
        <v>51.0</v>
      </c>
      <c r="AC53" s="3312">
        <v>46.0</v>
      </c>
      <c r="AD53" s="3312">
        <v>47.0</v>
      </c>
    </row>
    <row r="54">
      <c r="A54" s="3167">
        <v>47.0</v>
      </c>
      <c r="B54" s="3223" t="s">
        <v>6210</v>
      </c>
      <c r="C54" s="3314" t="s">
        <v>144</v>
      </c>
      <c r="D54" s="3315" t="s">
        <v>911</v>
      </c>
      <c r="E54" s="3316">
        <v>29.0</v>
      </c>
      <c r="F54" s="201" t="s">
        <v>910</v>
      </c>
      <c r="G54" s="3280">
        <v>35.0</v>
      </c>
      <c r="H54" s="201" t="s">
        <v>910</v>
      </c>
      <c r="I54" s="3280">
        <v>35.0</v>
      </c>
      <c r="J54" s="201" t="s">
        <v>914</v>
      </c>
      <c r="K54" s="200">
        <v>45.0</v>
      </c>
      <c r="L54" s="199" t="s">
        <v>438</v>
      </c>
      <c r="M54" s="200">
        <v>7.0</v>
      </c>
      <c r="N54" s="199" t="s">
        <v>537</v>
      </c>
      <c r="O54" s="3285">
        <v>7.0</v>
      </c>
      <c r="P54" s="3315" t="s">
        <v>911</v>
      </c>
      <c r="Q54" s="3280">
        <v>29.0</v>
      </c>
      <c r="R54" s="201" t="s">
        <v>910</v>
      </c>
      <c r="S54" s="3280">
        <v>35.0</v>
      </c>
      <c r="T54" s="201" t="s">
        <v>910</v>
      </c>
      <c r="U54" s="3280">
        <v>35.0</v>
      </c>
      <c r="V54" s="201" t="s">
        <v>914</v>
      </c>
      <c r="W54" s="200">
        <v>45.0</v>
      </c>
      <c r="X54" s="199" t="s">
        <v>438</v>
      </c>
      <c r="Y54" s="200">
        <v>7.0</v>
      </c>
      <c r="Z54" s="199" t="s">
        <v>537</v>
      </c>
      <c r="AA54" s="3285">
        <v>7.0</v>
      </c>
      <c r="AB54" s="3311">
        <v>52.0</v>
      </c>
      <c r="AC54" s="3312">
        <v>47.0</v>
      </c>
      <c r="AD54" s="3312">
        <v>41.0</v>
      </c>
    </row>
    <row r="55">
      <c r="A55" s="3167">
        <v>48.0</v>
      </c>
      <c r="B55" s="3223" t="s">
        <v>6215</v>
      </c>
      <c r="C55" s="3314" t="s">
        <v>144</v>
      </c>
      <c r="D55" s="3315" t="s">
        <v>911</v>
      </c>
      <c r="E55" s="3280">
        <v>29.0</v>
      </c>
      <c r="F55" s="201" t="s">
        <v>912</v>
      </c>
      <c r="G55" s="3280">
        <v>35.0</v>
      </c>
      <c r="H55" s="201" t="s">
        <v>912</v>
      </c>
      <c r="I55" s="3280">
        <v>35.0</v>
      </c>
      <c r="J55" s="201" t="s">
        <v>1083</v>
      </c>
      <c r="K55" s="200">
        <v>45.0</v>
      </c>
      <c r="L55" s="199" t="s">
        <v>217</v>
      </c>
      <c r="M55" s="200">
        <v>7.0</v>
      </c>
      <c r="N55" s="199" t="s">
        <v>111</v>
      </c>
      <c r="O55" s="3285">
        <v>7.0</v>
      </c>
      <c r="P55" s="3315" t="s">
        <v>911</v>
      </c>
      <c r="Q55" s="3280">
        <v>29.0</v>
      </c>
      <c r="R55" s="201" t="s">
        <v>912</v>
      </c>
      <c r="S55" s="3280">
        <v>35.0</v>
      </c>
      <c r="T55" s="201" t="s">
        <v>914</v>
      </c>
      <c r="U55" s="3280">
        <v>35.0</v>
      </c>
      <c r="V55" s="201" t="s">
        <v>1083</v>
      </c>
      <c r="W55" s="200">
        <v>45.0</v>
      </c>
      <c r="X55" s="199" t="s">
        <v>217</v>
      </c>
      <c r="Y55" s="200">
        <v>7.0</v>
      </c>
      <c r="Z55" s="199" t="s">
        <v>111</v>
      </c>
      <c r="AA55" s="3285">
        <v>7.0</v>
      </c>
      <c r="AB55" s="3311">
        <v>53.0</v>
      </c>
      <c r="AC55" s="3312">
        <v>48.0</v>
      </c>
      <c r="AD55" s="3312">
        <v>6.0</v>
      </c>
    </row>
    <row r="56">
      <c r="A56" s="3167">
        <v>49.0</v>
      </c>
      <c r="B56" s="3241" t="s">
        <v>6216</v>
      </c>
      <c r="C56" s="3314" t="s">
        <v>144</v>
      </c>
      <c r="D56" s="3315" t="s">
        <v>911</v>
      </c>
      <c r="E56" s="3280">
        <v>29.0</v>
      </c>
      <c r="F56" s="201" t="s">
        <v>1083</v>
      </c>
      <c r="G56" s="3280">
        <v>35.0</v>
      </c>
      <c r="H56" s="201" t="s">
        <v>912</v>
      </c>
      <c r="I56" s="3280">
        <v>35.0</v>
      </c>
      <c r="J56" s="201" t="s">
        <v>914</v>
      </c>
      <c r="K56" s="200">
        <v>45.0</v>
      </c>
      <c r="L56" s="199" t="s">
        <v>120</v>
      </c>
      <c r="M56" s="200">
        <v>7.0</v>
      </c>
      <c r="N56" s="199" t="s">
        <v>537</v>
      </c>
      <c r="O56" s="3285">
        <v>7.0</v>
      </c>
      <c r="P56" s="3315" t="s">
        <v>911</v>
      </c>
      <c r="Q56" s="3280">
        <v>29.0</v>
      </c>
      <c r="R56" s="201" t="s">
        <v>912</v>
      </c>
      <c r="S56" s="3280">
        <v>35.0</v>
      </c>
      <c r="T56" s="201" t="s">
        <v>6371</v>
      </c>
      <c r="U56" s="3280">
        <v>35.0</v>
      </c>
      <c r="V56" s="201" t="s">
        <v>910</v>
      </c>
      <c r="W56" s="200">
        <v>45.0</v>
      </c>
      <c r="X56" s="199" t="s">
        <v>120</v>
      </c>
      <c r="Y56" s="200">
        <v>7.0</v>
      </c>
      <c r="Z56" s="199" t="s">
        <v>333</v>
      </c>
      <c r="AA56" s="3285">
        <v>7.0</v>
      </c>
      <c r="AB56" s="3311">
        <v>54.0</v>
      </c>
      <c r="AC56" s="3312">
        <v>49.0</v>
      </c>
      <c r="AD56" s="3312">
        <v>12.0</v>
      </c>
    </row>
    <row r="57">
      <c r="A57" s="3167">
        <v>50.0</v>
      </c>
      <c r="B57" s="3213" t="s">
        <v>6217</v>
      </c>
      <c r="C57" s="3314" t="s">
        <v>144</v>
      </c>
      <c r="D57" s="3315" t="s">
        <v>911</v>
      </c>
      <c r="E57" s="3280">
        <v>29.0</v>
      </c>
      <c r="F57" s="201" t="s">
        <v>912</v>
      </c>
      <c r="G57" s="3280">
        <v>35.0</v>
      </c>
      <c r="H57" s="201" t="s">
        <v>912</v>
      </c>
      <c r="I57" s="3280">
        <v>35.0</v>
      </c>
      <c r="J57" s="201" t="s">
        <v>911</v>
      </c>
      <c r="K57" s="200">
        <v>45.0</v>
      </c>
      <c r="L57" s="199" t="s">
        <v>217</v>
      </c>
      <c r="M57" s="200">
        <v>7.0</v>
      </c>
      <c r="N57" s="199" t="s">
        <v>788</v>
      </c>
      <c r="O57" s="3285">
        <v>7.0</v>
      </c>
      <c r="P57" s="3315" t="s">
        <v>911</v>
      </c>
      <c r="Q57" s="3280">
        <v>29.0</v>
      </c>
      <c r="R57" s="201" t="s">
        <v>912</v>
      </c>
      <c r="S57" s="3280">
        <v>35.0</v>
      </c>
      <c r="T57" s="201" t="s">
        <v>912</v>
      </c>
      <c r="U57" s="3280">
        <v>35.0</v>
      </c>
      <c r="V57" s="201" t="s">
        <v>911</v>
      </c>
      <c r="W57" s="200">
        <v>45.0</v>
      </c>
      <c r="X57" s="199" t="s">
        <v>217</v>
      </c>
      <c r="Y57" s="200">
        <v>7.0</v>
      </c>
      <c r="Z57" s="199" t="s">
        <v>788</v>
      </c>
      <c r="AA57" s="3285">
        <v>7.0</v>
      </c>
      <c r="AB57" s="3311">
        <v>55.0</v>
      </c>
      <c r="AC57" s="3312">
        <v>50.0</v>
      </c>
      <c r="AD57" s="3312">
        <v>34.0</v>
      </c>
    </row>
    <row r="58">
      <c r="A58" s="3167">
        <v>51.0</v>
      </c>
      <c r="B58" s="3223" t="s">
        <v>6218</v>
      </c>
      <c r="C58" s="3314" t="s">
        <v>144</v>
      </c>
      <c r="D58" s="3315" t="s">
        <v>911</v>
      </c>
      <c r="E58" s="3280">
        <v>29.0</v>
      </c>
      <c r="F58" s="201" t="s">
        <v>5705</v>
      </c>
      <c r="G58" s="3280">
        <v>35.0</v>
      </c>
      <c r="H58" s="201" t="s">
        <v>911</v>
      </c>
      <c r="I58" s="3280">
        <v>35.0</v>
      </c>
      <c r="J58" s="201" t="s">
        <v>5705</v>
      </c>
      <c r="K58" s="200">
        <v>45.0</v>
      </c>
      <c r="L58" s="199" t="s">
        <v>308</v>
      </c>
      <c r="M58" s="200">
        <v>7.0</v>
      </c>
      <c r="N58" s="199" t="s">
        <v>379</v>
      </c>
      <c r="O58" s="3285">
        <v>7.0</v>
      </c>
      <c r="P58" s="3315" t="s">
        <v>911</v>
      </c>
      <c r="Q58" s="3280">
        <v>29.0</v>
      </c>
      <c r="R58" s="201" t="s">
        <v>912</v>
      </c>
      <c r="S58" s="3280">
        <v>35.0</v>
      </c>
      <c r="T58" s="201" t="s">
        <v>914</v>
      </c>
      <c r="U58" s="3280">
        <v>35.0</v>
      </c>
      <c r="V58" s="201" t="s">
        <v>5705</v>
      </c>
      <c r="W58" s="200">
        <v>45.0</v>
      </c>
      <c r="X58" s="199" t="s">
        <v>308</v>
      </c>
      <c r="Y58" s="200">
        <v>7.0</v>
      </c>
      <c r="Z58" s="199" t="s">
        <v>379</v>
      </c>
      <c r="AA58" s="3285">
        <v>7.0</v>
      </c>
      <c r="AB58" s="3311">
        <v>56.0</v>
      </c>
      <c r="AC58" s="3312">
        <v>69.0</v>
      </c>
      <c r="AD58" s="3312">
        <v>56.0</v>
      </c>
    </row>
    <row r="59">
      <c r="A59" s="3167">
        <v>52.0</v>
      </c>
      <c r="B59" s="3223" t="s">
        <v>6221</v>
      </c>
      <c r="C59" s="3314" t="s">
        <v>144</v>
      </c>
      <c r="D59" s="3315" t="s">
        <v>911</v>
      </c>
      <c r="E59" s="3280">
        <v>29.0</v>
      </c>
      <c r="F59" s="201" t="s">
        <v>914</v>
      </c>
      <c r="G59" s="3280">
        <v>35.0</v>
      </c>
      <c r="H59" s="201" t="s">
        <v>1559</v>
      </c>
      <c r="I59" s="3280">
        <v>35.0</v>
      </c>
      <c r="J59" s="201" t="s">
        <v>911</v>
      </c>
      <c r="K59" s="200">
        <v>45.0</v>
      </c>
      <c r="L59" s="199" t="s">
        <v>217</v>
      </c>
      <c r="M59" s="200">
        <v>7.0</v>
      </c>
      <c r="N59" s="199" t="s">
        <v>788</v>
      </c>
      <c r="O59" s="3285">
        <v>7.0</v>
      </c>
      <c r="P59" s="3315" t="s">
        <v>911</v>
      </c>
      <c r="Q59" s="3280">
        <v>29.0</v>
      </c>
      <c r="R59" s="201" t="s">
        <v>912</v>
      </c>
      <c r="S59" s="3280">
        <v>35.0</v>
      </c>
      <c r="T59" s="201" t="s">
        <v>6371</v>
      </c>
      <c r="U59" s="3280">
        <v>35.0</v>
      </c>
      <c r="V59" s="201" t="s">
        <v>911</v>
      </c>
      <c r="W59" s="200">
        <v>45.0</v>
      </c>
      <c r="X59" s="199" t="s">
        <v>217</v>
      </c>
      <c r="Y59" s="200">
        <v>7.0</v>
      </c>
      <c r="Z59" s="199" t="s">
        <v>788</v>
      </c>
      <c r="AA59" s="3285">
        <v>7.0</v>
      </c>
      <c r="AB59" s="3311">
        <v>57.0</v>
      </c>
      <c r="AC59" s="3312">
        <v>70.0</v>
      </c>
      <c r="AD59" s="3312">
        <v>58.0</v>
      </c>
    </row>
    <row r="60">
      <c r="A60" s="3167">
        <v>53.0</v>
      </c>
      <c r="B60" s="3223" t="s">
        <v>6222</v>
      </c>
      <c r="C60" s="3314" t="s">
        <v>144</v>
      </c>
      <c r="D60" s="3315" t="s">
        <v>911</v>
      </c>
      <c r="E60" s="3280">
        <v>29.0</v>
      </c>
      <c r="F60" s="201" t="s">
        <v>5066</v>
      </c>
      <c r="G60" s="3280">
        <v>35.0</v>
      </c>
      <c r="H60" s="201" t="s">
        <v>910</v>
      </c>
      <c r="I60" s="3280">
        <v>35.0</v>
      </c>
      <c r="J60" s="201" t="s">
        <v>911</v>
      </c>
      <c r="K60" s="200">
        <v>45.0</v>
      </c>
      <c r="L60" s="199" t="s">
        <v>120</v>
      </c>
      <c r="M60" s="200">
        <v>7.0</v>
      </c>
      <c r="N60" s="199" t="s">
        <v>788</v>
      </c>
      <c r="O60" s="3285">
        <v>7.0</v>
      </c>
      <c r="P60" s="3315" t="s">
        <v>911</v>
      </c>
      <c r="Q60" s="3280">
        <v>29.0</v>
      </c>
      <c r="R60" s="201" t="s">
        <v>912</v>
      </c>
      <c r="S60" s="3280">
        <v>35.0</v>
      </c>
      <c r="T60" s="201" t="s">
        <v>911</v>
      </c>
      <c r="U60" s="3280">
        <v>35.0</v>
      </c>
      <c r="V60" s="201" t="s">
        <v>1083</v>
      </c>
      <c r="W60" s="200">
        <v>45.0</v>
      </c>
      <c r="X60" s="199" t="s">
        <v>120</v>
      </c>
      <c r="Y60" s="200">
        <v>7.0</v>
      </c>
      <c r="Z60" s="199" t="s">
        <v>111</v>
      </c>
      <c r="AA60" s="3285">
        <v>7.0</v>
      </c>
      <c r="AB60" s="3311">
        <v>58.0</v>
      </c>
      <c r="AC60" s="3312">
        <v>71.0</v>
      </c>
      <c r="AD60" s="3312">
        <v>57.0</v>
      </c>
    </row>
    <row r="61">
      <c r="A61" s="3167">
        <v>54.0</v>
      </c>
      <c r="B61" s="3213" t="s">
        <v>6223</v>
      </c>
      <c r="C61" s="3314" t="s">
        <v>144</v>
      </c>
      <c r="D61" s="3315" t="s">
        <v>911</v>
      </c>
      <c r="E61" s="3280">
        <v>29.0</v>
      </c>
      <c r="F61" s="201" t="s">
        <v>911</v>
      </c>
      <c r="G61" s="3280">
        <v>35.0</v>
      </c>
      <c r="H61" s="201" t="s">
        <v>911</v>
      </c>
      <c r="I61" s="3280">
        <v>35.0</v>
      </c>
      <c r="J61" s="201" t="s">
        <v>2626</v>
      </c>
      <c r="K61" s="200">
        <v>45.0</v>
      </c>
      <c r="L61" s="199" t="s">
        <v>308</v>
      </c>
      <c r="M61" s="200">
        <v>7.0</v>
      </c>
      <c r="N61" s="199" t="s">
        <v>651</v>
      </c>
      <c r="O61" s="3285">
        <v>7.0</v>
      </c>
      <c r="P61" s="3315" t="s">
        <v>911</v>
      </c>
      <c r="Q61" s="3280">
        <v>29.0</v>
      </c>
      <c r="R61" s="201" t="s">
        <v>911</v>
      </c>
      <c r="S61" s="3280">
        <v>35.0</v>
      </c>
      <c r="T61" s="201" t="s">
        <v>911</v>
      </c>
      <c r="U61" s="3280">
        <v>35.0</v>
      </c>
      <c r="V61" s="201" t="s">
        <v>6371</v>
      </c>
      <c r="W61" s="200">
        <v>45.0</v>
      </c>
      <c r="X61" s="199" t="s">
        <v>120</v>
      </c>
      <c r="Y61" s="200">
        <v>7.0</v>
      </c>
      <c r="Z61" s="199" t="s">
        <v>262</v>
      </c>
      <c r="AA61" s="3285">
        <v>7.0</v>
      </c>
      <c r="AB61" s="3311">
        <v>59.0</v>
      </c>
      <c r="AC61" s="3312">
        <v>51.0</v>
      </c>
      <c r="AD61" s="3312">
        <v>21.0</v>
      </c>
    </row>
    <row r="62">
      <c r="A62" s="3167">
        <v>55.0</v>
      </c>
      <c r="B62" s="3223" t="s">
        <v>5908</v>
      </c>
      <c r="C62" s="3314" t="s">
        <v>144</v>
      </c>
      <c r="D62" s="3315" t="s">
        <v>911</v>
      </c>
      <c r="E62" s="3280">
        <v>29.0</v>
      </c>
      <c r="F62" s="201" t="s">
        <v>5705</v>
      </c>
      <c r="G62" s="3280">
        <v>35.0</v>
      </c>
      <c r="H62" s="201" t="s">
        <v>911</v>
      </c>
      <c r="I62" s="3280">
        <v>35.0</v>
      </c>
      <c r="J62" s="201" t="s">
        <v>6371</v>
      </c>
      <c r="K62" s="200">
        <v>45.0</v>
      </c>
      <c r="L62" s="199" t="s">
        <v>594</v>
      </c>
      <c r="M62" s="200">
        <v>7.0</v>
      </c>
      <c r="N62" s="199" t="s">
        <v>262</v>
      </c>
      <c r="O62" s="3285">
        <v>7.0</v>
      </c>
      <c r="P62" s="3315" t="s">
        <v>911</v>
      </c>
      <c r="Q62" s="3280">
        <v>29.0</v>
      </c>
      <c r="R62" s="201" t="s">
        <v>912</v>
      </c>
      <c r="S62" s="3280">
        <v>35.0</v>
      </c>
      <c r="T62" s="201" t="s">
        <v>914</v>
      </c>
      <c r="U62" s="3280">
        <v>35.0</v>
      </c>
      <c r="V62" s="201" t="s">
        <v>1083</v>
      </c>
      <c r="W62" s="200">
        <v>45.0</v>
      </c>
      <c r="X62" s="199" t="s">
        <v>120</v>
      </c>
      <c r="Y62" s="200">
        <v>7.0</v>
      </c>
      <c r="Z62" s="199" t="s">
        <v>111</v>
      </c>
      <c r="AA62" s="3285">
        <v>7.0</v>
      </c>
      <c r="AB62" s="3311">
        <v>60.0</v>
      </c>
      <c r="AC62" s="3312">
        <v>52.0</v>
      </c>
      <c r="AD62" s="3312">
        <v>46.0</v>
      </c>
    </row>
    <row r="63">
      <c r="A63" s="3167">
        <v>56.0</v>
      </c>
      <c r="B63" s="3241" t="s">
        <v>6224</v>
      </c>
      <c r="C63" s="3314" t="s">
        <v>144</v>
      </c>
      <c r="D63" s="3315" t="s">
        <v>911</v>
      </c>
      <c r="E63" s="3280">
        <v>29.0</v>
      </c>
      <c r="F63" s="201" t="s">
        <v>912</v>
      </c>
      <c r="G63" s="3280">
        <v>35.0</v>
      </c>
      <c r="H63" s="201" t="s">
        <v>912</v>
      </c>
      <c r="I63" s="3280">
        <v>35.0</v>
      </c>
      <c r="J63" s="201" t="s">
        <v>6371</v>
      </c>
      <c r="K63" s="200">
        <v>45.0</v>
      </c>
      <c r="L63" s="199" t="s">
        <v>120</v>
      </c>
      <c r="M63" s="200">
        <v>7.0</v>
      </c>
      <c r="N63" s="199" t="s">
        <v>262</v>
      </c>
      <c r="O63" s="3285">
        <v>7.0</v>
      </c>
      <c r="P63" s="3315" t="s">
        <v>911</v>
      </c>
      <c r="Q63" s="3280">
        <v>29.0</v>
      </c>
      <c r="R63" s="201" t="s">
        <v>912</v>
      </c>
      <c r="S63" s="3280">
        <v>35.0</v>
      </c>
      <c r="T63" s="201" t="s">
        <v>912</v>
      </c>
      <c r="U63" s="3280">
        <v>35.0</v>
      </c>
      <c r="V63" s="201" t="s">
        <v>6371</v>
      </c>
      <c r="W63" s="200">
        <v>45.0</v>
      </c>
      <c r="X63" s="199" t="s">
        <v>120</v>
      </c>
      <c r="Y63" s="200">
        <v>7.0</v>
      </c>
      <c r="Z63" s="199" t="s">
        <v>262</v>
      </c>
      <c r="AA63" s="3285">
        <v>7.0</v>
      </c>
      <c r="AB63" s="3311">
        <v>61.0</v>
      </c>
      <c r="AC63" s="3312">
        <v>53.0</v>
      </c>
      <c r="AD63" s="3312">
        <v>24.0</v>
      </c>
    </row>
    <row r="64">
      <c r="A64" s="3167">
        <v>57.0</v>
      </c>
      <c r="B64" s="3213" t="s">
        <v>6225</v>
      </c>
      <c r="C64" s="3314" t="s">
        <v>144</v>
      </c>
      <c r="D64" s="3315" t="s">
        <v>911</v>
      </c>
      <c r="E64" s="3280">
        <v>29.0</v>
      </c>
      <c r="F64" s="201" t="s">
        <v>5705</v>
      </c>
      <c r="G64" s="3280">
        <v>35.0</v>
      </c>
      <c r="H64" s="201" t="s">
        <v>911</v>
      </c>
      <c r="I64" s="3280">
        <v>35.0</v>
      </c>
      <c r="J64" s="201" t="s">
        <v>911</v>
      </c>
      <c r="K64" s="200">
        <v>45.0</v>
      </c>
      <c r="L64" s="199" t="s">
        <v>217</v>
      </c>
      <c r="M64" s="200">
        <v>7.0</v>
      </c>
      <c r="N64" s="199" t="s">
        <v>788</v>
      </c>
      <c r="O64" s="3285">
        <v>7.0</v>
      </c>
      <c r="P64" s="3315" t="s">
        <v>911</v>
      </c>
      <c r="Q64" s="3280">
        <v>29.0</v>
      </c>
      <c r="R64" s="201" t="s">
        <v>912</v>
      </c>
      <c r="S64" s="3280">
        <v>35.0</v>
      </c>
      <c r="T64" s="201" t="s">
        <v>914</v>
      </c>
      <c r="U64" s="3280">
        <v>35.0</v>
      </c>
      <c r="V64" s="201" t="s">
        <v>911</v>
      </c>
      <c r="W64" s="200">
        <v>45.0</v>
      </c>
      <c r="X64" s="199" t="s">
        <v>217</v>
      </c>
      <c r="Y64" s="200">
        <v>7.0</v>
      </c>
      <c r="Z64" s="199" t="s">
        <v>788</v>
      </c>
      <c r="AA64" s="3285">
        <v>7.0</v>
      </c>
      <c r="AB64" s="3311">
        <v>62.0</v>
      </c>
      <c r="AC64" s="3312">
        <v>54.0</v>
      </c>
      <c r="AD64" s="3312">
        <v>42.0</v>
      </c>
    </row>
    <row r="65">
      <c r="A65" s="3167">
        <v>58.0</v>
      </c>
      <c r="B65" s="3223" t="s">
        <v>6230</v>
      </c>
      <c r="C65" s="3314" t="s">
        <v>144</v>
      </c>
      <c r="D65" s="3315" t="s">
        <v>911</v>
      </c>
      <c r="E65" s="3280">
        <v>29.0</v>
      </c>
      <c r="F65" s="201" t="s">
        <v>5705</v>
      </c>
      <c r="G65" s="3280">
        <v>35.0</v>
      </c>
      <c r="H65" s="201" t="s">
        <v>911</v>
      </c>
      <c r="I65" s="3280">
        <v>35.0</v>
      </c>
      <c r="J65" s="201" t="s">
        <v>1083</v>
      </c>
      <c r="K65" s="200">
        <v>45.0</v>
      </c>
      <c r="L65" s="199" t="s">
        <v>111</v>
      </c>
      <c r="M65" s="2923">
        <v>6.0</v>
      </c>
      <c r="N65" s="345" t="s">
        <v>504</v>
      </c>
      <c r="O65" s="3313" t="s">
        <v>504</v>
      </c>
      <c r="P65" s="3315" t="s">
        <v>911</v>
      </c>
      <c r="Q65" s="3280">
        <v>29.0</v>
      </c>
      <c r="R65" s="201" t="s">
        <v>912</v>
      </c>
      <c r="S65" s="3280">
        <v>35.0</v>
      </c>
      <c r="T65" s="201" t="s">
        <v>914</v>
      </c>
      <c r="U65" s="3280">
        <v>35.0</v>
      </c>
      <c r="V65" s="201" t="s">
        <v>2626</v>
      </c>
      <c r="W65" s="200">
        <v>45.0</v>
      </c>
      <c r="X65" s="199" t="s">
        <v>594</v>
      </c>
      <c r="Y65" s="200">
        <v>7.0</v>
      </c>
      <c r="Z65" s="199" t="s">
        <v>651</v>
      </c>
      <c r="AA65" s="3285">
        <v>7.0</v>
      </c>
      <c r="AB65" s="3311">
        <v>63.0</v>
      </c>
      <c r="AC65" s="3312">
        <v>55.0</v>
      </c>
      <c r="AD65" s="3312">
        <v>7.0</v>
      </c>
    </row>
    <row r="66">
      <c r="A66" s="3167">
        <v>59.0</v>
      </c>
      <c r="B66" s="3223" t="s">
        <v>6231</v>
      </c>
      <c r="C66" s="3314" t="s">
        <v>144</v>
      </c>
      <c r="D66" s="3315" t="s">
        <v>911</v>
      </c>
      <c r="E66" s="3280">
        <v>29.0</v>
      </c>
      <c r="F66" s="201" t="s">
        <v>5705</v>
      </c>
      <c r="G66" s="3280">
        <v>35.0</v>
      </c>
      <c r="H66" s="201" t="s">
        <v>911</v>
      </c>
      <c r="I66" s="3280">
        <v>35.0</v>
      </c>
      <c r="J66" s="201" t="s">
        <v>1083</v>
      </c>
      <c r="K66" s="200">
        <v>45.0</v>
      </c>
      <c r="L66" s="199" t="s">
        <v>308</v>
      </c>
      <c r="M66" s="200">
        <v>7.0</v>
      </c>
      <c r="N66" s="199" t="s">
        <v>111</v>
      </c>
      <c r="O66" s="3285">
        <v>7.0</v>
      </c>
      <c r="P66" s="3315" t="s">
        <v>911</v>
      </c>
      <c r="Q66" s="3280">
        <v>29.0</v>
      </c>
      <c r="R66" s="201" t="s">
        <v>912</v>
      </c>
      <c r="S66" s="3280">
        <v>35.0</v>
      </c>
      <c r="T66" s="201" t="s">
        <v>914</v>
      </c>
      <c r="U66" s="3280">
        <v>35.0</v>
      </c>
      <c r="V66" s="201" t="s">
        <v>1083</v>
      </c>
      <c r="W66" s="200">
        <v>45.0</v>
      </c>
      <c r="X66" s="199" t="s">
        <v>308</v>
      </c>
      <c r="Y66" s="200">
        <v>7.0</v>
      </c>
      <c r="Z66" s="199" t="s">
        <v>111</v>
      </c>
      <c r="AA66" s="3285">
        <v>7.0</v>
      </c>
      <c r="AB66" s="3311">
        <v>64.0</v>
      </c>
      <c r="AC66" s="3312">
        <v>56.0</v>
      </c>
      <c r="AD66" s="3312">
        <v>35.0</v>
      </c>
    </row>
    <row r="67">
      <c r="A67" s="3167">
        <v>60.0</v>
      </c>
      <c r="B67" s="3223" t="s">
        <v>6232</v>
      </c>
      <c r="C67" s="3314" t="s">
        <v>144</v>
      </c>
      <c r="D67" s="3315" t="s">
        <v>911</v>
      </c>
      <c r="E67" s="3280">
        <v>29.0</v>
      </c>
      <c r="F67" s="201" t="s">
        <v>1083</v>
      </c>
      <c r="G67" s="3280">
        <v>35.0</v>
      </c>
      <c r="H67" s="201" t="s">
        <v>912</v>
      </c>
      <c r="I67" s="3280">
        <v>35.0</v>
      </c>
      <c r="J67" s="201" t="s">
        <v>910</v>
      </c>
      <c r="K67" s="200">
        <v>45.0</v>
      </c>
      <c r="L67" s="199" t="s">
        <v>120</v>
      </c>
      <c r="M67" s="200">
        <v>7.0</v>
      </c>
      <c r="N67" s="199" t="s">
        <v>333</v>
      </c>
      <c r="O67" s="3285">
        <v>7.0</v>
      </c>
      <c r="P67" s="3315" t="s">
        <v>911</v>
      </c>
      <c r="Q67" s="3280">
        <v>29.0</v>
      </c>
      <c r="R67" s="201" t="s">
        <v>912</v>
      </c>
      <c r="S67" s="3280">
        <v>35.0</v>
      </c>
      <c r="T67" s="201" t="s">
        <v>6371</v>
      </c>
      <c r="U67" s="3280">
        <v>35.0</v>
      </c>
      <c r="V67" s="201" t="s">
        <v>910</v>
      </c>
      <c r="W67" s="200">
        <v>45.0</v>
      </c>
      <c r="X67" s="199" t="s">
        <v>120</v>
      </c>
      <c r="Y67" s="200">
        <v>7.0</v>
      </c>
      <c r="Z67" s="199" t="s">
        <v>333</v>
      </c>
      <c r="AA67" s="3285">
        <v>7.0</v>
      </c>
      <c r="AB67" s="3311">
        <v>65.0</v>
      </c>
      <c r="AC67" s="3312">
        <v>57.0</v>
      </c>
      <c r="AD67" s="3312">
        <v>52.0</v>
      </c>
    </row>
    <row r="68">
      <c r="A68" s="3167" t="s">
        <v>4132</v>
      </c>
      <c r="B68" s="3223" t="s">
        <v>6233</v>
      </c>
      <c r="C68" s="3314" t="s">
        <v>144</v>
      </c>
      <c r="D68" s="3315" t="s">
        <v>911</v>
      </c>
      <c r="E68" s="3280">
        <v>29.0</v>
      </c>
      <c r="F68" s="201" t="s">
        <v>1083</v>
      </c>
      <c r="G68" s="3280">
        <v>35.0</v>
      </c>
      <c r="H68" s="201" t="s">
        <v>912</v>
      </c>
      <c r="I68" s="3280">
        <v>35.0</v>
      </c>
      <c r="J68" s="201" t="s">
        <v>910</v>
      </c>
      <c r="K68" s="200">
        <v>45.0</v>
      </c>
      <c r="L68" s="199" t="s">
        <v>120</v>
      </c>
      <c r="M68" s="200">
        <v>7.0</v>
      </c>
      <c r="N68" s="199" t="s">
        <v>333</v>
      </c>
      <c r="O68" s="3285">
        <v>7.0</v>
      </c>
      <c r="P68" s="3315" t="s">
        <v>911</v>
      </c>
      <c r="Q68" s="3280">
        <v>29.0</v>
      </c>
      <c r="R68" s="201" t="s">
        <v>912</v>
      </c>
      <c r="S68" s="3280">
        <v>35.0</v>
      </c>
      <c r="T68" s="201" t="s">
        <v>6371</v>
      </c>
      <c r="U68" s="3280">
        <v>35.0</v>
      </c>
      <c r="V68" s="201" t="s">
        <v>910</v>
      </c>
      <c r="W68" s="200">
        <v>45.0</v>
      </c>
      <c r="X68" s="199" t="s">
        <v>120</v>
      </c>
      <c r="Y68" s="200">
        <v>7.0</v>
      </c>
      <c r="Z68" s="199" t="s">
        <v>333</v>
      </c>
      <c r="AA68" s="3285">
        <v>7.0</v>
      </c>
      <c r="AB68" s="3311">
        <v>66.0</v>
      </c>
      <c r="AC68" s="3312">
        <v>77.0</v>
      </c>
      <c r="AD68" s="3312" t="s">
        <v>504</v>
      </c>
    </row>
    <row r="69">
      <c r="A69" s="3167">
        <v>61.0</v>
      </c>
      <c r="B69" s="3223" t="s">
        <v>6234</v>
      </c>
      <c r="C69" s="3314" t="s">
        <v>144</v>
      </c>
      <c r="D69" s="3315" t="s">
        <v>911</v>
      </c>
      <c r="E69" s="3280">
        <v>29.0</v>
      </c>
      <c r="F69" s="201" t="s">
        <v>911</v>
      </c>
      <c r="G69" s="3280">
        <v>35.0</v>
      </c>
      <c r="H69" s="201" t="s">
        <v>911</v>
      </c>
      <c r="I69" s="3280">
        <v>35.0</v>
      </c>
      <c r="J69" s="201" t="s">
        <v>6371</v>
      </c>
      <c r="K69" s="200">
        <v>45.0</v>
      </c>
      <c r="L69" s="199" t="s">
        <v>379</v>
      </c>
      <c r="M69" s="200">
        <v>7.0</v>
      </c>
      <c r="N69" s="199" t="s">
        <v>262</v>
      </c>
      <c r="O69" s="3285">
        <v>7.0</v>
      </c>
      <c r="P69" s="3315" t="s">
        <v>911</v>
      </c>
      <c r="Q69" s="3280">
        <v>29.0</v>
      </c>
      <c r="R69" s="201" t="s">
        <v>911</v>
      </c>
      <c r="S69" s="3280">
        <v>35.0</v>
      </c>
      <c r="T69" s="201" t="s">
        <v>911</v>
      </c>
      <c r="U69" s="3280">
        <v>35.0</v>
      </c>
      <c r="V69" s="201" t="s">
        <v>6371</v>
      </c>
      <c r="W69" s="200">
        <v>45.0</v>
      </c>
      <c r="X69" s="199" t="s">
        <v>379</v>
      </c>
      <c r="Y69" s="200">
        <v>7.0</v>
      </c>
      <c r="Z69" s="199" t="s">
        <v>262</v>
      </c>
      <c r="AA69" s="3285">
        <v>7.0</v>
      </c>
      <c r="AB69" s="3311">
        <v>67.0</v>
      </c>
      <c r="AC69" s="3312">
        <v>58.0</v>
      </c>
      <c r="AD69" s="3312">
        <v>53.0</v>
      </c>
    </row>
    <row r="70">
      <c r="A70" s="3167">
        <v>62.0</v>
      </c>
      <c r="B70" s="3223" t="s">
        <v>6239</v>
      </c>
      <c r="C70" s="3314" t="s">
        <v>144</v>
      </c>
      <c r="D70" s="3315" t="s">
        <v>911</v>
      </c>
      <c r="E70" s="3280">
        <v>29.0</v>
      </c>
      <c r="F70" s="201" t="s">
        <v>911</v>
      </c>
      <c r="G70" s="3280">
        <v>35.0</v>
      </c>
      <c r="H70" s="201" t="s">
        <v>911</v>
      </c>
      <c r="I70" s="3280">
        <v>35.0</v>
      </c>
      <c r="J70" s="201" t="s">
        <v>910</v>
      </c>
      <c r="K70" s="200">
        <v>45.0</v>
      </c>
      <c r="L70" s="199" t="s">
        <v>120</v>
      </c>
      <c r="M70" s="200">
        <v>7.0</v>
      </c>
      <c r="N70" s="199" t="s">
        <v>333</v>
      </c>
      <c r="O70" s="3285">
        <v>7.0</v>
      </c>
      <c r="P70" s="3315" t="s">
        <v>911</v>
      </c>
      <c r="Q70" s="3280">
        <v>29.0</v>
      </c>
      <c r="R70" s="201" t="s">
        <v>911</v>
      </c>
      <c r="S70" s="3280">
        <v>35.0</v>
      </c>
      <c r="T70" s="201" t="s">
        <v>911</v>
      </c>
      <c r="U70" s="3280">
        <v>35.0</v>
      </c>
      <c r="V70" s="201" t="s">
        <v>910</v>
      </c>
      <c r="W70" s="200">
        <v>45.0</v>
      </c>
      <c r="X70" s="199" t="s">
        <v>120</v>
      </c>
      <c r="Y70" s="200">
        <v>7.0</v>
      </c>
      <c r="Z70" s="199" t="s">
        <v>333</v>
      </c>
      <c r="AA70" s="3285">
        <v>7.0</v>
      </c>
      <c r="AB70" s="3311">
        <v>68.0</v>
      </c>
      <c r="AC70" s="3312">
        <v>59.0</v>
      </c>
      <c r="AD70" s="3312">
        <v>54.0</v>
      </c>
    </row>
    <row r="71">
      <c r="A71" s="3167">
        <v>63.0</v>
      </c>
      <c r="B71" s="3223" t="s">
        <v>6240</v>
      </c>
      <c r="C71" s="3314" t="s">
        <v>144</v>
      </c>
      <c r="D71" s="3315" t="s">
        <v>911</v>
      </c>
      <c r="E71" s="3280">
        <v>29.0</v>
      </c>
      <c r="F71" s="201" t="s">
        <v>911</v>
      </c>
      <c r="G71" s="3280">
        <v>35.0</v>
      </c>
      <c r="H71" s="201" t="s">
        <v>911</v>
      </c>
      <c r="I71" s="3280">
        <v>35.0</v>
      </c>
      <c r="J71" s="201" t="s">
        <v>6371</v>
      </c>
      <c r="K71" s="200">
        <v>45.0</v>
      </c>
      <c r="L71" s="199" t="s">
        <v>308</v>
      </c>
      <c r="M71" s="200">
        <v>7.0</v>
      </c>
      <c r="N71" s="199" t="s">
        <v>262</v>
      </c>
      <c r="O71" s="3285">
        <v>7.0</v>
      </c>
      <c r="P71" s="3315" t="s">
        <v>911</v>
      </c>
      <c r="Q71" s="3280">
        <v>29.0</v>
      </c>
      <c r="R71" s="201" t="s">
        <v>911</v>
      </c>
      <c r="S71" s="3280">
        <v>35.0</v>
      </c>
      <c r="T71" s="201" t="s">
        <v>911</v>
      </c>
      <c r="U71" s="3280">
        <v>35.0</v>
      </c>
      <c r="V71" s="201" t="s">
        <v>6371</v>
      </c>
      <c r="W71" s="200">
        <v>45.0</v>
      </c>
      <c r="X71" s="199" t="s">
        <v>308</v>
      </c>
      <c r="Y71" s="200">
        <v>7.0</v>
      </c>
      <c r="Z71" s="199" t="s">
        <v>262</v>
      </c>
      <c r="AA71" s="3285">
        <v>7.0</v>
      </c>
      <c r="AB71" s="3311">
        <v>69.0</v>
      </c>
      <c r="AC71" s="3312">
        <v>60.0</v>
      </c>
      <c r="AD71" s="3312">
        <v>55.0</v>
      </c>
    </row>
    <row r="72">
      <c r="A72" s="3167">
        <v>64.0</v>
      </c>
      <c r="B72" s="3213" t="s">
        <v>6241</v>
      </c>
      <c r="C72" s="3314" t="s">
        <v>144</v>
      </c>
      <c r="D72" s="3315" t="s">
        <v>911</v>
      </c>
      <c r="E72" s="3280">
        <v>29.0</v>
      </c>
      <c r="F72" s="201" t="s">
        <v>5705</v>
      </c>
      <c r="G72" s="3280">
        <v>35.0</v>
      </c>
      <c r="H72" s="201" t="s">
        <v>911</v>
      </c>
      <c r="I72" s="3280">
        <v>35.0</v>
      </c>
      <c r="J72" s="201" t="s">
        <v>2626</v>
      </c>
      <c r="K72" s="200">
        <v>45.0</v>
      </c>
      <c r="L72" s="199" t="s">
        <v>438</v>
      </c>
      <c r="M72" s="200">
        <v>7.0</v>
      </c>
      <c r="N72" s="199" t="s">
        <v>651</v>
      </c>
      <c r="O72" s="3285">
        <v>7.0</v>
      </c>
      <c r="P72" s="3315" t="s">
        <v>911</v>
      </c>
      <c r="Q72" s="3280">
        <v>29.0</v>
      </c>
      <c r="R72" s="201" t="s">
        <v>912</v>
      </c>
      <c r="S72" s="3280">
        <v>35.0</v>
      </c>
      <c r="T72" s="201" t="s">
        <v>914</v>
      </c>
      <c r="U72" s="3280">
        <v>35.0</v>
      </c>
      <c r="V72" s="201" t="s">
        <v>2626</v>
      </c>
      <c r="W72" s="200">
        <v>45.0</v>
      </c>
      <c r="X72" s="199" t="s">
        <v>438</v>
      </c>
      <c r="Y72" s="200">
        <v>7.0</v>
      </c>
      <c r="Z72" s="199" t="s">
        <v>651</v>
      </c>
      <c r="AA72" s="3285">
        <v>7.0</v>
      </c>
      <c r="AB72" s="3311">
        <v>70.0</v>
      </c>
      <c r="AC72" s="3312">
        <v>61.0</v>
      </c>
      <c r="AD72" s="3312" t="s">
        <v>504</v>
      </c>
    </row>
    <row r="73">
      <c r="A73" s="3167">
        <v>65.0</v>
      </c>
      <c r="B73" s="3223" t="s">
        <v>6242</v>
      </c>
      <c r="C73" s="3314" t="s">
        <v>144</v>
      </c>
      <c r="D73" s="3315" t="s">
        <v>911</v>
      </c>
      <c r="E73" s="3280">
        <v>29.0</v>
      </c>
      <c r="F73" s="201" t="s">
        <v>5705</v>
      </c>
      <c r="G73" s="3280">
        <v>35.0</v>
      </c>
      <c r="H73" s="201" t="s">
        <v>911</v>
      </c>
      <c r="I73" s="3280">
        <v>35.0</v>
      </c>
      <c r="J73" s="201" t="s">
        <v>6371</v>
      </c>
      <c r="K73" s="200">
        <v>45.0</v>
      </c>
      <c r="L73" s="199" t="s">
        <v>333</v>
      </c>
      <c r="M73" s="200">
        <v>7.0</v>
      </c>
      <c r="N73" s="199" t="s">
        <v>262</v>
      </c>
      <c r="O73" s="3285">
        <v>7.0</v>
      </c>
      <c r="P73" s="3315" t="s">
        <v>911</v>
      </c>
      <c r="Q73" s="3280">
        <v>29.0</v>
      </c>
      <c r="R73" s="201" t="s">
        <v>912</v>
      </c>
      <c r="S73" s="3280">
        <v>35.0</v>
      </c>
      <c r="T73" s="201" t="s">
        <v>914</v>
      </c>
      <c r="U73" s="3280">
        <v>35.0</v>
      </c>
      <c r="V73" s="201" t="s">
        <v>6371</v>
      </c>
      <c r="W73" s="200">
        <v>45.0</v>
      </c>
      <c r="X73" s="199" t="s">
        <v>333</v>
      </c>
      <c r="Y73" s="200">
        <v>7.0</v>
      </c>
      <c r="Z73" s="199" t="s">
        <v>262</v>
      </c>
      <c r="AA73" s="3285">
        <v>7.0</v>
      </c>
      <c r="AB73" s="3311">
        <v>71.0</v>
      </c>
      <c r="AC73" s="3312">
        <v>62.0</v>
      </c>
      <c r="AD73" s="3312" t="s">
        <v>504</v>
      </c>
    </row>
    <row r="74">
      <c r="A74" s="3167">
        <v>66.0</v>
      </c>
      <c r="B74" s="3223" t="s">
        <v>6243</v>
      </c>
      <c r="C74" s="3314" t="s">
        <v>144</v>
      </c>
      <c r="D74" s="3315" t="s">
        <v>911</v>
      </c>
      <c r="E74" s="3280">
        <v>29.0</v>
      </c>
      <c r="F74" s="201" t="s">
        <v>5705</v>
      </c>
      <c r="G74" s="3280">
        <v>35.0</v>
      </c>
      <c r="H74" s="201" t="s">
        <v>911</v>
      </c>
      <c r="I74" s="3280">
        <v>35.0</v>
      </c>
      <c r="J74" s="201" t="s">
        <v>2212</v>
      </c>
      <c r="K74" s="200">
        <v>45.0</v>
      </c>
      <c r="L74" s="199" t="s">
        <v>333</v>
      </c>
      <c r="M74" s="200">
        <v>7.0</v>
      </c>
      <c r="N74" s="199" t="s">
        <v>419</v>
      </c>
      <c r="O74" s="3285">
        <v>7.0</v>
      </c>
      <c r="P74" s="3315" t="s">
        <v>911</v>
      </c>
      <c r="Q74" s="3280">
        <v>29.0</v>
      </c>
      <c r="R74" s="201" t="s">
        <v>912</v>
      </c>
      <c r="S74" s="3280">
        <v>35.0</v>
      </c>
      <c r="T74" s="201" t="s">
        <v>914</v>
      </c>
      <c r="U74" s="3280">
        <v>35.0</v>
      </c>
      <c r="V74" s="201" t="s">
        <v>2212</v>
      </c>
      <c r="W74" s="200">
        <v>45.0</v>
      </c>
      <c r="X74" s="199" t="s">
        <v>333</v>
      </c>
      <c r="Y74" s="200">
        <v>7.0</v>
      </c>
      <c r="Z74" s="199" t="s">
        <v>419</v>
      </c>
      <c r="AA74" s="3285">
        <v>7.0</v>
      </c>
      <c r="AB74" s="3311">
        <v>72.0</v>
      </c>
      <c r="AC74" s="3312">
        <v>63.0</v>
      </c>
      <c r="AD74" s="3312" t="s">
        <v>504</v>
      </c>
    </row>
    <row r="75">
      <c r="A75" s="3167" t="s">
        <v>4793</v>
      </c>
      <c r="B75" s="3241" t="s">
        <v>6244</v>
      </c>
      <c r="C75" s="3314" t="s">
        <v>144</v>
      </c>
      <c r="D75" s="3315" t="s">
        <v>911</v>
      </c>
      <c r="E75" s="3280">
        <v>29.0</v>
      </c>
      <c r="F75" s="201" t="s">
        <v>5705</v>
      </c>
      <c r="G75" s="3280">
        <v>35.0</v>
      </c>
      <c r="H75" s="201" t="s">
        <v>911</v>
      </c>
      <c r="I75" s="3280">
        <v>35.0</v>
      </c>
      <c r="J75" s="201" t="s">
        <v>2212</v>
      </c>
      <c r="K75" s="200">
        <v>45.0</v>
      </c>
      <c r="L75" s="199" t="s">
        <v>333</v>
      </c>
      <c r="M75" s="200">
        <v>7.0</v>
      </c>
      <c r="N75" s="199" t="s">
        <v>419</v>
      </c>
      <c r="O75" s="3285">
        <v>7.0</v>
      </c>
      <c r="P75" s="3315" t="s">
        <v>911</v>
      </c>
      <c r="Q75" s="3280">
        <v>29.0</v>
      </c>
      <c r="R75" s="201" t="s">
        <v>912</v>
      </c>
      <c r="S75" s="3280">
        <v>35.0</v>
      </c>
      <c r="T75" s="201" t="s">
        <v>914</v>
      </c>
      <c r="U75" s="3280">
        <v>35.0</v>
      </c>
      <c r="V75" s="201" t="s">
        <v>2212</v>
      </c>
      <c r="W75" s="200">
        <v>45.0</v>
      </c>
      <c r="X75" s="199" t="s">
        <v>333</v>
      </c>
      <c r="Y75" s="200">
        <v>7.0</v>
      </c>
      <c r="Z75" s="199" t="s">
        <v>419</v>
      </c>
      <c r="AA75" s="3285">
        <v>7.0</v>
      </c>
      <c r="AB75" s="3311">
        <v>73.0</v>
      </c>
      <c r="AC75" s="3312">
        <v>78.0</v>
      </c>
      <c r="AD75" s="3312" t="s">
        <v>504</v>
      </c>
    </row>
    <row r="76">
      <c r="A76" s="3167">
        <v>67.0</v>
      </c>
      <c r="B76" s="3213" t="s">
        <v>6246</v>
      </c>
      <c r="C76" s="3314" t="s">
        <v>144</v>
      </c>
      <c r="D76" s="3315" t="s">
        <v>911</v>
      </c>
      <c r="E76" s="3280">
        <v>29.0</v>
      </c>
      <c r="F76" s="201" t="s">
        <v>5705</v>
      </c>
      <c r="G76" s="3280">
        <v>35.0</v>
      </c>
      <c r="H76" s="201" t="s">
        <v>911</v>
      </c>
      <c r="I76" s="3280">
        <v>35.0</v>
      </c>
      <c r="J76" s="201" t="s">
        <v>1083</v>
      </c>
      <c r="K76" s="200">
        <v>45.0</v>
      </c>
      <c r="L76" s="199" t="s">
        <v>333</v>
      </c>
      <c r="M76" s="200">
        <v>7.0</v>
      </c>
      <c r="N76" s="199" t="s">
        <v>111</v>
      </c>
      <c r="O76" s="3285">
        <v>7.0</v>
      </c>
      <c r="P76" s="3315" t="s">
        <v>911</v>
      </c>
      <c r="Q76" s="3280">
        <v>29.0</v>
      </c>
      <c r="R76" s="201" t="s">
        <v>912</v>
      </c>
      <c r="S76" s="3280">
        <v>35.0</v>
      </c>
      <c r="T76" s="201" t="s">
        <v>914</v>
      </c>
      <c r="U76" s="3280">
        <v>35.0</v>
      </c>
      <c r="V76" s="201" t="s">
        <v>6371</v>
      </c>
      <c r="W76" s="200">
        <v>45.0</v>
      </c>
      <c r="X76" s="199" t="s">
        <v>333</v>
      </c>
      <c r="Y76" s="200">
        <v>7.0</v>
      </c>
      <c r="Z76" s="199" t="s">
        <v>262</v>
      </c>
      <c r="AA76" s="3285">
        <v>7.0</v>
      </c>
      <c r="AB76" s="3311">
        <v>74.0</v>
      </c>
      <c r="AC76" s="3312">
        <v>64.0</v>
      </c>
      <c r="AD76" s="3312" t="s">
        <v>504</v>
      </c>
    </row>
    <row r="77">
      <c r="A77" s="3167">
        <v>68.0</v>
      </c>
      <c r="B77" s="3223" t="s">
        <v>6247</v>
      </c>
      <c r="C77" s="3314" t="s">
        <v>144</v>
      </c>
      <c r="D77" s="3315" t="s">
        <v>911</v>
      </c>
      <c r="E77" s="3280">
        <v>29.0</v>
      </c>
      <c r="F77" s="201" t="s">
        <v>5705</v>
      </c>
      <c r="G77" s="3280">
        <v>35.0</v>
      </c>
      <c r="H77" s="201" t="s">
        <v>911</v>
      </c>
      <c r="I77" s="3280">
        <v>35.0</v>
      </c>
      <c r="J77" s="201" t="s">
        <v>6371</v>
      </c>
      <c r="K77" s="200">
        <v>45.0</v>
      </c>
      <c r="L77" s="199" t="s">
        <v>594</v>
      </c>
      <c r="M77" s="200">
        <v>7.0</v>
      </c>
      <c r="N77" s="199" t="s">
        <v>262</v>
      </c>
      <c r="O77" s="3285">
        <v>7.0</v>
      </c>
      <c r="P77" s="3315" t="s">
        <v>911</v>
      </c>
      <c r="Q77" s="3280">
        <v>29.0</v>
      </c>
      <c r="R77" s="201" t="s">
        <v>912</v>
      </c>
      <c r="S77" s="3280">
        <v>35.0</v>
      </c>
      <c r="T77" s="201" t="s">
        <v>914</v>
      </c>
      <c r="U77" s="3280">
        <v>35.0</v>
      </c>
      <c r="V77" s="201" t="s">
        <v>6371</v>
      </c>
      <c r="W77" s="200">
        <v>45.0</v>
      </c>
      <c r="X77" s="199" t="s">
        <v>594</v>
      </c>
      <c r="Y77" s="200">
        <v>7.0</v>
      </c>
      <c r="Z77" s="199" t="s">
        <v>262</v>
      </c>
      <c r="AA77" s="3285">
        <v>7.0</v>
      </c>
      <c r="AB77" s="3311">
        <v>75.0</v>
      </c>
      <c r="AC77" s="3312">
        <v>65.0</v>
      </c>
      <c r="AD77" s="3312" t="s">
        <v>504</v>
      </c>
    </row>
    <row r="78">
      <c r="A78" s="3167">
        <v>69.0</v>
      </c>
      <c r="B78" s="3198" t="s">
        <v>6248</v>
      </c>
      <c r="C78" s="3314" t="s">
        <v>144</v>
      </c>
      <c r="D78" s="3315" t="s">
        <v>911</v>
      </c>
      <c r="E78" s="3280">
        <v>29.0</v>
      </c>
      <c r="F78" s="201" t="s">
        <v>5705</v>
      </c>
      <c r="G78" s="3280">
        <v>35.0</v>
      </c>
      <c r="H78" s="201" t="s">
        <v>911</v>
      </c>
      <c r="I78" s="3280">
        <v>35.0</v>
      </c>
      <c r="J78" s="201" t="s">
        <v>914</v>
      </c>
      <c r="K78" s="200">
        <v>45.0</v>
      </c>
      <c r="L78" s="199" t="s">
        <v>594</v>
      </c>
      <c r="M78" s="200">
        <v>7.0</v>
      </c>
      <c r="N78" s="199" t="s">
        <v>537</v>
      </c>
      <c r="O78" s="3285">
        <v>7.0</v>
      </c>
      <c r="P78" s="3315" t="s">
        <v>911</v>
      </c>
      <c r="Q78" s="3280">
        <v>29.0</v>
      </c>
      <c r="R78" s="201" t="s">
        <v>912</v>
      </c>
      <c r="S78" s="3280">
        <v>35.0</v>
      </c>
      <c r="T78" s="201" t="s">
        <v>914</v>
      </c>
      <c r="U78" s="3280">
        <v>35.0</v>
      </c>
      <c r="V78" s="201" t="s">
        <v>914</v>
      </c>
      <c r="W78" s="200">
        <v>45.0</v>
      </c>
      <c r="X78" s="199" t="s">
        <v>594</v>
      </c>
      <c r="Y78" s="200">
        <v>7.0</v>
      </c>
      <c r="Z78" s="199" t="s">
        <v>537</v>
      </c>
      <c r="AA78" s="3285">
        <v>7.0</v>
      </c>
      <c r="AB78" s="3311">
        <v>76.0</v>
      </c>
      <c r="AC78" s="3312">
        <v>66.0</v>
      </c>
      <c r="AD78" s="3312" t="s">
        <v>504</v>
      </c>
    </row>
    <row r="79">
      <c r="A79" s="3318">
        <v>70.0</v>
      </c>
      <c r="B79" s="3198" t="s">
        <v>6249</v>
      </c>
      <c r="C79" s="3314" t="s">
        <v>144</v>
      </c>
      <c r="D79" s="3315" t="s">
        <v>911</v>
      </c>
      <c r="E79" s="3280">
        <v>29.0</v>
      </c>
      <c r="F79" s="201" t="s">
        <v>5705</v>
      </c>
      <c r="G79" s="3280">
        <v>35.0</v>
      </c>
      <c r="H79" s="201" t="s">
        <v>911</v>
      </c>
      <c r="I79" s="3280">
        <v>35.0</v>
      </c>
      <c r="J79" s="201" t="s">
        <v>6371</v>
      </c>
      <c r="K79" s="200">
        <v>45.0</v>
      </c>
      <c r="L79" s="199" t="s">
        <v>333</v>
      </c>
      <c r="M79" s="200">
        <v>7.0</v>
      </c>
      <c r="N79" s="199" t="s">
        <v>262</v>
      </c>
      <c r="O79" s="3285">
        <v>7.0</v>
      </c>
      <c r="P79" s="3315" t="s">
        <v>911</v>
      </c>
      <c r="Q79" s="3280">
        <v>29.0</v>
      </c>
      <c r="R79" s="201" t="s">
        <v>912</v>
      </c>
      <c r="S79" s="3280">
        <v>35.0</v>
      </c>
      <c r="T79" s="201" t="s">
        <v>914</v>
      </c>
      <c r="U79" s="3280">
        <v>35.0</v>
      </c>
      <c r="V79" s="201" t="s">
        <v>6371</v>
      </c>
      <c r="W79" s="200">
        <v>45.0</v>
      </c>
      <c r="X79" s="199" t="s">
        <v>333</v>
      </c>
      <c r="Y79" s="200">
        <v>7.0</v>
      </c>
      <c r="Z79" s="199" t="s">
        <v>262</v>
      </c>
      <c r="AA79" s="3285">
        <v>7.0</v>
      </c>
      <c r="AB79" s="3311">
        <v>77.0</v>
      </c>
      <c r="AC79" s="3312">
        <v>67.0</v>
      </c>
      <c r="AD79" s="3312" t="s">
        <v>504</v>
      </c>
    </row>
    <row r="80">
      <c r="A80" s="3318">
        <v>71.0</v>
      </c>
      <c r="B80" s="3198" t="s">
        <v>6250</v>
      </c>
      <c r="C80" s="3314" t="s">
        <v>144</v>
      </c>
      <c r="D80" s="3315" t="s">
        <v>911</v>
      </c>
      <c r="E80" s="3280">
        <v>29.0</v>
      </c>
      <c r="F80" s="201" t="s">
        <v>5705</v>
      </c>
      <c r="G80" s="3280">
        <v>35.0</v>
      </c>
      <c r="H80" s="201" t="s">
        <v>911</v>
      </c>
      <c r="I80" s="3280">
        <v>35.0</v>
      </c>
      <c r="J80" s="201" t="s">
        <v>6371</v>
      </c>
      <c r="K80" s="200">
        <v>45.0</v>
      </c>
      <c r="L80" s="199" t="s">
        <v>438</v>
      </c>
      <c r="M80" s="200">
        <v>7.0</v>
      </c>
      <c r="N80" s="199" t="s">
        <v>262</v>
      </c>
      <c r="O80" s="3285">
        <v>7.0</v>
      </c>
      <c r="P80" s="3315" t="s">
        <v>911</v>
      </c>
      <c r="Q80" s="3280">
        <v>29.0</v>
      </c>
      <c r="R80" s="201" t="s">
        <v>912</v>
      </c>
      <c r="S80" s="3280">
        <v>35.0</v>
      </c>
      <c r="T80" s="201" t="s">
        <v>914</v>
      </c>
      <c r="U80" s="3280">
        <v>35.0</v>
      </c>
      <c r="V80" s="201" t="s">
        <v>6371</v>
      </c>
      <c r="W80" s="200">
        <v>45.0</v>
      </c>
      <c r="X80" s="199" t="s">
        <v>438</v>
      </c>
      <c r="Y80" s="200">
        <v>7.0</v>
      </c>
      <c r="Z80" s="199" t="s">
        <v>262</v>
      </c>
      <c r="AA80" s="3285">
        <v>7.0</v>
      </c>
      <c r="AB80" s="3311">
        <v>78.0</v>
      </c>
      <c r="AC80" s="3320">
        <v>68.0</v>
      </c>
      <c r="AD80" s="3312" t="s">
        <v>504</v>
      </c>
    </row>
    <row r="81">
      <c r="A81" s="3318">
        <v>72.0</v>
      </c>
      <c r="B81" s="3264" t="s">
        <v>6251</v>
      </c>
      <c r="C81" s="3321" t="s">
        <v>144</v>
      </c>
      <c r="D81" s="3322" t="s">
        <v>911</v>
      </c>
      <c r="E81" s="3323">
        <v>29.0</v>
      </c>
      <c r="F81" s="3322" t="s">
        <v>5705</v>
      </c>
      <c r="G81" s="3323">
        <v>35.0</v>
      </c>
      <c r="H81" s="3322" t="s">
        <v>911</v>
      </c>
      <c r="I81" s="3323">
        <v>35.0</v>
      </c>
      <c r="J81" s="3322" t="s">
        <v>6371</v>
      </c>
      <c r="K81" s="3324">
        <v>45.0</v>
      </c>
      <c r="L81" s="3322" t="s">
        <v>333</v>
      </c>
      <c r="M81" s="3324">
        <v>7.0</v>
      </c>
      <c r="N81" s="3322" t="s">
        <v>262</v>
      </c>
      <c r="O81" s="3325">
        <v>7.0</v>
      </c>
      <c r="P81" s="3322" t="s">
        <v>911</v>
      </c>
      <c r="Q81" s="3323">
        <v>29.0</v>
      </c>
      <c r="R81" s="3322" t="s">
        <v>912</v>
      </c>
      <c r="S81" s="3323">
        <v>35.0</v>
      </c>
      <c r="T81" s="3322" t="s">
        <v>914</v>
      </c>
      <c r="U81" s="3323">
        <v>35.0</v>
      </c>
      <c r="V81" s="3322" t="s">
        <v>911</v>
      </c>
      <c r="W81" s="3324">
        <v>45.0</v>
      </c>
      <c r="X81" s="3322" t="s">
        <v>217</v>
      </c>
      <c r="Y81" s="3324">
        <v>7.0</v>
      </c>
      <c r="Z81" s="3322" t="s">
        <v>788</v>
      </c>
      <c r="AA81" s="3325">
        <v>7.0</v>
      </c>
      <c r="AB81" s="3311">
        <v>79.0</v>
      </c>
      <c r="AC81" s="3312" t="s">
        <v>504</v>
      </c>
      <c r="AD81" s="3312"/>
    </row>
    <row r="82">
      <c r="A82" s="3318">
        <v>73.0</v>
      </c>
      <c r="B82" s="3264" t="s">
        <v>6252</v>
      </c>
      <c r="C82" s="3314" t="s">
        <v>504</v>
      </c>
      <c r="D82" s="3315" t="s">
        <v>504</v>
      </c>
      <c r="E82" s="3280" t="s">
        <v>504</v>
      </c>
      <c r="F82" s="201" t="s">
        <v>504</v>
      </c>
      <c r="G82" s="3280" t="s">
        <v>504</v>
      </c>
      <c r="H82" s="201" t="s">
        <v>504</v>
      </c>
      <c r="I82" s="3280" t="s">
        <v>504</v>
      </c>
      <c r="J82" s="201" t="s">
        <v>504</v>
      </c>
      <c r="K82" s="200" t="s">
        <v>504</v>
      </c>
      <c r="L82" s="199" t="s">
        <v>504</v>
      </c>
      <c r="M82" s="200" t="s">
        <v>504</v>
      </c>
      <c r="N82" s="199" t="s">
        <v>504</v>
      </c>
      <c r="O82" s="3285" t="s">
        <v>504</v>
      </c>
      <c r="P82" s="3315" t="s">
        <v>504</v>
      </c>
      <c r="Q82" s="3280" t="s">
        <v>504</v>
      </c>
      <c r="R82" s="201" t="s">
        <v>504</v>
      </c>
      <c r="S82" s="3280" t="s">
        <v>504</v>
      </c>
      <c r="T82" s="201" t="s">
        <v>504</v>
      </c>
      <c r="U82" s="3280" t="s">
        <v>504</v>
      </c>
      <c r="V82" s="201" t="s">
        <v>504</v>
      </c>
      <c r="W82" s="200" t="s">
        <v>504</v>
      </c>
      <c r="X82" s="199" t="s">
        <v>504</v>
      </c>
      <c r="Y82" s="200" t="s">
        <v>504</v>
      </c>
      <c r="Z82" s="199" t="s">
        <v>504</v>
      </c>
      <c r="AA82" s="3285" t="s">
        <v>504</v>
      </c>
      <c r="AB82" s="3311">
        <v>80.0</v>
      </c>
      <c r="AC82" s="3312" t="s">
        <v>504</v>
      </c>
      <c r="AD82" s="3312"/>
    </row>
    <row r="83">
      <c r="A83" s="3318">
        <v>74.0</v>
      </c>
      <c r="B83" s="3264" t="s">
        <v>6125</v>
      </c>
      <c r="C83" s="3314" t="s">
        <v>504</v>
      </c>
      <c r="D83" s="3315" t="s">
        <v>504</v>
      </c>
      <c r="E83" s="3280" t="s">
        <v>504</v>
      </c>
      <c r="F83" s="201" t="s">
        <v>504</v>
      </c>
      <c r="G83" s="3280" t="s">
        <v>504</v>
      </c>
      <c r="H83" s="201" t="s">
        <v>504</v>
      </c>
      <c r="I83" s="3280" t="s">
        <v>504</v>
      </c>
      <c r="J83" s="201" t="s">
        <v>504</v>
      </c>
      <c r="K83" s="200" t="s">
        <v>504</v>
      </c>
      <c r="L83" s="199" t="s">
        <v>504</v>
      </c>
      <c r="M83" s="200" t="s">
        <v>504</v>
      </c>
      <c r="N83" s="199" t="s">
        <v>504</v>
      </c>
      <c r="O83" s="3285" t="s">
        <v>504</v>
      </c>
      <c r="P83" s="3315" t="s">
        <v>504</v>
      </c>
      <c r="Q83" s="3280" t="s">
        <v>504</v>
      </c>
      <c r="R83" s="201" t="s">
        <v>504</v>
      </c>
      <c r="S83" s="3280" t="s">
        <v>504</v>
      </c>
      <c r="T83" s="201" t="s">
        <v>504</v>
      </c>
      <c r="U83" s="3280" t="s">
        <v>504</v>
      </c>
      <c r="V83" s="201" t="s">
        <v>504</v>
      </c>
      <c r="W83" s="200" t="s">
        <v>504</v>
      </c>
      <c r="X83" s="199" t="s">
        <v>504</v>
      </c>
      <c r="Y83" s="200" t="s">
        <v>504</v>
      </c>
      <c r="Z83" s="199" t="s">
        <v>504</v>
      </c>
      <c r="AA83" s="3285" t="s">
        <v>504</v>
      </c>
      <c r="AB83" s="3311">
        <v>81.0</v>
      </c>
      <c r="AC83" s="3312" t="s">
        <v>504</v>
      </c>
      <c r="AD83" s="3312" t="s">
        <v>504</v>
      </c>
    </row>
    <row r="84">
      <c r="A84" s="3318">
        <v>75.0</v>
      </c>
      <c r="B84" s="3264" t="s">
        <v>6126</v>
      </c>
      <c r="C84" s="3314" t="s">
        <v>504</v>
      </c>
      <c r="D84" s="3315" t="s">
        <v>504</v>
      </c>
      <c r="E84" s="3280" t="s">
        <v>504</v>
      </c>
      <c r="F84" s="201" t="s">
        <v>504</v>
      </c>
      <c r="G84" s="3280" t="s">
        <v>504</v>
      </c>
      <c r="H84" s="201" t="s">
        <v>504</v>
      </c>
      <c r="I84" s="3280" t="s">
        <v>504</v>
      </c>
      <c r="J84" s="201" t="s">
        <v>504</v>
      </c>
      <c r="K84" s="200" t="s">
        <v>504</v>
      </c>
      <c r="L84" s="199" t="s">
        <v>504</v>
      </c>
      <c r="M84" s="200" t="s">
        <v>504</v>
      </c>
      <c r="N84" s="199" t="s">
        <v>504</v>
      </c>
      <c r="O84" s="3285" t="s">
        <v>504</v>
      </c>
      <c r="P84" s="3315" t="s">
        <v>504</v>
      </c>
      <c r="Q84" s="3280" t="s">
        <v>504</v>
      </c>
      <c r="R84" s="201" t="s">
        <v>504</v>
      </c>
      <c r="S84" s="3280" t="s">
        <v>504</v>
      </c>
      <c r="T84" s="201" t="s">
        <v>504</v>
      </c>
      <c r="U84" s="3280" t="s">
        <v>504</v>
      </c>
      <c r="V84" s="201" t="s">
        <v>504</v>
      </c>
      <c r="W84" s="200" t="s">
        <v>504</v>
      </c>
      <c r="X84" s="199" t="s">
        <v>504</v>
      </c>
      <c r="Y84" s="200" t="s">
        <v>504</v>
      </c>
      <c r="Z84" s="199" t="s">
        <v>504</v>
      </c>
      <c r="AA84" s="3285" t="s">
        <v>504</v>
      </c>
      <c r="AB84" s="3311">
        <v>82.0</v>
      </c>
      <c r="AC84" s="3312" t="s">
        <v>504</v>
      </c>
      <c r="AD84" s="3312" t="s">
        <v>504</v>
      </c>
    </row>
    <row r="85">
      <c r="A85" s="3318">
        <v>100.0</v>
      </c>
      <c r="B85" s="3319" t="s">
        <v>6254</v>
      </c>
      <c r="C85" s="3314" t="s">
        <v>504</v>
      </c>
      <c r="D85" s="3315" t="s">
        <v>504</v>
      </c>
      <c r="E85" s="3280" t="s">
        <v>504</v>
      </c>
      <c r="F85" s="201" t="s">
        <v>504</v>
      </c>
      <c r="G85" s="3280" t="s">
        <v>504</v>
      </c>
      <c r="H85" s="201" t="s">
        <v>504</v>
      </c>
      <c r="I85" s="3280" t="s">
        <v>504</v>
      </c>
      <c r="J85" s="201" t="s">
        <v>504</v>
      </c>
      <c r="K85" s="200" t="s">
        <v>504</v>
      </c>
      <c r="L85" s="199" t="s">
        <v>504</v>
      </c>
      <c r="M85" s="200" t="s">
        <v>504</v>
      </c>
      <c r="N85" s="199" t="s">
        <v>504</v>
      </c>
      <c r="O85" s="3285" t="s">
        <v>504</v>
      </c>
      <c r="P85" s="3315" t="s">
        <v>504</v>
      </c>
      <c r="Q85" s="3280" t="s">
        <v>504</v>
      </c>
      <c r="R85" s="201" t="s">
        <v>504</v>
      </c>
      <c r="S85" s="3280" t="s">
        <v>504</v>
      </c>
      <c r="T85" s="201" t="s">
        <v>504</v>
      </c>
      <c r="U85" s="3280" t="s">
        <v>504</v>
      </c>
      <c r="V85" s="201" t="s">
        <v>504</v>
      </c>
      <c r="W85" s="200" t="s">
        <v>504</v>
      </c>
      <c r="X85" s="199" t="s">
        <v>504</v>
      </c>
      <c r="Y85" s="200" t="s">
        <v>504</v>
      </c>
      <c r="Z85" s="199" t="s">
        <v>504</v>
      </c>
      <c r="AA85" s="3285" t="s">
        <v>504</v>
      </c>
      <c r="AB85" s="3311">
        <v>100.0</v>
      </c>
      <c r="AC85" s="3320">
        <v>15.0</v>
      </c>
      <c r="AD85" s="3312" t="s">
        <v>504</v>
      </c>
    </row>
  </sheetData>
  <autoFilter ref="$A$2:$AD$85">
    <sortState ref="A2:AD85">
      <sortCondition ref="AB2:AB85"/>
      <sortCondition ref="N2:N85"/>
      <sortCondition ref="L2:L85"/>
      <sortCondition ref="Z2:Z85"/>
      <sortCondition ref="X2:X85"/>
      <sortCondition ref="T2:T85"/>
      <sortCondition ref="R2:R85"/>
      <sortCondition ref="AD2:AD85"/>
      <sortCondition ref="AC2:AC85"/>
      <sortCondition ref="A2:A85"/>
    </sortState>
  </autoFilter>
  <mergeCells count="8">
    <mergeCell ref="F1:G1"/>
    <mergeCell ref="D1:E1"/>
    <mergeCell ref="H1:I1"/>
    <mergeCell ref="R1:S1"/>
    <mergeCell ref="P1:Q1"/>
    <mergeCell ref="T1:U1"/>
    <mergeCell ref="J1:O1"/>
    <mergeCell ref="V1:AA1"/>
  </mergeCells>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18" width="9.14"/>
    <col customWidth="1" min="19" max="21" width="10.57"/>
  </cols>
  <sheetData>
    <row r="1">
      <c r="A1" s="3270"/>
      <c r="B1" s="3271"/>
      <c r="C1" s="3273" t="s">
        <v>6376</v>
      </c>
      <c r="D1" s="3279"/>
      <c r="E1" s="3274" t="s">
        <v>6377</v>
      </c>
      <c r="F1" s="117"/>
      <c r="G1" s="3273" t="s">
        <v>455</v>
      </c>
      <c r="H1" s="117"/>
      <c r="I1" s="3274" t="s">
        <v>4653</v>
      </c>
      <c r="J1" s="3279"/>
      <c r="K1" s="3300" t="s">
        <v>4655</v>
      </c>
      <c r="L1" s="3279"/>
      <c r="M1" s="3274" t="s">
        <v>506</v>
      </c>
      <c r="N1" s="120"/>
      <c r="O1" s="120"/>
      <c r="P1" s="120"/>
      <c r="Q1" s="120"/>
      <c r="R1" s="3301"/>
      <c r="S1" s="3275"/>
      <c r="T1" s="3275"/>
      <c r="U1" s="3275"/>
    </row>
    <row r="2">
      <c r="A2" s="3270" t="s">
        <v>5162</v>
      </c>
      <c r="B2" s="3271" t="s">
        <v>6133</v>
      </c>
      <c r="C2" s="3281" t="s">
        <v>487</v>
      </c>
      <c r="D2" s="3302" t="s">
        <v>49</v>
      </c>
      <c r="E2" s="3303" t="s">
        <v>487</v>
      </c>
      <c r="F2" s="3302" t="s">
        <v>49</v>
      </c>
      <c r="G2" s="3281" t="s">
        <v>487</v>
      </c>
      <c r="H2" s="3302" t="s">
        <v>49</v>
      </c>
      <c r="I2" s="3303" t="s">
        <v>487</v>
      </c>
      <c r="J2" s="3302" t="s">
        <v>49</v>
      </c>
      <c r="K2" s="3303" t="s">
        <v>487</v>
      </c>
      <c r="L2" s="3302" t="s">
        <v>49</v>
      </c>
      <c r="M2" s="3286" t="s">
        <v>487</v>
      </c>
      <c r="N2" s="3284" t="s">
        <v>49</v>
      </c>
      <c r="O2" s="3284" t="s">
        <v>48</v>
      </c>
      <c r="P2" s="3284" t="s">
        <v>50</v>
      </c>
      <c r="Q2" s="3284" t="s">
        <v>48</v>
      </c>
      <c r="R2" s="3305" t="s">
        <v>50</v>
      </c>
      <c r="S2" s="3210" t="s">
        <v>5162</v>
      </c>
      <c r="T2" s="3210" t="s">
        <v>5163</v>
      </c>
      <c r="U2" s="3211" t="s">
        <v>5164</v>
      </c>
    </row>
    <row r="3">
      <c r="A3" s="3306">
        <v>1.0</v>
      </c>
      <c r="B3" s="3213" t="s">
        <v>6144</v>
      </c>
      <c r="C3" s="199" t="s">
        <v>916</v>
      </c>
      <c r="D3" s="3280">
        <v>29.0</v>
      </c>
      <c r="E3" s="199" t="s">
        <v>916</v>
      </c>
      <c r="F3" s="3280">
        <v>39.0</v>
      </c>
      <c r="G3" s="199" t="s">
        <v>905</v>
      </c>
      <c r="H3" s="3280">
        <v>21.0</v>
      </c>
      <c r="I3" s="201" t="s">
        <v>917</v>
      </c>
      <c r="J3" s="3280">
        <v>28.0</v>
      </c>
      <c r="K3" s="201" t="s">
        <v>917</v>
      </c>
      <c r="L3" s="3280">
        <v>28.0</v>
      </c>
      <c r="M3" s="201" t="s">
        <v>918</v>
      </c>
      <c r="N3" s="200">
        <v>49.0</v>
      </c>
      <c r="O3" s="199" t="s">
        <v>333</v>
      </c>
      <c r="P3" s="200">
        <v>5.0</v>
      </c>
      <c r="Q3" s="199" t="s">
        <v>420</v>
      </c>
      <c r="R3" s="3285">
        <v>5.0</v>
      </c>
      <c r="S3" s="3308">
        <v>1.0</v>
      </c>
      <c r="T3" s="3309">
        <v>0.0</v>
      </c>
      <c r="U3" s="3309">
        <v>1.0</v>
      </c>
    </row>
    <row r="4">
      <c r="A4" s="3167">
        <v>2.0</v>
      </c>
      <c r="B4" s="3223" t="s">
        <v>6146</v>
      </c>
      <c r="C4" s="199" t="s">
        <v>916</v>
      </c>
      <c r="D4" s="3280">
        <v>29.0</v>
      </c>
      <c r="E4" s="199" t="s">
        <v>916</v>
      </c>
      <c r="F4" s="3280">
        <v>39.0</v>
      </c>
      <c r="G4" s="199" t="s">
        <v>905</v>
      </c>
      <c r="H4" s="3280">
        <v>21.0</v>
      </c>
      <c r="I4" s="201" t="s">
        <v>917</v>
      </c>
      <c r="J4" s="3280">
        <v>28.0</v>
      </c>
      <c r="K4" s="201" t="s">
        <v>917</v>
      </c>
      <c r="L4" s="3280">
        <v>28.0</v>
      </c>
      <c r="M4" s="201" t="s">
        <v>918</v>
      </c>
      <c r="N4" s="200">
        <v>49.0</v>
      </c>
      <c r="O4" s="199" t="s">
        <v>333</v>
      </c>
      <c r="P4" s="200">
        <v>5.0</v>
      </c>
      <c r="Q4" s="199" t="s">
        <v>262</v>
      </c>
      <c r="R4" s="3285">
        <v>5.0</v>
      </c>
      <c r="S4" s="3311">
        <v>2.0</v>
      </c>
      <c r="T4" s="3312">
        <v>1.0</v>
      </c>
      <c r="U4" s="3312">
        <v>9.0</v>
      </c>
    </row>
    <row r="5">
      <c r="A5" s="3167">
        <v>3.0</v>
      </c>
      <c r="B5" s="3223" t="s">
        <v>6147</v>
      </c>
      <c r="C5" s="199" t="s">
        <v>916</v>
      </c>
      <c r="D5" s="3280">
        <v>29.0</v>
      </c>
      <c r="E5" s="199" t="s">
        <v>916</v>
      </c>
      <c r="F5" s="3280">
        <v>39.0</v>
      </c>
      <c r="G5" s="199" t="s">
        <v>905</v>
      </c>
      <c r="H5" s="3280">
        <v>21.0</v>
      </c>
      <c r="I5" s="201" t="s">
        <v>917</v>
      </c>
      <c r="J5" s="3280">
        <v>28.0</v>
      </c>
      <c r="K5" s="201" t="s">
        <v>917</v>
      </c>
      <c r="L5" s="3280">
        <v>28.0</v>
      </c>
      <c r="M5" s="201" t="s">
        <v>918</v>
      </c>
      <c r="N5" s="200">
        <v>49.0</v>
      </c>
      <c r="O5" s="199" t="s">
        <v>333</v>
      </c>
      <c r="P5" s="200">
        <v>5.0</v>
      </c>
      <c r="Q5" s="199" t="s">
        <v>768</v>
      </c>
      <c r="R5" s="3285">
        <v>5.0</v>
      </c>
      <c r="S5" s="3311">
        <v>3.0</v>
      </c>
      <c r="T5" s="3312">
        <v>2.0</v>
      </c>
      <c r="U5" s="3312">
        <v>13.0</v>
      </c>
    </row>
    <row r="6">
      <c r="A6" s="3167">
        <v>4.0</v>
      </c>
      <c r="B6" s="3223" t="s">
        <v>6149</v>
      </c>
      <c r="C6" s="199" t="s">
        <v>916</v>
      </c>
      <c r="D6" s="3280">
        <v>29.0</v>
      </c>
      <c r="E6" s="199" t="s">
        <v>916</v>
      </c>
      <c r="F6" s="3280">
        <v>39.0</v>
      </c>
      <c r="G6" s="199" t="s">
        <v>905</v>
      </c>
      <c r="H6" s="3280">
        <v>21.0</v>
      </c>
      <c r="I6" s="201" t="s">
        <v>917</v>
      </c>
      <c r="J6" s="3280">
        <v>28.0</v>
      </c>
      <c r="K6" s="201" t="s">
        <v>917</v>
      </c>
      <c r="L6" s="3280">
        <v>28.0</v>
      </c>
      <c r="M6" s="201" t="s">
        <v>918</v>
      </c>
      <c r="N6" s="200">
        <v>49.0</v>
      </c>
      <c r="O6" s="199" t="s">
        <v>333</v>
      </c>
      <c r="P6" s="200">
        <v>5.0</v>
      </c>
      <c r="Q6" s="199" t="s">
        <v>1494</v>
      </c>
      <c r="R6" s="3285">
        <v>5.0</v>
      </c>
      <c r="S6" s="3311">
        <v>4.0</v>
      </c>
      <c r="T6" s="3312">
        <v>3.0</v>
      </c>
      <c r="U6" s="3312">
        <v>18.0</v>
      </c>
    </row>
    <row r="7">
      <c r="A7" s="3167" t="s">
        <v>516</v>
      </c>
      <c r="B7" s="3223" t="s">
        <v>6150</v>
      </c>
      <c r="C7" s="199" t="s">
        <v>916</v>
      </c>
      <c r="D7" s="3280">
        <v>29.0</v>
      </c>
      <c r="E7" s="199" t="s">
        <v>916</v>
      </c>
      <c r="F7" s="3280">
        <v>39.0</v>
      </c>
      <c r="G7" s="199" t="s">
        <v>905</v>
      </c>
      <c r="H7" s="3280">
        <v>21.0</v>
      </c>
      <c r="I7" s="201" t="s">
        <v>917</v>
      </c>
      <c r="J7" s="3280">
        <v>28.0</v>
      </c>
      <c r="K7" s="201" t="s">
        <v>917</v>
      </c>
      <c r="L7" s="3280">
        <v>28.0</v>
      </c>
      <c r="M7" s="201" t="s">
        <v>918</v>
      </c>
      <c r="N7" s="200">
        <v>49.0</v>
      </c>
      <c r="O7" s="199" t="s">
        <v>333</v>
      </c>
      <c r="P7" s="200">
        <v>5.0</v>
      </c>
      <c r="Q7" s="199" t="s">
        <v>1494</v>
      </c>
      <c r="R7" s="3285">
        <v>5.0</v>
      </c>
      <c r="S7" s="3311">
        <v>5.0</v>
      </c>
      <c r="T7" s="3312">
        <v>72.0</v>
      </c>
      <c r="U7" s="3312" t="s">
        <v>504</v>
      </c>
    </row>
    <row r="8">
      <c r="A8" s="3167">
        <v>5.0</v>
      </c>
      <c r="B8" s="3223" t="s">
        <v>6151</v>
      </c>
      <c r="C8" s="199" t="s">
        <v>916</v>
      </c>
      <c r="D8" s="3280">
        <v>29.0</v>
      </c>
      <c r="E8" s="199" t="s">
        <v>916</v>
      </c>
      <c r="F8" s="3280">
        <v>39.0</v>
      </c>
      <c r="G8" s="199" t="s">
        <v>905</v>
      </c>
      <c r="H8" s="3280">
        <v>21.0</v>
      </c>
      <c r="I8" s="201" t="s">
        <v>917</v>
      </c>
      <c r="J8" s="3280">
        <v>28.0</v>
      </c>
      <c r="K8" s="201" t="s">
        <v>917</v>
      </c>
      <c r="L8" s="3280">
        <v>28.0</v>
      </c>
      <c r="M8" s="201" t="s">
        <v>918</v>
      </c>
      <c r="N8" s="200">
        <v>49.0</v>
      </c>
      <c r="O8" s="199" t="s">
        <v>333</v>
      </c>
      <c r="P8" s="200">
        <v>5.0</v>
      </c>
      <c r="Q8" s="199" t="s">
        <v>419</v>
      </c>
      <c r="R8" s="3285">
        <v>5.0</v>
      </c>
      <c r="S8" s="3311">
        <v>6.0</v>
      </c>
      <c r="T8" s="3312">
        <v>4.0</v>
      </c>
      <c r="U8" s="3312">
        <v>5.0</v>
      </c>
    </row>
    <row r="9">
      <c r="A9" s="3167">
        <v>6.0</v>
      </c>
      <c r="B9" s="3223" t="s">
        <v>6153</v>
      </c>
      <c r="C9" s="199" t="s">
        <v>916</v>
      </c>
      <c r="D9" s="3280">
        <v>29.0</v>
      </c>
      <c r="E9" s="199" t="s">
        <v>916</v>
      </c>
      <c r="F9" s="3280">
        <v>39.0</v>
      </c>
      <c r="G9" s="199" t="s">
        <v>905</v>
      </c>
      <c r="H9" s="3280">
        <v>21.0</v>
      </c>
      <c r="I9" s="201" t="s">
        <v>917</v>
      </c>
      <c r="J9" s="3280">
        <v>28.0</v>
      </c>
      <c r="K9" s="201" t="s">
        <v>917</v>
      </c>
      <c r="L9" s="3280">
        <v>28.0</v>
      </c>
      <c r="M9" s="201" t="s">
        <v>918</v>
      </c>
      <c r="N9" s="200">
        <v>49.0</v>
      </c>
      <c r="O9" s="199" t="s">
        <v>333</v>
      </c>
      <c r="P9" s="200">
        <v>5.0</v>
      </c>
      <c r="Q9" s="199" t="s">
        <v>538</v>
      </c>
      <c r="R9" s="3285">
        <v>5.0</v>
      </c>
      <c r="S9" s="3311">
        <v>7.0</v>
      </c>
      <c r="T9" s="3312">
        <v>5.0</v>
      </c>
      <c r="U9" s="3312">
        <v>25.0</v>
      </c>
    </row>
    <row r="10">
      <c r="A10" s="3167">
        <v>7.0</v>
      </c>
      <c r="B10" s="3223" t="s">
        <v>6158</v>
      </c>
      <c r="C10" s="199" t="s">
        <v>916</v>
      </c>
      <c r="D10" s="3280">
        <v>29.0</v>
      </c>
      <c r="E10" s="199" t="s">
        <v>916</v>
      </c>
      <c r="F10" s="3280">
        <v>39.0</v>
      </c>
      <c r="G10" s="199" t="s">
        <v>905</v>
      </c>
      <c r="H10" s="3280">
        <v>21.0</v>
      </c>
      <c r="I10" s="201" t="s">
        <v>917</v>
      </c>
      <c r="J10" s="3280">
        <v>28.0</v>
      </c>
      <c r="K10" s="201" t="s">
        <v>917</v>
      </c>
      <c r="L10" s="3280">
        <v>28.0</v>
      </c>
      <c r="M10" s="201" t="s">
        <v>918</v>
      </c>
      <c r="N10" s="200">
        <v>49.0</v>
      </c>
      <c r="O10" s="199" t="s">
        <v>333</v>
      </c>
      <c r="P10" s="200">
        <v>5.0</v>
      </c>
      <c r="Q10" s="199" t="s">
        <v>651</v>
      </c>
      <c r="R10" s="3285">
        <v>5.0</v>
      </c>
      <c r="S10" s="3311">
        <v>8.0</v>
      </c>
      <c r="T10" s="3312">
        <v>6.0</v>
      </c>
      <c r="U10" s="3312">
        <v>28.0</v>
      </c>
    </row>
    <row r="11">
      <c r="A11" s="3167">
        <v>8.0</v>
      </c>
      <c r="B11" s="3223" t="s">
        <v>6159</v>
      </c>
      <c r="C11" s="199" t="s">
        <v>916</v>
      </c>
      <c r="D11" s="3280">
        <v>29.0</v>
      </c>
      <c r="E11" s="199" t="s">
        <v>916</v>
      </c>
      <c r="F11" s="3280">
        <v>39.0</v>
      </c>
      <c r="G11" s="199" t="s">
        <v>905</v>
      </c>
      <c r="H11" s="3280">
        <v>21.0</v>
      </c>
      <c r="I11" s="201" t="s">
        <v>917</v>
      </c>
      <c r="J11" s="3280">
        <v>28.0</v>
      </c>
      <c r="K11" s="201" t="s">
        <v>917</v>
      </c>
      <c r="L11" s="3280">
        <v>28.0</v>
      </c>
      <c r="M11" s="201" t="s">
        <v>918</v>
      </c>
      <c r="N11" s="200">
        <v>49.0</v>
      </c>
      <c r="O11" s="199" t="s">
        <v>594</v>
      </c>
      <c r="P11" s="200">
        <v>5.0</v>
      </c>
      <c r="Q11" s="199" t="s">
        <v>111</v>
      </c>
      <c r="R11" s="3285">
        <v>5.0</v>
      </c>
      <c r="S11" s="3311">
        <v>9.0</v>
      </c>
      <c r="T11" s="3312">
        <v>7.0</v>
      </c>
      <c r="U11" s="3312">
        <v>30.0</v>
      </c>
    </row>
    <row r="12">
      <c r="A12" s="3167">
        <v>9.0</v>
      </c>
      <c r="B12" s="3223" t="s">
        <v>6160</v>
      </c>
      <c r="C12" s="199" t="s">
        <v>916</v>
      </c>
      <c r="D12" s="3280">
        <v>29.0</v>
      </c>
      <c r="E12" s="199" t="s">
        <v>916</v>
      </c>
      <c r="F12" s="3280">
        <v>39.0</v>
      </c>
      <c r="G12" s="199" t="s">
        <v>905</v>
      </c>
      <c r="H12" s="3280">
        <v>21.0</v>
      </c>
      <c r="I12" s="201" t="s">
        <v>917</v>
      </c>
      <c r="J12" s="3280">
        <v>28.0</v>
      </c>
      <c r="K12" s="201" t="s">
        <v>917</v>
      </c>
      <c r="L12" s="3280">
        <v>28.0</v>
      </c>
      <c r="M12" s="201" t="s">
        <v>918</v>
      </c>
      <c r="N12" s="200">
        <v>49.0</v>
      </c>
      <c r="O12" s="199" t="s">
        <v>379</v>
      </c>
      <c r="P12" s="200">
        <v>5.0</v>
      </c>
      <c r="Q12" s="199" t="s">
        <v>420</v>
      </c>
      <c r="R12" s="3285">
        <v>5.0</v>
      </c>
      <c r="S12" s="3311">
        <v>10.0</v>
      </c>
      <c r="T12" s="3312">
        <v>8.0</v>
      </c>
      <c r="U12" s="3312">
        <v>2.0</v>
      </c>
    </row>
    <row r="13">
      <c r="A13" s="3167">
        <v>10.0</v>
      </c>
      <c r="B13" s="3223" t="s">
        <v>6161</v>
      </c>
      <c r="C13" s="199" t="s">
        <v>916</v>
      </c>
      <c r="D13" s="3280">
        <v>29.0</v>
      </c>
      <c r="E13" s="199" t="s">
        <v>916</v>
      </c>
      <c r="F13" s="3280">
        <v>39.0</v>
      </c>
      <c r="G13" s="199" t="s">
        <v>905</v>
      </c>
      <c r="H13" s="3280">
        <v>21.0</v>
      </c>
      <c r="I13" s="201" t="s">
        <v>917</v>
      </c>
      <c r="J13" s="3280">
        <v>28.0</v>
      </c>
      <c r="K13" s="201" t="s">
        <v>917</v>
      </c>
      <c r="L13" s="3280">
        <v>28.0</v>
      </c>
      <c r="M13" s="201" t="s">
        <v>918</v>
      </c>
      <c r="N13" s="200">
        <v>49.0</v>
      </c>
      <c r="O13" s="199" t="s">
        <v>333</v>
      </c>
      <c r="P13" s="200">
        <v>5.0</v>
      </c>
      <c r="Q13" s="199" t="s">
        <v>244</v>
      </c>
      <c r="R13" s="3285">
        <v>5.0</v>
      </c>
      <c r="S13" s="3311">
        <v>11.0</v>
      </c>
      <c r="T13" s="3312">
        <v>9.0</v>
      </c>
      <c r="U13" s="3312">
        <v>37.0</v>
      </c>
    </row>
    <row r="14">
      <c r="A14" s="3167">
        <v>11.0</v>
      </c>
      <c r="B14" s="3223" t="s">
        <v>6162</v>
      </c>
      <c r="C14" s="199" t="s">
        <v>916</v>
      </c>
      <c r="D14" s="3280">
        <v>29.0</v>
      </c>
      <c r="E14" s="199" t="s">
        <v>916</v>
      </c>
      <c r="F14" s="3280">
        <v>39.0</v>
      </c>
      <c r="G14" s="199" t="s">
        <v>905</v>
      </c>
      <c r="H14" s="3280">
        <v>21.0</v>
      </c>
      <c r="I14" s="201" t="s">
        <v>917</v>
      </c>
      <c r="J14" s="3280">
        <v>28.0</v>
      </c>
      <c r="K14" s="201" t="s">
        <v>917</v>
      </c>
      <c r="L14" s="3280">
        <v>28.0</v>
      </c>
      <c r="M14" s="201" t="s">
        <v>918</v>
      </c>
      <c r="N14" s="200">
        <v>49.0</v>
      </c>
      <c r="O14" s="199" t="s">
        <v>594</v>
      </c>
      <c r="P14" s="200">
        <v>5.0</v>
      </c>
      <c r="Q14" s="199" t="s">
        <v>537</v>
      </c>
      <c r="R14" s="3285">
        <v>5.0</v>
      </c>
      <c r="S14" s="3311">
        <v>12.0</v>
      </c>
      <c r="T14" s="3312">
        <v>10.0</v>
      </c>
      <c r="U14" s="3312">
        <v>38.0</v>
      </c>
    </row>
    <row r="15">
      <c r="A15" s="3167">
        <v>12.0</v>
      </c>
      <c r="B15" s="3223" t="s">
        <v>6163</v>
      </c>
      <c r="C15" s="199" t="s">
        <v>916</v>
      </c>
      <c r="D15" s="3280">
        <v>29.0</v>
      </c>
      <c r="E15" s="199" t="s">
        <v>916</v>
      </c>
      <c r="F15" s="3280">
        <v>39.0</v>
      </c>
      <c r="G15" s="199" t="s">
        <v>905</v>
      </c>
      <c r="H15" s="3280">
        <v>21.0</v>
      </c>
      <c r="I15" s="201" t="s">
        <v>917</v>
      </c>
      <c r="J15" s="3280">
        <v>28.0</v>
      </c>
      <c r="K15" s="201" t="s">
        <v>917</v>
      </c>
      <c r="L15" s="3280">
        <v>28.0</v>
      </c>
      <c r="M15" s="201" t="s">
        <v>918</v>
      </c>
      <c r="N15" s="200">
        <v>49.0</v>
      </c>
      <c r="O15" s="199" t="s">
        <v>379</v>
      </c>
      <c r="P15" s="200">
        <v>5.0</v>
      </c>
      <c r="Q15" s="199" t="s">
        <v>538</v>
      </c>
      <c r="R15" s="3285">
        <v>5.0</v>
      </c>
      <c r="S15" s="3311">
        <v>13.0</v>
      </c>
      <c r="T15" s="3312">
        <v>11.0</v>
      </c>
      <c r="U15" s="3312">
        <v>33.0</v>
      </c>
    </row>
    <row r="16">
      <c r="A16" s="3167">
        <v>13.0</v>
      </c>
      <c r="B16" s="3223" t="s">
        <v>6164</v>
      </c>
      <c r="C16" s="199" t="s">
        <v>916</v>
      </c>
      <c r="D16" s="3280">
        <v>29.0</v>
      </c>
      <c r="E16" s="199" t="s">
        <v>916</v>
      </c>
      <c r="F16" s="3280">
        <v>39.0</v>
      </c>
      <c r="G16" s="199" t="s">
        <v>905</v>
      </c>
      <c r="H16" s="3280">
        <v>21.0</v>
      </c>
      <c r="I16" s="201" t="s">
        <v>917</v>
      </c>
      <c r="J16" s="3280">
        <v>28.0</v>
      </c>
      <c r="K16" s="201" t="s">
        <v>917</v>
      </c>
      <c r="L16" s="3280">
        <v>28.0</v>
      </c>
      <c r="M16" s="201" t="s">
        <v>918</v>
      </c>
      <c r="N16" s="200">
        <v>49.0</v>
      </c>
      <c r="O16" s="199" t="s">
        <v>333</v>
      </c>
      <c r="P16" s="200">
        <v>5.0</v>
      </c>
      <c r="Q16" s="199" t="s">
        <v>538</v>
      </c>
      <c r="R16" s="3285">
        <v>5.0</v>
      </c>
      <c r="S16" s="3311">
        <v>14.0</v>
      </c>
      <c r="T16" s="3312">
        <v>12.0</v>
      </c>
      <c r="U16" s="3312">
        <v>3.0</v>
      </c>
    </row>
    <row r="17">
      <c r="A17" s="3167" t="s">
        <v>1114</v>
      </c>
      <c r="B17" s="3223" t="s">
        <v>6165</v>
      </c>
      <c r="C17" s="199" t="s">
        <v>916</v>
      </c>
      <c r="D17" s="3280">
        <v>29.0</v>
      </c>
      <c r="E17" s="199" t="s">
        <v>916</v>
      </c>
      <c r="F17" s="3280">
        <v>39.0</v>
      </c>
      <c r="G17" s="199" t="s">
        <v>905</v>
      </c>
      <c r="H17" s="3280">
        <v>21.0</v>
      </c>
      <c r="I17" s="201" t="s">
        <v>917</v>
      </c>
      <c r="J17" s="3280">
        <v>28.0</v>
      </c>
      <c r="K17" s="201" t="s">
        <v>917</v>
      </c>
      <c r="L17" s="3280">
        <v>28.0</v>
      </c>
      <c r="M17" s="201" t="s">
        <v>918</v>
      </c>
      <c r="N17" s="200">
        <v>49.0</v>
      </c>
      <c r="O17" s="199" t="s">
        <v>333</v>
      </c>
      <c r="P17" s="200">
        <v>5.0</v>
      </c>
      <c r="Q17" s="199" t="s">
        <v>538</v>
      </c>
      <c r="R17" s="3285">
        <v>5.0</v>
      </c>
      <c r="S17" s="3311">
        <v>15.0</v>
      </c>
      <c r="T17" s="3312">
        <v>73.0</v>
      </c>
      <c r="U17" s="3312" t="s">
        <v>504</v>
      </c>
    </row>
    <row r="18">
      <c r="A18" s="3167">
        <v>14.0</v>
      </c>
      <c r="B18" s="3223" t="s">
        <v>6166</v>
      </c>
      <c r="C18" s="199" t="s">
        <v>916</v>
      </c>
      <c r="D18" s="3280">
        <v>29.0</v>
      </c>
      <c r="E18" s="199" t="s">
        <v>916</v>
      </c>
      <c r="F18" s="3280">
        <v>39.0</v>
      </c>
      <c r="G18" s="199" t="s">
        <v>905</v>
      </c>
      <c r="H18" s="3280">
        <v>21.0</v>
      </c>
      <c r="I18" s="201" t="s">
        <v>917</v>
      </c>
      <c r="J18" s="3280">
        <v>28.0</v>
      </c>
      <c r="K18" s="201" t="s">
        <v>917</v>
      </c>
      <c r="L18" s="3280">
        <v>28.0</v>
      </c>
      <c r="M18" s="201" t="s">
        <v>918</v>
      </c>
      <c r="N18" s="200">
        <v>49.0</v>
      </c>
      <c r="O18" s="199" t="s">
        <v>333</v>
      </c>
      <c r="P18" s="200">
        <v>5.0</v>
      </c>
      <c r="Q18" s="199" t="s">
        <v>537</v>
      </c>
      <c r="R18" s="3285">
        <v>5.0</v>
      </c>
      <c r="S18" s="3311">
        <v>16.0</v>
      </c>
      <c r="T18" s="3312">
        <v>13.0</v>
      </c>
      <c r="U18" s="3312">
        <v>4.0</v>
      </c>
    </row>
    <row r="19">
      <c r="A19" s="3167">
        <v>15.0</v>
      </c>
      <c r="B19" s="3223" t="s">
        <v>6167</v>
      </c>
      <c r="C19" s="199" t="s">
        <v>916</v>
      </c>
      <c r="D19" s="3280">
        <v>29.0</v>
      </c>
      <c r="E19" s="199" t="s">
        <v>916</v>
      </c>
      <c r="F19" s="3280">
        <v>39.0</v>
      </c>
      <c r="G19" s="199" t="s">
        <v>905</v>
      </c>
      <c r="H19" s="3280">
        <v>21.0</v>
      </c>
      <c r="I19" s="201" t="s">
        <v>917</v>
      </c>
      <c r="J19" s="3280">
        <v>28.0</v>
      </c>
      <c r="K19" s="201" t="s">
        <v>917</v>
      </c>
      <c r="L19" s="3280">
        <v>28.0</v>
      </c>
      <c r="M19" s="201" t="s">
        <v>918</v>
      </c>
      <c r="N19" s="200">
        <v>49.0</v>
      </c>
      <c r="O19" s="199" t="s">
        <v>333</v>
      </c>
      <c r="P19" s="200">
        <v>5.0</v>
      </c>
      <c r="Q19" s="199" t="s">
        <v>420</v>
      </c>
      <c r="R19" s="3285">
        <v>5.0</v>
      </c>
      <c r="S19" s="3311">
        <v>17.0</v>
      </c>
      <c r="T19" s="3312">
        <v>14.0</v>
      </c>
      <c r="U19" s="3312" t="s">
        <v>504</v>
      </c>
    </row>
    <row r="20">
      <c r="A20" s="3167">
        <v>16.0</v>
      </c>
      <c r="B20" s="3223" t="s">
        <v>6169</v>
      </c>
      <c r="C20" s="199" t="s">
        <v>916</v>
      </c>
      <c r="D20" s="3280">
        <v>29.0</v>
      </c>
      <c r="E20" s="199" t="s">
        <v>916</v>
      </c>
      <c r="F20" s="3280">
        <v>39.0</v>
      </c>
      <c r="G20" s="199" t="s">
        <v>905</v>
      </c>
      <c r="H20" s="3280">
        <v>21.0</v>
      </c>
      <c r="I20" s="201" t="s">
        <v>917</v>
      </c>
      <c r="J20" s="3280">
        <v>28.0</v>
      </c>
      <c r="K20" s="201" t="s">
        <v>917</v>
      </c>
      <c r="L20" s="3280">
        <v>28.0</v>
      </c>
      <c r="M20" s="201" t="s">
        <v>918</v>
      </c>
      <c r="N20" s="200">
        <v>49.0</v>
      </c>
      <c r="O20" s="199" t="s">
        <v>333</v>
      </c>
      <c r="P20" s="200">
        <v>5.0</v>
      </c>
      <c r="Q20" s="199" t="s">
        <v>651</v>
      </c>
      <c r="R20" s="3285">
        <v>5.0</v>
      </c>
      <c r="S20" s="3311">
        <v>18.0</v>
      </c>
      <c r="T20" s="3312">
        <v>16.0</v>
      </c>
      <c r="U20" s="3312">
        <v>15.0</v>
      </c>
    </row>
    <row r="21">
      <c r="A21" s="3167">
        <v>17.0</v>
      </c>
      <c r="B21" s="3223" t="s">
        <v>6170</v>
      </c>
      <c r="C21" s="199" t="s">
        <v>916</v>
      </c>
      <c r="D21" s="3280">
        <v>29.0</v>
      </c>
      <c r="E21" s="199" t="s">
        <v>916</v>
      </c>
      <c r="F21" s="3280">
        <v>39.0</v>
      </c>
      <c r="G21" s="199" t="s">
        <v>905</v>
      </c>
      <c r="H21" s="3280">
        <v>21.0</v>
      </c>
      <c r="I21" s="201" t="s">
        <v>917</v>
      </c>
      <c r="J21" s="3280">
        <v>28.0</v>
      </c>
      <c r="K21" s="201" t="s">
        <v>917</v>
      </c>
      <c r="L21" s="3280">
        <v>28.0</v>
      </c>
      <c r="M21" s="201" t="s">
        <v>918</v>
      </c>
      <c r="N21" s="200">
        <v>49.0</v>
      </c>
      <c r="O21" s="199" t="s">
        <v>333</v>
      </c>
      <c r="P21" s="200">
        <v>5.0</v>
      </c>
      <c r="Q21" s="199" t="s">
        <v>538</v>
      </c>
      <c r="R21" s="3285">
        <v>5.0</v>
      </c>
      <c r="S21" s="3311">
        <v>19.0</v>
      </c>
      <c r="T21" s="3312">
        <v>17.0</v>
      </c>
      <c r="U21" s="3312">
        <v>14.0</v>
      </c>
    </row>
    <row r="22">
      <c r="A22" s="3167">
        <v>18.0</v>
      </c>
      <c r="B22" s="3223" t="s">
        <v>6171</v>
      </c>
      <c r="C22" s="199" t="s">
        <v>916</v>
      </c>
      <c r="D22" s="3280">
        <v>29.0</v>
      </c>
      <c r="E22" s="199" t="s">
        <v>916</v>
      </c>
      <c r="F22" s="3280">
        <v>39.0</v>
      </c>
      <c r="G22" s="199" t="s">
        <v>905</v>
      </c>
      <c r="H22" s="3280">
        <v>21.0</v>
      </c>
      <c r="I22" s="201" t="s">
        <v>917</v>
      </c>
      <c r="J22" s="3280">
        <v>28.0</v>
      </c>
      <c r="K22" s="201" t="s">
        <v>917</v>
      </c>
      <c r="L22" s="3280">
        <v>28.0</v>
      </c>
      <c r="M22" s="201" t="s">
        <v>918</v>
      </c>
      <c r="N22" s="200">
        <v>49.0</v>
      </c>
      <c r="O22" s="199" t="s">
        <v>333</v>
      </c>
      <c r="P22" s="2923">
        <v>5.0568</v>
      </c>
      <c r="Q22" s="199" t="s">
        <v>420</v>
      </c>
      <c r="R22" s="3313">
        <v>5.0568</v>
      </c>
      <c r="S22" s="3311">
        <v>20.0</v>
      </c>
      <c r="T22" s="3312">
        <v>18.0</v>
      </c>
      <c r="U22" s="3312">
        <v>43.0</v>
      </c>
    </row>
    <row r="23">
      <c r="A23" s="3167">
        <v>19.0</v>
      </c>
      <c r="B23" s="3223" t="s">
        <v>6174</v>
      </c>
      <c r="C23" s="199" t="s">
        <v>916</v>
      </c>
      <c r="D23" s="3280">
        <v>29.0</v>
      </c>
      <c r="E23" s="199" t="s">
        <v>916</v>
      </c>
      <c r="F23" s="3280">
        <v>39.0</v>
      </c>
      <c r="G23" s="199" t="s">
        <v>905</v>
      </c>
      <c r="H23" s="3280">
        <v>21.0</v>
      </c>
      <c r="I23" s="201" t="s">
        <v>917</v>
      </c>
      <c r="J23" s="3280">
        <v>28.0</v>
      </c>
      <c r="K23" s="201" t="s">
        <v>917</v>
      </c>
      <c r="L23" s="3280">
        <v>28.0</v>
      </c>
      <c r="M23" s="201" t="s">
        <v>918</v>
      </c>
      <c r="N23" s="200">
        <v>49.0</v>
      </c>
      <c r="O23" s="199" t="s">
        <v>594</v>
      </c>
      <c r="P23" s="200">
        <v>5.0</v>
      </c>
      <c r="Q23" s="199" t="s">
        <v>111</v>
      </c>
      <c r="R23" s="3285">
        <v>5.0</v>
      </c>
      <c r="S23" s="3311">
        <v>21.0</v>
      </c>
      <c r="T23" s="3312">
        <v>19.0</v>
      </c>
      <c r="U23" s="3312" t="s">
        <v>504</v>
      </c>
    </row>
    <row r="24">
      <c r="A24" s="3167">
        <v>20.0</v>
      </c>
      <c r="B24" s="3223" t="s">
        <v>6175</v>
      </c>
      <c r="C24" s="199" t="s">
        <v>916</v>
      </c>
      <c r="D24" s="3280">
        <v>29.0</v>
      </c>
      <c r="E24" s="199" t="s">
        <v>916</v>
      </c>
      <c r="F24" s="3280">
        <v>39.0</v>
      </c>
      <c r="G24" s="199" t="s">
        <v>905</v>
      </c>
      <c r="H24" s="3280">
        <v>21.0</v>
      </c>
      <c r="I24" s="201" t="s">
        <v>917</v>
      </c>
      <c r="J24" s="3280">
        <v>28.0</v>
      </c>
      <c r="K24" s="201" t="s">
        <v>917</v>
      </c>
      <c r="L24" s="3280">
        <v>28.0</v>
      </c>
      <c r="M24" s="201" t="s">
        <v>918</v>
      </c>
      <c r="N24" s="200">
        <v>49.0</v>
      </c>
      <c r="O24" s="199" t="s">
        <v>333</v>
      </c>
      <c r="P24" s="200">
        <v>5.0</v>
      </c>
      <c r="Q24" s="199" t="s">
        <v>651</v>
      </c>
      <c r="R24" s="3285">
        <v>5.0</v>
      </c>
      <c r="S24" s="3311">
        <v>22.0</v>
      </c>
      <c r="T24" s="3312">
        <v>20.0</v>
      </c>
      <c r="U24" s="3312">
        <v>29.0</v>
      </c>
    </row>
    <row r="25">
      <c r="A25" s="3167">
        <v>21.0</v>
      </c>
      <c r="B25" s="3223" t="s">
        <v>6177</v>
      </c>
      <c r="C25" s="199" t="s">
        <v>916</v>
      </c>
      <c r="D25" s="3280">
        <v>29.0</v>
      </c>
      <c r="E25" s="199" t="s">
        <v>916</v>
      </c>
      <c r="F25" s="3280">
        <v>39.0</v>
      </c>
      <c r="G25" s="199" t="s">
        <v>905</v>
      </c>
      <c r="H25" s="3280">
        <v>21.0</v>
      </c>
      <c r="I25" s="201" t="s">
        <v>917</v>
      </c>
      <c r="J25" s="3280">
        <v>28.0</v>
      </c>
      <c r="K25" s="201" t="s">
        <v>917</v>
      </c>
      <c r="L25" s="3280">
        <v>28.0</v>
      </c>
      <c r="M25" s="201" t="s">
        <v>918</v>
      </c>
      <c r="N25" s="200">
        <v>49.0</v>
      </c>
      <c r="O25" s="199" t="s">
        <v>379</v>
      </c>
      <c r="P25" s="200">
        <v>5.0</v>
      </c>
      <c r="Q25" s="199" t="s">
        <v>244</v>
      </c>
      <c r="R25" s="3285">
        <v>5.0</v>
      </c>
      <c r="S25" s="3311">
        <v>23.0</v>
      </c>
      <c r="T25" s="3312">
        <v>21.0</v>
      </c>
      <c r="U25" s="3312">
        <v>22.0</v>
      </c>
    </row>
    <row r="26">
      <c r="A26" s="3167" t="s">
        <v>1586</v>
      </c>
      <c r="B26" s="3223" t="s">
        <v>6178</v>
      </c>
      <c r="C26" s="199" t="s">
        <v>916</v>
      </c>
      <c r="D26" s="3280">
        <v>29.0</v>
      </c>
      <c r="E26" s="199" t="s">
        <v>916</v>
      </c>
      <c r="F26" s="3280">
        <v>39.0</v>
      </c>
      <c r="G26" s="199" t="s">
        <v>905</v>
      </c>
      <c r="H26" s="3280">
        <v>21.0</v>
      </c>
      <c r="I26" s="201" t="s">
        <v>917</v>
      </c>
      <c r="J26" s="3280">
        <v>28.0</v>
      </c>
      <c r="K26" s="201" t="s">
        <v>917</v>
      </c>
      <c r="L26" s="3280">
        <v>28.0</v>
      </c>
      <c r="M26" s="201" t="s">
        <v>918</v>
      </c>
      <c r="N26" s="200">
        <v>49.0</v>
      </c>
      <c r="O26" s="199" t="s">
        <v>379</v>
      </c>
      <c r="P26" s="200">
        <v>5.0</v>
      </c>
      <c r="Q26" s="199" t="s">
        <v>244</v>
      </c>
      <c r="R26" s="3285">
        <v>5.0</v>
      </c>
      <c r="S26" s="3311">
        <v>24.0</v>
      </c>
      <c r="T26" s="3312">
        <v>74.0</v>
      </c>
      <c r="U26" s="3312">
        <v>45.0</v>
      </c>
    </row>
    <row r="27">
      <c r="A27" s="3167">
        <v>22.0</v>
      </c>
      <c r="B27" s="3223" t="s">
        <v>6179</v>
      </c>
      <c r="C27" s="199" t="s">
        <v>916</v>
      </c>
      <c r="D27" s="3280">
        <v>29.0</v>
      </c>
      <c r="E27" s="199" t="s">
        <v>916</v>
      </c>
      <c r="F27" s="3280">
        <v>39.0</v>
      </c>
      <c r="G27" s="199" t="s">
        <v>905</v>
      </c>
      <c r="H27" s="3280">
        <v>21.0</v>
      </c>
      <c r="I27" s="201" t="s">
        <v>917</v>
      </c>
      <c r="J27" s="3280">
        <v>28.0</v>
      </c>
      <c r="K27" s="201" t="s">
        <v>917</v>
      </c>
      <c r="L27" s="3280">
        <v>28.0</v>
      </c>
      <c r="M27" s="201" t="s">
        <v>918</v>
      </c>
      <c r="N27" s="200">
        <v>49.0</v>
      </c>
      <c r="O27" s="199" t="s">
        <v>333</v>
      </c>
      <c r="P27" s="200">
        <v>5.0</v>
      </c>
      <c r="Q27" s="199" t="s">
        <v>768</v>
      </c>
      <c r="R27" s="3285">
        <v>5.0</v>
      </c>
      <c r="S27" s="3311">
        <v>25.0</v>
      </c>
      <c r="T27" s="3312">
        <v>22.0</v>
      </c>
      <c r="U27" s="3312" t="s">
        <v>504</v>
      </c>
    </row>
    <row r="28">
      <c r="A28" s="3167">
        <v>23.0</v>
      </c>
      <c r="B28" s="3231" t="s">
        <v>6180</v>
      </c>
      <c r="C28" s="199" t="s">
        <v>916</v>
      </c>
      <c r="D28" s="3280">
        <v>29.0</v>
      </c>
      <c r="E28" s="199" t="s">
        <v>916</v>
      </c>
      <c r="F28" s="3280">
        <v>39.0</v>
      </c>
      <c r="G28" s="199" t="s">
        <v>905</v>
      </c>
      <c r="H28" s="3280">
        <v>21.0</v>
      </c>
      <c r="I28" s="201" t="s">
        <v>917</v>
      </c>
      <c r="J28" s="3280">
        <v>28.0</v>
      </c>
      <c r="K28" s="201" t="s">
        <v>917</v>
      </c>
      <c r="L28" s="3280">
        <v>28.0</v>
      </c>
      <c r="M28" s="201" t="s">
        <v>918</v>
      </c>
      <c r="N28" s="200">
        <v>49.0</v>
      </c>
      <c r="O28" s="199" t="s">
        <v>333</v>
      </c>
      <c r="P28" s="200">
        <v>5.0</v>
      </c>
      <c r="Q28" s="199" t="s">
        <v>651</v>
      </c>
      <c r="R28" s="3285">
        <v>5.0</v>
      </c>
      <c r="S28" s="3311">
        <v>26.0</v>
      </c>
      <c r="T28" s="3312">
        <v>23.0</v>
      </c>
      <c r="U28" s="3312">
        <v>16.0</v>
      </c>
    </row>
    <row r="29">
      <c r="A29" s="3167">
        <v>24.0</v>
      </c>
      <c r="B29" s="3223" t="s">
        <v>6182</v>
      </c>
      <c r="C29" s="199" t="s">
        <v>916</v>
      </c>
      <c r="D29" s="3280">
        <v>29.0</v>
      </c>
      <c r="E29" s="199" t="s">
        <v>916</v>
      </c>
      <c r="F29" s="3280">
        <v>39.0</v>
      </c>
      <c r="G29" s="199" t="s">
        <v>905</v>
      </c>
      <c r="H29" s="3280">
        <v>21.0</v>
      </c>
      <c r="I29" s="201" t="s">
        <v>917</v>
      </c>
      <c r="J29" s="3280">
        <v>28.0</v>
      </c>
      <c r="K29" s="201" t="s">
        <v>917</v>
      </c>
      <c r="L29" s="3280">
        <v>28.0</v>
      </c>
      <c r="M29" s="201" t="s">
        <v>918</v>
      </c>
      <c r="N29" s="200">
        <v>49.0</v>
      </c>
      <c r="O29" s="199" t="s">
        <v>333</v>
      </c>
      <c r="P29" s="200">
        <v>5.0</v>
      </c>
      <c r="Q29" s="199" t="s">
        <v>420</v>
      </c>
      <c r="R29" s="3285">
        <v>5.0</v>
      </c>
      <c r="S29" s="3311">
        <v>27.0</v>
      </c>
      <c r="T29" s="3312">
        <v>24.0</v>
      </c>
      <c r="U29" s="3312">
        <v>49.0</v>
      </c>
    </row>
    <row r="30">
      <c r="A30" s="3167">
        <v>25.0</v>
      </c>
      <c r="B30" s="3223" t="s">
        <v>6184</v>
      </c>
      <c r="C30" s="199" t="s">
        <v>916</v>
      </c>
      <c r="D30" s="3280">
        <v>29.0</v>
      </c>
      <c r="E30" s="199" t="s">
        <v>916</v>
      </c>
      <c r="F30" s="3280">
        <v>39.0</v>
      </c>
      <c r="G30" s="199" t="s">
        <v>905</v>
      </c>
      <c r="H30" s="3280">
        <v>21.0</v>
      </c>
      <c r="I30" s="201" t="s">
        <v>917</v>
      </c>
      <c r="J30" s="3280">
        <v>28.0</v>
      </c>
      <c r="K30" s="201" t="s">
        <v>917</v>
      </c>
      <c r="L30" s="3280">
        <v>28.0</v>
      </c>
      <c r="M30" s="201" t="s">
        <v>918</v>
      </c>
      <c r="N30" s="200">
        <v>49.0</v>
      </c>
      <c r="O30" s="199" t="s">
        <v>379</v>
      </c>
      <c r="P30" s="200">
        <v>5.0</v>
      </c>
      <c r="Q30" s="199" t="s">
        <v>568</v>
      </c>
      <c r="R30" s="3285">
        <v>5.0</v>
      </c>
      <c r="S30" s="3311">
        <v>28.0</v>
      </c>
      <c r="T30" s="3312">
        <v>25.0</v>
      </c>
      <c r="U30" s="3312">
        <v>51.0</v>
      </c>
    </row>
    <row r="31">
      <c r="A31" s="3167" t="s">
        <v>1978</v>
      </c>
      <c r="B31" s="3223" t="s">
        <v>6185</v>
      </c>
      <c r="C31" s="199" t="s">
        <v>916</v>
      </c>
      <c r="D31" s="3280">
        <v>29.0</v>
      </c>
      <c r="E31" s="199" t="s">
        <v>916</v>
      </c>
      <c r="F31" s="3280">
        <v>39.0</v>
      </c>
      <c r="G31" s="199" t="s">
        <v>905</v>
      </c>
      <c r="H31" s="3280">
        <v>21.0</v>
      </c>
      <c r="I31" s="201" t="s">
        <v>917</v>
      </c>
      <c r="J31" s="3280">
        <v>28.0</v>
      </c>
      <c r="K31" s="201" t="s">
        <v>917</v>
      </c>
      <c r="L31" s="3280">
        <v>28.0</v>
      </c>
      <c r="M31" s="201" t="s">
        <v>918</v>
      </c>
      <c r="N31" s="200">
        <v>49.0</v>
      </c>
      <c r="O31" s="199" t="s">
        <v>379</v>
      </c>
      <c r="P31" s="200">
        <v>5.0</v>
      </c>
      <c r="Q31" s="199" t="s">
        <v>568</v>
      </c>
      <c r="R31" s="3285">
        <v>5.0</v>
      </c>
      <c r="S31" s="3311">
        <v>29.0</v>
      </c>
      <c r="T31" s="3312">
        <v>75.0</v>
      </c>
      <c r="U31" s="3312" t="s">
        <v>504</v>
      </c>
    </row>
    <row r="32">
      <c r="A32" s="3167">
        <v>26.0</v>
      </c>
      <c r="B32" s="3213" t="s">
        <v>6188</v>
      </c>
      <c r="C32" s="199" t="s">
        <v>916</v>
      </c>
      <c r="D32" s="3280">
        <v>29.0</v>
      </c>
      <c r="E32" s="199" t="s">
        <v>916</v>
      </c>
      <c r="F32" s="3280">
        <v>39.0</v>
      </c>
      <c r="G32" s="199" t="s">
        <v>905</v>
      </c>
      <c r="H32" s="3280">
        <v>21.0</v>
      </c>
      <c r="I32" s="201" t="s">
        <v>917</v>
      </c>
      <c r="J32" s="3280">
        <v>28.0</v>
      </c>
      <c r="K32" s="201" t="s">
        <v>917</v>
      </c>
      <c r="L32" s="3280">
        <v>28.0</v>
      </c>
      <c r="M32" s="201" t="s">
        <v>918</v>
      </c>
      <c r="N32" s="200">
        <v>49.0</v>
      </c>
      <c r="O32" s="199" t="s">
        <v>333</v>
      </c>
      <c r="P32" s="200">
        <v>5.0</v>
      </c>
      <c r="Q32" s="199" t="s">
        <v>244</v>
      </c>
      <c r="R32" s="3285">
        <v>5.0</v>
      </c>
      <c r="S32" s="3311">
        <v>30.0</v>
      </c>
      <c r="T32" s="3312">
        <v>26.0</v>
      </c>
      <c r="U32" s="3312">
        <v>11.0</v>
      </c>
    </row>
    <row r="33">
      <c r="A33" s="3167">
        <v>27.0</v>
      </c>
      <c r="B33" s="3223" t="s">
        <v>6189</v>
      </c>
      <c r="C33" s="199" t="s">
        <v>916</v>
      </c>
      <c r="D33" s="3280">
        <v>29.0</v>
      </c>
      <c r="E33" s="199" t="s">
        <v>916</v>
      </c>
      <c r="F33" s="3280">
        <v>39.0</v>
      </c>
      <c r="G33" s="199" t="s">
        <v>905</v>
      </c>
      <c r="H33" s="3280">
        <v>21.0</v>
      </c>
      <c r="I33" s="201" t="s">
        <v>917</v>
      </c>
      <c r="J33" s="3280">
        <v>28.0</v>
      </c>
      <c r="K33" s="201" t="s">
        <v>917</v>
      </c>
      <c r="L33" s="3280">
        <v>28.0</v>
      </c>
      <c r="M33" s="201" t="s">
        <v>918</v>
      </c>
      <c r="N33" s="200">
        <v>49.0</v>
      </c>
      <c r="O33" s="199" t="s">
        <v>333</v>
      </c>
      <c r="P33" s="200">
        <v>5.0</v>
      </c>
      <c r="Q33" s="199" t="s">
        <v>651</v>
      </c>
      <c r="R33" s="3285">
        <v>5.0</v>
      </c>
      <c r="S33" s="3311">
        <v>31.0</v>
      </c>
      <c r="T33" s="3312">
        <v>27.0</v>
      </c>
      <c r="U33" s="3312">
        <v>27.0</v>
      </c>
    </row>
    <row r="34">
      <c r="A34" s="3167">
        <v>28.0</v>
      </c>
      <c r="B34" s="3223" t="s">
        <v>6191</v>
      </c>
      <c r="C34" s="199" t="s">
        <v>916</v>
      </c>
      <c r="D34" s="3280">
        <v>29.0</v>
      </c>
      <c r="E34" s="199" t="s">
        <v>916</v>
      </c>
      <c r="F34" s="3280">
        <v>39.0</v>
      </c>
      <c r="G34" s="199" t="s">
        <v>905</v>
      </c>
      <c r="H34" s="3280">
        <v>21.0</v>
      </c>
      <c r="I34" s="201" t="s">
        <v>917</v>
      </c>
      <c r="J34" s="3280">
        <v>28.0</v>
      </c>
      <c r="K34" s="201" t="s">
        <v>917</v>
      </c>
      <c r="L34" s="3280">
        <v>28.0</v>
      </c>
      <c r="M34" s="201" t="s">
        <v>918</v>
      </c>
      <c r="N34" s="200">
        <v>49.0</v>
      </c>
      <c r="O34" s="345" t="s">
        <v>120</v>
      </c>
      <c r="P34" s="200">
        <v>5.0</v>
      </c>
      <c r="Q34" s="199" t="s">
        <v>262</v>
      </c>
      <c r="R34" s="3285">
        <v>5.0</v>
      </c>
      <c r="S34" s="3311">
        <v>32.0</v>
      </c>
      <c r="T34" s="3312">
        <v>28.0</v>
      </c>
      <c r="U34" s="3312">
        <v>20.0</v>
      </c>
    </row>
    <row r="35">
      <c r="A35" s="3167" t="s">
        <v>2155</v>
      </c>
      <c r="B35" s="3223" t="s">
        <v>6192</v>
      </c>
      <c r="C35" s="199" t="s">
        <v>916</v>
      </c>
      <c r="D35" s="3280">
        <v>29.0</v>
      </c>
      <c r="E35" s="199" t="s">
        <v>916</v>
      </c>
      <c r="F35" s="3280">
        <v>39.0</v>
      </c>
      <c r="G35" s="199" t="s">
        <v>905</v>
      </c>
      <c r="H35" s="3280">
        <v>21.0</v>
      </c>
      <c r="I35" s="201" t="s">
        <v>917</v>
      </c>
      <c r="J35" s="3280">
        <v>28.0</v>
      </c>
      <c r="K35" s="201" t="s">
        <v>917</v>
      </c>
      <c r="L35" s="3280">
        <v>28.0</v>
      </c>
      <c r="M35" s="201" t="s">
        <v>918</v>
      </c>
      <c r="N35" s="200">
        <v>49.0</v>
      </c>
      <c r="O35" s="345" t="s">
        <v>120</v>
      </c>
      <c r="P35" s="200">
        <v>5.0</v>
      </c>
      <c r="Q35" s="199" t="s">
        <v>262</v>
      </c>
      <c r="R35" s="3285">
        <v>5.0</v>
      </c>
      <c r="S35" s="3311">
        <v>33.0</v>
      </c>
      <c r="T35" s="3312">
        <v>76.0</v>
      </c>
      <c r="U35" s="3312">
        <v>44.0</v>
      </c>
    </row>
    <row r="36">
      <c r="A36" s="3167">
        <v>29.0</v>
      </c>
      <c r="B36" s="3213" t="s">
        <v>6193</v>
      </c>
      <c r="C36" s="199" t="s">
        <v>916</v>
      </c>
      <c r="D36" s="3280">
        <v>29.0</v>
      </c>
      <c r="E36" s="199" t="s">
        <v>916</v>
      </c>
      <c r="F36" s="3280">
        <v>39.0</v>
      </c>
      <c r="G36" s="199" t="s">
        <v>905</v>
      </c>
      <c r="H36" s="3280">
        <v>21.0</v>
      </c>
      <c r="I36" s="201" t="s">
        <v>917</v>
      </c>
      <c r="J36" s="3280">
        <v>28.0</v>
      </c>
      <c r="K36" s="201" t="s">
        <v>917</v>
      </c>
      <c r="L36" s="3280">
        <v>28.0</v>
      </c>
      <c r="M36" s="201" t="s">
        <v>918</v>
      </c>
      <c r="N36" s="200">
        <v>49.0</v>
      </c>
      <c r="O36" s="199" t="s">
        <v>333</v>
      </c>
      <c r="P36" s="200">
        <v>5.0</v>
      </c>
      <c r="Q36" s="199" t="s">
        <v>538</v>
      </c>
      <c r="R36" s="3285">
        <v>5.0</v>
      </c>
      <c r="S36" s="3311">
        <v>34.0</v>
      </c>
      <c r="T36" s="3312">
        <v>29.0</v>
      </c>
      <c r="U36" s="3312">
        <v>19.0</v>
      </c>
    </row>
    <row r="37">
      <c r="A37" s="3167">
        <v>30.0</v>
      </c>
      <c r="B37" s="3223" t="s">
        <v>6194</v>
      </c>
      <c r="C37" s="199" t="s">
        <v>916</v>
      </c>
      <c r="D37" s="3280">
        <v>29.0</v>
      </c>
      <c r="E37" s="199" t="s">
        <v>916</v>
      </c>
      <c r="F37" s="3280">
        <v>39.0</v>
      </c>
      <c r="G37" s="199" t="s">
        <v>905</v>
      </c>
      <c r="H37" s="3280">
        <v>21.0</v>
      </c>
      <c r="I37" s="201" t="s">
        <v>917</v>
      </c>
      <c r="J37" s="3280">
        <v>28.0</v>
      </c>
      <c r="K37" s="201" t="s">
        <v>917</v>
      </c>
      <c r="L37" s="3280">
        <v>28.0</v>
      </c>
      <c r="M37" s="201" t="s">
        <v>918</v>
      </c>
      <c r="N37" s="200">
        <v>49.0</v>
      </c>
      <c r="O37" s="199" t="s">
        <v>333</v>
      </c>
      <c r="P37" s="200">
        <v>5.0</v>
      </c>
      <c r="Q37" s="199" t="s">
        <v>568</v>
      </c>
      <c r="R37" s="3285">
        <v>5.0</v>
      </c>
      <c r="S37" s="3311">
        <v>35.0</v>
      </c>
      <c r="T37" s="3312">
        <v>30.0</v>
      </c>
      <c r="U37" s="3312">
        <v>8.0</v>
      </c>
    </row>
    <row r="38">
      <c r="A38" s="3167">
        <v>31.0</v>
      </c>
      <c r="B38" s="3223" t="s">
        <v>6195</v>
      </c>
      <c r="C38" s="199" t="s">
        <v>916</v>
      </c>
      <c r="D38" s="3280">
        <v>29.0</v>
      </c>
      <c r="E38" s="199" t="s">
        <v>916</v>
      </c>
      <c r="F38" s="3280">
        <v>39.0</v>
      </c>
      <c r="G38" s="199" t="s">
        <v>905</v>
      </c>
      <c r="H38" s="3280">
        <v>21.0</v>
      </c>
      <c r="I38" s="201" t="s">
        <v>917</v>
      </c>
      <c r="J38" s="3280">
        <v>28.0</v>
      </c>
      <c r="K38" s="201" t="s">
        <v>917</v>
      </c>
      <c r="L38" s="3280">
        <v>28.0</v>
      </c>
      <c r="M38" s="201" t="s">
        <v>918</v>
      </c>
      <c r="N38" s="200">
        <v>49.0</v>
      </c>
      <c r="O38" s="199" t="s">
        <v>333</v>
      </c>
      <c r="P38" s="200">
        <v>5.0</v>
      </c>
      <c r="Q38" s="199" t="s">
        <v>420</v>
      </c>
      <c r="R38" s="3285">
        <v>5.0</v>
      </c>
      <c r="S38" s="3311">
        <v>36.0</v>
      </c>
      <c r="T38" s="3312">
        <v>31.0</v>
      </c>
      <c r="U38" s="3312" t="s">
        <v>504</v>
      </c>
    </row>
    <row r="39">
      <c r="A39" s="3167">
        <v>32.0</v>
      </c>
      <c r="B39" s="3223" t="s">
        <v>6196</v>
      </c>
      <c r="C39" s="199" t="s">
        <v>916</v>
      </c>
      <c r="D39" s="3280">
        <v>29.0</v>
      </c>
      <c r="E39" s="199" t="s">
        <v>916</v>
      </c>
      <c r="F39" s="3280">
        <v>39.0</v>
      </c>
      <c r="G39" s="199" t="s">
        <v>905</v>
      </c>
      <c r="H39" s="3280">
        <v>21.0</v>
      </c>
      <c r="I39" s="201" t="s">
        <v>917</v>
      </c>
      <c r="J39" s="3280">
        <v>28.0</v>
      </c>
      <c r="K39" s="201" t="s">
        <v>917</v>
      </c>
      <c r="L39" s="3280">
        <v>28.0</v>
      </c>
      <c r="M39" s="201" t="s">
        <v>918</v>
      </c>
      <c r="N39" s="200">
        <v>49.0</v>
      </c>
      <c r="O39" s="199" t="s">
        <v>333</v>
      </c>
      <c r="P39" s="200">
        <v>5.0</v>
      </c>
      <c r="Q39" s="199" t="s">
        <v>537</v>
      </c>
      <c r="R39" s="3285">
        <v>5.0</v>
      </c>
      <c r="S39" s="3311">
        <v>37.0</v>
      </c>
      <c r="T39" s="3312">
        <v>32.0</v>
      </c>
      <c r="U39" s="3312">
        <v>23.0</v>
      </c>
    </row>
    <row r="40">
      <c r="A40" s="3167">
        <v>33.0</v>
      </c>
      <c r="B40" s="3213" t="s">
        <v>6197</v>
      </c>
      <c r="C40" s="199" t="s">
        <v>916</v>
      </c>
      <c r="D40" s="3280">
        <v>29.0</v>
      </c>
      <c r="E40" s="199" t="s">
        <v>916</v>
      </c>
      <c r="F40" s="3280">
        <v>39.0</v>
      </c>
      <c r="G40" s="199" t="s">
        <v>905</v>
      </c>
      <c r="H40" s="3280">
        <v>21.0</v>
      </c>
      <c r="I40" s="201" t="s">
        <v>917</v>
      </c>
      <c r="J40" s="3280">
        <v>28.0</v>
      </c>
      <c r="K40" s="201" t="s">
        <v>917</v>
      </c>
      <c r="L40" s="3280">
        <v>28.0</v>
      </c>
      <c r="M40" s="201" t="s">
        <v>918</v>
      </c>
      <c r="N40" s="200">
        <v>49.0</v>
      </c>
      <c r="O40" s="199" t="s">
        <v>333</v>
      </c>
      <c r="P40" s="200">
        <v>5.0</v>
      </c>
      <c r="Q40" s="199" t="s">
        <v>537</v>
      </c>
      <c r="R40" s="3285">
        <v>5.0</v>
      </c>
      <c r="S40" s="3311">
        <v>38.0</v>
      </c>
      <c r="T40" s="3312">
        <v>33.0</v>
      </c>
      <c r="U40" s="3312" t="s">
        <v>504</v>
      </c>
    </row>
    <row r="41">
      <c r="A41" s="3167">
        <v>34.0</v>
      </c>
      <c r="B41" s="3223" t="s">
        <v>6198</v>
      </c>
      <c r="C41" s="199" t="s">
        <v>916</v>
      </c>
      <c r="D41" s="3280">
        <v>29.0</v>
      </c>
      <c r="E41" s="199" t="s">
        <v>916</v>
      </c>
      <c r="F41" s="3280">
        <v>39.0</v>
      </c>
      <c r="G41" s="199" t="s">
        <v>905</v>
      </c>
      <c r="H41" s="3280">
        <v>21.0</v>
      </c>
      <c r="I41" s="201" t="s">
        <v>917</v>
      </c>
      <c r="J41" s="3280">
        <v>28.0</v>
      </c>
      <c r="K41" s="201" t="s">
        <v>917</v>
      </c>
      <c r="L41" s="3280">
        <v>28.0</v>
      </c>
      <c r="M41" s="201" t="s">
        <v>918</v>
      </c>
      <c r="N41" s="200">
        <v>49.0</v>
      </c>
      <c r="O41" s="199" t="s">
        <v>333</v>
      </c>
      <c r="P41" s="200">
        <v>5.0</v>
      </c>
      <c r="Q41" s="199" t="s">
        <v>420</v>
      </c>
      <c r="R41" s="3285">
        <v>5.0</v>
      </c>
      <c r="S41" s="3311">
        <v>39.0</v>
      </c>
      <c r="T41" s="3312">
        <v>34.0</v>
      </c>
      <c r="U41" s="3312" t="s">
        <v>504</v>
      </c>
    </row>
    <row r="42">
      <c r="A42" s="3167">
        <v>35.0</v>
      </c>
      <c r="B42" s="3223" t="s">
        <v>6199</v>
      </c>
      <c r="C42" s="199" t="s">
        <v>916</v>
      </c>
      <c r="D42" s="3280">
        <v>29.0</v>
      </c>
      <c r="E42" s="199" t="s">
        <v>916</v>
      </c>
      <c r="F42" s="3280">
        <v>39.0</v>
      </c>
      <c r="G42" s="199" t="s">
        <v>905</v>
      </c>
      <c r="H42" s="3280">
        <v>21.0</v>
      </c>
      <c r="I42" s="201" t="s">
        <v>917</v>
      </c>
      <c r="J42" s="3280">
        <v>28.0</v>
      </c>
      <c r="K42" s="201" t="s">
        <v>917</v>
      </c>
      <c r="L42" s="3280">
        <v>28.0</v>
      </c>
      <c r="M42" s="201" t="s">
        <v>918</v>
      </c>
      <c r="N42" s="200">
        <v>49.0</v>
      </c>
      <c r="O42" s="199" t="s">
        <v>594</v>
      </c>
      <c r="P42" s="200">
        <v>5.0</v>
      </c>
      <c r="Q42" s="199" t="s">
        <v>537</v>
      </c>
      <c r="R42" s="3285">
        <v>5.0</v>
      </c>
      <c r="S42" s="3311">
        <v>40.0</v>
      </c>
      <c r="T42" s="3312">
        <v>35.0</v>
      </c>
      <c r="U42" s="3312">
        <v>31.0</v>
      </c>
    </row>
    <row r="43">
      <c r="A43" s="3167">
        <v>36.0</v>
      </c>
      <c r="B43" s="3223" t="s">
        <v>6200</v>
      </c>
      <c r="C43" s="199" t="s">
        <v>916</v>
      </c>
      <c r="D43" s="3280">
        <v>29.0</v>
      </c>
      <c r="E43" s="199" t="s">
        <v>916</v>
      </c>
      <c r="F43" s="3280">
        <v>39.0</v>
      </c>
      <c r="G43" s="199" t="s">
        <v>905</v>
      </c>
      <c r="H43" s="3280">
        <v>21.0</v>
      </c>
      <c r="I43" s="201" t="s">
        <v>917</v>
      </c>
      <c r="J43" s="3280">
        <v>28.0</v>
      </c>
      <c r="K43" s="201" t="s">
        <v>917</v>
      </c>
      <c r="L43" s="3280">
        <v>28.0</v>
      </c>
      <c r="M43" s="201" t="s">
        <v>918</v>
      </c>
      <c r="N43" s="200">
        <v>49.0</v>
      </c>
      <c r="O43" s="199" t="s">
        <v>333</v>
      </c>
      <c r="P43" s="200">
        <v>5.0</v>
      </c>
      <c r="Q43" s="199" t="s">
        <v>538</v>
      </c>
      <c r="R43" s="3285">
        <v>5.0</v>
      </c>
      <c r="S43" s="3311">
        <v>41.0</v>
      </c>
      <c r="T43" s="3312">
        <v>36.0</v>
      </c>
      <c r="U43" s="3312">
        <v>10.0</v>
      </c>
    </row>
    <row r="44">
      <c r="A44" s="3167">
        <v>37.0</v>
      </c>
      <c r="B44" s="3213" t="s">
        <v>6201</v>
      </c>
      <c r="C44" s="199" t="s">
        <v>916</v>
      </c>
      <c r="D44" s="3280">
        <v>29.0</v>
      </c>
      <c r="E44" s="199" t="s">
        <v>916</v>
      </c>
      <c r="F44" s="3280">
        <v>39.0</v>
      </c>
      <c r="G44" s="199" t="s">
        <v>905</v>
      </c>
      <c r="H44" s="3280">
        <v>21.0</v>
      </c>
      <c r="I44" s="201" t="s">
        <v>917</v>
      </c>
      <c r="J44" s="3280">
        <v>28.0</v>
      </c>
      <c r="K44" s="201" t="s">
        <v>917</v>
      </c>
      <c r="L44" s="3280">
        <v>28.0</v>
      </c>
      <c r="M44" s="201" t="s">
        <v>918</v>
      </c>
      <c r="N44" s="200">
        <v>49.0</v>
      </c>
      <c r="O44" s="199" t="s">
        <v>333</v>
      </c>
      <c r="P44" s="200">
        <v>5.0</v>
      </c>
      <c r="Q44" s="199" t="s">
        <v>244</v>
      </c>
      <c r="R44" s="3285">
        <v>5.0</v>
      </c>
      <c r="S44" s="3311">
        <v>42.0</v>
      </c>
      <c r="T44" s="3312">
        <v>37.0</v>
      </c>
      <c r="U44" s="3312">
        <v>50.0</v>
      </c>
    </row>
    <row r="45">
      <c r="A45" s="3167">
        <v>38.0</v>
      </c>
      <c r="B45" s="3223" t="s">
        <v>6202</v>
      </c>
      <c r="C45" s="199" t="s">
        <v>916</v>
      </c>
      <c r="D45" s="3280">
        <v>29.0</v>
      </c>
      <c r="E45" s="199" t="s">
        <v>916</v>
      </c>
      <c r="F45" s="3280">
        <v>39.0</v>
      </c>
      <c r="G45" s="199" t="s">
        <v>905</v>
      </c>
      <c r="H45" s="3280">
        <v>21.0</v>
      </c>
      <c r="I45" s="201" t="s">
        <v>917</v>
      </c>
      <c r="J45" s="3280">
        <v>28.0</v>
      </c>
      <c r="K45" s="201" t="s">
        <v>917</v>
      </c>
      <c r="L45" s="3280">
        <v>28.0</v>
      </c>
      <c r="M45" s="201" t="s">
        <v>918</v>
      </c>
      <c r="N45" s="200">
        <v>49.0</v>
      </c>
      <c r="O45" s="199" t="s">
        <v>333</v>
      </c>
      <c r="P45" s="200">
        <v>5.0</v>
      </c>
      <c r="Q45" s="199" t="s">
        <v>419</v>
      </c>
      <c r="R45" s="3285">
        <v>5.0</v>
      </c>
      <c r="S45" s="3311">
        <v>43.0</v>
      </c>
      <c r="T45" s="3312">
        <v>38.0</v>
      </c>
      <c r="U45" s="3312">
        <v>48.0</v>
      </c>
    </row>
    <row r="46">
      <c r="A46" s="3167">
        <v>39.0</v>
      </c>
      <c r="B46" s="3223" t="s">
        <v>6203</v>
      </c>
      <c r="C46" s="199" t="s">
        <v>916</v>
      </c>
      <c r="D46" s="3280">
        <v>29.0</v>
      </c>
      <c r="E46" s="199" t="s">
        <v>916</v>
      </c>
      <c r="F46" s="3280">
        <v>39.0</v>
      </c>
      <c r="G46" s="199" t="s">
        <v>905</v>
      </c>
      <c r="H46" s="3280">
        <v>21.0</v>
      </c>
      <c r="I46" s="201" t="s">
        <v>917</v>
      </c>
      <c r="J46" s="3280">
        <v>28.0</v>
      </c>
      <c r="K46" s="201" t="s">
        <v>917</v>
      </c>
      <c r="L46" s="3280">
        <v>28.0</v>
      </c>
      <c r="M46" s="201" t="s">
        <v>918</v>
      </c>
      <c r="N46" s="200">
        <v>49.0</v>
      </c>
      <c r="O46" s="199" t="s">
        <v>333</v>
      </c>
      <c r="P46" s="200">
        <v>5.0</v>
      </c>
      <c r="Q46" s="199" t="s">
        <v>420</v>
      </c>
      <c r="R46" s="3285">
        <v>5.0</v>
      </c>
      <c r="S46" s="3311">
        <v>44.0</v>
      </c>
      <c r="T46" s="3312">
        <v>39.0</v>
      </c>
      <c r="U46" s="3312">
        <v>26.0</v>
      </c>
    </row>
    <row r="47">
      <c r="A47" s="3167">
        <v>40.0</v>
      </c>
      <c r="B47" s="3233" t="s">
        <v>6204</v>
      </c>
      <c r="C47" s="199" t="s">
        <v>916</v>
      </c>
      <c r="D47" s="3280">
        <v>29.0</v>
      </c>
      <c r="E47" s="199" t="s">
        <v>916</v>
      </c>
      <c r="F47" s="3280">
        <v>39.0</v>
      </c>
      <c r="G47" s="199" t="s">
        <v>905</v>
      </c>
      <c r="H47" s="3280">
        <v>21.0</v>
      </c>
      <c r="I47" s="201" t="s">
        <v>917</v>
      </c>
      <c r="J47" s="3280">
        <v>28.0</v>
      </c>
      <c r="K47" s="201" t="s">
        <v>917</v>
      </c>
      <c r="L47" s="3280">
        <v>28.0</v>
      </c>
      <c r="M47" s="201" t="s">
        <v>918</v>
      </c>
      <c r="N47" s="200">
        <v>49.0</v>
      </c>
      <c r="O47" s="345" t="s">
        <v>255</v>
      </c>
      <c r="P47" s="200">
        <v>5.0</v>
      </c>
      <c r="Q47" s="199" t="s">
        <v>120</v>
      </c>
      <c r="R47" s="3285">
        <v>5.0</v>
      </c>
      <c r="S47" s="3311">
        <v>45.0</v>
      </c>
      <c r="T47" s="3312">
        <v>40.0</v>
      </c>
      <c r="U47" s="3312">
        <v>40.0</v>
      </c>
    </row>
    <row r="48">
      <c r="A48" s="3167">
        <v>41.0</v>
      </c>
      <c r="B48" s="3223" t="s">
        <v>6205</v>
      </c>
      <c r="C48" s="199" t="s">
        <v>916</v>
      </c>
      <c r="D48" s="3280">
        <v>29.0</v>
      </c>
      <c r="E48" s="199" t="s">
        <v>916</v>
      </c>
      <c r="F48" s="3280">
        <v>39.0</v>
      </c>
      <c r="G48" s="199" t="s">
        <v>905</v>
      </c>
      <c r="H48" s="3280">
        <v>21.0</v>
      </c>
      <c r="I48" s="201" t="s">
        <v>917</v>
      </c>
      <c r="J48" s="3280">
        <v>28.0</v>
      </c>
      <c r="K48" s="201" t="s">
        <v>917</v>
      </c>
      <c r="L48" s="3280">
        <v>28.0</v>
      </c>
      <c r="M48" s="201" t="s">
        <v>918</v>
      </c>
      <c r="N48" s="200">
        <v>49.0</v>
      </c>
      <c r="O48" s="199" t="s">
        <v>333</v>
      </c>
      <c r="P48" s="200">
        <v>5.0</v>
      </c>
      <c r="Q48" s="199" t="s">
        <v>768</v>
      </c>
      <c r="R48" s="3285">
        <v>5.0</v>
      </c>
      <c r="S48" s="3311">
        <v>46.0</v>
      </c>
      <c r="T48" s="3312">
        <v>41.0</v>
      </c>
      <c r="U48" s="3312">
        <v>32.0</v>
      </c>
    </row>
    <row r="49">
      <c r="A49" s="3167">
        <v>42.0</v>
      </c>
      <c r="B49" s="3223" t="s">
        <v>5726</v>
      </c>
      <c r="C49" s="199" t="s">
        <v>916</v>
      </c>
      <c r="D49" s="3280">
        <v>29.0</v>
      </c>
      <c r="E49" s="199" t="s">
        <v>916</v>
      </c>
      <c r="F49" s="3280">
        <v>39.0</v>
      </c>
      <c r="G49" s="199" t="s">
        <v>905</v>
      </c>
      <c r="H49" s="3280">
        <v>21.0</v>
      </c>
      <c r="I49" s="201" t="s">
        <v>917</v>
      </c>
      <c r="J49" s="3280">
        <v>28.0</v>
      </c>
      <c r="K49" s="201" t="s">
        <v>917</v>
      </c>
      <c r="L49" s="3280">
        <v>28.0</v>
      </c>
      <c r="M49" s="201" t="s">
        <v>918</v>
      </c>
      <c r="N49" s="200">
        <v>49.0</v>
      </c>
      <c r="O49" s="199" t="s">
        <v>379</v>
      </c>
      <c r="P49" s="200">
        <v>5.0</v>
      </c>
      <c r="Q49" s="199" t="s">
        <v>538</v>
      </c>
      <c r="R49" s="3285">
        <v>5.0</v>
      </c>
      <c r="S49" s="3311">
        <v>47.0</v>
      </c>
      <c r="T49" s="3312">
        <v>42.0</v>
      </c>
      <c r="U49" s="3312">
        <v>36.0</v>
      </c>
    </row>
    <row r="50">
      <c r="A50" s="3167">
        <v>43.0</v>
      </c>
      <c r="B50" s="3223" t="s">
        <v>6206</v>
      </c>
      <c r="C50" s="199" t="s">
        <v>916</v>
      </c>
      <c r="D50" s="3280">
        <v>29.0</v>
      </c>
      <c r="E50" s="199" t="s">
        <v>916</v>
      </c>
      <c r="F50" s="3280">
        <v>39.0</v>
      </c>
      <c r="G50" s="199" t="s">
        <v>905</v>
      </c>
      <c r="H50" s="3280">
        <v>21.0</v>
      </c>
      <c r="I50" s="201" t="s">
        <v>917</v>
      </c>
      <c r="J50" s="3280">
        <v>28.0</v>
      </c>
      <c r="K50" s="201" t="s">
        <v>917</v>
      </c>
      <c r="L50" s="3280">
        <v>28.0</v>
      </c>
      <c r="M50" s="201" t="s">
        <v>918</v>
      </c>
      <c r="N50" s="200">
        <v>49.0</v>
      </c>
      <c r="O50" s="199" t="s">
        <v>333</v>
      </c>
      <c r="P50" s="200">
        <v>5.0</v>
      </c>
      <c r="Q50" s="199" t="s">
        <v>768</v>
      </c>
      <c r="R50" s="3285">
        <v>5.0</v>
      </c>
      <c r="S50" s="3311">
        <v>48.0</v>
      </c>
      <c r="T50" s="3312">
        <v>43.0</v>
      </c>
      <c r="U50" s="3312">
        <v>17.0</v>
      </c>
    </row>
    <row r="51">
      <c r="A51" s="3167">
        <v>44.0</v>
      </c>
      <c r="B51" s="3223" t="s">
        <v>6207</v>
      </c>
      <c r="C51" s="199" t="s">
        <v>916</v>
      </c>
      <c r="D51" s="3280">
        <v>29.0</v>
      </c>
      <c r="E51" s="199" t="s">
        <v>916</v>
      </c>
      <c r="F51" s="3280">
        <v>39.0</v>
      </c>
      <c r="G51" s="199" t="s">
        <v>905</v>
      </c>
      <c r="H51" s="3280">
        <v>21.0</v>
      </c>
      <c r="I51" s="201" t="s">
        <v>917</v>
      </c>
      <c r="J51" s="3280">
        <v>28.0</v>
      </c>
      <c r="K51" s="201" t="s">
        <v>917</v>
      </c>
      <c r="L51" s="3280">
        <v>28.0</v>
      </c>
      <c r="M51" s="201" t="s">
        <v>918</v>
      </c>
      <c r="N51" s="200">
        <v>49.0</v>
      </c>
      <c r="O51" s="199" t="s">
        <v>333</v>
      </c>
      <c r="P51" s="200">
        <v>5.0</v>
      </c>
      <c r="Q51" s="199" t="s">
        <v>651</v>
      </c>
      <c r="R51" s="3285">
        <v>5.0</v>
      </c>
      <c r="S51" s="3311">
        <v>49.0</v>
      </c>
      <c r="T51" s="3312">
        <v>44.0</v>
      </c>
      <c r="U51" s="3312" t="s">
        <v>504</v>
      </c>
    </row>
    <row r="52">
      <c r="A52" s="3167">
        <v>45.0</v>
      </c>
      <c r="B52" s="3223" t="s">
        <v>6208</v>
      </c>
      <c r="C52" s="199" t="s">
        <v>916</v>
      </c>
      <c r="D52" s="3280">
        <v>29.0</v>
      </c>
      <c r="E52" s="199" t="s">
        <v>916</v>
      </c>
      <c r="F52" s="3280">
        <v>39.0</v>
      </c>
      <c r="G52" s="199" t="s">
        <v>905</v>
      </c>
      <c r="H52" s="3280">
        <v>21.0</v>
      </c>
      <c r="I52" s="201" t="s">
        <v>917</v>
      </c>
      <c r="J52" s="3280">
        <v>28.0</v>
      </c>
      <c r="K52" s="201" t="s">
        <v>917</v>
      </c>
      <c r="L52" s="3280">
        <v>28.0</v>
      </c>
      <c r="M52" s="201" t="s">
        <v>918</v>
      </c>
      <c r="N52" s="200">
        <v>49.0</v>
      </c>
      <c r="O52" s="199" t="s">
        <v>333</v>
      </c>
      <c r="P52" s="200">
        <v>5.0</v>
      </c>
      <c r="Q52" s="199" t="s">
        <v>768</v>
      </c>
      <c r="R52" s="3285">
        <v>5.0</v>
      </c>
      <c r="S52" s="3311">
        <v>50.0</v>
      </c>
      <c r="T52" s="3312">
        <v>45.0</v>
      </c>
      <c r="U52" s="3312">
        <v>39.0</v>
      </c>
    </row>
    <row r="53">
      <c r="A53" s="3167">
        <v>46.0</v>
      </c>
      <c r="B53" s="3223" t="s">
        <v>6209</v>
      </c>
      <c r="C53" s="199" t="s">
        <v>916</v>
      </c>
      <c r="D53" s="3280">
        <v>29.0</v>
      </c>
      <c r="E53" s="199" t="s">
        <v>916</v>
      </c>
      <c r="F53" s="3280">
        <v>39.0</v>
      </c>
      <c r="G53" s="199" t="s">
        <v>905</v>
      </c>
      <c r="H53" s="3280">
        <v>21.0</v>
      </c>
      <c r="I53" s="201" t="s">
        <v>917</v>
      </c>
      <c r="J53" s="3280">
        <v>28.0</v>
      </c>
      <c r="K53" s="201" t="s">
        <v>917</v>
      </c>
      <c r="L53" s="3280">
        <v>28.0</v>
      </c>
      <c r="M53" s="201" t="s">
        <v>918</v>
      </c>
      <c r="N53" s="200">
        <v>49.0</v>
      </c>
      <c r="O53" s="345" t="s">
        <v>120</v>
      </c>
      <c r="P53" s="200">
        <v>5.0</v>
      </c>
      <c r="Q53" s="199" t="s">
        <v>262</v>
      </c>
      <c r="R53" s="3285">
        <v>5.0</v>
      </c>
      <c r="S53" s="3311">
        <v>51.0</v>
      </c>
      <c r="T53" s="3312">
        <v>46.0</v>
      </c>
      <c r="U53" s="3312">
        <v>47.0</v>
      </c>
    </row>
    <row r="54">
      <c r="A54" s="3167">
        <v>47.0</v>
      </c>
      <c r="B54" s="3223" t="s">
        <v>6210</v>
      </c>
      <c r="C54" s="199" t="s">
        <v>916</v>
      </c>
      <c r="D54" s="3280">
        <v>29.0</v>
      </c>
      <c r="E54" s="199" t="s">
        <v>916</v>
      </c>
      <c r="F54" s="3280">
        <v>39.0</v>
      </c>
      <c r="G54" s="199" t="s">
        <v>905</v>
      </c>
      <c r="H54" s="3280">
        <v>21.0</v>
      </c>
      <c r="I54" s="201" t="s">
        <v>917</v>
      </c>
      <c r="J54" s="3280">
        <v>28.0</v>
      </c>
      <c r="K54" s="201" t="s">
        <v>917</v>
      </c>
      <c r="L54" s="3280">
        <v>28.0</v>
      </c>
      <c r="M54" s="201" t="s">
        <v>918</v>
      </c>
      <c r="N54" s="200">
        <v>49.0</v>
      </c>
      <c r="O54" s="199" t="s">
        <v>333</v>
      </c>
      <c r="P54" s="200">
        <v>5.0</v>
      </c>
      <c r="Q54" s="199" t="s">
        <v>538</v>
      </c>
      <c r="R54" s="3285">
        <v>5.0</v>
      </c>
      <c r="S54" s="3311">
        <v>52.0</v>
      </c>
      <c r="T54" s="3312">
        <v>47.0</v>
      </c>
      <c r="U54" s="3312">
        <v>41.0</v>
      </c>
    </row>
    <row r="55">
      <c r="A55" s="3167">
        <v>48.0</v>
      </c>
      <c r="B55" s="3223" t="s">
        <v>6215</v>
      </c>
      <c r="C55" s="199" t="s">
        <v>916</v>
      </c>
      <c r="D55" s="3280">
        <v>29.0</v>
      </c>
      <c r="E55" s="199" t="s">
        <v>916</v>
      </c>
      <c r="F55" s="3280">
        <v>39.0</v>
      </c>
      <c r="G55" s="199" t="s">
        <v>905</v>
      </c>
      <c r="H55" s="3280">
        <v>21.0</v>
      </c>
      <c r="I55" s="201" t="s">
        <v>917</v>
      </c>
      <c r="J55" s="3280">
        <v>28.0</v>
      </c>
      <c r="K55" s="201" t="s">
        <v>917</v>
      </c>
      <c r="L55" s="3280">
        <v>28.0</v>
      </c>
      <c r="M55" s="201" t="s">
        <v>918</v>
      </c>
      <c r="N55" s="200">
        <v>49.0</v>
      </c>
      <c r="O55" s="199" t="s">
        <v>333</v>
      </c>
      <c r="P55" s="200">
        <v>5.0</v>
      </c>
      <c r="Q55" s="199" t="s">
        <v>419</v>
      </c>
      <c r="R55" s="3285">
        <v>5.0</v>
      </c>
      <c r="S55" s="3311">
        <v>53.0</v>
      </c>
      <c r="T55" s="3312">
        <v>48.0</v>
      </c>
      <c r="U55" s="3312">
        <v>6.0</v>
      </c>
    </row>
    <row r="56">
      <c r="A56" s="3167">
        <v>49.0</v>
      </c>
      <c r="B56" s="3241" t="s">
        <v>6216</v>
      </c>
      <c r="C56" s="199" t="s">
        <v>916</v>
      </c>
      <c r="D56" s="3280">
        <v>29.0</v>
      </c>
      <c r="E56" s="199" t="s">
        <v>916</v>
      </c>
      <c r="F56" s="3280">
        <v>39.0</v>
      </c>
      <c r="G56" s="199" t="s">
        <v>905</v>
      </c>
      <c r="H56" s="3280">
        <v>21.0</v>
      </c>
      <c r="I56" s="201" t="s">
        <v>917</v>
      </c>
      <c r="J56" s="3280">
        <v>28.0</v>
      </c>
      <c r="K56" s="201" t="s">
        <v>917</v>
      </c>
      <c r="L56" s="3280">
        <v>28.0</v>
      </c>
      <c r="M56" s="201" t="s">
        <v>918</v>
      </c>
      <c r="N56" s="200">
        <v>49.0</v>
      </c>
      <c r="O56" s="199" t="s">
        <v>594</v>
      </c>
      <c r="P56" s="200">
        <v>5.0</v>
      </c>
      <c r="Q56" s="199" t="s">
        <v>111</v>
      </c>
      <c r="R56" s="3285">
        <v>5.0</v>
      </c>
      <c r="S56" s="3311">
        <v>54.0</v>
      </c>
      <c r="T56" s="3312">
        <v>49.0</v>
      </c>
      <c r="U56" s="3312">
        <v>12.0</v>
      </c>
    </row>
    <row r="57">
      <c r="A57" s="3167">
        <v>50.0</v>
      </c>
      <c r="B57" s="3213" t="s">
        <v>6217</v>
      </c>
      <c r="C57" s="199" t="s">
        <v>916</v>
      </c>
      <c r="D57" s="3280">
        <v>29.0</v>
      </c>
      <c r="E57" s="199" t="s">
        <v>916</v>
      </c>
      <c r="F57" s="3280">
        <v>39.0</v>
      </c>
      <c r="G57" s="199" t="s">
        <v>905</v>
      </c>
      <c r="H57" s="3280">
        <v>21.0</v>
      </c>
      <c r="I57" s="201" t="s">
        <v>917</v>
      </c>
      <c r="J57" s="3280">
        <v>28.0</v>
      </c>
      <c r="K57" s="201" t="s">
        <v>917</v>
      </c>
      <c r="L57" s="3280">
        <v>28.0</v>
      </c>
      <c r="M57" s="201" t="s">
        <v>918</v>
      </c>
      <c r="N57" s="200">
        <v>49.0</v>
      </c>
      <c r="O57" s="199" t="s">
        <v>217</v>
      </c>
      <c r="P57" s="200">
        <v>5.0</v>
      </c>
      <c r="Q57" s="199" t="s">
        <v>788</v>
      </c>
      <c r="R57" s="3285">
        <v>5.0</v>
      </c>
      <c r="S57" s="3311">
        <v>55.0</v>
      </c>
      <c r="T57" s="3312">
        <v>50.0</v>
      </c>
      <c r="U57" s="3312">
        <v>34.0</v>
      </c>
    </row>
    <row r="58">
      <c r="A58" s="3167">
        <v>51.0</v>
      </c>
      <c r="B58" s="3223" t="s">
        <v>6218</v>
      </c>
      <c r="C58" s="199" t="s">
        <v>916</v>
      </c>
      <c r="D58" s="3280">
        <v>29.0</v>
      </c>
      <c r="E58" s="199" t="s">
        <v>916</v>
      </c>
      <c r="F58" s="3280">
        <v>39.0</v>
      </c>
      <c r="G58" s="199" t="s">
        <v>905</v>
      </c>
      <c r="H58" s="3280">
        <v>21.0</v>
      </c>
      <c r="I58" s="201" t="s">
        <v>917</v>
      </c>
      <c r="J58" s="3280">
        <v>28.0</v>
      </c>
      <c r="K58" s="201" t="s">
        <v>917</v>
      </c>
      <c r="L58" s="3280">
        <v>28.0</v>
      </c>
      <c r="M58" s="201" t="s">
        <v>918</v>
      </c>
      <c r="N58" s="200">
        <v>49.0</v>
      </c>
      <c r="O58" s="199" t="s">
        <v>333</v>
      </c>
      <c r="P58" s="200">
        <v>5.0</v>
      </c>
      <c r="Q58" s="199" t="s">
        <v>420</v>
      </c>
      <c r="R58" s="3285">
        <v>5.0</v>
      </c>
      <c r="S58" s="3311">
        <v>56.0</v>
      </c>
      <c r="T58" s="3312">
        <v>69.0</v>
      </c>
      <c r="U58" s="3312">
        <v>56.0</v>
      </c>
    </row>
    <row r="59">
      <c r="A59" s="3167">
        <v>52.0</v>
      </c>
      <c r="B59" s="3223" t="s">
        <v>6221</v>
      </c>
      <c r="C59" s="199" t="s">
        <v>916</v>
      </c>
      <c r="D59" s="3280">
        <v>29.0</v>
      </c>
      <c r="E59" s="199" t="s">
        <v>916</v>
      </c>
      <c r="F59" s="3280">
        <v>39.0</v>
      </c>
      <c r="G59" s="199" t="s">
        <v>905</v>
      </c>
      <c r="H59" s="3280">
        <v>21.0</v>
      </c>
      <c r="I59" s="201" t="s">
        <v>917</v>
      </c>
      <c r="J59" s="3280">
        <v>28.0</v>
      </c>
      <c r="K59" s="201" t="s">
        <v>917</v>
      </c>
      <c r="L59" s="3280">
        <v>28.0</v>
      </c>
      <c r="M59" s="201" t="s">
        <v>918</v>
      </c>
      <c r="N59" s="200">
        <v>49.0</v>
      </c>
      <c r="O59" s="199" t="s">
        <v>333</v>
      </c>
      <c r="P59" s="200">
        <v>5.0</v>
      </c>
      <c r="Q59" s="199" t="s">
        <v>768</v>
      </c>
      <c r="R59" s="3285">
        <v>5.0</v>
      </c>
      <c r="S59" s="3311">
        <v>57.0</v>
      </c>
      <c r="T59" s="3312">
        <v>70.0</v>
      </c>
      <c r="U59" s="3312">
        <v>58.0</v>
      </c>
    </row>
    <row r="60">
      <c r="A60" s="3167">
        <v>53.0</v>
      </c>
      <c r="B60" s="3223" t="s">
        <v>6222</v>
      </c>
      <c r="C60" s="199" t="s">
        <v>916</v>
      </c>
      <c r="D60" s="3280">
        <v>29.0</v>
      </c>
      <c r="E60" s="199" t="s">
        <v>916</v>
      </c>
      <c r="F60" s="3280">
        <v>39.0</v>
      </c>
      <c r="G60" s="199" t="s">
        <v>905</v>
      </c>
      <c r="H60" s="3280">
        <v>21.0</v>
      </c>
      <c r="I60" s="201" t="s">
        <v>917</v>
      </c>
      <c r="J60" s="3280">
        <v>28.0</v>
      </c>
      <c r="K60" s="201" t="s">
        <v>917</v>
      </c>
      <c r="L60" s="3280">
        <v>28.0</v>
      </c>
      <c r="M60" s="201" t="s">
        <v>918</v>
      </c>
      <c r="N60" s="200">
        <v>49.0</v>
      </c>
      <c r="O60" s="199" t="s">
        <v>333</v>
      </c>
      <c r="P60" s="200">
        <v>5.0</v>
      </c>
      <c r="Q60" s="199" t="s">
        <v>420</v>
      </c>
      <c r="R60" s="3285">
        <v>5.0</v>
      </c>
      <c r="S60" s="3311">
        <v>58.0</v>
      </c>
      <c r="T60" s="3312">
        <v>71.0</v>
      </c>
      <c r="U60" s="3312">
        <v>57.0</v>
      </c>
    </row>
    <row r="61">
      <c r="A61" s="3167">
        <v>54.0</v>
      </c>
      <c r="B61" s="3213" t="s">
        <v>6223</v>
      </c>
      <c r="C61" s="199" t="s">
        <v>916</v>
      </c>
      <c r="D61" s="3280">
        <v>29.0</v>
      </c>
      <c r="E61" s="199" t="s">
        <v>916</v>
      </c>
      <c r="F61" s="3280">
        <v>39.0</v>
      </c>
      <c r="G61" s="199" t="s">
        <v>905</v>
      </c>
      <c r="H61" s="3280">
        <v>21.0</v>
      </c>
      <c r="I61" s="201" t="s">
        <v>917</v>
      </c>
      <c r="J61" s="3280">
        <v>28.0</v>
      </c>
      <c r="K61" s="201" t="s">
        <v>917</v>
      </c>
      <c r="L61" s="3280">
        <v>28.0</v>
      </c>
      <c r="M61" s="201" t="s">
        <v>918</v>
      </c>
      <c r="N61" s="200">
        <v>49.0</v>
      </c>
      <c r="O61" s="345" t="s">
        <v>136</v>
      </c>
      <c r="P61" s="200">
        <v>5.0</v>
      </c>
      <c r="Q61" s="199" t="s">
        <v>262</v>
      </c>
      <c r="R61" s="3285">
        <v>5.0</v>
      </c>
      <c r="S61" s="3311">
        <v>59.0</v>
      </c>
      <c r="T61" s="3312">
        <v>51.0</v>
      </c>
      <c r="U61" s="3312">
        <v>21.0</v>
      </c>
    </row>
    <row r="62">
      <c r="A62" s="3167">
        <v>55.0</v>
      </c>
      <c r="B62" s="3223" t="s">
        <v>5908</v>
      </c>
      <c r="C62" s="199" t="s">
        <v>916</v>
      </c>
      <c r="D62" s="3280">
        <v>29.0</v>
      </c>
      <c r="E62" s="199" t="s">
        <v>916</v>
      </c>
      <c r="F62" s="3280">
        <v>39.0</v>
      </c>
      <c r="G62" s="199" t="s">
        <v>905</v>
      </c>
      <c r="H62" s="3280">
        <v>21.0</v>
      </c>
      <c r="I62" s="201" t="s">
        <v>917</v>
      </c>
      <c r="J62" s="3280">
        <v>28.0</v>
      </c>
      <c r="K62" s="201" t="s">
        <v>917</v>
      </c>
      <c r="L62" s="3280">
        <v>28.0</v>
      </c>
      <c r="M62" s="201" t="s">
        <v>918</v>
      </c>
      <c r="N62" s="200">
        <v>49.0</v>
      </c>
      <c r="O62" s="199" t="s">
        <v>594</v>
      </c>
      <c r="P62" s="200">
        <v>5.0</v>
      </c>
      <c r="Q62" s="199" t="s">
        <v>568</v>
      </c>
      <c r="R62" s="3285">
        <v>5.0</v>
      </c>
      <c r="S62" s="3311">
        <v>60.0</v>
      </c>
      <c r="T62" s="3312">
        <v>52.0</v>
      </c>
      <c r="U62" s="3312">
        <v>46.0</v>
      </c>
    </row>
    <row r="63">
      <c r="A63" s="3167">
        <v>56.0</v>
      </c>
      <c r="B63" s="3241" t="s">
        <v>6224</v>
      </c>
      <c r="C63" s="199" t="s">
        <v>916</v>
      </c>
      <c r="D63" s="3280">
        <v>29.0</v>
      </c>
      <c r="E63" s="199" t="s">
        <v>916</v>
      </c>
      <c r="F63" s="3280">
        <v>39.0</v>
      </c>
      <c r="G63" s="199" t="s">
        <v>905</v>
      </c>
      <c r="H63" s="3280">
        <v>21.0</v>
      </c>
      <c r="I63" s="201" t="s">
        <v>917</v>
      </c>
      <c r="J63" s="3280">
        <v>28.0</v>
      </c>
      <c r="K63" s="201" t="s">
        <v>917</v>
      </c>
      <c r="L63" s="3280">
        <v>28.0</v>
      </c>
      <c r="M63" s="201" t="s">
        <v>918</v>
      </c>
      <c r="N63" s="200">
        <v>49.0</v>
      </c>
      <c r="O63" s="199" t="s">
        <v>379</v>
      </c>
      <c r="P63" s="200">
        <v>5.0</v>
      </c>
      <c r="Q63" s="199" t="s">
        <v>244</v>
      </c>
      <c r="R63" s="3285">
        <v>5.0</v>
      </c>
      <c r="S63" s="3311">
        <v>61.0</v>
      </c>
      <c r="T63" s="3312">
        <v>53.0</v>
      </c>
      <c r="U63" s="3312">
        <v>24.0</v>
      </c>
    </row>
    <row r="64">
      <c r="A64" s="3167">
        <v>57.0</v>
      </c>
      <c r="B64" s="3213" t="s">
        <v>6225</v>
      </c>
      <c r="C64" s="199" t="s">
        <v>916</v>
      </c>
      <c r="D64" s="3280">
        <v>29.0</v>
      </c>
      <c r="E64" s="199" t="s">
        <v>916</v>
      </c>
      <c r="F64" s="3280">
        <v>39.0</v>
      </c>
      <c r="G64" s="199" t="s">
        <v>905</v>
      </c>
      <c r="H64" s="3280">
        <v>21.0</v>
      </c>
      <c r="I64" s="201" t="s">
        <v>917</v>
      </c>
      <c r="J64" s="3280">
        <v>28.0</v>
      </c>
      <c r="K64" s="201" t="s">
        <v>917</v>
      </c>
      <c r="L64" s="3280">
        <v>28.0</v>
      </c>
      <c r="M64" s="201" t="s">
        <v>918</v>
      </c>
      <c r="N64" s="200">
        <v>49.0</v>
      </c>
      <c r="O64" s="199" t="s">
        <v>333</v>
      </c>
      <c r="P64" s="200">
        <v>5.0</v>
      </c>
      <c r="Q64" s="199" t="s">
        <v>537</v>
      </c>
      <c r="R64" s="3285">
        <v>5.0</v>
      </c>
      <c r="S64" s="3311">
        <v>62.0</v>
      </c>
      <c r="T64" s="3312">
        <v>54.0</v>
      </c>
      <c r="U64" s="3312">
        <v>42.0</v>
      </c>
    </row>
    <row r="65">
      <c r="A65" s="3167">
        <v>58.0</v>
      </c>
      <c r="B65" s="3223" t="s">
        <v>6230</v>
      </c>
      <c r="C65" s="199" t="s">
        <v>916</v>
      </c>
      <c r="D65" s="3280">
        <v>29.0</v>
      </c>
      <c r="E65" s="199" t="s">
        <v>916</v>
      </c>
      <c r="F65" s="3280">
        <v>39.0</v>
      </c>
      <c r="G65" s="199" t="s">
        <v>905</v>
      </c>
      <c r="H65" s="3280">
        <v>21.0</v>
      </c>
      <c r="I65" s="201" t="s">
        <v>917</v>
      </c>
      <c r="J65" s="3280">
        <v>28.0</v>
      </c>
      <c r="K65" s="201" t="s">
        <v>917</v>
      </c>
      <c r="L65" s="3280">
        <v>28.0</v>
      </c>
      <c r="M65" s="201" t="s">
        <v>918</v>
      </c>
      <c r="N65" s="200">
        <v>49.0</v>
      </c>
      <c r="O65" s="345" t="s">
        <v>308</v>
      </c>
      <c r="P65" s="200">
        <v>5.0</v>
      </c>
      <c r="Q65" s="199" t="s">
        <v>262</v>
      </c>
      <c r="R65" s="3285">
        <v>5.0</v>
      </c>
      <c r="S65" s="3311">
        <v>63.0</v>
      </c>
      <c r="T65" s="3312">
        <v>55.0</v>
      </c>
      <c r="U65" s="3312">
        <v>7.0</v>
      </c>
    </row>
    <row r="66">
      <c r="A66" s="3167">
        <v>59.0</v>
      </c>
      <c r="B66" s="3223" t="s">
        <v>6231</v>
      </c>
      <c r="C66" s="199" t="s">
        <v>916</v>
      </c>
      <c r="D66" s="3280">
        <v>29.0</v>
      </c>
      <c r="E66" s="199" t="s">
        <v>916</v>
      </c>
      <c r="F66" s="3280">
        <v>39.0</v>
      </c>
      <c r="G66" s="199" t="s">
        <v>905</v>
      </c>
      <c r="H66" s="3280">
        <v>21.0</v>
      </c>
      <c r="I66" s="201" t="s">
        <v>917</v>
      </c>
      <c r="J66" s="3280">
        <v>28.0</v>
      </c>
      <c r="K66" s="201" t="s">
        <v>917</v>
      </c>
      <c r="L66" s="3280">
        <v>28.0</v>
      </c>
      <c r="M66" s="201" t="s">
        <v>918</v>
      </c>
      <c r="N66" s="200">
        <v>49.0</v>
      </c>
      <c r="O66" s="199" t="s">
        <v>594</v>
      </c>
      <c r="P66" s="200">
        <v>5.0</v>
      </c>
      <c r="Q66" s="199" t="s">
        <v>568</v>
      </c>
      <c r="R66" s="3285">
        <v>5.0</v>
      </c>
      <c r="S66" s="3311">
        <v>64.0</v>
      </c>
      <c r="T66" s="3312">
        <v>56.0</v>
      </c>
      <c r="U66" s="3312">
        <v>35.0</v>
      </c>
    </row>
    <row r="67">
      <c r="A67" s="3167">
        <v>60.0</v>
      </c>
      <c r="B67" s="3223" t="s">
        <v>6232</v>
      </c>
      <c r="C67" s="199" t="s">
        <v>916</v>
      </c>
      <c r="D67" s="3280">
        <v>29.0</v>
      </c>
      <c r="E67" s="199" t="s">
        <v>916</v>
      </c>
      <c r="F67" s="3280">
        <v>39.0</v>
      </c>
      <c r="G67" s="199" t="s">
        <v>905</v>
      </c>
      <c r="H67" s="3280">
        <v>21.0</v>
      </c>
      <c r="I67" s="201" t="s">
        <v>917</v>
      </c>
      <c r="J67" s="3280">
        <v>28.0</v>
      </c>
      <c r="K67" s="201" t="s">
        <v>917</v>
      </c>
      <c r="L67" s="3280">
        <v>28.0</v>
      </c>
      <c r="M67" s="201" t="s">
        <v>918</v>
      </c>
      <c r="N67" s="200">
        <v>49.0</v>
      </c>
      <c r="O67" s="199" t="s">
        <v>333</v>
      </c>
      <c r="P67" s="200">
        <v>5.0</v>
      </c>
      <c r="Q67" s="199" t="s">
        <v>262</v>
      </c>
      <c r="R67" s="3285">
        <v>5.0</v>
      </c>
      <c r="S67" s="3311">
        <v>65.0</v>
      </c>
      <c r="T67" s="3312">
        <v>57.0</v>
      </c>
      <c r="U67" s="3312">
        <v>52.0</v>
      </c>
    </row>
    <row r="68">
      <c r="A68" s="3167" t="s">
        <v>4132</v>
      </c>
      <c r="B68" s="3223" t="s">
        <v>6233</v>
      </c>
      <c r="C68" s="199" t="s">
        <v>916</v>
      </c>
      <c r="D68" s="3280">
        <v>29.0</v>
      </c>
      <c r="E68" s="199" t="s">
        <v>916</v>
      </c>
      <c r="F68" s="3280">
        <v>39.0</v>
      </c>
      <c r="G68" s="199" t="s">
        <v>905</v>
      </c>
      <c r="H68" s="3280">
        <v>21.0</v>
      </c>
      <c r="I68" s="201" t="s">
        <v>917</v>
      </c>
      <c r="J68" s="3280">
        <v>28.0</v>
      </c>
      <c r="K68" s="201" t="s">
        <v>917</v>
      </c>
      <c r="L68" s="3280">
        <v>28.0</v>
      </c>
      <c r="M68" s="201" t="s">
        <v>918</v>
      </c>
      <c r="N68" s="200">
        <v>49.0</v>
      </c>
      <c r="O68" s="199" t="s">
        <v>333</v>
      </c>
      <c r="P68" s="200">
        <v>5.0</v>
      </c>
      <c r="Q68" s="199" t="s">
        <v>262</v>
      </c>
      <c r="R68" s="3285">
        <v>5.0</v>
      </c>
      <c r="S68" s="3311">
        <v>66.0</v>
      </c>
      <c r="T68" s="3312">
        <v>77.0</v>
      </c>
      <c r="U68" s="3312" t="s">
        <v>504</v>
      </c>
    </row>
    <row r="69">
      <c r="A69" s="3167">
        <v>61.0</v>
      </c>
      <c r="B69" s="3223" t="s">
        <v>6234</v>
      </c>
      <c r="C69" s="199" t="s">
        <v>916</v>
      </c>
      <c r="D69" s="3280">
        <v>29.0</v>
      </c>
      <c r="E69" s="199" t="s">
        <v>916</v>
      </c>
      <c r="F69" s="3280">
        <v>39.0</v>
      </c>
      <c r="G69" s="199" t="s">
        <v>905</v>
      </c>
      <c r="H69" s="3280">
        <v>21.0</v>
      </c>
      <c r="I69" s="201" t="s">
        <v>917</v>
      </c>
      <c r="J69" s="3280">
        <v>28.0</v>
      </c>
      <c r="K69" s="201" t="s">
        <v>917</v>
      </c>
      <c r="L69" s="3280">
        <v>28.0</v>
      </c>
      <c r="M69" s="201" t="s">
        <v>918</v>
      </c>
      <c r="N69" s="200">
        <v>49.0</v>
      </c>
      <c r="O69" s="199" t="s">
        <v>379</v>
      </c>
      <c r="P69" s="200">
        <v>5.0</v>
      </c>
      <c r="Q69" s="199" t="s">
        <v>262</v>
      </c>
      <c r="R69" s="3285">
        <v>5.0</v>
      </c>
      <c r="S69" s="3311">
        <v>67.0</v>
      </c>
      <c r="T69" s="3312">
        <v>58.0</v>
      </c>
      <c r="U69" s="3312">
        <v>53.0</v>
      </c>
    </row>
    <row r="70">
      <c r="A70" s="3167">
        <v>62.0</v>
      </c>
      <c r="B70" s="3223" t="s">
        <v>6239</v>
      </c>
      <c r="C70" s="199" t="s">
        <v>916</v>
      </c>
      <c r="D70" s="3280">
        <v>29.0</v>
      </c>
      <c r="E70" s="199" t="s">
        <v>916</v>
      </c>
      <c r="F70" s="3280">
        <v>39.0</v>
      </c>
      <c r="G70" s="199" t="s">
        <v>905</v>
      </c>
      <c r="H70" s="3280">
        <v>21.0</v>
      </c>
      <c r="I70" s="201" t="s">
        <v>917</v>
      </c>
      <c r="J70" s="3280">
        <v>28.0</v>
      </c>
      <c r="K70" s="201" t="s">
        <v>917</v>
      </c>
      <c r="L70" s="3280">
        <v>28.0</v>
      </c>
      <c r="M70" s="201" t="s">
        <v>918</v>
      </c>
      <c r="N70" s="200">
        <v>49.0</v>
      </c>
      <c r="O70" s="199" t="s">
        <v>333</v>
      </c>
      <c r="P70" s="200">
        <v>5.0</v>
      </c>
      <c r="Q70" s="199" t="s">
        <v>262</v>
      </c>
      <c r="R70" s="3285">
        <v>5.0</v>
      </c>
      <c r="S70" s="3311">
        <v>68.0</v>
      </c>
      <c r="T70" s="3312">
        <v>59.0</v>
      </c>
      <c r="U70" s="3312">
        <v>54.0</v>
      </c>
    </row>
    <row r="71">
      <c r="A71" s="3167">
        <v>63.0</v>
      </c>
      <c r="B71" s="3223" t="s">
        <v>6240</v>
      </c>
      <c r="C71" s="199" t="s">
        <v>916</v>
      </c>
      <c r="D71" s="3280">
        <v>29.0</v>
      </c>
      <c r="E71" s="199" t="s">
        <v>916</v>
      </c>
      <c r="F71" s="3280">
        <v>39.0</v>
      </c>
      <c r="G71" s="199" t="s">
        <v>905</v>
      </c>
      <c r="H71" s="3280">
        <v>21.0</v>
      </c>
      <c r="I71" s="201" t="s">
        <v>917</v>
      </c>
      <c r="J71" s="3280">
        <v>28.0</v>
      </c>
      <c r="K71" s="201" t="s">
        <v>917</v>
      </c>
      <c r="L71" s="3280">
        <v>28.0</v>
      </c>
      <c r="M71" s="201" t="s">
        <v>918</v>
      </c>
      <c r="N71" s="200">
        <v>49.0</v>
      </c>
      <c r="O71" s="345" t="s">
        <v>308</v>
      </c>
      <c r="P71" s="200">
        <v>5.0</v>
      </c>
      <c r="Q71" s="199" t="s">
        <v>262</v>
      </c>
      <c r="R71" s="3285">
        <v>5.0</v>
      </c>
      <c r="S71" s="3311">
        <v>69.0</v>
      </c>
      <c r="T71" s="3312">
        <v>60.0</v>
      </c>
      <c r="U71" s="3312">
        <v>55.0</v>
      </c>
    </row>
    <row r="72">
      <c r="A72" s="3167">
        <v>64.0</v>
      </c>
      <c r="B72" s="3213" t="s">
        <v>6241</v>
      </c>
      <c r="C72" s="199" t="s">
        <v>916</v>
      </c>
      <c r="D72" s="3280">
        <v>29.0</v>
      </c>
      <c r="E72" s="199" t="s">
        <v>916</v>
      </c>
      <c r="F72" s="3280">
        <v>39.0</v>
      </c>
      <c r="G72" s="199" t="s">
        <v>905</v>
      </c>
      <c r="H72" s="3280">
        <v>21.0</v>
      </c>
      <c r="I72" s="201" t="s">
        <v>917</v>
      </c>
      <c r="J72" s="3280">
        <v>28.0</v>
      </c>
      <c r="K72" s="201" t="s">
        <v>917</v>
      </c>
      <c r="L72" s="3280">
        <v>28.0</v>
      </c>
      <c r="M72" s="201" t="s">
        <v>918</v>
      </c>
      <c r="N72" s="200">
        <v>49.0</v>
      </c>
      <c r="O72" s="199" t="s">
        <v>333</v>
      </c>
      <c r="P72" s="200">
        <v>5.0</v>
      </c>
      <c r="Q72" s="199" t="s">
        <v>420</v>
      </c>
      <c r="R72" s="3285">
        <v>5.0</v>
      </c>
      <c r="S72" s="3311">
        <v>70.0</v>
      </c>
      <c r="T72" s="3312">
        <v>61.0</v>
      </c>
      <c r="U72" s="3312" t="s">
        <v>504</v>
      </c>
    </row>
    <row r="73">
      <c r="A73" s="3167">
        <v>65.0</v>
      </c>
      <c r="B73" s="3223" t="s">
        <v>6242</v>
      </c>
      <c r="C73" s="199" t="s">
        <v>916</v>
      </c>
      <c r="D73" s="3280">
        <v>29.0</v>
      </c>
      <c r="E73" s="199" t="s">
        <v>916</v>
      </c>
      <c r="F73" s="3280">
        <v>39.0</v>
      </c>
      <c r="G73" s="199" t="s">
        <v>905</v>
      </c>
      <c r="H73" s="3280">
        <v>21.0</v>
      </c>
      <c r="I73" s="201" t="s">
        <v>917</v>
      </c>
      <c r="J73" s="3280">
        <v>28.0</v>
      </c>
      <c r="K73" s="201" t="s">
        <v>917</v>
      </c>
      <c r="L73" s="3280">
        <v>28.0</v>
      </c>
      <c r="M73" s="201" t="s">
        <v>918</v>
      </c>
      <c r="N73" s="200">
        <v>49.0</v>
      </c>
      <c r="O73" s="199" t="s">
        <v>333</v>
      </c>
      <c r="P73" s="200">
        <v>5.0</v>
      </c>
      <c r="Q73" s="199" t="s">
        <v>262</v>
      </c>
      <c r="R73" s="3285">
        <v>5.0</v>
      </c>
      <c r="S73" s="3311">
        <v>71.0</v>
      </c>
      <c r="T73" s="3312">
        <v>62.0</v>
      </c>
      <c r="U73" s="3312" t="s">
        <v>504</v>
      </c>
    </row>
    <row r="74">
      <c r="A74" s="3167">
        <v>66.0</v>
      </c>
      <c r="B74" s="3223" t="s">
        <v>6243</v>
      </c>
      <c r="C74" s="199" t="s">
        <v>916</v>
      </c>
      <c r="D74" s="3280">
        <v>29.0</v>
      </c>
      <c r="E74" s="199" t="s">
        <v>916</v>
      </c>
      <c r="F74" s="3280">
        <v>39.0</v>
      </c>
      <c r="G74" s="199" t="s">
        <v>905</v>
      </c>
      <c r="H74" s="3280">
        <v>21.0</v>
      </c>
      <c r="I74" s="201" t="s">
        <v>917</v>
      </c>
      <c r="J74" s="3280">
        <v>28.0</v>
      </c>
      <c r="K74" s="201" t="s">
        <v>917</v>
      </c>
      <c r="L74" s="3280">
        <v>28.0</v>
      </c>
      <c r="M74" s="201" t="s">
        <v>918</v>
      </c>
      <c r="N74" s="200">
        <v>49.0</v>
      </c>
      <c r="O74" s="199" t="s">
        <v>333</v>
      </c>
      <c r="P74" s="200">
        <v>5.0</v>
      </c>
      <c r="Q74" s="199" t="s">
        <v>420</v>
      </c>
      <c r="R74" s="3285">
        <v>5.0</v>
      </c>
      <c r="S74" s="3311">
        <v>72.0</v>
      </c>
      <c r="T74" s="3312">
        <v>63.0</v>
      </c>
      <c r="U74" s="3312" t="s">
        <v>504</v>
      </c>
    </row>
    <row r="75">
      <c r="A75" s="3167" t="s">
        <v>4793</v>
      </c>
      <c r="B75" s="3241" t="s">
        <v>6244</v>
      </c>
      <c r="C75" s="199" t="s">
        <v>916</v>
      </c>
      <c r="D75" s="3280">
        <v>29.0</v>
      </c>
      <c r="E75" s="199" t="s">
        <v>916</v>
      </c>
      <c r="F75" s="3280">
        <v>39.0</v>
      </c>
      <c r="G75" s="199" t="s">
        <v>905</v>
      </c>
      <c r="H75" s="3280">
        <v>21.0</v>
      </c>
      <c r="I75" s="201" t="s">
        <v>917</v>
      </c>
      <c r="J75" s="3280">
        <v>28.0</v>
      </c>
      <c r="K75" s="201" t="s">
        <v>917</v>
      </c>
      <c r="L75" s="3280">
        <v>28.0</v>
      </c>
      <c r="M75" s="201" t="s">
        <v>918</v>
      </c>
      <c r="N75" s="200">
        <v>49.0</v>
      </c>
      <c r="O75" s="199" t="s">
        <v>333</v>
      </c>
      <c r="P75" s="200">
        <v>5.0</v>
      </c>
      <c r="Q75" s="199" t="s">
        <v>420</v>
      </c>
      <c r="R75" s="3285">
        <v>5.0</v>
      </c>
      <c r="S75" s="3311">
        <v>73.0</v>
      </c>
      <c r="T75" s="3312">
        <v>78.0</v>
      </c>
      <c r="U75" s="3312" t="s">
        <v>504</v>
      </c>
    </row>
    <row r="76">
      <c r="A76" s="3167">
        <v>67.0</v>
      </c>
      <c r="B76" s="3213" t="s">
        <v>6246</v>
      </c>
      <c r="C76" s="199" t="s">
        <v>916</v>
      </c>
      <c r="D76" s="3280">
        <v>29.0</v>
      </c>
      <c r="E76" s="199" t="s">
        <v>916</v>
      </c>
      <c r="F76" s="3280">
        <v>39.0</v>
      </c>
      <c r="G76" s="199" t="s">
        <v>905</v>
      </c>
      <c r="H76" s="3280">
        <v>21.0</v>
      </c>
      <c r="I76" s="201" t="s">
        <v>917</v>
      </c>
      <c r="J76" s="3280">
        <v>28.0</v>
      </c>
      <c r="K76" s="201" t="s">
        <v>917</v>
      </c>
      <c r="L76" s="3280">
        <v>28.0</v>
      </c>
      <c r="M76" s="201" t="s">
        <v>918</v>
      </c>
      <c r="N76" s="200">
        <v>49.0</v>
      </c>
      <c r="O76" s="199" t="s">
        <v>333</v>
      </c>
      <c r="P76" s="200">
        <v>5.0</v>
      </c>
      <c r="Q76" s="199" t="s">
        <v>568</v>
      </c>
      <c r="R76" s="3285">
        <v>5.0</v>
      </c>
      <c r="S76" s="3311">
        <v>74.0</v>
      </c>
      <c r="T76" s="3312">
        <v>64.0</v>
      </c>
      <c r="U76" s="3312" t="s">
        <v>504</v>
      </c>
    </row>
    <row r="77">
      <c r="A77" s="3167">
        <v>68.0</v>
      </c>
      <c r="B77" s="3223" t="s">
        <v>6247</v>
      </c>
      <c r="C77" s="199" t="s">
        <v>916</v>
      </c>
      <c r="D77" s="3280">
        <v>29.0</v>
      </c>
      <c r="E77" s="199" t="s">
        <v>916</v>
      </c>
      <c r="F77" s="3280">
        <v>39.0</v>
      </c>
      <c r="G77" s="199" t="s">
        <v>905</v>
      </c>
      <c r="H77" s="3280">
        <v>21.0</v>
      </c>
      <c r="I77" s="201" t="s">
        <v>917</v>
      </c>
      <c r="J77" s="3280">
        <v>28.0</v>
      </c>
      <c r="K77" s="201" t="s">
        <v>917</v>
      </c>
      <c r="L77" s="3280">
        <v>28.0</v>
      </c>
      <c r="M77" s="201" t="s">
        <v>918</v>
      </c>
      <c r="N77" s="200">
        <v>49.0</v>
      </c>
      <c r="O77" s="199" t="s">
        <v>333</v>
      </c>
      <c r="P77" s="200">
        <v>5.0</v>
      </c>
      <c r="Q77" s="199" t="s">
        <v>420</v>
      </c>
      <c r="R77" s="3285">
        <v>5.0</v>
      </c>
      <c r="S77" s="3311">
        <v>75.0</v>
      </c>
      <c r="T77" s="3312">
        <v>65.0</v>
      </c>
      <c r="U77" s="3312" t="s">
        <v>504</v>
      </c>
    </row>
    <row r="78">
      <c r="A78" s="3167">
        <v>69.0</v>
      </c>
      <c r="B78" s="3198" t="s">
        <v>6248</v>
      </c>
      <c r="C78" s="199" t="s">
        <v>916</v>
      </c>
      <c r="D78" s="3280">
        <v>29.0</v>
      </c>
      <c r="E78" s="199" t="s">
        <v>916</v>
      </c>
      <c r="F78" s="3280">
        <v>39.0</v>
      </c>
      <c r="G78" s="199" t="s">
        <v>905</v>
      </c>
      <c r="H78" s="3280">
        <v>21.0</v>
      </c>
      <c r="I78" s="201" t="s">
        <v>917</v>
      </c>
      <c r="J78" s="3280">
        <v>28.0</v>
      </c>
      <c r="K78" s="201" t="s">
        <v>917</v>
      </c>
      <c r="L78" s="3280">
        <v>28.0</v>
      </c>
      <c r="M78" s="201" t="s">
        <v>918</v>
      </c>
      <c r="N78" s="200">
        <v>49.0</v>
      </c>
      <c r="O78" s="199" t="s">
        <v>333</v>
      </c>
      <c r="P78" s="200">
        <v>5.0</v>
      </c>
      <c r="Q78" s="199" t="s">
        <v>420</v>
      </c>
      <c r="R78" s="3285">
        <v>5.0</v>
      </c>
      <c r="S78" s="3311">
        <v>76.0</v>
      </c>
      <c r="T78" s="3312">
        <v>66.0</v>
      </c>
      <c r="U78" s="3312" t="s">
        <v>504</v>
      </c>
    </row>
    <row r="79">
      <c r="A79" s="3318">
        <v>70.0</v>
      </c>
      <c r="B79" s="3198" t="s">
        <v>6249</v>
      </c>
      <c r="C79" s="199" t="s">
        <v>916</v>
      </c>
      <c r="D79" s="3280">
        <v>29.0</v>
      </c>
      <c r="E79" s="199" t="s">
        <v>916</v>
      </c>
      <c r="F79" s="3280">
        <v>39.0</v>
      </c>
      <c r="G79" s="199" t="s">
        <v>905</v>
      </c>
      <c r="H79" s="3280">
        <v>21.0</v>
      </c>
      <c r="I79" s="201" t="s">
        <v>917</v>
      </c>
      <c r="J79" s="3280">
        <v>28.0</v>
      </c>
      <c r="K79" s="201" t="s">
        <v>917</v>
      </c>
      <c r="L79" s="3280">
        <v>28.0</v>
      </c>
      <c r="M79" s="201" t="s">
        <v>918</v>
      </c>
      <c r="N79" s="200">
        <v>49.0</v>
      </c>
      <c r="O79" s="199" t="s">
        <v>333</v>
      </c>
      <c r="P79" s="200">
        <v>5.0</v>
      </c>
      <c r="Q79" s="199" t="s">
        <v>420</v>
      </c>
      <c r="R79" s="3285">
        <v>5.0</v>
      </c>
      <c r="S79" s="3311">
        <v>77.0</v>
      </c>
      <c r="T79" s="3312">
        <v>67.0</v>
      </c>
      <c r="U79" s="3312" t="s">
        <v>504</v>
      </c>
    </row>
    <row r="80">
      <c r="A80" s="3318">
        <v>71.0</v>
      </c>
      <c r="B80" s="3198" t="s">
        <v>6250</v>
      </c>
      <c r="C80" s="199" t="s">
        <v>916</v>
      </c>
      <c r="D80" s="3280">
        <v>29.0</v>
      </c>
      <c r="E80" s="199" t="s">
        <v>916</v>
      </c>
      <c r="F80" s="3280">
        <v>39.0</v>
      </c>
      <c r="G80" s="199" t="s">
        <v>905</v>
      </c>
      <c r="H80" s="3280">
        <v>21.0</v>
      </c>
      <c r="I80" s="201" t="s">
        <v>917</v>
      </c>
      <c r="J80" s="3280">
        <v>28.0</v>
      </c>
      <c r="K80" s="201" t="s">
        <v>917</v>
      </c>
      <c r="L80" s="3280">
        <v>28.0</v>
      </c>
      <c r="M80" s="201" t="s">
        <v>918</v>
      </c>
      <c r="N80" s="200">
        <v>49.0</v>
      </c>
      <c r="O80" s="199" t="s">
        <v>333</v>
      </c>
      <c r="P80" s="200">
        <v>5.0</v>
      </c>
      <c r="Q80" s="199" t="s">
        <v>420</v>
      </c>
      <c r="R80" s="3285">
        <v>5.0</v>
      </c>
      <c r="S80" s="3311">
        <v>78.0</v>
      </c>
      <c r="T80" s="3312" t="s">
        <v>504</v>
      </c>
      <c r="U80" s="3312" t="s">
        <v>504</v>
      </c>
    </row>
    <row r="81">
      <c r="A81" s="3318">
        <v>72.0</v>
      </c>
      <c r="B81" s="3264" t="s">
        <v>6251</v>
      </c>
      <c r="C81" s="3326" t="s">
        <v>916</v>
      </c>
      <c r="D81" s="3323">
        <v>29.0</v>
      </c>
      <c r="E81" s="3322" t="s">
        <v>916</v>
      </c>
      <c r="F81" s="3323">
        <v>39.0</v>
      </c>
      <c r="G81" s="3322" t="s">
        <v>905</v>
      </c>
      <c r="H81" s="3323">
        <v>21.0</v>
      </c>
      <c r="I81" s="3322" t="s">
        <v>917</v>
      </c>
      <c r="J81" s="3323">
        <v>28.0</v>
      </c>
      <c r="K81" s="3322" t="s">
        <v>917</v>
      </c>
      <c r="L81" s="3323">
        <v>28.0</v>
      </c>
      <c r="M81" s="3322" t="s">
        <v>918</v>
      </c>
      <c r="N81" s="3324">
        <v>49.0</v>
      </c>
      <c r="O81" s="3322" t="s">
        <v>333</v>
      </c>
      <c r="P81" s="3324">
        <v>5.0</v>
      </c>
      <c r="Q81" s="3322" t="s">
        <v>768</v>
      </c>
      <c r="R81" s="3325">
        <v>5.0</v>
      </c>
      <c r="S81" s="3311">
        <v>79.0</v>
      </c>
      <c r="T81" s="3312" t="s">
        <v>504</v>
      </c>
      <c r="U81" s="3312"/>
    </row>
    <row r="82">
      <c r="A82" s="3318">
        <v>73.0</v>
      </c>
      <c r="B82" s="3264" t="s">
        <v>6252</v>
      </c>
      <c r="C82" s="199"/>
      <c r="D82" s="3280"/>
      <c r="E82" s="199"/>
      <c r="F82" s="3280"/>
      <c r="G82" s="199"/>
      <c r="H82" s="3280"/>
      <c r="I82" s="201"/>
      <c r="J82" s="3280"/>
      <c r="K82" s="201"/>
      <c r="L82" s="3280"/>
      <c r="M82" s="201"/>
      <c r="N82" s="200"/>
      <c r="O82" s="199"/>
      <c r="P82" s="200"/>
      <c r="Q82" s="199"/>
      <c r="R82" s="3285"/>
      <c r="S82" s="3311">
        <v>80.0</v>
      </c>
      <c r="T82" s="3312" t="s">
        <v>504</v>
      </c>
      <c r="U82" s="3312"/>
    </row>
    <row r="83">
      <c r="A83" s="3318">
        <v>74.0</v>
      </c>
      <c r="B83" s="3264" t="s">
        <v>6125</v>
      </c>
      <c r="C83" s="199"/>
      <c r="D83" s="3280"/>
      <c r="E83" s="199"/>
      <c r="F83" s="3280"/>
      <c r="G83" s="199"/>
      <c r="H83" s="3280"/>
      <c r="I83" s="201"/>
      <c r="J83" s="3280"/>
      <c r="K83" s="201"/>
      <c r="L83" s="3280"/>
      <c r="M83" s="201"/>
      <c r="N83" s="200"/>
      <c r="O83" s="199"/>
      <c r="P83" s="200"/>
      <c r="Q83" s="199"/>
      <c r="R83" s="3285"/>
      <c r="S83" s="3311">
        <v>81.0</v>
      </c>
      <c r="T83" s="3312" t="s">
        <v>504</v>
      </c>
      <c r="U83" s="3312" t="s">
        <v>504</v>
      </c>
    </row>
    <row r="84">
      <c r="A84" s="3318">
        <v>75.0</v>
      </c>
      <c r="B84" s="3264" t="s">
        <v>6126</v>
      </c>
      <c r="C84" s="199"/>
      <c r="D84" s="3280"/>
      <c r="E84" s="199"/>
      <c r="F84" s="3280"/>
      <c r="G84" s="199"/>
      <c r="H84" s="3280"/>
      <c r="I84" s="201"/>
      <c r="J84" s="3280"/>
      <c r="K84" s="201"/>
      <c r="L84" s="3280"/>
      <c r="M84" s="201"/>
      <c r="N84" s="200"/>
      <c r="O84" s="199"/>
      <c r="P84" s="200"/>
      <c r="Q84" s="199"/>
      <c r="R84" s="3285"/>
      <c r="S84" s="3311">
        <v>82.0</v>
      </c>
      <c r="T84" s="3312" t="s">
        <v>504</v>
      </c>
      <c r="U84" s="3312" t="s">
        <v>504</v>
      </c>
    </row>
    <row r="85">
      <c r="A85" s="3318">
        <v>100.0</v>
      </c>
      <c r="B85" s="3319" t="s">
        <v>6254</v>
      </c>
      <c r="C85" s="199"/>
      <c r="D85" s="3280"/>
      <c r="E85" s="199"/>
      <c r="F85" s="3280"/>
      <c r="G85" s="199"/>
      <c r="H85" s="3280"/>
      <c r="I85" s="201"/>
      <c r="J85" s="3280"/>
      <c r="K85" s="201"/>
      <c r="L85" s="3280"/>
      <c r="M85" s="201"/>
      <c r="N85" s="200"/>
      <c r="O85" s="199"/>
      <c r="P85" s="200"/>
      <c r="Q85" s="199"/>
      <c r="R85" s="3285"/>
      <c r="S85" s="3311">
        <v>100.0</v>
      </c>
      <c r="T85" s="3320">
        <v>15.0</v>
      </c>
      <c r="U85" s="3312" t="s">
        <v>504</v>
      </c>
    </row>
  </sheetData>
  <autoFilter ref="$A$2:$U$85">
    <sortState ref="A2:U85">
      <sortCondition ref="S2:S85"/>
      <sortCondition ref="Q2:Q85"/>
      <sortCondition ref="O2:O85"/>
      <sortCondition ref="U2:U85"/>
      <sortCondition ref="T2:T85"/>
      <sortCondition ref="A2:A85"/>
    </sortState>
  </autoFilter>
  <mergeCells count="6">
    <mergeCell ref="E1:F1"/>
    <mergeCell ref="C1:D1"/>
    <mergeCell ref="I1:J1"/>
    <mergeCell ref="G1:H1"/>
    <mergeCell ref="K1:L1"/>
    <mergeCell ref="M1:R1"/>
  </mergeCells>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26" width="6.86"/>
    <col customWidth="1" min="27" max="29" width="10.57"/>
  </cols>
  <sheetData>
    <row r="1">
      <c r="A1" s="3270"/>
      <c r="B1" s="3271"/>
      <c r="C1" s="3273" t="s">
        <v>6378</v>
      </c>
      <c r="D1" s="3279"/>
      <c r="E1" s="3274" t="s">
        <v>6379</v>
      </c>
      <c r="F1" s="3301"/>
      <c r="G1" s="3274" t="s">
        <v>467</v>
      </c>
      <c r="H1" s="117"/>
      <c r="I1" s="3274" t="s">
        <v>474</v>
      </c>
      <c r="J1" s="3279"/>
      <c r="K1" s="3300" t="s">
        <v>477</v>
      </c>
      <c r="L1" s="3279"/>
      <c r="M1" s="3300" t="s">
        <v>482</v>
      </c>
      <c r="N1" s="3279"/>
      <c r="O1" s="3300" t="s">
        <v>456</v>
      </c>
      <c r="P1" s="3279"/>
      <c r="Q1" s="3300" t="s">
        <v>6148</v>
      </c>
      <c r="R1" s="3301"/>
      <c r="S1" s="3274" t="s">
        <v>467</v>
      </c>
      <c r="T1" s="117"/>
      <c r="U1" s="3274" t="s">
        <v>474</v>
      </c>
      <c r="V1" s="3279"/>
      <c r="W1" s="3300" t="s">
        <v>477</v>
      </c>
      <c r="X1" s="3279"/>
      <c r="Y1" s="3300" t="s">
        <v>482</v>
      </c>
      <c r="Z1" s="3279"/>
      <c r="AA1" s="3275"/>
      <c r="AB1" s="3275"/>
      <c r="AC1" s="3275"/>
    </row>
    <row r="2">
      <c r="A2" s="3270" t="s">
        <v>5162</v>
      </c>
      <c r="B2" s="3271" t="s">
        <v>6133</v>
      </c>
      <c r="C2" s="3281" t="s">
        <v>6127</v>
      </c>
      <c r="D2" s="3302" t="s">
        <v>49</v>
      </c>
      <c r="E2" s="3303" t="s">
        <v>6127</v>
      </c>
      <c r="F2" s="3327" t="s">
        <v>49</v>
      </c>
      <c r="G2" s="3303" t="s">
        <v>6140</v>
      </c>
      <c r="H2" s="3302" t="s">
        <v>49</v>
      </c>
      <c r="I2" s="3303" t="s">
        <v>6140</v>
      </c>
      <c r="J2" s="3302" t="s">
        <v>49</v>
      </c>
      <c r="K2" s="3303" t="s">
        <v>6140</v>
      </c>
      <c r="L2" s="3302" t="s">
        <v>49</v>
      </c>
      <c r="M2" s="3303" t="s">
        <v>6140</v>
      </c>
      <c r="N2" s="3302" t="s">
        <v>49</v>
      </c>
      <c r="O2" s="3303" t="s">
        <v>6140</v>
      </c>
      <c r="P2" s="3302" t="s">
        <v>49</v>
      </c>
      <c r="Q2" s="3303" t="s">
        <v>6140</v>
      </c>
      <c r="R2" s="3327" t="s">
        <v>49</v>
      </c>
      <c r="S2" s="3303" t="s">
        <v>6140</v>
      </c>
      <c r="T2" s="3302" t="s">
        <v>49</v>
      </c>
      <c r="U2" s="3303" t="s">
        <v>6140</v>
      </c>
      <c r="V2" s="3302" t="s">
        <v>49</v>
      </c>
      <c r="W2" s="3303" t="s">
        <v>6140</v>
      </c>
      <c r="X2" s="3302" t="s">
        <v>49</v>
      </c>
      <c r="Y2" s="3303" t="s">
        <v>6140</v>
      </c>
      <c r="Z2" s="3302" t="s">
        <v>49</v>
      </c>
      <c r="AA2" s="3210" t="s">
        <v>5162</v>
      </c>
      <c r="AB2" s="3210" t="s">
        <v>5163</v>
      </c>
      <c r="AC2" s="3211" t="s">
        <v>5164</v>
      </c>
    </row>
    <row r="3">
      <c r="A3" s="3306">
        <v>1.0</v>
      </c>
      <c r="B3" s="3213" t="s">
        <v>6144</v>
      </c>
      <c r="C3" s="199" t="s">
        <v>504</v>
      </c>
      <c r="D3" s="3280">
        <v>7.0</v>
      </c>
      <c r="E3" s="201" t="s">
        <v>504</v>
      </c>
      <c r="F3" s="3285">
        <v>19.0</v>
      </c>
      <c r="G3" s="199" t="s">
        <v>90</v>
      </c>
      <c r="H3" s="3280">
        <v>24.0</v>
      </c>
      <c r="I3" s="199" t="s">
        <v>191</v>
      </c>
      <c r="J3" s="3280">
        <v>24.0</v>
      </c>
      <c r="K3" s="199" t="s">
        <v>74</v>
      </c>
      <c r="L3" s="3280">
        <v>23.0</v>
      </c>
      <c r="M3" s="199" t="s">
        <v>145</v>
      </c>
      <c r="N3" s="3280">
        <v>19.0</v>
      </c>
      <c r="O3" s="199" t="s">
        <v>229</v>
      </c>
      <c r="P3" s="3280">
        <v>29.0</v>
      </c>
      <c r="Q3" s="199" t="s">
        <v>66</v>
      </c>
      <c r="R3" s="3285">
        <v>23.0</v>
      </c>
      <c r="S3" s="199" t="s">
        <v>90</v>
      </c>
      <c r="T3" s="3280">
        <v>24.0</v>
      </c>
      <c r="U3" s="199" t="s">
        <v>191</v>
      </c>
      <c r="V3" s="3280">
        <v>24.0</v>
      </c>
      <c r="W3" s="199" t="s">
        <v>74</v>
      </c>
      <c r="X3" s="3280">
        <v>23.0</v>
      </c>
      <c r="Y3" s="199" t="s">
        <v>145</v>
      </c>
      <c r="Z3" s="3280">
        <v>19.0</v>
      </c>
      <c r="AA3" s="3308">
        <v>1.0</v>
      </c>
      <c r="AB3" s="3309">
        <v>0.0</v>
      </c>
      <c r="AC3" s="3309">
        <v>1.0</v>
      </c>
    </row>
    <row r="4">
      <c r="A4" s="3167">
        <v>2.0</v>
      </c>
      <c r="B4" s="3223" t="s">
        <v>6146</v>
      </c>
      <c r="C4" s="199" t="s">
        <v>504</v>
      </c>
      <c r="D4" s="3280">
        <v>7.0</v>
      </c>
      <c r="E4" s="201" t="s">
        <v>504</v>
      </c>
      <c r="F4" s="3285">
        <v>19.0</v>
      </c>
      <c r="G4" s="199" t="s">
        <v>173</v>
      </c>
      <c r="H4" s="3280">
        <v>24.0</v>
      </c>
      <c r="I4" s="199" t="s">
        <v>166</v>
      </c>
      <c r="J4" s="3280">
        <v>24.0</v>
      </c>
      <c r="K4" s="199" t="s">
        <v>205</v>
      </c>
      <c r="L4" s="3280">
        <v>23.0</v>
      </c>
      <c r="M4" s="199" t="s">
        <v>90</v>
      </c>
      <c r="N4" s="3280">
        <v>19.0</v>
      </c>
      <c r="O4" s="199" t="s">
        <v>66</v>
      </c>
      <c r="P4" s="3280">
        <v>29.0</v>
      </c>
      <c r="Q4" s="199" t="s">
        <v>145</v>
      </c>
      <c r="R4" s="3285">
        <v>23.0</v>
      </c>
      <c r="S4" s="199" t="s">
        <v>173</v>
      </c>
      <c r="T4" s="3280">
        <v>24.0</v>
      </c>
      <c r="U4" s="199" t="s">
        <v>166</v>
      </c>
      <c r="V4" s="3280">
        <v>24.0</v>
      </c>
      <c r="W4" s="199" t="s">
        <v>205</v>
      </c>
      <c r="X4" s="3280">
        <v>23.0</v>
      </c>
      <c r="Y4" s="199" t="s">
        <v>90</v>
      </c>
      <c r="Z4" s="3280">
        <v>19.0</v>
      </c>
      <c r="AA4" s="3311">
        <v>2.0</v>
      </c>
      <c r="AB4" s="3312">
        <v>1.0</v>
      </c>
      <c r="AC4" s="3312">
        <v>9.0</v>
      </c>
    </row>
    <row r="5">
      <c r="A5" s="3167">
        <v>3.0</v>
      </c>
      <c r="B5" s="3223" t="s">
        <v>6147</v>
      </c>
      <c r="C5" s="199" t="s">
        <v>504</v>
      </c>
      <c r="D5" s="3280">
        <v>7.0</v>
      </c>
      <c r="E5" s="201" t="s">
        <v>504</v>
      </c>
      <c r="F5" s="3285">
        <v>19.0</v>
      </c>
      <c r="G5" s="199" t="s">
        <v>145</v>
      </c>
      <c r="H5" s="3280">
        <v>24.0</v>
      </c>
      <c r="I5" s="199" t="s">
        <v>79</v>
      </c>
      <c r="J5" s="3280">
        <v>24.0</v>
      </c>
      <c r="K5" s="199" t="s">
        <v>191</v>
      </c>
      <c r="L5" s="3280">
        <v>23.0</v>
      </c>
      <c r="M5" s="199" t="s">
        <v>66</v>
      </c>
      <c r="N5" s="3280">
        <v>19.0</v>
      </c>
      <c r="O5" s="199" t="s">
        <v>58</v>
      </c>
      <c r="P5" s="3280">
        <v>29.0</v>
      </c>
      <c r="Q5" s="199" t="s">
        <v>229</v>
      </c>
      <c r="R5" s="3285">
        <v>23.0</v>
      </c>
      <c r="S5" s="199" t="s">
        <v>145</v>
      </c>
      <c r="T5" s="3280">
        <v>24.0</v>
      </c>
      <c r="U5" s="199" t="s">
        <v>79</v>
      </c>
      <c r="V5" s="3280">
        <v>24.0</v>
      </c>
      <c r="W5" s="199" t="s">
        <v>191</v>
      </c>
      <c r="X5" s="3280">
        <v>23.0</v>
      </c>
      <c r="Y5" s="199" t="s">
        <v>66</v>
      </c>
      <c r="Z5" s="3280">
        <v>19.0</v>
      </c>
      <c r="AA5" s="3311">
        <v>3.0</v>
      </c>
      <c r="AB5" s="3312">
        <v>2.0</v>
      </c>
      <c r="AC5" s="3312">
        <v>13.0</v>
      </c>
    </row>
    <row r="6">
      <c r="A6" s="3167">
        <v>4.0</v>
      </c>
      <c r="B6" s="3223" t="s">
        <v>6149</v>
      </c>
      <c r="C6" s="199" t="s">
        <v>504</v>
      </c>
      <c r="D6" s="3280">
        <v>7.0</v>
      </c>
      <c r="E6" s="201" t="s">
        <v>504</v>
      </c>
      <c r="F6" s="3285">
        <v>19.0</v>
      </c>
      <c r="G6" s="199" t="s">
        <v>90</v>
      </c>
      <c r="H6" s="3280">
        <v>24.0</v>
      </c>
      <c r="I6" s="199" t="s">
        <v>191</v>
      </c>
      <c r="J6" s="3280">
        <v>24.0</v>
      </c>
      <c r="K6" s="199" t="s">
        <v>74</v>
      </c>
      <c r="L6" s="3280">
        <v>23.0</v>
      </c>
      <c r="M6" s="199" t="s">
        <v>145</v>
      </c>
      <c r="N6" s="3280">
        <v>19.0</v>
      </c>
      <c r="O6" s="199" t="s">
        <v>229</v>
      </c>
      <c r="P6" s="3280">
        <v>29.0</v>
      </c>
      <c r="Q6" s="199" t="s">
        <v>66</v>
      </c>
      <c r="R6" s="3285">
        <v>23.0</v>
      </c>
      <c r="S6" s="199" t="s">
        <v>90</v>
      </c>
      <c r="T6" s="3280">
        <v>24.0</v>
      </c>
      <c r="U6" s="199" t="s">
        <v>191</v>
      </c>
      <c r="V6" s="3280">
        <v>24.0</v>
      </c>
      <c r="W6" s="199" t="s">
        <v>74</v>
      </c>
      <c r="X6" s="3280">
        <v>23.0</v>
      </c>
      <c r="Y6" s="199" t="s">
        <v>145</v>
      </c>
      <c r="Z6" s="3280">
        <v>19.0</v>
      </c>
      <c r="AA6" s="3311">
        <v>4.0</v>
      </c>
      <c r="AB6" s="3312">
        <v>3.0</v>
      </c>
      <c r="AC6" s="3312">
        <v>18.0</v>
      </c>
    </row>
    <row r="7">
      <c r="A7" s="3167" t="s">
        <v>516</v>
      </c>
      <c r="B7" s="3223" t="s">
        <v>6150</v>
      </c>
      <c r="C7" s="199" t="s">
        <v>504</v>
      </c>
      <c r="D7" s="3280">
        <v>7.0</v>
      </c>
      <c r="E7" s="201" t="s">
        <v>504</v>
      </c>
      <c r="F7" s="3285">
        <v>19.0</v>
      </c>
      <c r="G7" s="199" t="s">
        <v>90</v>
      </c>
      <c r="H7" s="3280">
        <v>24.0</v>
      </c>
      <c r="I7" s="199" t="s">
        <v>191</v>
      </c>
      <c r="J7" s="3280">
        <v>24.0</v>
      </c>
      <c r="K7" s="199" t="s">
        <v>74</v>
      </c>
      <c r="L7" s="3280">
        <v>23.0</v>
      </c>
      <c r="M7" s="199" t="s">
        <v>145</v>
      </c>
      <c r="N7" s="3280">
        <v>19.0</v>
      </c>
      <c r="O7" s="199" t="s">
        <v>229</v>
      </c>
      <c r="P7" s="3280">
        <v>29.0</v>
      </c>
      <c r="Q7" s="199" t="s">
        <v>66</v>
      </c>
      <c r="R7" s="3285">
        <v>23.0</v>
      </c>
      <c r="S7" s="199" t="s">
        <v>90</v>
      </c>
      <c r="T7" s="3280">
        <v>24.0</v>
      </c>
      <c r="U7" s="199" t="s">
        <v>191</v>
      </c>
      <c r="V7" s="3280">
        <v>24.0</v>
      </c>
      <c r="W7" s="199" t="s">
        <v>74</v>
      </c>
      <c r="X7" s="3280">
        <v>23.0</v>
      </c>
      <c r="Y7" s="199" t="s">
        <v>145</v>
      </c>
      <c r="Z7" s="3280">
        <v>19.0</v>
      </c>
      <c r="AA7" s="3311">
        <v>5.0</v>
      </c>
      <c r="AB7" s="3312">
        <v>72.0</v>
      </c>
      <c r="AC7" s="3312" t="s">
        <v>504</v>
      </c>
    </row>
    <row r="8">
      <c r="A8" s="3167">
        <v>5.0</v>
      </c>
      <c r="B8" s="3223" t="s">
        <v>6151</v>
      </c>
      <c r="C8" s="199" t="s">
        <v>504</v>
      </c>
      <c r="D8" s="3280">
        <v>7.0</v>
      </c>
      <c r="E8" s="201" t="s">
        <v>504</v>
      </c>
      <c r="F8" s="3285">
        <v>19.0</v>
      </c>
      <c r="G8" s="199" t="s">
        <v>90</v>
      </c>
      <c r="H8" s="3280">
        <v>24.0</v>
      </c>
      <c r="I8" s="199" t="s">
        <v>145</v>
      </c>
      <c r="J8" s="3280">
        <v>24.0</v>
      </c>
      <c r="K8" s="199" t="s">
        <v>90</v>
      </c>
      <c r="L8" s="3280">
        <v>23.0</v>
      </c>
      <c r="M8" s="199" t="s">
        <v>145</v>
      </c>
      <c r="N8" s="3280">
        <v>19.0</v>
      </c>
      <c r="O8" s="199" t="s">
        <v>145</v>
      </c>
      <c r="P8" s="3280">
        <v>29.0</v>
      </c>
      <c r="Q8" s="199" t="s">
        <v>66</v>
      </c>
      <c r="R8" s="3285">
        <v>23.0</v>
      </c>
      <c r="S8" s="199" t="s">
        <v>90</v>
      </c>
      <c r="T8" s="3280">
        <v>24.0</v>
      </c>
      <c r="U8" s="199" t="s">
        <v>145</v>
      </c>
      <c r="V8" s="3280">
        <v>24.0</v>
      </c>
      <c r="W8" s="199" t="s">
        <v>90</v>
      </c>
      <c r="X8" s="3280">
        <v>23.0</v>
      </c>
      <c r="Y8" s="199" t="s">
        <v>145</v>
      </c>
      <c r="Z8" s="3280">
        <v>19.0</v>
      </c>
      <c r="AA8" s="3311">
        <v>6.0</v>
      </c>
      <c r="AB8" s="3312">
        <v>4.0</v>
      </c>
      <c r="AC8" s="3312">
        <v>5.0</v>
      </c>
    </row>
    <row r="9">
      <c r="A9" s="3167">
        <v>6.0</v>
      </c>
      <c r="B9" s="3223" t="s">
        <v>6153</v>
      </c>
      <c r="C9" s="199" t="s">
        <v>504</v>
      </c>
      <c r="D9" s="3280">
        <v>7.0</v>
      </c>
      <c r="E9" s="201" t="s">
        <v>504</v>
      </c>
      <c r="F9" s="3285">
        <v>19.0</v>
      </c>
      <c r="G9" s="199" t="s">
        <v>90</v>
      </c>
      <c r="H9" s="3280">
        <v>24.0</v>
      </c>
      <c r="I9" s="199" t="s">
        <v>191</v>
      </c>
      <c r="J9" s="3280">
        <v>24.0</v>
      </c>
      <c r="K9" s="199" t="s">
        <v>74</v>
      </c>
      <c r="L9" s="3280">
        <v>23.0</v>
      </c>
      <c r="M9" s="199" t="s">
        <v>145</v>
      </c>
      <c r="N9" s="3280">
        <v>19.0</v>
      </c>
      <c r="O9" s="199" t="s">
        <v>229</v>
      </c>
      <c r="P9" s="3280">
        <v>29.0</v>
      </c>
      <c r="Q9" s="199" t="s">
        <v>145</v>
      </c>
      <c r="R9" s="3285">
        <v>23.0</v>
      </c>
      <c r="S9" s="199" t="s">
        <v>90</v>
      </c>
      <c r="T9" s="3280">
        <v>24.0</v>
      </c>
      <c r="U9" s="199" t="s">
        <v>191</v>
      </c>
      <c r="V9" s="3280">
        <v>24.0</v>
      </c>
      <c r="W9" s="199" t="s">
        <v>74</v>
      </c>
      <c r="X9" s="3280">
        <v>23.0</v>
      </c>
      <c r="Y9" s="199" t="s">
        <v>145</v>
      </c>
      <c r="Z9" s="3280">
        <v>19.0</v>
      </c>
      <c r="AA9" s="3311">
        <v>7.0</v>
      </c>
      <c r="AB9" s="3312">
        <v>5.0</v>
      </c>
      <c r="AC9" s="3312">
        <v>25.0</v>
      </c>
    </row>
    <row r="10">
      <c r="A10" s="3167">
        <v>7.0</v>
      </c>
      <c r="B10" s="3223" t="s">
        <v>6158</v>
      </c>
      <c r="C10" s="199" t="s">
        <v>504</v>
      </c>
      <c r="D10" s="3280">
        <v>7.0</v>
      </c>
      <c r="E10" s="201" t="s">
        <v>504</v>
      </c>
      <c r="F10" s="3285">
        <v>19.0</v>
      </c>
      <c r="G10" s="199" t="s">
        <v>90</v>
      </c>
      <c r="H10" s="3280">
        <v>24.0</v>
      </c>
      <c r="I10" s="199" t="s">
        <v>191</v>
      </c>
      <c r="J10" s="3280">
        <v>24.0</v>
      </c>
      <c r="K10" s="199" t="s">
        <v>74</v>
      </c>
      <c r="L10" s="3280">
        <v>23.0</v>
      </c>
      <c r="M10" s="199" t="s">
        <v>145</v>
      </c>
      <c r="N10" s="3280">
        <v>19.0</v>
      </c>
      <c r="O10" s="199" t="s">
        <v>229</v>
      </c>
      <c r="P10" s="3280">
        <v>29.0</v>
      </c>
      <c r="Q10" s="199" t="s">
        <v>66</v>
      </c>
      <c r="R10" s="3285">
        <v>23.0</v>
      </c>
      <c r="S10" s="199" t="s">
        <v>90</v>
      </c>
      <c r="T10" s="3280">
        <v>24.0</v>
      </c>
      <c r="U10" s="199" t="s">
        <v>191</v>
      </c>
      <c r="V10" s="3280">
        <v>24.0</v>
      </c>
      <c r="W10" s="199" t="s">
        <v>74</v>
      </c>
      <c r="X10" s="3280">
        <v>23.0</v>
      </c>
      <c r="Y10" s="199" t="s">
        <v>145</v>
      </c>
      <c r="Z10" s="3280">
        <v>19.0</v>
      </c>
      <c r="AA10" s="3311">
        <v>8.0</v>
      </c>
      <c r="AB10" s="3312">
        <v>6.0</v>
      </c>
      <c r="AC10" s="3312">
        <v>28.0</v>
      </c>
    </row>
    <row r="11">
      <c r="A11" s="3167">
        <v>8.0</v>
      </c>
      <c r="B11" s="3223" t="s">
        <v>6159</v>
      </c>
      <c r="C11" s="3315" t="s">
        <v>504</v>
      </c>
      <c r="D11" s="3280">
        <v>7.0</v>
      </c>
      <c r="E11" s="201" t="s">
        <v>504</v>
      </c>
      <c r="F11" s="3285">
        <v>19.0</v>
      </c>
      <c r="G11" s="3315" t="s">
        <v>74</v>
      </c>
      <c r="H11" s="3280">
        <v>24.0</v>
      </c>
      <c r="I11" s="3315" t="s">
        <v>166</v>
      </c>
      <c r="J11" s="3280">
        <v>24.0</v>
      </c>
      <c r="K11" s="3315" t="s">
        <v>205</v>
      </c>
      <c r="L11" s="3280">
        <v>23.0</v>
      </c>
      <c r="M11" s="3315" t="s">
        <v>90</v>
      </c>
      <c r="N11" s="3280">
        <v>19.0</v>
      </c>
      <c r="O11" s="3315" t="s">
        <v>229</v>
      </c>
      <c r="P11" s="3280">
        <v>29.0</v>
      </c>
      <c r="Q11" s="3315" t="s">
        <v>145</v>
      </c>
      <c r="R11" s="3285">
        <v>23.0</v>
      </c>
      <c r="S11" s="3315" t="s">
        <v>74</v>
      </c>
      <c r="T11" s="3280">
        <v>24.0</v>
      </c>
      <c r="U11" s="3315" t="s">
        <v>166</v>
      </c>
      <c r="V11" s="3280">
        <v>24.0</v>
      </c>
      <c r="W11" s="3315" t="s">
        <v>205</v>
      </c>
      <c r="X11" s="3280">
        <v>23.0</v>
      </c>
      <c r="Y11" s="3315" t="s">
        <v>90</v>
      </c>
      <c r="Z11" s="3280">
        <v>19.0</v>
      </c>
      <c r="AA11" s="3311">
        <v>9.0</v>
      </c>
      <c r="AB11" s="3312">
        <v>7.0</v>
      </c>
      <c r="AC11" s="3312">
        <v>30.0</v>
      </c>
    </row>
    <row r="12">
      <c r="A12" s="3167">
        <v>9.0</v>
      </c>
      <c r="B12" s="3223" t="s">
        <v>6160</v>
      </c>
      <c r="C12" s="3315" t="s">
        <v>504</v>
      </c>
      <c r="D12" s="3280">
        <v>7.0</v>
      </c>
      <c r="E12" s="201" t="s">
        <v>504</v>
      </c>
      <c r="F12" s="3285">
        <v>19.0</v>
      </c>
      <c r="G12" s="3315" t="s">
        <v>90</v>
      </c>
      <c r="H12" s="3280">
        <v>24.0</v>
      </c>
      <c r="I12" s="3315" t="s">
        <v>191</v>
      </c>
      <c r="J12" s="3280">
        <v>24.0</v>
      </c>
      <c r="K12" s="3315" t="s">
        <v>74</v>
      </c>
      <c r="L12" s="3280">
        <v>23.0</v>
      </c>
      <c r="M12" s="3315" t="s">
        <v>145</v>
      </c>
      <c r="N12" s="3280">
        <v>19.0</v>
      </c>
      <c r="O12" s="3315" t="s">
        <v>66</v>
      </c>
      <c r="P12" s="3280">
        <v>29.0</v>
      </c>
      <c r="Q12" s="3315" t="s">
        <v>66</v>
      </c>
      <c r="R12" s="3285">
        <v>23.0</v>
      </c>
      <c r="S12" s="3315" t="s">
        <v>90</v>
      </c>
      <c r="T12" s="3280">
        <v>24.0</v>
      </c>
      <c r="U12" s="3315" t="s">
        <v>191</v>
      </c>
      <c r="V12" s="3280">
        <v>24.0</v>
      </c>
      <c r="W12" s="3315" t="s">
        <v>74</v>
      </c>
      <c r="X12" s="3280">
        <v>23.0</v>
      </c>
      <c r="Y12" s="3315" t="s">
        <v>145</v>
      </c>
      <c r="Z12" s="3280">
        <v>19.0</v>
      </c>
      <c r="AA12" s="3311">
        <v>10.0</v>
      </c>
      <c r="AB12" s="3312">
        <v>8.0</v>
      </c>
      <c r="AC12" s="3312">
        <v>2.0</v>
      </c>
    </row>
    <row r="13">
      <c r="A13" s="3167">
        <v>10.0</v>
      </c>
      <c r="B13" s="3223" t="s">
        <v>6161</v>
      </c>
      <c r="C13" s="3315" t="s">
        <v>504</v>
      </c>
      <c r="D13" s="3280">
        <v>7.0</v>
      </c>
      <c r="E13" s="201" t="s">
        <v>504</v>
      </c>
      <c r="F13" s="3285">
        <v>19.0</v>
      </c>
      <c r="G13" s="3315" t="s">
        <v>145</v>
      </c>
      <c r="H13" s="3280">
        <v>24.0</v>
      </c>
      <c r="I13" s="3315" t="s">
        <v>191</v>
      </c>
      <c r="J13" s="3280">
        <v>24.0</v>
      </c>
      <c r="K13" s="3315" t="s">
        <v>74</v>
      </c>
      <c r="L13" s="3280">
        <v>23.0</v>
      </c>
      <c r="M13" s="3315" t="s">
        <v>145</v>
      </c>
      <c r="N13" s="3280">
        <v>19.0</v>
      </c>
      <c r="O13" s="3315" t="s">
        <v>229</v>
      </c>
      <c r="P13" s="3280">
        <v>29.0</v>
      </c>
      <c r="Q13" s="3315" t="s">
        <v>66</v>
      </c>
      <c r="R13" s="3285">
        <v>23.0</v>
      </c>
      <c r="S13" s="3315" t="s">
        <v>145</v>
      </c>
      <c r="T13" s="3280">
        <v>24.0</v>
      </c>
      <c r="U13" s="3315" t="s">
        <v>191</v>
      </c>
      <c r="V13" s="3280">
        <v>24.0</v>
      </c>
      <c r="W13" s="3315" t="s">
        <v>74</v>
      </c>
      <c r="X13" s="3280">
        <v>23.0</v>
      </c>
      <c r="Y13" s="3315" t="s">
        <v>145</v>
      </c>
      <c r="Z13" s="3280">
        <v>19.0</v>
      </c>
      <c r="AA13" s="3311">
        <v>11.0</v>
      </c>
      <c r="AB13" s="3312">
        <v>9.0</v>
      </c>
      <c r="AC13" s="3312">
        <v>37.0</v>
      </c>
    </row>
    <row r="14">
      <c r="A14" s="3167">
        <v>11.0</v>
      </c>
      <c r="B14" s="3223" t="s">
        <v>6162</v>
      </c>
      <c r="C14" s="3315" t="s">
        <v>504</v>
      </c>
      <c r="D14" s="3280">
        <v>7.0</v>
      </c>
      <c r="E14" s="201" t="s">
        <v>504</v>
      </c>
      <c r="F14" s="3285">
        <v>19.0</v>
      </c>
      <c r="G14" s="3315" t="s">
        <v>90</v>
      </c>
      <c r="H14" s="3280">
        <v>24.0</v>
      </c>
      <c r="I14" s="3315" t="s">
        <v>191</v>
      </c>
      <c r="J14" s="3280">
        <v>24.0</v>
      </c>
      <c r="K14" s="3315" t="s">
        <v>74</v>
      </c>
      <c r="L14" s="3280">
        <v>23.0</v>
      </c>
      <c r="M14" s="3315" t="s">
        <v>145</v>
      </c>
      <c r="N14" s="3280">
        <v>19.0</v>
      </c>
      <c r="O14" s="3315" t="s">
        <v>229</v>
      </c>
      <c r="P14" s="3280">
        <v>29.0</v>
      </c>
      <c r="Q14" s="3315" t="s">
        <v>66</v>
      </c>
      <c r="R14" s="3285">
        <v>23.0</v>
      </c>
      <c r="S14" s="3315" t="s">
        <v>90</v>
      </c>
      <c r="T14" s="3280">
        <v>24.0</v>
      </c>
      <c r="U14" s="3315" t="s">
        <v>191</v>
      </c>
      <c r="V14" s="3280">
        <v>24.0</v>
      </c>
      <c r="W14" s="3315" t="s">
        <v>74</v>
      </c>
      <c r="X14" s="3280">
        <v>23.0</v>
      </c>
      <c r="Y14" s="3315" t="s">
        <v>145</v>
      </c>
      <c r="Z14" s="3280">
        <v>19.0</v>
      </c>
      <c r="AA14" s="3311">
        <v>12.0</v>
      </c>
      <c r="AB14" s="3312">
        <v>10.0</v>
      </c>
      <c r="AC14" s="3312">
        <v>38.0</v>
      </c>
    </row>
    <row r="15">
      <c r="A15" s="3167">
        <v>12.0</v>
      </c>
      <c r="B15" s="3223" t="s">
        <v>6163</v>
      </c>
      <c r="C15" s="3315" t="s">
        <v>504</v>
      </c>
      <c r="D15" s="3280">
        <v>7.0</v>
      </c>
      <c r="E15" s="201" t="s">
        <v>504</v>
      </c>
      <c r="F15" s="3285">
        <v>19.0</v>
      </c>
      <c r="G15" s="3315" t="s">
        <v>74</v>
      </c>
      <c r="H15" s="3280">
        <v>24.0</v>
      </c>
      <c r="I15" s="3315" t="s">
        <v>74</v>
      </c>
      <c r="J15" s="3280">
        <v>24.0</v>
      </c>
      <c r="K15" s="3315" t="s">
        <v>206</v>
      </c>
      <c r="L15" s="3280">
        <v>23.0</v>
      </c>
      <c r="M15" s="3315" t="s">
        <v>145</v>
      </c>
      <c r="N15" s="3280">
        <v>19.0</v>
      </c>
      <c r="O15" s="3315" t="s">
        <v>58</v>
      </c>
      <c r="P15" s="3280">
        <v>29.0</v>
      </c>
      <c r="Q15" s="3315" t="s">
        <v>66</v>
      </c>
      <c r="R15" s="3285">
        <v>23.0</v>
      </c>
      <c r="S15" s="3315" t="s">
        <v>74</v>
      </c>
      <c r="T15" s="3280">
        <v>24.0</v>
      </c>
      <c r="U15" s="3315" t="s">
        <v>74</v>
      </c>
      <c r="V15" s="3280">
        <v>24.0</v>
      </c>
      <c r="W15" s="3315" t="s">
        <v>206</v>
      </c>
      <c r="X15" s="3280">
        <v>23.0</v>
      </c>
      <c r="Y15" s="3315" t="s">
        <v>145</v>
      </c>
      <c r="Z15" s="3280">
        <v>19.0</v>
      </c>
      <c r="AA15" s="3311">
        <v>13.0</v>
      </c>
      <c r="AB15" s="3312">
        <v>11.0</v>
      </c>
      <c r="AC15" s="3312">
        <v>33.0</v>
      </c>
    </row>
    <row r="16">
      <c r="A16" s="3167">
        <v>13.0</v>
      </c>
      <c r="B16" s="3223" t="s">
        <v>6164</v>
      </c>
      <c r="C16" s="3315" t="s">
        <v>504</v>
      </c>
      <c r="D16" s="3280">
        <v>7.0</v>
      </c>
      <c r="E16" s="201" t="s">
        <v>504</v>
      </c>
      <c r="F16" s="3285">
        <v>19.0</v>
      </c>
      <c r="G16" s="3315" t="s">
        <v>90</v>
      </c>
      <c r="H16" s="3280">
        <v>24.0</v>
      </c>
      <c r="I16" s="3315" t="s">
        <v>191</v>
      </c>
      <c r="J16" s="3280">
        <v>24.0</v>
      </c>
      <c r="K16" s="3315" t="s">
        <v>191</v>
      </c>
      <c r="L16" s="3280">
        <v>23.0</v>
      </c>
      <c r="M16" s="3315" t="s">
        <v>145</v>
      </c>
      <c r="N16" s="3280">
        <v>19.0</v>
      </c>
      <c r="O16" s="3315" t="s">
        <v>229</v>
      </c>
      <c r="P16" s="3280">
        <v>29.0</v>
      </c>
      <c r="Q16" s="3315" t="s">
        <v>145</v>
      </c>
      <c r="R16" s="3285">
        <v>23.0</v>
      </c>
      <c r="S16" s="3315" t="s">
        <v>90</v>
      </c>
      <c r="T16" s="3280">
        <v>24.0</v>
      </c>
      <c r="U16" s="3315" t="s">
        <v>191</v>
      </c>
      <c r="V16" s="3280">
        <v>24.0</v>
      </c>
      <c r="W16" s="3315" t="s">
        <v>191</v>
      </c>
      <c r="X16" s="3280">
        <v>23.0</v>
      </c>
      <c r="Y16" s="3315" t="s">
        <v>145</v>
      </c>
      <c r="Z16" s="3280">
        <v>19.0</v>
      </c>
      <c r="AA16" s="3311">
        <v>14.0</v>
      </c>
      <c r="AB16" s="3312">
        <v>12.0</v>
      </c>
      <c r="AC16" s="3312">
        <v>3.0</v>
      </c>
    </row>
    <row r="17">
      <c r="A17" s="3167" t="s">
        <v>1114</v>
      </c>
      <c r="B17" s="3223" t="s">
        <v>6165</v>
      </c>
      <c r="C17" s="3315" t="s">
        <v>504</v>
      </c>
      <c r="D17" s="3280">
        <v>7.0</v>
      </c>
      <c r="E17" s="201" t="s">
        <v>504</v>
      </c>
      <c r="F17" s="3285">
        <v>19.0</v>
      </c>
      <c r="G17" s="3315" t="s">
        <v>90</v>
      </c>
      <c r="H17" s="3280">
        <v>24.0</v>
      </c>
      <c r="I17" s="3315" t="s">
        <v>191</v>
      </c>
      <c r="J17" s="3280">
        <v>24.0</v>
      </c>
      <c r="K17" s="3315" t="s">
        <v>191</v>
      </c>
      <c r="L17" s="3280">
        <v>23.0</v>
      </c>
      <c r="M17" s="3315" t="s">
        <v>145</v>
      </c>
      <c r="N17" s="3280">
        <v>19.0</v>
      </c>
      <c r="O17" s="3315" t="s">
        <v>229</v>
      </c>
      <c r="P17" s="3280">
        <v>29.0</v>
      </c>
      <c r="Q17" s="3315" t="s">
        <v>145</v>
      </c>
      <c r="R17" s="3285">
        <v>23.0</v>
      </c>
      <c r="S17" s="3315" t="s">
        <v>90</v>
      </c>
      <c r="T17" s="3280">
        <v>24.0</v>
      </c>
      <c r="U17" s="3315" t="s">
        <v>191</v>
      </c>
      <c r="V17" s="3280">
        <v>24.0</v>
      </c>
      <c r="W17" s="3315" t="s">
        <v>191</v>
      </c>
      <c r="X17" s="3280">
        <v>23.0</v>
      </c>
      <c r="Y17" s="3315" t="s">
        <v>145</v>
      </c>
      <c r="Z17" s="3280">
        <v>19.0</v>
      </c>
      <c r="AA17" s="3311">
        <v>15.0</v>
      </c>
      <c r="AB17" s="3312">
        <v>73.0</v>
      </c>
      <c r="AC17" s="3312" t="s">
        <v>504</v>
      </c>
    </row>
    <row r="18">
      <c r="A18" s="3167">
        <v>14.0</v>
      </c>
      <c r="B18" s="3223" t="s">
        <v>6166</v>
      </c>
      <c r="C18" s="3315" t="s">
        <v>504</v>
      </c>
      <c r="D18" s="3280">
        <v>7.0</v>
      </c>
      <c r="E18" s="201" t="s">
        <v>504</v>
      </c>
      <c r="F18" s="3285">
        <v>19.0</v>
      </c>
      <c r="G18" s="3315" t="s">
        <v>173</v>
      </c>
      <c r="H18" s="3280">
        <v>24.0</v>
      </c>
      <c r="I18" s="3315" t="s">
        <v>206</v>
      </c>
      <c r="J18" s="3280">
        <v>24.0</v>
      </c>
      <c r="K18" s="3315" t="s">
        <v>495</v>
      </c>
      <c r="L18" s="3280">
        <v>23.0</v>
      </c>
      <c r="M18" s="3315" t="s">
        <v>90</v>
      </c>
      <c r="N18" s="3280">
        <v>19.0</v>
      </c>
      <c r="O18" s="3315" t="s">
        <v>145</v>
      </c>
      <c r="P18" s="3280">
        <v>29.0</v>
      </c>
      <c r="Q18" s="3315" t="s">
        <v>145</v>
      </c>
      <c r="R18" s="3285">
        <v>23.0</v>
      </c>
      <c r="S18" s="3315" t="s">
        <v>173</v>
      </c>
      <c r="T18" s="3280">
        <v>24.0</v>
      </c>
      <c r="U18" s="3315" t="s">
        <v>206</v>
      </c>
      <c r="V18" s="3280">
        <v>24.0</v>
      </c>
      <c r="W18" s="3315" t="s">
        <v>495</v>
      </c>
      <c r="X18" s="3280">
        <v>23.0</v>
      </c>
      <c r="Y18" s="3315" t="s">
        <v>90</v>
      </c>
      <c r="Z18" s="3280">
        <v>19.0</v>
      </c>
      <c r="AA18" s="3311">
        <v>16.0</v>
      </c>
      <c r="AB18" s="3312">
        <v>13.0</v>
      </c>
      <c r="AC18" s="3312">
        <v>4.0</v>
      </c>
    </row>
    <row r="19">
      <c r="A19" s="3167">
        <v>15.0</v>
      </c>
      <c r="B19" s="3223" t="s">
        <v>6167</v>
      </c>
      <c r="C19" s="3315" t="s">
        <v>504</v>
      </c>
      <c r="D19" s="3280">
        <v>7.0</v>
      </c>
      <c r="E19" s="201" t="s">
        <v>504</v>
      </c>
      <c r="F19" s="3285">
        <v>19.0</v>
      </c>
      <c r="G19" s="3315" t="s">
        <v>90</v>
      </c>
      <c r="H19" s="3280">
        <v>24.0</v>
      </c>
      <c r="I19" s="3315" t="s">
        <v>79</v>
      </c>
      <c r="J19" s="3280">
        <v>24.0</v>
      </c>
      <c r="K19" s="3315" t="s">
        <v>191</v>
      </c>
      <c r="L19" s="3280">
        <v>23.0</v>
      </c>
      <c r="M19" s="3315" t="s">
        <v>66</v>
      </c>
      <c r="N19" s="3280">
        <v>19.0</v>
      </c>
      <c r="O19" s="3315" t="s">
        <v>58</v>
      </c>
      <c r="P19" s="3280">
        <v>29.0</v>
      </c>
      <c r="Q19" s="3315" t="s">
        <v>229</v>
      </c>
      <c r="R19" s="3285">
        <v>23.0</v>
      </c>
      <c r="S19" s="3315" t="s">
        <v>90</v>
      </c>
      <c r="T19" s="3280">
        <v>24.0</v>
      </c>
      <c r="U19" s="3315" t="s">
        <v>79</v>
      </c>
      <c r="V19" s="3280">
        <v>24.0</v>
      </c>
      <c r="W19" s="3315" t="s">
        <v>191</v>
      </c>
      <c r="X19" s="3280">
        <v>23.0</v>
      </c>
      <c r="Y19" s="3315" t="s">
        <v>66</v>
      </c>
      <c r="Z19" s="3280">
        <v>19.0</v>
      </c>
      <c r="AA19" s="3311">
        <v>17.0</v>
      </c>
      <c r="AB19" s="3312">
        <v>14.0</v>
      </c>
      <c r="AC19" s="3312" t="s">
        <v>504</v>
      </c>
    </row>
    <row r="20">
      <c r="A20" s="3167">
        <v>16.0</v>
      </c>
      <c r="B20" s="3223" t="s">
        <v>6169</v>
      </c>
      <c r="C20" s="3315" t="s">
        <v>504</v>
      </c>
      <c r="D20" s="3280">
        <v>7.0</v>
      </c>
      <c r="E20" s="201" t="s">
        <v>504</v>
      </c>
      <c r="F20" s="3285">
        <v>19.0</v>
      </c>
      <c r="G20" s="3315" t="s">
        <v>90</v>
      </c>
      <c r="H20" s="3280">
        <v>24.0</v>
      </c>
      <c r="I20" s="3315" t="s">
        <v>191</v>
      </c>
      <c r="J20" s="3280">
        <v>24.0</v>
      </c>
      <c r="K20" s="3315" t="s">
        <v>191</v>
      </c>
      <c r="L20" s="3280">
        <v>23.0</v>
      </c>
      <c r="M20" s="3315" t="s">
        <v>90</v>
      </c>
      <c r="N20" s="3280">
        <v>19.0</v>
      </c>
      <c r="O20" s="3315" t="s">
        <v>66</v>
      </c>
      <c r="P20" s="3280">
        <v>29.0</v>
      </c>
      <c r="Q20" s="3315" t="s">
        <v>66</v>
      </c>
      <c r="R20" s="3285">
        <v>23.0</v>
      </c>
      <c r="S20" s="3315" t="s">
        <v>90</v>
      </c>
      <c r="T20" s="3280">
        <v>24.0</v>
      </c>
      <c r="U20" s="3315" t="s">
        <v>191</v>
      </c>
      <c r="V20" s="3280">
        <v>24.0</v>
      </c>
      <c r="W20" s="3315" t="s">
        <v>191</v>
      </c>
      <c r="X20" s="3280">
        <v>23.0</v>
      </c>
      <c r="Y20" s="3315" t="s">
        <v>90</v>
      </c>
      <c r="Z20" s="3280">
        <v>19.0</v>
      </c>
      <c r="AA20" s="3311">
        <v>18.0</v>
      </c>
      <c r="AB20" s="3312">
        <v>16.0</v>
      </c>
      <c r="AC20" s="3312">
        <v>15.0</v>
      </c>
    </row>
    <row r="21">
      <c r="A21" s="3167">
        <v>17.0</v>
      </c>
      <c r="B21" s="3223" t="s">
        <v>6170</v>
      </c>
      <c r="C21" s="3315" t="s">
        <v>504</v>
      </c>
      <c r="D21" s="3280">
        <v>7.0</v>
      </c>
      <c r="E21" s="201" t="s">
        <v>504</v>
      </c>
      <c r="F21" s="3285">
        <v>19.0</v>
      </c>
      <c r="G21" s="3315" t="s">
        <v>173</v>
      </c>
      <c r="H21" s="3280">
        <v>24.0</v>
      </c>
      <c r="I21" s="3315" t="s">
        <v>173</v>
      </c>
      <c r="J21" s="3280">
        <v>24.0</v>
      </c>
      <c r="K21" s="3315" t="s">
        <v>191</v>
      </c>
      <c r="L21" s="3280">
        <v>23.0</v>
      </c>
      <c r="M21" s="3315" t="s">
        <v>79</v>
      </c>
      <c r="N21" s="3280">
        <v>19.0</v>
      </c>
      <c r="O21" s="3315" t="s">
        <v>229</v>
      </c>
      <c r="P21" s="3280">
        <v>29.0</v>
      </c>
      <c r="Q21" s="3315" t="s">
        <v>229</v>
      </c>
      <c r="R21" s="3285">
        <v>23.0</v>
      </c>
      <c r="S21" s="3315" t="s">
        <v>173</v>
      </c>
      <c r="T21" s="3280">
        <v>24.0</v>
      </c>
      <c r="U21" s="3315" t="s">
        <v>173</v>
      </c>
      <c r="V21" s="3280">
        <v>24.0</v>
      </c>
      <c r="W21" s="3315" t="s">
        <v>191</v>
      </c>
      <c r="X21" s="3280">
        <v>23.0</v>
      </c>
      <c r="Y21" s="3315" t="s">
        <v>79</v>
      </c>
      <c r="Z21" s="3280">
        <v>19.0</v>
      </c>
      <c r="AA21" s="3311">
        <v>19.0</v>
      </c>
      <c r="AB21" s="3312">
        <v>17.0</v>
      </c>
      <c r="AC21" s="3312">
        <v>14.0</v>
      </c>
    </row>
    <row r="22">
      <c r="A22" s="3167">
        <v>18.0</v>
      </c>
      <c r="B22" s="3223" t="s">
        <v>6171</v>
      </c>
      <c r="C22" s="3315" t="s">
        <v>504</v>
      </c>
      <c r="D22" s="3280">
        <v>7.0</v>
      </c>
      <c r="E22" s="201" t="s">
        <v>504</v>
      </c>
      <c r="F22" s="3285">
        <v>19.0</v>
      </c>
      <c r="G22" s="3315" t="s">
        <v>90</v>
      </c>
      <c r="H22" s="3280">
        <v>24.0</v>
      </c>
      <c r="I22" s="3315" t="s">
        <v>191</v>
      </c>
      <c r="J22" s="3280">
        <v>24.0</v>
      </c>
      <c r="K22" s="3315" t="s">
        <v>74</v>
      </c>
      <c r="L22" s="3280">
        <v>23.0</v>
      </c>
      <c r="M22" s="3315" t="s">
        <v>145</v>
      </c>
      <c r="N22" s="3280">
        <v>19.0</v>
      </c>
      <c r="O22" s="3315" t="s">
        <v>229</v>
      </c>
      <c r="P22" s="3280">
        <v>29.0</v>
      </c>
      <c r="Q22" s="3315" t="s">
        <v>66</v>
      </c>
      <c r="R22" s="3285">
        <v>23.0</v>
      </c>
      <c r="S22" s="3315" t="s">
        <v>90</v>
      </c>
      <c r="T22" s="3280">
        <v>24.0</v>
      </c>
      <c r="U22" s="3315" t="s">
        <v>191</v>
      </c>
      <c r="V22" s="3280">
        <v>24.0</v>
      </c>
      <c r="W22" s="3315" t="s">
        <v>74</v>
      </c>
      <c r="X22" s="3280">
        <v>23.0</v>
      </c>
      <c r="Y22" s="3315" t="s">
        <v>145</v>
      </c>
      <c r="Z22" s="3280">
        <v>19.0</v>
      </c>
      <c r="AA22" s="3311">
        <v>20.0</v>
      </c>
      <c r="AB22" s="3312">
        <v>18.0</v>
      </c>
      <c r="AC22" s="3312">
        <v>43.0</v>
      </c>
    </row>
    <row r="23">
      <c r="A23" s="3167">
        <v>19.0</v>
      </c>
      <c r="B23" s="3223" t="s">
        <v>6174</v>
      </c>
      <c r="C23" s="3315" t="s">
        <v>504</v>
      </c>
      <c r="D23" s="3280">
        <v>7.0</v>
      </c>
      <c r="E23" s="201" t="s">
        <v>504</v>
      </c>
      <c r="F23" s="3285">
        <v>19.0</v>
      </c>
      <c r="G23" s="3315" t="s">
        <v>206</v>
      </c>
      <c r="H23" s="3280">
        <v>24.0</v>
      </c>
      <c r="I23" s="3315" t="s">
        <v>173</v>
      </c>
      <c r="J23" s="3280">
        <v>24.0</v>
      </c>
      <c r="K23" s="3315" t="s">
        <v>74</v>
      </c>
      <c r="L23" s="3280">
        <v>23.0</v>
      </c>
      <c r="M23" s="3315" t="s">
        <v>166</v>
      </c>
      <c r="N23" s="3280">
        <v>19.0</v>
      </c>
      <c r="O23" s="3315" t="s">
        <v>229</v>
      </c>
      <c r="P23" s="3280">
        <v>29.0</v>
      </c>
      <c r="Q23" s="3315" t="s">
        <v>145</v>
      </c>
      <c r="R23" s="3285">
        <v>23.0</v>
      </c>
      <c r="S23" s="3315" t="s">
        <v>206</v>
      </c>
      <c r="T23" s="3280">
        <v>24.0</v>
      </c>
      <c r="U23" s="3315" t="s">
        <v>173</v>
      </c>
      <c r="V23" s="3280">
        <v>24.0</v>
      </c>
      <c r="W23" s="3315" t="s">
        <v>74</v>
      </c>
      <c r="X23" s="3280">
        <v>23.0</v>
      </c>
      <c r="Y23" s="3315" t="s">
        <v>166</v>
      </c>
      <c r="Z23" s="3280">
        <v>19.0</v>
      </c>
      <c r="AA23" s="3311">
        <v>21.0</v>
      </c>
      <c r="AB23" s="3312">
        <v>19.0</v>
      </c>
      <c r="AC23" s="3312" t="s">
        <v>504</v>
      </c>
    </row>
    <row r="24">
      <c r="A24" s="3167">
        <v>20.0</v>
      </c>
      <c r="B24" s="3223" t="s">
        <v>6175</v>
      </c>
      <c r="C24" s="3315" t="s">
        <v>504</v>
      </c>
      <c r="D24" s="3280">
        <v>7.0</v>
      </c>
      <c r="E24" s="201" t="s">
        <v>504</v>
      </c>
      <c r="F24" s="3285">
        <v>19.0</v>
      </c>
      <c r="G24" s="3315" t="s">
        <v>79</v>
      </c>
      <c r="H24" s="3280">
        <v>24.0</v>
      </c>
      <c r="I24" s="3315" t="s">
        <v>74</v>
      </c>
      <c r="J24" s="3280">
        <v>24.0</v>
      </c>
      <c r="K24" s="3315" t="s">
        <v>206</v>
      </c>
      <c r="L24" s="3280">
        <v>23.0</v>
      </c>
      <c r="M24" s="3315" t="s">
        <v>90</v>
      </c>
      <c r="N24" s="3280">
        <v>19.0</v>
      </c>
      <c r="O24" s="3315" t="s">
        <v>66</v>
      </c>
      <c r="P24" s="3280">
        <v>29.0</v>
      </c>
      <c r="Q24" s="3315" t="s">
        <v>145</v>
      </c>
      <c r="R24" s="3285">
        <v>23.0</v>
      </c>
      <c r="S24" s="3315" t="s">
        <v>79</v>
      </c>
      <c r="T24" s="3280">
        <v>24.0</v>
      </c>
      <c r="U24" s="3315" t="s">
        <v>74</v>
      </c>
      <c r="V24" s="3280">
        <v>24.0</v>
      </c>
      <c r="W24" s="3315" t="s">
        <v>206</v>
      </c>
      <c r="X24" s="3280">
        <v>23.0</v>
      </c>
      <c r="Y24" s="3315" t="s">
        <v>90</v>
      </c>
      <c r="Z24" s="3280">
        <v>19.0</v>
      </c>
      <c r="AA24" s="3311">
        <v>22.0</v>
      </c>
      <c r="AB24" s="3312">
        <v>20.0</v>
      </c>
      <c r="AC24" s="3312">
        <v>29.0</v>
      </c>
    </row>
    <row r="25">
      <c r="A25" s="3167">
        <v>21.0</v>
      </c>
      <c r="B25" s="3223" t="s">
        <v>6177</v>
      </c>
      <c r="C25" s="3315" t="s">
        <v>504</v>
      </c>
      <c r="D25" s="3280">
        <v>7.0</v>
      </c>
      <c r="E25" s="201" t="s">
        <v>504</v>
      </c>
      <c r="F25" s="3285">
        <v>19.0</v>
      </c>
      <c r="G25" s="3315" t="s">
        <v>173</v>
      </c>
      <c r="H25" s="3280">
        <v>24.0</v>
      </c>
      <c r="I25" s="3315" t="s">
        <v>166</v>
      </c>
      <c r="J25" s="3280">
        <v>24.0</v>
      </c>
      <c r="K25" s="3315" t="s">
        <v>205</v>
      </c>
      <c r="L25" s="3280">
        <v>23.0</v>
      </c>
      <c r="M25" s="3315" t="s">
        <v>90</v>
      </c>
      <c r="N25" s="3280">
        <v>19.0</v>
      </c>
      <c r="O25" s="3315" t="s">
        <v>66</v>
      </c>
      <c r="P25" s="3280">
        <v>29.0</v>
      </c>
      <c r="Q25" s="3315" t="s">
        <v>145</v>
      </c>
      <c r="R25" s="3285">
        <v>23.0</v>
      </c>
      <c r="S25" s="3315" t="s">
        <v>173</v>
      </c>
      <c r="T25" s="3280">
        <v>24.0</v>
      </c>
      <c r="U25" s="3315" t="s">
        <v>166</v>
      </c>
      <c r="V25" s="3280">
        <v>24.0</v>
      </c>
      <c r="W25" s="3315" t="s">
        <v>205</v>
      </c>
      <c r="X25" s="3280">
        <v>23.0</v>
      </c>
      <c r="Y25" s="3315" t="s">
        <v>90</v>
      </c>
      <c r="Z25" s="3280">
        <v>19.0</v>
      </c>
      <c r="AA25" s="3311">
        <v>23.0</v>
      </c>
      <c r="AB25" s="3312">
        <v>21.0</v>
      </c>
      <c r="AC25" s="3312">
        <v>22.0</v>
      </c>
    </row>
    <row r="26">
      <c r="A26" s="3167" t="s">
        <v>1586</v>
      </c>
      <c r="B26" s="3223" t="s">
        <v>6178</v>
      </c>
      <c r="C26" s="3315" t="s">
        <v>504</v>
      </c>
      <c r="D26" s="3280">
        <v>7.0</v>
      </c>
      <c r="E26" s="201" t="s">
        <v>504</v>
      </c>
      <c r="F26" s="3285">
        <v>19.0</v>
      </c>
      <c r="G26" s="3315" t="s">
        <v>173</v>
      </c>
      <c r="H26" s="3280">
        <v>24.0</v>
      </c>
      <c r="I26" s="3315" t="s">
        <v>166</v>
      </c>
      <c r="J26" s="3280">
        <v>24.0</v>
      </c>
      <c r="K26" s="3315" t="s">
        <v>205</v>
      </c>
      <c r="L26" s="3280">
        <v>23.0</v>
      </c>
      <c r="M26" s="3315" t="s">
        <v>90</v>
      </c>
      <c r="N26" s="3280">
        <v>19.0</v>
      </c>
      <c r="O26" s="3315" t="s">
        <v>66</v>
      </c>
      <c r="P26" s="3280">
        <v>29.0</v>
      </c>
      <c r="Q26" s="3315" t="s">
        <v>145</v>
      </c>
      <c r="R26" s="3285">
        <v>23.0</v>
      </c>
      <c r="S26" s="3315" t="s">
        <v>173</v>
      </c>
      <c r="T26" s="3280">
        <v>24.0</v>
      </c>
      <c r="U26" s="3315" t="s">
        <v>166</v>
      </c>
      <c r="V26" s="3280">
        <v>24.0</v>
      </c>
      <c r="W26" s="3315" t="s">
        <v>205</v>
      </c>
      <c r="X26" s="3280">
        <v>23.0</v>
      </c>
      <c r="Y26" s="3315" t="s">
        <v>90</v>
      </c>
      <c r="Z26" s="3280">
        <v>19.0</v>
      </c>
      <c r="AA26" s="3311">
        <v>24.0</v>
      </c>
      <c r="AB26" s="3312">
        <v>74.0</v>
      </c>
      <c r="AC26" s="3312">
        <v>45.0</v>
      </c>
    </row>
    <row r="27">
      <c r="A27" s="3167">
        <v>22.0</v>
      </c>
      <c r="B27" s="3223" t="s">
        <v>6179</v>
      </c>
      <c r="C27" s="3315" t="s">
        <v>504</v>
      </c>
      <c r="D27" s="3280">
        <v>7.0</v>
      </c>
      <c r="E27" s="201" t="s">
        <v>504</v>
      </c>
      <c r="F27" s="3285">
        <v>19.0</v>
      </c>
      <c r="G27" s="3315" t="s">
        <v>90</v>
      </c>
      <c r="H27" s="3280">
        <v>24.0</v>
      </c>
      <c r="I27" s="3315" t="s">
        <v>173</v>
      </c>
      <c r="J27" s="3280">
        <v>24.0</v>
      </c>
      <c r="K27" s="3315" t="s">
        <v>74</v>
      </c>
      <c r="L27" s="3280">
        <v>23.0</v>
      </c>
      <c r="M27" s="3315" t="s">
        <v>66</v>
      </c>
      <c r="N27" s="3280">
        <v>19.0</v>
      </c>
      <c r="O27" s="3315" t="s">
        <v>229</v>
      </c>
      <c r="P27" s="3280">
        <v>29.0</v>
      </c>
      <c r="Q27" s="3315" t="s">
        <v>66</v>
      </c>
      <c r="R27" s="3285">
        <v>23.0</v>
      </c>
      <c r="S27" s="3315" t="s">
        <v>90</v>
      </c>
      <c r="T27" s="3280">
        <v>24.0</v>
      </c>
      <c r="U27" s="3315" t="s">
        <v>173</v>
      </c>
      <c r="V27" s="3280">
        <v>24.0</v>
      </c>
      <c r="W27" s="3315" t="s">
        <v>74</v>
      </c>
      <c r="X27" s="3280">
        <v>23.0</v>
      </c>
      <c r="Y27" s="3315" t="s">
        <v>66</v>
      </c>
      <c r="Z27" s="3280">
        <v>19.0</v>
      </c>
      <c r="AA27" s="3311">
        <v>25.0</v>
      </c>
      <c r="AB27" s="3312">
        <v>22.0</v>
      </c>
      <c r="AC27" s="3312" t="s">
        <v>504</v>
      </c>
    </row>
    <row r="28">
      <c r="A28" s="3167">
        <v>23.0</v>
      </c>
      <c r="B28" s="3231" t="s">
        <v>6180</v>
      </c>
      <c r="C28" s="3315" t="s">
        <v>504</v>
      </c>
      <c r="D28" s="3280">
        <v>7.0</v>
      </c>
      <c r="E28" s="201" t="s">
        <v>504</v>
      </c>
      <c r="F28" s="3285">
        <v>19.0</v>
      </c>
      <c r="G28" s="3315" t="s">
        <v>79</v>
      </c>
      <c r="H28" s="3280">
        <v>24.0</v>
      </c>
      <c r="I28" s="3315" t="s">
        <v>90</v>
      </c>
      <c r="J28" s="3280">
        <v>24.0</v>
      </c>
      <c r="K28" s="3315" t="s">
        <v>90</v>
      </c>
      <c r="L28" s="3280">
        <v>23.0</v>
      </c>
      <c r="M28" s="3315" t="s">
        <v>90</v>
      </c>
      <c r="N28" s="3280">
        <v>19.0</v>
      </c>
      <c r="O28" s="3315" t="s">
        <v>229</v>
      </c>
      <c r="P28" s="3280">
        <v>29.0</v>
      </c>
      <c r="Q28" s="3315" t="s">
        <v>90</v>
      </c>
      <c r="R28" s="3285">
        <v>23.0</v>
      </c>
      <c r="S28" s="3315" t="s">
        <v>79</v>
      </c>
      <c r="T28" s="3280">
        <v>24.0</v>
      </c>
      <c r="U28" s="3315" t="s">
        <v>90</v>
      </c>
      <c r="V28" s="3280">
        <v>24.0</v>
      </c>
      <c r="W28" s="3315" t="s">
        <v>90</v>
      </c>
      <c r="X28" s="3280">
        <v>23.0</v>
      </c>
      <c r="Y28" s="3315" t="s">
        <v>90</v>
      </c>
      <c r="Z28" s="3280">
        <v>19.0</v>
      </c>
      <c r="AA28" s="3311">
        <v>26.0</v>
      </c>
      <c r="AB28" s="3312">
        <v>23.0</v>
      </c>
      <c r="AC28" s="3312">
        <v>16.0</v>
      </c>
    </row>
    <row r="29">
      <c r="A29" s="3167">
        <v>24.0</v>
      </c>
      <c r="B29" s="3223" t="s">
        <v>6182</v>
      </c>
      <c r="C29" s="3315" t="s">
        <v>504</v>
      </c>
      <c r="D29" s="3280">
        <v>7.0</v>
      </c>
      <c r="E29" s="201" t="s">
        <v>504</v>
      </c>
      <c r="F29" s="3285">
        <v>19.0</v>
      </c>
      <c r="G29" s="3315" t="s">
        <v>79</v>
      </c>
      <c r="H29" s="3280">
        <v>24.0</v>
      </c>
      <c r="I29" s="3315" t="s">
        <v>191</v>
      </c>
      <c r="J29" s="3280">
        <v>24.0</v>
      </c>
      <c r="K29" s="3315" t="s">
        <v>74</v>
      </c>
      <c r="L29" s="3280">
        <v>23.0</v>
      </c>
      <c r="M29" s="3315" t="s">
        <v>79</v>
      </c>
      <c r="N29" s="3280">
        <v>19.0</v>
      </c>
      <c r="O29" s="3315" t="s">
        <v>145</v>
      </c>
      <c r="P29" s="3280">
        <v>29.0</v>
      </c>
      <c r="Q29" s="3315" t="s">
        <v>145</v>
      </c>
      <c r="R29" s="3285">
        <v>23.0</v>
      </c>
      <c r="S29" s="3315" t="s">
        <v>79</v>
      </c>
      <c r="T29" s="3280">
        <v>24.0</v>
      </c>
      <c r="U29" s="3315" t="s">
        <v>191</v>
      </c>
      <c r="V29" s="3280">
        <v>24.0</v>
      </c>
      <c r="W29" s="3315" t="s">
        <v>74</v>
      </c>
      <c r="X29" s="3280">
        <v>23.0</v>
      </c>
      <c r="Y29" s="3315" t="s">
        <v>79</v>
      </c>
      <c r="Z29" s="3280">
        <v>19.0</v>
      </c>
      <c r="AA29" s="3311">
        <v>27.0</v>
      </c>
      <c r="AB29" s="3312">
        <v>24.0</v>
      </c>
      <c r="AC29" s="3312">
        <v>49.0</v>
      </c>
    </row>
    <row r="30">
      <c r="A30" s="3167">
        <v>25.0</v>
      </c>
      <c r="B30" s="3223" t="s">
        <v>6184</v>
      </c>
      <c r="C30" s="3315" t="s">
        <v>504</v>
      </c>
      <c r="D30" s="3280">
        <v>7.0</v>
      </c>
      <c r="E30" s="201" t="s">
        <v>504</v>
      </c>
      <c r="F30" s="3285">
        <v>19.0</v>
      </c>
      <c r="G30" s="3315" t="s">
        <v>173</v>
      </c>
      <c r="H30" s="3280">
        <v>24.0</v>
      </c>
      <c r="I30" s="3315" t="s">
        <v>166</v>
      </c>
      <c r="J30" s="3280">
        <v>24.0</v>
      </c>
      <c r="K30" s="3315" t="s">
        <v>205</v>
      </c>
      <c r="L30" s="3280">
        <v>23.0</v>
      </c>
      <c r="M30" s="3315" t="s">
        <v>90</v>
      </c>
      <c r="N30" s="3280">
        <v>19.0</v>
      </c>
      <c r="O30" s="3315" t="s">
        <v>66</v>
      </c>
      <c r="P30" s="3280">
        <v>29.0</v>
      </c>
      <c r="Q30" s="3315" t="s">
        <v>145</v>
      </c>
      <c r="R30" s="3285">
        <v>23.0</v>
      </c>
      <c r="S30" s="3315" t="s">
        <v>173</v>
      </c>
      <c r="T30" s="3280">
        <v>24.0</v>
      </c>
      <c r="U30" s="3315" t="s">
        <v>166</v>
      </c>
      <c r="V30" s="3280">
        <v>24.0</v>
      </c>
      <c r="W30" s="3315" t="s">
        <v>205</v>
      </c>
      <c r="X30" s="3280">
        <v>23.0</v>
      </c>
      <c r="Y30" s="3315" t="s">
        <v>90</v>
      </c>
      <c r="Z30" s="3280">
        <v>19.0</v>
      </c>
      <c r="AA30" s="3311">
        <v>28.0</v>
      </c>
      <c r="AB30" s="3312">
        <v>25.0</v>
      </c>
      <c r="AC30" s="3312">
        <v>51.0</v>
      </c>
    </row>
    <row r="31">
      <c r="A31" s="3167" t="s">
        <v>1978</v>
      </c>
      <c r="B31" s="3223" t="s">
        <v>6185</v>
      </c>
      <c r="C31" s="3315" t="s">
        <v>504</v>
      </c>
      <c r="D31" s="3280">
        <v>7.0</v>
      </c>
      <c r="E31" s="201" t="s">
        <v>504</v>
      </c>
      <c r="F31" s="3285">
        <v>19.0</v>
      </c>
      <c r="G31" s="3315" t="s">
        <v>173</v>
      </c>
      <c r="H31" s="3280">
        <v>24.0</v>
      </c>
      <c r="I31" s="3315" t="s">
        <v>166</v>
      </c>
      <c r="J31" s="3280">
        <v>24.0</v>
      </c>
      <c r="K31" s="3315" t="s">
        <v>205</v>
      </c>
      <c r="L31" s="3280">
        <v>23.0</v>
      </c>
      <c r="M31" s="3315" t="s">
        <v>90</v>
      </c>
      <c r="N31" s="3280">
        <v>19.0</v>
      </c>
      <c r="O31" s="3315" t="s">
        <v>66</v>
      </c>
      <c r="P31" s="3280">
        <v>29.0</v>
      </c>
      <c r="Q31" s="3315" t="s">
        <v>145</v>
      </c>
      <c r="R31" s="3285">
        <v>23.0</v>
      </c>
      <c r="S31" s="3315" t="s">
        <v>173</v>
      </c>
      <c r="T31" s="3280">
        <v>24.0</v>
      </c>
      <c r="U31" s="3315" t="s">
        <v>166</v>
      </c>
      <c r="V31" s="3280">
        <v>24.0</v>
      </c>
      <c r="W31" s="3315" t="s">
        <v>205</v>
      </c>
      <c r="X31" s="3280">
        <v>23.0</v>
      </c>
      <c r="Y31" s="3315" t="s">
        <v>90</v>
      </c>
      <c r="Z31" s="3280">
        <v>19.0</v>
      </c>
      <c r="AA31" s="3311">
        <v>29.0</v>
      </c>
      <c r="AB31" s="3312">
        <v>75.0</v>
      </c>
      <c r="AC31" s="3312" t="s">
        <v>504</v>
      </c>
    </row>
    <row r="32">
      <c r="A32" s="3167">
        <v>26.0</v>
      </c>
      <c r="B32" s="3213" t="s">
        <v>6188</v>
      </c>
      <c r="C32" s="3315" t="s">
        <v>504</v>
      </c>
      <c r="D32" s="3280">
        <v>7.0</v>
      </c>
      <c r="E32" s="201" t="s">
        <v>504</v>
      </c>
      <c r="F32" s="3285">
        <v>19.0</v>
      </c>
      <c r="G32" s="3315" t="s">
        <v>191</v>
      </c>
      <c r="H32" s="3280">
        <v>24.0</v>
      </c>
      <c r="I32" s="3315" t="s">
        <v>191</v>
      </c>
      <c r="J32" s="3280">
        <v>24.0</v>
      </c>
      <c r="K32" s="3315" t="s">
        <v>191</v>
      </c>
      <c r="L32" s="3280">
        <v>23.0</v>
      </c>
      <c r="M32" s="3315" t="s">
        <v>191</v>
      </c>
      <c r="N32" s="3280">
        <v>19.0</v>
      </c>
      <c r="O32" s="3315" t="s">
        <v>74</v>
      </c>
      <c r="P32" s="3280">
        <v>29.0</v>
      </c>
      <c r="Q32" s="3315" t="s">
        <v>173</v>
      </c>
      <c r="R32" s="3285">
        <v>23.0</v>
      </c>
      <c r="S32" s="3315" t="s">
        <v>191</v>
      </c>
      <c r="T32" s="3280">
        <v>24.0</v>
      </c>
      <c r="U32" s="3315" t="s">
        <v>191</v>
      </c>
      <c r="V32" s="3280">
        <v>24.0</v>
      </c>
      <c r="W32" s="3315" t="s">
        <v>191</v>
      </c>
      <c r="X32" s="3280">
        <v>23.0</v>
      </c>
      <c r="Y32" s="3315" t="s">
        <v>191</v>
      </c>
      <c r="Z32" s="3280">
        <v>19.0</v>
      </c>
      <c r="AA32" s="3311">
        <v>30.0</v>
      </c>
      <c r="AB32" s="3312">
        <v>26.0</v>
      </c>
      <c r="AC32" s="3312">
        <v>11.0</v>
      </c>
    </row>
    <row r="33">
      <c r="A33" s="3167">
        <v>27.0</v>
      </c>
      <c r="B33" s="3223" t="s">
        <v>6189</v>
      </c>
      <c r="C33" s="3315" t="s">
        <v>504</v>
      </c>
      <c r="D33" s="3280">
        <v>7.0</v>
      </c>
      <c r="E33" s="201" t="s">
        <v>504</v>
      </c>
      <c r="F33" s="3285">
        <v>19.0</v>
      </c>
      <c r="G33" s="3315" t="s">
        <v>90</v>
      </c>
      <c r="H33" s="3280">
        <v>24.0</v>
      </c>
      <c r="I33" s="3315" t="s">
        <v>191</v>
      </c>
      <c r="J33" s="3280">
        <v>24.0</v>
      </c>
      <c r="K33" s="3315" t="s">
        <v>74</v>
      </c>
      <c r="L33" s="3280">
        <v>23.0</v>
      </c>
      <c r="M33" s="3315" t="s">
        <v>145</v>
      </c>
      <c r="N33" s="3280">
        <v>19.0</v>
      </c>
      <c r="O33" s="3315" t="s">
        <v>66</v>
      </c>
      <c r="P33" s="3280">
        <v>29.0</v>
      </c>
      <c r="Q33" s="3315" t="s">
        <v>66</v>
      </c>
      <c r="R33" s="3285">
        <v>23.0</v>
      </c>
      <c r="S33" s="3315" t="s">
        <v>90</v>
      </c>
      <c r="T33" s="3280">
        <v>24.0</v>
      </c>
      <c r="U33" s="3315" t="s">
        <v>191</v>
      </c>
      <c r="V33" s="3280">
        <v>24.0</v>
      </c>
      <c r="W33" s="3315" t="s">
        <v>74</v>
      </c>
      <c r="X33" s="3280">
        <v>23.0</v>
      </c>
      <c r="Y33" s="3315" t="s">
        <v>145</v>
      </c>
      <c r="Z33" s="3280">
        <v>19.0</v>
      </c>
      <c r="AA33" s="3311">
        <v>31.0</v>
      </c>
      <c r="AB33" s="3312">
        <v>27.0</v>
      </c>
      <c r="AC33" s="3312">
        <v>27.0</v>
      </c>
    </row>
    <row r="34">
      <c r="A34" s="3167">
        <v>28.0</v>
      </c>
      <c r="B34" s="3223" t="s">
        <v>6191</v>
      </c>
      <c r="C34" s="3315" t="s">
        <v>504</v>
      </c>
      <c r="D34" s="3280">
        <v>7.0</v>
      </c>
      <c r="E34" s="201" t="s">
        <v>504</v>
      </c>
      <c r="F34" s="3285">
        <v>19.0</v>
      </c>
      <c r="G34" s="3315" t="s">
        <v>90</v>
      </c>
      <c r="H34" s="3280">
        <v>24.0</v>
      </c>
      <c r="I34" s="3315" t="s">
        <v>191</v>
      </c>
      <c r="J34" s="3280">
        <v>24.0</v>
      </c>
      <c r="K34" s="3315" t="s">
        <v>74</v>
      </c>
      <c r="L34" s="3280">
        <v>23.0</v>
      </c>
      <c r="M34" s="3315" t="s">
        <v>145</v>
      </c>
      <c r="N34" s="3280">
        <v>19.0</v>
      </c>
      <c r="O34" s="3315" t="s">
        <v>229</v>
      </c>
      <c r="P34" s="3280">
        <v>29.0</v>
      </c>
      <c r="Q34" s="3315" t="s">
        <v>66</v>
      </c>
      <c r="R34" s="3285">
        <v>23.0</v>
      </c>
      <c r="S34" s="3315" t="s">
        <v>90</v>
      </c>
      <c r="T34" s="3280">
        <v>24.0</v>
      </c>
      <c r="U34" s="3315" t="s">
        <v>191</v>
      </c>
      <c r="V34" s="3280">
        <v>24.0</v>
      </c>
      <c r="W34" s="3315" t="s">
        <v>74</v>
      </c>
      <c r="X34" s="3280">
        <v>23.0</v>
      </c>
      <c r="Y34" s="3315" t="s">
        <v>145</v>
      </c>
      <c r="Z34" s="3280">
        <v>19.0</v>
      </c>
      <c r="AA34" s="3311">
        <v>32.0</v>
      </c>
      <c r="AB34" s="3312">
        <v>28.0</v>
      </c>
      <c r="AC34" s="3312">
        <v>20.0</v>
      </c>
    </row>
    <row r="35">
      <c r="A35" s="3167" t="s">
        <v>2155</v>
      </c>
      <c r="B35" s="3223" t="s">
        <v>6192</v>
      </c>
      <c r="C35" s="3315" t="s">
        <v>504</v>
      </c>
      <c r="D35" s="3280">
        <v>7.0</v>
      </c>
      <c r="E35" s="201" t="s">
        <v>504</v>
      </c>
      <c r="F35" s="3285">
        <v>19.0</v>
      </c>
      <c r="G35" s="3315" t="s">
        <v>90</v>
      </c>
      <c r="H35" s="3280">
        <v>24.0</v>
      </c>
      <c r="I35" s="3315" t="s">
        <v>191</v>
      </c>
      <c r="J35" s="3280">
        <v>24.0</v>
      </c>
      <c r="K35" s="3315" t="s">
        <v>74</v>
      </c>
      <c r="L35" s="3280">
        <v>23.0</v>
      </c>
      <c r="M35" s="3315" t="s">
        <v>145</v>
      </c>
      <c r="N35" s="3280">
        <v>19.0</v>
      </c>
      <c r="O35" s="3315" t="s">
        <v>229</v>
      </c>
      <c r="P35" s="3280">
        <v>29.0</v>
      </c>
      <c r="Q35" s="3315" t="s">
        <v>66</v>
      </c>
      <c r="R35" s="3285">
        <v>23.0</v>
      </c>
      <c r="S35" s="3315" t="s">
        <v>90</v>
      </c>
      <c r="T35" s="3280">
        <v>24.0</v>
      </c>
      <c r="U35" s="3315" t="s">
        <v>191</v>
      </c>
      <c r="V35" s="3280">
        <v>24.0</v>
      </c>
      <c r="W35" s="3315" t="s">
        <v>74</v>
      </c>
      <c r="X35" s="3280">
        <v>23.0</v>
      </c>
      <c r="Y35" s="3315" t="s">
        <v>145</v>
      </c>
      <c r="Z35" s="3280">
        <v>19.0</v>
      </c>
      <c r="AA35" s="3311">
        <v>33.0</v>
      </c>
      <c r="AB35" s="3312">
        <v>76.0</v>
      </c>
      <c r="AC35" s="3312">
        <v>44.0</v>
      </c>
    </row>
    <row r="36">
      <c r="A36" s="3167">
        <v>29.0</v>
      </c>
      <c r="B36" s="3213" t="s">
        <v>6193</v>
      </c>
      <c r="C36" s="3315" t="s">
        <v>504</v>
      </c>
      <c r="D36" s="3280">
        <v>7.0</v>
      </c>
      <c r="E36" s="201" t="s">
        <v>504</v>
      </c>
      <c r="F36" s="3285">
        <v>19.0</v>
      </c>
      <c r="G36" s="3315" t="s">
        <v>145</v>
      </c>
      <c r="H36" s="3280">
        <v>24.0</v>
      </c>
      <c r="I36" s="3315" t="s">
        <v>79</v>
      </c>
      <c r="J36" s="3280">
        <v>24.0</v>
      </c>
      <c r="K36" s="3315" t="s">
        <v>191</v>
      </c>
      <c r="L36" s="3280">
        <v>23.0</v>
      </c>
      <c r="M36" s="3315" t="s">
        <v>66</v>
      </c>
      <c r="N36" s="3280">
        <v>19.0</v>
      </c>
      <c r="O36" s="3315" t="s">
        <v>58</v>
      </c>
      <c r="P36" s="3280">
        <v>29.0</v>
      </c>
      <c r="Q36" s="3315" t="s">
        <v>229</v>
      </c>
      <c r="R36" s="3285">
        <v>23.0</v>
      </c>
      <c r="S36" s="3315" t="s">
        <v>145</v>
      </c>
      <c r="T36" s="3280">
        <v>24.0</v>
      </c>
      <c r="U36" s="3315" t="s">
        <v>79</v>
      </c>
      <c r="V36" s="3280">
        <v>24.0</v>
      </c>
      <c r="W36" s="3315" t="s">
        <v>191</v>
      </c>
      <c r="X36" s="3280">
        <v>23.0</v>
      </c>
      <c r="Y36" s="3315" t="s">
        <v>66</v>
      </c>
      <c r="Z36" s="3280">
        <v>19.0</v>
      </c>
      <c r="AA36" s="3311">
        <v>34.0</v>
      </c>
      <c r="AB36" s="3312">
        <v>29.0</v>
      </c>
      <c r="AC36" s="3312">
        <v>19.0</v>
      </c>
    </row>
    <row r="37">
      <c r="A37" s="3167">
        <v>30.0</v>
      </c>
      <c r="B37" s="3223" t="s">
        <v>6194</v>
      </c>
      <c r="C37" s="3315" t="s">
        <v>504</v>
      </c>
      <c r="D37" s="3280">
        <v>7.0</v>
      </c>
      <c r="E37" s="201" t="s">
        <v>504</v>
      </c>
      <c r="F37" s="3285">
        <v>19.0</v>
      </c>
      <c r="G37" s="3315" t="s">
        <v>173</v>
      </c>
      <c r="H37" s="3280">
        <v>24.0</v>
      </c>
      <c r="I37" s="3315" t="s">
        <v>166</v>
      </c>
      <c r="J37" s="3280">
        <v>24.0</v>
      </c>
      <c r="K37" s="3315" t="s">
        <v>205</v>
      </c>
      <c r="L37" s="3280">
        <v>23.0</v>
      </c>
      <c r="M37" s="3315" t="s">
        <v>90</v>
      </c>
      <c r="N37" s="3280">
        <v>19.0</v>
      </c>
      <c r="O37" s="3315" t="s">
        <v>66</v>
      </c>
      <c r="P37" s="3280">
        <v>29.0</v>
      </c>
      <c r="Q37" s="3315" t="s">
        <v>145</v>
      </c>
      <c r="R37" s="3285">
        <v>23.0</v>
      </c>
      <c r="S37" s="3315" t="s">
        <v>173</v>
      </c>
      <c r="T37" s="3280">
        <v>24.0</v>
      </c>
      <c r="U37" s="3315" t="s">
        <v>166</v>
      </c>
      <c r="V37" s="3280">
        <v>24.0</v>
      </c>
      <c r="W37" s="3315" t="s">
        <v>205</v>
      </c>
      <c r="X37" s="3280">
        <v>23.0</v>
      </c>
      <c r="Y37" s="3315" t="s">
        <v>90</v>
      </c>
      <c r="Z37" s="3280">
        <v>19.0</v>
      </c>
      <c r="AA37" s="3311">
        <v>35.0</v>
      </c>
      <c r="AB37" s="3312">
        <v>30.0</v>
      </c>
      <c r="AC37" s="3312">
        <v>8.0</v>
      </c>
    </row>
    <row r="38">
      <c r="A38" s="3167">
        <v>31.0</v>
      </c>
      <c r="B38" s="3223" t="s">
        <v>6195</v>
      </c>
      <c r="C38" s="3315" t="s">
        <v>504</v>
      </c>
      <c r="D38" s="3280">
        <v>7.0</v>
      </c>
      <c r="E38" s="201" t="s">
        <v>504</v>
      </c>
      <c r="F38" s="3285">
        <v>19.0</v>
      </c>
      <c r="G38" s="3315" t="s">
        <v>90</v>
      </c>
      <c r="H38" s="3280">
        <v>24.0</v>
      </c>
      <c r="I38" s="3315" t="s">
        <v>191</v>
      </c>
      <c r="J38" s="3280">
        <v>24.0</v>
      </c>
      <c r="K38" s="3315" t="s">
        <v>74</v>
      </c>
      <c r="L38" s="3280">
        <v>23.0</v>
      </c>
      <c r="M38" s="3315" t="s">
        <v>145</v>
      </c>
      <c r="N38" s="3280">
        <v>19.0</v>
      </c>
      <c r="O38" s="3315" t="s">
        <v>229</v>
      </c>
      <c r="P38" s="3280">
        <v>29.0</v>
      </c>
      <c r="Q38" s="3315" t="s">
        <v>66</v>
      </c>
      <c r="R38" s="3285">
        <v>23.0</v>
      </c>
      <c r="S38" s="3315" t="s">
        <v>90</v>
      </c>
      <c r="T38" s="3280">
        <v>24.0</v>
      </c>
      <c r="U38" s="3315" t="s">
        <v>191</v>
      </c>
      <c r="V38" s="3280">
        <v>24.0</v>
      </c>
      <c r="W38" s="3315" t="s">
        <v>74</v>
      </c>
      <c r="X38" s="3280">
        <v>23.0</v>
      </c>
      <c r="Y38" s="3315" t="s">
        <v>145</v>
      </c>
      <c r="Z38" s="3280">
        <v>19.0</v>
      </c>
      <c r="AA38" s="3311">
        <v>36.0</v>
      </c>
      <c r="AB38" s="3312">
        <v>31.0</v>
      </c>
      <c r="AC38" s="3312" t="s">
        <v>504</v>
      </c>
    </row>
    <row r="39">
      <c r="A39" s="3167">
        <v>32.0</v>
      </c>
      <c r="B39" s="3223" t="s">
        <v>6196</v>
      </c>
      <c r="C39" s="3315" t="s">
        <v>504</v>
      </c>
      <c r="D39" s="3280">
        <v>7.0</v>
      </c>
      <c r="E39" s="201" t="s">
        <v>504</v>
      </c>
      <c r="F39" s="3285">
        <v>19.0</v>
      </c>
      <c r="G39" s="3315" t="s">
        <v>191</v>
      </c>
      <c r="H39" s="3280">
        <v>24.0</v>
      </c>
      <c r="I39" s="3315" t="s">
        <v>166</v>
      </c>
      <c r="J39" s="3280">
        <v>24.0</v>
      </c>
      <c r="K39" s="3315" t="s">
        <v>205</v>
      </c>
      <c r="L39" s="3280">
        <v>23.0</v>
      </c>
      <c r="M39" s="3315" t="s">
        <v>90</v>
      </c>
      <c r="N39" s="3280">
        <v>19.0</v>
      </c>
      <c r="O39" s="3315" t="s">
        <v>66</v>
      </c>
      <c r="P39" s="3280">
        <v>29.0</v>
      </c>
      <c r="Q39" s="3315" t="s">
        <v>145</v>
      </c>
      <c r="R39" s="3285">
        <v>23.0</v>
      </c>
      <c r="S39" s="3315" t="s">
        <v>191</v>
      </c>
      <c r="T39" s="3280">
        <v>24.0</v>
      </c>
      <c r="U39" s="3315" t="s">
        <v>166</v>
      </c>
      <c r="V39" s="3280">
        <v>24.0</v>
      </c>
      <c r="W39" s="3315" t="s">
        <v>205</v>
      </c>
      <c r="X39" s="3280">
        <v>23.0</v>
      </c>
      <c r="Y39" s="3315" t="s">
        <v>90</v>
      </c>
      <c r="Z39" s="3280">
        <v>19.0</v>
      </c>
      <c r="AA39" s="3311">
        <v>37.0</v>
      </c>
      <c r="AB39" s="3312">
        <v>32.0</v>
      </c>
      <c r="AC39" s="3312">
        <v>23.0</v>
      </c>
    </row>
    <row r="40">
      <c r="A40" s="3167">
        <v>33.0</v>
      </c>
      <c r="B40" s="3213" t="s">
        <v>6197</v>
      </c>
      <c r="C40" s="3315" t="s">
        <v>504</v>
      </c>
      <c r="D40" s="3280">
        <v>7.0</v>
      </c>
      <c r="E40" s="201" t="s">
        <v>504</v>
      </c>
      <c r="F40" s="3285">
        <v>19.0</v>
      </c>
      <c r="G40" s="3315" t="s">
        <v>90</v>
      </c>
      <c r="H40" s="3280">
        <v>24.0</v>
      </c>
      <c r="I40" s="3315" t="s">
        <v>191</v>
      </c>
      <c r="J40" s="3280">
        <v>24.0</v>
      </c>
      <c r="K40" s="3315" t="s">
        <v>74</v>
      </c>
      <c r="L40" s="3280">
        <v>23.0</v>
      </c>
      <c r="M40" s="3315" t="s">
        <v>145</v>
      </c>
      <c r="N40" s="3280">
        <v>19.0</v>
      </c>
      <c r="O40" s="3315" t="s">
        <v>229</v>
      </c>
      <c r="P40" s="3280">
        <v>29.0</v>
      </c>
      <c r="Q40" s="3315" t="s">
        <v>66</v>
      </c>
      <c r="R40" s="3285">
        <v>23.0</v>
      </c>
      <c r="S40" s="3315" t="s">
        <v>90</v>
      </c>
      <c r="T40" s="3280">
        <v>24.0</v>
      </c>
      <c r="U40" s="3315" t="s">
        <v>191</v>
      </c>
      <c r="V40" s="3280">
        <v>24.0</v>
      </c>
      <c r="W40" s="3315" t="s">
        <v>74</v>
      </c>
      <c r="X40" s="3280">
        <v>23.0</v>
      </c>
      <c r="Y40" s="3315" t="s">
        <v>145</v>
      </c>
      <c r="Z40" s="3280">
        <v>19.0</v>
      </c>
      <c r="AA40" s="3311">
        <v>38.0</v>
      </c>
      <c r="AB40" s="3312">
        <v>33.0</v>
      </c>
      <c r="AC40" s="3312" t="s">
        <v>504</v>
      </c>
    </row>
    <row r="41">
      <c r="A41" s="3167">
        <v>34.0</v>
      </c>
      <c r="B41" s="3223" t="s">
        <v>6198</v>
      </c>
      <c r="C41" s="3315" t="s">
        <v>504</v>
      </c>
      <c r="D41" s="3280">
        <v>7.0</v>
      </c>
      <c r="E41" s="201" t="s">
        <v>504</v>
      </c>
      <c r="F41" s="3285">
        <v>19.0</v>
      </c>
      <c r="G41" s="3315" t="s">
        <v>90</v>
      </c>
      <c r="H41" s="3280">
        <v>24.0</v>
      </c>
      <c r="I41" s="3315" t="s">
        <v>191</v>
      </c>
      <c r="J41" s="3280">
        <v>24.0</v>
      </c>
      <c r="K41" s="3315" t="s">
        <v>74</v>
      </c>
      <c r="L41" s="3280">
        <v>23.0</v>
      </c>
      <c r="M41" s="3315" t="s">
        <v>145</v>
      </c>
      <c r="N41" s="3280">
        <v>19.0</v>
      </c>
      <c r="O41" s="3315" t="s">
        <v>229</v>
      </c>
      <c r="P41" s="3280">
        <v>29.0</v>
      </c>
      <c r="Q41" s="3315" t="s">
        <v>66</v>
      </c>
      <c r="R41" s="3285">
        <v>23.0</v>
      </c>
      <c r="S41" s="3315" t="s">
        <v>90</v>
      </c>
      <c r="T41" s="3280">
        <v>24.0</v>
      </c>
      <c r="U41" s="3315" t="s">
        <v>191</v>
      </c>
      <c r="V41" s="3280">
        <v>24.0</v>
      </c>
      <c r="W41" s="3315" t="s">
        <v>74</v>
      </c>
      <c r="X41" s="3280">
        <v>23.0</v>
      </c>
      <c r="Y41" s="3315" t="s">
        <v>145</v>
      </c>
      <c r="Z41" s="3280">
        <v>19.0</v>
      </c>
      <c r="AA41" s="3311">
        <v>39.0</v>
      </c>
      <c r="AB41" s="3312">
        <v>34.0</v>
      </c>
      <c r="AC41" s="3312" t="s">
        <v>504</v>
      </c>
    </row>
    <row r="42">
      <c r="A42" s="3167">
        <v>35.0</v>
      </c>
      <c r="B42" s="3223" t="s">
        <v>6199</v>
      </c>
      <c r="C42" s="3315" t="s">
        <v>504</v>
      </c>
      <c r="D42" s="3280">
        <v>7.0</v>
      </c>
      <c r="E42" s="201" t="s">
        <v>504</v>
      </c>
      <c r="F42" s="3285">
        <v>19.0</v>
      </c>
      <c r="G42" s="3315" t="s">
        <v>173</v>
      </c>
      <c r="H42" s="3280">
        <v>24.0</v>
      </c>
      <c r="I42" s="3315" t="s">
        <v>166</v>
      </c>
      <c r="J42" s="3280">
        <v>24.0</v>
      </c>
      <c r="K42" s="3315" t="s">
        <v>205</v>
      </c>
      <c r="L42" s="3280">
        <v>23.0</v>
      </c>
      <c r="M42" s="3315" t="s">
        <v>90</v>
      </c>
      <c r="N42" s="3280">
        <v>19.0</v>
      </c>
      <c r="O42" s="3315" t="s">
        <v>66</v>
      </c>
      <c r="P42" s="3280">
        <v>29.0</v>
      </c>
      <c r="Q42" s="3315" t="s">
        <v>90</v>
      </c>
      <c r="R42" s="3285">
        <v>23.0</v>
      </c>
      <c r="S42" s="3315" t="s">
        <v>173</v>
      </c>
      <c r="T42" s="3280">
        <v>24.0</v>
      </c>
      <c r="U42" s="3315" t="s">
        <v>166</v>
      </c>
      <c r="V42" s="3280">
        <v>24.0</v>
      </c>
      <c r="W42" s="3315" t="s">
        <v>205</v>
      </c>
      <c r="X42" s="3280">
        <v>23.0</v>
      </c>
      <c r="Y42" s="3315" t="s">
        <v>90</v>
      </c>
      <c r="Z42" s="3280">
        <v>19.0</v>
      </c>
      <c r="AA42" s="3311">
        <v>40.0</v>
      </c>
      <c r="AB42" s="3312">
        <v>35.0</v>
      </c>
      <c r="AC42" s="3312">
        <v>31.0</v>
      </c>
    </row>
    <row r="43">
      <c r="A43" s="3167">
        <v>36.0</v>
      </c>
      <c r="B43" s="3223" t="s">
        <v>6200</v>
      </c>
      <c r="C43" s="3315" t="s">
        <v>504</v>
      </c>
      <c r="D43" s="3280">
        <v>7.0</v>
      </c>
      <c r="E43" s="201" t="s">
        <v>504</v>
      </c>
      <c r="F43" s="3285">
        <v>19.0</v>
      </c>
      <c r="G43" s="3315" t="s">
        <v>145</v>
      </c>
      <c r="H43" s="3280">
        <v>24.0</v>
      </c>
      <c r="I43" s="3315" t="s">
        <v>79</v>
      </c>
      <c r="J43" s="3280">
        <v>24.0</v>
      </c>
      <c r="K43" s="3315" t="s">
        <v>191</v>
      </c>
      <c r="L43" s="3280">
        <v>23.0</v>
      </c>
      <c r="M43" s="3315" t="s">
        <v>66</v>
      </c>
      <c r="N43" s="3280">
        <v>19.0</v>
      </c>
      <c r="O43" s="3315" t="s">
        <v>58</v>
      </c>
      <c r="P43" s="3280">
        <v>29.0</v>
      </c>
      <c r="Q43" s="3315" t="s">
        <v>229</v>
      </c>
      <c r="R43" s="3285">
        <v>23.0</v>
      </c>
      <c r="S43" s="3315" t="s">
        <v>145</v>
      </c>
      <c r="T43" s="3280">
        <v>24.0</v>
      </c>
      <c r="U43" s="3315" t="s">
        <v>79</v>
      </c>
      <c r="V43" s="3280">
        <v>24.0</v>
      </c>
      <c r="W43" s="3315" t="s">
        <v>191</v>
      </c>
      <c r="X43" s="3280">
        <v>23.0</v>
      </c>
      <c r="Y43" s="3315" t="s">
        <v>66</v>
      </c>
      <c r="Z43" s="3280">
        <v>19.0</v>
      </c>
      <c r="AA43" s="3311">
        <v>41.0</v>
      </c>
      <c r="AB43" s="3312">
        <v>36.0</v>
      </c>
      <c r="AC43" s="3312">
        <v>10.0</v>
      </c>
    </row>
    <row r="44">
      <c r="A44" s="3167">
        <v>37.0</v>
      </c>
      <c r="B44" s="3213" t="s">
        <v>6201</v>
      </c>
      <c r="C44" s="3315" t="s">
        <v>504</v>
      </c>
      <c r="D44" s="3280">
        <v>7.0</v>
      </c>
      <c r="E44" s="201" t="s">
        <v>504</v>
      </c>
      <c r="F44" s="3285">
        <v>19.0</v>
      </c>
      <c r="G44" s="3315" t="s">
        <v>145</v>
      </c>
      <c r="H44" s="3280">
        <v>24.0</v>
      </c>
      <c r="I44" s="3315" t="s">
        <v>191</v>
      </c>
      <c r="J44" s="3280">
        <v>24.0</v>
      </c>
      <c r="K44" s="3315" t="s">
        <v>74</v>
      </c>
      <c r="L44" s="3280">
        <v>23.0</v>
      </c>
      <c r="M44" s="3315" t="s">
        <v>145</v>
      </c>
      <c r="N44" s="3280">
        <v>19.0</v>
      </c>
      <c r="O44" s="3315" t="s">
        <v>229</v>
      </c>
      <c r="P44" s="3280">
        <v>29.0</v>
      </c>
      <c r="Q44" s="3315" t="s">
        <v>66</v>
      </c>
      <c r="R44" s="3285">
        <v>23.0</v>
      </c>
      <c r="S44" s="3315" t="s">
        <v>145</v>
      </c>
      <c r="T44" s="3280">
        <v>24.0</v>
      </c>
      <c r="U44" s="3315" t="s">
        <v>191</v>
      </c>
      <c r="V44" s="3280">
        <v>24.0</v>
      </c>
      <c r="W44" s="3315" t="s">
        <v>74</v>
      </c>
      <c r="X44" s="3280">
        <v>23.0</v>
      </c>
      <c r="Y44" s="3315" t="s">
        <v>145</v>
      </c>
      <c r="Z44" s="3280">
        <v>19.0</v>
      </c>
      <c r="AA44" s="3311">
        <v>42.0</v>
      </c>
      <c r="AB44" s="3312">
        <v>37.0</v>
      </c>
      <c r="AC44" s="3312">
        <v>50.0</v>
      </c>
    </row>
    <row r="45">
      <c r="A45" s="3167">
        <v>38.0</v>
      </c>
      <c r="B45" s="3223" t="s">
        <v>6202</v>
      </c>
      <c r="C45" s="3315" t="s">
        <v>504</v>
      </c>
      <c r="D45" s="3280">
        <v>7.0</v>
      </c>
      <c r="E45" s="201" t="s">
        <v>504</v>
      </c>
      <c r="F45" s="3285">
        <v>19.0</v>
      </c>
      <c r="G45" s="3315" t="s">
        <v>90</v>
      </c>
      <c r="H45" s="3280">
        <v>24.0</v>
      </c>
      <c r="I45" s="3315" t="s">
        <v>191</v>
      </c>
      <c r="J45" s="3280">
        <v>24.0</v>
      </c>
      <c r="K45" s="3315" t="s">
        <v>74</v>
      </c>
      <c r="L45" s="3280">
        <v>23.0</v>
      </c>
      <c r="M45" s="3315" t="s">
        <v>145</v>
      </c>
      <c r="N45" s="3280">
        <v>19.0</v>
      </c>
      <c r="O45" s="3315" t="s">
        <v>229</v>
      </c>
      <c r="P45" s="3280">
        <v>29.0</v>
      </c>
      <c r="Q45" s="3315" t="s">
        <v>66</v>
      </c>
      <c r="R45" s="3285">
        <v>23.0</v>
      </c>
      <c r="S45" s="3315" t="s">
        <v>90</v>
      </c>
      <c r="T45" s="3280">
        <v>24.0</v>
      </c>
      <c r="U45" s="3315" t="s">
        <v>191</v>
      </c>
      <c r="V45" s="3280">
        <v>24.0</v>
      </c>
      <c r="W45" s="3315" t="s">
        <v>74</v>
      </c>
      <c r="X45" s="3280">
        <v>23.0</v>
      </c>
      <c r="Y45" s="3315" t="s">
        <v>145</v>
      </c>
      <c r="Z45" s="3280">
        <v>19.0</v>
      </c>
      <c r="AA45" s="3311">
        <v>43.0</v>
      </c>
      <c r="AB45" s="3312">
        <v>38.0</v>
      </c>
      <c r="AC45" s="3312">
        <v>48.0</v>
      </c>
    </row>
    <row r="46">
      <c r="A46" s="3167">
        <v>39.0</v>
      </c>
      <c r="B46" s="3223" t="s">
        <v>6203</v>
      </c>
      <c r="C46" s="3315" t="s">
        <v>504</v>
      </c>
      <c r="D46" s="3280">
        <v>7.0</v>
      </c>
      <c r="E46" s="201" t="s">
        <v>504</v>
      </c>
      <c r="F46" s="3285">
        <v>19.0</v>
      </c>
      <c r="G46" s="3315" t="s">
        <v>173</v>
      </c>
      <c r="H46" s="3280">
        <v>24.0</v>
      </c>
      <c r="I46" s="3315" t="s">
        <v>166</v>
      </c>
      <c r="J46" s="3280">
        <v>24.0</v>
      </c>
      <c r="K46" s="3315" t="s">
        <v>205</v>
      </c>
      <c r="L46" s="3280">
        <v>23.0</v>
      </c>
      <c r="M46" s="3315" t="s">
        <v>90</v>
      </c>
      <c r="N46" s="3280">
        <v>19.0</v>
      </c>
      <c r="O46" s="3315" t="s">
        <v>66</v>
      </c>
      <c r="P46" s="3280">
        <v>29.0</v>
      </c>
      <c r="Q46" s="3315" t="s">
        <v>145</v>
      </c>
      <c r="R46" s="3285">
        <v>23.0</v>
      </c>
      <c r="S46" s="3315" t="s">
        <v>173</v>
      </c>
      <c r="T46" s="3280">
        <v>24.0</v>
      </c>
      <c r="U46" s="3315" t="s">
        <v>166</v>
      </c>
      <c r="V46" s="3280">
        <v>24.0</v>
      </c>
      <c r="W46" s="3315" t="s">
        <v>205</v>
      </c>
      <c r="X46" s="3280">
        <v>23.0</v>
      </c>
      <c r="Y46" s="3315" t="s">
        <v>90</v>
      </c>
      <c r="Z46" s="3280">
        <v>19.0</v>
      </c>
      <c r="AA46" s="3311">
        <v>44.0</v>
      </c>
      <c r="AB46" s="3312">
        <v>39.0</v>
      </c>
      <c r="AC46" s="3312">
        <v>26.0</v>
      </c>
    </row>
    <row r="47">
      <c r="A47" s="3167">
        <v>40.0</v>
      </c>
      <c r="B47" s="3233" t="s">
        <v>6204</v>
      </c>
      <c r="C47" s="3315" t="s">
        <v>504</v>
      </c>
      <c r="D47" s="3280">
        <v>7.0</v>
      </c>
      <c r="E47" s="201" t="s">
        <v>504</v>
      </c>
      <c r="F47" s="3285">
        <v>19.0</v>
      </c>
      <c r="G47" s="3315" t="s">
        <v>90</v>
      </c>
      <c r="H47" s="3280">
        <v>24.0</v>
      </c>
      <c r="I47" s="3315" t="s">
        <v>191</v>
      </c>
      <c r="J47" s="3280">
        <v>24.0</v>
      </c>
      <c r="K47" s="3315" t="s">
        <v>74</v>
      </c>
      <c r="L47" s="3280">
        <v>23.0</v>
      </c>
      <c r="M47" s="3315" t="s">
        <v>145</v>
      </c>
      <c r="N47" s="3280">
        <v>19.0</v>
      </c>
      <c r="O47" s="3315" t="s">
        <v>229</v>
      </c>
      <c r="P47" s="3280">
        <v>29.0</v>
      </c>
      <c r="Q47" s="3315" t="s">
        <v>66</v>
      </c>
      <c r="R47" s="3285">
        <v>23.0</v>
      </c>
      <c r="S47" s="3315" t="s">
        <v>90</v>
      </c>
      <c r="T47" s="3280">
        <v>24.0</v>
      </c>
      <c r="U47" s="3315" t="s">
        <v>191</v>
      </c>
      <c r="V47" s="3280">
        <v>24.0</v>
      </c>
      <c r="W47" s="3315" t="s">
        <v>74</v>
      </c>
      <c r="X47" s="3280">
        <v>23.0</v>
      </c>
      <c r="Y47" s="3315" t="s">
        <v>145</v>
      </c>
      <c r="Z47" s="3280">
        <v>19.0</v>
      </c>
      <c r="AA47" s="3311">
        <v>45.0</v>
      </c>
      <c r="AB47" s="3312">
        <v>40.0</v>
      </c>
      <c r="AC47" s="3312">
        <v>40.0</v>
      </c>
    </row>
    <row r="48">
      <c r="A48" s="3167">
        <v>41.0</v>
      </c>
      <c r="B48" s="3223" t="s">
        <v>6205</v>
      </c>
      <c r="C48" s="3315" t="s">
        <v>504</v>
      </c>
      <c r="D48" s="3280">
        <v>7.0</v>
      </c>
      <c r="E48" s="201" t="s">
        <v>504</v>
      </c>
      <c r="F48" s="3285">
        <v>19.0</v>
      </c>
      <c r="G48" s="3315" t="s">
        <v>90</v>
      </c>
      <c r="H48" s="3280">
        <v>24.0</v>
      </c>
      <c r="I48" s="3315" t="s">
        <v>191</v>
      </c>
      <c r="J48" s="3280">
        <v>24.0</v>
      </c>
      <c r="K48" s="3315" t="s">
        <v>74</v>
      </c>
      <c r="L48" s="3280">
        <v>23.0</v>
      </c>
      <c r="M48" s="3315" t="s">
        <v>145</v>
      </c>
      <c r="N48" s="3280">
        <v>19.0</v>
      </c>
      <c r="O48" s="3315" t="s">
        <v>229</v>
      </c>
      <c r="P48" s="3280">
        <v>29.0</v>
      </c>
      <c r="Q48" s="3315" t="s">
        <v>66</v>
      </c>
      <c r="R48" s="3285">
        <v>23.0</v>
      </c>
      <c r="S48" s="3315" t="s">
        <v>90</v>
      </c>
      <c r="T48" s="3280">
        <v>24.0</v>
      </c>
      <c r="U48" s="3315" t="s">
        <v>191</v>
      </c>
      <c r="V48" s="3280">
        <v>24.0</v>
      </c>
      <c r="W48" s="3315" t="s">
        <v>74</v>
      </c>
      <c r="X48" s="3280">
        <v>23.0</v>
      </c>
      <c r="Y48" s="3315" t="s">
        <v>145</v>
      </c>
      <c r="Z48" s="3280">
        <v>19.0</v>
      </c>
      <c r="AA48" s="3311">
        <v>46.0</v>
      </c>
      <c r="AB48" s="3312">
        <v>41.0</v>
      </c>
      <c r="AC48" s="3312">
        <v>32.0</v>
      </c>
    </row>
    <row r="49">
      <c r="A49" s="3167">
        <v>42.0</v>
      </c>
      <c r="B49" s="3223" t="s">
        <v>5726</v>
      </c>
      <c r="C49" s="3315" t="s">
        <v>504</v>
      </c>
      <c r="D49" s="3280">
        <v>7.0</v>
      </c>
      <c r="E49" s="201" t="s">
        <v>504</v>
      </c>
      <c r="F49" s="3285">
        <v>19.0</v>
      </c>
      <c r="G49" s="3315" t="s">
        <v>145</v>
      </c>
      <c r="H49" s="3280">
        <v>24.0</v>
      </c>
      <c r="I49" s="3315" t="s">
        <v>79</v>
      </c>
      <c r="J49" s="3280">
        <v>24.0</v>
      </c>
      <c r="K49" s="3315" t="s">
        <v>191</v>
      </c>
      <c r="L49" s="3280">
        <v>23.0</v>
      </c>
      <c r="M49" s="3315" t="s">
        <v>66</v>
      </c>
      <c r="N49" s="3280">
        <v>19.0</v>
      </c>
      <c r="O49" s="3315" t="s">
        <v>58</v>
      </c>
      <c r="P49" s="3280">
        <v>29.0</v>
      </c>
      <c r="Q49" s="3315" t="s">
        <v>229</v>
      </c>
      <c r="R49" s="3285">
        <v>23.0</v>
      </c>
      <c r="S49" s="3315" t="s">
        <v>145</v>
      </c>
      <c r="T49" s="3280">
        <v>24.0</v>
      </c>
      <c r="U49" s="3315" t="s">
        <v>79</v>
      </c>
      <c r="V49" s="3280">
        <v>24.0</v>
      </c>
      <c r="W49" s="3315" t="s">
        <v>191</v>
      </c>
      <c r="X49" s="3280">
        <v>23.0</v>
      </c>
      <c r="Y49" s="3315" t="s">
        <v>66</v>
      </c>
      <c r="Z49" s="3280">
        <v>19.0</v>
      </c>
      <c r="AA49" s="3311">
        <v>47.0</v>
      </c>
      <c r="AB49" s="3312">
        <v>42.0</v>
      </c>
      <c r="AC49" s="3312">
        <v>36.0</v>
      </c>
    </row>
    <row r="50">
      <c r="A50" s="3167">
        <v>43.0</v>
      </c>
      <c r="B50" s="3223" t="s">
        <v>6206</v>
      </c>
      <c r="C50" s="3315" t="s">
        <v>504</v>
      </c>
      <c r="D50" s="3280">
        <v>7.0</v>
      </c>
      <c r="E50" s="201" t="s">
        <v>504</v>
      </c>
      <c r="F50" s="3285">
        <v>19.0</v>
      </c>
      <c r="G50" s="3315" t="s">
        <v>145</v>
      </c>
      <c r="H50" s="3280">
        <v>24.0</v>
      </c>
      <c r="I50" s="3315" t="s">
        <v>79</v>
      </c>
      <c r="J50" s="3280">
        <v>24.0</v>
      </c>
      <c r="K50" s="3315" t="s">
        <v>191</v>
      </c>
      <c r="L50" s="3280">
        <v>23.0</v>
      </c>
      <c r="M50" s="3315" t="s">
        <v>66</v>
      </c>
      <c r="N50" s="3280">
        <v>19.0</v>
      </c>
      <c r="O50" s="3315" t="s">
        <v>58</v>
      </c>
      <c r="P50" s="3280">
        <v>29.0</v>
      </c>
      <c r="Q50" s="3315" t="s">
        <v>229</v>
      </c>
      <c r="R50" s="3285">
        <v>23.0</v>
      </c>
      <c r="S50" s="3315" t="s">
        <v>145</v>
      </c>
      <c r="T50" s="3280">
        <v>24.0</v>
      </c>
      <c r="U50" s="3315" t="s">
        <v>79</v>
      </c>
      <c r="V50" s="3280">
        <v>24.0</v>
      </c>
      <c r="W50" s="3315" t="s">
        <v>191</v>
      </c>
      <c r="X50" s="3280">
        <v>23.0</v>
      </c>
      <c r="Y50" s="3315" t="s">
        <v>66</v>
      </c>
      <c r="Z50" s="3280">
        <v>19.0</v>
      </c>
      <c r="AA50" s="3311">
        <v>48.0</v>
      </c>
      <c r="AB50" s="3312">
        <v>43.0</v>
      </c>
      <c r="AC50" s="3312">
        <v>17.0</v>
      </c>
    </row>
    <row r="51">
      <c r="A51" s="3167">
        <v>44.0</v>
      </c>
      <c r="B51" s="3223" t="s">
        <v>6207</v>
      </c>
      <c r="C51" s="3315" t="s">
        <v>504</v>
      </c>
      <c r="D51" s="3280">
        <v>7.0</v>
      </c>
      <c r="E51" s="201" t="s">
        <v>504</v>
      </c>
      <c r="F51" s="3285">
        <v>19.0</v>
      </c>
      <c r="G51" s="3315" t="s">
        <v>90</v>
      </c>
      <c r="H51" s="3280">
        <v>24.0</v>
      </c>
      <c r="I51" s="3315" t="s">
        <v>191</v>
      </c>
      <c r="J51" s="3280">
        <v>24.0</v>
      </c>
      <c r="K51" s="3315" t="s">
        <v>74</v>
      </c>
      <c r="L51" s="3280">
        <v>23.0</v>
      </c>
      <c r="M51" s="3315" t="s">
        <v>145</v>
      </c>
      <c r="N51" s="3280">
        <v>19.0</v>
      </c>
      <c r="O51" s="3315" t="s">
        <v>229</v>
      </c>
      <c r="P51" s="3280">
        <v>29.0</v>
      </c>
      <c r="Q51" s="3315" t="s">
        <v>66</v>
      </c>
      <c r="R51" s="3285">
        <v>23.0</v>
      </c>
      <c r="S51" s="3315" t="s">
        <v>90</v>
      </c>
      <c r="T51" s="3280">
        <v>24.0</v>
      </c>
      <c r="U51" s="3315" t="s">
        <v>191</v>
      </c>
      <c r="V51" s="3280">
        <v>24.0</v>
      </c>
      <c r="W51" s="3315" t="s">
        <v>74</v>
      </c>
      <c r="X51" s="3280">
        <v>23.0</v>
      </c>
      <c r="Y51" s="3315" t="s">
        <v>145</v>
      </c>
      <c r="Z51" s="3280">
        <v>19.0</v>
      </c>
      <c r="AA51" s="3311">
        <v>49.0</v>
      </c>
      <c r="AB51" s="3312">
        <v>44.0</v>
      </c>
      <c r="AC51" s="3312" t="s">
        <v>504</v>
      </c>
    </row>
    <row r="52">
      <c r="A52" s="3167">
        <v>45.0</v>
      </c>
      <c r="B52" s="3223" t="s">
        <v>6208</v>
      </c>
      <c r="C52" s="3315" t="s">
        <v>504</v>
      </c>
      <c r="D52" s="3280">
        <v>7.0</v>
      </c>
      <c r="E52" s="201" t="s">
        <v>504</v>
      </c>
      <c r="F52" s="3285">
        <v>19.0</v>
      </c>
      <c r="G52" s="3315" t="s">
        <v>191</v>
      </c>
      <c r="H52" s="3280">
        <v>24.0</v>
      </c>
      <c r="I52" s="3315" t="s">
        <v>191</v>
      </c>
      <c r="J52" s="3280">
        <v>24.0</v>
      </c>
      <c r="K52" s="3315" t="s">
        <v>173</v>
      </c>
      <c r="L52" s="3280">
        <v>23.0</v>
      </c>
      <c r="M52" s="3315" t="s">
        <v>173</v>
      </c>
      <c r="N52" s="3280">
        <v>19.0</v>
      </c>
      <c r="O52" s="3315" t="s">
        <v>229</v>
      </c>
      <c r="P52" s="3280">
        <v>29.0</v>
      </c>
      <c r="Q52" s="3315" t="s">
        <v>66</v>
      </c>
      <c r="R52" s="3285">
        <v>23.0</v>
      </c>
      <c r="S52" s="3315" t="s">
        <v>191</v>
      </c>
      <c r="T52" s="3280">
        <v>24.0</v>
      </c>
      <c r="U52" s="3315" t="s">
        <v>191</v>
      </c>
      <c r="V52" s="3280">
        <v>24.0</v>
      </c>
      <c r="W52" s="3315" t="s">
        <v>173</v>
      </c>
      <c r="X52" s="3280">
        <v>23.0</v>
      </c>
      <c r="Y52" s="3315" t="s">
        <v>173</v>
      </c>
      <c r="Z52" s="3280">
        <v>19.0</v>
      </c>
      <c r="AA52" s="3311">
        <v>50.0</v>
      </c>
      <c r="AB52" s="3312">
        <v>45.0</v>
      </c>
      <c r="AC52" s="3312">
        <v>39.0</v>
      </c>
    </row>
    <row r="53">
      <c r="A53" s="3167">
        <v>46.0</v>
      </c>
      <c r="B53" s="3223" t="s">
        <v>6209</v>
      </c>
      <c r="C53" s="3315" t="s">
        <v>504</v>
      </c>
      <c r="D53" s="3280">
        <v>7.0</v>
      </c>
      <c r="E53" s="201" t="s">
        <v>504</v>
      </c>
      <c r="F53" s="3285">
        <v>19.0</v>
      </c>
      <c r="G53" s="3315" t="s">
        <v>191</v>
      </c>
      <c r="H53" s="3280">
        <v>24.0</v>
      </c>
      <c r="I53" s="3315" t="s">
        <v>191</v>
      </c>
      <c r="J53" s="3280">
        <v>24.0</v>
      </c>
      <c r="K53" s="3315" t="s">
        <v>191</v>
      </c>
      <c r="L53" s="3280">
        <v>23.0</v>
      </c>
      <c r="M53" s="3315" t="s">
        <v>191</v>
      </c>
      <c r="N53" s="3280">
        <v>19.0</v>
      </c>
      <c r="O53" s="3315" t="s">
        <v>191</v>
      </c>
      <c r="P53" s="3280">
        <v>29.0</v>
      </c>
      <c r="Q53" s="3315" t="s">
        <v>191</v>
      </c>
      <c r="R53" s="3285">
        <v>23.0</v>
      </c>
      <c r="S53" s="3315" t="s">
        <v>191</v>
      </c>
      <c r="T53" s="3280">
        <v>24.0</v>
      </c>
      <c r="U53" s="3315" t="s">
        <v>191</v>
      </c>
      <c r="V53" s="3280">
        <v>24.0</v>
      </c>
      <c r="W53" s="3315" t="s">
        <v>191</v>
      </c>
      <c r="X53" s="3280">
        <v>23.0</v>
      </c>
      <c r="Y53" s="3315" t="s">
        <v>191</v>
      </c>
      <c r="Z53" s="3280">
        <v>19.0</v>
      </c>
      <c r="AA53" s="3311">
        <v>51.0</v>
      </c>
      <c r="AB53" s="3312">
        <v>46.0</v>
      </c>
      <c r="AC53" s="3312">
        <v>47.0</v>
      </c>
    </row>
    <row r="54">
      <c r="A54" s="3167">
        <v>47.0</v>
      </c>
      <c r="B54" s="3223" t="s">
        <v>6210</v>
      </c>
      <c r="C54" s="3315" t="s">
        <v>504</v>
      </c>
      <c r="D54" s="3280">
        <v>7.0</v>
      </c>
      <c r="E54" s="201" t="s">
        <v>504</v>
      </c>
      <c r="F54" s="3285">
        <v>19.0</v>
      </c>
      <c r="G54" s="3315" t="s">
        <v>173</v>
      </c>
      <c r="H54" s="3280">
        <v>24.0</v>
      </c>
      <c r="I54" s="3315" t="s">
        <v>173</v>
      </c>
      <c r="J54" s="3280">
        <v>24.0</v>
      </c>
      <c r="K54" s="3315" t="s">
        <v>191</v>
      </c>
      <c r="L54" s="3280">
        <v>23.0</v>
      </c>
      <c r="M54" s="3315" t="s">
        <v>79</v>
      </c>
      <c r="N54" s="3280">
        <v>19.0</v>
      </c>
      <c r="O54" s="3315" t="s">
        <v>229</v>
      </c>
      <c r="P54" s="3280">
        <v>29.0</v>
      </c>
      <c r="Q54" s="3315" t="s">
        <v>229</v>
      </c>
      <c r="R54" s="3285">
        <v>23.0</v>
      </c>
      <c r="S54" s="3315" t="s">
        <v>173</v>
      </c>
      <c r="T54" s="3280">
        <v>24.0</v>
      </c>
      <c r="U54" s="3315" t="s">
        <v>173</v>
      </c>
      <c r="V54" s="3280">
        <v>24.0</v>
      </c>
      <c r="W54" s="3315" t="s">
        <v>191</v>
      </c>
      <c r="X54" s="3280">
        <v>23.0</v>
      </c>
      <c r="Y54" s="3315" t="s">
        <v>79</v>
      </c>
      <c r="Z54" s="3280">
        <v>19.0</v>
      </c>
      <c r="AA54" s="3311">
        <v>52.0</v>
      </c>
      <c r="AB54" s="3312">
        <v>47.0</v>
      </c>
      <c r="AC54" s="3312">
        <v>41.0</v>
      </c>
    </row>
    <row r="55">
      <c r="A55" s="3167">
        <v>48.0</v>
      </c>
      <c r="B55" s="3223" t="s">
        <v>6215</v>
      </c>
      <c r="C55" s="3315" t="s">
        <v>504</v>
      </c>
      <c r="D55" s="3280">
        <v>7.0</v>
      </c>
      <c r="E55" s="201" t="s">
        <v>504</v>
      </c>
      <c r="F55" s="3285">
        <v>19.0</v>
      </c>
      <c r="G55" s="3315" t="s">
        <v>90</v>
      </c>
      <c r="H55" s="3280">
        <v>24.0</v>
      </c>
      <c r="I55" s="3315" t="s">
        <v>191</v>
      </c>
      <c r="J55" s="3280">
        <v>24.0</v>
      </c>
      <c r="K55" s="3315" t="s">
        <v>191</v>
      </c>
      <c r="L55" s="3280">
        <v>23.0</v>
      </c>
      <c r="M55" s="3315" t="s">
        <v>173</v>
      </c>
      <c r="N55" s="3280">
        <v>19.0</v>
      </c>
      <c r="O55" s="3315" t="s">
        <v>173</v>
      </c>
      <c r="P55" s="3280">
        <v>29.0</v>
      </c>
      <c r="Q55" s="3315" t="s">
        <v>145</v>
      </c>
      <c r="R55" s="3285">
        <v>23.0</v>
      </c>
      <c r="S55" s="3315" t="s">
        <v>90</v>
      </c>
      <c r="T55" s="3280">
        <v>24.0</v>
      </c>
      <c r="U55" s="3315" t="s">
        <v>191</v>
      </c>
      <c r="V55" s="3280">
        <v>24.0</v>
      </c>
      <c r="W55" s="3315" t="s">
        <v>191</v>
      </c>
      <c r="X55" s="3280">
        <v>23.0</v>
      </c>
      <c r="Y55" s="3315" t="s">
        <v>173</v>
      </c>
      <c r="Z55" s="3280">
        <v>19.0</v>
      </c>
      <c r="AA55" s="3311">
        <v>53.0</v>
      </c>
      <c r="AB55" s="3312">
        <v>48.0</v>
      </c>
      <c r="AC55" s="3312">
        <v>6.0</v>
      </c>
    </row>
    <row r="56">
      <c r="A56" s="3167">
        <v>49.0</v>
      </c>
      <c r="B56" s="3241" t="s">
        <v>6216</v>
      </c>
      <c r="C56" s="3315" t="s">
        <v>504</v>
      </c>
      <c r="D56" s="3280">
        <v>7.0</v>
      </c>
      <c r="E56" s="201" t="s">
        <v>504</v>
      </c>
      <c r="F56" s="3285">
        <v>19.0</v>
      </c>
      <c r="G56" s="3315" t="s">
        <v>173</v>
      </c>
      <c r="H56" s="3280">
        <v>24.0</v>
      </c>
      <c r="I56" s="3315" t="s">
        <v>191</v>
      </c>
      <c r="J56" s="3280">
        <v>24.0</v>
      </c>
      <c r="K56" s="3315" t="s">
        <v>173</v>
      </c>
      <c r="L56" s="3280">
        <v>23.0</v>
      </c>
      <c r="M56" s="3315" t="s">
        <v>173</v>
      </c>
      <c r="N56" s="3280">
        <v>19.0</v>
      </c>
      <c r="O56" s="3315" t="s">
        <v>229</v>
      </c>
      <c r="P56" s="3280">
        <v>29.0</v>
      </c>
      <c r="Q56" s="3315" t="s">
        <v>66</v>
      </c>
      <c r="R56" s="3285">
        <v>23.0</v>
      </c>
      <c r="S56" s="3315" t="s">
        <v>173</v>
      </c>
      <c r="T56" s="3280">
        <v>24.0</v>
      </c>
      <c r="U56" s="3315" t="s">
        <v>191</v>
      </c>
      <c r="V56" s="3280">
        <v>24.0</v>
      </c>
      <c r="W56" s="3315" t="s">
        <v>173</v>
      </c>
      <c r="X56" s="3280">
        <v>23.0</v>
      </c>
      <c r="Y56" s="3315" t="s">
        <v>173</v>
      </c>
      <c r="Z56" s="3280">
        <v>19.0</v>
      </c>
      <c r="AA56" s="3311">
        <v>54.0</v>
      </c>
      <c r="AB56" s="3312">
        <v>49.0</v>
      </c>
      <c r="AC56" s="3312">
        <v>12.0</v>
      </c>
    </row>
    <row r="57">
      <c r="A57" s="3167">
        <v>50.0</v>
      </c>
      <c r="B57" s="3213" t="s">
        <v>6217</v>
      </c>
      <c r="C57" s="3315" t="s">
        <v>504</v>
      </c>
      <c r="D57" s="3280">
        <v>7.0</v>
      </c>
      <c r="E57" s="201" t="s">
        <v>504</v>
      </c>
      <c r="F57" s="3285">
        <v>19.0</v>
      </c>
      <c r="G57" s="3315" t="s">
        <v>173</v>
      </c>
      <c r="H57" s="3280">
        <v>24.0</v>
      </c>
      <c r="I57" s="3315" t="s">
        <v>166</v>
      </c>
      <c r="J57" s="3280">
        <v>24.0</v>
      </c>
      <c r="K57" s="3315" t="s">
        <v>205</v>
      </c>
      <c r="L57" s="3280">
        <v>23.0</v>
      </c>
      <c r="M57" s="3315" t="s">
        <v>90</v>
      </c>
      <c r="N57" s="3280">
        <v>19.0</v>
      </c>
      <c r="O57" s="3315" t="s">
        <v>229</v>
      </c>
      <c r="P57" s="3280">
        <v>29.0</v>
      </c>
      <c r="Q57" s="3315" t="s">
        <v>145</v>
      </c>
      <c r="R57" s="3285">
        <v>23.0</v>
      </c>
      <c r="S57" s="3315" t="s">
        <v>173</v>
      </c>
      <c r="T57" s="3280">
        <v>24.0</v>
      </c>
      <c r="U57" s="3315" t="s">
        <v>166</v>
      </c>
      <c r="V57" s="3280">
        <v>24.0</v>
      </c>
      <c r="W57" s="3315" t="s">
        <v>205</v>
      </c>
      <c r="X57" s="3280">
        <v>23.0</v>
      </c>
      <c r="Y57" s="3315" t="s">
        <v>90</v>
      </c>
      <c r="Z57" s="3280">
        <v>19.0</v>
      </c>
      <c r="AA57" s="3311">
        <v>55.0</v>
      </c>
      <c r="AB57" s="3312">
        <v>50.0</v>
      </c>
      <c r="AC57" s="3312">
        <v>34.0</v>
      </c>
    </row>
    <row r="58">
      <c r="A58" s="3167">
        <v>51.0</v>
      </c>
      <c r="B58" s="3223" t="s">
        <v>6218</v>
      </c>
      <c r="C58" s="3315" t="s">
        <v>504</v>
      </c>
      <c r="D58" s="3280">
        <v>7.0</v>
      </c>
      <c r="E58" s="201" t="s">
        <v>504</v>
      </c>
      <c r="F58" s="3285">
        <v>19.0</v>
      </c>
      <c r="G58" s="3315" t="s">
        <v>90</v>
      </c>
      <c r="H58" s="3280">
        <v>24.0</v>
      </c>
      <c r="I58" s="3315" t="s">
        <v>191</v>
      </c>
      <c r="J58" s="3280">
        <v>24.0</v>
      </c>
      <c r="K58" s="3315" t="s">
        <v>74</v>
      </c>
      <c r="L58" s="3280">
        <v>23.0</v>
      </c>
      <c r="M58" s="3315" t="s">
        <v>145</v>
      </c>
      <c r="N58" s="3280">
        <v>19.0</v>
      </c>
      <c r="O58" s="3315" t="s">
        <v>229</v>
      </c>
      <c r="P58" s="3280">
        <v>29.0</v>
      </c>
      <c r="Q58" s="3315" t="s">
        <v>66</v>
      </c>
      <c r="R58" s="3285">
        <v>23.0</v>
      </c>
      <c r="S58" s="3315" t="s">
        <v>90</v>
      </c>
      <c r="T58" s="3280">
        <v>24.0</v>
      </c>
      <c r="U58" s="3315" t="s">
        <v>191</v>
      </c>
      <c r="V58" s="3280">
        <v>24.0</v>
      </c>
      <c r="W58" s="3315" t="s">
        <v>74</v>
      </c>
      <c r="X58" s="3280">
        <v>23.0</v>
      </c>
      <c r="Y58" s="3315" t="s">
        <v>145</v>
      </c>
      <c r="Z58" s="3280">
        <v>19.0</v>
      </c>
      <c r="AA58" s="3311">
        <v>56.0</v>
      </c>
      <c r="AB58" s="3312">
        <v>69.0</v>
      </c>
      <c r="AC58" s="3312">
        <v>56.0</v>
      </c>
    </row>
    <row r="59">
      <c r="A59" s="3167">
        <v>52.0</v>
      </c>
      <c r="B59" s="3223" t="s">
        <v>6221</v>
      </c>
      <c r="C59" s="3315" t="s">
        <v>504</v>
      </c>
      <c r="D59" s="3280">
        <v>7.0</v>
      </c>
      <c r="E59" s="201" t="s">
        <v>504</v>
      </c>
      <c r="F59" s="3285">
        <v>19.0</v>
      </c>
      <c r="G59" s="3315" t="s">
        <v>173</v>
      </c>
      <c r="H59" s="3280">
        <v>24.0</v>
      </c>
      <c r="I59" s="3315" t="s">
        <v>166</v>
      </c>
      <c r="J59" s="3280">
        <v>24.0</v>
      </c>
      <c r="K59" s="3315" t="s">
        <v>205</v>
      </c>
      <c r="L59" s="3280">
        <v>23.0</v>
      </c>
      <c r="M59" s="3315" t="s">
        <v>90</v>
      </c>
      <c r="N59" s="3280">
        <v>19.0</v>
      </c>
      <c r="O59" s="3315" t="s">
        <v>66</v>
      </c>
      <c r="P59" s="3280">
        <v>29.0</v>
      </c>
      <c r="Q59" s="3315" t="s">
        <v>229</v>
      </c>
      <c r="R59" s="3285">
        <v>23.0</v>
      </c>
      <c r="S59" s="3315" t="s">
        <v>173</v>
      </c>
      <c r="T59" s="3280">
        <v>24.0</v>
      </c>
      <c r="U59" s="3315" t="s">
        <v>166</v>
      </c>
      <c r="V59" s="3280">
        <v>24.0</v>
      </c>
      <c r="W59" s="3315" t="s">
        <v>205</v>
      </c>
      <c r="X59" s="3280">
        <v>23.0</v>
      </c>
      <c r="Y59" s="3315" t="s">
        <v>90</v>
      </c>
      <c r="Z59" s="3280">
        <v>19.0</v>
      </c>
      <c r="AA59" s="3311">
        <v>57.0</v>
      </c>
      <c r="AB59" s="3312">
        <v>70.0</v>
      </c>
      <c r="AC59" s="3312">
        <v>58.0</v>
      </c>
    </row>
    <row r="60">
      <c r="A60" s="3167">
        <v>53.0</v>
      </c>
      <c r="B60" s="3223" t="s">
        <v>6222</v>
      </c>
      <c r="C60" s="3315" t="s">
        <v>504</v>
      </c>
      <c r="D60" s="3280">
        <v>7.0</v>
      </c>
      <c r="E60" s="201" t="s">
        <v>504</v>
      </c>
      <c r="F60" s="3285">
        <v>19.0</v>
      </c>
      <c r="G60" s="3315" t="s">
        <v>90</v>
      </c>
      <c r="H60" s="3280">
        <v>24.0</v>
      </c>
      <c r="I60" s="3315" t="s">
        <v>191</v>
      </c>
      <c r="J60" s="3280">
        <v>24.0</v>
      </c>
      <c r="K60" s="3315" t="s">
        <v>74</v>
      </c>
      <c r="L60" s="3280">
        <v>23.0</v>
      </c>
      <c r="M60" s="3315" t="s">
        <v>145</v>
      </c>
      <c r="N60" s="3280">
        <v>19.0</v>
      </c>
      <c r="O60" s="3315" t="s">
        <v>229</v>
      </c>
      <c r="P60" s="3280">
        <v>29.0</v>
      </c>
      <c r="Q60" s="3315" t="s">
        <v>229</v>
      </c>
      <c r="R60" s="3285">
        <v>23.0</v>
      </c>
      <c r="S60" s="3315" t="s">
        <v>90</v>
      </c>
      <c r="T60" s="3280">
        <v>24.0</v>
      </c>
      <c r="U60" s="3315" t="s">
        <v>191</v>
      </c>
      <c r="V60" s="3280">
        <v>24.0</v>
      </c>
      <c r="W60" s="3315" t="s">
        <v>74</v>
      </c>
      <c r="X60" s="3280">
        <v>23.0</v>
      </c>
      <c r="Y60" s="3315" t="s">
        <v>145</v>
      </c>
      <c r="Z60" s="3280">
        <v>19.0</v>
      </c>
      <c r="AA60" s="3311">
        <v>58.0</v>
      </c>
      <c r="AB60" s="3312">
        <v>71.0</v>
      </c>
      <c r="AC60" s="3312">
        <v>57.0</v>
      </c>
    </row>
    <row r="61">
      <c r="A61" s="3167">
        <v>54.0</v>
      </c>
      <c r="B61" s="3213" t="s">
        <v>6223</v>
      </c>
      <c r="C61" s="3315" t="s">
        <v>504</v>
      </c>
      <c r="D61" s="3280">
        <v>7.0</v>
      </c>
      <c r="E61" s="201" t="s">
        <v>504</v>
      </c>
      <c r="F61" s="3285">
        <v>19.0</v>
      </c>
      <c r="G61" s="3315" t="s">
        <v>145</v>
      </c>
      <c r="H61" s="3280">
        <v>24.0</v>
      </c>
      <c r="I61" s="3315" t="s">
        <v>79</v>
      </c>
      <c r="J61" s="3280">
        <v>24.0</v>
      </c>
      <c r="K61" s="3315" t="s">
        <v>191</v>
      </c>
      <c r="L61" s="3280">
        <v>23.0</v>
      </c>
      <c r="M61" s="3315" t="s">
        <v>66</v>
      </c>
      <c r="N61" s="3280">
        <v>19.0</v>
      </c>
      <c r="O61" s="3315" t="s">
        <v>58</v>
      </c>
      <c r="P61" s="3280">
        <v>29.0</v>
      </c>
      <c r="Q61" s="3315" t="s">
        <v>229</v>
      </c>
      <c r="R61" s="3285">
        <v>23.0</v>
      </c>
      <c r="S61" s="3315" t="s">
        <v>145</v>
      </c>
      <c r="T61" s="3280">
        <v>24.0</v>
      </c>
      <c r="U61" s="3315" t="s">
        <v>79</v>
      </c>
      <c r="V61" s="3280">
        <v>24.0</v>
      </c>
      <c r="W61" s="3315" t="s">
        <v>191</v>
      </c>
      <c r="X61" s="3280">
        <v>23.0</v>
      </c>
      <c r="Y61" s="3315" t="s">
        <v>66</v>
      </c>
      <c r="Z61" s="3280">
        <v>19.0</v>
      </c>
      <c r="AA61" s="3311">
        <v>59.0</v>
      </c>
      <c r="AB61" s="3312">
        <v>51.0</v>
      </c>
      <c r="AC61" s="3312">
        <v>21.0</v>
      </c>
    </row>
    <row r="62">
      <c r="A62" s="3167">
        <v>55.0</v>
      </c>
      <c r="B62" s="3223" t="s">
        <v>5908</v>
      </c>
      <c r="C62" s="3315" t="s">
        <v>504</v>
      </c>
      <c r="D62" s="3280">
        <v>7.0</v>
      </c>
      <c r="E62" s="201" t="s">
        <v>504</v>
      </c>
      <c r="F62" s="3285">
        <v>19.0</v>
      </c>
      <c r="G62" s="3315" t="s">
        <v>90</v>
      </c>
      <c r="H62" s="3280">
        <v>24.0</v>
      </c>
      <c r="I62" s="3315" t="s">
        <v>191</v>
      </c>
      <c r="J62" s="3280">
        <v>24.0</v>
      </c>
      <c r="K62" s="3315" t="s">
        <v>74</v>
      </c>
      <c r="L62" s="3280">
        <v>23.0</v>
      </c>
      <c r="M62" s="3315" t="s">
        <v>145</v>
      </c>
      <c r="N62" s="3280">
        <v>19.0</v>
      </c>
      <c r="O62" s="3315" t="s">
        <v>229</v>
      </c>
      <c r="P62" s="3280">
        <v>29.0</v>
      </c>
      <c r="Q62" s="3315" t="s">
        <v>66</v>
      </c>
      <c r="R62" s="3285">
        <v>23.0</v>
      </c>
      <c r="S62" s="3315" t="s">
        <v>90</v>
      </c>
      <c r="T62" s="3280">
        <v>24.0</v>
      </c>
      <c r="U62" s="3315" t="s">
        <v>191</v>
      </c>
      <c r="V62" s="3280">
        <v>24.0</v>
      </c>
      <c r="W62" s="3315" t="s">
        <v>74</v>
      </c>
      <c r="X62" s="3280">
        <v>23.0</v>
      </c>
      <c r="Y62" s="3315" t="s">
        <v>145</v>
      </c>
      <c r="Z62" s="3280">
        <v>19.0</v>
      </c>
      <c r="AA62" s="3311">
        <v>60.0</v>
      </c>
      <c r="AB62" s="3312">
        <v>52.0</v>
      </c>
      <c r="AC62" s="3312">
        <v>46.0</v>
      </c>
    </row>
    <row r="63">
      <c r="A63" s="3167">
        <v>56.0</v>
      </c>
      <c r="B63" s="3241" t="s">
        <v>6224</v>
      </c>
      <c r="C63" s="3315" t="s">
        <v>504</v>
      </c>
      <c r="D63" s="3280">
        <v>7.0</v>
      </c>
      <c r="E63" s="201" t="s">
        <v>504</v>
      </c>
      <c r="F63" s="3285">
        <v>19.0</v>
      </c>
      <c r="G63" s="3315" t="s">
        <v>173</v>
      </c>
      <c r="H63" s="3280">
        <v>24.0</v>
      </c>
      <c r="I63" s="3315" t="s">
        <v>166</v>
      </c>
      <c r="J63" s="3280">
        <v>24.0</v>
      </c>
      <c r="K63" s="3315" t="s">
        <v>205</v>
      </c>
      <c r="L63" s="3280">
        <v>23.0</v>
      </c>
      <c r="M63" s="3315" t="s">
        <v>90</v>
      </c>
      <c r="N63" s="3280">
        <v>19.0</v>
      </c>
      <c r="O63" s="3315" t="s">
        <v>66</v>
      </c>
      <c r="P63" s="3280">
        <v>29.0</v>
      </c>
      <c r="Q63" s="3315" t="s">
        <v>145</v>
      </c>
      <c r="R63" s="3285">
        <v>23.0</v>
      </c>
      <c r="S63" s="3315" t="s">
        <v>173</v>
      </c>
      <c r="T63" s="3280">
        <v>24.0</v>
      </c>
      <c r="U63" s="3315" t="s">
        <v>166</v>
      </c>
      <c r="V63" s="3280">
        <v>24.0</v>
      </c>
      <c r="W63" s="3315" t="s">
        <v>205</v>
      </c>
      <c r="X63" s="3280">
        <v>23.0</v>
      </c>
      <c r="Y63" s="3315" t="s">
        <v>90</v>
      </c>
      <c r="Z63" s="3280">
        <v>19.0</v>
      </c>
      <c r="AA63" s="3311">
        <v>61.0</v>
      </c>
      <c r="AB63" s="3312">
        <v>53.0</v>
      </c>
      <c r="AC63" s="3312">
        <v>24.0</v>
      </c>
    </row>
    <row r="64">
      <c r="A64" s="3167">
        <v>57.0</v>
      </c>
      <c r="B64" s="3213" t="s">
        <v>6225</v>
      </c>
      <c r="C64" s="3315" t="s">
        <v>504</v>
      </c>
      <c r="D64" s="3280">
        <v>7.0</v>
      </c>
      <c r="E64" s="201" t="s">
        <v>504</v>
      </c>
      <c r="F64" s="3285">
        <v>19.0</v>
      </c>
      <c r="G64" s="3315" t="s">
        <v>173</v>
      </c>
      <c r="H64" s="3280">
        <v>24.0</v>
      </c>
      <c r="I64" s="3315" t="s">
        <v>206</v>
      </c>
      <c r="J64" s="3280">
        <v>24.0</v>
      </c>
      <c r="K64" s="3315" t="s">
        <v>205</v>
      </c>
      <c r="L64" s="3280">
        <v>23.0</v>
      </c>
      <c r="M64" s="3315" t="s">
        <v>90</v>
      </c>
      <c r="N64" s="3280">
        <v>19.0</v>
      </c>
      <c r="O64" s="3315" t="s">
        <v>66</v>
      </c>
      <c r="P64" s="3280">
        <v>29.0</v>
      </c>
      <c r="Q64" s="3315" t="s">
        <v>66</v>
      </c>
      <c r="R64" s="3285">
        <v>23.0</v>
      </c>
      <c r="S64" s="3315" t="s">
        <v>173</v>
      </c>
      <c r="T64" s="3280">
        <v>24.0</v>
      </c>
      <c r="U64" s="3315" t="s">
        <v>206</v>
      </c>
      <c r="V64" s="3280">
        <v>24.0</v>
      </c>
      <c r="W64" s="3315" t="s">
        <v>205</v>
      </c>
      <c r="X64" s="3280">
        <v>23.0</v>
      </c>
      <c r="Y64" s="3315" t="s">
        <v>90</v>
      </c>
      <c r="Z64" s="3280">
        <v>19.0</v>
      </c>
      <c r="AA64" s="3311">
        <v>62.0</v>
      </c>
      <c r="AB64" s="3312">
        <v>54.0</v>
      </c>
      <c r="AC64" s="3312">
        <v>42.0</v>
      </c>
    </row>
    <row r="65">
      <c r="A65" s="3167">
        <v>58.0</v>
      </c>
      <c r="B65" s="3223" t="s">
        <v>6230</v>
      </c>
      <c r="C65" s="3315" t="s">
        <v>504</v>
      </c>
      <c r="D65" s="3280">
        <v>7.0</v>
      </c>
      <c r="E65" s="201" t="s">
        <v>504</v>
      </c>
      <c r="F65" s="3285">
        <v>19.0</v>
      </c>
      <c r="G65" s="3315" t="s">
        <v>90</v>
      </c>
      <c r="H65" s="3280">
        <v>24.0</v>
      </c>
      <c r="I65" s="3315" t="s">
        <v>191</v>
      </c>
      <c r="J65" s="3280">
        <v>24.0</v>
      </c>
      <c r="K65" s="3315" t="s">
        <v>74</v>
      </c>
      <c r="L65" s="3280">
        <v>23.0</v>
      </c>
      <c r="M65" s="3315" t="s">
        <v>145</v>
      </c>
      <c r="N65" s="3280">
        <v>19.0</v>
      </c>
      <c r="O65" s="3315" t="s">
        <v>229</v>
      </c>
      <c r="P65" s="3280">
        <v>29.0</v>
      </c>
      <c r="Q65" s="3315" t="s">
        <v>66</v>
      </c>
      <c r="R65" s="3285">
        <v>23.0</v>
      </c>
      <c r="S65" s="3315" t="s">
        <v>90</v>
      </c>
      <c r="T65" s="3280">
        <v>24.0</v>
      </c>
      <c r="U65" s="3315" t="s">
        <v>191</v>
      </c>
      <c r="V65" s="3280">
        <v>24.0</v>
      </c>
      <c r="W65" s="3315" t="s">
        <v>74</v>
      </c>
      <c r="X65" s="3280">
        <v>23.0</v>
      </c>
      <c r="Y65" s="3315" t="s">
        <v>145</v>
      </c>
      <c r="Z65" s="3280">
        <v>19.0</v>
      </c>
      <c r="AA65" s="3311">
        <v>63.0</v>
      </c>
      <c r="AB65" s="3312">
        <v>55.0</v>
      </c>
      <c r="AC65" s="3312">
        <v>7.0</v>
      </c>
    </row>
    <row r="66">
      <c r="A66" s="3167">
        <v>59.0</v>
      </c>
      <c r="B66" s="3223" t="s">
        <v>6231</v>
      </c>
      <c r="C66" s="3315" t="s">
        <v>504</v>
      </c>
      <c r="D66" s="3280">
        <v>7.0</v>
      </c>
      <c r="E66" s="201" t="s">
        <v>504</v>
      </c>
      <c r="F66" s="3285">
        <v>19.0</v>
      </c>
      <c r="G66" s="3315" t="s">
        <v>66</v>
      </c>
      <c r="H66" s="3280">
        <v>24.0</v>
      </c>
      <c r="I66" s="3315" t="s">
        <v>191</v>
      </c>
      <c r="J66" s="3280">
        <v>24.0</v>
      </c>
      <c r="K66" s="3315" t="s">
        <v>74</v>
      </c>
      <c r="L66" s="3280">
        <v>23.0</v>
      </c>
      <c r="M66" s="3315" t="s">
        <v>145</v>
      </c>
      <c r="N66" s="3280">
        <v>19.0</v>
      </c>
      <c r="O66" s="3315" t="s">
        <v>229</v>
      </c>
      <c r="P66" s="3280">
        <v>29.0</v>
      </c>
      <c r="Q66" s="3315" t="s">
        <v>66</v>
      </c>
      <c r="R66" s="3285">
        <v>23.0</v>
      </c>
      <c r="S66" s="3315" t="s">
        <v>66</v>
      </c>
      <c r="T66" s="3280">
        <v>24.0</v>
      </c>
      <c r="U66" s="3315" t="s">
        <v>191</v>
      </c>
      <c r="V66" s="3280">
        <v>24.0</v>
      </c>
      <c r="W66" s="3315" t="s">
        <v>74</v>
      </c>
      <c r="X66" s="3280">
        <v>23.0</v>
      </c>
      <c r="Y66" s="3315" t="s">
        <v>145</v>
      </c>
      <c r="Z66" s="3280">
        <v>19.0</v>
      </c>
      <c r="AA66" s="3311">
        <v>64.0</v>
      </c>
      <c r="AB66" s="3312">
        <v>56.0</v>
      </c>
      <c r="AC66" s="3312">
        <v>35.0</v>
      </c>
    </row>
    <row r="67">
      <c r="A67" s="3167">
        <v>60.0</v>
      </c>
      <c r="B67" s="3223" t="s">
        <v>6232</v>
      </c>
      <c r="C67" s="3315" t="s">
        <v>504</v>
      </c>
      <c r="D67" s="3280">
        <v>7.0</v>
      </c>
      <c r="E67" s="201" t="s">
        <v>504</v>
      </c>
      <c r="F67" s="3285">
        <v>19.0</v>
      </c>
      <c r="G67" s="3315" t="s">
        <v>90</v>
      </c>
      <c r="H67" s="3280">
        <v>24.0</v>
      </c>
      <c r="I67" s="3315" t="s">
        <v>191</v>
      </c>
      <c r="J67" s="3280">
        <v>24.0</v>
      </c>
      <c r="K67" s="3315" t="s">
        <v>74</v>
      </c>
      <c r="L67" s="3280">
        <v>23.0</v>
      </c>
      <c r="M67" s="3315" t="s">
        <v>90</v>
      </c>
      <c r="N67" s="3280">
        <v>19.0</v>
      </c>
      <c r="O67" s="3315" t="s">
        <v>229</v>
      </c>
      <c r="P67" s="3280">
        <v>29.0</v>
      </c>
      <c r="Q67" s="3315" t="s">
        <v>66</v>
      </c>
      <c r="R67" s="3285">
        <v>23.0</v>
      </c>
      <c r="S67" s="3315" t="s">
        <v>90</v>
      </c>
      <c r="T67" s="3280">
        <v>24.0</v>
      </c>
      <c r="U67" s="3315" t="s">
        <v>191</v>
      </c>
      <c r="V67" s="3280">
        <v>24.0</v>
      </c>
      <c r="W67" s="3315" t="s">
        <v>74</v>
      </c>
      <c r="X67" s="3280">
        <v>23.0</v>
      </c>
      <c r="Y67" s="3315" t="s">
        <v>90</v>
      </c>
      <c r="Z67" s="3280">
        <v>19.0</v>
      </c>
      <c r="AA67" s="3311">
        <v>65.0</v>
      </c>
      <c r="AB67" s="3312">
        <v>57.0</v>
      </c>
      <c r="AC67" s="3312">
        <v>52.0</v>
      </c>
    </row>
    <row r="68">
      <c r="A68" s="3167" t="s">
        <v>4132</v>
      </c>
      <c r="B68" s="3223" t="s">
        <v>6233</v>
      </c>
      <c r="C68" s="3315" t="s">
        <v>504</v>
      </c>
      <c r="D68" s="3280">
        <v>7.0</v>
      </c>
      <c r="E68" s="201" t="s">
        <v>504</v>
      </c>
      <c r="F68" s="3285">
        <v>19.0</v>
      </c>
      <c r="G68" s="3315" t="s">
        <v>90</v>
      </c>
      <c r="H68" s="3280">
        <v>24.0</v>
      </c>
      <c r="I68" s="3315" t="s">
        <v>191</v>
      </c>
      <c r="J68" s="3280">
        <v>24.0</v>
      </c>
      <c r="K68" s="3315" t="s">
        <v>74</v>
      </c>
      <c r="L68" s="3280">
        <v>23.0</v>
      </c>
      <c r="M68" s="3315" t="s">
        <v>90</v>
      </c>
      <c r="N68" s="3280">
        <v>19.0</v>
      </c>
      <c r="O68" s="3315" t="s">
        <v>229</v>
      </c>
      <c r="P68" s="3280">
        <v>29.0</v>
      </c>
      <c r="Q68" s="3315" t="s">
        <v>66</v>
      </c>
      <c r="R68" s="3285">
        <v>23.0</v>
      </c>
      <c r="S68" s="3315" t="s">
        <v>90</v>
      </c>
      <c r="T68" s="3280">
        <v>24.0</v>
      </c>
      <c r="U68" s="3315" t="s">
        <v>191</v>
      </c>
      <c r="V68" s="3280">
        <v>24.0</v>
      </c>
      <c r="W68" s="3315" t="s">
        <v>74</v>
      </c>
      <c r="X68" s="3280">
        <v>23.0</v>
      </c>
      <c r="Y68" s="3315" t="s">
        <v>90</v>
      </c>
      <c r="Z68" s="3280">
        <v>19.0</v>
      </c>
      <c r="AA68" s="3311">
        <v>66.0</v>
      </c>
      <c r="AB68" s="3312">
        <v>77.0</v>
      </c>
      <c r="AC68" s="3312" t="s">
        <v>504</v>
      </c>
    </row>
    <row r="69">
      <c r="A69" s="3167">
        <v>61.0</v>
      </c>
      <c r="B69" s="3223" t="s">
        <v>6234</v>
      </c>
      <c r="C69" s="3315" t="s">
        <v>504</v>
      </c>
      <c r="D69" s="3280">
        <v>7.0</v>
      </c>
      <c r="E69" s="201" t="s">
        <v>504</v>
      </c>
      <c r="F69" s="3285">
        <v>19.0</v>
      </c>
      <c r="G69" s="3315" t="s">
        <v>90</v>
      </c>
      <c r="H69" s="3280">
        <v>24.0</v>
      </c>
      <c r="I69" s="3315" t="s">
        <v>191</v>
      </c>
      <c r="J69" s="3280">
        <v>24.0</v>
      </c>
      <c r="K69" s="3315" t="s">
        <v>74</v>
      </c>
      <c r="L69" s="3280">
        <v>23.0</v>
      </c>
      <c r="M69" s="3315" t="s">
        <v>145</v>
      </c>
      <c r="N69" s="3280">
        <v>19.0</v>
      </c>
      <c r="O69" s="3315" t="s">
        <v>229</v>
      </c>
      <c r="P69" s="3280">
        <v>29.0</v>
      </c>
      <c r="Q69" s="3315" t="s">
        <v>66</v>
      </c>
      <c r="R69" s="3285">
        <v>23.0</v>
      </c>
      <c r="S69" s="3315" t="s">
        <v>90</v>
      </c>
      <c r="T69" s="3280">
        <v>24.0</v>
      </c>
      <c r="U69" s="3315" t="s">
        <v>191</v>
      </c>
      <c r="V69" s="3280">
        <v>24.0</v>
      </c>
      <c r="W69" s="3315" t="s">
        <v>74</v>
      </c>
      <c r="X69" s="3280">
        <v>23.0</v>
      </c>
      <c r="Y69" s="3315" t="s">
        <v>145</v>
      </c>
      <c r="Z69" s="3280">
        <v>19.0</v>
      </c>
      <c r="AA69" s="3311">
        <v>67.0</v>
      </c>
      <c r="AB69" s="3312">
        <v>58.0</v>
      </c>
      <c r="AC69" s="3312">
        <v>53.0</v>
      </c>
    </row>
    <row r="70">
      <c r="A70" s="3167">
        <v>62.0</v>
      </c>
      <c r="B70" s="3223" t="s">
        <v>6239</v>
      </c>
      <c r="C70" s="3315" t="s">
        <v>504</v>
      </c>
      <c r="D70" s="3280">
        <v>7.0</v>
      </c>
      <c r="E70" s="201" t="s">
        <v>504</v>
      </c>
      <c r="F70" s="3285">
        <v>19.0</v>
      </c>
      <c r="G70" s="3315" t="s">
        <v>145</v>
      </c>
      <c r="H70" s="3280">
        <v>24.0</v>
      </c>
      <c r="I70" s="3315" t="s">
        <v>173</v>
      </c>
      <c r="J70" s="3280">
        <v>24.0</v>
      </c>
      <c r="K70" s="3315" t="s">
        <v>74</v>
      </c>
      <c r="L70" s="3280">
        <v>23.0</v>
      </c>
      <c r="M70" s="3315" t="s">
        <v>145</v>
      </c>
      <c r="N70" s="3280">
        <v>19.0</v>
      </c>
      <c r="O70" s="3315" t="s">
        <v>229</v>
      </c>
      <c r="P70" s="3280">
        <v>29.0</v>
      </c>
      <c r="Q70" s="3315" t="s">
        <v>66</v>
      </c>
      <c r="R70" s="3285">
        <v>23.0</v>
      </c>
      <c r="S70" s="3315" t="s">
        <v>145</v>
      </c>
      <c r="T70" s="3280">
        <v>24.0</v>
      </c>
      <c r="U70" s="3315" t="s">
        <v>173</v>
      </c>
      <c r="V70" s="3280">
        <v>24.0</v>
      </c>
      <c r="W70" s="3315" t="s">
        <v>74</v>
      </c>
      <c r="X70" s="3280">
        <v>23.0</v>
      </c>
      <c r="Y70" s="3315" t="s">
        <v>145</v>
      </c>
      <c r="Z70" s="3280">
        <v>19.0</v>
      </c>
      <c r="AA70" s="3311">
        <v>68.0</v>
      </c>
      <c r="AB70" s="3312">
        <v>59.0</v>
      </c>
      <c r="AC70" s="3312">
        <v>54.0</v>
      </c>
    </row>
    <row r="71">
      <c r="A71" s="3167">
        <v>63.0</v>
      </c>
      <c r="B71" s="3223" t="s">
        <v>6240</v>
      </c>
      <c r="C71" s="3315" t="s">
        <v>504</v>
      </c>
      <c r="D71" s="3280">
        <v>7.0</v>
      </c>
      <c r="E71" s="201" t="s">
        <v>504</v>
      </c>
      <c r="F71" s="3285">
        <v>19.0</v>
      </c>
      <c r="G71" s="3315" t="s">
        <v>173</v>
      </c>
      <c r="H71" s="3280">
        <v>24.0</v>
      </c>
      <c r="I71" s="3315" t="s">
        <v>173</v>
      </c>
      <c r="J71" s="3280">
        <v>24.0</v>
      </c>
      <c r="K71" s="3315" t="s">
        <v>74</v>
      </c>
      <c r="L71" s="3280">
        <v>23.0</v>
      </c>
      <c r="M71" s="3315" t="s">
        <v>145</v>
      </c>
      <c r="N71" s="3280">
        <v>19.0</v>
      </c>
      <c r="O71" s="3315" t="s">
        <v>229</v>
      </c>
      <c r="P71" s="3280">
        <v>29.0</v>
      </c>
      <c r="Q71" s="3315" t="s">
        <v>145</v>
      </c>
      <c r="R71" s="3285">
        <v>23.0</v>
      </c>
      <c r="S71" s="3315" t="s">
        <v>173</v>
      </c>
      <c r="T71" s="3280">
        <v>24.0</v>
      </c>
      <c r="U71" s="3315" t="s">
        <v>191</v>
      </c>
      <c r="V71" s="3280">
        <v>24.0</v>
      </c>
      <c r="W71" s="3315" t="s">
        <v>74</v>
      </c>
      <c r="X71" s="3280">
        <v>23.0</v>
      </c>
      <c r="Y71" s="3315" t="s">
        <v>145</v>
      </c>
      <c r="Z71" s="3280">
        <v>19.0</v>
      </c>
      <c r="AA71" s="3311">
        <v>69.0</v>
      </c>
      <c r="AB71" s="3312">
        <v>60.0</v>
      </c>
      <c r="AC71" s="3312">
        <v>55.0</v>
      </c>
    </row>
    <row r="72">
      <c r="A72" s="3167">
        <v>64.0</v>
      </c>
      <c r="B72" s="3213" t="s">
        <v>6241</v>
      </c>
      <c r="C72" s="3315" t="s">
        <v>504</v>
      </c>
      <c r="D72" s="3280">
        <v>7.0</v>
      </c>
      <c r="E72" s="201" t="s">
        <v>504</v>
      </c>
      <c r="F72" s="3285">
        <v>19.0</v>
      </c>
      <c r="G72" s="3315" t="s">
        <v>90</v>
      </c>
      <c r="H72" s="3280">
        <v>24.0</v>
      </c>
      <c r="I72" s="3315" t="s">
        <v>191</v>
      </c>
      <c r="J72" s="3280">
        <v>24.0</v>
      </c>
      <c r="K72" s="3315" t="s">
        <v>74</v>
      </c>
      <c r="L72" s="3280">
        <v>23.0</v>
      </c>
      <c r="M72" s="3315" t="s">
        <v>145</v>
      </c>
      <c r="N72" s="3280">
        <v>19.0</v>
      </c>
      <c r="O72" s="3315" t="s">
        <v>229</v>
      </c>
      <c r="P72" s="3280">
        <v>29.0</v>
      </c>
      <c r="Q72" s="3315" t="s">
        <v>66</v>
      </c>
      <c r="R72" s="3285">
        <v>23.0</v>
      </c>
      <c r="S72" s="3315" t="s">
        <v>90</v>
      </c>
      <c r="T72" s="3280">
        <v>24.0</v>
      </c>
      <c r="U72" s="3315" t="s">
        <v>191</v>
      </c>
      <c r="V72" s="3280">
        <v>24.0</v>
      </c>
      <c r="W72" s="3315" t="s">
        <v>74</v>
      </c>
      <c r="X72" s="3280">
        <v>23.0</v>
      </c>
      <c r="Y72" s="3315" t="s">
        <v>145</v>
      </c>
      <c r="Z72" s="3280">
        <v>19.0</v>
      </c>
      <c r="AA72" s="3311">
        <v>70.0</v>
      </c>
      <c r="AB72" s="3312">
        <v>61.0</v>
      </c>
      <c r="AC72" s="3312" t="s">
        <v>504</v>
      </c>
    </row>
    <row r="73">
      <c r="A73" s="3167">
        <v>65.0</v>
      </c>
      <c r="B73" s="3223" t="s">
        <v>6242</v>
      </c>
      <c r="C73" s="3315" t="s">
        <v>504</v>
      </c>
      <c r="D73" s="3280">
        <v>7.0</v>
      </c>
      <c r="E73" s="201" t="s">
        <v>504</v>
      </c>
      <c r="F73" s="3285">
        <v>19.0</v>
      </c>
      <c r="G73" s="3315" t="s">
        <v>90</v>
      </c>
      <c r="H73" s="3280">
        <v>24.0</v>
      </c>
      <c r="I73" s="3315" t="s">
        <v>191</v>
      </c>
      <c r="J73" s="3280">
        <v>24.0</v>
      </c>
      <c r="K73" s="3315" t="s">
        <v>74</v>
      </c>
      <c r="L73" s="3280">
        <v>23.0</v>
      </c>
      <c r="M73" s="3315" t="s">
        <v>145</v>
      </c>
      <c r="N73" s="3280">
        <v>19.0</v>
      </c>
      <c r="O73" s="3315" t="s">
        <v>229</v>
      </c>
      <c r="P73" s="3280">
        <v>29.0</v>
      </c>
      <c r="Q73" s="3315" t="s">
        <v>66</v>
      </c>
      <c r="R73" s="3285">
        <v>23.0</v>
      </c>
      <c r="S73" s="3315" t="s">
        <v>90</v>
      </c>
      <c r="T73" s="3280">
        <v>24.0</v>
      </c>
      <c r="U73" s="3315" t="s">
        <v>191</v>
      </c>
      <c r="V73" s="3280">
        <v>24.0</v>
      </c>
      <c r="W73" s="3315" t="s">
        <v>74</v>
      </c>
      <c r="X73" s="3280">
        <v>23.0</v>
      </c>
      <c r="Y73" s="3315" t="s">
        <v>145</v>
      </c>
      <c r="Z73" s="3280">
        <v>19.0</v>
      </c>
      <c r="AA73" s="3311">
        <v>71.0</v>
      </c>
      <c r="AB73" s="3312">
        <v>62.0</v>
      </c>
      <c r="AC73" s="3312" t="s">
        <v>504</v>
      </c>
    </row>
    <row r="74">
      <c r="A74" s="3167">
        <v>66.0</v>
      </c>
      <c r="B74" s="3223" t="s">
        <v>6243</v>
      </c>
      <c r="C74" s="3315" t="s">
        <v>504</v>
      </c>
      <c r="D74" s="3280">
        <v>7.0</v>
      </c>
      <c r="E74" s="201" t="s">
        <v>504</v>
      </c>
      <c r="F74" s="3285">
        <v>19.0</v>
      </c>
      <c r="G74" s="3315" t="s">
        <v>90</v>
      </c>
      <c r="H74" s="3280">
        <v>24.0</v>
      </c>
      <c r="I74" s="3315" t="s">
        <v>191</v>
      </c>
      <c r="J74" s="3280">
        <v>24.0</v>
      </c>
      <c r="K74" s="3315" t="s">
        <v>74</v>
      </c>
      <c r="L74" s="3280">
        <v>23.0</v>
      </c>
      <c r="M74" s="3315" t="s">
        <v>145</v>
      </c>
      <c r="N74" s="3280">
        <v>19.0</v>
      </c>
      <c r="O74" s="3315" t="s">
        <v>229</v>
      </c>
      <c r="P74" s="3280">
        <v>29.0</v>
      </c>
      <c r="Q74" s="3315" t="s">
        <v>66</v>
      </c>
      <c r="R74" s="3285">
        <v>23.0</v>
      </c>
      <c r="S74" s="3315" t="s">
        <v>90</v>
      </c>
      <c r="T74" s="3280">
        <v>24.0</v>
      </c>
      <c r="U74" s="3315" t="s">
        <v>191</v>
      </c>
      <c r="V74" s="3280">
        <v>24.0</v>
      </c>
      <c r="W74" s="3315" t="s">
        <v>74</v>
      </c>
      <c r="X74" s="3280">
        <v>23.0</v>
      </c>
      <c r="Y74" s="3315" t="s">
        <v>145</v>
      </c>
      <c r="Z74" s="3280">
        <v>19.0</v>
      </c>
      <c r="AA74" s="3311">
        <v>72.0</v>
      </c>
      <c r="AB74" s="3312">
        <v>63.0</v>
      </c>
      <c r="AC74" s="3312" t="s">
        <v>504</v>
      </c>
    </row>
    <row r="75">
      <c r="A75" s="3167" t="s">
        <v>4793</v>
      </c>
      <c r="B75" s="3241" t="s">
        <v>6244</v>
      </c>
      <c r="C75" s="3315" t="s">
        <v>504</v>
      </c>
      <c r="D75" s="3280">
        <v>7.0</v>
      </c>
      <c r="E75" s="201" t="s">
        <v>504</v>
      </c>
      <c r="F75" s="3285">
        <v>19.0</v>
      </c>
      <c r="G75" s="3315" t="s">
        <v>90</v>
      </c>
      <c r="H75" s="3280">
        <v>24.0</v>
      </c>
      <c r="I75" s="3315" t="s">
        <v>191</v>
      </c>
      <c r="J75" s="3280">
        <v>24.0</v>
      </c>
      <c r="K75" s="3315" t="s">
        <v>74</v>
      </c>
      <c r="L75" s="3280">
        <v>23.0</v>
      </c>
      <c r="M75" s="3315" t="s">
        <v>145</v>
      </c>
      <c r="N75" s="3280">
        <v>19.0</v>
      </c>
      <c r="O75" s="3315" t="s">
        <v>229</v>
      </c>
      <c r="P75" s="3280">
        <v>29.0</v>
      </c>
      <c r="Q75" s="3315" t="s">
        <v>66</v>
      </c>
      <c r="R75" s="3285">
        <v>23.0</v>
      </c>
      <c r="S75" s="3315" t="s">
        <v>90</v>
      </c>
      <c r="T75" s="3280">
        <v>24.0</v>
      </c>
      <c r="U75" s="3315" t="s">
        <v>191</v>
      </c>
      <c r="V75" s="3280">
        <v>24.0</v>
      </c>
      <c r="W75" s="3315" t="s">
        <v>74</v>
      </c>
      <c r="X75" s="3280">
        <v>23.0</v>
      </c>
      <c r="Y75" s="3315" t="s">
        <v>145</v>
      </c>
      <c r="Z75" s="3280">
        <v>19.0</v>
      </c>
      <c r="AA75" s="3311">
        <v>73.0</v>
      </c>
      <c r="AB75" s="3312">
        <v>78.0</v>
      </c>
      <c r="AC75" s="3312" t="s">
        <v>504</v>
      </c>
    </row>
    <row r="76">
      <c r="A76" s="3167">
        <v>67.0</v>
      </c>
      <c r="B76" s="3213" t="s">
        <v>6246</v>
      </c>
      <c r="C76" s="3315" t="s">
        <v>504</v>
      </c>
      <c r="D76" s="3280">
        <v>7.0</v>
      </c>
      <c r="E76" s="201" t="s">
        <v>504</v>
      </c>
      <c r="F76" s="3285">
        <v>19.0</v>
      </c>
      <c r="G76" s="3315" t="s">
        <v>173</v>
      </c>
      <c r="H76" s="3280">
        <v>24.0</v>
      </c>
      <c r="I76" s="3315" t="s">
        <v>206</v>
      </c>
      <c r="J76" s="3280">
        <v>24.0</v>
      </c>
      <c r="K76" s="3315" t="s">
        <v>495</v>
      </c>
      <c r="L76" s="3280">
        <v>23.0</v>
      </c>
      <c r="M76" s="3315" t="s">
        <v>90</v>
      </c>
      <c r="N76" s="3280">
        <v>19.0</v>
      </c>
      <c r="O76" s="3315" t="s">
        <v>145</v>
      </c>
      <c r="P76" s="3280">
        <v>29.0</v>
      </c>
      <c r="Q76" s="3315" t="s">
        <v>66</v>
      </c>
      <c r="R76" s="3285">
        <v>23.0</v>
      </c>
      <c r="S76" s="3315" t="s">
        <v>173</v>
      </c>
      <c r="T76" s="3280">
        <v>24.0</v>
      </c>
      <c r="U76" s="3315" t="s">
        <v>206</v>
      </c>
      <c r="V76" s="3280">
        <v>24.0</v>
      </c>
      <c r="W76" s="3315" t="s">
        <v>495</v>
      </c>
      <c r="X76" s="3280">
        <v>23.0</v>
      </c>
      <c r="Y76" s="3315" t="s">
        <v>90</v>
      </c>
      <c r="Z76" s="3280">
        <v>19.0</v>
      </c>
      <c r="AA76" s="3311">
        <v>74.0</v>
      </c>
      <c r="AB76" s="3312">
        <v>64.0</v>
      </c>
      <c r="AC76" s="3312" t="s">
        <v>504</v>
      </c>
    </row>
    <row r="77">
      <c r="A77" s="3167">
        <v>68.0</v>
      </c>
      <c r="B77" s="3223" t="s">
        <v>6247</v>
      </c>
      <c r="C77" s="3315" t="s">
        <v>504</v>
      </c>
      <c r="D77" s="3280">
        <v>7.0</v>
      </c>
      <c r="E77" s="201" t="s">
        <v>504</v>
      </c>
      <c r="F77" s="3285">
        <v>19.0</v>
      </c>
      <c r="G77" s="3315" t="s">
        <v>90</v>
      </c>
      <c r="H77" s="3280">
        <v>24.0</v>
      </c>
      <c r="I77" s="3315" t="s">
        <v>191</v>
      </c>
      <c r="J77" s="3280">
        <v>24.0</v>
      </c>
      <c r="K77" s="3315" t="s">
        <v>74</v>
      </c>
      <c r="L77" s="3280">
        <v>23.0</v>
      </c>
      <c r="M77" s="3315" t="s">
        <v>145</v>
      </c>
      <c r="N77" s="3280">
        <v>19.0</v>
      </c>
      <c r="O77" s="3315" t="s">
        <v>229</v>
      </c>
      <c r="P77" s="3280">
        <v>29.0</v>
      </c>
      <c r="Q77" s="3315" t="s">
        <v>66</v>
      </c>
      <c r="R77" s="3285">
        <v>23.0</v>
      </c>
      <c r="S77" s="3315" t="s">
        <v>90</v>
      </c>
      <c r="T77" s="3280">
        <v>24.0</v>
      </c>
      <c r="U77" s="3315" t="s">
        <v>191</v>
      </c>
      <c r="V77" s="3280">
        <v>24.0</v>
      </c>
      <c r="W77" s="3315" t="s">
        <v>74</v>
      </c>
      <c r="X77" s="3280">
        <v>23.0</v>
      </c>
      <c r="Y77" s="3315" t="s">
        <v>145</v>
      </c>
      <c r="Z77" s="3280">
        <v>19.0</v>
      </c>
      <c r="AA77" s="3311">
        <v>75.0</v>
      </c>
      <c r="AB77" s="3312">
        <v>65.0</v>
      </c>
      <c r="AC77" s="3312" t="s">
        <v>504</v>
      </c>
    </row>
    <row r="78">
      <c r="A78" s="3167">
        <v>69.0</v>
      </c>
      <c r="B78" s="3198" t="s">
        <v>6248</v>
      </c>
      <c r="C78" s="3315" t="s">
        <v>504</v>
      </c>
      <c r="D78" s="3280">
        <v>7.0</v>
      </c>
      <c r="E78" s="201" t="s">
        <v>504</v>
      </c>
      <c r="F78" s="3285">
        <v>19.0</v>
      </c>
      <c r="G78" s="3315" t="s">
        <v>90</v>
      </c>
      <c r="H78" s="3280">
        <v>24.0</v>
      </c>
      <c r="I78" s="3315" t="s">
        <v>191</v>
      </c>
      <c r="J78" s="3280">
        <v>24.0</v>
      </c>
      <c r="K78" s="3315" t="s">
        <v>74</v>
      </c>
      <c r="L78" s="3280">
        <v>23.0</v>
      </c>
      <c r="M78" s="3315" t="s">
        <v>145</v>
      </c>
      <c r="N78" s="3280">
        <v>19.0</v>
      </c>
      <c r="O78" s="3315" t="s">
        <v>229</v>
      </c>
      <c r="P78" s="3280">
        <v>29.0</v>
      </c>
      <c r="Q78" s="3315" t="s">
        <v>66</v>
      </c>
      <c r="R78" s="3285">
        <v>23.0</v>
      </c>
      <c r="S78" s="3315" t="s">
        <v>90</v>
      </c>
      <c r="T78" s="3280">
        <v>24.0</v>
      </c>
      <c r="U78" s="3315" t="s">
        <v>191</v>
      </c>
      <c r="V78" s="3280">
        <v>24.0</v>
      </c>
      <c r="W78" s="3315" t="s">
        <v>74</v>
      </c>
      <c r="X78" s="3280">
        <v>23.0</v>
      </c>
      <c r="Y78" s="3315" t="s">
        <v>145</v>
      </c>
      <c r="Z78" s="3280">
        <v>19.0</v>
      </c>
      <c r="AA78" s="3311">
        <v>76.0</v>
      </c>
      <c r="AB78" s="3312">
        <v>66.0</v>
      </c>
      <c r="AC78" s="3312" t="s">
        <v>504</v>
      </c>
    </row>
    <row r="79">
      <c r="A79" s="3318">
        <v>70.0</v>
      </c>
      <c r="B79" s="3198" t="s">
        <v>6249</v>
      </c>
      <c r="C79" s="3315" t="s">
        <v>504</v>
      </c>
      <c r="D79" s="3280">
        <v>7.0</v>
      </c>
      <c r="E79" s="201" t="s">
        <v>504</v>
      </c>
      <c r="F79" s="3285">
        <v>19.0</v>
      </c>
      <c r="G79" s="3315" t="s">
        <v>90</v>
      </c>
      <c r="H79" s="3280">
        <v>24.0</v>
      </c>
      <c r="I79" s="3315" t="s">
        <v>191</v>
      </c>
      <c r="J79" s="3280">
        <v>24.0</v>
      </c>
      <c r="K79" s="3315" t="s">
        <v>74</v>
      </c>
      <c r="L79" s="3280">
        <v>23.0</v>
      </c>
      <c r="M79" s="3315" t="s">
        <v>145</v>
      </c>
      <c r="N79" s="3280">
        <v>19.0</v>
      </c>
      <c r="O79" s="3315" t="s">
        <v>229</v>
      </c>
      <c r="P79" s="3280">
        <v>29.0</v>
      </c>
      <c r="Q79" s="3315" t="s">
        <v>66</v>
      </c>
      <c r="R79" s="3285">
        <v>23.0</v>
      </c>
      <c r="S79" s="3315" t="s">
        <v>90</v>
      </c>
      <c r="T79" s="3280">
        <v>24.0</v>
      </c>
      <c r="U79" s="3315" t="s">
        <v>191</v>
      </c>
      <c r="V79" s="3280">
        <v>24.0</v>
      </c>
      <c r="W79" s="3315" t="s">
        <v>74</v>
      </c>
      <c r="X79" s="3280">
        <v>23.0</v>
      </c>
      <c r="Y79" s="3315" t="s">
        <v>145</v>
      </c>
      <c r="Z79" s="3280">
        <v>19.0</v>
      </c>
      <c r="AA79" s="3311">
        <v>77.0</v>
      </c>
      <c r="AB79" s="3312">
        <v>67.0</v>
      </c>
      <c r="AC79" s="3312" t="s">
        <v>504</v>
      </c>
    </row>
    <row r="80">
      <c r="A80" s="3318">
        <v>71.0</v>
      </c>
      <c r="B80" s="3198" t="s">
        <v>6250</v>
      </c>
      <c r="C80" s="3315" t="s">
        <v>303</v>
      </c>
      <c r="D80" s="3280">
        <v>7.0</v>
      </c>
      <c r="E80" s="201" t="s">
        <v>303</v>
      </c>
      <c r="F80" s="3285">
        <v>19.0</v>
      </c>
      <c r="G80" s="3315" t="s">
        <v>90</v>
      </c>
      <c r="H80" s="3280">
        <v>24.0</v>
      </c>
      <c r="I80" s="3315" t="s">
        <v>191</v>
      </c>
      <c r="J80" s="3280">
        <v>24.0</v>
      </c>
      <c r="K80" s="3315" t="s">
        <v>74</v>
      </c>
      <c r="L80" s="3280">
        <v>23.0</v>
      </c>
      <c r="M80" s="3315" t="s">
        <v>145</v>
      </c>
      <c r="N80" s="3280">
        <v>19.0</v>
      </c>
      <c r="O80" s="3315" t="s">
        <v>229</v>
      </c>
      <c r="P80" s="3280">
        <v>29.0</v>
      </c>
      <c r="Q80" s="3315" t="s">
        <v>66</v>
      </c>
      <c r="R80" s="3285">
        <v>23.0</v>
      </c>
      <c r="S80" s="3315" t="s">
        <v>90</v>
      </c>
      <c r="T80" s="3280">
        <v>24.0</v>
      </c>
      <c r="U80" s="3315" t="s">
        <v>191</v>
      </c>
      <c r="V80" s="3280">
        <v>24.0</v>
      </c>
      <c r="W80" s="3315" t="s">
        <v>74</v>
      </c>
      <c r="X80" s="3280">
        <v>23.0</v>
      </c>
      <c r="Y80" s="3315" t="s">
        <v>145</v>
      </c>
      <c r="Z80" s="3280">
        <v>19.0</v>
      </c>
      <c r="AA80" s="3311">
        <v>78.0</v>
      </c>
      <c r="AB80" s="3312" t="s">
        <v>504</v>
      </c>
      <c r="AC80" s="3312" t="s">
        <v>504</v>
      </c>
    </row>
    <row r="81">
      <c r="A81" s="3318">
        <v>72.0</v>
      </c>
      <c r="B81" s="3264" t="s">
        <v>6251</v>
      </c>
      <c r="C81" s="3326" t="s">
        <v>504</v>
      </c>
      <c r="D81" s="3323">
        <v>7.0</v>
      </c>
      <c r="E81" s="3322" t="s">
        <v>504</v>
      </c>
      <c r="F81" s="3325">
        <v>19.0</v>
      </c>
      <c r="G81" s="3322" t="s">
        <v>145</v>
      </c>
      <c r="H81" s="3323">
        <v>24.0</v>
      </c>
      <c r="I81" s="3322" t="s">
        <v>79</v>
      </c>
      <c r="J81" s="3323">
        <v>24.0</v>
      </c>
      <c r="K81" s="3322" t="s">
        <v>191</v>
      </c>
      <c r="L81" s="3323">
        <v>23.0</v>
      </c>
      <c r="M81" s="3322" t="s">
        <v>66</v>
      </c>
      <c r="N81" s="3323">
        <v>19.0</v>
      </c>
      <c r="O81" s="3322" t="s">
        <v>58</v>
      </c>
      <c r="P81" s="3323">
        <v>29.0</v>
      </c>
      <c r="Q81" s="3322" t="s">
        <v>229</v>
      </c>
      <c r="R81" s="3325">
        <v>23.0</v>
      </c>
      <c r="S81" s="3322" t="s">
        <v>145</v>
      </c>
      <c r="T81" s="3323">
        <v>24.0</v>
      </c>
      <c r="U81" s="3322" t="s">
        <v>79</v>
      </c>
      <c r="V81" s="3323">
        <v>24.0</v>
      </c>
      <c r="W81" s="3322" t="s">
        <v>191</v>
      </c>
      <c r="X81" s="3323">
        <v>23.0</v>
      </c>
      <c r="Y81" s="3322" t="s">
        <v>66</v>
      </c>
      <c r="Z81" s="3323">
        <v>19.0</v>
      </c>
      <c r="AA81" s="3311">
        <v>79.0</v>
      </c>
      <c r="AB81" s="3312" t="s">
        <v>504</v>
      </c>
      <c r="AC81" s="3312"/>
    </row>
    <row r="82">
      <c r="A82" s="3318">
        <v>73.0</v>
      </c>
      <c r="B82" s="3264" t="s">
        <v>6252</v>
      </c>
      <c r="C82" s="3315" t="s">
        <v>504</v>
      </c>
      <c r="D82" s="3280" t="s">
        <v>504</v>
      </c>
      <c r="E82" s="201" t="s">
        <v>504</v>
      </c>
      <c r="F82" s="3285" t="s">
        <v>504</v>
      </c>
      <c r="G82" s="3315" t="s">
        <v>504</v>
      </c>
      <c r="H82" s="3280" t="s">
        <v>504</v>
      </c>
      <c r="I82" s="3315" t="s">
        <v>504</v>
      </c>
      <c r="J82" s="3280" t="s">
        <v>504</v>
      </c>
      <c r="K82" s="3315" t="s">
        <v>504</v>
      </c>
      <c r="L82" s="3280" t="s">
        <v>504</v>
      </c>
      <c r="M82" s="3315" t="s">
        <v>504</v>
      </c>
      <c r="N82" s="3280" t="s">
        <v>504</v>
      </c>
      <c r="O82" s="3315" t="s">
        <v>504</v>
      </c>
      <c r="P82" s="3280" t="s">
        <v>504</v>
      </c>
      <c r="Q82" s="3315" t="s">
        <v>504</v>
      </c>
      <c r="R82" s="3285" t="s">
        <v>504</v>
      </c>
      <c r="S82" s="3315" t="s">
        <v>504</v>
      </c>
      <c r="T82" s="3280" t="s">
        <v>504</v>
      </c>
      <c r="U82" s="3315" t="s">
        <v>504</v>
      </c>
      <c r="V82" s="3280" t="s">
        <v>504</v>
      </c>
      <c r="W82" s="3315" t="s">
        <v>504</v>
      </c>
      <c r="X82" s="3280" t="s">
        <v>504</v>
      </c>
      <c r="Y82" s="3315" t="s">
        <v>504</v>
      </c>
      <c r="Z82" s="3280" t="s">
        <v>504</v>
      </c>
      <c r="AA82" s="3311">
        <v>80.0</v>
      </c>
      <c r="AB82" s="3312" t="s">
        <v>504</v>
      </c>
      <c r="AC82" s="3312"/>
    </row>
    <row r="83">
      <c r="A83" s="3318">
        <v>74.0</v>
      </c>
      <c r="B83" s="3264" t="s">
        <v>6125</v>
      </c>
      <c r="C83" s="3315" t="s">
        <v>504</v>
      </c>
      <c r="D83" s="3280" t="s">
        <v>504</v>
      </c>
      <c r="E83" s="201" t="s">
        <v>504</v>
      </c>
      <c r="F83" s="3285" t="s">
        <v>504</v>
      </c>
      <c r="G83" s="3315" t="s">
        <v>504</v>
      </c>
      <c r="H83" s="3280" t="s">
        <v>504</v>
      </c>
      <c r="I83" s="3315" t="s">
        <v>504</v>
      </c>
      <c r="J83" s="3280" t="s">
        <v>504</v>
      </c>
      <c r="K83" s="3315" t="s">
        <v>504</v>
      </c>
      <c r="L83" s="3280" t="s">
        <v>504</v>
      </c>
      <c r="M83" s="3315" t="s">
        <v>504</v>
      </c>
      <c r="N83" s="3280" t="s">
        <v>504</v>
      </c>
      <c r="O83" s="3315" t="s">
        <v>504</v>
      </c>
      <c r="P83" s="3280" t="s">
        <v>504</v>
      </c>
      <c r="Q83" s="3315" t="s">
        <v>504</v>
      </c>
      <c r="R83" s="3285" t="s">
        <v>504</v>
      </c>
      <c r="S83" s="3315" t="s">
        <v>504</v>
      </c>
      <c r="T83" s="3280" t="s">
        <v>504</v>
      </c>
      <c r="U83" s="3315" t="s">
        <v>504</v>
      </c>
      <c r="V83" s="3280" t="s">
        <v>504</v>
      </c>
      <c r="W83" s="3315" t="s">
        <v>504</v>
      </c>
      <c r="X83" s="3280" t="s">
        <v>504</v>
      </c>
      <c r="Y83" s="3315" t="s">
        <v>504</v>
      </c>
      <c r="Z83" s="3280" t="s">
        <v>504</v>
      </c>
      <c r="AA83" s="3311">
        <v>81.0</v>
      </c>
      <c r="AB83" s="3312" t="s">
        <v>504</v>
      </c>
      <c r="AC83" s="3312" t="s">
        <v>504</v>
      </c>
    </row>
    <row r="84">
      <c r="A84" s="3318">
        <v>75.0</v>
      </c>
      <c r="B84" s="3264" t="s">
        <v>6126</v>
      </c>
      <c r="C84" s="3315" t="s">
        <v>504</v>
      </c>
      <c r="D84" s="3280" t="s">
        <v>504</v>
      </c>
      <c r="E84" s="201" t="s">
        <v>504</v>
      </c>
      <c r="F84" s="3285" t="s">
        <v>504</v>
      </c>
      <c r="G84" s="3315" t="s">
        <v>504</v>
      </c>
      <c r="H84" s="3280" t="s">
        <v>504</v>
      </c>
      <c r="I84" s="3315" t="s">
        <v>504</v>
      </c>
      <c r="J84" s="3280" t="s">
        <v>504</v>
      </c>
      <c r="K84" s="3315" t="s">
        <v>504</v>
      </c>
      <c r="L84" s="3280" t="s">
        <v>504</v>
      </c>
      <c r="M84" s="3315" t="s">
        <v>504</v>
      </c>
      <c r="N84" s="3280" t="s">
        <v>504</v>
      </c>
      <c r="O84" s="3315" t="s">
        <v>504</v>
      </c>
      <c r="P84" s="3280" t="s">
        <v>504</v>
      </c>
      <c r="Q84" s="3315" t="s">
        <v>504</v>
      </c>
      <c r="R84" s="3285" t="s">
        <v>504</v>
      </c>
      <c r="S84" s="3315" t="s">
        <v>504</v>
      </c>
      <c r="T84" s="3280" t="s">
        <v>504</v>
      </c>
      <c r="U84" s="3315" t="s">
        <v>504</v>
      </c>
      <c r="V84" s="3280" t="s">
        <v>504</v>
      </c>
      <c r="W84" s="3315" t="s">
        <v>504</v>
      </c>
      <c r="X84" s="3280" t="s">
        <v>504</v>
      </c>
      <c r="Y84" s="3315" t="s">
        <v>504</v>
      </c>
      <c r="Z84" s="3280" t="s">
        <v>504</v>
      </c>
      <c r="AA84" s="3311">
        <v>82.0</v>
      </c>
      <c r="AB84" s="3312" t="s">
        <v>504</v>
      </c>
      <c r="AC84" s="3312" t="s">
        <v>504</v>
      </c>
    </row>
    <row r="85">
      <c r="A85" s="3318">
        <v>100.0</v>
      </c>
      <c r="B85" s="3319" t="s">
        <v>6254</v>
      </c>
      <c r="C85" s="3315" t="s">
        <v>504</v>
      </c>
      <c r="D85" s="3280">
        <v>7.0</v>
      </c>
      <c r="E85" s="201" t="s">
        <v>504</v>
      </c>
      <c r="F85" s="3285">
        <v>19.0</v>
      </c>
      <c r="G85" s="3315" t="s">
        <v>90</v>
      </c>
      <c r="H85" s="3280">
        <v>24.0</v>
      </c>
      <c r="I85" s="3315" t="s">
        <v>79</v>
      </c>
      <c r="J85" s="3280">
        <v>24.0</v>
      </c>
      <c r="K85" s="3315" t="s">
        <v>191</v>
      </c>
      <c r="L85" s="3280">
        <v>23.0</v>
      </c>
      <c r="M85" s="3315" t="s">
        <v>66</v>
      </c>
      <c r="N85" s="3280">
        <v>19.0</v>
      </c>
      <c r="O85" s="3315" t="s">
        <v>58</v>
      </c>
      <c r="P85" s="3280">
        <v>29.0</v>
      </c>
      <c r="Q85" s="3315" t="s">
        <v>229</v>
      </c>
      <c r="R85" s="3285">
        <v>23.0</v>
      </c>
      <c r="S85" s="3315" t="s">
        <v>90</v>
      </c>
      <c r="T85" s="3280">
        <v>24.0</v>
      </c>
      <c r="U85" s="3315" t="s">
        <v>79</v>
      </c>
      <c r="V85" s="3280">
        <v>24.0</v>
      </c>
      <c r="W85" s="3315" t="s">
        <v>191</v>
      </c>
      <c r="X85" s="3280">
        <v>23.0</v>
      </c>
      <c r="Y85" s="3315" t="s">
        <v>66</v>
      </c>
      <c r="Z85" s="3280">
        <v>19.0</v>
      </c>
      <c r="AA85" s="3311">
        <v>100.0</v>
      </c>
      <c r="AB85" s="3320">
        <v>15.0</v>
      </c>
      <c r="AC85" s="3312" t="s">
        <v>504</v>
      </c>
    </row>
  </sheetData>
  <autoFilter ref="$A$2:$AC$84">
    <sortState ref="A2:AC84">
      <sortCondition ref="AA2:AA84"/>
      <sortCondition ref="AC2:AC84"/>
      <sortCondition ref="AB2:AB84"/>
      <sortCondition ref="A2:A84"/>
    </sortState>
  </autoFilter>
  <mergeCells count="12">
    <mergeCell ref="Y1:Z1"/>
    <mergeCell ref="W1:X1"/>
    <mergeCell ref="E1:F1"/>
    <mergeCell ref="C1:D1"/>
    <mergeCell ref="I1:J1"/>
    <mergeCell ref="G1:H1"/>
    <mergeCell ref="K1:L1"/>
    <mergeCell ref="M1:N1"/>
    <mergeCell ref="Q1:R1"/>
    <mergeCell ref="U1:V1"/>
    <mergeCell ref="S1:T1"/>
    <mergeCell ref="O1:P1"/>
  </mergeCells>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9" width="13.29"/>
    <col collapsed="1" customWidth="1" min="10" max="10" width="13.29"/>
    <col customWidth="1" hidden="1" min="11" max="14" width="13.29" outlineLevel="1"/>
    <col customWidth="1" hidden="1" min="15" max="20" width="8.0" outlineLevel="1"/>
    <col customWidth="1" min="21" max="22" width="8.0"/>
  </cols>
  <sheetData>
    <row r="1">
      <c r="A1" s="2216">
        <v>50.0</v>
      </c>
      <c r="B1" s="2217"/>
      <c r="C1" s="2218" t="str">
        <f>IMAGE(VLOOKUP($A$1,Fighters!A2:AI107,12,FALSE),1)</f>
        <v/>
      </c>
      <c r="D1" s="2219"/>
      <c r="E1" s="2219"/>
      <c r="F1" s="2219"/>
      <c r="G1" s="2220"/>
      <c r="H1" s="2221"/>
      <c r="I1" s="2219"/>
      <c r="J1" s="2220"/>
      <c r="K1" s="2222"/>
      <c r="L1" s="2219"/>
      <c r="M1" s="2220"/>
      <c r="N1" s="2223"/>
      <c r="O1" s="2223"/>
      <c r="P1" s="2223"/>
      <c r="Q1" s="2223"/>
      <c r="R1" s="2224"/>
      <c r="S1" s="2224"/>
      <c r="T1" s="2224"/>
      <c r="U1" s="2224"/>
      <c r="V1" s="2224"/>
    </row>
    <row r="2">
      <c r="A2" s="2225" t="str">
        <f>VLOOKUP($A$1,Fighters!$A$2:$AI$81,6,FALSE)</f>
        <v>#1a1e54</v>
      </c>
      <c r="B2" s="2217"/>
      <c r="C2" s="2226"/>
      <c r="G2" s="2227"/>
      <c r="H2" s="2228"/>
      <c r="I2" s="2229"/>
      <c r="J2" s="2230"/>
      <c r="K2" s="2228"/>
      <c r="L2" s="2229"/>
      <c r="M2" s="2230"/>
      <c r="N2" s="2223"/>
      <c r="O2" s="2223"/>
      <c r="P2" s="2223"/>
      <c r="Q2" s="2223"/>
      <c r="R2" s="2224"/>
      <c r="S2" s="2224"/>
      <c r="T2" s="2224"/>
      <c r="U2" s="2224"/>
      <c r="V2" s="2224"/>
    </row>
    <row r="3">
      <c r="A3" s="2225" t="str">
        <f>VLOOKUP($A$1,Fighters!$A$2:$AI$81,14,FALSE)</f>
        <v>50. ゲッコウガ</v>
      </c>
      <c r="B3" s="2217"/>
      <c r="C3" s="2226"/>
      <c r="G3" s="2227"/>
      <c r="H3" s="2231"/>
      <c r="I3" s="2231"/>
      <c r="J3" s="2231"/>
      <c r="K3" s="2232"/>
      <c r="L3" s="2232"/>
      <c r="M3" s="2232"/>
      <c r="N3" s="2223"/>
      <c r="O3" s="2223"/>
      <c r="P3" s="2223"/>
      <c r="Q3" s="2223"/>
      <c r="R3" s="2233"/>
      <c r="S3" s="2224"/>
      <c r="T3" s="2224"/>
      <c r="U3" s="2224"/>
      <c r="V3" s="2224"/>
    </row>
    <row r="4">
      <c r="A4" s="2225" t="str">
        <f>VLOOKUP($A$1,Fighters!$A$2:$AI$81,13,FALSE)</f>
        <v>1</v>
      </c>
      <c r="B4" s="2217"/>
      <c r="C4" s="2226"/>
      <c r="G4" s="2227"/>
      <c r="H4" s="2234"/>
      <c r="I4" s="2234"/>
      <c r="J4" s="2231"/>
      <c r="K4" s="2232"/>
      <c r="L4" s="2232"/>
      <c r="M4" s="2232"/>
      <c r="N4" s="2223"/>
      <c r="O4" s="2223"/>
      <c r="P4" s="2223"/>
      <c r="Q4" s="2223"/>
      <c r="R4" s="2233"/>
      <c r="S4" s="2224"/>
      <c r="T4" s="2224"/>
      <c r="U4" s="2224"/>
      <c r="V4" s="2224"/>
    </row>
    <row r="5" ht="16.5" customHeight="1">
      <c r="A5" s="2216"/>
      <c r="B5" s="2217"/>
      <c r="C5" s="2226"/>
      <c r="G5" s="2227"/>
      <c r="H5" s="2235"/>
      <c r="I5" s="2235"/>
      <c r="J5" s="2236"/>
      <c r="K5" s="2237"/>
      <c r="L5" s="2238"/>
      <c r="M5" s="2238"/>
      <c r="N5" s="2223"/>
      <c r="O5" s="2223"/>
      <c r="P5" s="2223"/>
      <c r="Q5" s="2223"/>
      <c r="R5" s="2233"/>
      <c r="S5" s="2224"/>
      <c r="T5" s="2224"/>
      <c r="U5" s="2224"/>
      <c r="V5" s="2224"/>
    </row>
    <row r="6">
      <c r="A6" s="2217"/>
      <c r="B6" s="2217"/>
      <c r="C6" s="2226"/>
      <c r="G6" s="2227"/>
      <c r="H6" s="2234"/>
      <c r="I6" s="2239" t="s">
        <v>6</v>
      </c>
      <c r="J6" s="2237"/>
      <c r="K6" s="2240"/>
      <c r="L6" s="2238"/>
      <c r="M6" s="2238"/>
      <c r="N6" s="2223"/>
      <c r="O6" s="2223"/>
      <c r="P6" s="2223"/>
      <c r="Q6" s="2223"/>
      <c r="R6" s="2233"/>
      <c r="S6" s="2224"/>
      <c r="T6" s="2224"/>
      <c r="U6" s="2224"/>
      <c r="V6" s="2224"/>
    </row>
    <row r="7">
      <c r="A7" s="2217"/>
      <c r="B7" s="2217"/>
      <c r="C7" s="2226"/>
      <c r="G7" s="2227"/>
      <c r="H7" s="2235"/>
      <c r="I7" s="2235"/>
      <c r="J7" s="2237"/>
      <c r="K7" s="2240"/>
      <c r="L7" s="2238"/>
      <c r="M7" s="2238"/>
      <c r="N7" s="2223"/>
      <c r="O7" s="2223"/>
      <c r="P7" s="2223"/>
      <c r="Q7" s="2223"/>
      <c r="R7" s="2233"/>
      <c r="S7" s="2224"/>
      <c r="T7" s="2224"/>
      <c r="U7" s="2224"/>
      <c r="V7" s="2224"/>
    </row>
    <row r="8">
      <c r="A8" s="2217"/>
      <c r="B8" s="2217"/>
      <c r="C8" s="2226"/>
      <c r="G8" s="2227"/>
      <c r="H8" s="2241">
        <v>43410.93825011574</v>
      </c>
      <c r="I8" s="2219"/>
      <c r="J8" s="2220"/>
      <c r="K8" s="2237"/>
      <c r="L8" s="2238"/>
      <c r="M8" s="2238"/>
      <c r="N8" s="2223"/>
      <c r="O8" s="2223"/>
      <c r="P8" s="2223"/>
      <c r="Q8" s="2223"/>
      <c r="R8" s="2233"/>
      <c r="S8" s="2224"/>
      <c r="T8" s="2224"/>
      <c r="U8" s="2224"/>
      <c r="V8" s="2224"/>
    </row>
    <row r="9">
      <c r="A9" s="2217"/>
      <c r="B9" s="2217"/>
      <c r="C9" s="2226"/>
      <c r="G9" s="2227"/>
      <c r="H9" s="2228"/>
      <c r="I9" s="2229"/>
      <c r="J9" s="2230"/>
      <c r="K9" s="2224"/>
      <c r="L9" s="2223"/>
      <c r="M9" s="2223"/>
      <c r="N9" s="2223"/>
      <c r="O9" s="2223"/>
      <c r="P9" s="2223"/>
      <c r="Q9" s="2223"/>
      <c r="R9" s="2233"/>
      <c r="S9" s="2224"/>
      <c r="T9" s="2224"/>
      <c r="U9" s="2224"/>
      <c r="V9" s="2224"/>
    </row>
    <row r="10">
      <c r="A10" s="3328"/>
      <c r="B10" s="2217"/>
      <c r="C10" s="2226"/>
      <c r="G10" s="2227"/>
      <c r="H10" s="2242"/>
      <c r="I10" s="2242"/>
      <c r="J10" s="2224"/>
      <c r="K10" s="2224"/>
      <c r="L10" s="2223"/>
      <c r="M10" s="2223"/>
      <c r="N10" s="2223"/>
      <c r="O10" s="2223"/>
      <c r="P10" s="2223"/>
      <c r="Q10" s="2223"/>
      <c r="R10" s="2233"/>
      <c r="S10" s="2224"/>
      <c r="T10" s="2224"/>
      <c r="U10" s="2224"/>
      <c r="V10" s="2224"/>
    </row>
    <row r="11">
      <c r="A11" s="3329"/>
      <c r="B11" s="2217"/>
      <c r="C11" s="2226"/>
      <c r="G11" s="2227"/>
      <c r="H11" s="2235"/>
      <c r="I11" s="2235"/>
      <c r="J11" s="2224"/>
      <c r="K11" s="2224"/>
      <c r="L11" s="2223"/>
      <c r="M11" s="2223"/>
      <c r="N11" s="2223"/>
      <c r="O11" s="2223"/>
      <c r="P11" s="2223"/>
      <c r="Q11" s="2223"/>
      <c r="R11" s="2233"/>
      <c r="S11" s="2224"/>
      <c r="T11" s="2224"/>
      <c r="U11" s="2224"/>
      <c r="V11" s="2224"/>
    </row>
    <row r="12">
      <c r="A12" s="2235"/>
      <c r="B12" s="2217"/>
      <c r="C12" s="2228"/>
      <c r="D12" s="2229"/>
      <c r="E12" s="2229"/>
      <c r="F12" s="2229"/>
      <c r="G12" s="2230"/>
      <c r="H12" s="2244"/>
      <c r="I12" s="2244"/>
      <c r="J12" s="2217"/>
      <c r="K12" s="2217"/>
      <c r="L12" s="2223"/>
      <c r="M12" s="2223"/>
      <c r="N12" s="2223"/>
      <c r="O12" s="2223"/>
      <c r="P12" s="2223"/>
      <c r="Q12" s="2223"/>
      <c r="R12" s="2233"/>
      <c r="S12" s="2224"/>
      <c r="T12" s="2224"/>
      <c r="U12" s="2224"/>
      <c r="V12" s="2224"/>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
        <v>16</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
        <v>17</v>
      </c>
      <c r="D16" s="117"/>
      <c r="E16" s="116" t="s">
        <v>18</v>
      </c>
      <c r="F16" s="117"/>
      <c r="G16" s="116" t="s">
        <v>20</v>
      </c>
      <c r="H16" s="117"/>
      <c r="I16" s="107"/>
      <c r="J16" s="107"/>
      <c r="K16" s="116" t="s">
        <v>5108</v>
      </c>
      <c r="L16" s="120"/>
      <c r="M16" s="120"/>
      <c r="N16" s="117"/>
      <c r="O16" s="104"/>
      <c r="P16" s="104"/>
      <c r="Q16" s="104"/>
      <c r="R16" s="104"/>
      <c r="S16" s="121"/>
      <c r="T16" s="121"/>
      <c r="U16" s="121"/>
      <c r="V16" s="121"/>
    </row>
    <row r="17" outlineLevel="1">
      <c r="A17" s="123" t="s">
        <v>5109</v>
      </c>
      <c r="B17" s="127" t="str">
        <f t="array" ref="B17">INDEX('Actions  Attributes'!$C$2:$AD$81, MATCH($A$1,'Actions  Attributes'!$A$2:$A$89,0), MATCH(A17,'Actions  Attributes'!$C$1:$AD$1,0))&amp;"回"</f>
        <v>2回</v>
      </c>
      <c r="C17" s="123" t="s">
        <v>2847</v>
      </c>
      <c r="D17" s="127" t="str">
        <f t="array" ref="D17">IF(INDEX('Actions  Attributes'!$C$2:$AD$109, MATCH($A$1,'Actions  Attributes'!$A$2:$A$109,0), MATCH(C17,'Actions  Attributes'!$C$1:$AD$1,0))="-", "-", INDEX('Actions  Attributes'!$C$2:$AD$109, MATCH($A$1,'Actions  Attributes'!$A$2:$A$109,0), MATCH(C17,'Actions  Attributes'!$C$1:$AD$1,0))&amp;"F")</f>
        <v>3F</v>
      </c>
      <c r="E17" s="123" t="s">
        <v>5113</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88 [58th]</v>
      </c>
      <c r="G17" s="123" t="s">
        <v>5114</v>
      </c>
      <c r="H17" s="127" t="str">
        <f t="array" ref="H17">IF(INDEX('Actions  Attributes'!$C$2:$AD$109, MATCH($A$1,'Actions  Attributes'!$A$2:$A$109,0), MATCH(G17,'Actions  Attributes'!$C$1:$AD$1,0))="-", "-", INDEX('Actions  Attributes'!$C$2:$AD$109, MATCH($A$1,'Actions  Attributes'!$A$2:$A$109,0), MATCH(G17,'Actions  Attributes'!$C$1:$AD$1,0))&amp;"F")</f>
        <v>32F</v>
      </c>
      <c r="I17" s="138"/>
      <c r="J17" s="107"/>
      <c r="K17" s="123" t="s">
        <v>3307</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2.178 [13th]</v>
      </c>
      <c r="M17" s="123" t="s">
        <v>5115</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25.3 [2nd]</v>
      </c>
      <c r="O17" s="104"/>
      <c r="P17" s="104"/>
      <c r="Q17" s="104"/>
      <c r="R17" s="104"/>
      <c r="S17" s="121"/>
      <c r="T17" s="121"/>
      <c r="U17" s="121"/>
      <c r="V17" s="121"/>
    </row>
    <row r="18" outlineLevel="1">
      <c r="A18" s="123" t="s">
        <v>5116</v>
      </c>
      <c r="B18" s="127" t="b">
        <f t="array" ref="B18">INDEX('Actions  Attributes'!$C$2:$AD$81, MATCH($A$1,'Actions  Attributes'!$A$2:$A$89,0), MATCH(A18,'Actions  Attributes'!$C$1:$AD$1,0))</f>
        <v>1</v>
      </c>
      <c r="C18" s="123" t="s">
        <v>5117</v>
      </c>
      <c r="D18" s="127" t="str">
        <f t="array" ref="D18">IF(INDEX('Actions  Attributes'!$C$2:$AD$109, MATCH($A$1,'Actions  Attributes'!$A$2:$A$109,0), MATCH(C18,'Actions  Attributes'!$C$1:$AD$1,0))="-", "-", INDEX('Actions  Attributes'!$C$2:$AD$109, MATCH($A$1,'Actions  Attributes'!$A$2:$A$109,0), MATCH(C18,'Actions  Attributes'!$C$1:$AD$1,0))&amp;"F")</f>
        <v>2F</v>
      </c>
      <c r="E18" s="123" t="s">
        <v>3305</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1.502 [4th]</v>
      </c>
      <c r="G18" s="123" t="s">
        <v>5118</v>
      </c>
      <c r="H18" s="127" t="str">
        <f t="array" ref="H18">IF(INDEX('Actions  Attributes'!$C$2:$AD$109, MATCH($A$1,'Actions  Attributes'!$A$2:$A$109,0), MATCH(G18,'Actions  Attributes'!$C$1:$AD$1,0))="-", "-", INDEX('Actions  Attributes'!$C$2:$AD$109, MATCH($A$1,'Actions  Attributes'!$A$2:$A$109,0), MATCH(G18,'Actions  Attributes'!$C$1:$AD$1,0))&amp;"F")</f>
        <v>49F</v>
      </c>
      <c r="I18" s="138"/>
      <c r="J18" s="107"/>
      <c r="K18" s="123" t="s">
        <v>4391</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0.187 [6th]</v>
      </c>
      <c r="M18" s="123" t="s">
        <v>5119</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46 [2nd]</v>
      </c>
      <c r="O18" s="104"/>
      <c r="P18" s="104"/>
      <c r="Q18" s="104"/>
      <c r="R18" s="104"/>
      <c r="S18" s="121"/>
      <c r="T18" s="121"/>
      <c r="U18" s="121"/>
      <c r="V18" s="121"/>
    </row>
    <row r="19" outlineLevel="1">
      <c r="A19" s="123" t="s">
        <v>5120</v>
      </c>
      <c r="B19" s="127" t="b">
        <f t="array" ref="B19">INDEX('Actions  Attributes'!$C$2:$AD$81, MATCH($A$1,'Actions  Attributes'!$A$2:$A$89,0), MATCH(A19,'Actions  Attributes'!$C$1:$AD$1,0))</f>
        <v>1</v>
      </c>
      <c r="C19" s="123" t="s">
        <v>5121</v>
      </c>
      <c r="D19" s="127" t="str">
        <f t="array" ref="D19">IF(INDEX('Actions  Attributes'!$C$2:$AD$109, MATCH($A$1,'Actions  Attributes'!$A$2:$A$109,0), MATCH(C19,'Actions  Attributes'!$C$1:$AD$1,0))="-", "-", INDEX('Actions  Attributes'!$C$2:$AD$109, MATCH($A$1,'Actions  Attributes'!$A$2:$A$109,0), MATCH(C19,'Actions  Attributes'!$C$1:$AD$1,0))&amp;"F")</f>
        <v>4F</v>
      </c>
      <c r="E19" s="123" t="s">
        <v>3958</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2.288 [7th]</v>
      </c>
      <c r="G19" s="123" t="s">
        <v>5122</v>
      </c>
      <c r="H19" s="127" t="str">
        <f t="array" ref="H19">IF(INDEX('Actions  Attributes'!$C$2:$AD$109, MATCH($A$1,'Actions  Attributes'!$A$2:$A$109,0), MATCH(G19,'Actions  Attributes'!$C$1:$AD$1,0))="-", "-", INDEX('Actions  Attributes'!$C$2:$AD$109, MATCH($A$1,'Actions  Attributes'!$A$2:$A$109,0), MATCH(G19,'Actions  Attributes'!$C$1:$AD$1,0))&amp;"F")</f>
        <v>24F</v>
      </c>
      <c r="I19" s="138"/>
      <c r="J19" s="107"/>
      <c r="K19" s="123" t="s">
        <v>3309</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0.087 [68th]</v>
      </c>
      <c r="M19" s="123" t="s">
        <v>5123</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22.11 [1st]</v>
      </c>
      <c r="O19" s="104"/>
      <c r="P19" s="104"/>
      <c r="Q19" s="104"/>
      <c r="R19" s="104"/>
      <c r="S19" s="121"/>
      <c r="T19" s="121"/>
      <c r="U19" s="121"/>
      <c r="V19" s="121"/>
    </row>
    <row r="20" outlineLevel="1">
      <c r="A20" s="123" t="s">
        <v>5124</v>
      </c>
      <c r="B20" s="127" t="b">
        <f t="array" ref="B20">INDEX('Actions  Attributes'!$C$2:$AD$81, MATCH($A$1,'Actions  Attributes'!$A$2:$A$89,0), MATCH(A20,'Actions  Attributes'!$C$1:$AD$1,0))</f>
        <v>0</v>
      </c>
      <c r="C20" s="177" t="s">
        <v>46</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10F [5th]</v>
      </c>
      <c r="E20" s="123" t="s">
        <v>1454</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1.239 [10th]</v>
      </c>
      <c r="G20" s="123" t="s">
        <v>5125</v>
      </c>
      <c r="H20" s="127" t="str">
        <f t="array" ref="H20">IF(INDEX('Actions  Attributes'!$C$2:$AD$109, MATCH($A$1,'Actions  Attributes'!$A$2:$A$109,0), MATCH(G20,'Actions  Attributes'!$C$1:$AD$1,0))="-", "-", INDEX('Actions  Attributes'!$C$2:$AD$109, MATCH($A$1,'Actions  Attributes'!$A$2:$A$109,0), MATCH(G20,'Actions  Attributes'!$C$1:$AD$1,0))&amp;"F")</f>
        <v>35F</v>
      </c>
      <c r="I20" s="138"/>
      <c r="J20" s="107"/>
      <c r="K20" s="123" t="s">
        <v>3311</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
        <v>5126</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46 [4th]</v>
      </c>
      <c r="O20" s="104"/>
      <c r="P20" s="104"/>
      <c r="Q20" s="104"/>
      <c r="R20" s="104"/>
      <c r="S20" s="105"/>
      <c r="T20" s="105"/>
      <c r="U20" s="105"/>
      <c r="V20" s="105"/>
    </row>
    <row r="21" outlineLevel="1">
      <c r="A21" s="123" t="s">
        <v>591</v>
      </c>
      <c r="B21" s="127" t="b">
        <f t="array" ref="B21">INDEX('Actions  Attributes'!$C$2:$AD$81, MATCH($A$1,'Actions  Attributes'!$A$2:$A$89,0), MATCH(A21,'Actions  Attributes'!$C$1:$AD$1,0))</f>
        <v>0</v>
      </c>
      <c r="C21" s="177" t="s">
        <v>5127</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23F [76th]</v>
      </c>
      <c r="E21" s="123" t="s">
        <v>3314</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1.85 [7th]</v>
      </c>
      <c r="G21" s="107"/>
      <c r="H21" s="107"/>
      <c r="I21" s="138"/>
      <c r="J21" s="107"/>
      <c r="K21" s="123" t="s">
        <v>4395</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
        <v>5128</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2.96 [7th]</v>
      </c>
      <c r="G22" s="103"/>
      <c r="H22" s="103"/>
      <c r="I22" s="138"/>
      <c r="J22" s="107"/>
      <c r="K22" s="123" t="s">
        <v>3316</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0.18 [2nd]</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
        <v>47</v>
      </c>
      <c r="B24" s="110"/>
      <c r="C24" s="182"/>
      <c r="D24" s="183"/>
      <c r="E24" s="183"/>
      <c r="F24" s="184"/>
      <c r="G24" s="185"/>
      <c r="H24" s="183"/>
      <c r="I24" s="183"/>
      <c r="J24" s="183"/>
      <c r="K24" s="183"/>
      <c r="L24" s="186"/>
      <c r="M24" s="186"/>
      <c r="N24" s="187"/>
      <c r="O24" s="187"/>
      <c r="P24" s="187"/>
      <c r="Q24" s="188"/>
      <c r="R24" s="105"/>
      <c r="S24" s="105"/>
      <c r="T24" s="105"/>
      <c r="U24" s="186"/>
      <c r="V24" s="186"/>
    </row>
    <row r="25" outlineLevel="1">
      <c r="A25" s="112"/>
      <c r="B25" s="114"/>
      <c r="C25" s="189" t="s">
        <v>48</v>
      </c>
      <c r="D25" s="190" t="s">
        <v>49</v>
      </c>
      <c r="E25" s="190" t="s">
        <v>50</v>
      </c>
      <c r="F25" s="191" t="s">
        <v>51</v>
      </c>
      <c r="G25" s="190" t="s">
        <v>52</v>
      </c>
      <c r="H25" s="192" t="s">
        <v>53</v>
      </c>
      <c r="I25" s="120"/>
      <c r="J25" s="117"/>
      <c r="K25" s="193" t="s">
        <v>180</v>
      </c>
      <c r="L25" s="193" t="s">
        <v>181</v>
      </c>
      <c r="M25" s="193" t="s">
        <v>182</v>
      </c>
      <c r="N25" s="193" t="s">
        <v>183</v>
      </c>
      <c r="O25" s="194" t="s">
        <v>184</v>
      </c>
      <c r="P25" s="193" t="s">
        <v>185</v>
      </c>
      <c r="Q25" s="194" t="s">
        <v>186</v>
      </c>
      <c r="R25" s="105"/>
      <c r="S25" s="105"/>
      <c r="T25" s="105"/>
      <c r="U25" s="105"/>
      <c r="V25" s="105"/>
    </row>
    <row r="26" outlineLevel="1">
      <c r="A26" s="195" t="s">
        <v>54</v>
      </c>
      <c r="B26" s="196" t="s">
        <v>55</v>
      </c>
      <c r="C26" s="701"/>
      <c r="D26" s="701"/>
      <c r="E26" s="201"/>
      <c r="F26" s="200">
        <f t="shared" ref="F26:F28" si="1">IFERROR(IFS(E26="-","-",LEN(E26)-LEN(SUBSTITUTE(E26,"/",""))=0,MULTIPLY(E26,1.2),LEN(E26)-LEN(SUBSTITUTE(E26,"/",""))=1,MULTIPLY(LEFT(E26,FIND("/",E26)-1),1.2)&amp;"/"&amp;MULTIPLY(MID(E26,FIND("/",E26)+1,10),1.2),LEN(E26)-LEN(SUBSTITUTE(E26,"/",""))=2,MULTIPLY(LEFT(E26,FIND("!",SUBSTITUTE(E26,"/","!",1))-1),1.2)&amp;"/"&amp;MULTIPLY(MID(E26,FIND("!",SUBSTITUTE(E26,"/","!",1))+1,FIND("!",SUBSTITUTE(E26,"/","!",2))-FIND("!",SUBSTITUTE(E26,"/","!",1))-1),1.2)&amp;"/"&amp;MULTIPLY(RIGHT(E26,LEN(E26)-FIND("!",SUBSTITUTE(E26,"/","!",2))),1.2),LEN(E26)-LEN(SUBSTITUTE(E26,"/",""))=3,MULTIPLY(LEFT(E26,FIND("!",SUBSTITUTE(E26,"/","!",1))-1),1.2)&amp;"/"&amp;MULTIPLY(MID(E26,FIND("!",SUBSTITUTE(E26,"/","!",1))+1,FIND("!",SUBSTITUTE(E26,"/","!",2))-FIND("!",SUBSTITUTE(E26,"/","!",1))-1),1.2)&amp;"/"&amp;MULTIPLY(MID(E26,FIND("!",SUBSTITUTE(E26,"/","!",2))+1,FIND("!",SUBSTITUTE(E26,"/","!",3))-FIND("!",SUBSTITUTE(E26,"/","!",2))-1),1.2)&amp;"/"&amp;MULTIPLY(RIGHT(E26,LEN(E26)-FIND("!",SUBSTITUTE(E26,"/","!",3))),1.2),LEN(E26)-LEN(SUBSTITUTE(E26,"/",""))=4,MULTIPLY(LEFT(E26,FIND("!",SUBSTITUTE(E26,"/","!",1))-1),1.2)&amp;"/"&amp;MULTIPLY(MID(E26,FIND("!",SUBSTITUTE(E26,"/","!",1))+1,FIND("!",SUBSTITUTE(E26,"/","!",2))-FIND("!",SUBSTITUTE(E26,"/","!",1))-1),1.2)&amp;"/"&amp;MULTIPLY(MID(E26,FIND("!",SUBSTITUTE(E26,"/","!",2))+1,FIND("!",SUBSTITUTE(E26,"/","!",3))-FIND("!",SUBSTITUTE(E26,"/","!",2))-1),1.2)&amp;"/"&amp;MULTIPLY(MID(E26,FIND("!",SUBSTITUTE(E26,"/","!",3))+1,FIND("!",SUBSTITUTE(E26,"/","!",4))-FIND("!",SUBSTITUTE(E26,"/","!",3))-1),1.2)&amp;"/"&amp;MULTIPLY(RIGHT(E26,LEN(E26)-FIND("!",SUBSTITUTE(E26,"/","!",4))),1.2)),"")</f>
        <v>0</v>
      </c>
      <c r="G26" s="201"/>
      <c r="H26" s="228" t="s">
        <v>6380</v>
      </c>
      <c r="I26" s="120"/>
      <c r="J26" s="117"/>
      <c r="K26" s="203"/>
      <c r="L26" s="203"/>
      <c r="M26" s="204"/>
      <c r="N26" s="204"/>
      <c r="O26" s="205">
        <v>0.0</v>
      </c>
      <c r="P26" s="205">
        <v>1.0</v>
      </c>
      <c r="Q26" s="205">
        <v>1.0</v>
      </c>
      <c r="R26" s="105"/>
      <c r="S26" s="105"/>
      <c r="T26" s="105"/>
      <c r="U26" s="105"/>
      <c r="V26" s="105"/>
    </row>
    <row r="27" outlineLevel="1">
      <c r="A27" s="222"/>
      <c r="B27" s="208" t="s">
        <v>63</v>
      </c>
      <c r="C27" s="820"/>
      <c r="D27" s="820"/>
      <c r="E27" s="210"/>
      <c r="F27" s="200">
        <f t="shared" si="1"/>
        <v>0</v>
      </c>
      <c r="G27" s="210"/>
      <c r="H27" s="228" t="s">
        <v>6381</v>
      </c>
      <c r="I27" s="120"/>
      <c r="J27" s="117"/>
      <c r="K27" s="203"/>
      <c r="L27" s="203"/>
      <c r="M27" s="204"/>
      <c r="N27" s="204"/>
      <c r="O27" s="205">
        <v>0.0</v>
      </c>
      <c r="P27" s="205">
        <v>1.0</v>
      </c>
      <c r="Q27" s="205">
        <v>1.0</v>
      </c>
      <c r="R27" s="105"/>
      <c r="S27" s="105"/>
      <c r="T27" s="105"/>
      <c r="U27" s="105"/>
      <c r="V27" s="105"/>
    </row>
    <row r="28" outlineLevel="1">
      <c r="A28" s="222"/>
      <c r="B28" s="208" t="s">
        <v>94</v>
      </c>
      <c r="C28" s="820"/>
      <c r="D28" s="820"/>
      <c r="E28" s="210"/>
      <c r="F28" s="200">
        <f t="shared" si="1"/>
        <v>0</v>
      </c>
      <c r="G28" s="210"/>
      <c r="H28" s="228"/>
      <c r="I28" s="120"/>
      <c r="J28" s="117"/>
      <c r="K28" s="203"/>
      <c r="L28" s="203"/>
      <c r="M28" s="204"/>
      <c r="N28" s="204"/>
      <c r="O28" s="205">
        <v>0.0</v>
      </c>
      <c r="P28" s="205">
        <v>1.0</v>
      </c>
      <c r="Q28" s="205">
        <v>1.0</v>
      </c>
      <c r="R28" s="105"/>
      <c r="S28" s="105"/>
      <c r="T28" s="105"/>
      <c r="U28" s="105"/>
      <c r="V28" s="105"/>
    </row>
    <row r="29" outlineLevel="1">
      <c r="A29" s="222"/>
      <c r="B29" s="208" t="s">
        <v>680</v>
      </c>
      <c r="C29" s="704"/>
      <c r="D29" s="820"/>
      <c r="E29" s="704"/>
      <c r="F29" s="703"/>
      <c r="G29" s="704"/>
      <c r="H29" s="228"/>
      <c r="I29" s="120"/>
      <c r="J29" s="117"/>
      <c r="K29" s="407"/>
      <c r="L29" s="407"/>
      <c r="M29" s="407"/>
      <c r="N29" s="407"/>
      <c r="O29" s="407"/>
      <c r="P29" s="407"/>
      <c r="Q29" s="407"/>
      <c r="R29" s="105"/>
      <c r="S29" s="105"/>
      <c r="T29" s="105"/>
      <c r="U29" s="105"/>
      <c r="V29" s="105"/>
    </row>
    <row r="30" outlineLevel="1">
      <c r="A30" s="222"/>
      <c r="B30" s="208" t="s">
        <v>681</v>
      </c>
      <c r="C30" s="820"/>
      <c r="D30" s="820"/>
      <c r="E30" s="820"/>
      <c r="F30" s="200">
        <f t="shared" ref="F30:F53" si="2">IFERROR(IFS(E30="-","-",LEN(E30)-LEN(SUBSTITUTE(E30,"/",""))=0,MULTIPLY(E30,1.2),LEN(E30)-LEN(SUBSTITUTE(E30,"/",""))=1,MULTIPLY(LEFT(E30,FIND("/",E30)-1),1.2)&amp;"/"&amp;MULTIPLY(MID(E30,FIND("/",E30)+1,10),1.2),LEN(E30)-LEN(SUBSTITUTE(E30,"/",""))=2,MULTIPLY(LEFT(E30,FIND("!",SUBSTITUTE(E30,"/","!",1))-1),1.2)&amp;"/"&amp;MULTIPLY(MID(E30,FIND("!",SUBSTITUTE(E30,"/","!",1))+1,FIND("!",SUBSTITUTE(E30,"/","!",2))-FIND("!",SUBSTITUTE(E30,"/","!",1))-1),1.2)&amp;"/"&amp;MULTIPLY(RIGHT(E30,LEN(E30)-FIND("!",SUBSTITUTE(E30,"/","!",2))),1.2),LEN(E30)-LEN(SUBSTITUTE(E30,"/",""))=3,MULTIPLY(LEFT(E30,FIND("!",SUBSTITUTE(E30,"/","!",1))-1),1.2)&amp;"/"&amp;MULTIPLY(MID(E30,FIND("!",SUBSTITUTE(E30,"/","!",1))+1,FIND("!",SUBSTITUTE(E30,"/","!",2))-FIND("!",SUBSTITUTE(E30,"/","!",1))-1),1.2)&amp;"/"&amp;MULTIPLY(MID(E30,FIND("!",SUBSTITUTE(E30,"/","!",2))+1,FIND("!",SUBSTITUTE(E30,"/","!",3))-FIND("!",SUBSTITUTE(E30,"/","!",2))-1),1.2)&amp;"/"&amp;MULTIPLY(RIGHT(E30,LEN(E30)-FIND("!",SUBSTITUTE(E30,"/","!",3))),1.2),LEN(E30)-LEN(SUBSTITUTE(E30,"/",""))=4,MULTIPLY(LEFT(E30,FIND("!",SUBSTITUTE(E30,"/","!",1))-1),1.2)&amp;"/"&amp;MULTIPLY(MID(E30,FIND("!",SUBSTITUTE(E30,"/","!",1))+1,FIND("!",SUBSTITUTE(E30,"/","!",2))-FIND("!",SUBSTITUTE(E30,"/","!",1))-1),1.2)&amp;"/"&amp;MULTIPLY(MID(E30,FIND("!",SUBSTITUTE(E30,"/","!",2))+1,FIND("!",SUBSTITUTE(E30,"/","!",3))-FIND("!",SUBSTITUTE(E30,"/","!",2))-1),1.2)&amp;"/"&amp;MULTIPLY(MID(E30,FIND("!",SUBSTITUTE(E30,"/","!",3))+1,FIND("!",SUBSTITUTE(E30,"/","!",4))-FIND("!",SUBSTITUTE(E30,"/","!",3))-1),1.2)&amp;"/"&amp;MULTIPLY(RIGHT(E30,LEN(E30)-FIND("!",SUBSTITUTE(E30,"/","!",4))),1.2)),"")</f>
        <v>0</v>
      </c>
      <c r="G30" s="820"/>
      <c r="H30" s="228"/>
      <c r="I30" s="120"/>
      <c r="J30" s="117"/>
      <c r="K30" s="203"/>
      <c r="L30" s="203"/>
      <c r="M30" s="204"/>
      <c r="N30" s="204"/>
      <c r="O30" s="205">
        <v>0.0</v>
      </c>
      <c r="P30" s="205">
        <v>1.0</v>
      </c>
      <c r="Q30" s="205">
        <v>1.0</v>
      </c>
      <c r="R30" s="105"/>
      <c r="S30" s="105"/>
      <c r="T30" s="105"/>
      <c r="U30" s="105"/>
      <c r="V30" s="105"/>
    </row>
    <row r="31" outlineLevel="1">
      <c r="A31" s="207"/>
      <c r="B31" s="208" t="s">
        <v>685</v>
      </c>
      <c r="C31" s="820"/>
      <c r="D31" s="820"/>
      <c r="E31" s="820"/>
      <c r="F31" s="200">
        <f t="shared" si="2"/>
        <v>0</v>
      </c>
      <c r="G31" s="820"/>
      <c r="H31" s="228"/>
      <c r="I31" s="120"/>
      <c r="J31" s="117"/>
      <c r="K31" s="203"/>
      <c r="L31" s="203"/>
      <c r="M31" s="204"/>
      <c r="N31" s="204"/>
      <c r="O31" s="205">
        <v>0.0</v>
      </c>
      <c r="P31" s="205">
        <v>1.0</v>
      </c>
      <c r="Q31" s="205">
        <v>1.0</v>
      </c>
      <c r="R31" s="105"/>
      <c r="S31" s="105"/>
      <c r="T31" s="105"/>
      <c r="U31" s="105"/>
      <c r="V31" s="105"/>
    </row>
    <row r="32" outlineLevel="1">
      <c r="A32" s="195" t="s">
        <v>72</v>
      </c>
      <c r="B32" s="214"/>
      <c r="C32" s="820"/>
      <c r="D32" s="305"/>
      <c r="E32" s="820"/>
      <c r="F32" s="200">
        <f t="shared" si="2"/>
        <v>0</v>
      </c>
      <c r="G32" s="820"/>
      <c r="H32" s="243"/>
      <c r="I32" s="221"/>
      <c r="J32" s="110"/>
      <c r="K32" s="203"/>
      <c r="L32" s="203"/>
      <c r="M32" s="204"/>
      <c r="N32" s="204"/>
      <c r="O32" s="205">
        <v>0.0</v>
      </c>
      <c r="P32" s="205">
        <v>1.0</v>
      </c>
      <c r="Q32" s="205">
        <v>1.0</v>
      </c>
      <c r="R32" s="105"/>
      <c r="S32" s="105"/>
      <c r="T32" s="105"/>
      <c r="U32" s="105"/>
      <c r="V32" s="105"/>
    </row>
    <row r="33" outlineLevel="1">
      <c r="A33" s="207"/>
      <c r="B33" s="208" t="s">
        <v>76</v>
      </c>
      <c r="C33" s="820"/>
      <c r="D33" s="114"/>
      <c r="E33" s="820"/>
      <c r="F33" s="200">
        <f t="shared" si="2"/>
        <v>0</v>
      </c>
      <c r="G33" s="820"/>
      <c r="H33" s="112"/>
      <c r="I33" s="224"/>
      <c r="J33" s="114"/>
      <c r="K33" s="203"/>
      <c r="L33" s="203"/>
      <c r="M33" s="204"/>
      <c r="N33" s="204"/>
      <c r="O33" s="205">
        <v>0.0</v>
      </c>
      <c r="P33" s="205">
        <v>1.0</v>
      </c>
      <c r="Q33" s="205">
        <v>1.0</v>
      </c>
      <c r="R33" s="105"/>
      <c r="S33" s="105"/>
      <c r="T33" s="105"/>
      <c r="U33" s="105"/>
      <c r="V33" s="105"/>
    </row>
    <row r="34" outlineLevel="1">
      <c r="A34" s="195" t="s">
        <v>82</v>
      </c>
      <c r="B34" s="208"/>
      <c r="C34" s="820"/>
      <c r="D34" s="305"/>
      <c r="E34" s="820"/>
      <c r="F34" s="200">
        <f t="shared" si="2"/>
        <v>0</v>
      </c>
      <c r="G34" s="820"/>
      <c r="H34" s="243"/>
      <c r="I34" s="221"/>
      <c r="J34" s="110"/>
      <c r="K34" s="203"/>
      <c r="L34" s="203"/>
      <c r="M34" s="204"/>
      <c r="N34" s="204"/>
      <c r="O34" s="205">
        <v>0.0</v>
      </c>
      <c r="P34" s="205">
        <v>1.0</v>
      </c>
      <c r="Q34" s="205">
        <v>1.0</v>
      </c>
      <c r="R34" s="105"/>
      <c r="S34" s="105"/>
      <c r="T34" s="105"/>
      <c r="U34" s="105"/>
      <c r="V34" s="105"/>
    </row>
    <row r="35" outlineLevel="1">
      <c r="A35" s="222"/>
      <c r="B35" s="208" t="s">
        <v>76</v>
      </c>
      <c r="C35" s="820"/>
      <c r="D35" s="114"/>
      <c r="E35" s="820"/>
      <c r="F35" s="200">
        <f t="shared" si="2"/>
        <v>0</v>
      </c>
      <c r="G35" s="820"/>
      <c r="H35" s="231"/>
      <c r="J35" s="233"/>
      <c r="K35" s="203"/>
      <c r="L35" s="203"/>
      <c r="M35" s="204"/>
      <c r="N35" s="204"/>
      <c r="O35" s="205">
        <v>0.0</v>
      </c>
      <c r="P35" s="205">
        <v>1.0</v>
      </c>
      <c r="Q35" s="205">
        <v>1.0</v>
      </c>
      <c r="R35" s="105"/>
      <c r="S35" s="105"/>
      <c r="T35" s="105"/>
      <c r="U35" s="105"/>
      <c r="V35" s="105"/>
    </row>
    <row r="36" outlineLevel="1">
      <c r="A36" s="222"/>
      <c r="B36" s="208" t="s">
        <v>83</v>
      </c>
      <c r="C36" s="820"/>
      <c r="D36" s="305"/>
      <c r="E36" s="820"/>
      <c r="F36" s="200">
        <f t="shared" si="2"/>
        <v>0</v>
      </c>
      <c r="G36" s="820"/>
      <c r="H36" s="231"/>
      <c r="J36" s="233"/>
      <c r="K36" s="203"/>
      <c r="L36" s="203"/>
      <c r="M36" s="204"/>
      <c r="N36" s="204"/>
      <c r="O36" s="205">
        <v>0.0</v>
      </c>
      <c r="P36" s="205">
        <v>1.0</v>
      </c>
      <c r="Q36" s="205">
        <v>1.0</v>
      </c>
      <c r="R36" s="105"/>
      <c r="S36" s="105"/>
      <c r="T36" s="105"/>
      <c r="U36" s="105"/>
      <c r="V36" s="105"/>
    </row>
    <row r="37" outlineLevel="1">
      <c r="A37" s="222"/>
      <c r="B37" s="208" t="s">
        <v>6382</v>
      </c>
      <c r="C37" s="820"/>
      <c r="D37" s="114"/>
      <c r="E37" s="820"/>
      <c r="F37" s="200">
        <f t="shared" si="2"/>
        <v>0</v>
      </c>
      <c r="G37" s="820"/>
      <c r="H37" s="231"/>
      <c r="J37" s="233"/>
      <c r="K37" s="203"/>
      <c r="L37" s="203"/>
      <c r="M37" s="204"/>
      <c r="N37" s="204"/>
      <c r="O37" s="205">
        <v>0.0</v>
      </c>
      <c r="P37" s="205">
        <v>1.0</v>
      </c>
      <c r="Q37" s="205">
        <v>1.0</v>
      </c>
      <c r="R37" s="105"/>
      <c r="S37" s="105"/>
      <c r="T37" s="105"/>
      <c r="U37" s="105"/>
      <c r="V37" s="105"/>
    </row>
    <row r="38" outlineLevel="1">
      <c r="A38" s="222"/>
      <c r="B38" s="208" t="s">
        <v>92</v>
      </c>
      <c r="C38" s="820"/>
      <c r="D38" s="305"/>
      <c r="E38" s="820"/>
      <c r="F38" s="200">
        <f t="shared" si="2"/>
        <v>0</v>
      </c>
      <c r="G38" s="820"/>
      <c r="H38" s="231"/>
      <c r="J38" s="233"/>
      <c r="K38" s="203"/>
      <c r="L38" s="203"/>
      <c r="M38" s="204"/>
      <c r="N38" s="204"/>
      <c r="O38" s="205">
        <v>0.0</v>
      </c>
      <c r="P38" s="205">
        <v>1.0</v>
      </c>
      <c r="Q38" s="205">
        <v>1.0</v>
      </c>
      <c r="R38" s="105"/>
      <c r="S38" s="105"/>
      <c r="T38" s="105"/>
      <c r="U38" s="105"/>
      <c r="V38" s="105"/>
    </row>
    <row r="39" outlineLevel="1">
      <c r="A39" s="207"/>
      <c r="B39" s="208" t="s">
        <v>6383</v>
      </c>
      <c r="C39" s="820"/>
      <c r="D39" s="114"/>
      <c r="E39" s="820"/>
      <c r="F39" s="200">
        <f t="shared" si="2"/>
        <v>0</v>
      </c>
      <c r="G39" s="820"/>
      <c r="H39" s="112"/>
      <c r="I39" s="224"/>
      <c r="J39" s="114"/>
      <c r="K39" s="203"/>
      <c r="L39" s="203"/>
      <c r="M39" s="204"/>
      <c r="N39" s="204"/>
      <c r="O39" s="205">
        <v>0.0</v>
      </c>
      <c r="P39" s="205">
        <v>1.0</v>
      </c>
      <c r="Q39" s="205">
        <v>1.0</v>
      </c>
      <c r="R39" s="105"/>
      <c r="S39" s="105"/>
      <c r="T39" s="105"/>
      <c r="U39" s="105"/>
      <c r="V39" s="105"/>
    </row>
    <row r="40" outlineLevel="1">
      <c r="A40" s="195" t="s">
        <v>93</v>
      </c>
      <c r="B40" s="214"/>
      <c r="C40" s="820"/>
      <c r="D40" s="305"/>
      <c r="E40" s="820"/>
      <c r="F40" s="200">
        <f t="shared" si="2"/>
        <v>0</v>
      </c>
      <c r="G40" s="820"/>
      <c r="H40" s="243"/>
      <c r="I40" s="221"/>
      <c r="J40" s="110"/>
      <c r="K40" s="203"/>
      <c r="L40" s="203"/>
      <c r="M40" s="204"/>
      <c r="N40" s="204"/>
      <c r="O40" s="205">
        <v>0.0</v>
      </c>
      <c r="P40" s="205">
        <v>1.0</v>
      </c>
      <c r="Q40" s="205">
        <v>1.0</v>
      </c>
      <c r="R40" s="105"/>
      <c r="S40" s="105"/>
      <c r="T40" s="105"/>
      <c r="U40" s="105"/>
      <c r="V40" s="105"/>
    </row>
    <row r="41" outlineLevel="1">
      <c r="A41" s="207"/>
      <c r="B41" s="208" t="s">
        <v>76</v>
      </c>
      <c r="C41" s="820"/>
      <c r="D41" s="114"/>
      <c r="E41" s="820"/>
      <c r="F41" s="200">
        <f t="shared" si="2"/>
        <v>0</v>
      </c>
      <c r="G41" s="820"/>
      <c r="H41" s="112"/>
      <c r="I41" s="224"/>
      <c r="J41" s="114"/>
      <c r="K41" s="205"/>
      <c r="L41" s="204"/>
      <c r="M41" s="204"/>
      <c r="N41" s="204"/>
      <c r="O41" s="205">
        <v>0.0</v>
      </c>
      <c r="P41" s="205">
        <v>1.0</v>
      </c>
      <c r="Q41" s="205">
        <v>1.0</v>
      </c>
      <c r="R41" s="105"/>
      <c r="S41" s="105"/>
      <c r="T41" s="105"/>
      <c r="U41" s="105"/>
      <c r="V41" s="105"/>
    </row>
    <row r="42" outlineLevel="1">
      <c r="A42" s="195" t="s">
        <v>104</v>
      </c>
      <c r="B42" s="214"/>
      <c r="C42" s="820"/>
      <c r="D42" s="305"/>
      <c r="E42" s="820"/>
      <c r="F42" s="200">
        <f t="shared" si="2"/>
        <v>0</v>
      </c>
      <c r="G42" s="820"/>
      <c r="H42" s="243"/>
      <c r="I42" s="221"/>
      <c r="J42" s="110"/>
      <c r="K42" s="205"/>
      <c r="L42" s="204"/>
      <c r="M42" s="204"/>
      <c r="N42" s="204"/>
      <c r="O42" s="205">
        <v>0.0</v>
      </c>
      <c r="P42" s="205">
        <v>1.0</v>
      </c>
      <c r="Q42" s="205">
        <v>1.0</v>
      </c>
      <c r="R42" s="105"/>
      <c r="S42" s="105"/>
      <c r="T42" s="105"/>
      <c r="U42" s="105"/>
      <c r="V42" s="105"/>
    </row>
    <row r="43" outlineLevel="1">
      <c r="A43" s="207"/>
      <c r="B43" s="208" t="s">
        <v>76</v>
      </c>
      <c r="C43" s="820"/>
      <c r="D43" s="114"/>
      <c r="E43" s="820"/>
      <c r="F43" s="200">
        <f t="shared" si="2"/>
        <v>0</v>
      </c>
      <c r="G43" s="820"/>
      <c r="H43" s="112"/>
      <c r="I43" s="224"/>
      <c r="J43" s="114"/>
      <c r="K43" s="204"/>
      <c r="L43" s="204"/>
      <c r="M43" s="204"/>
      <c r="N43" s="204"/>
      <c r="O43" s="205">
        <v>0.0</v>
      </c>
      <c r="P43" s="205">
        <v>1.0</v>
      </c>
      <c r="Q43" s="205">
        <v>1.0</v>
      </c>
      <c r="R43" s="105"/>
      <c r="S43" s="105"/>
      <c r="T43" s="105"/>
      <c r="U43" s="105"/>
      <c r="V43" s="105"/>
    </row>
    <row r="44" outlineLevel="1">
      <c r="A44" s="195" t="s">
        <v>110</v>
      </c>
      <c r="B44" s="208"/>
      <c r="C44" s="820"/>
      <c r="D44" s="305"/>
      <c r="E44" s="820"/>
      <c r="F44" s="200">
        <f t="shared" si="2"/>
        <v>0</v>
      </c>
      <c r="G44" s="820"/>
      <c r="H44" s="243" t="s">
        <v>6384</v>
      </c>
      <c r="I44" s="221"/>
      <c r="J44" s="110"/>
      <c r="K44" s="203"/>
      <c r="L44" s="203"/>
      <c r="M44" s="204"/>
      <c r="N44" s="204"/>
      <c r="O44" s="205">
        <v>0.0</v>
      </c>
      <c r="P44" s="205">
        <v>1.0</v>
      </c>
      <c r="Q44" s="205">
        <v>1.0</v>
      </c>
      <c r="R44" s="105"/>
      <c r="S44" s="105"/>
      <c r="T44" s="105"/>
      <c r="U44" s="105"/>
      <c r="V44" s="105"/>
    </row>
    <row r="45" outlineLevel="1">
      <c r="A45" s="222"/>
      <c r="B45" s="208" t="s">
        <v>76</v>
      </c>
      <c r="C45" s="820"/>
      <c r="D45" s="114"/>
      <c r="E45" s="820"/>
      <c r="F45" s="200">
        <f t="shared" si="2"/>
        <v>0</v>
      </c>
      <c r="G45" s="820"/>
      <c r="H45" s="231"/>
      <c r="J45" s="233"/>
      <c r="K45" s="203"/>
      <c r="L45" s="203"/>
      <c r="M45" s="204"/>
      <c r="N45" s="204"/>
      <c r="O45" s="205">
        <v>0.0</v>
      </c>
      <c r="P45" s="205">
        <v>1.0</v>
      </c>
      <c r="Q45" s="205">
        <v>1.0</v>
      </c>
      <c r="R45" s="105"/>
      <c r="S45" s="105"/>
      <c r="T45" s="105"/>
      <c r="U45" s="105"/>
      <c r="V45" s="105"/>
    </row>
    <row r="46" outlineLevel="1">
      <c r="A46" s="222"/>
      <c r="B46" s="208" t="s">
        <v>83</v>
      </c>
      <c r="C46" s="820"/>
      <c r="D46" s="305"/>
      <c r="E46" s="820"/>
      <c r="F46" s="200">
        <f t="shared" si="2"/>
        <v>0</v>
      </c>
      <c r="G46" s="820"/>
      <c r="H46" s="231"/>
      <c r="J46" s="233"/>
      <c r="K46" s="203"/>
      <c r="L46" s="203"/>
      <c r="M46" s="204"/>
      <c r="N46" s="204"/>
      <c r="O46" s="205">
        <v>0.0</v>
      </c>
      <c r="P46" s="205">
        <v>1.0</v>
      </c>
      <c r="Q46" s="205">
        <v>1.0</v>
      </c>
      <c r="R46" s="105"/>
      <c r="S46" s="105"/>
      <c r="T46" s="105"/>
      <c r="U46" s="105"/>
      <c r="V46" s="105"/>
    </row>
    <row r="47" outlineLevel="1">
      <c r="A47" s="222"/>
      <c r="B47" s="208" t="s">
        <v>6382</v>
      </c>
      <c r="C47" s="820"/>
      <c r="D47" s="114"/>
      <c r="E47" s="820"/>
      <c r="F47" s="200">
        <f t="shared" si="2"/>
        <v>0</v>
      </c>
      <c r="G47" s="820"/>
      <c r="H47" s="231"/>
      <c r="J47" s="233"/>
      <c r="K47" s="203"/>
      <c r="L47" s="203"/>
      <c r="M47" s="204"/>
      <c r="N47" s="204"/>
      <c r="O47" s="205">
        <v>0.0</v>
      </c>
      <c r="P47" s="205">
        <v>1.0</v>
      </c>
      <c r="Q47" s="205">
        <v>1.0</v>
      </c>
      <c r="R47" s="105"/>
      <c r="S47" s="105"/>
      <c r="T47" s="105"/>
      <c r="U47" s="105"/>
      <c r="V47" s="105"/>
    </row>
    <row r="48" outlineLevel="1">
      <c r="A48" s="222"/>
      <c r="B48" s="208" t="s">
        <v>92</v>
      </c>
      <c r="C48" s="820"/>
      <c r="D48" s="305"/>
      <c r="E48" s="820"/>
      <c r="F48" s="200">
        <f t="shared" si="2"/>
        <v>0</v>
      </c>
      <c r="G48" s="820"/>
      <c r="H48" s="231"/>
      <c r="J48" s="233"/>
      <c r="K48" s="203"/>
      <c r="L48" s="203"/>
      <c r="M48" s="204"/>
      <c r="N48" s="204"/>
      <c r="O48" s="205">
        <v>0.0</v>
      </c>
      <c r="P48" s="205">
        <v>1.0</v>
      </c>
      <c r="Q48" s="205">
        <v>1.0</v>
      </c>
      <c r="R48" s="105"/>
      <c r="S48" s="105"/>
      <c r="T48" s="105"/>
      <c r="U48" s="105"/>
      <c r="V48" s="105"/>
    </row>
    <row r="49" outlineLevel="1">
      <c r="A49" s="207"/>
      <c r="B49" s="208" t="s">
        <v>6383</v>
      </c>
      <c r="C49" s="820"/>
      <c r="D49" s="114"/>
      <c r="E49" s="820"/>
      <c r="F49" s="200">
        <f t="shared" si="2"/>
        <v>0</v>
      </c>
      <c r="G49" s="820"/>
      <c r="H49" s="112"/>
      <c r="I49" s="224"/>
      <c r="J49" s="114"/>
      <c r="K49" s="203"/>
      <c r="L49" s="203"/>
      <c r="M49" s="204"/>
      <c r="N49" s="204"/>
      <c r="O49" s="205">
        <v>0.0</v>
      </c>
      <c r="P49" s="205">
        <v>1.0</v>
      </c>
      <c r="Q49" s="205">
        <v>1.0</v>
      </c>
      <c r="R49" s="105"/>
      <c r="S49" s="105"/>
      <c r="T49" s="105"/>
      <c r="U49" s="105"/>
      <c r="V49" s="105"/>
    </row>
    <row r="50" outlineLevel="1">
      <c r="A50" s="195" t="s">
        <v>119</v>
      </c>
      <c r="B50" s="214"/>
      <c r="C50" s="820"/>
      <c r="D50" s="305"/>
      <c r="E50" s="820"/>
      <c r="F50" s="200">
        <f t="shared" si="2"/>
        <v>0</v>
      </c>
      <c r="G50" s="820"/>
      <c r="H50" s="243" t="s">
        <v>6384</v>
      </c>
      <c r="I50" s="221"/>
      <c r="J50" s="110"/>
      <c r="K50" s="204"/>
      <c r="L50" s="204"/>
      <c r="M50" s="204"/>
      <c r="N50" s="204"/>
      <c r="O50" s="205">
        <v>0.0</v>
      </c>
      <c r="P50" s="205">
        <v>1.0</v>
      </c>
      <c r="Q50" s="205">
        <v>1.0</v>
      </c>
      <c r="R50" s="105"/>
      <c r="S50" s="105"/>
      <c r="T50" s="105"/>
      <c r="U50" s="105"/>
      <c r="V50" s="105"/>
    </row>
    <row r="51" outlineLevel="1">
      <c r="A51" s="207"/>
      <c r="B51" s="208" t="s">
        <v>76</v>
      </c>
      <c r="C51" s="301"/>
      <c r="D51" s="114"/>
      <c r="E51" s="820"/>
      <c r="F51" s="200">
        <f t="shared" si="2"/>
        <v>0</v>
      </c>
      <c r="G51" s="820"/>
      <c r="H51" s="112"/>
      <c r="I51" s="224"/>
      <c r="J51" s="114"/>
      <c r="K51" s="204"/>
      <c r="L51" s="204"/>
      <c r="M51" s="204"/>
      <c r="N51" s="204"/>
      <c r="O51" s="205">
        <v>0.0</v>
      </c>
      <c r="P51" s="205">
        <v>1.0</v>
      </c>
      <c r="Q51" s="205">
        <v>1.0</v>
      </c>
      <c r="R51" s="105"/>
      <c r="S51" s="105"/>
      <c r="T51" s="105"/>
      <c r="U51" s="105"/>
      <c r="V51" s="105"/>
    </row>
    <row r="52" outlineLevel="1">
      <c r="A52" s="195" t="s">
        <v>128</v>
      </c>
      <c r="B52" s="208" t="s">
        <v>170</v>
      </c>
      <c r="C52" s="301"/>
      <c r="D52" s="305"/>
      <c r="E52" s="820"/>
      <c r="F52" s="200">
        <f t="shared" si="2"/>
        <v>0</v>
      </c>
      <c r="G52" s="820"/>
      <c r="H52" s="243" t="s">
        <v>6384</v>
      </c>
      <c r="I52" s="221"/>
      <c r="J52" s="110"/>
      <c r="K52" s="203"/>
      <c r="L52" s="203"/>
      <c r="M52" s="204"/>
      <c r="N52" s="204"/>
      <c r="O52" s="205">
        <v>0.0</v>
      </c>
      <c r="P52" s="205">
        <v>1.0</v>
      </c>
      <c r="Q52" s="205">
        <v>1.0</v>
      </c>
      <c r="R52" s="105"/>
      <c r="S52" s="105"/>
      <c r="T52" s="105"/>
      <c r="U52" s="105"/>
      <c r="V52" s="105"/>
    </row>
    <row r="53" outlineLevel="1">
      <c r="A53" s="207"/>
      <c r="B53" s="208" t="s">
        <v>177</v>
      </c>
      <c r="C53" s="301"/>
      <c r="D53" s="114"/>
      <c r="E53" s="820"/>
      <c r="F53" s="200">
        <f t="shared" si="2"/>
        <v>0</v>
      </c>
      <c r="G53" s="820"/>
      <c r="H53" s="112"/>
      <c r="I53" s="224"/>
      <c r="J53" s="114"/>
      <c r="K53" s="203"/>
      <c r="L53" s="203"/>
      <c r="M53" s="204"/>
      <c r="N53" s="204"/>
      <c r="O53" s="205">
        <v>0.0</v>
      </c>
      <c r="P53" s="205">
        <v>1.0</v>
      </c>
      <c r="Q53" s="205">
        <v>1.0</v>
      </c>
      <c r="R53" s="105"/>
      <c r="S53" s="105"/>
      <c r="T53" s="105"/>
      <c r="U53" s="105"/>
      <c r="V53" s="105"/>
    </row>
    <row r="54">
      <c r="A54" s="180"/>
      <c r="B54" s="246"/>
      <c r="C54" s="180"/>
      <c r="D54" s="180"/>
      <c r="E54" s="180"/>
      <c r="F54" s="248"/>
      <c r="G54" s="248"/>
      <c r="H54" s="180"/>
      <c r="I54" s="180"/>
      <c r="J54" s="180"/>
      <c r="K54" s="180"/>
      <c r="L54" s="180"/>
      <c r="M54" s="180"/>
      <c r="N54" s="180"/>
      <c r="O54" s="180"/>
      <c r="P54" s="180"/>
      <c r="Q54" s="180"/>
      <c r="R54" s="180"/>
      <c r="S54" s="180"/>
      <c r="T54" s="180"/>
      <c r="U54" s="180"/>
      <c r="V54" s="180"/>
    </row>
    <row r="55">
      <c r="A55" s="250" t="s">
        <v>148</v>
      </c>
      <c r="B55" s="110"/>
      <c r="C55" s="251"/>
      <c r="D55" s="251"/>
      <c r="E55" s="251"/>
      <c r="F55" s="253"/>
      <c r="G55" s="251"/>
      <c r="H55" s="253"/>
      <c r="I55" s="253"/>
      <c r="J55" s="254"/>
      <c r="K55" s="253"/>
      <c r="L55" s="253"/>
      <c r="M55" s="253"/>
      <c r="N55" s="253"/>
      <c r="O55" s="253"/>
      <c r="P55" s="253"/>
      <c r="Q55" s="253"/>
      <c r="R55" s="253"/>
      <c r="S55" s="253"/>
      <c r="T55" s="253"/>
      <c r="U55" s="253"/>
      <c r="V55" s="253"/>
    </row>
    <row r="56" outlineLevel="1">
      <c r="A56" s="112"/>
      <c r="B56" s="114"/>
      <c r="C56" s="256" t="s">
        <v>48</v>
      </c>
      <c r="D56" s="257" t="s">
        <v>49</v>
      </c>
      <c r="E56" s="256" t="s">
        <v>50</v>
      </c>
      <c r="F56" s="259" t="s">
        <v>51</v>
      </c>
      <c r="G56" s="259" t="s">
        <v>174</v>
      </c>
      <c r="H56" s="260" t="s">
        <v>52</v>
      </c>
      <c r="I56" s="259" t="s">
        <v>179</v>
      </c>
      <c r="J56" s="262" t="s">
        <v>176</v>
      </c>
      <c r="K56" s="259" t="s">
        <v>180</v>
      </c>
      <c r="L56" s="259" t="s">
        <v>181</v>
      </c>
      <c r="M56" s="259" t="s">
        <v>182</v>
      </c>
      <c r="N56" s="259" t="s">
        <v>183</v>
      </c>
      <c r="O56" s="262" t="s">
        <v>184</v>
      </c>
      <c r="P56" s="259" t="s">
        <v>185</v>
      </c>
      <c r="Q56" s="262" t="s">
        <v>186</v>
      </c>
      <c r="R56" s="264" t="s">
        <v>53</v>
      </c>
      <c r="S56" s="120"/>
      <c r="T56" s="120"/>
      <c r="U56" s="120"/>
      <c r="V56" s="117"/>
    </row>
    <row r="57" outlineLevel="1">
      <c r="A57" s="265" t="s">
        <v>187</v>
      </c>
      <c r="B57" s="267"/>
      <c r="C57" s="199"/>
      <c r="D57" s="305"/>
      <c r="E57" s="271" t="s">
        <v>429</v>
      </c>
      <c r="F57" s="273">
        <f t="shared" ref="F57:F69" si="3">IFERROR(IFS(E57="-","-",LEN(E57)-LEN(SUBSTITUTE(E57,"/",""))=0,MULTIPLY(E57,1.2),LEN(E57)-LEN(SUBSTITUTE(E57,"/",""))=1,MULTIPLY(LEFT(E57,FIND("/",E57)-1),1.2)&amp;"/"&amp;MULTIPLY(MID(E57,FIND("/",E57)+1,10),1.2),LEN(E57)-LEN(SUBSTITUTE(E57,"/",""))=2,MULTIPLY(LEFT(E57,FIND("!",SUBSTITUTE(E57,"/","!",1))-1),1.2)&amp;"/"&amp;MULTIPLY(MID(E57,FIND("!",SUBSTITUTE(E57,"/","!",1))+1,FIND("!",SUBSTITUTE(E57,"/","!",2))-FIND("!",SUBSTITUTE(E57,"/","!",1))-1),1.2)&amp;"/"&amp;MULTIPLY(RIGHT(E57,LEN(E57)-FIND("!",SUBSTITUTE(E57,"/","!",2))),1.2),LEN(E57)-LEN(SUBSTITUTE(E57,"/",""))=3,MULTIPLY(LEFT(E57,FIND("!",SUBSTITUTE(E57,"/","!",1))-1),1.2)&amp;"/"&amp;MULTIPLY(MID(E57,FIND("!",SUBSTITUTE(E57,"/","!",1))+1,FIND("!",SUBSTITUTE(E57,"/","!",2))-FIND("!",SUBSTITUTE(E57,"/","!",1))-1),1.2)&amp;"/"&amp;MULTIPLY(MID(E57,FIND("!",SUBSTITUTE(E57,"/","!",2))+1,FIND("!",SUBSTITUTE(E57,"/","!",3))-FIND("!",SUBSTITUTE(E57,"/","!",2))-1),1.2)&amp;"/"&amp;MULTIPLY(RIGHT(E57,LEN(E57)-FIND("!",SUBSTITUTE(E57,"/","!",3))),1.2),LEN(E57)-LEN(SUBSTITUTE(E57,"/",""))=4,MULTIPLY(LEFT(E57,FIND("!",SUBSTITUTE(E57,"/","!",1))-1),1.2)&amp;"/"&amp;MULTIPLY(MID(E57,FIND("!",SUBSTITUTE(E57,"/","!",1))+1,FIND("!",SUBSTITUTE(E57,"/","!",2))-FIND("!",SUBSTITUTE(E57,"/","!",1))-1),1.2)&amp;"/"&amp;MULTIPLY(MID(E57,FIND("!",SUBSTITUTE(E57,"/","!",2))+1,FIND("!",SUBSTITUTE(E57,"/","!",3))-FIND("!",SUBSTITUTE(E57,"/","!",2))-1),1.2)&amp;"/"&amp;MULTIPLY(MID(E57,FIND("!",SUBSTITUTE(E57,"/","!",3))+1,FIND("!",SUBSTITUTE(E57,"/","!",4))-FIND("!",SUBSTITUTE(E57,"/","!",3))-1),1.2)&amp;"/"&amp;MULTIPLY(RIGHT(E57,LEN(E57)-FIND("!",SUBSTITUTE(E57,"/","!",4))),1.2)),"")</f>
        <v>1.2</v>
      </c>
      <c r="G57" s="273">
        <f t="shared" ref="G57:G69" si="4">IFERROR(IFS(E57="-","-",LEN(E57)-LEN(SUBSTITUTE(E57,"/",""))=0,MULTIPLY(E57,1.02),LEN(E57)-LEN(SUBSTITUTE(E57,"/",""))=1,MULTIPLY(LEFT(E57,FIND("/",E57)-1),1.02)&amp;"/"&amp;MULTIPLY(MID(E57,FIND("/",E57)+1,10),1.02),LEN(E57)-LEN(SUBSTITUTE(E57,"/",""))=2,MULTIPLY(LEFT(E57,FIND("!",SUBSTITUTE(E57,"/","!",1))-1),1.02)&amp;"/"&amp;MULTIPLY(MID(E57,FIND("!",SUBSTITUTE(E57,"/","!",1))+1,FIND("!",SUBSTITUTE(E57,"/","!",2))-FIND("!",SUBSTITUTE(E57,"/","!",1))-1),1.02)&amp;"/"&amp;MULTIPLY(RIGHT(E57,LEN(E57)-FIND("!",SUBSTITUTE(E57,"/","!",2))),1.02),LEN(E57)-LEN(SUBSTITUTE(E57,"/",""))=3,MULTIPLY(LEFT(E57,FIND("!",SUBSTITUTE(E57,"/","!",1))-1),1.02)&amp;"/"&amp;MULTIPLY(MID(E57,FIND("!",SUBSTITUTE(E57,"/","!",1))+1,FIND("!",SUBSTITUTE(E57,"/","!",2))-FIND("!",SUBSTITUTE(E57,"/","!",1))-1),1.02)&amp;"/"&amp;MULTIPLY(MID(E57,FIND("!",SUBSTITUTE(E57,"/","!",2))+1,FIND("!",SUBSTITUTE(E57,"/","!",3))-FIND("!",SUBSTITUTE(E57,"/","!",2))-1),1.02)&amp;"/"&amp;MULTIPLY(RIGHT(E57,LEN(E57)-FIND("!",SUBSTITUTE(E57,"/","!",3))),1.02),LEN(E57)-LEN(SUBSTITUTE(E57,"/",""))=4,MULTIPLY(LEFT(E57,FIND("!",SUBSTITUTE(E57,"/","!",1))-1),1.02)&amp;"/"&amp;MULTIPLY(MID(E57,FIND("!",SUBSTITUTE(E57,"/","!",1))+1,FIND("!",SUBSTITUTE(E57,"/","!",2))-FIND("!",SUBSTITUTE(E57,"/","!",1))-1),1.02)&amp;"/"&amp;MULTIPLY(MID(E57,FIND("!",SUBSTITUTE(E57,"/","!",2))+1,FIND("!",SUBSTITUTE(E57,"/","!",3))-FIND("!",SUBSTITUTE(E57,"/","!",2))-1),1.02)&amp;"/"&amp;MULTIPLY(MID(E57,FIND("!",SUBSTITUTE(E57,"/","!",3))+1,FIND("!",SUBSTITUTE(E57,"/","!",4))-FIND("!",SUBSTITUTE(E57,"/","!",3))-1),1.02)&amp;"/"&amp;MULTIPLY(RIGHT(E57,LEN(E57)-FIND("!",SUBSTITUTE(E57,"/","!",4))),1.02)),"")</f>
        <v>1.02</v>
      </c>
      <c r="H57" s="200"/>
      <c r="I57" s="305" t="str">
        <f t="array" ref="I57">INDEX('Aerial Attacks'!$O$3:$AB$109, MATCH($A$1,'Aerial Attacks'!$A$3:$A$109,0), MATCH(A57,'Aerial Attacks'!$O$2:$S$2,0))</f>
        <v>7</v>
      </c>
      <c r="J57" s="305" t="str">
        <f t="array" ref="J57">INDEX('Aerial Attacks'!$T$3:$AB$109, MATCH($A$1,'Aerial Attacks'!$A$3:$A$109,0), MATCH(A57,'Aerial Attacks'!$T$2:$X$2,0))</f>
        <v/>
      </c>
      <c r="K57" s="200">
        <v>361.0</v>
      </c>
      <c r="L57" s="203"/>
      <c r="M57" s="204"/>
      <c r="N57" s="204"/>
      <c r="O57" s="205">
        <v>0.0</v>
      </c>
      <c r="P57" s="205">
        <v>1.0</v>
      </c>
      <c r="Q57" s="205">
        <v>1.0</v>
      </c>
      <c r="R57" s="243"/>
      <c r="S57" s="221"/>
      <c r="T57" s="221"/>
      <c r="U57" s="221"/>
      <c r="V57" s="110"/>
    </row>
    <row r="58" outlineLevel="1">
      <c r="A58" s="207"/>
      <c r="B58" s="267" t="s">
        <v>76</v>
      </c>
      <c r="C58" s="199"/>
      <c r="D58" s="114"/>
      <c r="E58" s="199" t="s">
        <v>6385</v>
      </c>
      <c r="F58" s="200" t="str">
        <f t="shared" si="3"/>
        <v>1.8/3.6</v>
      </c>
      <c r="G58" s="200" t="str">
        <f t="shared" si="4"/>
        <v>1.53/3.06</v>
      </c>
      <c r="H58" s="200"/>
      <c r="I58" s="114"/>
      <c r="J58" s="114"/>
      <c r="K58" s="200">
        <v>363.0</v>
      </c>
      <c r="L58" s="203"/>
      <c r="M58" s="204"/>
      <c r="N58" s="204"/>
      <c r="O58" s="205">
        <v>0.0</v>
      </c>
      <c r="P58" s="205">
        <v>1.0</v>
      </c>
      <c r="Q58" s="205">
        <v>1.0</v>
      </c>
      <c r="R58" s="112"/>
      <c r="S58" s="224"/>
      <c r="T58" s="224"/>
      <c r="U58" s="224"/>
      <c r="V58" s="114"/>
    </row>
    <row r="59" outlineLevel="1">
      <c r="A59" s="265" t="s">
        <v>219</v>
      </c>
      <c r="B59" s="267"/>
      <c r="C59" s="199"/>
      <c r="D59" s="305"/>
      <c r="E59" s="199"/>
      <c r="F59" s="200">
        <f t="shared" si="3"/>
        <v>0</v>
      </c>
      <c r="G59" s="200">
        <f t="shared" si="4"/>
        <v>0</v>
      </c>
      <c r="H59" s="200"/>
      <c r="I59" s="305" t="str">
        <f t="array" ref="I59">INDEX('Aerial Attacks'!$O$3:$AB$109, MATCH($A$1,'Aerial Attacks'!$A$3:$A$109,0), MATCH(A59,'Aerial Attacks'!$O$2:$S$2,0))</f>
        <v>11</v>
      </c>
      <c r="J59" s="305" t="str">
        <f t="array" ref="J59">INDEX('Aerial Attacks'!$T$3:$AB$109, MATCH($A$1,'Aerial Attacks'!$A$3:$A$109,0), MATCH(A59,'Aerial Attacks'!$T$2:$X$2,0))</f>
        <v/>
      </c>
      <c r="K59" s="200">
        <v>45.0</v>
      </c>
      <c r="L59" s="203"/>
      <c r="M59" s="204"/>
      <c r="N59" s="204"/>
      <c r="O59" s="205">
        <v>0.0</v>
      </c>
      <c r="P59" s="205">
        <v>1.0</v>
      </c>
      <c r="Q59" s="205">
        <v>1.0</v>
      </c>
      <c r="R59" s="243"/>
      <c r="S59" s="221"/>
      <c r="T59" s="221"/>
      <c r="U59" s="221"/>
      <c r="V59" s="110"/>
    </row>
    <row r="60" outlineLevel="1">
      <c r="A60" s="207"/>
      <c r="B60" s="267" t="s">
        <v>76</v>
      </c>
      <c r="C60" s="199"/>
      <c r="D60" s="114"/>
      <c r="E60" s="199"/>
      <c r="F60" s="200">
        <f t="shared" si="3"/>
        <v>0</v>
      </c>
      <c r="G60" s="200">
        <f t="shared" si="4"/>
        <v>0</v>
      </c>
      <c r="H60" s="200"/>
      <c r="I60" s="114"/>
      <c r="J60" s="114"/>
      <c r="K60" s="200">
        <v>365.0</v>
      </c>
      <c r="L60" s="203"/>
      <c r="M60" s="204"/>
      <c r="N60" s="204"/>
      <c r="O60" s="205">
        <v>0.0</v>
      </c>
      <c r="P60" s="205">
        <v>1.0</v>
      </c>
      <c r="Q60" s="205">
        <v>1.0</v>
      </c>
      <c r="R60" s="112"/>
      <c r="S60" s="224"/>
      <c r="T60" s="224"/>
      <c r="U60" s="224"/>
      <c r="V60" s="114"/>
    </row>
    <row r="61" outlineLevel="1">
      <c r="A61" s="265" t="s">
        <v>260</v>
      </c>
      <c r="B61" s="267"/>
      <c r="C61" s="199"/>
      <c r="D61" s="305"/>
      <c r="E61" s="199"/>
      <c r="F61" s="200">
        <f t="shared" si="3"/>
        <v>0</v>
      </c>
      <c r="G61" s="200">
        <f t="shared" si="4"/>
        <v>0</v>
      </c>
      <c r="H61" s="200"/>
      <c r="I61" s="305">
        <f t="array" ref="I61">INDEX('Aerial Attacks'!$O$3:$AB$109, MATCH($A$1,'Aerial Attacks'!$A$3:$A$109,0), MATCH(A61,'Aerial Attacks'!$O$2:$S$2,0))</f>
        <v>10</v>
      </c>
      <c r="J61" s="305" t="str">
        <f t="array" ref="J61">INDEX('Aerial Attacks'!$T$3:$AB$109, MATCH($A$1,'Aerial Attacks'!$A$3:$A$109,0), MATCH(A61,'Aerial Attacks'!$T$2:$X$2,0))</f>
        <v/>
      </c>
      <c r="K61" s="200">
        <v>57.0</v>
      </c>
      <c r="L61" s="203"/>
      <c r="M61" s="204"/>
      <c r="N61" s="204"/>
      <c r="O61" s="205">
        <v>0.0</v>
      </c>
      <c r="P61" s="205">
        <v>1.0</v>
      </c>
      <c r="Q61" s="205">
        <v>1.0</v>
      </c>
      <c r="R61" s="243"/>
      <c r="S61" s="221"/>
      <c r="T61" s="221"/>
      <c r="U61" s="221"/>
      <c r="V61" s="110"/>
    </row>
    <row r="62" outlineLevel="1">
      <c r="A62" s="207"/>
      <c r="B62" s="267" t="s">
        <v>76</v>
      </c>
      <c r="C62" s="199"/>
      <c r="D62" s="114"/>
      <c r="E62" s="199"/>
      <c r="F62" s="200">
        <f t="shared" si="3"/>
        <v>0</v>
      </c>
      <c r="G62" s="200">
        <f t="shared" si="4"/>
        <v>0</v>
      </c>
      <c r="H62" s="200"/>
      <c r="I62" s="114"/>
      <c r="J62" s="114"/>
      <c r="K62" s="200">
        <v>241.0</v>
      </c>
      <c r="L62" s="203"/>
      <c r="M62" s="204"/>
      <c r="N62" s="204"/>
      <c r="O62" s="205">
        <v>0.0</v>
      </c>
      <c r="P62" s="205">
        <v>1.0</v>
      </c>
      <c r="Q62" s="205">
        <v>1.0</v>
      </c>
      <c r="R62" s="112"/>
      <c r="S62" s="224"/>
      <c r="T62" s="224"/>
      <c r="U62" s="224"/>
      <c r="V62" s="114"/>
    </row>
    <row r="63" outlineLevel="1">
      <c r="A63" s="265" t="s">
        <v>271</v>
      </c>
      <c r="B63" s="267"/>
      <c r="C63" s="199"/>
      <c r="D63" s="305"/>
      <c r="E63" s="199"/>
      <c r="F63" s="200">
        <f t="shared" si="3"/>
        <v>0</v>
      </c>
      <c r="G63" s="200">
        <f t="shared" si="4"/>
        <v>0</v>
      </c>
      <c r="H63" s="200"/>
      <c r="I63" s="305" t="str">
        <f t="array" ref="I63">INDEX('Aerial Attacks'!$O$3:$AB$109, MATCH($A$1,'Aerial Attacks'!$A$3:$A$109,0), MATCH(A63,'Aerial Attacks'!$O$2:$S$2,0))</f>
        <v>14</v>
      </c>
      <c r="J63" s="305" t="str">
        <f t="array" ref="J63">INDEX('Aerial Attacks'!$T$3:$AB$109, MATCH($A$1,'Aerial Attacks'!$A$3:$A$109,0), MATCH(A63,'Aerial Attacks'!$T$2:$X$2,0))</f>
        <v/>
      </c>
      <c r="K63" s="203"/>
      <c r="L63" s="203"/>
      <c r="M63" s="204"/>
      <c r="N63" s="204"/>
      <c r="O63" s="205">
        <v>0.0</v>
      </c>
      <c r="P63" s="205">
        <v>1.0</v>
      </c>
      <c r="Q63" s="205">
        <v>1.0</v>
      </c>
      <c r="R63" s="243"/>
      <c r="S63" s="221"/>
      <c r="T63" s="221"/>
      <c r="U63" s="221"/>
      <c r="V63" s="110"/>
    </row>
    <row r="64" outlineLevel="1">
      <c r="A64" s="207"/>
      <c r="B64" s="267" t="s">
        <v>76</v>
      </c>
      <c r="C64" s="199"/>
      <c r="D64" s="114"/>
      <c r="E64" s="199"/>
      <c r="F64" s="200">
        <f t="shared" si="3"/>
        <v>0</v>
      </c>
      <c r="G64" s="200">
        <f t="shared" si="4"/>
        <v>0</v>
      </c>
      <c r="H64" s="200"/>
      <c r="I64" s="114"/>
      <c r="J64" s="114"/>
      <c r="K64" s="203"/>
      <c r="L64" s="203"/>
      <c r="M64" s="204"/>
      <c r="N64" s="204"/>
      <c r="O64" s="205">
        <v>0.0</v>
      </c>
      <c r="P64" s="205">
        <v>1.0</v>
      </c>
      <c r="Q64" s="205">
        <v>1.0</v>
      </c>
      <c r="R64" s="112"/>
      <c r="S64" s="224"/>
      <c r="T64" s="224"/>
      <c r="U64" s="224"/>
      <c r="V64" s="114"/>
    </row>
    <row r="65" outlineLevel="1">
      <c r="A65" s="265" t="s">
        <v>283</v>
      </c>
      <c r="B65" s="267"/>
      <c r="C65" s="199"/>
      <c r="D65" s="305"/>
      <c r="E65" s="199"/>
      <c r="F65" s="200">
        <f t="shared" si="3"/>
        <v>0</v>
      </c>
      <c r="G65" s="200">
        <f t="shared" si="4"/>
        <v>0</v>
      </c>
      <c r="H65" s="200"/>
      <c r="I65" s="305">
        <f t="array" ref="I65">INDEX('Aerial Attacks'!$O$3:$AB$109, MATCH($A$1,'Aerial Attacks'!$A$3:$A$109,0), MATCH(A65,'Aerial Attacks'!$O$2:$S$2,0))</f>
        <v>30</v>
      </c>
      <c r="J65" s="305" t="str">
        <f t="array" ref="J65">INDEX('Aerial Attacks'!$T$3:$AB$109, MATCH($A$1,'Aerial Attacks'!$A$3:$A$109,0), MATCH(A65,'Aerial Attacks'!$T$2:$X$2,0))</f>
        <v/>
      </c>
      <c r="K65" s="203"/>
      <c r="L65" s="203"/>
      <c r="M65" s="204"/>
      <c r="N65" s="204"/>
      <c r="O65" s="205">
        <v>0.0</v>
      </c>
      <c r="P65" s="205">
        <v>1.0</v>
      </c>
      <c r="Q65" s="205">
        <v>1.0</v>
      </c>
      <c r="R65" s="243"/>
      <c r="S65" s="221"/>
      <c r="T65" s="221"/>
      <c r="U65" s="221"/>
      <c r="V65" s="110"/>
    </row>
    <row r="66" outlineLevel="1">
      <c r="A66" s="222"/>
      <c r="B66" s="267" t="s">
        <v>76</v>
      </c>
      <c r="C66" s="199"/>
      <c r="D66" s="233"/>
      <c r="E66" s="199"/>
      <c r="F66" s="200">
        <f t="shared" si="3"/>
        <v>0</v>
      </c>
      <c r="G66" s="200">
        <f t="shared" si="4"/>
        <v>0</v>
      </c>
      <c r="H66" s="200"/>
      <c r="I66" s="233"/>
      <c r="J66" s="233"/>
      <c r="K66" s="203"/>
      <c r="L66" s="203"/>
      <c r="M66" s="204"/>
      <c r="N66" s="204"/>
      <c r="O66" s="205">
        <v>0.0</v>
      </c>
      <c r="P66" s="205">
        <v>1.0</v>
      </c>
      <c r="Q66" s="205">
        <v>1.0</v>
      </c>
      <c r="R66" s="231"/>
      <c r="V66" s="233"/>
    </row>
    <row r="67" outlineLevel="1">
      <c r="A67" s="207"/>
      <c r="B67" s="267" t="s">
        <v>301</v>
      </c>
      <c r="C67" s="199"/>
      <c r="D67" s="114"/>
      <c r="E67" s="199"/>
      <c r="F67" s="200">
        <f t="shared" si="3"/>
        <v>0</v>
      </c>
      <c r="G67" s="200">
        <f t="shared" si="4"/>
        <v>0</v>
      </c>
      <c r="H67" s="200"/>
      <c r="I67" s="114"/>
      <c r="J67" s="114"/>
      <c r="K67" s="203"/>
      <c r="L67" s="203"/>
      <c r="M67" s="204"/>
      <c r="N67" s="204"/>
      <c r="O67" s="205">
        <v>0.0</v>
      </c>
      <c r="P67" s="205">
        <v>1.0</v>
      </c>
      <c r="Q67" s="205">
        <v>1.0</v>
      </c>
      <c r="R67" s="112"/>
      <c r="S67" s="224"/>
      <c r="T67" s="224"/>
      <c r="U67" s="224"/>
      <c r="V67" s="114"/>
    </row>
    <row r="68" outlineLevel="1">
      <c r="A68" s="265" t="s">
        <v>591</v>
      </c>
      <c r="B68" s="267" t="s">
        <v>170</v>
      </c>
      <c r="C68" s="199"/>
      <c r="D68" s="305"/>
      <c r="E68" s="199"/>
      <c r="F68" s="200">
        <f t="shared" si="3"/>
        <v>0</v>
      </c>
      <c r="G68" s="200">
        <f t="shared" si="4"/>
        <v>0</v>
      </c>
      <c r="H68" s="200"/>
      <c r="I68" s="344">
        <v>8.0</v>
      </c>
      <c r="J68" s="583"/>
      <c r="K68" s="203"/>
      <c r="L68" s="203"/>
      <c r="M68" s="204"/>
      <c r="N68" s="204"/>
      <c r="O68" s="205">
        <v>0.0</v>
      </c>
      <c r="P68" s="205">
        <v>1.0</v>
      </c>
      <c r="Q68" s="205">
        <v>1.0</v>
      </c>
      <c r="R68" s="243"/>
      <c r="S68" s="221"/>
      <c r="T68" s="221"/>
      <c r="U68" s="221"/>
      <c r="V68" s="110"/>
    </row>
    <row r="69" outlineLevel="1">
      <c r="A69" s="207"/>
      <c r="B69" s="267" t="s">
        <v>177</v>
      </c>
      <c r="C69" s="199"/>
      <c r="D69" s="114"/>
      <c r="E69" s="199"/>
      <c r="F69" s="200">
        <f t="shared" si="3"/>
        <v>0</v>
      </c>
      <c r="G69" s="200">
        <f t="shared" si="4"/>
        <v>0</v>
      </c>
      <c r="H69" s="200"/>
      <c r="I69" s="207"/>
      <c r="J69" s="207"/>
      <c r="K69" s="203"/>
      <c r="L69" s="203"/>
      <c r="M69" s="204"/>
      <c r="N69" s="204"/>
      <c r="O69" s="205">
        <v>0.0</v>
      </c>
      <c r="P69" s="205">
        <v>1.0</v>
      </c>
      <c r="Q69" s="205">
        <v>1.0</v>
      </c>
      <c r="R69" s="112"/>
      <c r="S69" s="224"/>
      <c r="T69" s="224"/>
      <c r="U69" s="224"/>
      <c r="V69" s="114"/>
    </row>
    <row r="70">
      <c r="A70" s="312"/>
      <c r="B70" s="315"/>
      <c r="C70" s="317"/>
      <c r="D70" s="317"/>
      <c r="E70" s="318"/>
      <c r="F70" s="318"/>
      <c r="G70" s="318"/>
      <c r="H70" s="319"/>
      <c r="I70" s="319"/>
      <c r="J70" s="320"/>
      <c r="K70" s="320"/>
      <c r="L70" s="320"/>
      <c r="M70" s="320"/>
      <c r="N70" s="320"/>
      <c r="O70" s="320"/>
      <c r="P70" s="320"/>
      <c r="Q70" s="180"/>
      <c r="R70" s="180"/>
      <c r="S70" s="180"/>
      <c r="T70" s="180"/>
      <c r="U70" s="180"/>
      <c r="V70" s="180"/>
    </row>
    <row r="71">
      <c r="A71" s="322" t="s">
        <v>305</v>
      </c>
      <c r="B71" s="117"/>
      <c r="C71" s="317"/>
      <c r="D71" s="317"/>
      <c r="E71" s="318"/>
      <c r="F71" s="318"/>
      <c r="G71" s="318"/>
      <c r="H71" s="319"/>
      <c r="I71" s="319"/>
      <c r="J71" s="320"/>
      <c r="K71" s="320"/>
      <c r="L71" s="320"/>
      <c r="M71" s="320"/>
      <c r="N71" s="320"/>
      <c r="O71" s="320"/>
      <c r="P71" s="320"/>
      <c r="Q71" s="180"/>
      <c r="R71" s="180"/>
      <c r="S71" s="180"/>
      <c r="T71" s="180"/>
      <c r="U71" s="180"/>
      <c r="V71" s="180"/>
    </row>
    <row r="72" outlineLevel="1">
      <c r="A72" s="324" t="str">
        <f>"NB ("&amp;VLOOKUP($A$1,Fighters!$A$2:$AI$81,15,FALSE)&amp;")"</f>
        <v>NB (みずしゅりけん)</v>
      </c>
      <c r="B72" s="117"/>
      <c r="C72" s="327" t="s">
        <v>48</v>
      </c>
      <c r="D72" s="327" t="s">
        <v>49</v>
      </c>
      <c r="E72" s="328" t="s">
        <v>50</v>
      </c>
      <c r="F72" s="329" t="s">
        <v>51</v>
      </c>
      <c r="G72" s="328" t="s">
        <v>52</v>
      </c>
      <c r="H72" s="331" t="s">
        <v>53</v>
      </c>
      <c r="I72" s="120"/>
      <c r="J72" s="117"/>
      <c r="K72" s="333" t="s">
        <v>180</v>
      </c>
      <c r="L72" s="333" t="s">
        <v>181</v>
      </c>
      <c r="M72" s="333" t="s">
        <v>182</v>
      </c>
      <c r="N72" s="333" t="s">
        <v>183</v>
      </c>
      <c r="O72" s="334" t="s">
        <v>184</v>
      </c>
      <c r="P72" s="333" t="s">
        <v>185</v>
      </c>
      <c r="Q72" s="334" t="s">
        <v>186</v>
      </c>
      <c r="R72" s="333" t="s">
        <v>317</v>
      </c>
      <c r="S72" s="334" t="s">
        <v>318</v>
      </c>
      <c r="T72" s="334" t="s">
        <v>319</v>
      </c>
      <c r="U72" s="334" t="s">
        <v>320</v>
      </c>
      <c r="V72" s="3181" t="s">
        <v>321</v>
      </c>
    </row>
    <row r="73" outlineLevel="1">
      <c r="A73" s="335" t="s">
        <v>324</v>
      </c>
      <c r="B73" s="343"/>
      <c r="C73" s="199"/>
      <c r="D73" s="305"/>
      <c r="E73" s="199"/>
      <c r="F73" s="200">
        <f t="shared" ref="F73:F74" si="5">IFERROR(IFS(E73="-","-",LEN(E73)-LEN(SUBSTITUTE(E73,"/",""))=0,MULTIPLY(E73,1.2),LEN(E73)-LEN(SUBSTITUTE(E73,"/",""))=1,MULTIPLY(LEFT(E73,FIND("/",E73)-1),1.2)&amp;"/"&amp;MULTIPLY(MID(E73,FIND("/",E73)+1,10),1.2),LEN(E73)-LEN(SUBSTITUTE(E73,"/",""))=2,MULTIPLY(LEFT(E73,FIND("!",SUBSTITUTE(E73,"/","!",1))-1),1.2)&amp;"/"&amp;MULTIPLY(MID(E73,FIND("!",SUBSTITUTE(E73,"/","!",1))+1,FIND("!",SUBSTITUTE(E73,"/","!",2))-FIND("!",SUBSTITUTE(E73,"/","!",1))-1),1.2)&amp;"/"&amp;MULTIPLY(RIGHT(E73,LEN(E73)-FIND("!",SUBSTITUTE(E73,"/","!",2))),1.2),LEN(E73)-LEN(SUBSTITUTE(E73,"/",""))=3,MULTIPLY(LEFT(E73,FIND("!",SUBSTITUTE(E73,"/","!",1))-1),1.2)&amp;"/"&amp;MULTIPLY(MID(E73,FIND("!",SUBSTITUTE(E73,"/","!",1))+1,FIND("!",SUBSTITUTE(E73,"/","!",2))-FIND("!",SUBSTITUTE(E73,"/","!",1))-1),1.2)&amp;"/"&amp;MULTIPLY(MID(E73,FIND("!",SUBSTITUTE(E73,"/","!",2))+1,FIND("!",SUBSTITUTE(E73,"/","!",3))-FIND("!",SUBSTITUTE(E73,"/","!",2))-1),1.2)&amp;"/"&amp;MULTIPLY(RIGHT(E73,LEN(E73)-FIND("!",SUBSTITUTE(E73,"/","!",3))),1.2),LEN(E73)-LEN(SUBSTITUTE(E73,"/",""))=4,MULTIPLY(LEFT(E73,FIND("!",SUBSTITUTE(E73,"/","!",1))-1),1.2)&amp;"/"&amp;MULTIPLY(MID(E73,FIND("!",SUBSTITUTE(E73,"/","!",1))+1,FIND("!",SUBSTITUTE(E73,"/","!",2))-FIND("!",SUBSTITUTE(E73,"/","!",1))-1),1.2)&amp;"/"&amp;MULTIPLY(MID(E73,FIND("!",SUBSTITUTE(E73,"/","!",2))+1,FIND("!",SUBSTITUTE(E73,"/","!",3))-FIND("!",SUBSTITUTE(E73,"/","!",2))-1),1.2)&amp;"/"&amp;MULTIPLY(MID(E73,FIND("!",SUBSTITUTE(E73,"/","!",3))+1,FIND("!",SUBSTITUTE(E73,"/","!",4))-FIND("!",SUBSTITUTE(E73,"/","!",3))-1),1.2)&amp;"/"&amp;MULTIPLY(RIGHT(E73,LEN(E73)-FIND("!",SUBSTITUTE(E73,"/","!",4))),1.2)),"")</f>
        <v>0</v>
      </c>
      <c r="G73" s="199"/>
      <c r="H73" s="3331"/>
      <c r="I73" s="221"/>
      <c r="J73" s="110"/>
      <c r="K73" s="203"/>
      <c r="L73" s="203"/>
      <c r="M73" s="204"/>
      <c r="N73" s="204"/>
      <c r="O73" s="205">
        <v>0.0</v>
      </c>
      <c r="P73" s="205">
        <v>1.0</v>
      </c>
      <c r="Q73" s="205">
        <v>1.0</v>
      </c>
      <c r="R73" s="205" t="b">
        <v>1</v>
      </c>
      <c r="S73" s="205" t="b">
        <v>1</v>
      </c>
      <c r="T73" s="205"/>
      <c r="U73" s="344" t="b">
        <v>1</v>
      </c>
      <c r="V73" s="344" t="b">
        <v>1</v>
      </c>
    </row>
    <row r="74" outlineLevel="1">
      <c r="A74" s="222"/>
      <c r="B74" s="708"/>
      <c r="C74" s="199"/>
      <c r="D74" s="114"/>
      <c r="E74" s="199"/>
      <c r="F74" s="200">
        <f t="shared" si="5"/>
        <v>0</v>
      </c>
      <c r="G74" s="199"/>
      <c r="H74" s="112"/>
      <c r="I74" s="224"/>
      <c r="J74" s="114"/>
      <c r="K74" s="203"/>
      <c r="L74" s="203"/>
      <c r="M74" s="204"/>
      <c r="N74" s="204"/>
      <c r="O74" s="205">
        <v>0.0</v>
      </c>
      <c r="P74" s="205">
        <v>1.0</v>
      </c>
      <c r="Q74" s="205">
        <v>1.0</v>
      </c>
      <c r="R74" s="205" t="b">
        <v>1</v>
      </c>
      <c r="S74" s="205" t="b">
        <v>1</v>
      </c>
      <c r="T74" s="205"/>
      <c r="U74" s="207"/>
      <c r="V74" s="207"/>
    </row>
    <row r="75" outlineLevel="1">
      <c r="A75" s="324" t="str">
        <f>"横B ("&amp;VLOOKUP($A$1,Fighters!$A$2:$AI$81,16,FALSE)&amp;")"</f>
        <v>横B (かげうち)</v>
      </c>
      <c r="B75" s="117"/>
      <c r="C75" s="327" t="s">
        <v>48</v>
      </c>
      <c r="D75" s="327" t="s">
        <v>49</v>
      </c>
      <c r="E75" s="328" t="s">
        <v>50</v>
      </c>
      <c r="F75" s="329" t="s">
        <v>51</v>
      </c>
      <c r="G75" s="328" t="s">
        <v>52</v>
      </c>
      <c r="H75" s="331" t="s">
        <v>53</v>
      </c>
      <c r="I75" s="120"/>
      <c r="J75" s="117"/>
      <c r="K75" s="333" t="s">
        <v>180</v>
      </c>
      <c r="L75" s="333" t="s">
        <v>181</v>
      </c>
      <c r="M75" s="333" t="s">
        <v>182</v>
      </c>
      <c r="N75" s="333" t="s">
        <v>183</v>
      </c>
      <c r="O75" s="334" t="s">
        <v>184</v>
      </c>
      <c r="P75" s="333" t="s">
        <v>185</v>
      </c>
      <c r="Q75" s="334" t="s">
        <v>186</v>
      </c>
      <c r="R75" s="333" t="s">
        <v>317</v>
      </c>
      <c r="S75" s="334" t="s">
        <v>318</v>
      </c>
      <c r="T75" s="334" t="s">
        <v>319</v>
      </c>
      <c r="U75" s="334" t="s">
        <v>320</v>
      </c>
      <c r="V75" s="3181" t="s">
        <v>321</v>
      </c>
    </row>
    <row r="76" outlineLevel="1">
      <c r="A76" s="335" t="s">
        <v>322</v>
      </c>
      <c r="B76" s="343"/>
      <c r="C76" s="199"/>
      <c r="D76" s="305"/>
      <c r="E76" s="199"/>
      <c r="F76" s="200">
        <f t="shared" ref="F76:F79" si="6">IFERROR(IFS(E76="-","-",LEN(E76)-LEN(SUBSTITUTE(E76,"/",""))=0,MULTIPLY(E76,1.2),LEN(E76)-LEN(SUBSTITUTE(E76,"/",""))=1,MULTIPLY(LEFT(E76,FIND("/",E76)-1),1.2)&amp;"/"&amp;MULTIPLY(MID(E76,FIND("/",E76)+1,10),1.2),LEN(E76)-LEN(SUBSTITUTE(E76,"/",""))=2,MULTIPLY(LEFT(E76,FIND("!",SUBSTITUTE(E76,"/","!",1))-1),1.2)&amp;"/"&amp;MULTIPLY(MID(E76,FIND("!",SUBSTITUTE(E76,"/","!",1))+1,FIND("!",SUBSTITUTE(E76,"/","!",2))-FIND("!",SUBSTITUTE(E76,"/","!",1))-1),1.2)&amp;"/"&amp;MULTIPLY(RIGHT(E76,LEN(E76)-FIND("!",SUBSTITUTE(E76,"/","!",2))),1.2),LEN(E76)-LEN(SUBSTITUTE(E76,"/",""))=3,MULTIPLY(LEFT(E76,FIND("!",SUBSTITUTE(E76,"/","!",1))-1),1.2)&amp;"/"&amp;MULTIPLY(MID(E76,FIND("!",SUBSTITUTE(E76,"/","!",1))+1,FIND("!",SUBSTITUTE(E76,"/","!",2))-FIND("!",SUBSTITUTE(E76,"/","!",1))-1),1.2)&amp;"/"&amp;MULTIPLY(MID(E76,FIND("!",SUBSTITUTE(E76,"/","!",2))+1,FIND("!",SUBSTITUTE(E76,"/","!",3))-FIND("!",SUBSTITUTE(E76,"/","!",2))-1),1.2)&amp;"/"&amp;MULTIPLY(RIGHT(E76,LEN(E76)-FIND("!",SUBSTITUTE(E76,"/","!",3))),1.2),LEN(E76)-LEN(SUBSTITUTE(E76,"/",""))=4,MULTIPLY(LEFT(E76,FIND("!",SUBSTITUTE(E76,"/","!",1))-1),1.2)&amp;"/"&amp;MULTIPLY(MID(E76,FIND("!",SUBSTITUTE(E76,"/","!",1))+1,FIND("!",SUBSTITUTE(E76,"/","!",2))-FIND("!",SUBSTITUTE(E76,"/","!",1))-1),1.2)&amp;"/"&amp;MULTIPLY(MID(E76,FIND("!",SUBSTITUTE(E76,"/","!",2))+1,FIND("!",SUBSTITUTE(E76,"/","!",3))-FIND("!",SUBSTITUTE(E76,"/","!",2))-1),1.2)&amp;"/"&amp;MULTIPLY(MID(E76,FIND("!",SUBSTITUTE(E76,"/","!",3))+1,FIND("!",SUBSTITUTE(E76,"/","!",4))-FIND("!",SUBSTITUTE(E76,"/","!",3))-1),1.2)&amp;"/"&amp;MULTIPLY(RIGHT(E76,LEN(E76)-FIND("!",SUBSTITUTE(E76,"/","!",4))),1.2)),"")</f>
        <v>0</v>
      </c>
      <c r="G76" s="199"/>
      <c r="H76" s="3331"/>
      <c r="I76" s="221"/>
      <c r="J76" s="110"/>
      <c r="K76" s="203"/>
      <c r="L76" s="203"/>
      <c r="M76" s="204"/>
      <c r="N76" s="204"/>
      <c r="O76" s="205">
        <v>0.0</v>
      </c>
      <c r="P76" s="205">
        <v>1.0</v>
      </c>
      <c r="Q76" s="205">
        <v>1.0</v>
      </c>
      <c r="R76" s="205" t="b">
        <v>1</v>
      </c>
      <c r="S76" s="205" t="b">
        <v>1</v>
      </c>
      <c r="T76" s="205"/>
      <c r="U76" s="344" t="b">
        <v>1</v>
      </c>
      <c r="V76" s="344" t="b">
        <v>1</v>
      </c>
    </row>
    <row r="77" outlineLevel="1">
      <c r="A77" s="222"/>
      <c r="B77" s="343"/>
      <c r="C77" s="199"/>
      <c r="D77" s="114"/>
      <c r="E77" s="199"/>
      <c r="F77" s="200">
        <f t="shared" si="6"/>
        <v>0</v>
      </c>
      <c r="G77" s="199"/>
      <c r="H77" s="231"/>
      <c r="J77" s="233"/>
      <c r="K77" s="200"/>
      <c r="L77" s="200"/>
      <c r="M77" s="205"/>
      <c r="N77" s="205"/>
      <c r="O77" s="205">
        <v>0.0</v>
      </c>
      <c r="P77" s="205">
        <v>1.0</v>
      </c>
      <c r="Q77" s="205">
        <v>1.0</v>
      </c>
      <c r="R77" s="205" t="b">
        <v>1</v>
      </c>
      <c r="S77" s="205" t="b">
        <v>1</v>
      </c>
      <c r="T77" s="205"/>
      <c r="U77" s="222"/>
      <c r="V77" s="222"/>
    </row>
    <row r="78" outlineLevel="1">
      <c r="A78" s="335" t="s">
        <v>359</v>
      </c>
      <c r="B78" s="343"/>
      <c r="C78" s="199"/>
      <c r="D78" s="305"/>
      <c r="E78" s="199"/>
      <c r="F78" s="200">
        <f t="shared" si="6"/>
        <v>0</v>
      </c>
      <c r="G78" s="199"/>
      <c r="H78" s="231"/>
      <c r="J78" s="233"/>
      <c r="K78" s="200"/>
      <c r="L78" s="200"/>
      <c r="M78" s="205"/>
      <c r="N78" s="205"/>
      <c r="O78" s="205">
        <v>0.0</v>
      </c>
      <c r="P78" s="205">
        <v>1.0</v>
      </c>
      <c r="Q78" s="205">
        <v>1.0</v>
      </c>
      <c r="R78" s="205" t="b">
        <v>1</v>
      </c>
      <c r="S78" s="205" t="b">
        <v>1</v>
      </c>
      <c r="T78" s="205"/>
      <c r="U78" s="222"/>
      <c r="V78" s="222"/>
    </row>
    <row r="79" outlineLevel="1">
      <c r="A79" s="222"/>
      <c r="B79" s="343"/>
      <c r="C79" s="199"/>
      <c r="D79" s="114"/>
      <c r="E79" s="199"/>
      <c r="F79" s="200">
        <f t="shared" si="6"/>
        <v>0</v>
      </c>
      <c r="G79" s="199"/>
      <c r="H79" s="112"/>
      <c r="I79" s="224"/>
      <c r="J79" s="114"/>
      <c r="K79" s="200"/>
      <c r="L79" s="200"/>
      <c r="M79" s="205"/>
      <c r="N79" s="205"/>
      <c r="O79" s="205">
        <v>0.0</v>
      </c>
      <c r="P79" s="205">
        <v>1.0</v>
      </c>
      <c r="Q79" s="205">
        <v>1.0</v>
      </c>
      <c r="R79" s="205" t="b">
        <v>1</v>
      </c>
      <c r="S79" s="205" t="b">
        <v>1</v>
      </c>
      <c r="T79" s="205"/>
      <c r="U79" s="207"/>
      <c r="V79" s="207"/>
    </row>
    <row r="80" outlineLevel="1">
      <c r="A80" s="324" t="str">
        <f>"上B ("&amp;VLOOKUP($A$1,Fighters!$A$2:$AI$81,17,FALSE)&amp;")"</f>
        <v>上B (ハイドロポンプ)</v>
      </c>
      <c r="B80" s="117"/>
      <c r="C80" s="327" t="s">
        <v>48</v>
      </c>
      <c r="D80" s="327" t="s">
        <v>49</v>
      </c>
      <c r="E80" s="328" t="s">
        <v>50</v>
      </c>
      <c r="F80" s="329" t="s">
        <v>51</v>
      </c>
      <c r="G80" s="328" t="s">
        <v>52</v>
      </c>
      <c r="H80" s="331" t="s">
        <v>53</v>
      </c>
      <c r="I80" s="120"/>
      <c r="J80" s="117"/>
      <c r="K80" s="333" t="s">
        <v>180</v>
      </c>
      <c r="L80" s="333" t="s">
        <v>181</v>
      </c>
      <c r="M80" s="333" t="s">
        <v>182</v>
      </c>
      <c r="N80" s="333" t="s">
        <v>183</v>
      </c>
      <c r="O80" s="334" t="s">
        <v>184</v>
      </c>
      <c r="P80" s="333" t="s">
        <v>185</v>
      </c>
      <c r="Q80" s="334" t="s">
        <v>186</v>
      </c>
      <c r="R80" s="333" t="s">
        <v>317</v>
      </c>
      <c r="S80" s="334" t="s">
        <v>318</v>
      </c>
      <c r="T80" s="334" t="s">
        <v>319</v>
      </c>
      <c r="U80" s="334" t="s">
        <v>320</v>
      </c>
      <c r="V80" s="3181" t="s">
        <v>321</v>
      </c>
    </row>
    <row r="81" outlineLevel="1">
      <c r="A81" s="358" t="s">
        <v>322</v>
      </c>
      <c r="B81" s="848"/>
      <c r="C81" s="199"/>
      <c r="D81" s="363"/>
      <c r="E81" s="199"/>
      <c r="F81" s="200">
        <f t="shared" ref="F81:F84" si="7">IFERROR(IFS(E81="-","-",LEN(E81)-LEN(SUBSTITUTE(E81,"/",""))=0,MULTIPLY(E81,1.2),LEN(E81)-LEN(SUBSTITUTE(E81,"/",""))=1,MULTIPLY(LEFT(E81,FIND("/",E81)-1),1.2)&amp;"/"&amp;MULTIPLY(MID(E81,FIND("/",E81)+1,10),1.2),LEN(E81)-LEN(SUBSTITUTE(E81,"/",""))=2,MULTIPLY(LEFT(E81,FIND("!",SUBSTITUTE(E81,"/","!",1))-1),1.2)&amp;"/"&amp;MULTIPLY(MID(E81,FIND("!",SUBSTITUTE(E81,"/","!",1))+1,FIND("!",SUBSTITUTE(E81,"/","!",2))-FIND("!",SUBSTITUTE(E81,"/","!",1))-1),1.2)&amp;"/"&amp;MULTIPLY(RIGHT(E81,LEN(E81)-FIND("!",SUBSTITUTE(E81,"/","!",2))),1.2),LEN(E81)-LEN(SUBSTITUTE(E81,"/",""))=3,MULTIPLY(LEFT(E81,FIND("!",SUBSTITUTE(E81,"/","!",1))-1),1.2)&amp;"/"&amp;MULTIPLY(MID(E81,FIND("!",SUBSTITUTE(E81,"/","!",1))+1,FIND("!",SUBSTITUTE(E81,"/","!",2))-FIND("!",SUBSTITUTE(E81,"/","!",1))-1),1.2)&amp;"/"&amp;MULTIPLY(MID(E81,FIND("!",SUBSTITUTE(E81,"/","!",2))+1,FIND("!",SUBSTITUTE(E81,"/","!",3))-FIND("!",SUBSTITUTE(E81,"/","!",2))-1),1.2)&amp;"/"&amp;MULTIPLY(RIGHT(E81,LEN(E81)-FIND("!",SUBSTITUTE(E81,"/","!",3))),1.2),LEN(E81)-LEN(SUBSTITUTE(E81,"/",""))=4,MULTIPLY(LEFT(E81,FIND("!",SUBSTITUTE(E81,"/","!",1))-1),1.2)&amp;"/"&amp;MULTIPLY(MID(E81,FIND("!",SUBSTITUTE(E81,"/","!",1))+1,FIND("!",SUBSTITUTE(E81,"/","!",2))-FIND("!",SUBSTITUTE(E81,"/","!",1))-1),1.2)&amp;"/"&amp;MULTIPLY(MID(E81,FIND("!",SUBSTITUTE(E81,"/","!",2))+1,FIND("!",SUBSTITUTE(E81,"/","!",3))-FIND("!",SUBSTITUTE(E81,"/","!",2))-1),1.2)&amp;"/"&amp;MULTIPLY(MID(E81,FIND("!",SUBSTITUTE(E81,"/","!",3))+1,FIND("!",SUBSTITUTE(E81,"/","!",4))-FIND("!",SUBSTITUTE(E81,"/","!",3))-1),1.2)&amp;"/"&amp;MULTIPLY(RIGHT(E81,LEN(E81)-FIND("!",SUBSTITUTE(E81,"/","!",4))),1.2)),"")</f>
        <v>0</v>
      </c>
      <c r="G81" s="199"/>
      <c r="H81" s="243" t="s">
        <v>6386</v>
      </c>
      <c r="I81" s="221"/>
      <c r="J81" s="110"/>
      <c r="K81" s="200"/>
      <c r="L81" s="200"/>
      <c r="M81" s="205"/>
      <c r="N81" s="205"/>
      <c r="O81" s="205">
        <v>0.0</v>
      </c>
      <c r="P81" s="205">
        <v>1.0</v>
      </c>
      <c r="Q81" s="205">
        <v>1.0</v>
      </c>
      <c r="R81" s="205" t="b">
        <v>1</v>
      </c>
      <c r="S81" s="205" t="b">
        <v>1</v>
      </c>
      <c r="T81" s="205"/>
      <c r="U81" s="344" t="b">
        <v>1</v>
      </c>
      <c r="V81" s="344" t="b">
        <v>1</v>
      </c>
    </row>
    <row r="82" outlineLevel="1">
      <c r="A82" s="207"/>
      <c r="B82" s="848"/>
      <c r="C82" s="199"/>
      <c r="D82" s="222"/>
      <c r="E82" s="199"/>
      <c r="F82" s="200">
        <f t="shared" si="7"/>
        <v>0</v>
      </c>
      <c r="G82" s="199"/>
      <c r="H82" s="231"/>
      <c r="J82" s="233"/>
      <c r="K82" s="200"/>
      <c r="L82" s="200"/>
      <c r="M82" s="205"/>
      <c r="N82" s="205"/>
      <c r="O82" s="205">
        <v>0.0</v>
      </c>
      <c r="P82" s="205">
        <v>1.0</v>
      </c>
      <c r="Q82" s="205">
        <v>1.0</v>
      </c>
      <c r="R82" s="205" t="b">
        <v>1</v>
      </c>
      <c r="S82" s="205" t="b">
        <v>1</v>
      </c>
      <c r="T82" s="205"/>
      <c r="U82" s="222"/>
      <c r="V82" s="222"/>
    </row>
    <row r="83" outlineLevel="1">
      <c r="A83" s="358" t="s">
        <v>359</v>
      </c>
      <c r="B83" s="848"/>
      <c r="C83" s="199"/>
      <c r="D83" s="222"/>
      <c r="E83" s="199"/>
      <c r="F83" s="200">
        <f t="shared" si="7"/>
        <v>0</v>
      </c>
      <c r="G83" s="199"/>
      <c r="H83" s="231"/>
      <c r="J83" s="233"/>
      <c r="K83" s="200"/>
      <c r="L83" s="200"/>
      <c r="M83" s="205"/>
      <c r="N83" s="205"/>
      <c r="O83" s="205">
        <v>0.0</v>
      </c>
      <c r="P83" s="205">
        <v>1.0</v>
      </c>
      <c r="Q83" s="205">
        <v>1.0</v>
      </c>
      <c r="R83" s="205" t="b">
        <v>1</v>
      </c>
      <c r="S83" s="205" t="b">
        <v>1</v>
      </c>
      <c r="T83" s="205"/>
      <c r="U83" s="222"/>
      <c r="V83" s="222"/>
    </row>
    <row r="84" outlineLevel="1">
      <c r="A84" s="207"/>
      <c r="B84" s="848"/>
      <c r="C84" s="199"/>
      <c r="D84" s="207"/>
      <c r="E84" s="199"/>
      <c r="F84" s="200">
        <f t="shared" si="7"/>
        <v>0</v>
      </c>
      <c r="G84" s="199"/>
      <c r="H84" s="112"/>
      <c r="I84" s="224"/>
      <c r="J84" s="114"/>
      <c r="K84" s="200"/>
      <c r="L84" s="200"/>
      <c r="M84" s="205"/>
      <c r="N84" s="205"/>
      <c r="O84" s="205">
        <v>0.0</v>
      </c>
      <c r="P84" s="205">
        <v>1.0</v>
      </c>
      <c r="Q84" s="205">
        <v>1.0</v>
      </c>
      <c r="R84" s="205" t="b">
        <v>1</v>
      </c>
      <c r="S84" s="205" t="b">
        <v>1</v>
      </c>
      <c r="T84" s="205"/>
      <c r="U84" s="207"/>
      <c r="V84" s="207"/>
    </row>
    <row r="85" outlineLevel="1">
      <c r="A85" s="324" t="str">
        <f>"下B ("&amp;VLOOKUP($A$1,Fighters!$A$2:$AI$81,18,FALSE)&amp;")"</f>
        <v>下B (みがわり)</v>
      </c>
      <c r="B85" s="117"/>
      <c r="C85" s="327" t="s">
        <v>48</v>
      </c>
      <c r="D85" s="327" t="s">
        <v>49</v>
      </c>
      <c r="E85" s="328" t="s">
        <v>50</v>
      </c>
      <c r="F85" s="329" t="s">
        <v>51</v>
      </c>
      <c r="G85" s="328" t="s">
        <v>52</v>
      </c>
      <c r="H85" s="331" t="s">
        <v>53</v>
      </c>
      <c r="I85" s="120"/>
      <c r="J85" s="117"/>
      <c r="K85" s="333" t="s">
        <v>180</v>
      </c>
      <c r="L85" s="333" t="s">
        <v>181</v>
      </c>
      <c r="M85" s="333" t="s">
        <v>182</v>
      </c>
      <c r="N85" s="333" t="s">
        <v>183</v>
      </c>
      <c r="O85" s="334" t="s">
        <v>184</v>
      </c>
      <c r="P85" s="333" t="s">
        <v>185</v>
      </c>
      <c r="Q85" s="334" t="s">
        <v>186</v>
      </c>
      <c r="R85" s="333" t="s">
        <v>317</v>
      </c>
      <c r="S85" s="334" t="s">
        <v>318</v>
      </c>
      <c r="T85" s="334" t="s">
        <v>319</v>
      </c>
      <c r="U85" s="334" t="s">
        <v>320</v>
      </c>
      <c r="V85" s="3181" t="s">
        <v>321</v>
      </c>
    </row>
    <row r="86" outlineLevel="1">
      <c r="A86" s="358" t="s">
        <v>322</v>
      </c>
      <c r="B86" s="848"/>
      <c r="C86" s="199"/>
      <c r="D86" s="305"/>
      <c r="E86" s="199"/>
      <c r="F86" s="200">
        <f t="shared" ref="F86:F89" si="8">IFERROR(IFS(E86="-","-",LEN(E86)-LEN(SUBSTITUTE(E86,"/",""))=0,MULTIPLY(E86,1.2),LEN(E86)-LEN(SUBSTITUTE(E86,"/",""))=1,MULTIPLY(LEFT(E86,FIND("/",E86)-1),1.2)&amp;"/"&amp;MULTIPLY(MID(E86,FIND("/",E86)+1,10),1.2),LEN(E86)-LEN(SUBSTITUTE(E86,"/",""))=2,MULTIPLY(LEFT(E86,FIND("!",SUBSTITUTE(E86,"/","!",1))-1),1.2)&amp;"/"&amp;MULTIPLY(MID(E86,FIND("!",SUBSTITUTE(E86,"/","!",1))+1,FIND("!",SUBSTITUTE(E86,"/","!",2))-FIND("!",SUBSTITUTE(E86,"/","!",1))-1),1.2)&amp;"/"&amp;MULTIPLY(RIGHT(E86,LEN(E86)-FIND("!",SUBSTITUTE(E86,"/","!",2))),1.2),LEN(E86)-LEN(SUBSTITUTE(E86,"/",""))=3,MULTIPLY(LEFT(E86,FIND("!",SUBSTITUTE(E86,"/","!",1))-1),1.2)&amp;"/"&amp;MULTIPLY(MID(E86,FIND("!",SUBSTITUTE(E86,"/","!",1))+1,FIND("!",SUBSTITUTE(E86,"/","!",2))-FIND("!",SUBSTITUTE(E86,"/","!",1))-1),1.2)&amp;"/"&amp;MULTIPLY(MID(E86,FIND("!",SUBSTITUTE(E86,"/","!",2))+1,FIND("!",SUBSTITUTE(E86,"/","!",3))-FIND("!",SUBSTITUTE(E86,"/","!",2))-1),1.2)&amp;"/"&amp;MULTIPLY(RIGHT(E86,LEN(E86)-FIND("!",SUBSTITUTE(E86,"/","!",3))),1.2),LEN(E86)-LEN(SUBSTITUTE(E86,"/",""))=4,MULTIPLY(LEFT(E86,FIND("!",SUBSTITUTE(E86,"/","!",1))-1),1.2)&amp;"/"&amp;MULTIPLY(MID(E86,FIND("!",SUBSTITUTE(E86,"/","!",1))+1,FIND("!",SUBSTITUTE(E86,"/","!",2))-FIND("!",SUBSTITUTE(E86,"/","!",1))-1),1.2)&amp;"/"&amp;MULTIPLY(MID(E86,FIND("!",SUBSTITUTE(E86,"/","!",2))+1,FIND("!",SUBSTITUTE(E86,"/","!",3))-FIND("!",SUBSTITUTE(E86,"/","!",2))-1),1.2)&amp;"/"&amp;MULTIPLY(MID(E86,FIND("!",SUBSTITUTE(E86,"/","!",3))+1,FIND("!",SUBSTITUTE(E86,"/","!",4))-FIND("!",SUBSTITUTE(E86,"/","!",3))-1),1.2)&amp;"/"&amp;MULTIPLY(RIGHT(E86,LEN(E86)-FIND("!",SUBSTITUTE(E86,"/","!",4))),1.2)),"")</f>
        <v>0</v>
      </c>
      <c r="G86" s="199"/>
      <c r="H86" s="3331"/>
      <c r="I86" s="221"/>
      <c r="J86" s="110"/>
      <c r="K86" s="200"/>
      <c r="L86" s="200"/>
      <c r="M86" s="205"/>
      <c r="N86" s="205"/>
      <c r="O86" s="205">
        <v>0.0</v>
      </c>
      <c r="P86" s="205">
        <v>1.0</v>
      </c>
      <c r="Q86" s="205">
        <v>1.0</v>
      </c>
      <c r="R86" s="205" t="b">
        <v>1</v>
      </c>
      <c r="S86" s="205" t="b">
        <v>1</v>
      </c>
      <c r="T86" s="205"/>
      <c r="U86" s="344" t="b">
        <v>1</v>
      </c>
      <c r="V86" s="344" t="b">
        <v>1</v>
      </c>
    </row>
    <row r="87" outlineLevel="1">
      <c r="A87" s="207"/>
      <c r="B87" s="848"/>
      <c r="C87" s="199"/>
      <c r="D87" s="114"/>
      <c r="E87" s="199"/>
      <c r="F87" s="200">
        <f t="shared" si="8"/>
        <v>0</v>
      </c>
      <c r="G87" s="199"/>
      <c r="H87" s="231"/>
      <c r="J87" s="233"/>
      <c r="K87" s="200"/>
      <c r="L87" s="200"/>
      <c r="M87" s="205"/>
      <c r="N87" s="205"/>
      <c r="O87" s="205">
        <v>0.0</v>
      </c>
      <c r="P87" s="205">
        <v>1.0</v>
      </c>
      <c r="Q87" s="205">
        <v>1.0</v>
      </c>
      <c r="R87" s="205" t="b">
        <v>1</v>
      </c>
      <c r="S87" s="205" t="b">
        <v>1</v>
      </c>
      <c r="T87" s="205"/>
      <c r="U87" s="222"/>
      <c r="V87" s="222"/>
    </row>
    <row r="88" outlineLevel="1">
      <c r="A88" s="358" t="s">
        <v>359</v>
      </c>
      <c r="B88" s="848"/>
      <c r="C88" s="199"/>
      <c r="D88" s="305"/>
      <c r="E88" s="199"/>
      <c r="F88" s="200">
        <f t="shared" si="8"/>
        <v>0</v>
      </c>
      <c r="G88" s="199"/>
      <c r="H88" s="231"/>
      <c r="J88" s="233"/>
      <c r="K88" s="200"/>
      <c r="L88" s="200"/>
      <c r="M88" s="205"/>
      <c r="N88" s="205"/>
      <c r="O88" s="205">
        <v>0.0</v>
      </c>
      <c r="P88" s="205">
        <v>1.0</v>
      </c>
      <c r="Q88" s="205">
        <v>1.0</v>
      </c>
      <c r="R88" s="205" t="b">
        <v>1</v>
      </c>
      <c r="S88" s="205" t="b">
        <v>1</v>
      </c>
      <c r="T88" s="205"/>
      <c r="U88" s="222"/>
      <c r="V88" s="222"/>
    </row>
    <row r="89" outlineLevel="1">
      <c r="A89" s="207"/>
      <c r="B89" s="848"/>
      <c r="C89" s="199"/>
      <c r="D89" s="114"/>
      <c r="E89" s="199"/>
      <c r="F89" s="200">
        <f t="shared" si="8"/>
        <v>0</v>
      </c>
      <c r="G89" s="199"/>
      <c r="H89" s="112"/>
      <c r="I89" s="224"/>
      <c r="J89" s="114"/>
      <c r="K89" s="200"/>
      <c r="L89" s="203"/>
      <c r="M89" s="204"/>
      <c r="N89" s="204"/>
      <c r="O89" s="205">
        <v>0.0</v>
      </c>
      <c r="P89" s="205">
        <v>1.0</v>
      </c>
      <c r="Q89" s="205">
        <v>1.0</v>
      </c>
      <c r="R89" s="205" t="b">
        <v>1</v>
      </c>
      <c r="S89" s="205" t="b">
        <v>1</v>
      </c>
      <c r="T89" s="205"/>
      <c r="U89" s="207"/>
      <c r="V89" s="207"/>
    </row>
    <row r="90">
      <c r="A90" s="312"/>
      <c r="B90" s="315"/>
      <c r="C90" s="317"/>
      <c r="D90" s="317"/>
      <c r="E90" s="318"/>
      <c r="F90" s="318"/>
      <c r="G90" s="318"/>
      <c r="H90" s="319"/>
      <c r="I90" s="319"/>
      <c r="J90" s="320"/>
      <c r="K90" s="320"/>
      <c r="L90" s="320"/>
      <c r="M90" s="320"/>
      <c r="N90" s="320"/>
      <c r="O90" s="320"/>
      <c r="P90" s="320"/>
      <c r="Q90" s="180"/>
      <c r="R90" s="180"/>
      <c r="S90" s="180"/>
      <c r="T90" s="180"/>
      <c r="U90" s="180"/>
      <c r="V90" s="180"/>
    </row>
    <row r="91">
      <c r="A91" s="390" t="s">
        <v>442</v>
      </c>
      <c r="B91" s="110"/>
      <c r="C91" s="319"/>
      <c r="D91" s="319"/>
      <c r="E91" s="320"/>
      <c r="F91" s="392"/>
      <c r="G91" s="392"/>
      <c r="H91" s="320"/>
      <c r="I91" s="320"/>
      <c r="J91" s="320"/>
      <c r="K91" s="320"/>
      <c r="L91" s="320"/>
      <c r="M91" s="320"/>
      <c r="N91" s="180"/>
      <c r="O91" s="180"/>
      <c r="P91" s="180"/>
      <c r="Q91" s="320"/>
      <c r="R91" s="320"/>
      <c r="S91" s="320"/>
      <c r="T91" s="320"/>
      <c r="U91" s="320"/>
      <c r="V91" s="320"/>
    </row>
    <row r="92" outlineLevel="1">
      <c r="A92" s="112"/>
      <c r="B92" s="114"/>
      <c r="C92" s="393" t="s">
        <v>48</v>
      </c>
      <c r="D92" s="393" t="s">
        <v>49</v>
      </c>
      <c r="E92" s="393" t="s">
        <v>50</v>
      </c>
      <c r="F92" s="396" t="s">
        <v>51</v>
      </c>
      <c r="G92" s="319"/>
      <c r="H92" s="319"/>
      <c r="I92" s="319"/>
      <c r="J92" s="320"/>
      <c r="K92" s="320"/>
      <c r="L92" s="320"/>
      <c r="M92" s="320"/>
      <c r="N92" s="320"/>
      <c r="O92" s="320"/>
      <c r="P92" s="320"/>
      <c r="Q92" s="320"/>
      <c r="R92" s="320"/>
      <c r="S92" s="320"/>
      <c r="T92" s="320"/>
      <c r="U92" s="320"/>
      <c r="V92" s="320"/>
    </row>
    <row r="93" outlineLevel="1">
      <c r="A93" s="398" t="s">
        <v>449</v>
      </c>
      <c r="B93" s="399" t="s">
        <v>449</v>
      </c>
      <c r="C93" s="127"/>
      <c r="D93" s="127"/>
      <c r="E93" s="127"/>
      <c r="F93" s="200"/>
      <c r="G93" s="319"/>
      <c r="H93" s="319"/>
      <c r="I93" s="319"/>
      <c r="J93" s="320"/>
      <c r="K93" s="320"/>
      <c r="L93" s="320"/>
      <c r="M93" s="320"/>
      <c r="N93" s="320"/>
      <c r="O93" s="320"/>
      <c r="P93" s="320"/>
      <c r="Q93" s="320"/>
      <c r="R93" s="320"/>
      <c r="S93" s="320"/>
      <c r="T93" s="320"/>
      <c r="U93" s="320"/>
      <c r="V93" s="320"/>
    </row>
    <row r="94" outlineLevel="1">
      <c r="A94" s="400" t="s">
        <v>454</v>
      </c>
      <c r="B94" s="399" t="s">
        <v>455</v>
      </c>
      <c r="C94" s="127"/>
      <c r="D94" s="127"/>
      <c r="E94" s="401"/>
      <c r="F94" s="402"/>
      <c r="G94" s="402"/>
      <c r="H94" s="319"/>
      <c r="I94" s="319"/>
      <c r="J94" s="320"/>
      <c r="K94" s="320"/>
      <c r="L94" s="320"/>
      <c r="M94" s="320"/>
      <c r="N94" s="320"/>
      <c r="O94" s="320"/>
      <c r="P94" s="320"/>
      <c r="Q94" s="320"/>
      <c r="R94" s="320"/>
      <c r="S94" s="320"/>
      <c r="T94" s="320"/>
      <c r="U94" s="320"/>
      <c r="V94" s="320"/>
    </row>
    <row r="95" outlineLevel="1">
      <c r="A95" s="231"/>
      <c r="B95" s="399" t="s">
        <v>456</v>
      </c>
      <c r="C95" s="127"/>
      <c r="D95" s="127"/>
      <c r="E95" s="401"/>
      <c r="F95" s="402"/>
      <c r="G95" s="402"/>
      <c r="H95" s="319"/>
      <c r="I95" s="319"/>
      <c r="J95" s="320"/>
      <c r="K95" s="320"/>
      <c r="L95" s="320"/>
      <c r="M95" s="320"/>
      <c r="N95" s="320"/>
      <c r="O95" s="320"/>
      <c r="P95" s="320"/>
      <c r="Q95" s="320"/>
      <c r="R95" s="320"/>
      <c r="S95" s="320"/>
      <c r="T95" s="320"/>
      <c r="U95" s="320"/>
      <c r="V95" s="320"/>
    </row>
    <row r="96" outlineLevel="1">
      <c r="A96" s="112"/>
      <c r="B96" s="399" t="s">
        <v>459</v>
      </c>
      <c r="C96" s="127"/>
      <c r="D96" s="127"/>
      <c r="E96" s="319"/>
      <c r="F96" s="402"/>
      <c r="G96" s="402"/>
      <c r="H96" s="319"/>
      <c r="I96" s="319"/>
      <c r="J96" s="320"/>
      <c r="K96" s="320"/>
      <c r="L96" s="320"/>
      <c r="M96" s="320"/>
      <c r="N96" s="320"/>
      <c r="O96" s="320"/>
      <c r="P96" s="320"/>
      <c r="Q96" s="320"/>
      <c r="R96" s="320"/>
      <c r="S96" s="320"/>
      <c r="T96" s="320"/>
      <c r="U96" s="320"/>
      <c r="V96" s="320"/>
    </row>
    <row r="97" outlineLevel="1">
      <c r="A97" s="403" t="s">
        <v>462</v>
      </c>
      <c r="B97" s="117"/>
      <c r="C97" s="393" t="s">
        <v>48</v>
      </c>
      <c r="D97" s="393" t="s">
        <v>49</v>
      </c>
      <c r="E97" s="393" t="s">
        <v>50</v>
      </c>
      <c r="F97" s="396" t="s">
        <v>51</v>
      </c>
      <c r="G97" s="1036" t="s">
        <v>53</v>
      </c>
      <c r="H97" s="120"/>
      <c r="I97" s="120"/>
      <c r="J97" s="117"/>
      <c r="K97" s="405" t="s">
        <v>180</v>
      </c>
      <c r="L97" s="405" t="s">
        <v>181</v>
      </c>
      <c r="M97" s="405" t="s">
        <v>182</v>
      </c>
      <c r="N97" s="405" t="s">
        <v>183</v>
      </c>
      <c r="O97" s="406" t="s">
        <v>184</v>
      </c>
      <c r="P97" s="405" t="s">
        <v>185</v>
      </c>
      <c r="Q97" s="406" t="s">
        <v>186</v>
      </c>
      <c r="R97" s="408"/>
      <c r="S97" s="408"/>
      <c r="T97" s="408"/>
      <c r="U97" s="408"/>
      <c r="V97" s="408"/>
    </row>
    <row r="98" outlineLevel="1">
      <c r="A98" s="411" t="s">
        <v>467</v>
      </c>
      <c r="B98" s="399" t="s">
        <v>469</v>
      </c>
      <c r="C98" s="127"/>
      <c r="D98" s="426"/>
      <c r="E98" s="199"/>
      <c r="F98" s="200">
        <f t="shared" ref="F98:F105" si="9">IFERROR(E98*1.2, "-")</f>
        <v>0</v>
      </c>
      <c r="G98" s="1141"/>
      <c r="H98" s="221"/>
      <c r="I98" s="221"/>
      <c r="J98" s="110"/>
      <c r="K98" s="203"/>
      <c r="L98" s="203"/>
      <c r="M98" s="204"/>
      <c r="N98" s="205"/>
      <c r="O98" s="205">
        <v>0.0</v>
      </c>
      <c r="P98" s="205">
        <v>1.0</v>
      </c>
      <c r="Q98" s="205">
        <v>1.0</v>
      </c>
      <c r="R98" s="408"/>
      <c r="S98" s="320"/>
      <c r="T98" s="320"/>
      <c r="U98" s="320"/>
      <c r="V98" s="320"/>
    </row>
    <row r="99" outlineLevel="1">
      <c r="A99" s="207"/>
      <c r="B99" s="399" t="s">
        <v>462</v>
      </c>
      <c r="C99" s="127"/>
      <c r="D99" s="207"/>
      <c r="E99" s="199"/>
      <c r="F99" s="200">
        <f t="shared" si="9"/>
        <v>0</v>
      </c>
      <c r="G99" s="112"/>
      <c r="H99" s="224"/>
      <c r="I99" s="224"/>
      <c r="J99" s="114"/>
      <c r="K99" s="203"/>
      <c r="L99" s="203"/>
      <c r="M99" s="204"/>
      <c r="N99" s="205"/>
      <c r="O99" s="407"/>
      <c r="P99" s="407"/>
      <c r="Q99" s="407"/>
      <c r="R99" s="408"/>
      <c r="S99" s="320"/>
      <c r="T99" s="320"/>
      <c r="U99" s="320"/>
      <c r="V99" s="320"/>
    </row>
    <row r="100" outlineLevel="1">
      <c r="A100" s="411" t="s">
        <v>474</v>
      </c>
      <c r="B100" s="399" t="s">
        <v>469</v>
      </c>
      <c r="C100" s="127"/>
      <c r="D100" s="426"/>
      <c r="E100" s="199"/>
      <c r="F100" s="200">
        <f t="shared" si="9"/>
        <v>0</v>
      </c>
      <c r="G100" s="1141"/>
      <c r="H100" s="221"/>
      <c r="I100" s="221"/>
      <c r="J100" s="110"/>
      <c r="K100" s="203"/>
      <c r="L100" s="203"/>
      <c r="M100" s="204"/>
      <c r="N100" s="204"/>
      <c r="O100" s="205">
        <v>0.0</v>
      </c>
      <c r="P100" s="205">
        <v>1.0</v>
      </c>
      <c r="Q100" s="205">
        <v>1.0</v>
      </c>
      <c r="R100" s="408"/>
      <c r="S100" s="320"/>
      <c r="T100" s="320"/>
      <c r="U100" s="320"/>
      <c r="V100" s="320"/>
    </row>
    <row r="101" outlineLevel="1">
      <c r="A101" s="207"/>
      <c r="B101" s="399" t="s">
        <v>462</v>
      </c>
      <c r="C101" s="127"/>
      <c r="D101" s="207"/>
      <c r="E101" s="199"/>
      <c r="F101" s="200">
        <f t="shared" si="9"/>
        <v>0</v>
      </c>
      <c r="G101" s="112"/>
      <c r="H101" s="224"/>
      <c r="I101" s="224"/>
      <c r="J101" s="114"/>
      <c r="K101" s="203"/>
      <c r="L101" s="203"/>
      <c r="M101" s="204"/>
      <c r="N101" s="204"/>
      <c r="O101" s="407"/>
      <c r="P101" s="407"/>
      <c r="Q101" s="407"/>
      <c r="R101" s="408"/>
      <c r="S101" s="320"/>
      <c r="T101" s="320"/>
      <c r="U101" s="320"/>
      <c r="V101" s="320"/>
    </row>
    <row r="102" outlineLevel="1">
      <c r="A102" s="411" t="s">
        <v>477</v>
      </c>
      <c r="B102" s="399" t="s">
        <v>469</v>
      </c>
      <c r="C102" s="127"/>
      <c r="D102" s="426"/>
      <c r="E102" s="199"/>
      <c r="F102" s="200">
        <f t="shared" si="9"/>
        <v>0</v>
      </c>
      <c r="G102" s="1141"/>
      <c r="H102" s="221"/>
      <c r="I102" s="221"/>
      <c r="J102" s="110"/>
      <c r="K102" s="203"/>
      <c r="L102" s="203"/>
      <c r="M102" s="204"/>
      <c r="N102" s="204"/>
      <c r="O102" s="205">
        <v>0.0</v>
      </c>
      <c r="P102" s="205">
        <v>1.0</v>
      </c>
      <c r="Q102" s="205">
        <v>1.0</v>
      </c>
      <c r="R102" s="408"/>
      <c r="S102" s="320"/>
      <c r="T102" s="320"/>
      <c r="U102" s="320"/>
      <c r="V102" s="320"/>
    </row>
    <row r="103" outlineLevel="1">
      <c r="A103" s="207"/>
      <c r="B103" s="399" t="s">
        <v>462</v>
      </c>
      <c r="C103" s="127"/>
      <c r="D103" s="207"/>
      <c r="E103" s="199"/>
      <c r="F103" s="200">
        <f t="shared" si="9"/>
        <v>0</v>
      </c>
      <c r="G103" s="112"/>
      <c r="H103" s="224"/>
      <c r="I103" s="224"/>
      <c r="J103" s="114"/>
      <c r="K103" s="203"/>
      <c r="L103" s="203"/>
      <c r="M103" s="204"/>
      <c r="N103" s="204"/>
      <c r="O103" s="407"/>
      <c r="P103" s="407"/>
      <c r="Q103" s="407"/>
      <c r="R103" s="408"/>
      <c r="S103" s="179"/>
      <c r="T103" s="179"/>
      <c r="U103" s="179"/>
      <c r="V103" s="179"/>
    </row>
    <row r="104" outlineLevel="1">
      <c r="A104" s="411" t="s">
        <v>482</v>
      </c>
      <c r="B104" s="399" t="s">
        <v>469</v>
      </c>
      <c r="C104" s="127"/>
      <c r="D104" s="426"/>
      <c r="E104" s="199"/>
      <c r="F104" s="200">
        <f t="shared" si="9"/>
        <v>0</v>
      </c>
      <c r="G104" s="1141"/>
      <c r="H104" s="221"/>
      <c r="I104" s="221"/>
      <c r="J104" s="110"/>
      <c r="K104" s="203"/>
      <c r="L104" s="203"/>
      <c r="M104" s="204"/>
      <c r="N104" s="204"/>
      <c r="O104" s="205">
        <v>0.0</v>
      </c>
      <c r="P104" s="205">
        <v>1.0</v>
      </c>
      <c r="Q104" s="205">
        <v>1.0</v>
      </c>
      <c r="R104" s="408"/>
      <c r="S104" s="179"/>
      <c r="T104" s="179"/>
      <c r="U104" s="179"/>
      <c r="V104" s="179"/>
    </row>
    <row r="105" outlineLevel="1">
      <c r="A105" s="207"/>
      <c r="B105" s="399" t="s">
        <v>462</v>
      </c>
      <c r="C105" s="127"/>
      <c r="D105" s="207"/>
      <c r="E105" s="199"/>
      <c r="F105" s="200">
        <f t="shared" si="9"/>
        <v>0</v>
      </c>
      <c r="G105" s="112"/>
      <c r="H105" s="224"/>
      <c r="I105" s="224"/>
      <c r="J105" s="114"/>
      <c r="K105" s="203"/>
      <c r="L105" s="203"/>
      <c r="M105" s="204"/>
      <c r="N105" s="204"/>
      <c r="O105" s="407"/>
      <c r="P105" s="407"/>
      <c r="Q105" s="407"/>
      <c r="R105" s="408"/>
      <c r="S105" s="179"/>
      <c r="T105" s="179"/>
      <c r="U105" s="179"/>
      <c r="V105" s="179"/>
    </row>
    <row r="106">
      <c r="A106" s="312"/>
      <c r="B106" s="315"/>
      <c r="C106" s="317"/>
      <c r="D106" s="317"/>
      <c r="E106" s="319"/>
      <c r="F106" s="248"/>
      <c r="G106" s="248"/>
      <c r="H106" s="319"/>
      <c r="I106" s="319"/>
      <c r="J106" s="320"/>
      <c r="K106" s="320"/>
      <c r="L106" s="121"/>
      <c r="M106" s="121"/>
      <c r="N106" s="121"/>
      <c r="O106" s="179"/>
      <c r="P106" s="179"/>
      <c r="Q106" s="121"/>
      <c r="R106" s="121"/>
      <c r="S106" s="121"/>
      <c r="T106" s="121"/>
      <c r="U106" s="121"/>
      <c r="V106" s="121"/>
    </row>
    <row r="107">
      <c r="A107" s="429" t="s">
        <v>486</v>
      </c>
      <c r="B107" s="110"/>
      <c r="C107" s="392"/>
      <c r="D107" s="121"/>
      <c r="E107" s="121"/>
      <c r="F107" s="121"/>
      <c r="G107" s="121"/>
      <c r="H107" s="121"/>
      <c r="I107" s="121"/>
      <c r="J107" s="180"/>
      <c r="K107" s="121"/>
      <c r="L107" s="121"/>
      <c r="M107" s="121"/>
      <c r="N107" s="121"/>
      <c r="O107" s="121"/>
      <c r="P107" s="121"/>
      <c r="Q107" s="180"/>
      <c r="R107" s="121"/>
      <c r="S107" s="121"/>
      <c r="T107" s="121"/>
      <c r="U107" s="121"/>
      <c r="V107" s="121"/>
    </row>
    <row r="108" outlineLevel="1">
      <c r="A108" s="112"/>
      <c r="B108" s="114"/>
      <c r="C108" s="430" t="s">
        <v>487</v>
      </c>
      <c r="D108" s="430" t="s">
        <v>489</v>
      </c>
      <c r="E108" s="430" t="s">
        <v>49</v>
      </c>
      <c r="F108" s="430" t="s">
        <v>490</v>
      </c>
      <c r="G108" s="431"/>
      <c r="H108" s="319"/>
      <c r="I108" s="319"/>
      <c r="J108" s="320"/>
      <c r="K108" s="320"/>
      <c r="L108" s="121"/>
      <c r="M108" s="121"/>
      <c r="N108" s="121"/>
      <c r="O108" s="121"/>
      <c r="P108" s="121"/>
      <c r="Q108" s="121"/>
      <c r="R108" s="121"/>
      <c r="S108" s="121"/>
      <c r="T108" s="121"/>
      <c r="U108" s="121"/>
      <c r="V108" s="121"/>
    </row>
    <row r="109" outlineLevel="1">
      <c r="A109" s="432" t="s">
        <v>492</v>
      </c>
      <c r="B109" s="433" t="s">
        <v>455</v>
      </c>
      <c r="C109" s="127" t="str">
        <f t="array" ref="C109">INDEX(Dodges!$C$3:$U$84, MATCH($A$1,Dodges!$A$3:$A$85,0), MATCH(C108,Dodges!$C$2:$F$2,0))</f>
        <v>3-16</v>
      </c>
      <c r="D109" s="127" t="str">
        <f t="array" ref="D109">INDEX(Dodges!$C$3:$U$84, MATCH($A$1,Dodges!$A$3:$A$85,0), MATCH(D108,Dodges!$C$2:$F$2,0))</f>
        <v>6-16</v>
      </c>
      <c r="E109" s="127" t="str">
        <f t="array" ref="E109">INDEX(Dodges!$C$3:$U$84, MATCH($A$1,Dodges!$A$3:$A$85,0), MATCH(E108,Dodges!$C$2:$F$2,0))</f>
        <v>24 (19)</v>
      </c>
      <c r="F109" s="127" t="str">
        <f t="array" ref="F109">INDEX(Dodges!$C$3:$U$84, MATCH($A$1,Dodges!$A$3:$A$85,0), MATCH(F108,Dodges!$C$2:$F$2,0))</f>
        <v>32 (25)</v>
      </c>
      <c r="G109" s="402"/>
      <c r="H109" s="319"/>
      <c r="I109" s="319"/>
      <c r="J109" s="320"/>
      <c r="K109" s="320"/>
      <c r="L109" s="320"/>
      <c r="M109" s="121"/>
      <c r="N109" s="121"/>
      <c r="O109" s="121"/>
      <c r="P109" s="121"/>
      <c r="Q109" s="121"/>
      <c r="R109" s="121"/>
      <c r="S109" s="121"/>
      <c r="T109" s="121"/>
      <c r="U109" s="121"/>
      <c r="V109" s="121"/>
    </row>
    <row r="110" outlineLevel="1">
      <c r="A110" s="231"/>
      <c r="B110" s="433" t="s">
        <v>496</v>
      </c>
      <c r="C110" s="127" t="str">
        <f t="array" ref="C110">INDEX(Dodges!$G$3:$U$84, MATCH($A$1,Dodges!$A$3:$A$85,0), MATCH(C108,Dodges!$G$2:$J$2,0))</f>
        <v>4-14</v>
      </c>
      <c r="D110" s="127" t="str">
        <f t="array" ref="D110">INDEX(Dodges!$G$3:$U$84, MATCH($A$1,Dodges!$A$3:$A$85,0), MATCH(D108,Dodges!$G$2:$J$2,0))</f>
        <v>8-14</v>
      </c>
      <c r="E110" s="127" t="str">
        <f t="array" ref="E110">INDEX(Dodges!$G$3:$U$84, MATCH($A$1,Dodges!$A$3:$A$85,0), MATCH(E108,Dodges!$G$2:$J$2,0))</f>
        <v>28</v>
      </c>
      <c r="F110" s="127">
        <f t="array" ref="F110">INDEX(Dodges!$G$3:$U$84, MATCH($A$1,Dodges!$A$3:$A$85,0), MATCH(F108,Dodges!$G$2:$J$2,0))</f>
        <v>37</v>
      </c>
      <c r="G110" s="436"/>
      <c r="H110" s="319"/>
      <c r="I110" s="319"/>
      <c r="J110" s="320"/>
      <c r="K110" s="320"/>
      <c r="L110" s="320"/>
      <c r="M110" s="320"/>
      <c r="N110" s="320"/>
      <c r="O110" s="121"/>
      <c r="P110" s="121"/>
      <c r="Q110" s="121"/>
      <c r="R110" s="121"/>
      <c r="S110" s="121"/>
      <c r="T110" s="121"/>
      <c r="U110" s="121"/>
      <c r="V110" s="121"/>
    </row>
    <row r="111" outlineLevel="1">
      <c r="A111" s="112"/>
      <c r="B111" s="433" t="s">
        <v>497</v>
      </c>
      <c r="C111" s="127" t="str">
        <f t="array" ref="C111">INDEX(Dodges!$K$3:$U$84, MATCH($A$1,Dodges!$A$3:$A$85,0), MATCH(C108,Dodges!$K$2:$N$2,0))</f>
        <v>4-15</v>
      </c>
      <c r="D111" s="127" t="str">
        <f t="array" ref="D111">INDEX(Dodges!$K$3:$U$84, MATCH($A$1,Dodges!$A$3:$A$85,0), MATCH(D108,Dodges!$K$2:$N$2,0))</f>
        <v>8-13</v>
      </c>
      <c r="E111" s="127" t="str">
        <f t="array" ref="E111">INDEX(Dodges!$K$3:$U$84, MATCH($A$1,Dodges!$A$3:$A$85,0), MATCH(E108,Dodges!$K$2:$N$2,0))</f>
        <v>33</v>
      </c>
      <c r="F111" s="127" t="str">
        <f t="array" ref="F111">INDEX(Dodges!$K$3:$U$84, MATCH($A$1,Dodges!$A$3:$A$85,0), MATCH(F108,Dodges!$K$2:$N$2,0))</f>
        <v>50</v>
      </c>
      <c r="G111" s="436"/>
      <c r="H111" s="434"/>
      <c r="I111" s="434"/>
      <c r="J111" s="179"/>
      <c r="K111" s="179"/>
      <c r="L111" s="179"/>
      <c r="M111" s="179"/>
      <c r="N111" s="179"/>
      <c r="O111" s="121"/>
      <c r="P111" s="121"/>
      <c r="Q111" s="121"/>
      <c r="R111" s="121"/>
      <c r="S111" s="121"/>
      <c r="T111" s="121"/>
      <c r="U111" s="121"/>
      <c r="V111" s="121"/>
    </row>
    <row r="112" outlineLevel="1">
      <c r="A112" s="432" t="s">
        <v>498</v>
      </c>
      <c r="B112" s="433" t="s">
        <v>499</v>
      </c>
      <c r="C112" s="127" t="str">
        <f t="array" ref="C112">INDEX(Dodges!$O$3:$U$84, MATCH($A$1,Dodges!$A$3:$A$85,0), MATCH(C108,Dodges!$O$2:$R$2,0))</f>
        <v>2-27</v>
      </c>
      <c r="D112" s="127" t="str">
        <f t="array" ref="D112">INDEX(Dodges!$O$3:$U$84, MATCH($A$1,Dodges!$A$3:$A$85,0), MATCH(D108,Dodges!$O$2:$R$2,0))</f>
        <v>5-25</v>
      </c>
      <c r="E112" s="127" t="str">
        <f t="array" ref="E112">INDEX(Dodges!$O$3:$U$84, MATCH($A$1,Dodges!$A$3:$A$85,0), MATCH(E108,Dodges!$O$2:$R$2,0))</f>
        <v>41</v>
      </c>
      <c r="F112" s="248"/>
      <c r="G112" s="248"/>
      <c r="H112" s="180"/>
      <c r="I112" s="180"/>
      <c r="J112" s="121"/>
      <c r="K112" s="121"/>
      <c r="L112" s="121"/>
      <c r="M112" s="121"/>
      <c r="N112" s="121"/>
      <c r="O112" s="320"/>
      <c r="P112" s="320"/>
      <c r="Q112" s="320"/>
      <c r="R112" s="320"/>
      <c r="S112" s="320"/>
      <c r="T112" s="320"/>
      <c r="U112" s="320"/>
      <c r="V112" s="320"/>
    </row>
    <row r="113" outlineLevel="1">
      <c r="A113" s="112"/>
      <c r="B113" s="433" t="s">
        <v>500</v>
      </c>
      <c r="C113" s="127" t="str">
        <f t="array" ref="C113">INDEX(Dodges!$S$3:$U$84, MATCH($A$1,Dodges!$A$3:$A$85,0), MATCH(C108,Dodges!$S$2:$U$2,0))</f>
        <v>2-19</v>
      </c>
      <c r="D113" s="127" t="str">
        <f t="array" ref="D113">INDEX(Dodges!$S$3:$U$84, MATCH($A$1,Dodges!$A$3:$A$85,0), MATCH(D108,Dodges!$S$2:$U$2,0))</f>
        <v>5-18</v>
      </c>
      <c r="E113" s="127" t="str">
        <f t="array" ref="E113">INDEX(Dodges!$S$3:$U$84, MATCH($A$1,Dodges!$A$3:$A$85,0), MATCH(E108,Dodges!$S$2:$U$2,0))</f>
        <v>真横：71
真上：85
真下：60</v>
      </c>
      <c r="F113" s="436"/>
      <c r="G113" s="436"/>
      <c r="H113" s="180"/>
      <c r="I113" s="180"/>
      <c r="J113" s="179"/>
      <c r="K113" s="179"/>
      <c r="L113" s="179"/>
      <c r="M113" s="179"/>
      <c r="N113" s="121"/>
      <c r="O113" s="180"/>
      <c r="P113" s="180"/>
      <c r="Q113" s="180"/>
      <c r="R113" s="180"/>
      <c r="S113" s="180"/>
      <c r="T113" s="180"/>
      <c r="U113" s="180"/>
      <c r="V113" s="180"/>
    </row>
    <row r="114">
      <c r="A114" s="438"/>
      <c r="B114" s="439"/>
      <c r="C114" s="431"/>
      <c r="D114" s="431"/>
      <c r="E114" s="440"/>
      <c r="F114" s="431"/>
      <c r="G114" s="431"/>
      <c r="H114" s="431"/>
      <c r="I114" s="431"/>
      <c r="J114" s="121"/>
      <c r="K114" s="319"/>
      <c r="L114" s="319"/>
      <c r="M114" s="319"/>
      <c r="N114" s="319"/>
      <c r="O114" s="180"/>
      <c r="P114" s="180"/>
      <c r="Q114" s="180"/>
      <c r="R114" s="180"/>
      <c r="S114" s="180"/>
      <c r="T114" s="180"/>
      <c r="U114" s="180"/>
      <c r="V114" s="180"/>
    </row>
    <row r="115">
      <c r="A115" s="441" t="s">
        <v>501</v>
      </c>
      <c r="B115" s="110"/>
      <c r="C115" s="320"/>
      <c r="D115" s="179"/>
      <c r="E115" s="320"/>
      <c r="F115" s="138"/>
      <c r="G115" s="138"/>
      <c r="H115" s="179"/>
      <c r="I115" s="179"/>
      <c r="J115" s="180"/>
      <c r="K115" s="180"/>
      <c r="L115" s="180"/>
      <c r="M115" s="180"/>
      <c r="N115" s="180"/>
      <c r="O115" s="180"/>
      <c r="P115" s="180"/>
      <c r="Q115" s="180"/>
      <c r="R115" s="180"/>
      <c r="S115" s="180"/>
      <c r="T115" s="180"/>
      <c r="U115" s="180"/>
      <c r="V115" s="180"/>
    </row>
    <row r="116" outlineLevel="1">
      <c r="A116" s="112"/>
      <c r="B116" s="114"/>
      <c r="C116" s="442" t="s">
        <v>487</v>
      </c>
      <c r="D116" s="442" t="s">
        <v>49</v>
      </c>
      <c r="E116" s="442" t="s">
        <v>48</v>
      </c>
      <c r="F116" s="442" t="s">
        <v>50</v>
      </c>
      <c r="G116" s="443" t="s">
        <v>51</v>
      </c>
      <c r="H116" s="320"/>
      <c r="I116" s="320"/>
      <c r="J116" s="179"/>
      <c r="K116" s="444" t="s">
        <v>4964</v>
      </c>
      <c r="L116" s="117"/>
      <c r="M116" s="445" t="s">
        <v>6127</v>
      </c>
      <c r="N116" s="3201" t="s">
        <v>49</v>
      </c>
      <c r="O116" s="180"/>
      <c r="P116" s="180"/>
      <c r="Q116" s="180"/>
      <c r="R116" s="180"/>
      <c r="S116" s="180"/>
      <c r="T116" s="180"/>
      <c r="U116" s="180"/>
      <c r="V116" s="180"/>
    </row>
    <row r="117" outlineLevel="1">
      <c r="A117" s="446" t="s">
        <v>502</v>
      </c>
      <c r="B117" s="447" t="s">
        <v>503</v>
      </c>
      <c r="C117" s="448"/>
      <c r="D117" s="127">
        <f t="array" ref="D117">INDEX('Ledge  Tech'!$C$3:$C$109, MATCH($A$1,'Ledge  Tech'!$A$3:$A$109,0), MATCH(D116,'Ledge  Tech'!$C$2,0))</f>
        <v>19</v>
      </c>
      <c r="E117" s="448"/>
      <c r="F117" s="448"/>
      <c r="G117" s="448"/>
      <c r="H117" s="320"/>
      <c r="I117" s="320"/>
      <c r="J117" s="121"/>
      <c r="K117" s="449" t="s">
        <v>6132</v>
      </c>
      <c r="L117" s="453" t="s">
        <v>455</v>
      </c>
      <c r="M117" s="127" t="str">
        <f t="array" ref="M117">INDEX('Item Throws'!$C$3:$D$109, MATCH($A$1,'Item Throws'!$A$3:$A$109,0), MATCH(M$116,'Item Throws'!$C$2:$AA$2,0))</f>
        <v>-</v>
      </c>
      <c r="N117" s="127">
        <f t="array" ref="N117">INDEX('Item Throws'!$C$3:$D$109, MATCH($A$1,'Item Throws'!$A$3:$A$109,0), MATCH(N$116,'Item Throws'!$C$2:$AA$2,0))</f>
        <v>7</v>
      </c>
      <c r="O117" s="180"/>
      <c r="P117" s="180"/>
      <c r="Q117" s="180"/>
      <c r="R117" s="180"/>
      <c r="S117" s="180"/>
      <c r="T117" s="180"/>
      <c r="U117" s="180"/>
      <c r="V117" s="180"/>
    </row>
    <row r="118" outlineLevel="1">
      <c r="A118" s="222"/>
      <c r="B118" s="447" t="s">
        <v>455</v>
      </c>
      <c r="C118" s="127" t="str">
        <f t="array" ref="C118">INDEX('Ledge  Tech'!$D$3:$E$109, MATCH($A$1,'Ledge  Tech'!$A$3:$A$109,0), MATCH(C$116,'Ledge  Tech'!$D$2:$E$2,0))</f>
        <v>1-33</v>
      </c>
      <c r="D118" s="127">
        <f t="array" ref="D118">INDEX('Ledge  Tech'!$D$3:$E$109, MATCH($A$1,'Ledge  Tech'!$A$3:$A$109,0), MATCH(D$116,'Ledge  Tech'!$D$2:$E$2,0))</f>
        <v>34</v>
      </c>
      <c r="E118" s="448"/>
      <c r="F118" s="448"/>
      <c r="G118" s="448"/>
      <c r="H118" s="320"/>
      <c r="I118" s="320"/>
      <c r="J118" s="179"/>
      <c r="K118" s="207"/>
      <c r="L118" s="450" t="s">
        <v>6134</v>
      </c>
      <c r="M118" s="127" t="str">
        <f t="array" ref="M118">INDEX('Item Throws'!$E$3:$F$109, MATCH($A$1,'Item Throws'!$A$3:$A$109,0), MATCH(M$116,'Item Throws'!$E$2:$AA$2,0))</f>
        <v>-</v>
      </c>
      <c r="N118" s="127">
        <f t="array" ref="N118">INDEX('Item Throws'!$E$3:$F$109, MATCH($A$1,'Item Throws'!$A$3:$A$109,0), MATCH(N$116,'Item Throws'!$E$2:$AA$2,0))</f>
        <v>19</v>
      </c>
      <c r="O118" s="180"/>
      <c r="P118" s="180"/>
      <c r="Q118" s="180"/>
      <c r="R118" s="180"/>
      <c r="S118" s="180"/>
      <c r="T118" s="180"/>
      <c r="U118" s="180"/>
      <c r="V118" s="180"/>
    </row>
    <row r="119" outlineLevel="1">
      <c r="A119" s="222"/>
      <c r="B119" s="447" t="s">
        <v>486</v>
      </c>
      <c r="C119" s="127" t="str">
        <f t="array" ref="C119">INDEX('Ledge  Tech'!$F$3:$G$109, MATCH($A$1,'Ledge  Tech'!$A$3:$A$109,0), MATCH(C$116,'Ledge  Tech'!$F$2:$G$2,0))</f>
        <v>1-25</v>
      </c>
      <c r="D119" s="127">
        <f t="array" ref="D119">INDEX('Ledge  Tech'!$F$3:$G$109, MATCH($A$1,'Ledge  Tech'!$A$3:$A$109,0), MATCH(D$116,'Ledge  Tech'!$F$2:$G$2,0))</f>
        <v>45</v>
      </c>
      <c r="E119" s="448"/>
      <c r="F119" s="448"/>
      <c r="G119" s="448"/>
      <c r="H119" s="320"/>
      <c r="I119" s="320"/>
      <c r="J119" s="121"/>
      <c r="K119" s="451" t="s">
        <v>6137</v>
      </c>
      <c r="L119" s="117"/>
      <c r="M119" s="445" t="s">
        <v>6140</v>
      </c>
      <c r="N119" s="3201" t="s">
        <v>49</v>
      </c>
      <c r="O119" s="180"/>
      <c r="P119" s="180"/>
      <c r="Q119" s="180"/>
      <c r="R119" s="180"/>
      <c r="S119" s="180"/>
      <c r="T119" s="180"/>
      <c r="U119" s="180"/>
      <c r="V119" s="180"/>
    </row>
    <row r="120" outlineLevel="1">
      <c r="A120" s="222"/>
      <c r="B120" s="447" t="s">
        <v>505</v>
      </c>
      <c r="C120" s="127" t="str">
        <f t="array" ref="C120">INDEX('Ledge  Tech'!$H$3:$I$109, MATCH($A$1,'Ledge  Tech'!$A$3:$A$109,0), MATCH(C$116,'Ledge  Tech'!$H$2:$I$2,0))</f>
        <v>1-12</v>
      </c>
      <c r="D120" s="127">
        <f t="array" ref="D120">INDEX('Ledge  Tech'!$H$3:$I$109, MATCH($A$1,'Ledge  Tech'!$A$3:$A$109,0), MATCH(D$116,'Ledge  Tech'!$H$2:$I$2,0))</f>
        <v>14</v>
      </c>
      <c r="E120" s="448"/>
      <c r="F120" s="448"/>
      <c r="G120" s="448"/>
      <c r="H120" s="320"/>
      <c r="I120" s="320"/>
      <c r="J120" s="179"/>
      <c r="K120" s="452" t="s">
        <v>6145</v>
      </c>
      <c r="L120" s="453" t="s">
        <v>467</v>
      </c>
      <c r="M120" s="127" t="str">
        <f t="array" ref="M120">INDEX('Item Throws'!$G$3:$H$109, MATCH($A$1,'Item Throws'!$A$3:$A$109,0), MATCH(M$119,'Item Throws'!$G$2:$AA$2,0))</f>
        <v>10</v>
      </c>
      <c r="N120" s="127">
        <f t="array" ref="N120">INDEX('Item Throws'!$G$3:$H$109, MATCH($A$1,'Item Throws'!$A$3:$A$109,0), MATCH(N$119,'Item Throws'!$G$2:$AA$2,0))</f>
        <v>24</v>
      </c>
      <c r="O120" s="121"/>
      <c r="P120" s="121"/>
      <c r="Q120" s="121"/>
      <c r="R120" s="121"/>
      <c r="S120" s="121"/>
      <c r="T120" s="121"/>
      <c r="U120" s="121"/>
      <c r="V120" s="121"/>
    </row>
    <row r="121" outlineLevel="1">
      <c r="A121" s="207"/>
      <c r="B121" s="447" t="s">
        <v>506</v>
      </c>
      <c r="C121" s="127" t="str">
        <f t="array" ref="C121">INDEX('Ledge  Tech'!$J$3:$M$109, MATCH($A$1,'Ledge  Tech'!$A$3:$A$109,0), MATCH(C$116,'Ledge  Tech'!$J$2:$M$2,0))</f>
        <v>1-24</v>
      </c>
      <c r="D121" s="127">
        <f t="array" ref="D121">INDEX('Ledge  Tech'!$J$3:$M$109, MATCH($A$1,'Ledge  Tech'!$A$3:$A$109,0), MATCH(D$116,'Ledge  Tech'!$J$2:$M$2,0))</f>
        <v>55</v>
      </c>
      <c r="E121" s="127" t="str">
        <f t="array" ref="E121">INDEX('Ledge  Tech'!$J$3:$M$109, MATCH($A$1,'Ledge  Tech'!$A$3:$A$109,0), MATCH(E$116,'Ledge  Tech'!$J$2:$M$2,0))</f>
        <v>22-24</v>
      </c>
      <c r="F121" s="127">
        <f t="array" ref="F121">INDEX('Ledge  Tech'!$J$3:$M$109, MATCH($A$1,'Ledge  Tech'!$A$3:$A$109,0), MATCH(F$116,'Ledge  Tech'!$J$2:$M$2,0))</f>
        <v>9</v>
      </c>
      <c r="G121" s="127">
        <f>F121*1.2</f>
        <v>10.8</v>
      </c>
      <c r="H121" s="320"/>
      <c r="I121" s="320"/>
      <c r="J121" s="121"/>
      <c r="K121" s="222"/>
      <c r="L121" s="453" t="s">
        <v>474</v>
      </c>
      <c r="M121" s="127" t="str">
        <f t="array" ref="M121">INDEX('Item Throws'!$I$3:$J$109, MATCH($A$1,'Item Throws'!$A$3:$A$109,0), MATCH(M$119,'Item Throws'!$I$2:$AA$2,0))</f>
        <v>14</v>
      </c>
      <c r="N121" s="127">
        <f t="array" ref="N121">INDEX('Item Throws'!$I$3:$J$109, MATCH($A$1,'Item Throws'!$A$3:$A$109,0), MATCH(N$119,'Item Throws'!$I$2:$AA$2,0))</f>
        <v>24</v>
      </c>
      <c r="O121" s="121"/>
      <c r="P121" s="121"/>
      <c r="Q121" s="121"/>
      <c r="R121" s="121"/>
      <c r="S121" s="121"/>
      <c r="T121" s="121"/>
      <c r="U121" s="121"/>
      <c r="V121" s="121"/>
    </row>
    <row r="122" outlineLevel="1">
      <c r="A122" s="446" t="s">
        <v>507</v>
      </c>
      <c r="B122" s="447" t="s">
        <v>455</v>
      </c>
      <c r="C122" s="127" t="str">
        <f t="array" ref="C122">INDEX('Ledge  Tech'!$N$3:$O$109, MATCH($A$1,'Ledge  Tech'!$A$3:$A$109,0), MATCH(C$116,'Ledge  Tech'!$N$2:$O$2,0))</f>
        <v>1-20</v>
      </c>
      <c r="D122" s="127">
        <f t="array" ref="D122">INDEX('Ledge  Tech'!$N$3:$O$109, MATCH($A$1,'Ledge  Tech'!$A$3:$A$109,0), MATCH(D$116,'Ledge  Tech'!$N$2:$O$2,0))</f>
        <v>26</v>
      </c>
      <c r="E122" s="448"/>
      <c r="F122" s="448"/>
      <c r="G122" s="448"/>
      <c r="H122" s="320"/>
      <c r="I122" s="320"/>
      <c r="J122" s="179"/>
      <c r="K122" s="222"/>
      <c r="L122" s="453" t="s">
        <v>477</v>
      </c>
      <c r="M122" s="127" t="str">
        <f t="array" ref="M122">INDEX('Item Throws'!$K$3:$L$109, MATCH($A$1,'Item Throws'!$A$3:$A$109,0), MATCH(M$119,'Item Throws'!$K$2:$AA$2,0))</f>
        <v>15</v>
      </c>
      <c r="N122" s="127">
        <f t="array" ref="N122">INDEX('Item Throws'!$K$3:$L$109, MATCH($A$1,'Item Throws'!$A$3:$A$109,0), MATCH(N$119,'Item Throws'!$K$2:$AA$2,0))</f>
        <v>23</v>
      </c>
      <c r="O122" s="320"/>
      <c r="P122" s="320"/>
      <c r="Q122" s="320"/>
      <c r="R122" s="320"/>
      <c r="S122" s="320"/>
      <c r="T122" s="320"/>
      <c r="U122" s="320"/>
      <c r="V122" s="320"/>
    </row>
    <row r="123" outlineLevel="1">
      <c r="A123" s="222"/>
      <c r="B123" s="447" t="s">
        <v>496</v>
      </c>
      <c r="C123" s="127" t="str">
        <f t="array" ref="C123">INDEX('Ledge  Tech'!$P$3:$Q$109, MATCH($A$1,'Ledge  Tech'!$A$3:$A$109,0), MATCH(C$116,'Ledge  Tech'!$P$2:$Q$2,0))</f>
        <v>1-20</v>
      </c>
      <c r="D123" s="127">
        <f t="array" ref="D123">INDEX('Ledge  Tech'!$P$3:$Q$109, MATCH($A$1,'Ledge  Tech'!$A$3:$A$109,0), MATCH(D$116,'Ledge  Tech'!$P$2:$Q$2,0))</f>
        <v>40</v>
      </c>
      <c r="E123" s="448"/>
      <c r="F123" s="448"/>
      <c r="G123" s="448"/>
      <c r="H123" s="320"/>
      <c r="I123" s="320"/>
      <c r="J123" s="121"/>
      <c r="K123" s="222"/>
      <c r="L123" s="453" t="s">
        <v>482</v>
      </c>
      <c r="M123" s="127" t="str">
        <f t="array" ref="M123">INDEX('Item Throws'!$M$3:$N$109, MATCH($A$1,'Item Throws'!$A$3:$A$109,0), MATCH(M$119,'Item Throws'!$M$2:$AA$2,0))</f>
        <v>8</v>
      </c>
      <c r="N123" s="127">
        <f t="array" ref="N123">INDEX('Item Throws'!$M$3:$N$109, MATCH($A$1,'Item Throws'!$A$3:$A$109,0), MATCH(N$119,'Item Throws'!$M$2:$AA$2,0))</f>
        <v>19</v>
      </c>
      <c r="O123" s="180"/>
      <c r="P123" s="180"/>
      <c r="Q123" s="180"/>
      <c r="R123" s="180"/>
      <c r="S123" s="180"/>
      <c r="T123" s="180"/>
      <c r="U123" s="180"/>
      <c r="V123" s="180"/>
    </row>
    <row r="124" outlineLevel="1">
      <c r="A124" s="207"/>
      <c r="B124" s="447" t="s">
        <v>497</v>
      </c>
      <c r="C124" s="127" t="str">
        <f t="array" ref="C124">INDEX('Ledge  Tech'!$R$3:$S$109, MATCH($A$1,'Ledge  Tech'!$A$3:$A$109,0), MATCH(C$116,'Ledge  Tech'!$R$2:$S$2,0))</f>
        <v>1-20</v>
      </c>
      <c r="D124" s="127">
        <f t="array" ref="D124">INDEX('Ledge  Tech'!$R$3:$S$109, MATCH($A$1,'Ledge  Tech'!$A$3:$A$109,0), MATCH(D$116,'Ledge  Tech'!$R$2:$S$2,0))</f>
        <v>40</v>
      </c>
      <c r="E124" s="448"/>
      <c r="F124" s="448"/>
      <c r="G124" s="448"/>
      <c r="H124" s="320"/>
      <c r="I124" s="320"/>
      <c r="J124" s="179"/>
      <c r="K124" s="222"/>
      <c r="L124" s="453" t="s">
        <v>456</v>
      </c>
      <c r="M124" s="127" t="str">
        <f t="array" ref="M124">INDEX('Item Throws'!$O$3:$P$109, MATCH($A$1,'Item Throws'!$A$3:$A$109,0), MATCH(M$119,'Item Throws'!$O$2:$AA$2,0))</f>
        <v>5</v>
      </c>
      <c r="N124" s="127">
        <f t="array" ref="N124">INDEX('Item Throws'!$O$3:$P$109, MATCH($A$1,'Item Throws'!$A$3:$A$109,0), MATCH(N$119,'Item Throws'!$O$2:$AA$2,0))</f>
        <v>29</v>
      </c>
      <c r="O124" s="180"/>
      <c r="P124" s="180"/>
      <c r="Q124" s="180"/>
      <c r="R124" s="180"/>
      <c r="S124" s="180"/>
      <c r="T124" s="180"/>
      <c r="U124" s="180"/>
      <c r="V124" s="180"/>
    </row>
    <row r="125" outlineLevel="1">
      <c r="A125" s="446" t="s">
        <v>508</v>
      </c>
      <c r="B125" s="447" t="s">
        <v>509</v>
      </c>
      <c r="C125" s="448"/>
      <c r="D125" s="127" t="str">
        <f t="array" ref="D125">INDEX('Get-Ups'!$C$3:$C$109, MATCH($A$1,'Get-Ups'!$A$3:$A$109,0), MATCH(D$116,'Get-Ups'!$C$2:$AD$2,0))</f>
        <v>25</v>
      </c>
      <c r="E125" s="448"/>
      <c r="F125" s="448"/>
      <c r="G125" s="448"/>
      <c r="H125" s="320"/>
      <c r="I125" s="320"/>
      <c r="J125" s="121"/>
      <c r="K125" s="207"/>
      <c r="L125" s="453" t="s">
        <v>6148</v>
      </c>
      <c r="M125" s="127" t="str">
        <f t="array" ref="M125">INDEX('Item Throws'!$Q$3:$R$109, MATCH($A$1,'Item Throws'!$A$3:$A$109,0), MATCH(M$119,'Item Throws'!$Q$2:$AA$2,0))</f>
        <v>7</v>
      </c>
      <c r="N125" s="127">
        <f t="array" ref="N125">INDEX('Item Throws'!$Q$3:$R$109, MATCH($A$1,'Item Throws'!$A$3:$A$109,0), MATCH(N$119,'Item Throws'!$Q$2:$AA$2,0))</f>
        <v>23</v>
      </c>
      <c r="O125" s="180"/>
      <c r="P125" s="180"/>
      <c r="Q125" s="180"/>
      <c r="R125" s="180"/>
      <c r="S125" s="180"/>
      <c r="T125" s="180"/>
      <c r="U125" s="180"/>
      <c r="V125" s="180"/>
    </row>
    <row r="126" outlineLevel="1">
      <c r="A126" s="222"/>
      <c r="B126" s="447" t="s">
        <v>455</v>
      </c>
      <c r="C126" s="454" t="str">
        <f t="array" ref="C126">INDEX('Get-Ups'!$D$3:$E$109, MATCH($A$1,'Get-Ups'!$A$3:$A$109,0), MATCH(C$116,'Get-Ups'!$D$2:$AD$2,0))</f>
        <v>1-22</v>
      </c>
      <c r="D126" s="455">
        <f t="array" ref="D126">INDEX('Get-Ups'!$D$3:$E$109, MATCH($A$1,'Get-Ups'!$A$3:$A$109,0), MATCH(D$116,'Get-Ups'!$D$2:$AD$2,0))</f>
        <v>29</v>
      </c>
      <c r="E126" s="448"/>
      <c r="F126" s="448"/>
      <c r="G126" s="448"/>
      <c r="H126" s="320"/>
      <c r="I126" s="320"/>
      <c r="J126" s="179"/>
      <c r="K126" s="452" t="s">
        <v>6152</v>
      </c>
      <c r="L126" s="453" t="s">
        <v>467</v>
      </c>
      <c r="M126" s="127" t="str">
        <f t="array" ref="M126">INDEX('Item Throws'!$S$3:$T$109, MATCH($A$1,'Item Throws'!$A$3:$A$109,0), MATCH(M$119,'Item Throws'!$S$2:$AA$2,0))</f>
        <v>10</v>
      </c>
      <c r="N126" s="127">
        <f t="array" ref="N126">INDEX('Item Throws'!$S$3:$T$109, MATCH($A$1,'Item Throws'!$A$3:$A$109,0), MATCH(N$119,'Item Throws'!$S$2:$AA$2,0))</f>
        <v>24</v>
      </c>
      <c r="O126" s="180"/>
      <c r="P126" s="180"/>
      <c r="Q126" s="180"/>
      <c r="R126" s="180"/>
      <c r="S126" s="180"/>
      <c r="T126" s="180"/>
      <c r="U126" s="180"/>
      <c r="V126" s="180"/>
    </row>
    <row r="127" outlineLevel="1">
      <c r="A127" s="222"/>
      <c r="B127" s="447" t="s">
        <v>496</v>
      </c>
      <c r="C127" s="454" t="str">
        <f t="array" ref="C127">INDEX('Get-Ups'!$F$3:$G$109, MATCH($A$1,'Get-Ups'!$A$3:$A$109,0), MATCH(C$116,'Get-Ups'!$F$2:$AD$2,0))</f>
        <v>1-19</v>
      </c>
      <c r="D127" s="455">
        <f t="array" ref="D127">INDEX('Get-Ups'!$F$3:$G$109, MATCH($A$1,'Get-Ups'!$A$3:$A$109,0), MATCH(D$116,'Get-Ups'!$F$2:$AD$2,0))</f>
        <v>35</v>
      </c>
      <c r="E127" s="448"/>
      <c r="F127" s="448"/>
      <c r="G127" s="448"/>
      <c r="H127" s="320"/>
      <c r="I127" s="320"/>
      <c r="J127" s="121"/>
      <c r="K127" s="222"/>
      <c r="L127" s="453" t="s">
        <v>474</v>
      </c>
      <c r="M127" s="127" t="str">
        <f t="array" ref="M127">INDEX('Item Throws'!$U$3:$V$109, MATCH($A$1,'Item Throws'!$A$3:$A$109,0), MATCH(M$119,'Item Throws'!$U$2:$AA$2,0))</f>
        <v>14</v>
      </c>
      <c r="N127" s="127">
        <f t="array" ref="N127">INDEX('Item Throws'!$U$3:$V$109, MATCH($A$1,'Item Throws'!$A$3:$A$109,0), MATCH(N$119,'Item Throws'!$U$2:$AA$2,0))</f>
        <v>24</v>
      </c>
      <c r="O127" s="180"/>
      <c r="P127" s="180"/>
      <c r="Q127" s="180"/>
      <c r="R127" s="180"/>
      <c r="S127" s="180"/>
      <c r="T127" s="180"/>
      <c r="U127" s="180"/>
      <c r="V127" s="180"/>
    </row>
    <row r="128" outlineLevel="1">
      <c r="A128" s="222"/>
      <c r="B128" s="447" t="s">
        <v>497</v>
      </c>
      <c r="C128" s="127" t="str">
        <f t="array" ref="C128">INDEX('Get-Ups'!$H$3:$I$109, MATCH($A$1,'Get-Ups'!$A$3:$A$109,0), MATCH(C$116,'Get-Ups'!$H$2:$AD$2,0))</f>
        <v>1-19</v>
      </c>
      <c r="D128" s="127">
        <f t="array" ref="D128">INDEX('Get-Ups'!$H$3:$I$109, MATCH($A$1,'Get-Ups'!$A$3:$A$109,0), MATCH(D$116,'Get-Ups'!$H$2:$AD$2,0))</f>
        <v>35</v>
      </c>
      <c r="E128" s="448"/>
      <c r="F128" s="448"/>
      <c r="G128" s="448"/>
      <c r="H128" s="320"/>
      <c r="I128" s="320"/>
      <c r="J128" s="179"/>
      <c r="K128" s="222"/>
      <c r="L128" s="453" t="s">
        <v>477</v>
      </c>
      <c r="M128" s="127" t="str">
        <f t="array" ref="M128">INDEX('Item Throws'!$W$3:$X$109, MATCH($A$1,'Item Throws'!$A$3:$A$109,0), MATCH(M$119,'Item Throws'!$W$2:$AA$2,0))</f>
        <v>15</v>
      </c>
      <c r="N128" s="127">
        <f t="array" ref="N128">INDEX('Item Throws'!$W$3:$X$109, MATCH($A$1,'Item Throws'!$A$3:$A$109,0), MATCH(N$119,'Item Throws'!$W$2:$AA$2,0))</f>
        <v>23</v>
      </c>
      <c r="O128" s="180"/>
      <c r="P128" s="180"/>
      <c r="Q128" s="180"/>
      <c r="R128" s="180"/>
      <c r="S128" s="180"/>
      <c r="T128" s="180"/>
      <c r="U128" s="180"/>
      <c r="V128" s="180"/>
    </row>
    <row r="129" outlineLevel="1">
      <c r="A129" s="222"/>
      <c r="B129" s="447" t="s">
        <v>510</v>
      </c>
      <c r="C129" s="456" t="str">
        <f t="array" ref="C129">INDEX('Get-Ups'!$J$3:$M$109, MATCH($A$1,'Get-Ups'!$A$3:$A$109,0), MATCH(C$116,'Get-Ups'!$J$2:$AD$2,0))</f>
        <v>1-22</v>
      </c>
      <c r="D129" s="457">
        <f t="array" ref="D129">INDEX('Get-Ups'!$J$3:$M$109, MATCH($A$1,'Get-Ups'!$A$3:$A$109,0), MATCH(D$116,'Get-Ups'!$J$2:$AD$2,0))</f>
        <v>45</v>
      </c>
      <c r="E129" s="454" t="str">
        <f t="array" ref="E129">INDEX('Get-Ups'!$J$3:$M$109, MATCH($A$1,'Get-Ups'!$A$3:$A$109,0), MATCH(E$116,'Get-Ups'!$J$2:$AD$2,0))</f>
        <v>17-18</v>
      </c>
      <c r="F129" s="455">
        <f t="array" ref="F129">INDEX('Get-Ups'!$J$3:$M$109, MATCH($A$1,'Get-Ups'!$A$3:$A$109,0), MATCH(F$116,'Get-Ups'!$J$2:$AD$2,0))</f>
        <v>7</v>
      </c>
      <c r="G129" s="127">
        <f t="shared" ref="G129:G130" si="10">F129*1.2</f>
        <v>8.4</v>
      </c>
      <c r="H129" s="320"/>
      <c r="I129" s="320"/>
      <c r="J129" s="121"/>
      <c r="K129" s="207"/>
      <c r="L129" s="453" t="s">
        <v>482</v>
      </c>
      <c r="M129" s="127" t="str">
        <f t="array" ref="M129">INDEX('Item Throws'!$Y$3:$Z$109, MATCH($A$1,'Item Throws'!$A$3:$A$109,0), MATCH(M$119,'Item Throws'!$Y$2:$AA$2,0))</f>
        <v>8</v>
      </c>
      <c r="N129" s="127">
        <f t="array" ref="N129">INDEX('Item Throws'!$Y$3:$Z$109, MATCH($A$1,'Item Throws'!$A$3:$A$109,0), MATCH(N$119,'Item Throws'!$Y$2:$AA$2,0))</f>
        <v>19</v>
      </c>
      <c r="O129" s="121"/>
      <c r="P129" s="121"/>
      <c r="Q129" s="121"/>
      <c r="R129" s="121"/>
      <c r="S129" s="121"/>
      <c r="T129" s="121"/>
      <c r="U129" s="121"/>
      <c r="V129" s="121"/>
    </row>
    <row r="130" outlineLevel="1">
      <c r="A130" s="207"/>
      <c r="B130" s="458" t="s">
        <v>511</v>
      </c>
      <c r="C130" s="207"/>
      <c r="D130" s="207"/>
      <c r="E130" s="454" t="str">
        <f t="array" ref="E130">INDEX('Get-Ups'!$N$3:$O$109, MATCH($A$1,'Get-Ups'!$A$3:$A$109,0), MATCH(E$116,'Get-Ups'!$N$2:$AD$2,0))</f>
        <v>21-22</v>
      </c>
      <c r="F130" s="455">
        <f t="array" ref="F130">INDEX('Get-Ups'!$N$3:$O$109, MATCH($A$1,'Get-Ups'!$A$3:$A$109,0), MATCH(F$116,'Get-Ups'!$N$2:$AD$2,0))</f>
        <v>7</v>
      </c>
      <c r="G130" s="127">
        <f t="shared" si="10"/>
        <v>8.4</v>
      </c>
      <c r="H130" s="320"/>
      <c r="I130" s="320"/>
      <c r="J130" s="121"/>
      <c r="K130" s="459" t="s">
        <v>6168</v>
      </c>
      <c r="L130" s="224"/>
      <c r="M130" s="3201" t="s">
        <v>49</v>
      </c>
      <c r="N130" s="138"/>
      <c r="O130" s="121"/>
      <c r="P130" s="121"/>
      <c r="Q130" s="121"/>
      <c r="R130" s="121"/>
      <c r="S130" s="121"/>
      <c r="T130" s="121"/>
      <c r="U130" s="121"/>
      <c r="V130" s="121"/>
    </row>
    <row r="131" outlineLevel="1">
      <c r="A131" s="446" t="s">
        <v>512</v>
      </c>
      <c r="B131" s="447" t="s">
        <v>509</v>
      </c>
      <c r="C131" s="448"/>
      <c r="D131" s="454" t="str">
        <f t="array" ref="D131">INDEX('Get-Ups'!$C$3:$C$109, MATCH($A$1,'Get-Ups'!$A$3:$A$109,0), MATCH(D$116,'Get-Ups'!$C$2:$AD$2,0))</f>
        <v>25</v>
      </c>
      <c r="E131" s="448"/>
      <c r="F131" s="448"/>
      <c r="G131" s="448"/>
      <c r="H131" s="320"/>
      <c r="I131" s="320"/>
      <c r="J131" s="179"/>
      <c r="K131" s="460" t="s">
        <v>671</v>
      </c>
      <c r="L131" s="461" t="s">
        <v>671</v>
      </c>
      <c r="M131" s="127">
        <f t="array" ref="M131">INDEX('共通動作その他'!$C$3:$C$102, MATCH($A$1,'共通動作その他'!$A$3:$A$102,0), MATCH(M$130,'共通動作その他'!$C$2:$AA$2,0))</f>
        <v>7</v>
      </c>
      <c r="N131" s="462"/>
      <c r="O131" s="121"/>
      <c r="P131" s="121"/>
      <c r="Q131" s="121"/>
      <c r="R131" s="121"/>
      <c r="S131" s="121"/>
      <c r="T131" s="121"/>
      <c r="U131" s="121"/>
      <c r="V131" s="121"/>
    </row>
    <row r="132" outlineLevel="1">
      <c r="A132" s="222"/>
      <c r="B132" s="447" t="s">
        <v>455</v>
      </c>
      <c r="C132" s="454" t="str">
        <f t="array" ref="C132">INDEX('Get-Ups'!$P$3:$Q$109, MATCH($A$1,'Get-Ups'!$A$3:$A$109,0), MATCH(C$116,'Get-Ups'!$P$2:$AD$2,0))</f>
        <v>1-22</v>
      </c>
      <c r="D132" s="455">
        <f t="array" ref="D132">INDEX('Get-Ups'!$P$3:$Q$109, MATCH($A$1,'Get-Ups'!$A$3:$A$109,0), MATCH(D$116,'Get-Ups'!$P$2:$AD$2,0))</f>
        <v>29</v>
      </c>
      <c r="E132" s="448"/>
      <c r="F132" s="448"/>
      <c r="G132" s="448"/>
      <c r="H132" s="320"/>
      <c r="I132" s="320"/>
      <c r="J132" s="121"/>
      <c r="K132" s="452" t="s">
        <v>2530</v>
      </c>
      <c r="L132" s="461" t="s">
        <v>6172</v>
      </c>
      <c r="M132" s="127" t="str">
        <f t="array" ref="M132">INDEX('共通動作その他'!$D$3:$D$102, MATCH($A$1,'共通動作その他'!$A$3:$A$102,0), MATCH(M$130,'共通動作その他'!$D$2:$AA$2,0))</f>
        <v>-</v>
      </c>
      <c r="N132" s="462"/>
      <c r="O132" s="320"/>
      <c r="P132" s="320"/>
      <c r="Q132" s="320"/>
      <c r="R132" s="320"/>
      <c r="S132" s="320"/>
      <c r="T132" s="320"/>
      <c r="U132" s="320"/>
      <c r="V132" s="320"/>
    </row>
    <row r="133" outlineLevel="1">
      <c r="A133" s="222"/>
      <c r="B133" s="447" t="s">
        <v>496</v>
      </c>
      <c r="C133" s="454" t="str">
        <f t="array" ref="C133">INDEX('Get-Ups'!$R$3:$S$109, MATCH($A$1,'Get-Ups'!$A$3:$A$109,0), MATCH(C$116,'Get-Ups'!$R$2:$AD$2,0))</f>
        <v>1-19</v>
      </c>
      <c r="D133" s="455">
        <f t="array" ref="D133">INDEX('Get-Ups'!$R$3:$S$109, MATCH($A$1,'Get-Ups'!$A$3:$A$109,0), MATCH(D$116,'Get-Ups'!$R$2:$AD$2,0))</f>
        <v>35</v>
      </c>
      <c r="E133" s="448"/>
      <c r="F133" s="448"/>
      <c r="G133" s="448"/>
      <c r="H133" s="320"/>
      <c r="I133" s="320"/>
      <c r="J133" s="179"/>
      <c r="K133" s="222"/>
      <c r="L133" s="461" t="s">
        <v>6173</v>
      </c>
      <c r="M133" s="127">
        <f t="array" ref="M133">INDEX('共通動作その他'!$E$3:$E$102, MATCH($A$1,'共通動作その他'!$A$3:$A$102,0), MATCH(M$130,'共通動作その他'!$E$2:$AA$2,0))</f>
        <v>27</v>
      </c>
      <c r="N133" s="108"/>
      <c r="O133" s="180"/>
      <c r="P133" s="180"/>
      <c r="Q133" s="180"/>
      <c r="R133" s="180"/>
      <c r="S133" s="180"/>
      <c r="T133" s="180"/>
      <c r="U133" s="180"/>
      <c r="V133" s="180"/>
    </row>
    <row r="134" outlineLevel="1">
      <c r="A134" s="222"/>
      <c r="B134" s="447" t="s">
        <v>497</v>
      </c>
      <c r="C134" s="454" t="str">
        <f t="array" ref="C134">INDEX('Get-Ups'!$T$3:$U$109, MATCH($A$1,'Get-Ups'!$A$3:$A$109,0), MATCH(C$116,'Get-Ups'!$T$2:$AD$2,0))</f>
        <v>1-19</v>
      </c>
      <c r="D134" s="455">
        <f t="array" ref="D134">INDEX('Get-Ups'!$T$3:$U$109, MATCH($A$1,'Get-Ups'!$A$3:$A$109,0), MATCH(D$116,'Get-Ups'!$T$2:$AD$2,0))</f>
        <v>35</v>
      </c>
      <c r="E134" s="448"/>
      <c r="F134" s="448"/>
      <c r="G134" s="448"/>
      <c r="H134" s="320"/>
      <c r="I134" s="320"/>
      <c r="J134" s="121"/>
      <c r="K134" s="222"/>
      <c r="L134" s="461" t="s">
        <v>6176</v>
      </c>
      <c r="M134" s="127">
        <f t="array" ref="M134">INDEX('共通動作その他'!$F$3:$F$102, MATCH($A$1,'共通動作その他'!$A$3:$A$102,0), MATCH(M$130,'共通動作その他'!$F$2:$AA$2,0))</f>
        <v>8</v>
      </c>
      <c r="N134" s="108"/>
      <c r="O134" s="180"/>
      <c r="P134" s="180"/>
      <c r="Q134" s="180"/>
      <c r="R134" s="180"/>
      <c r="S134" s="180"/>
      <c r="T134" s="180"/>
      <c r="U134" s="180"/>
      <c r="V134" s="180"/>
    </row>
    <row r="135" outlineLevel="1">
      <c r="A135" s="222"/>
      <c r="B135" s="447" t="s">
        <v>510</v>
      </c>
      <c r="C135" s="456" t="str">
        <f t="array" ref="C135">INDEX('Get-Ups'!$V$3:$Y$109, MATCH($A$1,'Get-Ups'!$A$3:$A$109,0), MATCH(C$116,'Get-Ups'!$V$2:$AD$2,0))</f>
        <v>1-22</v>
      </c>
      <c r="D135" s="457">
        <f t="array" ref="D135">INDEX('Get-Ups'!$V$3:$Y$109, MATCH($A$1,'Get-Ups'!$A$3:$A$109,0), MATCH(D$116,'Get-Ups'!$V$2:$AD$2,0))</f>
        <v>45</v>
      </c>
      <c r="E135" s="454" t="str">
        <f t="array" ref="E135">INDEX('Get-Ups'!$V$3:$Y$109, MATCH($A$1,'Get-Ups'!$A$3:$A$109,0), MATCH(E$116,'Get-Ups'!$V$2:$AD$2,0))</f>
        <v>17-18</v>
      </c>
      <c r="F135" s="455">
        <f t="array" ref="F135">INDEX('Get-Ups'!$V$3:$Y$109, MATCH($A$1,'Get-Ups'!$A$3:$A$109,0), MATCH(F$116,'Get-Ups'!$V$2:$AD$2,0))</f>
        <v>7</v>
      </c>
      <c r="G135" s="127">
        <f t="shared" ref="G135:G136" si="11">F135*1.2</f>
        <v>8.4</v>
      </c>
      <c r="H135" s="320"/>
      <c r="I135" s="320"/>
      <c r="J135" s="179"/>
      <c r="K135" s="222"/>
      <c r="L135" s="461" t="s">
        <v>6181</v>
      </c>
      <c r="M135" s="127">
        <f t="array" ref="M135">INDEX('共通動作その他'!$G$3:$G$102, MATCH($A$1,'共通動作その他'!$A$3:$A$102,0), MATCH(M$130,'共通動作その他'!$G$2:$AA$2,0))</f>
        <v>32</v>
      </c>
      <c r="N135" s="108"/>
      <c r="O135" s="180"/>
      <c r="P135" s="180"/>
      <c r="Q135" s="180"/>
      <c r="R135" s="180"/>
      <c r="S135" s="180"/>
      <c r="T135" s="180"/>
      <c r="U135" s="180"/>
      <c r="V135" s="180"/>
    </row>
    <row r="136" outlineLevel="1">
      <c r="A136" s="207"/>
      <c r="B136" s="458" t="s">
        <v>511</v>
      </c>
      <c r="C136" s="207"/>
      <c r="D136" s="207"/>
      <c r="E136" s="454" t="str">
        <f t="array" ref="E136">INDEX('Get-Ups'!$Z$3:$AA$109, MATCH($A$1,'Get-Ups'!$A$3:$A$109,0), MATCH(E$116,'Get-Ups'!$Z$2:$AD$2,0))</f>
        <v>21-22</v>
      </c>
      <c r="F136" s="455">
        <f t="array" ref="F136">INDEX('Get-Ups'!$Z$3:$AA$109, MATCH($A$1,'Get-Ups'!$A$3:$A$109,0), MATCH(F$116,'Get-Ups'!$Z$2:$AD$2,0))</f>
        <v>7</v>
      </c>
      <c r="G136" s="127">
        <f t="shared" si="11"/>
        <v>8.4</v>
      </c>
      <c r="H136" s="320"/>
      <c r="I136" s="320"/>
      <c r="J136" s="179"/>
      <c r="K136" s="451" t="s">
        <v>6183</v>
      </c>
      <c r="L136" s="120"/>
      <c r="M136" s="3201" t="s">
        <v>49</v>
      </c>
      <c r="N136" s="108"/>
      <c r="O136" s="180"/>
      <c r="P136" s="180"/>
      <c r="Q136" s="180"/>
      <c r="R136" s="180"/>
      <c r="S136" s="180"/>
      <c r="T136" s="180"/>
      <c r="U136" s="180"/>
      <c r="V136" s="180"/>
    </row>
    <row r="137" outlineLevel="1">
      <c r="A137" s="446" t="s">
        <v>513</v>
      </c>
      <c r="B137" s="447" t="s">
        <v>514</v>
      </c>
      <c r="C137" s="454" t="str">
        <f t="array" ref="C137">INDEX(Tripping!$C$3:$D$109, MATCH($A$1,Tripping!$A$3:$A$109,0), MATCH(C$116,Tripping!$C$2:$AC$2,0))</f>
        <v>1-5</v>
      </c>
      <c r="D137" s="455">
        <f t="array" ref="D137">INDEX(Tripping!$C$3:$D$109, MATCH($A$1,Tripping!$A$3:$A$109,0), MATCH(D$116,Tripping!$C$2:$AC$2,0))</f>
        <v>29</v>
      </c>
      <c r="E137" s="448"/>
      <c r="F137" s="448"/>
      <c r="G137" s="448"/>
      <c r="H137" s="320"/>
      <c r="I137" s="320"/>
      <c r="J137" s="121"/>
      <c r="K137" s="460" t="s">
        <v>6186</v>
      </c>
      <c r="L137" s="453" t="s">
        <v>6187</v>
      </c>
      <c r="M137" s="127">
        <f t="array" ref="M137">INDEX('共通動作その他'!$H$3:$H$102, MATCH($A$1,'共通動作その他'!$A$3:$A$102,0), MATCH(M$136,'共通動作その他'!$H$2:$AA$2,0))</f>
        <v>39</v>
      </c>
      <c r="N137" s="462"/>
      <c r="O137" s="180"/>
      <c r="P137" s="180"/>
      <c r="Q137" s="180"/>
      <c r="R137" s="180"/>
      <c r="S137" s="180"/>
      <c r="T137" s="180"/>
      <c r="U137" s="180"/>
      <c r="V137" s="180"/>
    </row>
    <row r="138" outlineLevel="1">
      <c r="A138" s="222"/>
      <c r="B138" s="447" t="s">
        <v>515</v>
      </c>
      <c r="C138" s="454" t="str">
        <f t="array" ref="C138">INDEX(Tripping!$E$3:$F$109, MATCH($A$1,Tripping!$A$3:$A$109,0), MATCH(C$116,Tripping!$E$2:$AC$2,0))</f>
        <v>1-5</v>
      </c>
      <c r="D138" s="455">
        <f t="array" ref="D138">INDEX(Tripping!$E$3:$F$109, MATCH($A$1,Tripping!$A$3:$A$109,0), MATCH(D$116,Tripping!$E$2:$AC$2,0))</f>
        <v>39</v>
      </c>
      <c r="E138" s="448"/>
      <c r="F138" s="448"/>
      <c r="G138" s="448"/>
      <c r="H138" s="320"/>
      <c r="I138" s="320"/>
      <c r="J138" s="179"/>
      <c r="K138" s="460" t="s">
        <v>6190</v>
      </c>
      <c r="L138" s="453" t="s">
        <v>6187</v>
      </c>
      <c r="M138" s="127" t="str">
        <f t="array" ref="M138">INDEX('共通動作その他'!$I$3:$I$102, MATCH($A$1,'共通動作その他'!$A$3:$A$102,0), MATCH(M$136,'共通動作その他'!$I$2:$AA$2,0))</f>
        <v>39</v>
      </c>
      <c r="N138" s="462"/>
      <c r="O138" s="180"/>
      <c r="P138" s="180"/>
      <c r="Q138" s="180"/>
      <c r="R138" s="180"/>
      <c r="S138" s="180"/>
      <c r="T138" s="180"/>
      <c r="U138" s="180"/>
      <c r="V138" s="180"/>
    </row>
    <row r="139" outlineLevel="1">
      <c r="A139" s="222"/>
      <c r="B139" s="447" t="s">
        <v>455</v>
      </c>
      <c r="C139" s="454" t="str">
        <f t="array" ref="C139">INDEX(Tripping!$G$3:$H$109, MATCH($A$1,Tripping!$A$3:$A$109,0), MATCH(C$116,Tripping!$G$2:$AC$2,0))</f>
        <v>1-16</v>
      </c>
      <c r="D139" s="455">
        <f t="array" ref="D139">INDEX(Tripping!$G$3:$H$109, MATCH($A$1,Tripping!$A$3:$A$109,0), MATCH(D$116,Tripping!$G$2:$AC$2,0))</f>
        <v>21</v>
      </c>
      <c r="E139" s="448"/>
      <c r="F139" s="448"/>
      <c r="G139" s="448"/>
      <c r="H139" s="320"/>
      <c r="I139" s="320"/>
      <c r="J139" s="121"/>
      <c r="K139" s="108"/>
      <c r="L139" s="180"/>
      <c r="M139" s="180"/>
      <c r="N139" s="108"/>
      <c r="O139" s="180"/>
      <c r="P139" s="180"/>
      <c r="Q139" s="180"/>
      <c r="R139" s="180"/>
      <c r="S139" s="180"/>
      <c r="T139" s="180"/>
      <c r="U139" s="180"/>
      <c r="V139" s="180"/>
    </row>
    <row r="140" outlineLevel="1">
      <c r="A140" s="222"/>
      <c r="B140" s="447" t="s">
        <v>496</v>
      </c>
      <c r="C140" s="454" t="str">
        <f t="array" ref="C140">INDEX(Tripping!$I$3:$J$109, MATCH($A$1,Tripping!$A$3:$A$109,0), MATCH(C$116,Tripping!$I$2:$AC$2,0))</f>
        <v>1-9</v>
      </c>
      <c r="D140" s="455">
        <f t="array" ref="D140">INDEX(Tripping!$I$3:$J$109, MATCH($A$1,Tripping!$A$3:$A$109,0), MATCH(D$116,Tripping!$I$2:$AC$2,0))</f>
        <v>28</v>
      </c>
      <c r="E140" s="448"/>
      <c r="F140" s="448"/>
      <c r="G140" s="448"/>
      <c r="H140" s="320"/>
      <c r="I140" s="320"/>
      <c r="J140" s="320"/>
      <c r="K140" s="108"/>
      <c r="L140" s="180"/>
      <c r="M140" s="180"/>
      <c r="N140" s="108"/>
      <c r="O140" s="180"/>
      <c r="P140" s="180"/>
      <c r="Q140" s="180"/>
      <c r="R140" s="180"/>
      <c r="S140" s="180"/>
      <c r="T140" s="180"/>
      <c r="U140" s="180"/>
      <c r="V140" s="180"/>
    </row>
    <row r="141" outlineLevel="1">
      <c r="A141" s="222"/>
      <c r="B141" s="447" t="s">
        <v>497</v>
      </c>
      <c r="C141" s="454" t="str">
        <f t="array" ref="C141">INDEX(Tripping!$K$3:$L$109, MATCH($A$1,Tripping!$A$3:$A$109,0), MATCH(C$116,Tripping!$K$2:$AC$2,0))</f>
        <v>1-9</v>
      </c>
      <c r="D141" s="455">
        <f t="array" ref="D141">INDEX(Tripping!$K$3:$L$109, MATCH($A$1,Tripping!$A$3:$A$109,0), MATCH(D$116,Tripping!$K$2:$AC$2,0))</f>
        <v>28</v>
      </c>
      <c r="E141" s="448"/>
      <c r="F141" s="448"/>
      <c r="G141" s="448"/>
      <c r="H141" s="320"/>
      <c r="I141" s="320"/>
      <c r="J141" s="320"/>
      <c r="K141" s="108"/>
      <c r="L141" s="180"/>
      <c r="M141" s="180"/>
      <c r="N141" s="108"/>
      <c r="O141" s="180"/>
      <c r="P141" s="180"/>
      <c r="Q141" s="180"/>
      <c r="R141" s="180"/>
      <c r="S141" s="180"/>
      <c r="T141" s="180"/>
      <c r="U141" s="180"/>
      <c r="V141" s="180"/>
    </row>
    <row r="142" outlineLevel="1">
      <c r="A142" s="222"/>
      <c r="B142" s="447" t="s">
        <v>510</v>
      </c>
      <c r="C142" s="456" t="str">
        <f t="array" ref="C142">INDEX(Tripping!$M$3:$P$109, MATCH($A$1,Tripping!$A$3:$A$109,0), MATCH(C$116,Tripping!$M$2:$AC$2,0))</f>
        <v>1-7</v>
      </c>
      <c r="D142" s="457">
        <f t="array" ref="D142">INDEX(Tripping!$M$3:$P$109, MATCH($A$1,Tripping!$A$3:$A$109,0), MATCH(D$116,Tripping!$M$2:$AC$2,0))</f>
        <v>49</v>
      </c>
      <c r="E142" s="454" t="str">
        <f t="array" ref="E142">INDEX(Tripping!$M$3:$P$109, MATCH($A$1,Tripping!$A$3:$A$109,0), MATCH(E$116,Tripping!$M$2:$AC$2,0))</f>
        <v>17-18</v>
      </c>
      <c r="F142" s="455">
        <f t="array" ref="F142">INDEX(Tripping!$M$3:$P$109, MATCH($A$1,Tripping!$A$3:$A$109,0), MATCH(F$116,Tripping!$M$2:$AC$2,0))</f>
        <v>5</v>
      </c>
      <c r="G142" s="127">
        <f t="shared" ref="G142:G143" si="12">F142*1.2</f>
        <v>6</v>
      </c>
      <c r="H142" s="320"/>
      <c r="I142" s="320"/>
      <c r="J142" s="320"/>
      <c r="K142" s="180"/>
      <c r="L142" s="180"/>
      <c r="M142" s="180"/>
      <c r="N142" s="108"/>
      <c r="O142" s="108"/>
      <c r="P142" s="108"/>
      <c r="Q142" s="108"/>
      <c r="R142" s="180"/>
      <c r="S142" s="180"/>
      <c r="T142" s="180"/>
      <c r="U142" s="180"/>
      <c r="V142" s="180"/>
    </row>
    <row r="143" outlineLevel="1">
      <c r="A143" s="207"/>
      <c r="B143" s="458" t="s">
        <v>511</v>
      </c>
      <c r="C143" s="207"/>
      <c r="D143" s="207"/>
      <c r="E143" s="454" t="str">
        <f t="array" ref="E143">INDEX(Tripping!$Q$3:$R$109, MATCH($A$1,Tripping!$A$3:$A$109,0), MATCH(E$116,Tripping!$Q$2:$AC$2,0))</f>
        <v>21-22</v>
      </c>
      <c r="F143" s="455">
        <f t="array" ref="F143">INDEX(Tripping!$Q$3:$R$109, MATCH($A$1,Tripping!$A$3:$A$109,0), MATCH(F$116,Tripping!$Q$2:$AC$2,0))</f>
        <v>5</v>
      </c>
      <c r="G143" s="127">
        <f t="shared" si="12"/>
        <v>6</v>
      </c>
      <c r="H143" s="320"/>
      <c r="I143" s="320"/>
      <c r="J143" s="320"/>
      <c r="K143" s="180"/>
      <c r="L143" s="180"/>
      <c r="M143" s="180"/>
      <c r="N143" s="108"/>
      <c r="O143" s="108"/>
      <c r="P143" s="108"/>
      <c r="Q143" s="108"/>
      <c r="R143" s="180"/>
      <c r="S143" s="180"/>
      <c r="T143" s="180"/>
      <c r="U143" s="180"/>
      <c r="V143" s="180"/>
    </row>
  </sheetData>
  <mergeCells count="155">
    <mergeCell ref="A102:A103"/>
    <mergeCell ref="A104:A105"/>
    <mergeCell ref="A59:A60"/>
    <mergeCell ref="A61:A62"/>
    <mergeCell ref="A40:A41"/>
    <mergeCell ref="A10:A12"/>
    <mergeCell ref="A52:A53"/>
    <mergeCell ref="A50:A51"/>
    <mergeCell ref="A78:A79"/>
    <mergeCell ref="A83:A84"/>
    <mergeCell ref="A81:A82"/>
    <mergeCell ref="A86:A87"/>
    <mergeCell ref="A88:A89"/>
    <mergeCell ref="A42:A43"/>
    <mergeCell ref="A100:A101"/>
    <mergeCell ref="A98:A99"/>
    <mergeCell ref="A94:A96"/>
    <mergeCell ref="A44:A49"/>
    <mergeCell ref="A57:A58"/>
    <mergeCell ref="A63:A64"/>
    <mergeCell ref="I10:I11"/>
    <mergeCell ref="H8:J9"/>
    <mergeCell ref="H10:H11"/>
    <mergeCell ref="C1:G12"/>
    <mergeCell ref="H4:H5"/>
    <mergeCell ref="H6:H7"/>
    <mergeCell ref="K1:M2"/>
    <mergeCell ref="H1:J2"/>
    <mergeCell ref="H30:J30"/>
    <mergeCell ref="H29:J29"/>
    <mergeCell ref="D40:D41"/>
    <mergeCell ref="H25:J25"/>
    <mergeCell ref="H26:J26"/>
    <mergeCell ref="H32:J33"/>
    <mergeCell ref="I6:I7"/>
    <mergeCell ref="H34:J39"/>
    <mergeCell ref="H40:J41"/>
    <mergeCell ref="I4:I5"/>
    <mergeCell ref="H28:J28"/>
    <mergeCell ref="H31:J31"/>
    <mergeCell ref="H42:J43"/>
    <mergeCell ref="H44:J49"/>
    <mergeCell ref="H52:J53"/>
    <mergeCell ref="H50:J51"/>
    <mergeCell ref="A26:A31"/>
    <mergeCell ref="A34:A39"/>
    <mergeCell ref="A32:A33"/>
    <mergeCell ref="C16:D16"/>
    <mergeCell ref="E16:F16"/>
    <mergeCell ref="K16:N16"/>
    <mergeCell ref="G16:H16"/>
    <mergeCell ref="A24:B25"/>
    <mergeCell ref="H27:J27"/>
    <mergeCell ref="D32:D33"/>
    <mergeCell ref="A15:B16"/>
    <mergeCell ref="D50:D51"/>
    <mergeCell ref="D48:D49"/>
    <mergeCell ref="D34:D35"/>
    <mergeCell ref="D36:D37"/>
    <mergeCell ref="D38:D39"/>
    <mergeCell ref="D46:D47"/>
    <mergeCell ref="D44:D45"/>
    <mergeCell ref="D42:D43"/>
    <mergeCell ref="D52:D53"/>
    <mergeCell ref="G97:J97"/>
    <mergeCell ref="G98:J99"/>
    <mergeCell ref="A97:B97"/>
    <mergeCell ref="A91:B92"/>
    <mergeCell ref="H85:J85"/>
    <mergeCell ref="H86:J89"/>
    <mergeCell ref="G104:J105"/>
    <mergeCell ref="G102:J103"/>
    <mergeCell ref="G100:J101"/>
    <mergeCell ref="D88:D89"/>
    <mergeCell ref="H73:J74"/>
    <mergeCell ref="I68:I69"/>
    <mergeCell ref="J68:J69"/>
    <mergeCell ref="R63:V64"/>
    <mergeCell ref="R68:V69"/>
    <mergeCell ref="R65:V67"/>
    <mergeCell ref="U76:U79"/>
    <mergeCell ref="V76:V79"/>
    <mergeCell ref="A73:A74"/>
    <mergeCell ref="A75:B75"/>
    <mergeCell ref="A76:A77"/>
    <mergeCell ref="D78:D79"/>
    <mergeCell ref="D76:D77"/>
    <mergeCell ref="A71:B71"/>
    <mergeCell ref="H72:J72"/>
    <mergeCell ref="J65:J67"/>
    <mergeCell ref="I65:I67"/>
    <mergeCell ref="I63:I64"/>
    <mergeCell ref="J63:J64"/>
    <mergeCell ref="D73:D74"/>
    <mergeCell ref="D68:D69"/>
    <mergeCell ref="D65:D67"/>
    <mergeCell ref="D63:D64"/>
    <mergeCell ref="H76:J79"/>
    <mergeCell ref="H75:J75"/>
    <mergeCell ref="A131:A136"/>
    <mergeCell ref="A137:A143"/>
    <mergeCell ref="C142:C143"/>
    <mergeCell ref="D142:D143"/>
    <mergeCell ref="D135:D136"/>
    <mergeCell ref="C135:C136"/>
    <mergeCell ref="C129:C130"/>
    <mergeCell ref="D129:D130"/>
    <mergeCell ref="A125:A130"/>
    <mergeCell ref="A115:B116"/>
    <mergeCell ref="A117:A121"/>
    <mergeCell ref="A122:A124"/>
    <mergeCell ref="A112:A113"/>
    <mergeCell ref="A109:A111"/>
    <mergeCell ref="A107:B108"/>
    <mergeCell ref="U73:U74"/>
    <mergeCell ref="V73:V74"/>
    <mergeCell ref="H80:J80"/>
    <mergeCell ref="H81:J84"/>
    <mergeCell ref="R59:V60"/>
    <mergeCell ref="R56:V56"/>
    <mergeCell ref="R57:V58"/>
    <mergeCell ref="U86:U89"/>
    <mergeCell ref="V86:V89"/>
    <mergeCell ref="U81:U84"/>
    <mergeCell ref="V81:V84"/>
    <mergeCell ref="R61:V62"/>
    <mergeCell ref="I57:I58"/>
    <mergeCell ref="I59:I60"/>
    <mergeCell ref="I61:I62"/>
    <mergeCell ref="J57:J58"/>
    <mergeCell ref="J59:J60"/>
    <mergeCell ref="J61:J62"/>
    <mergeCell ref="A68:A69"/>
    <mergeCell ref="A72:B72"/>
    <mergeCell ref="A55:B56"/>
    <mergeCell ref="D86:D87"/>
    <mergeCell ref="D59:D60"/>
    <mergeCell ref="D61:D62"/>
    <mergeCell ref="D57:D58"/>
    <mergeCell ref="D81:D84"/>
    <mergeCell ref="A65:A67"/>
    <mergeCell ref="D100:D101"/>
    <mergeCell ref="D98:D99"/>
    <mergeCell ref="D104:D105"/>
    <mergeCell ref="D102:D103"/>
    <mergeCell ref="A80:B80"/>
    <mergeCell ref="A85:B85"/>
    <mergeCell ref="K117:K118"/>
    <mergeCell ref="K119:L119"/>
    <mergeCell ref="K130:L130"/>
    <mergeCell ref="K132:K135"/>
    <mergeCell ref="K136:L136"/>
    <mergeCell ref="K126:K129"/>
    <mergeCell ref="K116:L116"/>
    <mergeCell ref="K120:K125"/>
  </mergeCells>
  <conditionalFormatting sqref="K1:K140 L97:L105">
    <cfRule type="containsText" dxfId="0" priority="1" operator="containsText" text="361">
      <formula>NOT(ISERROR(SEARCH(("361"),(K1))))</formula>
    </cfRule>
  </conditionalFormatting>
  <conditionalFormatting sqref="O98:Q105">
    <cfRule type="cellIs" dxfId="2" priority="2" operator="equal">
      <formula>"敵のみ"</formula>
    </cfRule>
  </conditionalFormatting>
  <conditionalFormatting sqref="C98:D105">
    <cfRule type="cellIs" dxfId="3" priority="3" operator="equal">
      <formula>"-"</formula>
    </cfRule>
  </conditionalFormatting>
  <conditionalFormatting sqref="O1:O143 N97:N105 P97:P105 Q105 L139:L140">
    <cfRule type="cellIs" dxfId="4" priority="4" operator="greaterThan">
      <formula>0</formula>
    </cfRule>
  </conditionalFormatting>
  <conditionalFormatting sqref="P1:Q143 O97:O105 M139:M140">
    <cfRule type="cellIs" dxfId="5" priority="5" operator="lessThan">
      <formula>1</formula>
    </cfRule>
  </conditionalFormatting>
  <conditionalFormatting sqref="P1:Q143 O97:O105 M139:M140">
    <cfRule type="cellIs" dxfId="4" priority="6" operator="greaterThan">
      <formula>1</formula>
    </cfRule>
  </conditionalFormatting>
  <conditionalFormatting sqref="N25:N116 M97:M105 O97:O105">
    <cfRule type="cellIs" dxfId="6" priority="7" operator="greaterThan">
      <formula>0</formula>
    </cfRule>
  </conditionalFormatting>
  <conditionalFormatting sqref="K1:K143 L97:L105">
    <cfRule type="containsText" dxfId="6" priority="8" operator="containsText" text="363">
      <formula>NOT(ISERROR(SEARCH(("363"),(K1))))</formula>
    </cfRule>
  </conditionalFormatting>
  <conditionalFormatting sqref="K1:K143 L97:L105">
    <cfRule type="containsText" dxfId="6" priority="9" operator="containsText" text="365">
      <formula>NOT(ISERROR(SEARCH(("365"),(K1))))</formula>
    </cfRule>
  </conditionalFormatting>
  <conditionalFormatting sqref="K1:K143 L97:L105">
    <cfRule type="containsText" dxfId="6" priority="10" operator="containsText" text="366">
      <formula>NOT(ISERROR(SEARCH(("366"),(K1))))</formula>
    </cfRule>
  </conditionalFormatting>
  <conditionalFormatting sqref="K1:K143 L97:L105">
    <cfRule type="containsText" dxfId="6" priority="11" operator="containsText" text="367">
      <formula>NOT(ISERROR(SEARCH(("367"),(K1))))</formula>
    </cfRule>
  </conditionalFormatting>
  <conditionalFormatting sqref="N1:N143 M97:M105 O97:O105 K139:K140">
    <cfRule type="containsText" dxfId="6" priority="12" operator="containsText" text="/">
      <formula>NOT(ISERROR(SEARCH(("/"),(N1))))</formula>
    </cfRule>
  </conditionalFormatting>
  <drawing r:id="rId2"/>
  <legacyDrawing r:id="rId3"/>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xSplit="2.0" topLeftCell="C1" activePane="topRight" state="frozen"/>
      <selection activeCell="D2" sqref="D2" pane="topRight"/>
    </sheetView>
  </sheetViews>
  <sheetFormatPr customHeight="1" defaultColWidth="14.43" defaultRowHeight="15.75" outlineLevelCol="1" outlineLevelRow="1"/>
  <cols>
    <col customWidth="1" min="1" max="1" width="13.29" outlineLevel="1"/>
    <col customWidth="1" min="2" max="9" width="13.29"/>
    <col collapsed="1" customWidth="1" min="10" max="10" width="13.29"/>
    <col customWidth="1" hidden="1" min="11" max="14" width="13.29" outlineLevel="1"/>
    <col customWidth="1" hidden="1" min="15" max="20" width="8.0" outlineLevel="1"/>
    <col customWidth="1" min="21" max="22" width="8.0"/>
  </cols>
  <sheetData>
    <row r="1">
      <c r="A1" s="1067">
        <v>64.0</v>
      </c>
      <c r="B1" s="1068"/>
      <c r="C1" s="1069" t="str">
        <f>IMAGE(VLOOKUP($A$1,Fighters!A2:AI107,12,FALSE),1)</f>
        <v/>
      </c>
      <c r="D1" s="1070"/>
      <c r="E1" s="1070"/>
      <c r="F1" s="1070"/>
      <c r="G1" s="1071"/>
      <c r="H1" s="1072"/>
      <c r="I1" s="1070"/>
      <c r="J1" s="1071"/>
      <c r="K1" s="1073"/>
      <c r="L1" s="1070"/>
      <c r="M1" s="1071"/>
      <c r="N1" s="1074"/>
      <c r="O1" s="1074"/>
      <c r="P1" s="1074"/>
      <c r="Q1" s="1074"/>
      <c r="R1" s="1075"/>
      <c r="S1" s="1075"/>
      <c r="T1" s="1075"/>
      <c r="U1" s="1075"/>
      <c r="V1" s="1075"/>
    </row>
    <row r="2">
      <c r="A2" s="1076" t="str">
        <f>VLOOKUP($A$1,Fighters!$A$2:$AI$81,6,FALSE)</f>
        <v>#ee9426</v>
      </c>
      <c r="B2" s="1068"/>
      <c r="C2" s="1077"/>
      <c r="G2" s="1078"/>
      <c r="H2" s="1079"/>
      <c r="I2" s="1080"/>
      <c r="J2" s="1081"/>
      <c r="K2" s="1079"/>
      <c r="L2" s="1080"/>
      <c r="M2" s="1081"/>
      <c r="N2" s="1074"/>
      <c r="O2" s="1074"/>
      <c r="P2" s="1074"/>
      <c r="Q2" s="1074"/>
      <c r="R2" s="1075"/>
      <c r="S2" s="1075"/>
      <c r="T2" s="1075"/>
      <c r="U2" s="1075"/>
      <c r="V2" s="1075"/>
    </row>
    <row r="3">
      <c r="A3" s="1076" t="str">
        <f>VLOOKUP($A$1,Fighters!$A$2:$AI$81,14,FALSE)</f>
        <v>64. インクリング</v>
      </c>
      <c r="B3" s="1068"/>
      <c r="C3" s="1077"/>
      <c r="G3" s="1078"/>
      <c r="H3" s="1082"/>
      <c r="I3" s="1082"/>
      <c r="J3" s="1082"/>
      <c r="K3" s="1083"/>
      <c r="L3" s="1083"/>
      <c r="M3" s="1083"/>
      <c r="N3" s="1074"/>
      <c r="O3" s="1074"/>
      <c r="P3" s="1074"/>
      <c r="Q3" s="1074"/>
      <c r="R3" s="1084"/>
      <c r="S3" s="1075"/>
      <c r="T3" s="1075"/>
      <c r="U3" s="1075"/>
      <c r="V3" s="1075"/>
    </row>
    <row r="4">
      <c r="A4" s="1076" t="str">
        <f>VLOOKUP($A$1,Fighters!$A$2:$AI$81,13,FALSE)</f>
        <v>0</v>
      </c>
      <c r="B4" s="1068"/>
      <c r="C4" s="1077"/>
      <c r="G4" s="1078"/>
      <c r="H4" s="1085"/>
      <c r="I4" s="1085"/>
      <c r="J4" s="1082"/>
      <c r="K4" s="1083"/>
      <c r="L4" s="1083"/>
      <c r="M4" s="1083"/>
      <c r="N4" s="1074"/>
      <c r="O4" s="1074"/>
      <c r="P4" s="1074"/>
      <c r="Q4" s="1074"/>
      <c r="R4" s="1084"/>
      <c r="S4" s="1075"/>
      <c r="T4" s="1075"/>
      <c r="U4" s="1075"/>
      <c r="V4" s="1075"/>
    </row>
    <row r="5" ht="16.5" customHeight="1">
      <c r="A5" s="1067"/>
      <c r="B5" s="1068"/>
      <c r="C5" s="1077"/>
      <c r="G5" s="1078"/>
      <c r="H5" s="1086"/>
      <c r="I5" s="1086"/>
      <c r="J5" s="1087"/>
      <c r="K5" s="1088"/>
      <c r="L5" s="1089"/>
      <c r="M5" s="1089"/>
      <c r="N5" s="1074"/>
      <c r="O5" s="1074"/>
      <c r="P5" s="1074"/>
      <c r="Q5" s="1074"/>
      <c r="R5" s="1084"/>
      <c r="S5" s="1075"/>
      <c r="T5" s="1075"/>
      <c r="U5" s="1075"/>
      <c r="V5" s="1075"/>
    </row>
    <row r="6">
      <c r="A6" s="1068"/>
      <c r="B6" s="1068"/>
      <c r="C6" s="1077"/>
      <c r="G6" s="1078"/>
      <c r="H6" s="1085"/>
      <c r="I6" s="1090" t="s">
        <v>6</v>
      </c>
      <c r="J6" s="1088"/>
      <c r="K6" s="1091"/>
      <c r="L6" s="1089"/>
      <c r="M6" s="1089"/>
      <c r="N6" s="1074"/>
      <c r="O6" s="1074"/>
      <c r="P6" s="1074"/>
      <c r="Q6" s="1074"/>
      <c r="R6" s="1084"/>
      <c r="S6" s="1075"/>
      <c r="T6" s="1075"/>
      <c r="U6" s="1075"/>
      <c r="V6" s="1075"/>
    </row>
    <row r="7">
      <c r="A7" s="1068"/>
      <c r="B7" s="1068"/>
      <c r="C7" s="1077"/>
      <c r="G7" s="1078"/>
      <c r="H7" s="1086"/>
      <c r="I7" s="1086"/>
      <c r="J7" s="1088"/>
      <c r="K7" s="1091"/>
      <c r="L7" s="1089"/>
      <c r="M7" s="1089"/>
      <c r="N7" s="1074"/>
      <c r="O7" s="1074"/>
      <c r="P7" s="1074"/>
      <c r="Q7" s="1074"/>
      <c r="R7" s="1084"/>
      <c r="S7" s="1075"/>
      <c r="T7" s="1075"/>
      <c r="U7" s="1075"/>
      <c r="V7" s="1075"/>
    </row>
    <row r="8">
      <c r="A8" s="1068"/>
      <c r="B8" s="1068"/>
      <c r="C8" s="1077"/>
      <c r="G8" s="1078"/>
      <c r="H8" s="1092">
        <v>43392.12236822917</v>
      </c>
      <c r="I8" s="1070"/>
      <c r="J8" s="1071"/>
      <c r="K8" s="1088"/>
      <c r="L8" s="1089"/>
      <c r="M8" s="1089"/>
      <c r="N8" s="1074"/>
      <c r="O8" s="1074"/>
      <c r="P8" s="1074"/>
      <c r="Q8" s="1074"/>
      <c r="R8" s="1084"/>
      <c r="S8" s="1075"/>
      <c r="T8" s="1075"/>
      <c r="U8" s="1075"/>
      <c r="V8" s="1075"/>
    </row>
    <row r="9">
      <c r="A9" s="1068"/>
      <c r="B9" s="1068"/>
      <c r="C9" s="1077"/>
      <c r="G9" s="1078"/>
      <c r="H9" s="1079"/>
      <c r="I9" s="1080"/>
      <c r="J9" s="1081"/>
      <c r="K9" s="1075"/>
      <c r="L9" s="1074"/>
      <c r="M9" s="1074"/>
      <c r="N9" s="1074"/>
      <c r="O9" s="1074"/>
      <c r="P9" s="1074"/>
      <c r="Q9" s="1074"/>
      <c r="R9" s="1084"/>
      <c r="S9" s="1075"/>
      <c r="T9" s="1075"/>
      <c r="U9" s="1075"/>
      <c r="V9" s="1075"/>
    </row>
    <row r="10">
      <c r="A10" s="1068"/>
      <c r="B10" s="1068"/>
      <c r="C10" s="1077"/>
      <c r="G10" s="1078"/>
      <c r="H10" s="1093"/>
      <c r="I10" s="1093"/>
      <c r="J10" s="1075"/>
      <c r="K10" s="1075"/>
      <c r="L10" s="1074"/>
      <c r="M10" s="1074"/>
      <c r="N10" s="1074"/>
      <c r="O10" s="1074"/>
      <c r="P10" s="1074"/>
      <c r="Q10" s="1074"/>
      <c r="R10" s="1084"/>
      <c r="S10" s="1075"/>
      <c r="T10" s="1075"/>
      <c r="U10" s="1075"/>
      <c r="V10" s="1075"/>
    </row>
    <row r="11">
      <c r="A11" s="1094" t="s">
        <v>11</v>
      </c>
      <c r="B11" s="1071"/>
      <c r="C11" s="1077"/>
      <c r="G11" s="1078"/>
      <c r="H11" s="1086"/>
      <c r="I11" s="1086"/>
      <c r="J11" s="1075"/>
      <c r="K11" s="1075"/>
      <c r="L11" s="1074"/>
      <c r="M11" s="1074"/>
      <c r="N11" s="1074"/>
      <c r="O11" s="1074"/>
      <c r="P11" s="1074"/>
      <c r="Q11" s="1074"/>
      <c r="R11" s="1084"/>
      <c r="S11" s="1075"/>
      <c r="T11" s="1075"/>
      <c r="U11" s="1075"/>
      <c r="V11" s="1075"/>
    </row>
    <row r="12">
      <c r="A12" s="1079"/>
      <c r="B12" s="1081"/>
      <c r="C12" s="1079"/>
      <c r="D12" s="1080"/>
      <c r="E12" s="1080"/>
      <c r="F12" s="1080"/>
      <c r="G12" s="1081"/>
      <c r="H12" s="1095"/>
      <c r="I12" s="1095"/>
      <c r="J12" s="1068"/>
      <c r="K12" s="1068"/>
      <c r="L12" s="1074"/>
      <c r="M12" s="1074"/>
      <c r="N12" s="1074"/>
      <c r="O12" s="1074"/>
      <c r="P12" s="1074"/>
      <c r="Q12" s="1074"/>
      <c r="R12" s="1084"/>
      <c r="S12" s="1075"/>
      <c r="T12" s="1075"/>
      <c r="U12" s="1075"/>
      <c r="V12" s="1075"/>
    </row>
    <row r="13">
      <c r="A13" s="89"/>
      <c r="B13" s="90"/>
      <c r="C13" s="90"/>
      <c r="D13" s="93"/>
      <c r="E13" s="93"/>
      <c r="F13" s="93"/>
      <c r="G13" s="95"/>
      <c r="H13" s="95"/>
      <c r="I13" s="96"/>
      <c r="J13" s="89"/>
      <c r="K13" s="93"/>
      <c r="L13" s="97"/>
      <c r="M13" s="97"/>
      <c r="N13" s="97"/>
      <c r="O13" s="97"/>
      <c r="P13" s="97"/>
      <c r="Q13" s="97"/>
      <c r="R13" s="95"/>
      <c r="S13" s="89"/>
      <c r="T13" s="89"/>
      <c r="U13" s="89"/>
      <c r="V13" s="89"/>
    </row>
    <row r="14">
      <c r="A14" s="98"/>
      <c r="B14" s="99"/>
      <c r="C14" s="99"/>
      <c r="D14" s="100"/>
      <c r="E14" s="100"/>
      <c r="F14" s="100"/>
      <c r="G14" s="101"/>
      <c r="H14" s="103"/>
      <c r="I14" s="104"/>
      <c r="J14" s="105"/>
      <c r="K14" s="107"/>
      <c r="L14" s="108"/>
      <c r="M14" s="108"/>
      <c r="N14" s="108"/>
      <c r="O14" s="108"/>
      <c r="P14" s="108"/>
      <c r="Q14" s="108"/>
      <c r="R14" s="103"/>
      <c r="S14" s="105"/>
      <c r="T14" s="105"/>
      <c r="U14" s="105"/>
      <c r="V14" s="105"/>
    </row>
    <row r="15">
      <c r="A15" s="109" t="str">
        <f>'テンプレート'!A15</f>
        <v>Actions Attributes</v>
      </c>
      <c r="B15" s="110"/>
      <c r="C15" s="107"/>
      <c r="D15" s="107"/>
      <c r="E15" s="107"/>
      <c r="F15" s="107"/>
      <c r="G15" s="103"/>
      <c r="H15" s="103"/>
      <c r="I15" s="107"/>
      <c r="J15" s="107"/>
      <c r="K15" s="107"/>
      <c r="L15" s="107"/>
      <c r="M15" s="107"/>
      <c r="N15" s="107"/>
      <c r="O15" s="104"/>
      <c r="P15" s="104"/>
      <c r="Q15" s="104"/>
      <c r="R15" s="104"/>
      <c r="S15" s="105"/>
      <c r="T15" s="105"/>
      <c r="U15" s="105"/>
      <c r="V15" s="105"/>
    </row>
    <row r="16" outlineLevel="1">
      <c r="A16" s="112"/>
      <c r="B16" s="114"/>
      <c r="C16" s="116" t="str">
        <f>'テンプレート'!C16</f>
        <v>Action Frames</v>
      </c>
      <c r="D16" s="117"/>
      <c r="E16" s="116" t="str">
        <f>'テンプレート'!E16</f>
        <v>Attributes</v>
      </c>
      <c r="F16" s="117"/>
      <c r="G16" s="116" t="str">
        <f>'テンプレート'!G16</f>
        <v>Air Times</v>
      </c>
      <c r="H16" s="117"/>
      <c r="I16" s="107"/>
      <c r="J16" s="107"/>
      <c r="K16" s="116" t="str">
        <f>'テンプレート'!K16</f>
        <v>Attributesその他</v>
      </c>
      <c r="L16" s="120"/>
      <c r="M16" s="120"/>
      <c r="N16" s="117"/>
      <c r="O16" s="104"/>
      <c r="P16" s="104"/>
      <c r="Q16" s="104"/>
      <c r="R16" s="104"/>
      <c r="S16" s="121"/>
      <c r="T16" s="121"/>
      <c r="U16" s="121"/>
      <c r="V16" s="121"/>
    </row>
    <row r="17" outlineLevel="1">
      <c r="A17" s="123" t="str">
        <f>'テンプレート'!A17</f>
        <v># of jumps</v>
      </c>
      <c r="B17" s="127" t="str">
        <f t="array" ref="B17">INDEX('Actions  Attributes'!$C$2:$AD$81, MATCH($A$1,'Actions  Attributes'!$A$2:$A$89,0), MATCH(A17,'Actions  Attributes'!$C$1:$AD$1,0))&amp;"回"</f>
        <v>2回</v>
      </c>
      <c r="C17" s="123" t="str">
        <f>'テンプレート'!C17</f>
        <v>Jump Squad</v>
      </c>
      <c r="D17" s="127" t="str">
        <f t="array" ref="D17">IF(INDEX('Actions  Attributes'!$C$2:$AD$109, MATCH($A$1,'Actions  Attributes'!$A$2:$A$109,0), MATCH(C17,'Actions  Attributes'!$C$1:$AD$1,0))="-", "-", INDEX('Actions  Attributes'!$C$2:$AD$109, MATCH($A$1,'Actions  Attributes'!$A$2:$A$109,0), MATCH(C17,'Actions  Attributes'!$C$1:$AD$1,0))&amp;"F")</f>
        <v>3F</v>
      </c>
      <c r="E17" s="123" t="str">
        <f>'テンプレート'!E17</f>
        <v>Weight</v>
      </c>
      <c r="F17" s="127" t="str">
        <f t="array" ref="F17">IF(INDEX('Actions  Attributes'!$C$2:$AD$109, MATCH($A$1,'Actions  Attributes'!$A$2:$A$109,0), MATCH(E17,'Actions  Attributes'!$C$1:$AD$1,0))="-", "-", INDEX('Actions  Attributes'!$C$2:$AD$109, MATCH($A$1,'Actions  Attributes'!$A$2:$A$109,0), MATCH(E17,'Actions  Attributes'!$C$1:$AD$1,0))&amp;" ["&amp;INDEX('Actions  Attributes'!$C$2:$AD$109, MATCH($A$1,'Actions  Attributes'!$A$2:$A$109,0), MATCH(E17,'Actions  Attributes'!$C$1:$AD$1,0)-1)&amp;IF(AND(INDEX('Actions  Attributes'!$C$2:$AD$109, MATCH($A$1,'Actions  Attributes'!$A$2:$A$109,0), MATCH(E17,'Actions  Attributes'!$C$1:$AD$1,0)-1)&gt;=11, INDEX('Actions  Attributes'!$C$2:$AD$109, MATCH($A$1,'Actions  Attributes'!$A$2:$A$109,0), MATCH(E17,'Actions  Attributes'!$C$1:$AD$1,0)-1)&lt;=13),"th",CHOOSE(MIN(5,RIGHT(INDEX('Actions  Attributes'!$C$2:$AD$109, MATCH($A$1,'Actions  Attributes'!$A$2:$A$109,0), MATCH(E17,'Actions  Attributes'!$C$1:$AD$1,0)-1))+1),"th","st","nd","rd","th"))&amp;"]")</f>
        <v>94 [42nd]</v>
      </c>
      <c r="G17" s="123" t="str">
        <f>'テンプレート'!G17</f>
        <v>SH AirTime</v>
      </c>
      <c r="H17" s="127" t="str">
        <f t="array" ref="H17">IF(INDEX('Actions  Attributes'!$C$2:$AD$109, MATCH($A$1,'Actions  Attributes'!$A$2:$A$109,0), MATCH(G17,'Actions  Attributes'!$C$1:$AD$1,0))="-", "-", INDEX('Actions  Attributes'!$C$2:$AD$109, MATCH($A$1,'Actions  Attributes'!$A$2:$A$109,0), MATCH(G17,'Actions  Attributes'!$C$1:$AD$1,0))&amp;"F")</f>
        <v>40F</v>
      </c>
      <c r="I17" s="138"/>
      <c r="J17" s="107"/>
      <c r="K17" s="123" t="str">
        <f>'テンプレート'!K17</f>
        <v>Initial Dash Speed</v>
      </c>
      <c r="L17" s="127" t="str">
        <f t="array" ref="L17">IF(INDEX(Attributes!$C$2:$AD$109, MATCH($A$1,Attributes!$A$2:$A$109,0), MATCH(K17,Attributes!$C$1:$AD$1,0))="-", "-", INDEX(Attributes!$C$2:$AD$109, MATCH($A$1,Attributes!$A$2:$A$109,0), MATCH(K17,Attributes!$C$1:$AD$1,0))&amp;" ["&amp;INDEX(Attributes!$C$2:$AD$109, MATCH($A$1,Attributes!$A$2:$A$109,0), MATCH(K17,Attributes!$C$1:$AD$1,0)-1)&amp;IF(AND(INDEX(Attributes!$C$2:$AD$109, MATCH($A$1,Attributes!$A$2:$A$109,0), MATCH(K17,Attributes!$C$1:$AD$1,0)-1)&gt;=11, INDEX(Attributes!$C$2:$AD$109, MATCH($A$1,Attributes!$A$2:$A$109,0), MATCH(K17,Attributes!$C$1:$AD$1,0)-1)&lt;=13),"th",CHOOSE(MIN(5,RIGHT(INDEX(Attributes!$C$2:$AD$109, MATCH($A$1,Attributes!$A$2:$A$109,0), MATCH(K17,Attributes!$C$1:$AD$1,0)-1))+1),"th","st","nd","rd","th"))&amp;"]")</f>
        <v>2.118 [16th]</v>
      </c>
      <c r="M17" s="123" t="str">
        <f>'テンプレート'!M17</f>
        <v>大J初速</v>
      </c>
      <c r="N17" s="127" t="str">
        <f t="array" ref="N17">IF(INDEX(Attributes!$C$2:$AD$109, MATCH($A$1,Attributes!$A$2:$A$109,0), MATCH(M17,Attributes!$C$1:$AD$1,0))="-", "-", INDEX(Attributes!$C$2:$AD$109, MATCH($A$1,Attributes!$A$2:$A$109,0), MATCH(M17,Attributes!$C$1:$AD$1,0))&amp;" ["&amp;INDEX(Attributes!$C$2:$AD$109, MATCH($A$1,Attributes!$A$2:$A$109,0), MATCH(M17,Attributes!$C$1:$AD$1,0)-1)&amp;IF(AND(INDEX(Attributes!$C$2:$AD$109, MATCH($A$1,Attributes!$A$2:$A$109,0), MATCH(M17,Attributes!$C$1:$AD$1,0)-1)&gt;=11, INDEX(Attributes!$C$2:$AD$109, MATCH($A$1,Attributes!$A$2:$A$109,0), MATCH(M17,Attributes!$C$1:$AD$1,0)-1)&lt;=13),"th",CHOOSE(MIN(5,RIGHT(INDEX(Attributes!$C$2:$AD$109, MATCH($A$1,Attributes!$A$2:$A$109,0), MATCH(M17,Attributes!$C$1:$AD$1,0)-1))+1),"th","st","nd","rd","th"))&amp;"]")</f>
        <v>18.15 [38th]</v>
      </c>
      <c r="O17" s="104"/>
      <c r="P17" s="104"/>
      <c r="Q17" s="104"/>
      <c r="R17" s="104"/>
      <c r="S17" s="121"/>
      <c r="T17" s="121"/>
      <c r="U17" s="121"/>
      <c r="V17" s="121"/>
    </row>
    <row r="18" outlineLevel="1">
      <c r="A18" s="123" t="str">
        <f>'テンプレート'!A18</f>
        <v>Crawl</v>
      </c>
      <c r="B18" s="127" t="b">
        <f t="array" ref="B18">INDEX('Actions  Attributes'!$C$2:$AD$81, MATCH($A$1,'Actions  Attributes'!$A$2:$A$89,0), MATCH(A18,'Actions  Attributes'!$C$1:$AD$1,0))</f>
        <v>1</v>
      </c>
      <c r="C18" s="123" t="str">
        <f>'テンプレート'!C18</f>
        <v>Soft Landing</v>
      </c>
      <c r="D18" s="127" t="str">
        <f t="array" ref="D18">IF(INDEX('Actions  Attributes'!$C$2:$AD$109, MATCH($A$1,'Actions  Attributes'!$A$2:$A$109,0), MATCH(C18,'Actions  Attributes'!$C$1:$AD$1,0))="-", "-", INDEX('Actions  Attributes'!$C$2:$AD$109, MATCH($A$1,'Actions  Attributes'!$A$2:$A$109,0), MATCH(C18,'Actions  Attributes'!$C$1:$AD$1,0))&amp;"F")</f>
        <v>2F</v>
      </c>
      <c r="E18" s="123" t="str">
        <f>'テンプレート'!E18</f>
        <v>Walk Speed</v>
      </c>
      <c r="F18" s="127" t="str">
        <f t="array" ref="F18">IF(INDEX('Actions  Attributes'!$C$2:$AD$109, MATCH($A$1,'Actions  Attributes'!$A$2:$A$109,0), MATCH(E18,'Actions  Attributes'!$C$1:$AD$1,0))="-", "-", INDEX('Actions  Attributes'!$C$2:$AD$109, MATCH($A$1,'Actions  Attributes'!$A$2:$A$109,0), MATCH(E18,'Actions  Attributes'!$C$1:$AD$1,0))&amp;" ["&amp;INDEX('Actions  Attributes'!$C$2:$AD$109, MATCH($A$1,'Actions  Attributes'!$A$2:$A$109,0), MATCH(E18,'Actions  Attributes'!$C$1:$AD$1,0)-1)&amp;IF(AND(INDEX('Actions  Attributes'!$C$2:$AD$109, MATCH($A$1,'Actions  Attributes'!$A$2:$A$109,0), MATCH(E18,'Actions  Attributes'!$C$1:$AD$1,0)-1)&gt;=11, INDEX('Actions  Attributes'!$C$2:$AD$109, MATCH($A$1,'Actions  Attributes'!$A$2:$A$109,0), MATCH(E18,'Actions  Attributes'!$C$1:$AD$1,0)-1)&lt;=13),"th",CHOOSE(MIN(5,RIGHT(INDEX('Actions  Attributes'!$C$2:$AD$109, MATCH($A$1,'Actions  Attributes'!$A$2:$A$109,0), MATCH(E18,'Actions  Attributes'!$C$1:$AD$1,0)-1))+1),"th","st","nd","rd","th"))&amp;"]")</f>
        <v>1.134 [39th]</v>
      </c>
      <c r="G18" s="123" t="str">
        <f>'テンプレート'!G18</f>
        <v>FH AirTime</v>
      </c>
      <c r="H18" s="127" t="str">
        <f t="array" ref="H18">IF(INDEX('Actions  Attributes'!$C$2:$AD$109, MATCH($A$1,'Actions  Attributes'!$A$2:$A$109,0), MATCH(G18,'Actions  Attributes'!$C$1:$AD$1,0))="-", "-", INDEX('Actions  Attributes'!$C$2:$AD$109, MATCH($A$1,'Actions  Attributes'!$A$2:$A$109,0), MATCH(G18,'Actions  Attributes'!$C$1:$AD$1,0))&amp;"F")</f>
        <v>52F</v>
      </c>
      <c r="I18" s="138"/>
      <c r="J18" s="107"/>
      <c r="K18" s="123" t="str">
        <f>'テンプレート'!K18</f>
        <v>走行加速</v>
      </c>
      <c r="L18" s="127" t="str">
        <f t="array" ref="L18">IF(INDEX(Attributes!$C$2:$AD$109, MATCH($A$1,Attributes!$A$2:$A$109,0), MATCH(K18,Attributes!$C$1:$AD$1,0))="-", "-", INDEX(Attributes!$C$2:$AD$109, MATCH($A$1,Attributes!$A$2:$A$109,0), MATCH(K18,Attributes!$C$1:$AD$1,0))&amp;" ["&amp;INDEX(Attributes!$C$2:$AD$109, MATCH($A$1,Attributes!$A$2:$A$109,0), MATCH(K18,Attributes!$C$1:$AD$1,0)-1)&amp;IF(AND(INDEX(Attributes!$C$2:$AD$109, MATCH($A$1,Attributes!$A$2:$A$109,0), MATCH(K18,Attributes!$C$1:$AD$1,0)-1)&gt;=11, INDEX(Attributes!$C$2:$AD$109, MATCH($A$1,Attributes!$A$2:$A$109,0), MATCH(K18,Attributes!$C$1:$AD$1,0)-1)&lt;=13),"th",CHOOSE(MIN(5,RIGHT(INDEX(Attributes!$C$2:$AD$109, MATCH($A$1,Attributes!$A$2:$A$109,0), MATCH(K18,Attributes!$C$1:$AD$1,0)-1))+1),"th","st","nd","rd","th"))&amp;"]")</f>
        <v>0.15378 [26th]</v>
      </c>
      <c r="M18" s="123" t="str">
        <f>'テンプレート'!M18</f>
        <v>大J高度</v>
      </c>
      <c r="N18" s="127" t="str">
        <f t="array" ref="N18">IF(INDEX(Attributes!$C$2:$AD$109, MATCH($A$1,Attributes!$A$2:$A$109,0), MATCH(M18,Attributes!$C$1:$AD$1,0))="-", "-", INDEX(Attributes!$C$2:$AD$109, MATCH($A$1,Attributes!$A$2:$A$109,0), MATCH(M18,Attributes!$C$1:$AD$1,0))&amp;" ["&amp;INDEX(Attributes!$C$2:$AD$109, MATCH($A$1,Attributes!$A$2:$A$109,0), MATCH(M18,Attributes!$C$1:$AD$1,0)-1)&amp;IF(AND(INDEX(Attributes!$C$2:$AD$109, MATCH($A$1,Attributes!$A$2:$A$109,0), MATCH(M18,Attributes!$C$1:$AD$1,0)-1)&gt;=11, INDEX(Attributes!$C$2:$AD$109, MATCH($A$1,Attributes!$A$2:$A$109,0), MATCH(M18,Attributes!$C$1:$AD$1,0)-1)&lt;=13),"th",CHOOSE(MIN(5,RIGHT(INDEX(Attributes!$C$2:$AD$109, MATCH($A$1,Attributes!$A$2:$A$109,0), MATCH(M18,Attributes!$C$1:$AD$1,0)-1))+1),"th","st","nd","rd","th"))&amp;"]")</f>
        <v>33 [39th]</v>
      </c>
      <c r="O18" s="104"/>
      <c r="P18" s="104"/>
      <c r="Q18" s="104"/>
      <c r="R18" s="104"/>
      <c r="S18" s="121"/>
      <c r="T18" s="121"/>
      <c r="U18" s="121"/>
      <c r="V18" s="121"/>
    </row>
    <row r="19" outlineLevel="1">
      <c r="A19" s="123" t="str">
        <f>'テンプレート'!A19</f>
        <v>Wall Jump</v>
      </c>
      <c r="B19" s="127" t="b">
        <f t="array" ref="B19">INDEX('Actions  Attributes'!$C$2:$AD$81, MATCH($A$1,'Actions  Attributes'!$A$2:$A$89,0), MATCH(A19,'Actions  Attributes'!$C$1:$AD$1,0))</f>
        <v>1</v>
      </c>
      <c r="C19" s="123" t="str">
        <f>'テンプレート'!C19</f>
        <v>Hard Landing</v>
      </c>
      <c r="D19" s="127" t="str">
        <f t="array" ref="D19">IF(INDEX('Actions  Attributes'!$C$2:$AD$109, MATCH($A$1,'Actions  Attributes'!$A$2:$A$109,0), MATCH(C19,'Actions  Attributes'!$C$1:$AD$1,0))="-", "-", INDEX('Actions  Attributes'!$C$2:$AD$109, MATCH($A$1,'Actions  Attributes'!$A$2:$A$109,0), MATCH(C19,'Actions  Attributes'!$C$1:$AD$1,0))&amp;"F")</f>
        <v>4F</v>
      </c>
      <c r="E19" s="123" t="str">
        <f>'テンプレート'!E19</f>
        <v>Run Speed</v>
      </c>
      <c r="F19" s="127" t="str">
        <f t="array" ref="F19">IF(INDEX('Actions  Attributes'!$C$2:$AD$109, MATCH($A$1,'Actions  Attributes'!$A$2:$A$109,0), MATCH(E19,'Actions  Attributes'!$C$1:$AD$1,0))="-", "-", INDEX('Actions  Attributes'!$C$2:$AD$109, MATCH($A$1,'Actions  Attributes'!$A$2:$A$109,0), MATCH(E19,'Actions  Attributes'!$C$1:$AD$1,0))&amp;" ["&amp;INDEX('Actions  Attributes'!$C$2:$AD$109, MATCH($A$1,'Actions  Attributes'!$A$2:$A$109,0), MATCH(E19,'Actions  Attributes'!$C$1:$AD$1,0)-1)&amp;IF(AND(INDEX('Actions  Attributes'!$C$2:$AD$109, MATCH($A$1,'Actions  Attributes'!$A$2:$A$109,0), MATCH(E19,'Actions  Attributes'!$C$1:$AD$1,0)-1)&gt;=11, INDEX('Actions  Attributes'!$C$2:$AD$109, MATCH($A$1,'Actions  Attributes'!$A$2:$A$109,0), MATCH(E19,'Actions  Attributes'!$C$1:$AD$1,0)-1)&lt;=13),"th",CHOOSE(MIN(5,RIGHT(INDEX('Actions  Attributes'!$C$2:$AD$109, MATCH($A$1,'Actions  Attributes'!$A$2:$A$109,0), MATCH(E19,'Actions  Attributes'!$C$1:$AD$1,0)-1))+1),"th","st","nd","rd","th"))&amp;"]")</f>
        <v>1.925 [23rd]</v>
      </c>
      <c r="G19" s="123" t="str">
        <f>'テンプレート'!G19</f>
        <v>SHFF AirTime</v>
      </c>
      <c r="H19" s="127" t="str">
        <f t="array" ref="H19">IF(INDEX('Actions  Attributes'!$C$2:$AD$109, MATCH($A$1,'Actions  Attributes'!$A$2:$A$109,0), MATCH(G19,'Actions  Attributes'!$C$1:$AD$1,0))="-", "-", INDEX('Actions  Attributes'!$C$2:$AD$109, MATCH($A$1,'Actions  Attributes'!$A$2:$A$109,0), MATCH(G19,'Actions  Attributes'!$C$1:$AD$1,0))&amp;"F")</f>
        <v>27F</v>
      </c>
      <c r="I19" s="138"/>
      <c r="J19" s="107"/>
      <c r="K19" s="123" t="str">
        <f>'テンプレート'!K19</f>
        <v>Ground抵抗</v>
      </c>
      <c r="L19" s="127" t="str">
        <f t="array" ref="L19">IF(INDEX(Attributes!$C$2:$AD$109, MATCH($A$1,Attributes!$A$2:$A$109,0), MATCH(K19,Attributes!$C$1:$AD$1,0))="-", "-", INDEX(Attributes!$C$2:$AD$109, MATCH($A$1,Attributes!$A$2:$A$109,0), MATCH(K19,Attributes!$C$1:$AD$1,0))&amp;" ["&amp;INDEX(Attributes!$C$2:$AD$109, MATCH($A$1,Attributes!$A$2:$A$109,0), MATCH(K19,Attributes!$C$1:$AD$1,0)-1)&amp;IF(AND(INDEX(Attributes!$C$2:$AD$109, MATCH($A$1,Attributes!$A$2:$A$109,0), MATCH(K19,Attributes!$C$1:$AD$1,0)-1)&gt;=11, INDEX(Attributes!$C$2:$AD$109, MATCH($A$1,Attributes!$A$2:$A$109,0), MATCH(K19,Attributes!$C$1:$AD$1,0)-1)&lt;=13),"th",CHOOSE(MIN(5,RIGHT(INDEX(Attributes!$C$2:$AD$109, MATCH($A$1,Attributes!$A$2:$A$109,0), MATCH(K19,Attributes!$C$1:$AD$1,0)-1))+1),"th","st","nd","rd","th"))&amp;"]")</f>
        <v>0.102 [55th]</v>
      </c>
      <c r="M19" s="123" t="str">
        <f>'テンプレート'!M19</f>
        <v>小J高度</v>
      </c>
      <c r="N19" s="127" t="str">
        <f t="array" ref="N19">IF(INDEX(Attributes!$C$2:$AD$109, MATCH($A$1,Attributes!$A$2:$A$109,0), MATCH(M19,Attributes!$C$1:$AD$1,0))="-", "-", INDEX(Attributes!$C$2:$AD$109, MATCH($A$1,Attributes!$A$2:$A$109,0), MATCH(M19,Attributes!$C$1:$AD$1,0))&amp;" ["&amp;INDEX(Attributes!$C$2:$AD$109, MATCH($A$1,Attributes!$A$2:$A$109,0), MATCH(M19,Attributes!$C$1:$AD$1,0)-1)&amp;IF(AND(INDEX(Attributes!$C$2:$AD$109, MATCH($A$1,Attributes!$A$2:$A$109,0), MATCH(M19,Attributes!$C$1:$AD$1,0)-1)&gt;=11, INDEX(Attributes!$C$2:$AD$109, MATCH($A$1,Attributes!$A$2:$A$109,0), MATCH(M19,Attributes!$C$1:$AD$1,0)-1)&lt;=13),"th",CHOOSE(MIN(5,RIGHT(INDEX(Attributes!$C$2:$AD$109, MATCH($A$1,Attributes!$A$2:$A$109,0), MATCH(M19,Attributes!$C$1:$AD$1,0)-1))+1),"th","st","nd","rd","th"))&amp;"]")</f>
        <v>17.54 [15th]</v>
      </c>
      <c r="O19" s="104"/>
      <c r="P19" s="104"/>
      <c r="Q19" s="104"/>
      <c r="R19" s="104"/>
      <c r="S19" s="121"/>
      <c r="T19" s="121"/>
      <c r="U19" s="121"/>
      <c r="V19" s="121"/>
    </row>
    <row r="20" outlineLevel="1">
      <c r="A20" s="123" t="str">
        <f>'テンプレート'!A20</f>
        <v>Wall Cling</v>
      </c>
      <c r="B20" s="127" t="b">
        <f t="array" ref="B20">INDEX('Actions  Attributes'!$C$2:$AD$81, MATCH($A$1,'Actions  Attributes'!$A$2:$A$89,0), MATCH(A20,'Actions  Attributes'!$C$1:$AD$1,0))</f>
        <v>0</v>
      </c>
      <c r="C20" s="177" t="str">
        <f>'テンプレート'!C20</f>
        <v>Initial Dash</v>
      </c>
      <c r="D20" s="127" t="str">
        <f t="array" ref="D20">IF(INDEX('Actions  Attributes'!$C$2:$AD$109, MATCH($A$1,'Actions  Attributes'!$A$2:$A$109,0), MATCH(C20,'Actions  Attributes'!$C$1:$AD$1,0))="-", "-", INDEX('Actions  Attributes'!$C$2:$AD$109, MATCH($A$1,'Actions  Attributes'!$A$2:$A$109,0), MATCH(C20,'Actions  Attributes'!$C$1:$AD$1,0))&amp;"F ["&amp;INDEX('Actions  Attributes'!$C$2:$AD$109, MATCH($A$1,'Actions  Attributes'!$A$2:$A$109,0), MATCH(C20,'Actions  Attributes'!$C$1:$AD$1,0)-1)&amp;IF(AND(INDEX('Actions  Attributes'!$C$2:$AD$109, MATCH($A$1,'Actions  Attributes'!$A$2:$A$109,0), MATCH(C20,'Actions  Attributes'!$C$1:$AD$1,0)-1)&gt;=11, INDEX('Actions  Attributes'!$C$2:$AD$109, MATCH($A$1,'Actions  Attributes'!$A$2:$A$109,0), MATCH(C20,'Actions  Attributes'!$C$1:$AD$1,0)-1)&lt;=13),"th",CHOOSE(MIN(5,RIGHT(INDEX('Actions  Attributes'!$C$2:$AD$109, MATCH($A$1,'Actions  Attributes'!$A$2:$A$109,0), MATCH(C20,'Actions  Attributes'!$C$1:$AD$1,0)-1))+1),"th","st","nd","rd","th"))&amp;"]")</f>
        <v>12F [52nd]</v>
      </c>
      <c r="E20" s="123" t="str">
        <f>'テンプレート'!E20</f>
        <v>Air Speed</v>
      </c>
      <c r="F20" s="127" t="str">
        <f t="array" ref="F20">IF(INDEX('Actions  Attributes'!$C$2:$AD$109, MATCH($A$1,'Actions  Attributes'!$A$2:$A$109,0), MATCH(E20,'Actions  Attributes'!$C$1:$AD$1,0))="-", "-", INDEX('Actions  Attributes'!$C$2:$AD$109, MATCH($A$1,'Actions  Attributes'!$A$2:$A$109,0), MATCH(E20,'Actions  Attributes'!$C$1:$AD$1,0))&amp;" ["&amp;INDEX('Actions  Attributes'!$C$2:$AD$109, MATCH($A$1,'Actions  Attributes'!$A$2:$A$109,0), MATCH(E20,'Actions  Attributes'!$C$1:$AD$1,0)-1)&amp;IF(AND(INDEX('Actions  Attributes'!$C$2:$AD$109, MATCH($A$1,'Actions  Attributes'!$A$2:$A$109,0), MATCH(E20,'Actions  Attributes'!$C$1:$AD$1,0)-1)&gt;=11, INDEX('Actions  Attributes'!$C$2:$AD$109, MATCH($A$1,'Actions  Attributes'!$A$2:$A$109,0), MATCH(E20,'Actions  Attributes'!$C$1:$AD$1,0)-1)&lt;=13),"th",CHOOSE(MIN(5,RIGHT(INDEX('Actions  Attributes'!$C$2:$AD$109, MATCH($A$1,'Actions  Attributes'!$A$2:$A$109,0), MATCH(E20,'Actions  Attributes'!$C$1:$AD$1,0)-1))+1),"th","st","nd","rd","th"))&amp;"]")</f>
        <v>1.208 [12th]</v>
      </c>
      <c r="G20" s="123" t="str">
        <f>'テンプレート'!G20</f>
        <v>FHFF AirTime</v>
      </c>
      <c r="H20" s="127" t="str">
        <f t="array" ref="H20">IF(INDEX('Actions  Attributes'!$C$2:$AD$109, MATCH($A$1,'Actions  Attributes'!$A$2:$A$109,0), MATCH(G20,'Actions  Attributes'!$C$1:$AD$1,0))="-", "-", INDEX('Actions  Attributes'!$C$2:$AD$109, MATCH($A$1,'Actions  Attributes'!$A$2:$A$109,0), MATCH(G20,'Actions  Attributes'!$C$1:$AD$1,0))&amp;"F")</f>
        <v>36F</v>
      </c>
      <c r="I20" s="138"/>
      <c r="J20" s="107"/>
      <c r="K20" s="123" t="str">
        <f>'テンプレート'!K20</f>
        <v>Air加速</v>
      </c>
      <c r="L20" s="127" t="str">
        <f t="array" ref="L20">IF(INDEX(Attributes!$C$2:$AD$109, MATCH($A$1,Attributes!$A$2:$A$109,0), MATCH(K20,Attributes!$C$1:$AD$1,0))="-", "-", INDEX(Attributes!$C$2:$AD$109, MATCH($A$1,Attributes!$A$2:$A$109,0), MATCH(K20,Attributes!$C$1:$AD$1,0))&amp;" ["&amp;INDEX(Attributes!$C$2:$AD$109, MATCH($A$1,Attributes!$A$2:$A$109,0), MATCH(K20,Attributes!$C$1:$AD$1,0)-1)&amp;IF(AND(INDEX(Attributes!$C$2:$AD$109, MATCH($A$1,Attributes!$A$2:$A$109,0), MATCH(K20,Attributes!$C$1:$AD$1,0)-1)&gt;=11, INDEX(Attributes!$C$2:$AD$109, MATCH($A$1,Attributes!$A$2:$A$109,0), MATCH(K20,Attributes!$C$1:$AD$1,0)-1)&lt;=13),"th",CHOOSE(MIN(5,RIGHT(INDEX(Attributes!$C$2:$AD$109, MATCH($A$1,Attributes!$A$2:$A$109,0), MATCH(K20,Attributes!$C$1:$AD$1,0)-1))+1),"th","st","nd","rd","th"))&amp;"]")</f>
        <v>0.08 [30th]</v>
      </c>
      <c r="M20" s="123" t="str">
        <f>'テンプレート'!M20</f>
        <v>AirJ高度</v>
      </c>
      <c r="N20" s="127" t="str">
        <f t="array" ref="N20">IF(INDEX(Attributes!$C$2:$AD$109, MATCH($A$1,Attributes!$A$2:$A$109,0), MATCH(M20,Attributes!$C$1:$AD$1,0))="-", "-", INDEX(Attributes!$C$2:$AD$109, MATCH($A$1,Attributes!$A$2:$A$109,0), MATCH(M20,Attributes!$C$1:$AD$1,0))&amp;" ["&amp;INDEX(Attributes!$C$2:$AD$109, MATCH($A$1,Attributes!$A$2:$A$109,0), MATCH(M20,Attributes!$C$1:$AD$1,0)-1)&amp;IF(AND(INDEX(Attributes!$C$2:$AD$109, MATCH($A$1,Attributes!$A$2:$A$109,0), MATCH(M20,Attributes!$C$1:$AD$1,0)-1)&gt;=11, INDEX(Attributes!$C$2:$AD$109, MATCH($A$1,Attributes!$A$2:$A$109,0), MATCH(M20,Attributes!$C$1:$AD$1,0)-1)&lt;=13),"th",CHOOSE(MIN(5,RIGHT(INDEX(Attributes!$C$2:$AD$109, MATCH($A$1,Attributes!$A$2:$A$109,0), MATCH(M20,Attributes!$C$1:$AD$1,0)-1))+1),"th","st","nd","rd","th"))&amp;"]")</f>
        <v>36.33 [20th]</v>
      </c>
      <c r="O20" s="104"/>
      <c r="P20" s="104"/>
      <c r="Q20" s="104"/>
      <c r="R20" s="104"/>
      <c r="S20" s="105"/>
      <c r="T20" s="105"/>
      <c r="U20" s="105"/>
      <c r="V20" s="105"/>
    </row>
    <row r="21" outlineLevel="1">
      <c r="A21" s="123" t="str">
        <f>'テンプレート'!A21</f>
        <v>Zair</v>
      </c>
      <c r="B21" s="127" t="b">
        <f t="array" ref="B21">INDEX('Actions  Attributes'!$C$2:$AD$81, MATCH($A$1,'Actions  Attributes'!$A$2:$A$89,0), MATCH(A21,'Actions  Attributes'!$C$1:$AD$1,0))</f>
        <v>0</v>
      </c>
      <c r="C21" s="177" t="str">
        <f>'テンプレート'!C21</f>
        <v>Single Dash</v>
      </c>
      <c r="D21" s="127" t="str">
        <f t="array" ref="D21">IF(INDEX('Actions  Attributes'!$C$2:$AD$109, MATCH($A$1,'Actions  Attributes'!$A$2:$A$109,0), MATCH(C21,'Actions  Attributes'!$C$1:$AD$1,0))="-", "-", INDEX('Actions  Attributes'!$C$2:$AD$109, MATCH($A$1,'Actions  Attributes'!$A$2:$A$109,0), MATCH(C21,'Actions  Attributes'!$C$1:$AD$1,0))&amp;"F ["&amp;INDEX('Actions  Attributes'!$C$2:$AD$109, MATCH($A$1,'Actions  Attributes'!$A$2:$A$109,0), MATCH(C21,'Actions  Attributes'!$C$1:$AD$1,0)-1)&amp;IF(AND(INDEX('Actions  Attributes'!$C$2:$AD$109, MATCH($A$1,'Actions  Attributes'!$A$2:$A$109,0), MATCH(C21,'Actions  Attributes'!$C$1:$AD$1,0)-1)&gt;=11, INDEX('Actions  Attributes'!$C$2:$AD$109, MATCH($A$1,'Actions  Attributes'!$A$2:$A$109,0), MATCH(C21,'Actions  Attributes'!$C$1:$AD$1,0)-1)&lt;=13),"th",CHOOSE(MIN(5,RIGHT(INDEX('Actions  Attributes'!$C$2:$AD$109, MATCH($A$1,'Actions  Attributes'!$A$2:$A$109,0), MATCH(C21,'Actions  Attributes'!$C$1:$AD$1,0)-1))+1),"th","st","nd","rd","th"))&amp;"]")</f>
        <v>19F [13th]</v>
      </c>
      <c r="E21" s="123" t="str">
        <f>'テンプレート'!E21</f>
        <v>Fall Speed</v>
      </c>
      <c r="F21" s="127" t="str">
        <f t="array" ref="F21">IF(INDEX('Actions  Attributes'!$C$2:$AD$109, MATCH($A$1,'Actions  Attributes'!$A$2:$A$109,0), MATCH(E21,'Actions  Attributes'!$C$1:$AD$1,0))="-", "-", INDEX('Actions  Attributes'!$C$2:$AD$109, MATCH($A$1,'Actions  Attributes'!$A$2:$A$109,0), MATCH(E21,'Actions  Attributes'!$C$1:$AD$1,0))&amp;" ["&amp;INDEX('Actions  Attributes'!$C$2:$AD$109, MATCH($A$1,'Actions  Attributes'!$A$2:$A$109,0), MATCH(E21,'Actions  Attributes'!$C$1:$AD$1,0)-1)&amp;IF(AND(INDEX('Actions  Attributes'!$C$2:$AD$109, MATCH($A$1,'Actions  Attributes'!$A$2:$A$109,0), MATCH(E21,'Actions  Attributes'!$C$1:$AD$1,0)-1)&gt;=11, INDEX('Actions  Attributes'!$C$2:$AD$109, MATCH($A$1,'Actions  Attributes'!$A$2:$A$109,0), MATCH(E21,'Actions  Attributes'!$C$1:$AD$1,0)-1)&lt;=13),"th",CHOOSE(MIN(5,RIGHT(INDEX('Actions  Attributes'!$C$2:$AD$109, MATCH($A$1,'Actions  Attributes'!$A$2:$A$109,0), MATCH(E21,'Actions  Attributes'!$C$1:$AD$1,0)-1))+1),"th","st","nd","rd","th"))&amp;"]")</f>
        <v>1.58 [41st]</v>
      </c>
      <c r="G21" s="107"/>
      <c r="H21" s="107"/>
      <c r="I21" s="138"/>
      <c r="J21" s="107"/>
      <c r="K21" s="123" t="str">
        <f>'テンプレート'!K21</f>
        <v>Air抵抗</v>
      </c>
      <c r="L21" s="127" t="str">
        <f t="array" ref="L21">IF(INDEX(Attributes!$C$2:$AD$109, MATCH($A$1,Attributes!$A$2:$A$109,0), MATCH(K21,Attributes!$C$1:$AD$1,0))="-", "-", INDEX(Attributes!$C$2:$AD$109, MATCH($A$1,Attributes!$A$2:$A$109,0), MATCH(K21,Attributes!$C$1:$AD$1,0))&amp;" ["&amp;INDEX(Attributes!$C$2:$AD$109, MATCH($A$1,Attributes!$A$2:$A$109,0), MATCH(K21,Attributes!$C$1:$AD$1,0)-1)&amp;IF(AND(INDEX(Attributes!$C$2:$AD$109, MATCH($A$1,Attributes!$A$2:$A$109,0), MATCH(K21,Attributes!$C$1:$AD$1,0)-1)&gt;=11, INDEX(Attributes!$C$2:$AD$109, MATCH($A$1,Attributes!$A$2:$A$109,0), MATCH(K21,Attributes!$C$1:$AD$1,0)-1)&lt;=13),"th",CHOOSE(MIN(5,RIGHT(INDEX(Attributes!$C$2:$AD$109, MATCH($A$1,Attributes!$A$2:$A$109,0), MATCH(K21,Attributes!$C$1:$AD$1,0)-1))+1),"th","st","nd","rd","th"))&amp;"]")</f>
        <v>0.015 [9th]</v>
      </c>
      <c r="M21" s="105"/>
      <c r="N21" s="179"/>
      <c r="O21" s="104"/>
      <c r="P21" s="104"/>
      <c r="Q21" s="104"/>
      <c r="R21" s="104"/>
      <c r="S21" s="105"/>
      <c r="T21" s="105"/>
      <c r="U21" s="105"/>
      <c r="V21" s="105"/>
    </row>
    <row r="22" outlineLevel="1">
      <c r="A22" s="107"/>
      <c r="B22" s="107"/>
      <c r="C22" s="107"/>
      <c r="D22" s="107"/>
      <c r="E22" s="123" t="str">
        <f>'テンプレート'!E22</f>
        <v>FastFall Speed</v>
      </c>
      <c r="F22" s="127" t="str">
        <f t="array" ref="F22">IF(INDEX('Actions  Attributes'!$C$2:$AD$109, MATCH($A$1,'Actions  Attributes'!$A$2:$A$109,0), MATCH(E22,'Actions  Attributes'!$C$1:$AD$1,0))="-", "-", INDEX('Actions  Attributes'!$C$2:$AD$109, MATCH($A$1,'Actions  Attributes'!$A$2:$A$109,0), MATCH(E22,'Actions  Attributes'!$C$1:$AD$1,0))&amp;" ["&amp;INDEX('Actions  Attributes'!$C$2:$AD$109, MATCH($A$1,'Actions  Attributes'!$A$2:$A$109,0), MATCH(E22,'Actions  Attributes'!$C$1:$AD$1,0)-1)&amp;IF(AND(INDEX('Actions  Attributes'!$C$2:$AD$109, MATCH($A$1,'Actions  Attributes'!$A$2:$A$109,0), MATCH(E22,'Actions  Attributes'!$C$1:$AD$1,0)-1)&gt;=11, INDEX('Actions  Attributes'!$C$2:$AD$109, MATCH($A$1,'Actions  Attributes'!$A$2:$A$109,0), MATCH(E22,'Actions  Attributes'!$C$1:$AD$1,0)-1)&lt;=13),"th",CHOOSE(MIN(5,RIGHT(INDEX('Actions  Attributes'!$C$2:$AD$109, MATCH($A$1,'Actions  Attributes'!$A$2:$A$109,0), MATCH(E22,'Actions  Attributes'!$C$1:$AD$1,0)-1))+1),"th","st","nd","rd","th"))&amp;"]")</f>
        <v>2.528 [38th]</v>
      </c>
      <c r="G22" s="103"/>
      <c r="H22" s="103"/>
      <c r="I22" s="138"/>
      <c r="J22" s="107"/>
      <c r="K22" s="123" t="str">
        <f>'テンプレート'!K22</f>
        <v>重力</v>
      </c>
      <c r="L22" s="127" t="str">
        <f t="array" ref="L22">IF(INDEX(Attributes!$C$2:$AD$109, MATCH($A$1,Attributes!$A$2:$A$109,0), MATCH(K22,Attributes!$C$1:$AD$1,0))="-", "-", INDEX(Attributes!$C$2:$AD$109, MATCH($A$1,Attributes!$A$2:$A$109,0), MATCH(K22,Attributes!$C$1:$AD$1,0))&amp;" ["&amp;INDEX(Attributes!$C$2:$AD$109, MATCH($A$1,Attributes!$A$2:$A$109,0), MATCH(K22,Attributes!$C$1:$AD$1,0)-1)&amp;IF(AND(INDEX(Attributes!$C$2:$AD$109, MATCH($A$1,Attributes!$A$2:$A$109,0), MATCH(K22,Attributes!$C$1:$AD$1,0)-1)&gt;=11, INDEX(Attributes!$C$2:$AD$109, MATCH($A$1,Attributes!$A$2:$A$109,0), MATCH(K22,Attributes!$C$1:$AD$1,0)-1)&lt;=13),"th",CHOOSE(MIN(5,RIGHT(INDEX(Attributes!$C$2:$AD$109, MATCH($A$1,Attributes!$A$2:$A$109,0), MATCH(K22,Attributes!$C$1:$AD$1,0)-1))+1),"th","st","nd","rd","th"))&amp;"]")</f>
        <v>0.087 [47th]</v>
      </c>
      <c r="M22" s="105"/>
      <c r="N22" s="179"/>
      <c r="O22" s="104"/>
      <c r="P22" s="104"/>
      <c r="Q22" s="104"/>
      <c r="R22" s="104"/>
      <c r="S22" s="105"/>
      <c r="T22" s="105"/>
      <c r="U22" s="105"/>
      <c r="V22" s="105"/>
    </row>
    <row r="23">
      <c r="A23" s="107"/>
      <c r="B23" s="107"/>
      <c r="C23" s="107"/>
      <c r="D23" s="107"/>
      <c r="E23" s="107"/>
      <c r="F23" s="107"/>
      <c r="G23" s="103"/>
      <c r="H23" s="103"/>
      <c r="I23" s="138"/>
      <c r="J23" s="107"/>
      <c r="K23" s="180"/>
      <c r="L23" s="138"/>
      <c r="M23" s="105"/>
      <c r="N23" s="179"/>
      <c r="O23" s="104"/>
      <c r="P23" s="104"/>
      <c r="Q23" s="104"/>
      <c r="R23" s="104"/>
      <c r="S23" s="105"/>
      <c r="T23" s="105"/>
      <c r="U23" s="105"/>
      <c r="V23" s="105"/>
    </row>
    <row r="24">
      <c r="A24" s="181" t="str">
        <f>'テンプレート'!A24</f>
        <v>Ground Attacks</v>
      </c>
      <c r="B24" s="110"/>
      <c r="C24" s="182"/>
      <c r="D24" s="183"/>
      <c r="E24" s="183"/>
      <c r="F24" s="184"/>
      <c r="G24" s="185"/>
      <c r="H24" s="183"/>
      <c r="I24" s="183"/>
      <c r="J24" s="183"/>
      <c r="K24" s="183"/>
      <c r="L24" s="186"/>
      <c r="M24" s="186"/>
      <c r="N24" s="187"/>
      <c r="O24" s="187"/>
      <c r="P24" s="187"/>
      <c r="Q24" s="188"/>
      <c r="R24" s="186"/>
      <c r="S24" s="186"/>
      <c r="T24" s="186"/>
      <c r="U24" s="186"/>
      <c r="V24" s="186"/>
    </row>
    <row r="25" outlineLevel="1">
      <c r="A25" s="112"/>
      <c r="B25" s="114"/>
      <c r="C25" s="189" t="str">
        <f>'テンプレート'!C25</f>
        <v>Active</v>
      </c>
      <c r="D25" s="190" t="str">
        <f>'テンプレート'!D25</f>
        <v>Duration</v>
      </c>
      <c r="E25" s="190" t="str">
        <f>'テンプレート'!E25</f>
        <v>Base Damage</v>
      </c>
      <c r="F25" s="191" t="str">
        <f>'テンプレート'!F25</f>
        <v>Damage (1v1)</v>
      </c>
      <c r="G25" s="190" t="str">
        <f>'テンプレート'!G25</f>
        <v>ガード硬直</v>
      </c>
      <c r="H25" s="198" t="str">
        <f>'テンプレート'!H25</f>
        <v>Comment</v>
      </c>
      <c r="I25" s="120"/>
      <c r="J25" s="117"/>
      <c r="K25" s="193" t="str">
        <f>'テンプレート'!K25</f>
        <v>ベクトル</v>
      </c>
      <c r="L25" s="193" t="str">
        <f>'テンプレート'!L25</f>
        <v>KBG (R.E.)</v>
      </c>
      <c r="M25" s="193" t="str">
        <f>'テンプレート'!M25</f>
        <v>BKB (R.A.)</v>
      </c>
      <c r="N25" s="193" t="str">
        <f>'テンプレート'!N25</f>
        <v>FKB (R.F.)</v>
      </c>
      <c r="O25" s="194" t="str">
        <f>'テンプレート'!O25</f>
        <v>盾削り値</v>
      </c>
      <c r="P25" s="193" t="str">
        <f>'テンプレート'!P25</f>
        <v>ﾋｯﾄｽﾄｯﾌﾟ</v>
      </c>
      <c r="Q25" s="194" t="str">
        <f>'テンプレート'!Q25</f>
        <v>ずらし</v>
      </c>
      <c r="R25" s="105"/>
      <c r="S25" s="105"/>
      <c r="T25" s="105"/>
      <c r="U25" s="105"/>
      <c r="V25" s="105"/>
    </row>
    <row r="26" outlineLevel="1">
      <c r="A26" s="195" t="str">
        <f>'テンプレート'!A26</f>
        <v>Jab</v>
      </c>
      <c r="B26" s="196" t="s">
        <v>55</v>
      </c>
      <c r="C26" s="701"/>
      <c r="D26" s="701"/>
      <c r="E26" s="201"/>
      <c r="F26" s="200">
        <f t="shared" ref="F26:F28" si="1">IFERROR(IFS(E26="-","-",LEN(E26)-LEN(SUBSTITUTE(E26,"/",""))=0,MULTIPLY(E26,1.2),LEN(E26)-LEN(SUBSTITUTE(E26,"/",""))=1,MULTIPLY(LEFT(E26,FIND("/",E26)-1),1.2)&amp;"/"&amp;MULTIPLY(MID(E26,FIND("/",E26)+1,10),1.2),LEN(E26)-LEN(SUBSTITUTE(E26,"/",""))=2,MULTIPLY(LEFT(E26,FIND("!",SUBSTITUTE(E26,"/","!",1))-1),1.2)&amp;"/"&amp;MULTIPLY(MID(E26,FIND("!",SUBSTITUTE(E26,"/","!",1))+1,FIND("!",SUBSTITUTE(E26,"/","!",2))-FIND("!",SUBSTITUTE(E26,"/","!",1))-1),1.2)&amp;"/"&amp;MULTIPLY(RIGHT(E26,LEN(E26)-FIND("!",SUBSTITUTE(E26,"/","!",2))),1.2),LEN(E26)-LEN(SUBSTITUTE(E26,"/",""))=3,MULTIPLY(LEFT(E26,FIND("!",SUBSTITUTE(E26,"/","!",1))-1),1.2)&amp;"/"&amp;MULTIPLY(MID(E26,FIND("!",SUBSTITUTE(E26,"/","!",1))+1,FIND("!",SUBSTITUTE(E26,"/","!",2))-FIND("!",SUBSTITUTE(E26,"/","!",1))-1),1.2)&amp;"/"&amp;MULTIPLY(MID(E26,FIND("!",SUBSTITUTE(E26,"/","!",2))+1,FIND("!",SUBSTITUTE(E26,"/","!",3))-FIND("!",SUBSTITUTE(E26,"/","!",2))-1),1.2)&amp;"/"&amp;MULTIPLY(RIGHT(E26,LEN(E26)-FIND("!",SUBSTITUTE(E26,"/","!",3))),1.2),LEN(E26)-LEN(SUBSTITUTE(E26,"/",""))=4,MULTIPLY(LEFT(E26,FIND("!",SUBSTITUTE(E26,"/","!",1))-1),1.2)&amp;"/"&amp;MULTIPLY(MID(E26,FIND("!",SUBSTITUTE(E26,"/","!",1))+1,FIND("!",SUBSTITUTE(E26,"/","!",2))-FIND("!",SUBSTITUTE(E26,"/","!",1))-1),1.2)&amp;"/"&amp;MULTIPLY(MID(E26,FIND("!",SUBSTITUTE(E26,"/","!",2))+1,FIND("!",SUBSTITUTE(E26,"/","!",3))-FIND("!",SUBSTITUTE(E26,"/","!",2))-1),1.2)&amp;"/"&amp;MULTIPLY(MID(E26,FIND("!",SUBSTITUTE(E26,"/","!",3))+1,FIND("!",SUBSTITUTE(E26,"/","!",4))-FIND("!",SUBSTITUTE(E26,"/","!",3))-1),1.2)&amp;"/"&amp;MULTIPLY(RIGHT(E26,LEN(E26)-FIND("!",SUBSTITUTE(E26,"/","!",4))),1.2)),"")</f>
        <v>0</v>
      </c>
      <c r="G26" s="201"/>
      <c r="H26" s="228" t="s">
        <v>6380</v>
      </c>
      <c r="I26" s="120"/>
      <c r="J26" s="117"/>
      <c r="K26" s="200"/>
      <c r="L26" s="203"/>
      <c r="M26" s="204"/>
      <c r="N26" s="204"/>
      <c r="O26" s="205">
        <v>0.0</v>
      </c>
      <c r="P26" s="205">
        <v>1.0</v>
      </c>
      <c r="Q26" s="205">
        <v>1.0</v>
      </c>
      <c r="R26" s="105"/>
      <c r="S26" s="105"/>
      <c r="T26" s="105"/>
      <c r="U26" s="105"/>
      <c r="V26" s="105"/>
    </row>
    <row r="27" outlineLevel="1">
      <c r="A27" s="222"/>
      <c r="B27" s="208" t="s">
        <v>63</v>
      </c>
      <c r="C27" s="820"/>
      <c r="D27" s="820"/>
      <c r="E27" s="210"/>
      <c r="F27" s="200">
        <f t="shared" si="1"/>
        <v>0</v>
      </c>
      <c r="G27" s="210"/>
      <c r="H27" s="228" t="s">
        <v>6381</v>
      </c>
      <c r="I27" s="120"/>
      <c r="J27" s="117"/>
      <c r="K27" s="203"/>
      <c r="L27" s="203"/>
      <c r="M27" s="204"/>
      <c r="N27" s="204"/>
      <c r="O27" s="205">
        <v>0.0</v>
      </c>
      <c r="P27" s="205">
        <v>1.0</v>
      </c>
      <c r="Q27" s="205">
        <v>1.0</v>
      </c>
      <c r="R27" s="105"/>
      <c r="S27" s="105"/>
      <c r="T27" s="105"/>
      <c r="U27" s="105"/>
      <c r="V27" s="105"/>
    </row>
    <row r="28" outlineLevel="1">
      <c r="A28" s="222"/>
      <c r="B28" s="208" t="s">
        <v>94</v>
      </c>
      <c r="C28" s="820"/>
      <c r="D28" s="820"/>
      <c r="E28" s="210"/>
      <c r="F28" s="200">
        <f t="shared" si="1"/>
        <v>0</v>
      </c>
      <c r="G28" s="210"/>
      <c r="H28" s="228"/>
      <c r="I28" s="120"/>
      <c r="J28" s="117"/>
      <c r="K28" s="203"/>
      <c r="L28" s="203"/>
      <c r="M28" s="204"/>
      <c r="N28" s="204"/>
      <c r="O28" s="205">
        <v>0.0</v>
      </c>
      <c r="P28" s="205">
        <v>1.0</v>
      </c>
      <c r="Q28" s="205">
        <v>1.0</v>
      </c>
      <c r="R28" s="105"/>
      <c r="S28" s="105"/>
      <c r="T28" s="105"/>
      <c r="U28" s="105"/>
      <c r="V28" s="105"/>
    </row>
    <row r="29" outlineLevel="1">
      <c r="A29" s="222"/>
      <c r="B29" s="208" t="s">
        <v>680</v>
      </c>
      <c r="C29" s="704"/>
      <c r="D29" s="820"/>
      <c r="E29" s="704"/>
      <c r="F29" s="703"/>
      <c r="G29" s="704"/>
      <c r="H29" s="228"/>
      <c r="I29" s="120"/>
      <c r="J29" s="117"/>
      <c r="K29" s="407"/>
      <c r="L29" s="407"/>
      <c r="M29" s="407"/>
      <c r="N29" s="407"/>
      <c r="O29" s="407"/>
      <c r="P29" s="407"/>
      <c r="Q29" s="407"/>
      <c r="R29" s="105"/>
      <c r="S29" s="105"/>
      <c r="T29" s="105"/>
      <c r="U29" s="105"/>
      <c r="V29" s="105"/>
    </row>
    <row r="30" outlineLevel="1">
      <c r="A30" s="222"/>
      <c r="B30" s="208" t="s">
        <v>681</v>
      </c>
      <c r="C30" s="820"/>
      <c r="D30" s="820"/>
      <c r="E30" s="820"/>
      <c r="F30" s="200">
        <f t="shared" ref="F30:F53" si="2">IFERROR(IFS(E30="-","-",LEN(E30)-LEN(SUBSTITUTE(E30,"/",""))=0,MULTIPLY(E30,1.2),LEN(E30)-LEN(SUBSTITUTE(E30,"/",""))=1,MULTIPLY(LEFT(E30,FIND("/",E30)-1),1.2)&amp;"/"&amp;MULTIPLY(MID(E30,FIND("/",E30)+1,10),1.2),LEN(E30)-LEN(SUBSTITUTE(E30,"/",""))=2,MULTIPLY(LEFT(E30,FIND("!",SUBSTITUTE(E30,"/","!",1))-1),1.2)&amp;"/"&amp;MULTIPLY(MID(E30,FIND("!",SUBSTITUTE(E30,"/","!",1))+1,FIND("!",SUBSTITUTE(E30,"/","!",2))-FIND("!",SUBSTITUTE(E30,"/","!",1))-1),1.2)&amp;"/"&amp;MULTIPLY(RIGHT(E30,LEN(E30)-FIND("!",SUBSTITUTE(E30,"/","!",2))),1.2),LEN(E30)-LEN(SUBSTITUTE(E30,"/",""))=3,MULTIPLY(LEFT(E30,FIND("!",SUBSTITUTE(E30,"/","!",1))-1),1.2)&amp;"/"&amp;MULTIPLY(MID(E30,FIND("!",SUBSTITUTE(E30,"/","!",1))+1,FIND("!",SUBSTITUTE(E30,"/","!",2))-FIND("!",SUBSTITUTE(E30,"/","!",1))-1),1.2)&amp;"/"&amp;MULTIPLY(MID(E30,FIND("!",SUBSTITUTE(E30,"/","!",2))+1,FIND("!",SUBSTITUTE(E30,"/","!",3))-FIND("!",SUBSTITUTE(E30,"/","!",2))-1),1.2)&amp;"/"&amp;MULTIPLY(RIGHT(E30,LEN(E30)-FIND("!",SUBSTITUTE(E30,"/","!",3))),1.2),LEN(E30)-LEN(SUBSTITUTE(E30,"/",""))=4,MULTIPLY(LEFT(E30,FIND("!",SUBSTITUTE(E30,"/","!",1))-1),1.2)&amp;"/"&amp;MULTIPLY(MID(E30,FIND("!",SUBSTITUTE(E30,"/","!",1))+1,FIND("!",SUBSTITUTE(E30,"/","!",2))-FIND("!",SUBSTITUTE(E30,"/","!",1))-1),1.2)&amp;"/"&amp;MULTIPLY(MID(E30,FIND("!",SUBSTITUTE(E30,"/","!",2))+1,FIND("!",SUBSTITUTE(E30,"/","!",3))-FIND("!",SUBSTITUTE(E30,"/","!",2))-1),1.2)&amp;"/"&amp;MULTIPLY(MID(E30,FIND("!",SUBSTITUTE(E30,"/","!",3))+1,FIND("!",SUBSTITUTE(E30,"/","!",4))-FIND("!",SUBSTITUTE(E30,"/","!",3))-1),1.2)&amp;"/"&amp;MULTIPLY(RIGHT(E30,LEN(E30)-FIND("!",SUBSTITUTE(E30,"/","!",4))),1.2)),"")</f>
        <v>0</v>
      </c>
      <c r="G30" s="820"/>
      <c r="H30" s="228"/>
      <c r="I30" s="120"/>
      <c r="J30" s="117"/>
      <c r="K30" s="203"/>
      <c r="L30" s="203"/>
      <c r="M30" s="204"/>
      <c r="N30" s="204"/>
      <c r="O30" s="205">
        <v>0.0</v>
      </c>
      <c r="P30" s="205">
        <v>1.0</v>
      </c>
      <c r="Q30" s="205">
        <v>1.0</v>
      </c>
      <c r="R30" s="105"/>
      <c r="S30" s="105"/>
      <c r="T30" s="105"/>
      <c r="U30" s="105"/>
      <c r="V30" s="105"/>
    </row>
    <row r="31" outlineLevel="1">
      <c r="A31" s="207"/>
      <c r="B31" s="208" t="s">
        <v>685</v>
      </c>
      <c r="C31" s="820"/>
      <c r="D31" s="820"/>
      <c r="E31" s="820"/>
      <c r="F31" s="200">
        <f t="shared" si="2"/>
        <v>0</v>
      </c>
      <c r="G31" s="820"/>
      <c r="H31" s="228"/>
      <c r="I31" s="120"/>
      <c r="J31" s="117"/>
      <c r="K31" s="203"/>
      <c r="L31" s="203"/>
      <c r="M31" s="204"/>
      <c r="N31" s="204"/>
      <c r="O31" s="205">
        <v>0.0</v>
      </c>
      <c r="P31" s="205">
        <v>1.0</v>
      </c>
      <c r="Q31" s="205">
        <v>1.0</v>
      </c>
      <c r="R31" s="105"/>
      <c r="S31" s="105"/>
      <c r="T31" s="105"/>
      <c r="U31" s="105"/>
      <c r="V31" s="105"/>
    </row>
    <row r="32" outlineLevel="1">
      <c r="A32" s="195" t="s">
        <v>72</v>
      </c>
      <c r="B32" s="214"/>
      <c r="C32" s="820"/>
      <c r="D32" s="305"/>
      <c r="E32" s="820"/>
      <c r="F32" s="200">
        <f t="shared" si="2"/>
        <v>0</v>
      </c>
      <c r="G32" s="820"/>
      <c r="H32" s="243"/>
      <c r="I32" s="221"/>
      <c r="J32" s="110"/>
      <c r="K32" s="200"/>
      <c r="L32" s="203"/>
      <c r="M32" s="204"/>
      <c r="N32" s="204"/>
      <c r="O32" s="205">
        <v>0.0</v>
      </c>
      <c r="P32" s="205">
        <v>1.0</v>
      </c>
      <c r="Q32" s="205">
        <v>1.0</v>
      </c>
      <c r="R32" s="105"/>
      <c r="S32" s="105"/>
      <c r="T32" s="105"/>
      <c r="U32" s="105"/>
      <c r="V32" s="105"/>
    </row>
    <row r="33" outlineLevel="1">
      <c r="A33" s="207"/>
      <c r="B33" s="208" t="s">
        <v>76</v>
      </c>
      <c r="C33" s="820"/>
      <c r="D33" s="114"/>
      <c r="E33" s="820"/>
      <c r="F33" s="200">
        <f t="shared" si="2"/>
        <v>0</v>
      </c>
      <c r="G33" s="820"/>
      <c r="H33" s="112"/>
      <c r="I33" s="224"/>
      <c r="J33" s="114"/>
      <c r="K33" s="203"/>
      <c r="L33" s="203"/>
      <c r="M33" s="204"/>
      <c r="N33" s="204"/>
      <c r="O33" s="205">
        <v>0.0</v>
      </c>
      <c r="P33" s="205">
        <v>1.0</v>
      </c>
      <c r="Q33" s="205">
        <v>1.0</v>
      </c>
      <c r="R33" s="105"/>
      <c r="S33" s="105"/>
      <c r="T33" s="105"/>
      <c r="U33" s="105"/>
      <c r="V33" s="105"/>
    </row>
    <row r="34" outlineLevel="1">
      <c r="A34" s="195" t="s">
        <v>82</v>
      </c>
      <c r="B34" s="208"/>
      <c r="C34" s="820"/>
      <c r="D34" s="305"/>
      <c r="E34" s="820"/>
      <c r="F34" s="200">
        <f t="shared" si="2"/>
        <v>0</v>
      </c>
      <c r="G34" s="820"/>
      <c r="H34" s="243"/>
      <c r="I34" s="221"/>
      <c r="J34" s="110"/>
      <c r="K34" s="200"/>
      <c r="L34" s="203"/>
      <c r="M34" s="204"/>
      <c r="N34" s="204"/>
      <c r="O34" s="205">
        <v>0.0</v>
      </c>
      <c r="P34" s="205">
        <v>1.0</v>
      </c>
      <c r="Q34" s="205">
        <v>1.0</v>
      </c>
      <c r="R34" s="105"/>
      <c r="S34" s="105"/>
      <c r="T34" s="105"/>
      <c r="U34" s="105"/>
      <c r="V34" s="105"/>
    </row>
    <row r="35" outlineLevel="1">
      <c r="A35" s="222"/>
      <c r="B35" s="208" t="s">
        <v>76</v>
      </c>
      <c r="C35" s="820"/>
      <c r="D35" s="114"/>
      <c r="E35" s="820"/>
      <c r="F35" s="200">
        <f t="shared" si="2"/>
        <v>0</v>
      </c>
      <c r="G35" s="820"/>
      <c r="H35" s="231"/>
      <c r="J35" s="233"/>
      <c r="K35" s="200"/>
      <c r="L35" s="203"/>
      <c r="M35" s="204"/>
      <c r="N35" s="204"/>
      <c r="O35" s="205">
        <v>0.0</v>
      </c>
      <c r="P35" s="205">
        <v>1.0</v>
      </c>
      <c r="Q35" s="205">
        <v>1.0</v>
      </c>
      <c r="R35" s="105"/>
      <c r="S35" s="105"/>
      <c r="T35" s="105"/>
      <c r="U35" s="105"/>
      <c r="V35" s="105"/>
    </row>
    <row r="36" outlineLevel="1">
      <c r="A36" s="222"/>
      <c r="B36" s="208" t="s">
        <v>83</v>
      </c>
      <c r="C36" s="820"/>
      <c r="D36" s="305"/>
      <c r="E36" s="820"/>
      <c r="F36" s="200">
        <f t="shared" si="2"/>
        <v>0</v>
      </c>
      <c r="G36" s="820"/>
      <c r="H36" s="231"/>
      <c r="J36" s="233"/>
      <c r="K36" s="200"/>
      <c r="L36" s="203"/>
      <c r="M36" s="204"/>
      <c r="N36" s="204"/>
      <c r="O36" s="205">
        <v>0.0</v>
      </c>
      <c r="P36" s="205">
        <v>1.0</v>
      </c>
      <c r="Q36" s="205">
        <v>1.0</v>
      </c>
      <c r="R36" s="105"/>
      <c r="S36" s="105"/>
      <c r="T36" s="105"/>
      <c r="U36" s="105"/>
      <c r="V36" s="105"/>
    </row>
    <row r="37" outlineLevel="1">
      <c r="A37" s="222"/>
      <c r="B37" s="208" t="s">
        <v>6382</v>
      </c>
      <c r="C37" s="820"/>
      <c r="D37" s="114"/>
      <c r="E37" s="820"/>
      <c r="F37" s="200">
        <f t="shared" si="2"/>
        <v>0</v>
      </c>
      <c r="G37" s="820"/>
      <c r="H37" s="231"/>
      <c r="J37" s="233"/>
      <c r="K37" s="203"/>
      <c r="L37" s="203"/>
      <c r="M37" s="204"/>
      <c r="N37" s="204"/>
      <c r="O37" s="205">
        <v>0.0</v>
      </c>
      <c r="P37" s="205">
        <v>1.0</v>
      </c>
      <c r="Q37" s="205">
        <v>1.0</v>
      </c>
      <c r="R37" s="105"/>
      <c r="S37" s="105"/>
      <c r="T37" s="105"/>
      <c r="U37" s="105"/>
      <c r="V37" s="105"/>
    </row>
    <row r="38" outlineLevel="1">
      <c r="A38" s="222"/>
      <c r="B38" s="208" t="s">
        <v>92</v>
      </c>
      <c r="C38" s="820"/>
      <c r="D38" s="305"/>
      <c r="E38" s="820"/>
      <c r="F38" s="200">
        <f t="shared" si="2"/>
        <v>0</v>
      </c>
      <c r="G38" s="820"/>
      <c r="H38" s="231"/>
      <c r="J38" s="233"/>
      <c r="K38" s="203"/>
      <c r="L38" s="203"/>
      <c r="M38" s="204"/>
      <c r="N38" s="204"/>
      <c r="O38" s="205">
        <v>0.0</v>
      </c>
      <c r="P38" s="205">
        <v>1.0</v>
      </c>
      <c r="Q38" s="205">
        <v>1.0</v>
      </c>
      <c r="R38" s="105"/>
      <c r="S38" s="105"/>
      <c r="T38" s="105"/>
      <c r="U38" s="105"/>
      <c r="V38" s="105"/>
    </row>
    <row r="39" outlineLevel="1">
      <c r="A39" s="207"/>
      <c r="B39" s="208" t="s">
        <v>6383</v>
      </c>
      <c r="C39" s="820"/>
      <c r="D39" s="114"/>
      <c r="E39" s="820"/>
      <c r="F39" s="200">
        <f t="shared" si="2"/>
        <v>0</v>
      </c>
      <c r="G39" s="820"/>
      <c r="H39" s="112"/>
      <c r="I39" s="224"/>
      <c r="J39" s="114"/>
      <c r="K39" s="203"/>
      <c r="L39" s="203"/>
      <c r="M39" s="204"/>
      <c r="N39" s="204"/>
      <c r="O39" s="205">
        <v>0.0</v>
      </c>
      <c r="P39" s="205">
        <v>1.0</v>
      </c>
      <c r="Q39" s="205">
        <v>1.0</v>
      </c>
      <c r="R39" s="105"/>
      <c r="S39" s="105"/>
      <c r="T39" s="105"/>
      <c r="U39" s="105"/>
      <c r="V39" s="105"/>
    </row>
    <row r="40" outlineLevel="1">
      <c r="A40" s="195" t="s">
        <v>93</v>
      </c>
      <c r="B40" s="214"/>
      <c r="C40" s="820"/>
      <c r="D40" s="305"/>
      <c r="E40" s="820"/>
      <c r="F40" s="200">
        <f t="shared" si="2"/>
        <v>0</v>
      </c>
      <c r="G40" s="820"/>
      <c r="H40" s="243"/>
      <c r="I40" s="221"/>
      <c r="J40" s="110"/>
      <c r="K40" s="203"/>
      <c r="L40" s="203"/>
      <c r="M40" s="204"/>
      <c r="N40" s="204"/>
      <c r="O40" s="205">
        <v>0.0</v>
      </c>
      <c r="P40" s="205">
        <v>1.0</v>
      </c>
      <c r="Q40" s="205">
        <v>1.0</v>
      </c>
      <c r="R40" s="105"/>
      <c r="S40" s="105"/>
      <c r="T40" s="105"/>
      <c r="U40" s="105"/>
      <c r="V40" s="105"/>
    </row>
    <row r="41" outlineLevel="1">
      <c r="A41" s="207"/>
      <c r="B41" s="208" t="s">
        <v>76</v>
      </c>
      <c r="C41" s="820"/>
      <c r="D41" s="114"/>
      <c r="E41" s="820"/>
      <c r="F41" s="200">
        <f t="shared" si="2"/>
        <v>0</v>
      </c>
      <c r="G41" s="820"/>
      <c r="H41" s="112"/>
      <c r="I41" s="224"/>
      <c r="J41" s="114"/>
      <c r="K41" s="205"/>
      <c r="L41" s="204"/>
      <c r="M41" s="204"/>
      <c r="N41" s="204"/>
      <c r="O41" s="205">
        <v>0.0</v>
      </c>
      <c r="P41" s="205">
        <v>1.0</v>
      </c>
      <c r="Q41" s="205">
        <v>1.0</v>
      </c>
      <c r="R41" s="105"/>
      <c r="S41" s="105"/>
      <c r="T41" s="105"/>
      <c r="U41" s="105"/>
      <c r="V41" s="105"/>
    </row>
    <row r="42" outlineLevel="1">
      <c r="A42" s="195" t="s">
        <v>104</v>
      </c>
      <c r="B42" s="214"/>
      <c r="C42" s="820"/>
      <c r="D42" s="305"/>
      <c r="E42" s="820"/>
      <c r="F42" s="200">
        <f t="shared" si="2"/>
        <v>0</v>
      </c>
      <c r="G42" s="820"/>
      <c r="H42" s="243"/>
      <c r="I42" s="221"/>
      <c r="J42" s="110"/>
      <c r="K42" s="205"/>
      <c r="L42" s="204"/>
      <c r="M42" s="204"/>
      <c r="N42" s="204"/>
      <c r="O42" s="205">
        <v>0.0</v>
      </c>
      <c r="P42" s="205">
        <v>1.0</v>
      </c>
      <c r="Q42" s="205">
        <v>1.0</v>
      </c>
      <c r="R42" s="105"/>
      <c r="S42" s="105"/>
      <c r="T42" s="105"/>
      <c r="U42" s="105"/>
      <c r="V42" s="105"/>
    </row>
    <row r="43" outlineLevel="1">
      <c r="A43" s="207"/>
      <c r="B43" s="208" t="s">
        <v>76</v>
      </c>
      <c r="C43" s="820"/>
      <c r="D43" s="114"/>
      <c r="E43" s="820"/>
      <c r="F43" s="200">
        <f t="shared" si="2"/>
        <v>0</v>
      </c>
      <c r="G43" s="820"/>
      <c r="H43" s="112"/>
      <c r="I43" s="224"/>
      <c r="J43" s="114"/>
      <c r="K43" s="204"/>
      <c r="L43" s="204"/>
      <c r="M43" s="204"/>
      <c r="N43" s="204"/>
      <c r="O43" s="205">
        <v>0.0</v>
      </c>
      <c r="P43" s="205">
        <v>1.0</v>
      </c>
      <c r="Q43" s="205">
        <v>1.0</v>
      </c>
      <c r="R43" s="105"/>
      <c r="S43" s="105"/>
      <c r="T43" s="105"/>
      <c r="U43" s="105"/>
      <c r="V43" s="105"/>
    </row>
    <row r="44" outlineLevel="1">
      <c r="A44" s="195" t="s">
        <v>110</v>
      </c>
      <c r="B44" s="208"/>
      <c r="C44" s="820"/>
      <c r="D44" s="305"/>
      <c r="E44" s="820"/>
      <c r="F44" s="200">
        <f t="shared" si="2"/>
        <v>0</v>
      </c>
      <c r="G44" s="820"/>
      <c r="H44" s="243" t="s">
        <v>6384</v>
      </c>
      <c r="I44" s="221"/>
      <c r="J44" s="110"/>
      <c r="K44" s="203"/>
      <c r="L44" s="203"/>
      <c r="M44" s="204"/>
      <c r="N44" s="204"/>
      <c r="O44" s="205">
        <v>0.0</v>
      </c>
      <c r="P44" s="205">
        <v>1.0</v>
      </c>
      <c r="Q44" s="205">
        <v>1.0</v>
      </c>
      <c r="R44" s="105"/>
      <c r="S44" s="105"/>
      <c r="T44" s="105"/>
      <c r="U44" s="105"/>
      <c r="V44" s="105"/>
    </row>
    <row r="45" outlineLevel="1">
      <c r="A45" s="222"/>
      <c r="B45" s="208" t="s">
        <v>76</v>
      </c>
      <c r="C45" s="820"/>
      <c r="D45" s="114"/>
      <c r="E45" s="820"/>
      <c r="F45" s="200">
        <f t="shared" si="2"/>
        <v>0</v>
      </c>
      <c r="G45" s="820"/>
      <c r="H45" s="231"/>
      <c r="J45" s="233"/>
      <c r="K45" s="203"/>
      <c r="L45" s="203"/>
      <c r="M45" s="204"/>
      <c r="N45" s="204"/>
      <c r="O45" s="205">
        <v>0.0</v>
      </c>
      <c r="P45" s="205">
        <v>1.0</v>
      </c>
      <c r="Q45" s="205">
        <v>1.0</v>
      </c>
      <c r="R45" s="105"/>
      <c r="S45" s="105"/>
      <c r="T45" s="105"/>
      <c r="U45" s="105"/>
      <c r="V45" s="105"/>
    </row>
    <row r="46" outlineLevel="1">
      <c r="A46" s="222"/>
      <c r="B46" s="208" t="s">
        <v>83</v>
      </c>
      <c r="C46" s="820"/>
      <c r="D46" s="305"/>
      <c r="E46" s="820"/>
      <c r="F46" s="200">
        <f t="shared" si="2"/>
        <v>0</v>
      </c>
      <c r="G46" s="820"/>
      <c r="H46" s="231"/>
      <c r="J46" s="233"/>
      <c r="K46" s="203"/>
      <c r="L46" s="203"/>
      <c r="M46" s="204"/>
      <c r="N46" s="204"/>
      <c r="O46" s="205">
        <v>0.0</v>
      </c>
      <c r="P46" s="205">
        <v>1.0</v>
      </c>
      <c r="Q46" s="205">
        <v>1.0</v>
      </c>
      <c r="R46" s="105"/>
      <c r="S46" s="105"/>
      <c r="T46" s="105"/>
      <c r="U46" s="105"/>
      <c r="V46" s="105"/>
    </row>
    <row r="47" outlineLevel="1">
      <c r="A47" s="222"/>
      <c r="B47" s="208" t="s">
        <v>6382</v>
      </c>
      <c r="C47" s="820"/>
      <c r="D47" s="114"/>
      <c r="E47" s="820"/>
      <c r="F47" s="200">
        <f t="shared" si="2"/>
        <v>0</v>
      </c>
      <c r="G47" s="820"/>
      <c r="H47" s="231"/>
      <c r="J47" s="233"/>
      <c r="K47" s="203"/>
      <c r="L47" s="203"/>
      <c r="M47" s="204"/>
      <c r="N47" s="204"/>
      <c r="O47" s="205">
        <v>0.0</v>
      </c>
      <c r="P47" s="205">
        <v>1.0</v>
      </c>
      <c r="Q47" s="205">
        <v>1.0</v>
      </c>
      <c r="R47" s="105"/>
      <c r="S47" s="105"/>
      <c r="T47" s="105"/>
      <c r="U47" s="105"/>
      <c r="V47" s="105"/>
    </row>
    <row r="48" outlineLevel="1">
      <c r="A48" s="222"/>
      <c r="B48" s="208" t="s">
        <v>92</v>
      </c>
      <c r="C48" s="820"/>
      <c r="D48" s="305"/>
      <c r="E48" s="820"/>
      <c r="F48" s="200">
        <f t="shared" si="2"/>
        <v>0</v>
      </c>
      <c r="G48" s="820"/>
      <c r="H48" s="231"/>
      <c r="J48" s="233"/>
      <c r="K48" s="203"/>
      <c r="L48" s="203"/>
      <c r="M48" s="204"/>
      <c r="N48" s="204"/>
      <c r="O48" s="205">
        <v>0.0</v>
      </c>
      <c r="P48" s="205">
        <v>1.0</v>
      </c>
      <c r="Q48" s="205">
        <v>1.0</v>
      </c>
      <c r="R48" s="105"/>
      <c r="S48" s="105"/>
      <c r="T48" s="105"/>
      <c r="U48" s="105"/>
      <c r="V48" s="105"/>
    </row>
    <row r="49" outlineLevel="1">
      <c r="A49" s="207"/>
      <c r="B49" s="208" t="s">
        <v>6383</v>
      </c>
      <c r="C49" s="820"/>
      <c r="D49" s="114"/>
      <c r="E49" s="820"/>
      <c r="F49" s="200">
        <f t="shared" si="2"/>
        <v>0</v>
      </c>
      <c r="G49" s="820"/>
      <c r="H49" s="112"/>
      <c r="I49" s="224"/>
      <c r="J49" s="114"/>
      <c r="K49" s="203"/>
      <c r="L49" s="203"/>
      <c r="M49" s="204"/>
      <c r="N49" s="204"/>
      <c r="O49" s="205">
        <v>0.0</v>
      </c>
      <c r="P49" s="205">
        <v>1.0</v>
      </c>
      <c r="Q49" s="205">
        <v>1.0</v>
      </c>
      <c r="R49" s="105"/>
      <c r="S49" s="105"/>
      <c r="T49" s="105"/>
      <c r="U49" s="105"/>
      <c r="V49" s="105"/>
    </row>
    <row r="50" outlineLevel="1">
      <c r="A50" s="195" t="s">
        <v>119</v>
      </c>
      <c r="B50" s="214"/>
      <c r="C50" s="820"/>
      <c r="D50" s="305"/>
      <c r="E50" s="820"/>
      <c r="F50" s="200">
        <f t="shared" si="2"/>
        <v>0</v>
      </c>
      <c r="G50" s="820"/>
      <c r="H50" s="243" t="s">
        <v>6384</v>
      </c>
      <c r="I50" s="221"/>
      <c r="J50" s="110"/>
      <c r="K50" s="204"/>
      <c r="L50" s="204"/>
      <c r="M50" s="204"/>
      <c r="N50" s="204"/>
      <c r="O50" s="205">
        <v>0.0</v>
      </c>
      <c r="P50" s="205">
        <v>1.0</v>
      </c>
      <c r="Q50" s="205">
        <v>1.0</v>
      </c>
      <c r="R50" s="105"/>
      <c r="S50" s="105"/>
      <c r="T50" s="105"/>
      <c r="U50" s="105"/>
      <c r="V50" s="105"/>
    </row>
    <row r="51" outlineLevel="1">
      <c r="A51" s="207"/>
      <c r="B51" s="208" t="s">
        <v>76</v>
      </c>
      <c r="C51" s="301"/>
      <c r="D51" s="114"/>
      <c r="E51" s="820"/>
      <c r="F51" s="200">
        <f t="shared" si="2"/>
        <v>0</v>
      </c>
      <c r="G51" s="820"/>
      <c r="H51" s="112"/>
      <c r="I51" s="224"/>
      <c r="J51" s="114"/>
      <c r="K51" s="204"/>
      <c r="L51" s="204"/>
      <c r="M51" s="204"/>
      <c r="N51" s="204"/>
      <c r="O51" s="205">
        <v>0.0</v>
      </c>
      <c r="P51" s="205">
        <v>1.0</v>
      </c>
      <c r="Q51" s="205">
        <v>1.0</v>
      </c>
      <c r="R51" s="105"/>
      <c r="S51" s="105"/>
      <c r="T51" s="105"/>
      <c r="U51" s="105"/>
      <c r="V51" s="105"/>
    </row>
    <row r="52" outlineLevel="1">
      <c r="A52" s="195" t="s">
        <v>128</v>
      </c>
      <c r="B52" s="208" t="s">
        <v>170</v>
      </c>
      <c r="C52" s="301"/>
      <c r="D52" s="305"/>
      <c r="E52" s="820"/>
      <c r="F52" s="200">
        <f t="shared" si="2"/>
        <v>0</v>
      </c>
      <c r="G52" s="820"/>
      <c r="H52" s="243" t="s">
        <v>6384</v>
      </c>
      <c r="I52" s="221"/>
      <c r="J52" s="110"/>
      <c r="K52" s="203"/>
      <c r="L52" s="203"/>
      <c r="M52" s="204"/>
      <c r="N52" s="204"/>
      <c r="O52" s="205">
        <v>0.0</v>
      </c>
      <c r="P52" s="205">
        <v>1.0</v>
      </c>
      <c r="Q52" s="205">
        <v>1.0</v>
      </c>
      <c r="R52" s="105"/>
      <c r="S52" s="105"/>
      <c r="T52" s="105"/>
      <c r="U52" s="105"/>
      <c r="V52" s="105"/>
    </row>
    <row r="53" outlineLevel="1">
      <c r="A53" s="207"/>
      <c r="B53" s="208" t="s">
        <v>177</v>
      </c>
      <c r="C53" s="301"/>
      <c r="D53" s="114"/>
      <c r="E53" s="820"/>
      <c r="F53" s="200">
        <f t="shared" si="2"/>
        <v>0</v>
      </c>
      <c r="G53" s="820"/>
      <c r="H53" s="112"/>
      <c r="I53" s="224"/>
      <c r="J53" s="114"/>
      <c r="K53" s="203"/>
      <c r="L53" s="203"/>
      <c r="M53" s="204"/>
      <c r="N53" s="204"/>
      <c r="O53" s="205">
        <v>0.0</v>
      </c>
      <c r="P53" s="205">
        <v>1.0</v>
      </c>
      <c r="Q53" s="205">
        <v>1.0</v>
      </c>
      <c r="R53" s="105"/>
      <c r="S53" s="105"/>
      <c r="T53" s="105"/>
      <c r="U53" s="105"/>
      <c r="V53" s="105"/>
    </row>
    <row r="54">
      <c r="A54" s="180"/>
      <c r="B54" s="246"/>
      <c r="C54" s="180"/>
      <c r="D54" s="180"/>
      <c r="E54" s="180"/>
      <c r="F54" s="248"/>
      <c r="G54" s="248"/>
      <c r="H54" s="180"/>
      <c r="I54" s="180"/>
      <c r="J54" s="180"/>
      <c r="K54" s="180"/>
      <c r="L54" s="180"/>
      <c r="M54" s="180"/>
      <c r="N54" s="180"/>
      <c r="O54" s="180"/>
      <c r="P54" s="180"/>
      <c r="Q54" s="180"/>
      <c r="R54" s="180"/>
      <c r="S54" s="180"/>
      <c r="T54" s="180"/>
      <c r="U54" s="180"/>
      <c r="V54" s="180"/>
    </row>
    <row r="55">
      <c r="A55" s="250" t="str">
        <f>'テンプレート'!A55</f>
        <v>Aerial Attacks</v>
      </c>
      <c r="B55" s="110"/>
      <c r="C55" s="251"/>
      <c r="D55" s="251"/>
      <c r="E55" s="251"/>
      <c r="F55" s="253"/>
      <c r="G55" s="251"/>
      <c r="H55" s="253"/>
      <c r="I55" s="253"/>
      <c r="J55" s="254"/>
      <c r="K55" s="253"/>
      <c r="L55" s="253"/>
      <c r="M55" s="253"/>
      <c r="N55" s="253"/>
      <c r="O55" s="253"/>
      <c r="P55" s="253"/>
      <c r="Q55" s="253"/>
      <c r="R55" s="253"/>
      <c r="S55" s="253"/>
      <c r="T55" s="253"/>
      <c r="U55" s="253"/>
      <c r="V55" s="253"/>
    </row>
    <row r="56" outlineLevel="1">
      <c r="A56" s="112"/>
      <c r="B56" s="114"/>
      <c r="C56" s="256" t="str">
        <f>'テンプレート'!C56</f>
        <v>Active</v>
      </c>
      <c r="D56" s="257" t="str">
        <f>'テンプレート'!D56</f>
        <v>Duration</v>
      </c>
      <c r="E56" s="256" t="str">
        <f>'テンプレート'!E56</f>
        <v>Base Damage</v>
      </c>
      <c r="F56" s="259" t="str">
        <f>'テンプレート'!F56</f>
        <v>Damage (1v1)</v>
      </c>
      <c r="G56" s="259" t="str">
        <f>'テンプレート'!G56</f>
        <v>SH (1v1)</v>
      </c>
      <c r="H56" s="260" t="str">
        <f>'テンプレート'!H56</f>
        <v>ガード硬直</v>
      </c>
      <c r="I56" s="259" t="str">
        <f>'テンプレート'!I56</f>
        <v>Landing Lag</v>
      </c>
      <c r="J56" s="3330" t="str">
        <f>'テンプレート'!J56</f>
        <v>Non-Autocancel</v>
      </c>
      <c r="K56" s="259" t="str">
        <f>'テンプレート'!K56</f>
        <v>ベクトル</v>
      </c>
      <c r="L56" s="259" t="str">
        <f>'テンプレート'!L56</f>
        <v>KBG (R.E.)</v>
      </c>
      <c r="M56" s="259" t="str">
        <f>'テンプレート'!M56</f>
        <v>BKB (R.A.)</v>
      </c>
      <c r="N56" s="259" t="str">
        <f>'テンプレート'!N56</f>
        <v>FKB (R.F.)</v>
      </c>
      <c r="O56" s="262" t="str">
        <f>'テンプレート'!O56</f>
        <v>盾削り値</v>
      </c>
      <c r="P56" s="259" t="str">
        <f>'テンプレート'!P56</f>
        <v>ﾋｯﾄｽﾄｯﾌﾟ</v>
      </c>
      <c r="Q56" s="262" t="str">
        <f>'テンプレート'!Q56</f>
        <v>ずらし</v>
      </c>
      <c r="R56" s="263" t="str">
        <f>'テンプレート'!R56</f>
        <v>Comment</v>
      </c>
      <c r="S56" s="120"/>
      <c r="T56" s="120"/>
      <c r="U56" s="120"/>
      <c r="V56" s="120"/>
    </row>
    <row r="57" outlineLevel="1">
      <c r="A57" s="265" t="s">
        <v>187</v>
      </c>
      <c r="B57" s="267"/>
      <c r="C57" s="199"/>
      <c r="D57" s="305" t="str">
        <f t="array" ref="D57">INDEX('Aerial Attacks'!$D$3:$AB$109, MATCH($A$1,'Aerial Attacks'!$A$3:$A$109,0), MATCH(A57,'Aerial Attacks'!$D$2:$L$2,0))</f>
        <v>#N/A</v>
      </c>
      <c r="E57" s="271" t="s">
        <v>429</v>
      </c>
      <c r="F57" s="273">
        <f t="shared" ref="F57:F69" si="3">IFERROR(IFS(E57="-","-",LEN(E57)-LEN(SUBSTITUTE(E57,"/",""))=0,MULTIPLY(E57,1.2),LEN(E57)-LEN(SUBSTITUTE(E57,"/",""))=1,MULTIPLY(LEFT(E57,FIND("/",E57)-1),1.2)&amp;"/"&amp;MULTIPLY(MID(E57,FIND("/",E57)+1,10),1.2),LEN(E57)-LEN(SUBSTITUTE(E57,"/",""))=2,MULTIPLY(LEFT(E57,FIND("!",SUBSTITUTE(E57,"/","!",1))-1),1.2)&amp;"/"&amp;MULTIPLY(MID(E57,FIND("!",SUBSTITUTE(E57,"/","!",1))+1,FIND("!",SUBSTITUTE(E57,"/","!",2))-FIND("!",SUBSTITUTE(E57,"/","!",1))-1),1.2)&amp;"/"&amp;MULTIPLY(RIGHT(E57,LEN(E57)-FIND("!",SUBSTITUTE(E57,"/","!",2))),1.2),LEN(E57)-LEN(SUBSTITUTE(E57,"/",""))=3,MULTIPLY(LEFT(E57,FIND("!",SUBSTITUTE(E57,"/","!",1))-1),1.2)&amp;"/"&amp;MULTIPLY(MID(E57,FIND("!",SUBSTITUTE(E57,"/","!",1))+1,FIND("!",SUBSTITUTE(E57,"/","!",2))-FIND("!",SUBSTITUTE(E57,"/","!",1))-1),1.2)&amp;"/"&amp;MULTIPLY(MID(E57,FIND("!",SUBSTITUTE(E57,"/","!",2))+1,FIND("!",SUBSTITUTE(E57,"/","!",3))-FIND("!",SUBSTITUTE(E57,"/","!",2))-1),1.2)&amp;"/"&amp;MULTIPLY(RIGHT(E57,LEN(E57)-FIND("!",SUBSTITUTE(E57,"/","!",3))),1.2),LEN(E57)-LEN(SUBSTITUTE(E57,"/",""))=4,MULTIPLY(LEFT(E57,FIND("!",SUBSTITUTE(E57,"/","!",1))-1),1.2)&amp;"/"&amp;MULTIPLY(MID(E57,FIND("!",SUBSTITUTE(E57,"/","!",1))+1,FIND("!",SUBSTITUTE(E57,"/","!",2))-FIND("!",SUBSTITUTE(E57,"/","!",1))-1),1.2)&amp;"/"&amp;MULTIPLY(MID(E57,FIND("!",SUBSTITUTE(E57,"/","!",2))+1,FIND("!",SUBSTITUTE(E57,"/","!",3))-FIND("!",SUBSTITUTE(E57,"/","!",2))-1),1.2)&amp;"/"&amp;MULTIPLY(MID(E57,FIND("!",SUBSTITUTE(E57,"/","!",3))+1,FIND("!",SUBSTITUTE(E57,"/","!",4))-FIND("!",SUBSTITUTE(E57,"/","!",3))-1),1.2)&amp;"/"&amp;MULTIPLY(RIGHT(E57,LEN(E57)-FIND("!",SUBSTITUTE(E57,"/","!",4))),1.2)),"")</f>
        <v>1.2</v>
      </c>
      <c r="G57" s="273">
        <f t="shared" ref="G57:G69" si="4">IFERROR(IFS(E57="-","-",LEN(E57)-LEN(SUBSTITUTE(E57,"/",""))=0,MULTIPLY(E57,1.02),LEN(E57)-LEN(SUBSTITUTE(E57,"/",""))=1,MULTIPLY(LEFT(E57,FIND("/",E57)-1),1.02)&amp;"/"&amp;MULTIPLY(MID(E57,FIND("/",E57)+1,10),1.02),LEN(E57)-LEN(SUBSTITUTE(E57,"/",""))=2,MULTIPLY(LEFT(E57,FIND("!",SUBSTITUTE(E57,"/","!",1))-1),1.02)&amp;"/"&amp;MULTIPLY(MID(E57,FIND("!",SUBSTITUTE(E57,"/","!",1))+1,FIND("!",SUBSTITUTE(E57,"/","!",2))-FIND("!",SUBSTITUTE(E57,"/","!",1))-1),1.02)&amp;"/"&amp;MULTIPLY(RIGHT(E57,LEN(E57)-FIND("!",SUBSTITUTE(E57,"/","!",2))),1.02),LEN(E57)-LEN(SUBSTITUTE(E57,"/",""))=3,MULTIPLY(LEFT(E57,FIND("!",SUBSTITUTE(E57,"/","!",1))-1),1.02)&amp;"/"&amp;MULTIPLY(MID(E57,FIND("!",SUBSTITUTE(E57,"/","!",1))+1,FIND("!",SUBSTITUTE(E57,"/","!",2))-FIND("!",SUBSTITUTE(E57,"/","!",1))-1),1.02)&amp;"/"&amp;MULTIPLY(MID(E57,FIND("!",SUBSTITUTE(E57,"/","!",2))+1,FIND("!",SUBSTITUTE(E57,"/","!",3))-FIND("!",SUBSTITUTE(E57,"/","!",2))-1),1.02)&amp;"/"&amp;MULTIPLY(RIGHT(E57,LEN(E57)-FIND("!",SUBSTITUTE(E57,"/","!",3))),1.02),LEN(E57)-LEN(SUBSTITUTE(E57,"/",""))=4,MULTIPLY(LEFT(E57,FIND("!",SUBSTITUTE(E57,"/","!",1))-1),1.02)&amp;"/"&amp;MULTIPLY(MID(E57,FIND("!",SUBSTITUTE(E57,"/","!",1))+1,FIND("!",SUBSTITUTE(E57,"/","!",2))-FIND("!",SUBSTITUTE(E57,"/","!",1))-1),1.02)&amp;"/"&amp;MULTIPLY(MID(E57,FIND("!",SUBSTITUTE(E57,"/","!",2))+1,FIND("!",SUBSTITUTE(E57,"/","!",3))-FIND("!",SUBSTITUTE(E57,"/","!",2))-1),1.02)&amp;"/"&amp;MULTIPLY(MID(E57,FIND("!",SUBSTITUTE(E57,"/","!",3))+1,FIND("!",SUBSTITUTE(E57,"/","!",4))-FIND("!",SUBSTITUTE(E57,"/","!",3))-1),1.02)&amp;"/"&amp;MULTIPLY(RIGHT(E57,LEN(E57)-FIND("!",SUBSTITUTE(E57,"/","!",4))),1.02)),"")</f>
        <v>1.02</v>
      </c>
      <c r="H57" s="200"/>
      <c r="I57" s="305" t="str">
        <f t="array" ref="I57">INDEX('Aerial Attacks'!$O$3:$AB$109, MATCH($A$1,'Aerial Attacks'!$A$3:$A$109,0), MATCH(A57,'Aerial Attacks'!$O$2:$S$2,0))</f>
        <v>5</v>
      </c>
      <c r="J57" s="305" t="str">
        <f t="array" ref="J57">INDEX('Aerial Attacks'!$T$3:$AB$109, MATCH($A$1,'Aerial Attacks'!$A$3:$A$109,0), MATCH(A57,'Aerial Attacks'!$T$2:$X$2,0))</f>
        <v/>
      </c>
      <c r="K57" s="200"/>
      <c r="L57" s="203"/>
      <c r="M57" s="204"/>
      <c r="N57" s="204"/>
      <c r="O57" s="205">
        <v>0.0</v>
      </c>
      <c r="P57" s="205">
        <v>1.0</v>
      </c>
      <c r="Q57" s="205">
        <v>1.0</v>
      </c>
      <c r="R57" s="579"/>
      <c r="S57" s="221"/>
      <c r="T57" s="221"/>
      <c r="U57" s="221"/>
      <c r="V57" s="110"/>
    </row>
    <row r="58" outlineLevel="1">
      <c r="A58" s="207"/>
      <c r="B58" s="267" t="s">
        <v>76</v>
      </c>
      <c r="C58" s="199"/>
      <c r="D58" s="114"/>
      <c r="E58" s="199" t="s">
        <v>6385</v>
      </c>
      <c r="F58" s="200" t="str">
        <f t="shared" si="3"/>
        <v>1.8/3.6</v>
      </c>
      <c r="G58" s="200" t="str">
        <f t="shared" si="4"/>
        <v>1.53/3.06</v>
      </c>
      <c r="H58" s="200"/>
      <c r="I58" s="114"/>
      <c r="J58" s="114"/>
      <c r="K58" s="200"/>
      <c r="L58" s="203"/>
      <c r="M58" s="204"/>
      <c r="N58" s="204"/>
      <c r="O58" s="205">
        <v>0.0</v>
      </c>
      <c r="P58" s="205">
        <v>1.0</v>
      </c>
      <c r="Q58" s="205">
        <v>1.0</v>
      </c>
      <c r="R58" s="112"/>
      <c r="S58" s="224"/>
      <c r="T58" s="224"/>
      <c r="U58" s="224"/>
      <c r="V58" s="114"/>
    </row>
    <row r="59" outlineLevel="1">
      <c r="A59" s="265" t="s">
        <v>219</v>
      </c>
      <c r="B59" s="267"/>
      <c r="C59" s="199"/>
      <c r="D59" s="305" t="str">
        <f t="array" ref="D59">INDEX('Aerial Attacks'!$D$3:$AB$109, MATCH($A$1,'Aerial Attacks'!$A$3:$A$109,0), MATCH(A59,'Aerial Attacks'!$D$2:$L$2,0))</f>
        <v>#N/A</v>
      </c>
      <c r="E59" s="199"/>
      <c r="F59" s="200">
        <f t="shared" si="3"/>
        <v>0</v>
      </c>
      <c r="G59" s="200">
        <f t="shared" si="4"/>
        <v>0</v>
      </c>
      <c r="H59" s="200"/>
      <c r="I59" s="305" t="str">
        <f t="array" ref="I59">INDEX('Aerial Attacks'!$O$3:$AB$109, MATCH($A$1,'Aerial Attacks'!$A$3:$A$109,0), MATCH(A59,'Aerial Attacks'!$O$2:$S$2,0))</f>
        <v>12</v>
      </c>
      <c r="J59" s="305" t="str">
        <f t="array" ref="J59">INDEX('Aerial Attacks'!$T$3:$AB$109, MATCH($A$1,'Aerial Attacks'!$A$3:$A$109,0), MATCH(A59,'Aerial Attacks'!$T$2:$X$2,0))</f>
        <v/>
      </c>
      <c r="K59" s="200"/>
      <c r="L59" s="203"/>
      <c r="M59" s="204"/>
      <c r="N59" s="204"/>
      <c r="O59" s="205">
        <v>0.0</v>
      </c>
      <c r="P59" s="205">
        <v>1.0</v>
      </c>
      <c r="Q59" s="205">
        <v>1.0</v>
      </c>
      <c r="R59" s="579"/>
      <c r="S59" s="221"/>
      <c r="T59" s="221"/>
      <c r="U59" s="221"/>
      <c r="V59" s="110"/>
    </row>
    <row r="60" outlineLevel="1">
      <c r="A60" s="207"/>
      <c r="B60" s="267" t="s">
        <v>76</v>
      </c>
      <c r="C60" s="199"/>
      <c r="D60" s="114"/>
      <c r="E60" s="199"/>
      <c r="F60" s="200">
        <f t="shared" si="3"/>
        <v>0</v>
      </c>
      <c r="G60" s="200">
        <f t="shared" si="4"/>
        <v>0</v>
      </c>
      <c r="H60" s="200"/>
      <c r="I60" s="114"/>
      <c r="J60" s="114"/>
      <c r="K60" s="200"/>
      <c r="L60" s="203"/>
      <c r="M60" s="204"/>
      <c r="N60" s="204"/>
      <c r="O60" s="205">
        <v>0.0</v>
      </c>
      <c r="P60" s="205">
        <v>1.0</v>
      </c>
      <c r="Q60" s="205">
        <v>1.0</v>
      </c>
      <c r="R60" s="112"/>
      <c r="S60" s="224"/>
      <c r="T60" s="224"/>
      <c r="U60" s="224"/>
      <c r="V60" s="114"/>
    </row>
    <row r="61" outlineLevel="1">
      <c r="A61" s="265" t="s">
        <v>260</v>
      </c>
      <c r="B61" s="267"/>
      <c r="C61" s="199"/>
      <c r="D61" s="305" t="str">
        <f t="array" ref="D61">INDEX('Aerial Attacks'!$D$3:$AB$109, MATCH($A$1,'Aerial Attacks'!$A$3:$A$109,0), MATCH(A61,'Aerial Attacks'!$D$2:$L$2,0))</f>
        <v>#N/A</v>
      </c>
      <c r="E61" s="199"/>
      <c r="F61" s="200">
        <f t="shared" si="3"/>
        <v>0</v>
      </c>
      <c r="G61" s="200">
        <f t="shared" si="4"/>
        <v>0</v>
      </c>
      <c r="H61" s="200"/>
      <c r="I61" s="305">
        <f t="array" ref="I61">INDEX('Aerial Attacks'!$O$3:$AB$109, MATCH($A$1,'Aerial Attacks'!$A$3:$A$109,0), MATCH(A61,'Aerial Attacks'!$O$2:$S$2,0))</f>
        <v>6</v>
      </c>
      <c r="J61" s="305" t="str">
        <f t="array" ref="J61">INDEX('Aerial Attacks'!$T$3:$AB$109, MATCH($A$1,'Aerial Attacks'!$A$3:$A$109,0), MATCH(A61,'Aerial Attacks'!$T$2:$X$2,0))</f>
        <v/>
      </c>
      <c r="K61" s="200"/>
      <c r="L61" s="203"/>
      <c r="M61" s="204"/>
      <c r="N61" s="204"/>
      <c r="O61" s="205">
        <v>0.0</v>
      </c>
      <c r="P61" s="205">
        <v>1.0</v>
      </c>
      <c r="Q61" s="205">
        <v>1.0</v>
      </c>
      <c r="R61" s="579"/>
      <c r="S61" s="221"/>
      <c r="T61" s="221"/>
      <c r="U61" s="221"/>
      <c r="V61" s="110"/>
    </row>
    <row r="62" outlineLevel="1">
      <c r="A62" s="207"/>
      <c r="B62" s="267" t="s">
        <v>76</v>
      </c>
      <c r="C62" s="199"/>
      <c r="D62" s="114"/>
      <c r="E62" s="199"/>
      <c r="F62" s="200">
        <f t="shared" si="3"/>
        <v>0</v>
      </c>
      <c r="G62" s="200">
        <f t="shared" si="4"/>
        <v>0</v>
      </c>
      <c r="H62" s="200"/>
      <c r="I62" s="114"/>
      <c r="J62" s="114"/>
      <c r="K62" s="200"/>
      <c r="L62" s="203"/>
      <c r="M62" s="204"/>
      <c r="N62" s="204"/>
      <c r="O62" s="205">
        <v>0.0</v>
      </c>
      <c r="P62" s="205">
        <v>1.0</v>
      </c>
      <c r="Q62" s="205">
        <v>1.0</v>
      </c>
      <c r="R62" s="112"/>
      <c r="S62" s="224"/>
      <c r="T62" s="224"/>
      <c r="U62" s="224"/>
      <c r="V62" s="114"/>
    </row>
    <row r="63" outlineLevel="1">
      <c r="A63" s="265" t="s">
        <v>271</v>
      </c>
      <c r="B63" s="267"/>
      <c r="C63" s="199"/>
      <c r="D63" s="305" t="str">
        <f t="array" ref="D63">INDEX('Aerial Attacks'!$D$3:$AB$109, MATCH($A$1,'Aerial Attacks'!$A$3:$A$109,0), MATCH(A63,'Aerial Attacks'!$D$2:$L$2,0))</f>
        <v>#N/A</v>
      </c>
      <c r="E63" s="199"/>
      <c r="F63" s="200">
        <f t="shared" si="3"/>
        <v>0</v>
      </c>
      <c r="G63" s="200">
        <f t="shared" si="4"/>
        <v>0</v>
      </c>
      <c r="H63" s="200"/>
      <c r="I63" s="305" t="str">
        <f t="array" ref="I63">INDEX('Aerial Attacks'!$O$3:$AB$109, MATCH($A$1,'Aerial Attacks'!$A$3:$A$109,0), MATCH(A63,'Aerial Attacks'!$O$2:$S$2,0))</f>
        <v>6</v>
      </c>
      <c r="J63" s="305" t="str">
        <f t="array" ref="J63">INDEX('Aerial Attacks'!$T$3:$AB$109, MATCH($A$1,'Aerial Attacks'!$A$3:$A$109,0), MATCH(A63,'Aerial Attacks'!$T$2:$X$2,0))</f>
        <v/>
      </c>
      <c r="K63" s="203"/>
      <c r="L63" s="203"/>
      <c r="M63" s="204"/>
      <c r="N63" s="204"/>
      <c r="O63" s="205">
        <v>0.0</v>
      </c>
      <c r="P63" s="205">
        <v>1.0</v>
      </c>
      <c r="Q63" s="205">
        <v>1.0</v>
      </c>
      <c r="R63" s="579"/>
      <c r="S63" s="221"/>
      <c r="T63" s="221"/>
      <c r="U63" s="221"/>
      <c r="V63" s="110"/>
    </row>
    <row r="64" outlineLevel="1">
      <c r="A64" s="207"/>
      <c r="B64" s="267" t="s">
        <v>76</v>
      </c>
      <c r="C64" s="199"/>
      <c r="D64" s="114"/>
      <c r="E64" s="199"/>
      <c r="F64" s="200">
        <f t="shared" si="3"/>
        <v>0</v>
      </c>
      <c r="G64" s="200">
        <f t="shared" si="4"/>
        <v>0</v>
      </c>
      <c r="H64" s="200"/>
      <c r="I64" s="114"/>
      <c r="J64" s="114"/>
      <c r="K64" s="203"/>
      <c r="L64" s="203"/>
      <c r="M64" s="204"/>
      <c r="N64" s="204"/>
      <c r="O64" s="205">
        <v>0.0</v>
      </c>
      <c r="P64" s="205">
        <v>1.0</v>
      </c>
      <c r="Q64" s="205">
        <v>1.0</v>
      </c>
      <c r="R64" s="112"/>
      <c r="S64" s="224"/>
      <c r="T64" s="224"/>
      <c r="U64" s="224"/>
      <c r="V64" s="114"/>
    </row>
    <row r="65" outlineLevel="1">
      <c r="A65" s="265" t="s">
        <v>283</v>
      </c>
      <c r="B65" s="267"/>
      <c r="C65" s="199"/>
      <c r="D65" s="305" t="str">
        <f t="array" ref="D65">INDEX('Aerial Attacks'!$D$3:$AB$109, MATCH($A$1,'Aerial Attacks'!$A$3:$A$109,0), MATCH(A65,'Aerial Attacks'!$D$2:$L$2,0))</f>
        <v>#N/A</v>
      </c>
      <c r="E65" s="199"/>
      <c r="F65" s="200">
        <f t="shared" si="3"/>
        <v>0</v>
      </c>
      <c r="G65" s="200">
        <f t="shared" si="4"/>
        <v>0</v>
      </c>
      <c r="H65" s="200"/>
      <c r="I65" s="305">
        <f t="array" ref="I65">INDEX('Aerial Attacks'!$O$3:$AB$109, MATCH($A$1,'Aerial Attacks'!$A$3:$A$109,0), MATCH(A65,'Aerial Attacks'!$O$2:$S$2,0))</f>
        <v>10</v>
      </c>
      <c r="J65" s="305" t="str">
        <f t="array" ref="J65">INDEX('Aerial Attacks'!$T$3:$AB$109, MATCH($A$1,'Aerial Attacks'!$A$3:$A$109,0), MATCH(A65,'Aerial Attacks'!$T$2:$X$2,0))</f>
        <v/>
      </c>
      <c r="K65" s="203"/>
      <c r="L65" s="203"/>
      <c r="M65" s="204"/>
      <c r="N65" s="204"/>
      <c r="O65" s="205">
        <v>0.0</v>
      </c>
      <c r="P65" s="205">
        <v>1.0</v>
      </c>
      <c r="Q65" s="205">
        <v>1.0</v>
      </c>
      <c r="R65" s="243"/>
      <c r="S65" s="221"/>
      <c r="T65" s="221"/>
      <c r="U65" s="221"/>
      <c r="V65" s="110"/>
    </row>
    <row r="66" outlineLevel="1">
      <c r="A66" s="222"/>
      <c r="B66" s="267" t="s">
        <v>76</v>
      </c>
      <c r="C66" s="199"/>
      <c r="D66" s="233"/>
      <c r="E66" s="199"/>
      <c r="F66" s="200">
        <f t="shared" si="3"/>
        <v>0</v>
      </c>
      <c r="G66" s="200">
        <f t="shared" si="4"/>
        <v>0</v>
      </c>
      <c r="H66" s="200"/>
      <c r="I66" s="233"/>
      <c r="J66" s="233"/>
      <c r="K66" s="203"/>
      <c r="L66" s="203"/>
      <c r="M66" s="204"/>
      <c r="N66" s="204"/>
      <c r="O66" s="205">
        <v>0.0</v>
      </c>
      <c r="P66" s="205">
        <v>1.0</v>
      </c>
      <c r="Q66" s="205">
        <v>1.0</v>
      </c>
      <c r="R66" s="231"/>
      <c r="V66" s="233"/>
    </row>
    <row r="67" outlineLevel="1">
      <c r="A67" s="207"/>
      <c r="B67" s="267" t="s">
        <v>301</v>
      </c>
      <c r="C67" s="199"/>
      <c r="D67" s="114"/>
      <c r="E67" s="199"/>
      <c r="F67" s="200">
        <f t="shared" si="3"/>
        <v>0</v>
      </c>
      <c r="G67" s="200">
        <f t="shared" si="4"/>
        <v>0</v>
      </c>
      <c r="H67" s="200"/>
      <c r="I67" s="114"/>
      <c r="J67" s="114"/>
      <c r="K67" s="203"/>
      <c r="L67" s="203"/>
      <c r="M67" s="204"/>
      <c r="N67" s="204"/>
      <c r="O67" s="205">
        <v>0.0</v>
      </c>
      <c r="P67" s="205">
        <v>1.0</v>
      </c>
      <c r="Q67" s="205">
        <v>1.0</v>
      </c>
      <c r="R67" s="112"/>
      <c r="S67" s="224"/>
      <c r="T67" s="224"/>
      <c r="U67" s="224"/>
      <c r="V67" s="114"/>
    </row>
    <row r="68" outlineLevel="1">
      <c r="A68" s="265" t="s">
        <v>591</v>
      </c>
      <c r="B68" s="267" t="s">
        <v>170</v>
      </c>
      <c r="C68" s="199"/>
      <c r="D68" s="305" t="str">
        <f t="array" ref="D68">INDEX('Aerial Attacks'!$D$3:$AB$109, MATCH($A$1,'Aerial Attacks'!$A$3:$A$109,0), MATCH(A68,'Aerial Attacks'!$D$2:$N$2,0))</f>
        <v>#N/A</v>
      </c>
      <c r="E68" s="199"/>
      <c r="F68" s="200">
        <f t="shared" si="3"/>
        <v>0</v>
      </c>
      <c r="G68" s="200">
        <f t="shared" si="4"/>
        <v>0</v>
      </c>
      <c r="H68" s="200"/>
      <c r="I68" s="344">
        <v>8.0</v>
      </c>
      <c r="J68" s="583"/>
      <c r="K68" s="203"/>
      <c r="L68" s="203"/>
      <c r="M68" s="204"/>
      <c r="N68" s="204"/>
      <c r="O68" s="205">
        <v>0.0</v>
      </c>
      <c r="P68" s="205">
        <v>1.0</v>
      </c>
      <c r="Q68" s="205">
        <v>1.0</v>
      </c>
      <c r="R68" s="579"/>
      <c r="S68" s="221"/>
      <c r="T68" s="221"/>
      <c r="U68" s="221"/>
      <c r="V68" s="110"/>
    </row>
    <row r="69" outlineLevel="1">
      <c r="A69" s="207"/>
      <c r="B69" s="267" t="s">
        <v>177</v>
      </c>
      <c r="C69" s="199"/>
      <c r="D69" s="114"/>
      <c r="E69" s="199"/>
      <c r="F69" s="200">
        <f t="shared" si="3"/>
        <v>0</v>
      </c>
      <c r="G69" s="200">
        <f t="shared" si="4"/>
        <v>0</v>
      </c>
      <c r="H69" s="200"/>
      <c r="I69" s="207"/>
      <c r="J69" s="207"/>
      <c r="K69" s="203"/>
      <c r="L69" s="203"/>
      <c r="M69" s="204"/>
      <c r="N69" s="204"/>
      <c r="O69" s="205">
        <v>0.0</v>
      </c>
      <c r="P69" s="205">
        <v>1.0</v>
      </c>
      <c r="Q69" s="205">
        <v>1.0</v>
      </c>
      <c r="R69" s="112"/>
      <c r="S69" s="224"/>
      <c r="T69" s="224"/>
      <c r="U69" s="224"/>
      <c r="V69" s="114"/>
    </row>
    <row r="70">
      <c r="A70" s="312"/>
      <c r="B70" s="315"/>
      <c r="C70" s="317"/>
      <c r="D70" s="317"/>
      <c r="E70" s="318"/>
      <c r="F70" s="318"/>
      <c r="G70" s="318"/>
      <c r="H70" s="319"/>
      <c r="I70" s="319"/>
      <c r="J70" s="320"/>
      <c r="K70" s="320"/>
      <c r="L70" s="320"/>
      <c r="M70" s="320"/>
      <c r="N70" s="320"/>
      <c r="O70" s="320"/>
      <c r="P70" s="320"/>
      <c r="Q70" s="180"/>
      <c r="R70" s="180"/>
      <c r="S70" s="180"/>
      <c r="T70" s="180"/>
      <c r="U70" s="180"/>
      <c r="V70" s="180"/>
    </row>
    <row r="71">
      <c r="A71" s="322" t="str">
        <f>'テンプレート'!A71</f>
        <v>Special Moves</v>
      </c>
      <c r="B71" s="117"/>
      <c r="C71" s="317"/>
      <c r="D71" s="317"/>
      <c r="E71" s="318"/>
      <c r="F71" s="318"/>
      <c r="G71" s="318"/>
      <c r="H71" s="319"/>
      <c r="I71" s="319"/>
      <c r="J71" s="320"/>
      <c r="K71" s="320"/>
      <c r="L71" s="320"/>
      <c r="M71" s="320"/>
      <c r="N71" s="320"/>
      <c r="O71" s="320"/>
      <c r="P71" s="320"/>
      <c r="Q71" s="180"/>
      <c r="R71" s="180"/>
      <c r="S71" s="180"/>
      <c r="T71" s="180"/>
      <c r="U71" s="180"/>
      <c r="V71" s="180"/>
    </row>
    <row r="72" outlineLevel="1">
      <c r="A72" s="324" t="str">
        <f>"NB ("&amp;VLOOKUP($A$1,Fighters!$A$2:$AI$81,15,FALSE)&amp;")"</f>
        <v>NB (スプラシューター)</v>
      </c>
      <c r="B72" s="117"/>
      <c r="C72" s="327" t="str">
        <f>'テンプレート'!C72</f>
        <v>Active</v>
      </c>
      <c r="D72" s="327" t="str">
        <f>'テンプレート'!D72</f>
        <v>Duration</v>
      </c>
      <c r="E72" s="328" t="str">
        <f>'テンプレート'!E72</f>
        <v>Base Damage</v>
      </c>
      <c r="F72" s="329" t="str">
        <f>'テンプレート'!F72</f>
        <v>Damage (1v1)</v>
      </c>
      <c r="G72" s="328" t="str">
        <f>'テンプレート'!G72</f>
        <v>ガード硬直</v>
      </c>
      <c r="H72" s="331" t="str">
        <f>'テンプレート'!H72</f>
        <v>Comment</v>
      </c>
      <c r="I72" s="120"/>
      <c r="J72" s="117"/>
      <c r="K72" s="333" t="str">
        <f>'テンプレート'!K72</f>
        <v>ベクトル</v>
      </c>
      <c r="L72" s="333" t="str">
        <f>'テンプレート'!L72</f>
        <v>KBG (R.E.)</v>
      </c>
      <c r="M72" s="333" t="str">
        <f>'テンプレート'!M72</f>
        <v>BKB (R.A.)</v>
      </c>
      <c r="N72" s="333" t="str">
        <f>'テンプレート'!N72</f>
        <v>FKB (R.F.)</v>
      </c>
      <c r="O72" s="334" t="str">
        <f>'テンプレート'!O72</f>
        <v>盾削り値</v>
      </c>
      <c r="P72" s="333" t="str">
        <f>'テンプレート'!P72</f>
        <v>ﾋｯﾄｽﾄｯﾌﾟ</v>
      </c>
      <c r="Q72" s="334" t="str">
        <f>'テンプレート'!Q72</f>
        <v>ずらし</v>
      </c>
      <c r="R72" s="333" t="str">
        <f>'テンプレート'!R72</f>
        <v>相殺</v>
      </c>
      <c r="S72" s="334" t="str">
        <f>'テンプレート'!S72</f>
        <v>相殺ﾓｰｼｮﾝ</v>
      </c>
      <c r="T72" s="334" t="str">
        <f>'テンプレート'!T72</f>
        <v>飛び道具</v>
      </c>
      <c r="U72" s="334" t="str">
        <f>'テンプレート'!U72</f>
        <v>慣性反転</v>
      </c>
      <c r="V72" s="334" t="str">
        <f>'テンプレート'!V72</f>
        <v>向き反転</v>
      </c>
    </row>
    <row r="73" outlineLevel="1">
      <c r="A73" s="335" t="s">
        <v>324</v>
      </c>
      <c r="B73" s="343"/>
      <c r="C73" s="199"/>
      <c r="D73" s="305"/>
      <c r="E73" s="199"/>
      <c r="F73" s="200">
        <f t="shared" ref="F73:F74" si="5">IFERROR(IFS(E73="-","-",LEN(E73)-LEN(SUBSTITUTE(E73,"/",""))=0,MULTIPLY(E73,1.2),LEN(E73)-LEN(SUBSTITUTE(E73,"/",""))=1,MULTIPLY(LEFT(E73,FIND("/",E73)-1),1.2)&amp;"/"&amp;MULTIPLY(MID(E73,FIND("/",E73)+1,10),1.2),LEN(E73)-LEN(SUBSTITUTE(E73,"/",""))=2,MULTIPLY(LEFT(E73,FIND("!",SUBSTITUTE(E73,"/","!",1))-1),1.2)&amp;"/"&amp;MULTIPLY(MID(E73,FIND("!",SUBSTITUTE(E73,"/","!",1))+1,FIND("!",SUBSTITUTE(E73,"/","!",2))-FIND("!",SUBSTITUTE(E73,"/","!",1))-1),1.2)&amp;"/"&amp;MULTIPLY(RIGHT(E73,LEN(E73)-FIND("!",SUBSTITUTE(E73,"/","!",2))),1.2),LEN(E73)-LEN(SUBSTITUTE(E73,"/",""))=3,MULTIPLY(LEFT(E73,FIND("!",SUBSTITUTE(E73,"/","!",1))-1),1.2)&amp;"/"&amp;MULTIPLY(MID(E73,FIND("!",SUBSTITUTE(E73,"/","!",1))+1,FIND("!",SUBSTITUTE(E73,"/","!",2))-FIND("!",SUBSTITUTE(E73,"/","!",1))-1),1.2)&amp;"/"&amp;MULTIPLY(MID(E73,FIND("!",SUBSTITUTE(E73,"/","!",2))+1,FIND("!",SUBSTITUTE(E73,"/","!",3))-FIND("!",SUBSTITUTE(E73,"/","!",2))-1),1.2)&amp;"/"&amp;MULTIPLY(RIGHT(E73,LEN(E73)-FIND("!",SUBSTITUTE(E73,"/","!",3))),1.2),LEN(E73)-LEN(SUBSTITUTE(E73,"/",""))=4,MULTIPLY(LEFT(E73,FIND("!",SUBSTITUTE(E73,"/","!",1))-1),1.2)&amp;"/"&amp;MULTIPLY(MID(E73,FIND("!",SUBSTITUTE(E73,"/","!",1))+1,FIND("!",SUBSTITUTE(E73,"/","!",2))-FIND("!",SUBSTITUTE(E73,"/","!",1))-1),1.2)&amp;"/"&amp;MULTIPLY(MID(E73,FIND("!",SUBSTITUTE(E73,"/","!",2))+1,FIND("!",SUBSTITUTE(E73,"/","!",3))-FIND("!",SUBSTITUTE(E73,"/","!",2))-1),1.2)&amp;"/"&amp;MULTIPLY(MID(E73,FIND("!",SUBSTITUTE(E73,"/","!",3))+1,FIND("!",SUBSTITUTE(E73,"/","!",4))-FIND("!",SUBSTITUTE(E73,"/","!",3))-1),1.2)&amp;"/"&amp;MULTIPLY(RIGHT(E73,LEN(E73)-FIND("!",SUBSTITUTE(E73,"/","!",4))),1.2)),"")</f>
        <v>0</v>
      </c>
      <c r="G73" s="199"/>
      <c r="H73" s="3331"/>
      <c r="I73" s="221"/>
      <c r="J73" s="110"/>
      <c r="K73" s="203"/>
      <c r="L73" s="203"/>
      <c r="M73" s="204"/>
      <c r="N73" s="204"/>
      <c r="O73" s="200">
        <v>0.0</v>
      </c>
      <c r="P73" s="200">
        <v>1.0</v>
      </c>
      <c r="Q73" s="200">
        <v>1.0</v>
      </c>
      <c r="R73" s="205" t="b">
        <v>1</v>
      </c>
      <c r="S73" s="205" t="b">
        <v>1</v>
      </c>
      <c r="T73" s="205"/>
      <c r="U73" s="344" t="b">
        <v>1</v>
      </c>
      <c r="V73" s="344" t="b">
        <v>1</v>
      </c>
    </row>
    <row r="74" outlineLevel="1">
      <c r="A74" s="222"/>
      <c r="B74" s="708"/>
      <c r="C74" s="199"/>
      <c r="D74" s="114"/>
      <c r="E74" s="199"/>
      <c r="F74" s="200">
        <f t="shared" si="5"/>
        <v>0</v>
      </c>
      <c r="G74" s="199"/>
      <c r="H74" s="112"/>
      <c r="I74" s="224"/>
      <c r="J74" s="114"/>
      <c r="K74" s="203"/>
      <c r="L74" s="203"/>
      <c r="M74" s="204"/>
      <c r="N74" s="204"/>
      <c r="O74" s="200">
        <v>0.0</v>
      </c>
      <c r="P74" s="200">
        <v>1.0</v>
      </c>
      <c r="Q74" s="200">
        <v>1.0</v>
      </c>
      <c r="R74" s="205" t="b">
        <v>1</v>
      </c>
      <c r="S74" s="205" t="b">
        <v>1</v>
      </c>
      <c r="T74" s="205"/>
      <c r="U74" s="207"/>
      <c r="V74" s="207"/>
    </row>
    <row r="75" outlineLevel="1">
      <c r="A75" s="324" t="str">
        <f>"横B ("&amp;VLOOKUP($A$1,Fighters!$A$2:$AI$81,16,FALSE)&amp;")"</f>
        <v>横B (スプラローラー)</v>
      </c>
      <c r="B75" s="117"/>
      <c r="C75" s="327" t="str">
        <f>'テンプレート'!C75</f>
        <v>Active</v>
      </c>
      <c r="D75" s="327" t="str">
        <f>'テンプレート'!D75</f>
        <v>Duration</v>
      </c>
      <c r="E75" s="328" t="str">
        <f>'テンプレート'!E75</f>
        <v>Base Damage</v>
      </c>
      <c r="F75" s="329" t="str">
        <f>'テンプレート'!F75</f>
        <v>Damage (1v1)</v>
      </c>
      <c r="G75" s="328" t="str">
        <f>'テンプレート'!G75</f>
        <v>ガード硬直</v>
      </c>
      <c r="H75" s="331" t="str">
        <f>'テンプレート'!H75</f>
        <v>Comment</v>
      </c>
      <c r="I75" s="120"/>
      <c r="J75" s="117"/>
      <c r="K75" s="333" t="str">
        <f>'テンプレート'!K75</f>
        <v>ベクトル</v>
      </c>
      <c r="L75" s="333" t="str">
        <f>'テンプレート'!L75</f>
        <v>KBG (R.E.)</v>
      </c>
      <c r="M75" s="333" t="str">
        <f>'テンプレート'!M75</f>
        <v>BKB (R.A.)</v>
      </c>
      <c r="N75" s="333" t="str">
        <f>'テンプレート'!N75</f>
        <v>FKB (R.F.)</v>
      </c>
      <c r="O75" s="334" t="str">
        <f>'テンプレート'!O75</f>
        <v>盾削り値</v>
      </c>
      <c r="P75" s="333" t="str">
        <f>'テンプレート'!P75</f>
        <v>ﾋｯﾄｽﾄｯﾌﾟ</v>
      </c>
      <c r="Q75" s="334" t="str">
        <f>'テンプレート'!Q75</f>
        <v>ずらし</v>
      </c>
      <c r="R75" s="333" t="str">
        <f>'テンプレート'!R75</f>
        <v>相殺</v>
      </c>
      <c r="S75" s="334" t="str">
        <f>'テンプレート'!S75</f>
        <v>相殺ﾓｰｼｮﾝ</v>
      </c>
      <c r="T75" s="334" t="str">
        <f>'テンプレート'!T75</f>
        <v>飛び道具</v>
      </c>
      <c r="U75" s="334" t="str">
        <f>'テンプレート'!U75</f>
        <v>慣性反転</v>
      </c>
      <c r="V75" s="334" t="str">
        <f>'テンプレート'!V75</f>
        <v>向き反転</v>
      </c>
    </row>
    <row r="76" outlineLevel="1">
      <c r="A76" s="335" t="s">
        <v>322</v>
      </c>
      <c r="B76" s="343"/>
      <c r="C76" s="199"/>
      <c r="D76" s="305"/>
      <c r="E76" s="199"/>
      <c r="F76" s="200">
        <f t="shared" ref="F76:F79" si="6">IFERROR(IFS(E76="-","-",LEN(E76)-LEN(SUBSTITUTE(E76,"/",""))=0,MULTIPLY(E76,1.2),LEN(E76)-LEN(SUBSTITUTE(E76,"/",""))=1,MULTIPLY(LEFT(E76,FIND("/",E76)-1),1.2)&amp;"/"&amp;MULTIPLY(MID(E76,FIND("/",E76)+1,10),1.2),LEN(E76)-LEN(SUBSTITUTE(E76,"/",""))=2,MULTIPLY(LEFT(E76,FIND("!",SUBSTITUTE(E76,"/","!",1))-1),1.2)&amp;"/"&amp;MULTIPLY(MID(E76,FIND("!",SUBSTITUTE(E76,"/","!",1))+1,FIND("!",SUBSTITUTE(E76,"/","!",2))-FIND("!",SUBSTITUTE(E76,"/","!",1))-1),1.2)&amp;"/"&amp;MULTIPLY(RIGHT(E76,LEN(E76)-FIND("!",SUBSTITUTE(E76,"/","!",2))),1.2),LEN(E76)-LEN(SUBSTITUTE(E76,"/",""))=3,MULTIPLY(LEFT(E76,FIND("!",SUBSTITUTE(E76,"/","!",1))-1),1.2)&amp;"/"&amp;MULTIPLY(MID(E76,FIND("!",SUBSTITUTE(E76,"/","!",1))+1,FIND("!",SUBSTITUTE(E76,"/","!",2))-FIND("!",SUBSTITUTE(E76,"/","!",1))-1),1.2)&amp;"/"&amp;MULTIPLY(MID(E76,FIND("!",SUBSTITUTE(E76,"/","!",2))+1,FIND("!",SUBSTITUTE(E76,"/","!",3))-FIND("!",SUBSTITUTE(E76,"/","!",2))-1),1.2)&amp;"/"&amp;MULTIPLY(RIGHT(E76,LEN(E76)-FIND("!",SUBSTITUTE(E76,"/","!",3))),1.2),LEN(E76)-LEN(SUBSTITUTE(E76,"/",""))=4,MULTIPLY(LEFT(E76,FIND("!",SUBSTITUTE(E76,"/","!",1))-1),1.2)&amp;"/"&amp;MULTIPLY(MID(E76,FIND("!",SUBSTITUTE(E76,"/","!",1))+1,FIND("!",SUBSTITUTE(E76,"/","!",2))-FIND("!",SUBSTITUTE(E76,"/","!",1))-1),1.2)&amp;"/"&amp;MULTIPLY(MID(E76,FIND("!",SUBSTITUTE(E76,"/","!",2))+1,FIND("!",SUBSTITUTE(E76,"/","!",3))-FIND("!",SUBSTITUTE(E76,"/","!",2))-1),1.2)&amp;"/"&amp;MULTIPLY(MID(E76,FIND("!",SUBSTITUTE(E76,"/","!",3))+1,FIND("!",SUBSTITUTE(E76,"/","!",4))-FIND("!",SUBSTITUTE(E76,"/","!",3))-1),1.2)&amp;"/"&amp;MULTIPLY(RIGHT(E76,LEN(E76)-FIND("!",SUBSTITUTE(E76,"/","!",4))),1.2)),"")</f>
        <v>0</v>
      </c>
      <c r="G76" s="199"/>
      <c r="H76" s="3331"/>
      <c r="I76" s="221"/>
      <c r="J76" s="110"/>
      <c r="K76" s="203"/>
      <c r="L76" s="203"/>
      <c r="M76" s="204"/>
      <c r="N76" s="204"/>
      <c r="O76" s="200">
        <v>0.0</v>
      </c>
      <c r="P76" s="200">
        <v>1.0</v>
      </c>
      <c r="Q76" s="200">
        <v>1.0</v>
      </c>
      <c r="R76" s="205" t="b">
        <v>1</v>
      </c>
      <c r="S76" s="205" t="b">
        <v>1</v>
      </c>
      <c r="T76" s="205"/>
      <c r="U76" s="344" t="b">
        <v>1</v>
      </c>
      <c r="V76" s="344" t="b">
        <v>1</v>
      </c>
    </row>
    <row r="77" outlineLevel="1">
      <c r="A77" s="222"/>
      <c r="B77" s="343"/>
      <c r="C77" s="199"/>
      <c r="D77" s="114"/>
      <c r="E77" s="199"/>
      <c r="F77" s="200">
        <f t="shared" si="6"/>
        <v>0</v>
      </c>
      <c r="G77" s="199"/>
      <c r="H77" s="231"/>
      <c r="J77" s="233"/>
      <c r="K77" s="200"/>
      <c r="L77" s="200"/>
      <c r="M77" s="205"/>
      <c r="N77" s="205"/>
      <c r="O77" s="200">
        <v>0.0</v>
      </c>
      <c r="P77" s="200">
        <v>1.0</v>
      </c>
      <c r="Q77" s="200">
        <v>1.0</v>
      </c>
      <c r="R77" s="205" t="b">
        <v>1</v>
      </c>
      <c r="S77" s="205" t="b">
        <v>1</v>
      </c>
      <c r="T77" s="205"/>
      <c r="U77" s="222"/>
      <c r="V77" s="222"/>
    </row>
    <row r="78" outlineLevel="1">
      <c r="A78" s="335" t="s">
        <v>359</v>
      </c>
      <c r="B78" s="343"/>
      <c r="C78" s="199"/>
      <c r="D78" s="305"/>
      <c r="E78" s="199"/>
      <c r="F78" s="200">
        <f t="shared" si="6"/>
        <v>0</v>
      </c>
      <c r="G78" s="199"/>
      <c r="H78" s="231"/>
      <c r="J78" s="233"/>
      <c r="K78" s="200"/>
      <c r="L78" s="200"/>
      <c r="M78" s="205"/>
      <c r="N78" s="205"/>
      <c r="O78" s="200">
        <v>0.0</v>
      </c>
      <c r="P78" s="200">
        <v>1.0</v>
      </c>
      <c r="Q78" s="200">
        <v>1.0</v>
      </c>
      <c r="R78" s="205" t="b">
        <v>1</v>
      </c>
      <c r="S78" s="205" t="b">
        <v>1</v>
      </c>
      <c r="T78" s="205"/>
      <c r="U78" s="222"/>
      <c r="V78" s="222"/>
    </row>
    <row r="79" outlineLevel="1">
      <c r="A79" s="222"/>
      <c r="B79" s="343"/>
      <c r="C79" s="199"/>
      <c r="D79" s="114"/>
      <c r="E79" s="199"/>
      <c r="F79" s="200">
        <f t="shared" si="6"/>
        <v>0</v>
      </c>
      <c r="G79" s="199"/>
      <c r="H79" s="112"/>
      <c r="I79" s="224"/>
      <c r="J79" s="114"/>
      <c r="K79" s="200"/>
      <c r="L79" s="200"/>
      <c r="M79" s="205"/>
      <c r="N79" s="205"/>
      <c r="O79" s="200">
        <v>0.0</v>
      </c>
      <c r="P79" s="200">
        <v>1.0</v>
      </c>
      <c r="Q79" s="200">
        <v>1.0</v>
      </c>
      <c r="R79" s="205" t="b">
        <v>1</v>
      </c>
      <c r="S79" s="205" t="b">
        <v>1</v>
      </c>
      <c r="T79" s="205"/>
      <c r="U79" s="207"/>
      <c r="V79" s="207"/>
    </row>
    <row r="80" outlineLevel="1">
      <c r="A80" s="324" t="str">
        <f>"上B ("&amp;VLOOKUP($A$1,Fighters!$A$2:$AI$81,17,FALSE)&amp;")"</f>
        <v>上B (スーパージャンプ)</v>
      </c>
      <c r="B80" s="117"/>
      <c r="C80" s="327" t="str">
        <f>'テンプレート'!C80</f>
        <v>Active</v>
      </c>
      <c r="D80" s="327" t="str">
        <f>'テンプレート'!D80</f>
        <v>Duration</v>
      </c>
      <c r="E80" s="328" t="str">
        <f>'テンプレート'!E80</f>
        <v>Base Damage</v>
      </c>
      <c r="F80" s="329" t="str">
        <f>'テンプレート'!F80</f>
        <v>Damage (1v1)</v>
      </c>
      <c r="G80" s="328" t="str">
        <f>'テンプレート'!G80</f>
        <v>ガード硬直</v>
      </c>
      <c r="H80" s="331" t="str">
        <f>'テンプレート'!H80</f>
        <v>Comment</v>
      </c>
      <c r="I80" s="120"/>
      <c r="J80" s="117"/>
      <c r="K80" s="333" t="str">
        <f>'テンプレート'!K80</f>
        <v>ベクトル</v>
      </c>
      <c r="L80" s="333" t="str">
        <f>'テンプレート'!L80</f>
        <v>KBG (R.E.)</v>
      </c>
      <c r="M80" s="333" t="str">
        <f>'テンプレート'!M80</f>
        <v>BKB (R.A.)</v>
      </c>
      <c r="N80" s="333" t="str">
        <f>'テンプレート'!N80</f>
        <v>FKB (R.F.)</v>
      </c>
      <c r="O80" s="334" t="str">
        <f>'テンプレート'!O80</f>
        <v>盾削り値</v>
      </c>
      <c r="P80" s="333" t="str">
        <f>'テンプレート'!P80</f>
        <v>ﾋｯﾄｽﾄｯﾌﾟ</v>
      </c>
      <c r="Q80" s="334" t="str">
        <f>'テンプレート'!Q80</f>
        <v>ずらし</v>
      </c>
      <c r="R80" s="333" t="str">
        <f>'テンプレート'!R80</f>
        <v>相殺</v>
      </c>
      <c r="S80" s="334" t="str">
        <f>'テンプレート'!S80</f>
        <v>相殺ﾓｰｼｮﾝ</v>
      </c>
      <c r="T80" s="334" t="str">
        <f>'テンプレート'!T80</f>
        <v>飛び道具</v>
      </c>
      <c r="U80" s="334" t="str">
        <f>'テンプレート'!U80</f>
        <v>慣性反転</v>
      </c>
      <c r="V80" s="334" t="str">
        <f>'テンプレート'!V80</f>
        <v>向き反転</v>
      </c>
    </row>
    <row r="81" outlineLevel="1">
      <c r="A81" s="358" t="s">
        <v>322</v>
      </c>
      <c r="B81" s="848"/>
      <c r="C81" s="199"/>
      <c r="D81" s="363"/>
      <c r="E81" s="199"/>
      <c r="F81" s="200">
        <f t="shared" ref="F81:F84" si="7">IFERROR(IFS(E81="-","-",LEN(E81)-LEN(SUBSTITUTE(E81,"/",""))=0,MULTIPLY(E81,1.2),LEN(E81)-LEN(SUBSTITUTE(E81,"/",""))=1,MULTIPLY(LEFT(E81,FIND("/",E81)-1),1.2)&amp;"/"&amp;MULTIPLY(MID(E81,FIND("/",E81)+1,10),1.2),LEN(E81)-LEN(SUBSTITUTE(E81,"/",""))=2,MULTIPLY(LEFT(E81,FIND("!",SUBSTITUTE(E81,"/","!",1))-1),1.2)&amp;"/"&amp;MULTIPLY(MID(E81,FIND("!",SUBSTITUTE(E81,"/","!",1))+1,FIND("!",SUBSTITUTE(E81,"/","!",2))-FIND("!",SUBSTITUTE(E81,"/","!",1))-1),1.2)&amp;"/"&amp;MULTIPLY(RIGHT(E81,LEN(E81)-FIND("!",SUBSTITUTE(E81,"/","!",2))),1.2),LEN(E81)-LEN(SUBSTITUTE(E81,"/",""))=3,MULTIPLY(LEFT(E81,FIND("!",SUBSTITUTE(E81,"/","!",1))-1),1.2)&amp;"/"&amp;MULTIPLY(MID(E81,FIND("!",SUBSTITUTE(E81,"/","!",1))+1,FIND("!",SUBSTITUTE(E81,"/","!",2))-FIND("!",SUBSTITUTE(E81,"/","!",1))-1),1.2)&amp;"/"&amp;MULTIPLY(MID(E81,FIND("!",SUBSTITUTE(E81,"/","!",2))+1,FIND("!",SUBSTITUTE(E81,"/","!",3))-FIND("!",SUBSTITUTE(E81,"/","!",2))-1),1.2)&amp;"/"&amp;MULTIPLY(RIGHT(E81,LEN(E81)-FIND("!",SUBSTITUTE(E81,"/","!",3))),1.2),LEN(E81)-LEN(SUBSTITUTE(E81,"/",""))=4,MULTIPLY(LEFT(E81,FIND("!",SUBSTITUTE(E81,"/","!",1))-1),1.2)&amp;"/"&amp;MULTIPLY(MID(E81,FIND("!",SUBSTITUTE(E81,"/","!",1))+1,FIND("!",SUBSTITUTE(E81,"/","!",2))-FIND("!",SUBSTITUTE(E81,"/","!",1))-1),1.2)&amp;"/"&amp;MULTIPLY(MID(E81,FIND("!",SUBSTITUTE(E81,"/","!",2))+1,FIND("!",SUBSTITUTE(E81,"/","!",3))-FIND("!",SUBSTITUTE(E81,"/","!",2))-1),1.2)&amp;"/"&amp;MULTIPLY(MID(E81,FIND("!",SUBSTITUTE(E81,"/","!",3))+1,FIND("!",SUBSTITUTE(E81,"/","!",4))-FIND("!",SUBSTITUTE(E81,"/","!",3))-1),1.2)&amp;"/"&amp;MULTIPLY(RIGHT(E81,LEN(E81)-FIND("!",SUBSTITUTE(E81,"/","!",4))),1.2)),"")</f>
        <v>0</v>
      </c>
      <c r="G81" s="199"/>
      <c r="H81" s="243" t="s">
        <v>6386</v>
      </c>
      <c r="I81" s="221"/>
      <c r="J81" s="110"/>
      <c r="K81" s="200"/>
      <c r="L81" s="200"/>
      <c r="M81" s="205"/>
      <c r="N81" s="205"/>
      <c r="O81" s="200">
        <v>0.0</v>
      </c>
      <c r="P81" s="200">
        <v>1.0</v>
      </c>
      <c r="Q81" s="200">
        <v>1.0</v>
      </c>
      <c r="R81" s="205" t="b">
        <v>1</v>
      </c>
      <c r="S81" s="205" t="b">
        <v>1</v>
      </c>
      <c r="T81" s="205"/>
      <c r="U81" s="344" t="b">
        <v>1</v>
      </c>
      <c r="V81" s="344" t="b">
        <v>1</v>
      </c>
    </row>
    <row r="82" outlineLevel="1">
      <c r="A82" s="207"/>
      <c r="B82" s="848"/>
      <c r="C82" s="199"/>
      <c r="D82" s="222"/>
      <c r="E82" s="199"/>
      <c r="F82" s="200">
        <f t="shared" si="7"/>
        <v>0</v>
      </c>
      <c r="G82" s="199"/>
      <c r="H82" s="231"/>
      <c r="J82" s="233"/>
      <c r="K82" s="200"/>
      <c r="L82" s="200"/>
      <c r="M82" s="205"/>
      <c r="N82" s="205"/>
      <c r="O82" s="200">
        <v>0.0</v>
      </c>
      <c r="P82" s="200">
        <v>1.0</v>
      </c>
      <c r="Q82" s="200">
        <v>1.0</v>
      </c>
      <c r="R82" s="205" t="b">
        <v>1</v>
      </c>
      <c r="S82" s="205" t="b">
        <v>1</v>
      </c>
      <c r="T82" s="205"/>
      <c r="U82" s="222"/>
      <c r="V82" s="222"/>
    </row>
    <row r="83" outlineLevel="1">
      <c r="A83" s="358" t="s">
        <v>359</v>
      </c>
      <c r="B83" s="848"/>
      <c r="C83" s="199"/>
      <c r="D83" s="222"/>
      <c r="E83" s="199"/>
      <c r="F83" s="200">
        <f t="shared" si="7"/>
        <v>0</v>
      </c>
      <c r="G83" s="199"/>
      <c r="H83" s="231"/>
      <c r="J83" s="233"/>
      <c r="K83" s="200"/>
      <c r="L83" s="200"/>
      <c r="M83" s="205"/>
      <c r="N83" s="205"/>
      <c r="O83" s="200">
        <v>0.0</v>
      </c>
      <c r="P83" s="200">
        <v>1.0</v>
      </c>
      <c r="Q83" s="200">
        <v>1.0</v>
      </c>
      <c r="R83" s="205" t="b">
        <v>1</v>
      </c>
      <c r="S83" s="205" t="b">
        <v>1</v>
      </c>
      <c r="T83" s="205"/>
      <c r="U83" s="222"/>
      <c r="V83" s="222"/>
    </row>
    <row r="84" outlineLevel="1">
      <c r="A84" s="207"/>
      <c r="B84" s="848"/>
      <c r="C84" s="199"/>
      <c r="D84" s="207"/>
      <c r="E84" s="199"/>
      <c r="F84" s="200">
        <f t="shared" si="7"/>
        <v>0</v>
      </c>
      <c r="G84" s="199"/>
      <c r="H84" s="112"/>
      <c r="I84" s="224"/>
      <c r="J84" s="114"/>
      <c r="K84" s="200"/>
      <c r="L84" s="200"/>
      <c r="M84" s="205"/>
      <c r="N84" s="205"/>
      <c r="O84" s="200">
        <v>0.0</v>
      </c>
      <c r="P84" s="200">
        <v>1.0</v>
      </c>
      <c r="Q84" s="200">
        <v>1.0</v>
      </c>
      <c r="R84" s="205" t="b">
        <v>1</v>
      </c>
      <c r="S84" s="205" t="b">
        <v>1</v>
      </c>
      <c r="T84" s="205"/>
      <c r="U84" s="207"/>
      <c r="V84" s="207"/>
    </row>
    <row r="85" outlineLevel="1">
      <c r="A85" s="324" t="str">
        <f>"下B ("&amp;VLOOKUP($A$1,Fighters!$A$2:$AI$81,18,FALSE)&amp;")"</f>
        <v>下B (スプラッシュボム)</v>
      </c>
      <c r="B85" s="117"/>
      <c r="C85" s="327" t="str">
        <f>'テンプレート'!C85</f>
        <v>Active</v>
      </c>
      <c r="D85" s="327" t="str">
        <f>'テンプレート'!D85</f>
        <v>Duration</v>
      </c>
      <c r="E85" s="328" t="str">
        <f>'テンプレート'!E85</f>
        <v>Base Damage</v>
      </c>
      <c r="F85" s="329" t="str">
        <f>'テンプレート'!F85</f>
        <v>Damage (1v1)</v>
      </c>
      <c r="G85" s="328" t="str">
        <f>'テンプレート'!G85</f>
        <v>ガード硬直</v>
      </c>
      <c r="H85" s="331" t="str">
        <f>'テンプレート'!H85</f>
        <v>Comment</v>
      </c>
      <c r="I85" s="120"/>
      <c r="J85" s="117"/>
      <c r="K85" s="333" t="str">
        <f>'テンプレート'!K85</f>
        <v>ベクトル</v>
      </c>
      <c r="L85" s="333" t="str">
        <f>'テンプレート'!L85</f>
        <v>KBG (R.E.)</v>
      </c>
      <c r="M85" s="333" t="str">
        <f>'テンプレート'!M85</f>
        <v>BKB (R.A.)</v>
      </c>
      <c r="N85" s="333" t="str">
        <f>'テンプレート'!N85</f>
        <v>FKB (R.F.)</v>
      </c>
      <c r="O85" s="334" t="str">
        <f>'テンプレート'!O85</f>
        <v>盾削り値</v>
      </c>
      <c r="P85" s="333" t="str">
        <f>'テンプレート'!P85</f>
        <v>ﾋｯﾄｽﾄｯﾌﾟ</v>
      </c>
      <c r="Q85" s="334" t="str">
        <f>'テンプレート'!Q85</f>
        <v>ずらし</v>
      </c>
      <c r="R85" s="333" t="str">
        <f>'テンプレート'!R85</f>
        <v>相殺</v>
      </c>
      <c r="S85" s="334" t="str">
        <f>'テンプレート'!S85</f>
        <v>相殺ﾓｰｼｮﾝ</v>
      </c>
      <c r="T85" s="334" t="str">
        <f>'テンプレート'!T85</f>
        <v>飛び道具</v>
      </c>
      <c r="U85" s="334" t="str">
        <f>'テンプレート'!U85</f>
        <v>慣性反転</v>
      </c>
      <c r="V85" s="334" t="str">
        <f>'テンプレート'!V85</f>
        <v>向き反転</v>
      </c>
    </row>
    <row r="86" outlineLevel="1">
      <c r="A86" s="358" t="s">
        <v>322</v>
      </c>
      <c r="B86" s="848"/>
      <c r="C86" s="199"/>
      <c r="D86" s="305"/>
      <c r="E86" s="199"/>
      <c r="F86" s="200">
        <f t="shared" ref="F86:F89" si="8">IFERROR(IFS(E86="-","-",LEN(E86)-LEN(SUBSTITUTE(E86,"/",""))=0,MULTIPLY(E86,1.2),LEN(E86)-LEN(SUBSTITUTE(E86,"/",""))=1,MULTIPLY(LEFT(E86,FIND("/",E86)-1),1.2)&amp;"/"&amp;MULTIPLY(MID(E86,FIND("/",E86)+1,10),1.2),LEN(E86)-LEN(SUBSTITUTE(E86,"/",""))=2,MULTIPLY(LEFT(E86,FIND("!",SUBSTITUTE(E86,"/","!",1))-1),1.2)&amp;"/"&amp;MULTIPLY(MID(E86,FIND("!",SUBSTITUTE(E86,"/","!",1))+1,FIND("!",SUBSTITUTE(E86,"/","!",2))-FIND("!",SUBSTITUTE(E86,"/","!",1))-1),1.2)&amp;"/"&amp;MULTIPLY(RIGHT(E86,LEN(E86)-FIND("!",SUBSTITUTE(E86,"/","!",2))),1.2),LEN(E86)-LEN(SUBSTITUTE(E86,"/",""))=3,MULTIPLY(LEFT(E86,FIND("!",SUBSTITUTE(E86,"/","!",1))-1),1.2)&amp;"/"&amp;MULTIPLY(MID(E86,FIND("!",SUBSTITUTE(E86,"/","!",1))+1,FIND("!",SUBSTITUTE(E86,"/","!",2))-FIND("!",SUBSTITUTE(E86,"/","!",1))-1),1.2)&amp;"/"&amp;MULTIPLY(MID(E86,FIND("!",SUBSTITUTE(E86,"/","!",2))+1,FIND("!",SUBSTITUTE(E86,"/","!",3))-FIND("!",SUBSTITUTE(E86,"/","!",2))-1),1.2)&amp;"/"&amp;MULTIPLY(RIGHT(E86,LEN(E86)-FIND("!",SUBSTITUTE(E86,"/","!",3))),1.2),LEN(E86)-LEN(SUBSTITUTE(E86,"/",""))=4,MULTIPLY(LEFT(E86,FIND("!",SUBSTITUTE(E86,"/","!",1))-1),1.2)&amp;"/"&amp;MULTIPLY(MID(E86,FIND("!",SUBSTITUTE(E86,"/","!",1))+1,FIND("!",SUBSTITUTE(E86,"/","!",2))-FIND("!",SUBSTITUTE(E86,"/","!",1))-1),1.2)&amp;"/"&amp;MULTIPLY(MID(E86,FIND("!",SUBSTITUTE(E86,"/","!",2))+1,FIND("!",SUBSTITUTE(E86,"/","!",3))-FIND("!",SUBSTITUTE(E86,"/","!",2))-1),1.2)&amp;"/"&amp;MULTIPLY(MID(E86,FIND("!",SUBSTITUTE(E86,"/","!",3))+1,FIND("!",SUBSTITUTE(E86,"/","!",4))-FIND("!",SUBSTITUTE(E86,"/","!",3))-1),1.2)&amp;"/"&amp;MULTIPLY(RIGHT(E86,LEN(E86)-FIND("!",SUBSTITUTE(E86,"/","!",4))),1.2)),"")</f>
        <v>0</v>
      </c>
      <c r="G86" s="199"/>
      <c r="H86" s="3331"/>
      <c r="I86" s="221"/>
      <c r="J86" s="110"/>
      <c r="K86" s="200"/>
      <c r="L86" s="200"/>
      <c r="M86" s="205"/>
      <c r="N86" s="205"/>
      <c r="O86" s="200">
        <v>0.0</v>
      </c>
      <c r="P86" s="200">
        <v>1.0</v>
      </c>
      <c r="Q86" s="200">
        <v>1.0</v>
      </c>
      <c r="R86" s="205" t="b">
        <v>1</v>
      </c>
      <c r="S86" s="205" t="b">
        <v>1</v>
      </c>
      <c r="T86" s="205"/>
      <c r="U86" s="344" t="b">
        <v>1</v>
      </c>
      <c r="V86" s="344" t="b">
        <v>1</v>
      </c>
    </row>
    <row r="87" outlineLevel="1">
      <c r="A87" s="207"/>
      <c r="B87" s="848"/>
      <c r="C87" s="199"/>
      <c r="D87" s="114"/>
      <c r="E87" s="199"/>
      <c r="F87" s="200">
        <f t="shared" si="8"/>
        <v>0</v>
      </c>
      <c r="G87" s="199"/>
      <c r="H87" s="231"/>
      <c r="J87" s="233"/>
      <c r="K87" s="200"/>
      <c r="L87" s="200"/>
      <c r="M87" s="205"/>
      <c r="N87" s="205"/>
      <c r="O87" s="200">
        <v>0.0</v>
      </c>
      <c r="P87" s="200">
        <v>1.0</v>
      </c>
      <c r="Q87" s="200">
        <v>1.0</v>
      </c>
      <c r="R87" s="205" t="b">
        <v>1</v>
      </c>
      <c r="S87" s="205" t="b">
        <v>1</v>
      </c>
      <c r="T87" s="205"/>
      <c r="U87" s="222"/>
      <c r="V87" s="222"/>
    </row>
    <row r="88" outlineLevel="1">
      <c r="A88" s="358" t="s">
        <v>359</v>
      </c>
      <c r="B88" s="848"/>
      <c r="C88" s="199"/>
      <c r="D88" s="305"/>
      <c r="E88" s="199"/>
      <c r="F88" s="200">
        <f t="shared" si="8"/>
        <v>0</v>
      </c>
      <c r="G88" s="199"/>
      <c r="H88" s="231"/>
      <c r="J88" s="233"/>
      <c r="K88" s="200"/>
      <c r="L88" s="200"/>
      <c r="M88" s="205"/>
      <c r="N88" s="205"/>
      <c r="O88" s="200">
        <v>0.0</v>
      </c>
      <c r="P88" s="200">
        <v>1.0</v>
      </c>
      <c r="Q88" s="200">
        <v>1.0</v>
      </c>
      <c r="R88" s="205" t="b">
        <v>1</v>
      </c>
      <c r="S88" s="205" t="b">
        <v>1</v>
      </c>
      <c r="T88" s="205"/>
      <c r="U88" s="222"/>
      <c r="V88" s="222"/>
    </row>
    <row r="89" outlineLevel="1">
      <c r="A89" s="207"/>
      <c r="B89" s="848"/>
      <c r="C89" s="199"/>
      <c r="D89" s="114"/>
      <c r="E89" s="199"/>
      <c r="F89" s="200">
        <f t="shared" si="8"/>
        <v>0</v>
      </c>
      <c r="G89" s="199"/>
      <c r="H89" s="112"/>
      <c r="I89" s="224"/>
      <c r="J89" s="114"/>
      <c r="K89" s="200"/>
      <c r="L89" s="203"/>
      <c r="M89" s="204"/>
      <c r="N89" s="204"/>
      <c r="O89" s="200">
        <v>0.0</v>
      </c>
      <c r="P89" s="200">
        <v>1.0</v>
      </c>
      <c r="Q89" s="200">
        <v>1.0</v>
      </c>
      <c r="R89" s="205" t="b">
        <v>1</v>
      </c>
      <c r="S89" s="205" t="b">
        <v>1</v>
      </c>
      <c r="T89" s="205"/>
      <c r="U89" s="207"/>
      <c r="V89" s="207"/>
    </row>
    <row r="90">
      <c r="A90" s="312"/>
      <c r="B90" s="315"/>
      <c r="C90" s="317"/>
      <c r="D90" s="317"/>
      <c r="E90" s="318"/>
      <c r="F90" s="318"/>
      <c r="G90" s="318"/>
      <c r="H90" s="319"/>
      <c r="I90" s="319"/>
      <c r="J90" s="320"/>
      <c r="K90" s="320"/>
      <c r="L90" s="320"/>
      <c r="M90" s="320"/>
      <c r="N90" s="320"/>
      <c r="O90" s="320"/>
      <c r="P90" s="320"/>
      <c r="Q90" s="180"/>
      <c r="R90" s="180"/>
      <c r="S90" s="180"/>
      <c r="T90" s="180"/>
      <c r="U90" s="180"/>
      <c r="V90" s="180"/>
    </row>
    <row r="91">
      <c r="A91" s="390" t="str">
        <f>'テンプレート'!A91</f>
        <v>Grabs and Throws</v>
      </c>
      <c r="B91" s="110"/>
      <c r="C91" s="319"/>
      <c r="D91" s="319"/>
      <c r="E91" s="320"/>
      <c r="F91" s="392"/>
      <c r="G91" s="392"/>
      <c r="H91" s="320"/>
      <c r="I91" s="320"/>
      <c r="J91" s="320"/>
      <c r="K91" s="320"/>
      <c r="L91" s="320"/>
      <c r="M91" s="320"/>
      <c r="N91" s="180"/>
      <c r="O91" s="180"/>
      <c r="P91" s="180"/>
      <c r="Q91" s="320"/>
      <c r="R91" s="320"/>
      <c r="S91" s="320"/>
      <c r="T91" s="320"/>
      <c r="U91" s="320"/>
      <c r="V91" s="320"/>
    </row>
    <row r="92" outlineLevel="1">
      <c r="A92" s="112"/>
      <c r="B92" s="114"/>
      <c r="C92" s="393" t="str">
        <f>'テンプレート'!C92</f>
        <v>Active</v>
      </c>
      <c r="D92" s="393" t="str">
        <f>'テンプレート'!D92</f>
        <v>Duration</v>
      </c>
      <c r="E92" s="393" t="str">
        <f>'テンプレート'!E92</f>
        <v>Base Damage</v>
      </c>
      <c r="F92" s="396" t="str">
        <f>'テンプレート'!F92</f>
        <v>Damage (1v1)</v>
      </c>
      <c r="G92" s="319"/>
      <c r="H92" s="319"/>
      <c r="I92" s="319"/>
      <c r="J92" s="320"/>
      <c r="K92" s="320"/>
      <c r="L92" s="320"/>
      <c r="M92" s="320"/>
      <c r="N92" s="320"/>
      <c r="O92" s="320"/>
      <c r="P92" s="320"/>
      <c r="Q92" s="320"/>
      <c r="R92" s="320"/>
      <c r="S92" s="320"/>
      <c r="T92" s="320"/>
      <c r="U92" s="320"/>
      <c r="V92" s="320"/>
    </row>
    <row r="93" outlineLevel="1">
      <c r="A93" s="398" t="str">
        <f>'テンプレート'!A93</f>
        <v>Grabs攻撃</v>
      </c>
      <c r="B93" s="399" t="str">
        <f>'テンプレート'!B93</f>
        <v>Grabs攻撃</v>
      </c>
      <c r="C93" s="127" t="str">
        <f t="shared" ref="C93:E93" si="9">INDEX('つかみ・投げ'!$C$3:$E$109, MATCH($A$1,'つかみ・投げ'!$A$3:$A$109,0), MATCH(C92,'つかみ・投げ'!$C$2:$E$2,0))</f>
        <v>#REF!</v>
      </c>
      <c r="D93" s="127" t="str">
        <f t="shared" si="9"/>
        <v>#REF!</v>
      </c>
      <c r="E93" s="127" t="str">
        <f t="shared" si="9"/>
        <v>#REF!</v>
      </c>
      <c r="F93" s="200" t="str">
        <f>E93*1.2</f>
        <v>#REF!</v>
      </c>
      <c r="G93" s="319"/>
      <c r="H93" s="319"/>
      <c r="I93" s="319"/>
      <c r="J93" s="320"/>
      <c r="K93" s="320"/>
      <c r="L93" s="320"/>
      <c r="M93" s="320"/>
      <c r="N93" s="320"/>
      <c r="O93" s="320"/>
      <c r="P93" s="320"/>
      <c r="Q93" s="320"/>
      <c r="R93" s="320"/>
      <c r="S93" s="320"/>
      <c r="T93" s="320"/>
      <c r="U93" s="320"/>
      <c r="V93" s="320"/>
    </row>
    <row r="94" outlineLevel="1">
      <c r="A94" s="400" t="str">
        <f>'テンプレート'!A94</f>
        <v>Grabs</v>
      </c>
      <c r="B94" s="399" t="str">
        <f>'テンプレート'!B94</f>
        <v>On-Spot</v>
      </c>
      <c r="C94" s="127" t="str">
        <f t="shared" ref="C94:D94" si="10">INDEX('つかみ・投げ'!$F$3:$G$109, MATCH($A$1,'つかみ・投げ'!$A$3:$A$109,0), MATCH(C$92,'つかみ・投げ'!$F$2:$G$2,0))</f>
        <v>#REF!</v>
      </c>
      <c r="D94" s="127" t="str">
        <f t="shared" si="10"/>
        <v>#REF!</v>
      </c>
      <c r="E94" s="401"/>
      <c r="F94" s="402"/>
      <c r="G94" s="402"/>
      <c r="H94" s="319"/>
      <c r="I94" s="319"/>
      <c r="J94" s="320"/>
      <c r="K94" s="320"/>
      <c r="L94" s="320"/>
      <c r="M94" s="320"/>
      <c r="N94" s="320"/>
      <c r="O94" s="320"/>
      <c r="P94" s="320"/>
      <c r="Q94" s="320"/>
      <c r="R94" s="320"/>
      <c r="S94" s="320"/>
      <c r="T94" s="320"/>
      <c r="U94" s="320"/>
      <c r="V94" s="320"/>
    </row>
    <row r="95" outlineLevel="1">
      <c r="A95" s="231"/>
      <c r="B95" s="399" t="str">
        <f>'テンプレート'!B95</f>
        <v>ダッシュ</v>
      </c>
      <c r="C95" s="127" t="str">
        <f t="shared" ref="C95:D95" si="11">INDEX('つかみ・投げ'!$H$3:$I$109, MATCH($A$1,'つかみ・投げ'!$A$3:$A$109,0), MATCH(C$92,'つかみ・投げ'!$H$2:$I$2,0))</f>
        <v>#REF!</v>
      </c>
      <c r="D95" s="127" t="str">
        <f t="shared" si="11"/>
        <v>#REF!</v>
      </c>
      <c r="E95" s="401"/>
      <c r="F95" s="402"/>
      <c r="G95" s="402"/>
      <c r="H95" s="319"/>
      <c r="I95" s="319"/>
      <c r="J95" s="320"/>
      <c r="K95" s="320"/>
      <c r="L95" s="320"/>
      <c r="M95" s="320"/>
      <c r="N95" s="320"/>
      <c r="O95" s="320"/>
      <c r="P95" s="320"/>
      <c r="Q95" s="320"/>
      <c r="R95" s="320"/>
      <c r="S95" s="320"/>
      <c r="T95" s="320"/>
      <c r="U95" s="320"/>
      <c r="V95" s="320"/>
    </row>
    <row r="96" outlineLevel="1">
      <c r="A96" s="112"/>
      <c r="B96" s="399" t="str">
        <f>'テンプレート'!B96</f>
        <v>ふりむき</v>
      </c>
      <c r="C96" s="127" t="str">
        <f t="shared" ref="C96:D96" si="12">INDEX('つかみ・投げ'!$J$3:$K$109, MATCH($A$1,'つかみ・投げ'!$A$3:$A$109,0), MATCH(C$92,'つかみ・投げ'!$J$2:$K$2,0))</f>
        <v>#REF!</v>
      </c>
      <c r="D96" s="127" t="str">
        <f t="shared" si="12"/>
        <v>#REF!</v>
      </c>
      <c r="E96" s="319"/>
      <c r="F96" s="402"/>
      <c r="G96" s="402"/>
      <c r="H96" s="319"/>
      <c r="I96" s="319"/>
      <c r="J96" s="320"/>
      <c r="K96" s="320"/>
      <c r="L96" s="320"/>
      <c r="M96" s="320"/>
      <c r="N96" s="320"/>
      <c r="O96" s="320"/>
      <c r="P96" s="320"/>
      <c r="Q96" s="320"/>
      <c r="R96" s="320"/>
      <c r="S96" s="320"/>
      <c r="T96" s="320"/>
      <c r="U96" s="320"/>
      <c r="V96" s="320"/>
    </row>
    <row r="97" outlineLevel="1">
      <c r="A97" s="403" t="str">
        <f>'テンプレート'!A97</f>
        <v>Throws</v>
      </c>
      <c r="B97" s="117"/>
      <c r="C97" s="393" t="str">
        <f>'テンプレート'!C97</f>
        <v>Active</v>
      </c>
      <c r="D97" s="393" t="str">
        <f>'テンプレート'!D97</f>
        <v>Duration</v>
      </c>
      <c r="E97" s="393" t="str">
        <f>'テンプレート'!E97</f>
        <v>Base Damage</v>
      </c>
      <c r="F97" s="393" t="str">
        <f>'テンプレート'!F97</f>
        <v>Damage (1v1)</v>
      </c>
      <c r="G97" s="712" t="str">
        <f>'テンプレート'!G97</f>
        <v>Comment</v>
      </c>
      <c r="H97" s="1036" t="str">
        <f>'テンプレート'!H97</f>
        <v/>
      </c>
      <c r="I97" s="120"/>
      <c r="J97" s="117"/>
      <c r="K97" s="405" t="str">
        <f>'テンプレート'!K97</f>
        <v>ベクトル</v>
      </c>
      <c r="L97" s="405" t="str">
        <f>'テンプレート'!L97</f>
        <v>KBG (R.E.)</v>
      </c>
      <c r="M97" s="405" t="str">
        <f>'テンプレート'!M97</f>
        <v>BKB (R.A.)</v>
      </c>
      <c r="N97" s="405" t="str">
        <f>'テンプレート'!N97</f>
        <v>FKB (R.F.)</v>
      </c>
      <c r="O97" s="406" t="str">
        <f>'テンプレート'!O97</f>
        <v>盾削り値</v>
      </c>
      <c r="P97" s="405" t="str">
        <f>'テンプレート'!P97</f>
        <v>ﾋｯﾄｽﾄｯﾌﾟ</v>
      </c>
      <c r="Q97" s="406" t="str">
        <f>'テンプレート'!Q97</f>
        <v>ずらし</v>
      </c>
      <c r="R97" s="408"/>
      <c r="S97" s="408"/>
      <c r="T97" s="408"/>
      <c r="U97" s="408"/>
      <c r="V97" s="408"/>
    </row>
    <row r="98" outlineLevel="1">
      <c r="A98" s="411" t="str">
        <f>'テンプレート'!A98</f>
        <v>前Throws</v>
      </c>
      <c r="B98" s="399" t="str">
        <f>'テンプレート'!B98</f>
        <v>打撃</v>
      </c>
      <c r="C98" s="426" t="str">
        <f t="array" ref="C98">INDEX(#REF!, MATCH($A$1,'つかみ・投げ'!$A$3:$A$109,0), MATCH(A98,#REF!,0))</f>
        <v>#REF!</v>
      </c>
      <c r="D98" s="127" t="str">
        <f t="array" ref="D98">INDEX('つかみ・投げ'!$L$3:$L$103, MATCH($A$1,'つかみ・投げ'!$A$3:$A$109,0), MATCH(B98,'つかみ・投げ'!$L$2:$W$2,0))</f>
        <v>#N/A</v>
      </c>
      <c r="E98" s="426" t="str">
        <f t="array" ref="E98">INDEX('つかみ・投げ'!$N$3:$W$109, MATCH($A$1,'つかみ・投げ'!$A$3:$A$109,0), MATCH(A98,'つかみ・投げ'!$N$2:$W$2,0))</f>
        <v>#REF!</v>
      </c>
      <c r="F98" s="199"/>
      <c r="G98" s="200">
        <f t="shared" ref="G98:G105" si="13">IFERROR(F98*1.2, "-")</f>
        <v>0</v>
      </c>
      <c r="H98" s="1141"/>
      <c r="I98" s="221"/>
      <c r="J98" s="110"/>
      <c r="K98" s="203"/>
      <c r="L98" s="203"/>
      <c r="M98" s="204"/>
      <c r="N98" s="204"/>
      <c r="O98" s="205">
        <v>0.0</v>
      </c>
      <c r="P98" s="205">
        <v>1.0</v>
      </c>
      <c r="Q98" s="205">
        <v>1.0</v>
      </c>
      <c r="R98" s="408"/>
      <c r="S98" s="320"/>
      <c r="T98" s="320"/>
      <c r="U98" s="320"/>
      <c r="V98" s="320"/>
    </row>
    <row r="99" outlineLevel="1">
      <c r="A99" s="207"/>
      <c r="B99" s="399" t="str">
        <f>'テンプレート'!B99</f>
        <v>Throws</v>
      </c>
      <c r="C99" s="207"/>
      <c r="D99" s="127" t="str">
        <f t="array" ref="D99">INDEX('つかみ・投げ'!$M$3:$M$103, MATCH($A$1,'つかみ・投げ'!$A$3:$A$109,0), MATCH(B99,'つかみ・投げ'!$M$2:$W$2,0))</f>
        <v>#REF!</v>
      </c>
      <c r="E99" s="207"/>
      <c r="F99" s="199"/>
      <c r="G99" s="200">
        <f t="shared" si="13"/>
        <v>0</v>
      </c>
      <c r="H99" s="112"/>
      <c r="I99" s="224"/>
      <c r="J99" s="114"/>
      <c r="K99" s="203"/>
      <c r="L99" s="203"/>
      <c r="M99" s="204"/>
      <c r="N99" s="204"/>
      <c r="O99" s="407"/>
      <c r="P99" s="407"/>
      <c r="Q99" s="407"/>
      <c r="R99" s="408"/>
      <c r="S99" s="320"/>
      <c r="T99" s="320"/>
      <c r="U99" s="320"/>
      <c r="V99" s="320"/>
    </row>
    <row r="100" outlineLevel="1">
      <c r="A100" s="411" t="str">
        <f>'テンプレート'!A100</f>
        <v>後Throws</v>
      </c>
      <c r="B100" s="399" t="str">
        <f>'テンプレート'!B100</f>
        <v>打撃</v>
      </c>
      <c r="C100" s="426" t="str">
        <f t="array" ref="C100">INDEX(#REF!, MATCH($A$1,'つかみ・投げ'!$A$3:$A$109,0), MATCH(A100,#REF!,0))</f>
        <v>#REF!</v>
      </c>
      <c r="D100" s="127" t="str">
        <f t="array" ref="D100">INDEX('つかみ・投げ'!$O$3:$O$103, MATCH($A$1,'つかみ・投げ'!$A$3:$A$109,0), MATCH(B100,'つかみ・投げ'!$O$2:$W$2,0))</f>
        <v>#N/A</v>
      </c>
      <c r="E100" s="426" t="str">
        <f t="array" ref="E100">INDEX('つかみ・投げ'!$N$3:$W$109, MATCH($A$1,'つかみ・投げ'!$A$3:$A$109,0), MATCH(A100,'つかみ・投げ'!$N$2:$W$2,0))</f>
        <v>#REF!</v>
      </c>
      <c r="F100" s="199"/>
      <c r="G100" s="200">
        <f t="shared" si="13"/>
        <v>0</v>
      </c>
      <c r="H100" s="1141"/>
      <c r="I100" s="221"/>
      <c r="J100" s="110"/>
      <c r="K100" s="203"/>
      <c r="L100" s="203"/>
      <c r="M100" s="204"/>
      <c r="N100" s="204"/>
      <c r="O100" s="205">
        <v>0.0</v>
      </c>
      <c r="P100" s="205">
        <v>1.0</v>
      </c>
      <c r="Q100" s="205">
        <v>1.0</v>
      </c>
      <c r="R100" s="408"/>
      <c r="S100" s="320"/>
      <c r="T100" s="320"/>
      <c r="U100" s="320"/>
      <c r="V100" s="320"/>
    </row>
    <row r="101" outlineLevel="1">
      <c r="A101" s="207"/>
      <c r="B101" s="399" t="str">
        <f>'テンプレート'!B101</f>
        <v>Throws</v>
      </c>
      <c r="C101" s="207"/>
      <c r="D101" s="127" t="str">
        <f t="array" ref="D101">INDEX('つかみ・投げ'!$P$3:$P$103, MATCH($A$1,'つかみ・投げ'!$A$3:$A$109,0), MATCH(B101,'つかみ・投げ'!$P$2:$W$2,0))</f>
        <v>#REF!</v>
      </c>
      <c r="E101" s="207"/>
      <c r="F101" s="199"/>
      <c r="G101" s="200">
        <f t="shared" si="13"/>
        <v>0</v>
      </c>
      <c r="H101" s="112"/>
      <c r="I101" s="224"/>
      <c r="J101" s="114"/>
      <c r="K101" s="203"/>
      <c r="L101" s="203"/>
      <c r="M101" s="204"/>
      <c r="N101" s="204"/>
      <c r="O101" s="407"/>
      <c r="P101" s="407"/>
      <c r="Q101" s="407"/>
      <c r="R101" s="408"/>
      <c r="S101" s="320"/>
      <c r="T101" s="320"/>
      <c r="U101" s="320"/>
      <c r="V101" s="320"/>
    </row>
    <row r="102" outlineLevel="1">
      <c r="A102" s="411" t="str">
        <f>'テンプレート'!A102</f>
        <v>上Throws</v>
      </c>
      <c r="B102" s="399" t="str">
        <f>'テンプレート'!B102</f>
        <v>打撃</v>
      </c>
      <c r="C102" s="426" t="str">
        <f t="array" ref="C102">INDEX(#REF!, MATCH($A$1,'つかみ・投げ'!$A$3:$A$109,0), MATCH(A102,#REF!,0))</f>
        <v>#REF!</v>
      </c>
      <c r="D102" s="127" t="str">
        <f t="array" ref="D102">INDEX('つかみ・投げ'!$R$3:$R$103, MATCH($A$1,'つかみ・投げ'!$A$3:$A$109,0), MATCH(B102,'つかみ・投げ'!$R$2:$W$2,0))</f>
        <v>#N/A</v>
      </c>
      <c r="E102" s="426" t="str">
        <f t="array" ref="E102">INDEX('つかみ・投げ'!$N$3:$W$109, MATCH($A$1,'つかみ・投げ'!$A$3:$A$109,0), MATCH(A102,'つかみ・投げ'!$N$2:$W$2,0))</f>
        <v>#REF!</v>
      </c>
      <c r="F102" s="199"/>
      <c r="G102" s="200">
        <f t="shared" si="13"/>
        <v>0</v>
      </c>
      <c r="H102" s="1141"/>
      <c r="I102" s="221"/>
      <c r="J102" s="110"/>
      <c r="K102" s="203"/>
      <c r="L102" s="203"/>
      <c r="M102" s="204"/>
      <c r="N102" s="204"/>
      <c r="O102" s="205">
        <v>0.0</v>
      </c>
      <c r="P102" s="205">
        <v>1.0</v>
      </c>
      <c r="Q102" s="205">
        <v>1.0</v>
      </c>
      <c r="R102" s="408"/>
      <c r="S102" s="320"/>
      <c r="T102" s="320"/>
      <c r="U102" s="320"/>
      <c r="V102" s="320"/>
    </row>
    <row r="103" outlineLevel="1">
      <c r="A103" s="207"/>
      <c r="B103" s="399" t="str">
        <f>'テンプレート'!B103</f>
        <v>Throws</v>
      </c>
      <c r="C103" s="207"/>
      <c r="D103" s="127" t="str">
        <f t="array" ref="D103">INDEX('つかみ・投げ'!$S$3:$S$103, MATCH($A$1,'つかみ・投げ'!$A$3:$A$109,0), MATCH(B103,'つかみ・投げ'!$S$2:$W$2,0))</f>
        <v>#REF!</v>
      </c>
      <c r="E103" s="207"/>
      <c r="F103" s="199"/>
      <c r="G103" s="200">
        <f t="shared" si="13"/>
        <v>0</v>
      </c>
      <c r="H103" s="112"/>
      <c r="I103" s="224"/>
      <c r="J103" s="114"/>
      <c r="K103" s="203"/>
      <c r="L103" s="203"/>
      <c r="M103" s="204"/>
      <c r="N103" s="204"/>
      <c r="O103" s="407"/>
      <c r="P103" s="407"/>
      <c r="Q103" s="407"/>
      <c r="R103" s="408"/>
      <c r="S103" s="179"/>
      <c r="T103" s="179"/>
      <c r="U103" s="179"/>
      <c r="V103" s="179"/>
    </row>
    <row r="104" outlineLevel="1">
      <c r="A104" s="411" t="str">
        <f>'テンプレート'!A104</f>
        <v>下Throws</v>
      </c>
      <c r="B104" s="399" t="str">
        <f>'テンプレート'!B104</f>
        <v>打撃</v>
      </c>
      <c r="C104" s="426" t="str">
        <f t="array" ref="C104">INDEX(#REF!, MATCH($A$1,'つかみ・投げ'!$A$3:$A$109,0), MATCH(A104,#REF!,0))</f>
        <v>#REF!</v>
      </c>
      <c r="D104" s="127" t="str">
        <f t="array" ref="D104">INDEX('つかみ・投げ'!$U$3:$U$103, MATCH($A$1,'つかみ・投げ'!$A$3:$A$109,0), MATCH(B104,'つかみ・投げ'!$U$2:$W$2,0))</f>
        <v>#N/A</v>
      </c>
      <c r="E104" s="426" t="str">
        <f t="array" ref="E104">INDEX('つかみ・投げ'!$N$3:$W$109, MATCH($A$1,'つかみ・投げ'!$A$3:$A$109,0), MATCH(A104,'つかみ・投げ'!$N$2:$W$2,0))</f>
        <v>#REF!</v>
      </c>
      <c r="F104" s="199"/>
      <c r="G104" s="200">
        <f t="shared" si="13"/>
        <v>0</v>
      </c>
      <c r="H104" s="1141"/>
      <c r="I104" s="221"/>
      <c r="J104" s="110"/>
      <c r="K104" s="203"/>
      <c r="L104" s="203"/>
      <c r="M104" s="204"/>
      <c r="N104" s="204"/>
      <c r="O104" s="205">
        <v>0.0</v>
      </c>
      <c r="P104" s="205">
        <v>1.0</v>
      </c>
      <c r="Q104" s="205">
        <v>1.0</v>
      </c>
      <c r="R104" s="408"/>
      <c r="S104" s="179"/>
      <c r="T104" s="179"/>
      <c r="U104" s="179"/>
      <c r="V104" s="179"/>
    </row>
    <row r="105" outlineLevel="1">
      <c r="A105" s="207"/>
      <c r="B105" s="399" t="str">
        <f>'テンプレート'!B105</f>
        <v>Throws</v>
      </c>
      <c r="C105" s="207"/>
      <c r="D105" s="127" t="str">
        <f t="array" ref="D105">INDEX('つかみ・投げ'!$V$3:$V$103, MATCH($A$1,'つかみ・投げ'!$A$3:$A$109,0), MATCH(B105,'つかみ・投げ'!$V$2:$W$2,0))</f>
        <v>#REF!</v>
      </c>
      <c r="E105" s="207"/>
      <c r="F105" s="199"/>
      <c r="G105" s="200">
        <f t="shared" si="13"/>
        <v>0</v>
      </c>
      <c r="H105" s="112"/>
      <c r="I105" s="224"/>
      <c r="J105" s="114"/>
      <c r="K105" s="203"/>
      <c r="L105" s="203"/>
      <c r="M105" s="204"/>
      <c r="N105" s="204"/>
      <c r="O105" s="407"/>
      <c r="P105" s="407"/>
      <c r="Q105" s="407"/>
      <c r="R105" s="408"/>
      <c r="S105" s="179"/>
      <c r="T105" s="179"/>
      <c r="U105" s="179"/>
      <c r="V105" s="179"/>
    </row>
    <row r="106">
      <c r="A106" s="312"/>
      <c r="B106" s="315"/>
      <c r="C106" s="317"/>
      <c r="D106" s="317"/>
      <c r="E106" s="319"/>
      <c r="F106" s="248"/>
      <c r="G106" s="248"/>
      <c r="H106" s="319"/>
      <c r="I106" s="319"/>
      <c r="J106" s="320"/>
      <c r="K106" s="320"/>
      <c r="L106" s="121"/>
      <c r="M106" s="121"/>
      <c r="N106" s="121"/>
      <c r="O106" s="179"/>
      <c r="P106" s="179"/>
      <c r="Q106" s="121"/>
      <c r="R106" s="121"/>
      <c r="S106" s="121"/>
      <c r="T106" s="121"/>
      <c r="U106" s="121"/>
      <c r="V106" s="121"/>
    </row>
    <row r="107">
      <c r="A107" s="429" t="str">
        <f>'テンプレート'!A107</f>
        <v>Dodges</v>
      </c>
      <c r="B107" s="110"/>
      <c r="C107" s="392"/>
      <c r="D107" s="121"/>
      <c r="E107" s="121"/>
      <c r="F107" s="121"/>
      <c r="G107" s="121"/>
      <c r="H107" s="121"/>
      <c r="I107" s="121"/>
      <c r="J107" s="180"/>
      <c r="K107" s="121"/>
      <c r="L107" s="121"/>
      <c r="M107" s="121"/>
      <c r="N107" s="121"/>
      <c r="O107" s="121"/>
      <c r="P107" s="121"/>
      <c r="Q107" s="180"/>
      <c r="R107" s="121"/>
      <c r="S107" s="121"/>
      <c r="T107" s="121"/>
      <c r="U107" s="121"/>
      <c r="V107" s="121"/>
    </row>
    <row r="108" outlineLevel="1">
      <c r="A108" s="112"/>
      <c r="B108" s="114"/>
      <c r="C108" s="430" t="str">
        <f>'テンプレート'!C108</f>
        <v>Intangible</v>
      </c>
      <c r="D108" s="430" t="str">
        <f>'テンプレート'!D108</f>
        <v>無敵 (ペナ最大)</v>
      </c>
      <c r="E108" s="430" t="str">
        <f>'テンプレート'!E108</f>
        <v>Duration</v>
      </c>
      <c r="F108" s="430" t="str">
        <f>'テンプレート'!F108</f>
        <v>全体 (ペナ最大)</v>
      </c>
      <c r="G108" s="431"/>
      <c r="H108" s="319"/>
      <c r="I108" s="319"/>
      <c r="J108" s="320"/>
      <c r="K108" s="320"/>
      <c r="L108" s="121"/>
      <c r="M108" s="121"/>
      <c r="N108" s="121"/>
      <c r="O108" s="121"/>
      <c r="P108" s="121"/>
      <c r="Q108" s="121"/>
      <c r="R108" s="121"/>
      <c r="S108" s="121"/>
      <c r="T108" s="121"/>
      <c r="U108" s="121"/>
      <c r="V108" s="121"/>
    </row>
    <row r="109" outlineLevel="1">
      <c r="A109" s="432" t="str">
        <f>'テンプレート'!A109</f>
        <v>Ground Dodges</v>
      </c>
      <c r="B109" s="433" t="str">
        <f>'テンプレート'!B109</f>
        <v>On-Spot</v>
      </c>
      <c r="C109" s="127" t="str">
        <f t="array" ref="C109">INDEX(Dodges!$C$3:$U$84, MATCH($A$1,Dodges!$A$3:$A$85,0), MATCH(C$108,Dodges!$C$2:$F$2,0))</f>
        <v>3-17</v>
      </c>
      <c r="D109" s="127" t="str">
        <f t="array" ref="D109">INDEX(Dodges!$C$3:$U$84, MATCH($A$1,Dodges!$A$3:$A$85,0), MATCH(D108,Dodges!$C$2:$F$2,0))</f>
        <v>6-17</v>
      </c>
      <c r="E109" s="127" t="str">
        <f t="array" ref="E109">INDEX(Dodges!$C$3:$U$84, MATCH($A$1,Dodges!$A$3:$A$85,0), MATCH(E108,Dodges!$C$2:$F$2,0))</f>
        <v>25 (20)</v>
      </c>
      <c r="F109" s="127" t="str">
        <f t="array" ref="F109">INDEX(Dodges!$C$3:$U$84, MATCH($A$1,Dodges!$A$3:$A$85,0), MATCH(F108,Dodges!$C$2:$F$2,0))</f>
        <v>33 (27)</v>
      </c>
      <c r="G109" s="402"/>
      <c r="H109" s="319"/>
      <c r="I109" s="319"/>
      <c r="J109" s="320"/>
      <c r="K109" s="320"/>
      <c r="L109" s="320"/>
      <c r="M109" s="121"/>
      <c r="N109" s="121"/>
      <c r="O109" s="121"/>
      <c r="P109" s="121"/>
      <c r="Q109" s="121"/>
      <c r="R109" s="121"/>
      <c r="S109" s="121"/>
      <c r="T109" s="121"/>
      <c r="U109" s="121"/>
      <c r="V109" s="121"/>
    </row>
    <row r="110" outlineLevel="1">
      <c r="A110" s="231"/>
      <c r="B110" s="433" t="str">
        <f>'テンプレート'!B110</f>
        <v>Forward</v>
      </c>
      <c r="C110" s="127" t="str">
        <f t="array" ref="C110">INDEX(Dodges!$G$3:$U$84, MATCH($A$1,Dodges!$A$3:$A$85,0), MATCH(C$108,Dodges!$G$2:$J$2,0))</f>
        <v>4-15</v>
      </c>
      <c r="D110" s="127" t="str">
        <f t="array" ref="D110">INDEX(Dodges!$G$3:$U$84, MATCH($A$1,Dodges!$A$3:$A$85,0), MATCH(D$108,Dodges!$G$2:$J$2,0))</f>
        <v>8-14</v>
      </c>
      <c r="E110" s="127" t="str">
        <f t="array" ref="E110">INDEX(Dodges!$G$3:$U$84, MATCH($A$1,Dodges!$A$3:$A$85,0), MATCH(E$108,Dodges!$G$2:$J$2,0))</f>
        <v>29</v>
      </c>
      <c r="F110" s="127">
        <f t="array" ref="F110">INDEX(Dodges!$G$3:$U$84, MATCH($A$1,Dodges!$A$3:$A$85,0), MATCH(F$108,Dodges!$G$2:$J$2,0))</f>
        <v>38</v>
      </c>
      <c r="G110" s="436"/>
      <c r="H110" s="319"/>
      <c r="I110" s="319"/>
      <c r="J110" s="320"/>
      <c r="K110" s="320"/>
      <c r="L110" s="320"/>
      <c r="M110" s="320"/>
      <c r="N110" s="320"/>
      <c r="O110" s="121"/>
      <c r="P110" s="121"/>
      <c r="Q110" s="121"/>
      <c r="R110" s="121"/>
      <c r="S110" s="121"/>
      <c r="T110" s="121"/>
      <c r="U110" s="121"/>
      <c r="V110" s="121"/>
    </row>
    <row r="111" outlineLevel="1">
      <c r="A111" s="112"/>
      <c r="B111" s="433" t="str">
        <f>'テンプレート'!B111</f>
        <v>Backward</v>
      </c>
      <c r="C111" s="127" t="str">
        <f t="array" ref="C111">INDEX(Dodges!$K$3:$U$84, MATCH($A$1,Dodges!$A$3:$A$85,0), MATCH(C$108,Dodges!$K$2:$N$2,0))</f>
        <v>5-16</v>
      </c>
      <c r="D111" s="127" t="str">
        <f t="array" ref="D111">INDEX(Dodges!$K$3:$U$84, MATCH($A$1,Dodges!$A$3:$A$85,0), MATCH(D$108,Dodges!$K$2:$N$2,0))</f>
        <v>9-14</v>
      </c>
      <c r="E111" s="127" t="str">
        <f t="array" ref="E111">INDEX(Dodges!$K$3:$U$84, MATCH($A$1,Dodges!$A$3:$A$85,0), MATCH(E$108,Dodges!$K$2:$N$2,0))</f>
        <v>34</v>
      </c>
      <c r="F111" s="127" t="str">
        <f t="array" ref="F111">INDEX(Dodges!$K$3:$U$84, MATCH($A$1,Dodges!$A$3:$A$85,0), MATCH(F$108,Dodges!$K$2:$N$2,0))</f>
        <v>51</v>
      </c>
      <c r="G111" s="436"/>
      <c r="H111" s="434"/>
      <c r="I111" s="434"/>
      <c r="J111" s="179"/>
      <c r="K111" s="179"/>
      <c r="L111" s="179"/>
      <c r="M111" s="179"/>
      <c r="N111" s="179"/>
      <c r="O111" s="121"/>
      <c r="P111" s="121"/>
      <c r="Q111" s="121"/>
      <c r="R111" s="121"/>
      <c r="S111" s="121"/>
      <c r="T111" s="121"/>
      <c r="U111" s="121"/>
      <c r="V111" s="121"/>
    </row>
    <row r="112" outlineLevel="1">
      <c r="A112" s="432" t="str">
        <f>'テンプレート'!A112</f>
        <v>AirDodges</v>
      </c>
      <c r="B112" s="433" t="str">
        <f>'テンプレート'!B112</f>
        <v>Neutral</v>
      </c>
      <c r="C112" s="127" t="str">
        <f t="array" ref="C112">INDEX(Dodges!$O$3:$U$84, MATCH($A$1,Dodges!$A$3:$A$85,0), MATCH(C$108,Dodges!$O$2:$R$2,0))</f>
        <v>3-29</v>
      </c>
      <c r="D112" s="127" t="str">
        <f t="array" ref="D112">INDEX(Dodges!$O$3:$U$84, MATCH($A$1,Dodges!$A$3:$A$85,0), MATCH(D$108,Dodges!$O$2:$R$2,0))</f>
        <v>6-27</v>
      </c>
      <c r="E112" s="127" t="str">
        <f t="array" ref="E112">INDEX(Dodges!$O$3:$U$84, MATCH($A$1,Dodges!$A$3:$A$85,0), MATCH(E$108,Dodges!$O$2:$R$2,0))</f>
        <v>50</v>
      </c>
      <c r="F112" s="127" t="str">
        <f t="array" ref="F112">INDEX(Dodges!$O$3:$U$84, MATCH($A$1,Dodges!$A$3:$A$85,0), MATCH(F$108,Dodges!$O$2:$R$2,0))</f>
        <v/>
      </c>
      <c r="G112" s="248"/>
      <c r="H112" s="180"/>
      <c r="I112" s="180"/>
      <c r="J112" s="121"/>
      <c r="K112" s="121"/>
      <c r="L112" s="121"/>
      <c r="M112" s="121"/>
      <c r="N112" s="121"/>
      <c r="O112" s="320"/>
      <c r="P112" s="320"/>
      <c r="Q112" s="320"/>
      <c r="R112" s="320"/>
      <c r="S112" s="320"/>
      <c r="T112" s="320"/>
      <c r="U112" s="320"/>
      <c r="V112" s="320"/>
    </row>
    <row r="113" outlineLevel="1">
      <c r="A113" s="112"/>
      <c r="B113" s="433" t="str">
        <f>'テンプレート'!B113</f>
        <v>Directional</v>
      </c>
      <c r="C113" s="127" t="str">
        <f t="array" ref="C113">INDEX(Dodges!$S$3:$U$84, MATCH($A$1,Dodges!$A$3:$A$85,0), MATCH(C$108,Dodges!$S$2:$U$2,0))</f>
        <v>3-21</v>
      </c>
      <c r="D113" s="127" t="str">
        <f t="array" ref="D113">INDEX(Dodges!$S$3:$U$84, MATCH($A$1,Dodges!$A$3:$A$85,0), MATCH(D$108,Dodges!$S$2:$U$2,0))</f>
        <v>6-20</v>
      </c>
      <c r="E113" s="127" t="str">
        <f t="array" ref="E113">INDEX(Dodges!$S$3:$U$84, MATCH($A$1,Dodges!$A$3:$A$85,0), MATCH(E$108,Dodges!$S$2:$U$2,0))</f>
        <v>真横：84
真上：112
真下：68</v>
      </c>
      <c r="F113" s="436"/>
      <c r="G113" s="436"/>
      <c r="H113" s="180"/>
      <c r="I113" s="180"/>
      <c r="J113" s="179"/>
      <c r="K113" s="179"/>
      <c r="L113" s="179"/>
      <c r="M113" s="179"/>
      <c r="N113" s="121"/>
      <c r="O113" s="180"/>
      <c r="P113" s="180"/>
      <c r="Q113" s="180"/>
      <c r="R113" s="180"/>
      <c r="S113" s="180"/>
      <c r="T113" s="180"/>
      <c r="U113" s="180"/>
      <c r="V113" s="180"/>
    </row>
    <row r="114">
      <c r="A114" s="438"/>
      <c r="B114" s="439"/>
      <c r="C114" s="431"/>
      <c r="D114" s="431"/>
      <c r="E114" s="440"/>
      <c r="F114" s="431"/>
      <c r="G114" s="431"/>
      <c r="H114" s="431"/>
      <c r="I114" s="431"/>
      <c r="J114" s="121"/>
      <c r="K114" s="319"/>
      <c r="L114" s="319"/>
      <c r="M114" s="319"/>
      <c r="N114" s="319"/>
      <c r="O114" s="180"/>
      <c r="P114" s="180"/>
      <c r="Q114" s="180"/>
      <c r="R114" s="180"/>
      <c r="S114" s="180"/>
      <c r="T114" s="180"/>
      <c r="U114" s="180"/>
      <c r="V114" s="180"/>
    </row>
    <row r="115">
      <c r="A115" s="441" t="str">
        <f>'テンプレート'!A115</f>
        <v>Common Actions</v>
      </c>
      <c r="B115" s="110"/>
      <c r="C115" s="320"/>
      <c r="D115" s="179"/>
      <c r="E115" s="320"/>
      <c r="F115" s="138"/>
      <c r="G115" s="138"/>
      <c r="H115" s="179"/>
      <c r="I115" s="179"/>
      <c r="J115" s="180"/>
      <c r="K115" s="180"/>
      <c r="L115" s="180"/>
      <c r="M115" s="180"/>
      <c r="N115" s="180"/>
      <c r="O115" s="180"/>
      <c r="P115" s="180"/>
      <c r="Q115" s="180"/>
      <c r="R115" s="180"/>
      <c r="S115" s="180"/>
      <c r="T115" s="180"/>
      <c r="U115" s="180"/>
      <c r="V115" s="180"/>
    </row>
    <row r="116" outlineLevel="1">
      <c r="A116" s="112"/>
      <c r="B116" s="114"/>
      <c r="C116" s="442" t="str">
        <f>'テンプレート'!C116</f>
        <v>Intangible</v>
      </c>
      <c r="D116" s="442" t="str">
        <f>'テンプレート'!D116</f>
        <v>Duration</v>
      </c>
      <c r="E116" s="442" t="str">
        <f>'テンプレート'!E116</f>
        <v>Active</v>
      </c>
      <c r="F116" s="442" t="str">
        <f>'テンプレート'!F116</f>
        <v>Base Damage</v>
      </c>
      <c r="G116" s="443" t="str">
        <f>'テンプレート'!G116</f>
        <v>Damage (1v1)</v>
      </c>
      <c r="H116" s="320"/>
      <c r="I116" s="320"/>
      <c r="J116" s="179"/>
      <c r="K116" s="444" t="str">
        <f>'テンプレート'!K116</f>
        <v>アイテム取得</v>
      </c>
      <c r="L116" s="117"/>
      <c r="M116" s="445" t="str">
        <f>'テンプレート'!M116</f>
        <v>取得フレーム</v>
      </c>
      <c r="N116" s="445" t="str">
        <f>'テンプレート'!N116</f>
        <v>Duration</v>
      </c>
      <c r="O116" s="180"/>
      <c r="P116" s="180"/>
      <c r="Q116" s="180"/>
      <c r="R116" s="180"/>
      <c r="S116" s="180"/>
      <c r="T116" s="180"/>
      <c r="U116" s="180"/>
      <c r="V116" s="180"/>
    </row>
    <row r="117" outlineLevel="1">
      <c r="A117" s="446" t="str">
        <f>'テンプレート'!A117</f>
        <v>Ledge Options</v>
      </c>
      <c r="B117" s="447" t="str">
        <f>'テンプレート'!B117</f>
        <v>崖つかまり</v>
      </c>
      <c r="C117" s="448"/>
      <c r="D117" s="127">
        <f t="array" ref="D117">INDEX('Ledge  Tech'!$C$3:$C$109, MATCH($A$1,'Ledge  Tech'!$A$3:$A$109,0), MATCH(D116,'Ledge  Tech'!$C$2,0))</f>
        <v>19</v>
      </c>
      <c r="E117" s="448"/>
      <c r="F117" s="448"/>
      <c r="G117" s="448"/>
      <c r="H117" s="320"/>
      <c r="I117" s="320"/>
      <c r="J117" s="121"/>
      <c r="K117" s="449" t="str">
        <f>'テンプレート'!K117</f>
        <v>小アイテム</v>
      </c>
      <c r="L117" s="450" t="str">
        <f>'テンプレート'!L117</f>
        <v>On-Spot</v>
      </c>
      <c r="M117" s="127" t="str">
        <f t="array" ref="M117">INDEX('Item Throws'!$C$3:$D$109, MATCH($A$1,'Item Throws'!$A$3:$A$109,0), MATCH(M$116,'Item Throws'!$C$2:$AA$2,0))</f>
        <v>-</v>
      </c>
      <c r="N117" s="127">
        <f t="array" ref="N117">INDEX('Item Throws'!$C$3:$D$109, MATCH($A$1,'Item Throws'!$A$3:$A$109,0), MATCH(N$116,'Item Throws'!$C$2:$AA$2,0))</f>
        <v>7</v>
      </c>
      <c r="O117" s="180"/>
      <c r="P117" s="180"/>
      <c r="Q117" s="180"/>
      <c r="R117" s="180"/>
      <c r="S117" s="180"/>
      <c r="T117" s="180"/>
      <c r="U117" s="180"/>
      <c r="V117" s="180"/>
    </row>
    <row r="118" outlineLevel="1">
      <c r="A118" s="222"/>
      <c r="B118" s="447" t="str">
        <f>'テンプレート'!B118</f>
        <v>On-Spot</v>
      </c>
      <c r="C118" s="127" t="str">
        <f t="array" ref="C118">INDEX('Ledge  Tech'!$D$3:$E$109, MATCH($A$1,'Ledge  Tech'!$A$3:$A$109,0), MATCH(C$116,'Ledge  Tech'!$D$2:$E$2,0))</f>
        <v>1-33</v>
      </c>
      <c r="D118" s="127">
        <f t="array" ref="D118">INDEX('Ledge  Tech'!$D$3:$E$109, MATCH($A$1,'Ledge  Tech'!$A$3:$A$109,0), MATCH(D$116,'Ledge  Tech'!$D$2:$E$2,0))</f>
        <v>34</v>
      </c>
      <c r="E118" s="448"/>
      <c r="F118" s="448"/>
      <c r="G118" s="448"/>
      <c r="H118" s="320"/>
      <c r="I118" s="320"/>
      <c r="J118" s="179"/>
      <c r="K118" s="207"/>
      <c r="L118" s="450" t="str">
        <f>'テンプレート'!L118</f>
        <v>歩き</v>
      </c>
      <c r="M118" s="127" t="str">
        <f t="array" ref="M118">INDEX('Item Throws'!$E$3:$F$109, MATCH($A$1,'Item Throws'!$A$3:$A$109,0), MATCH(M$116,'Item Throws'!$E$2:$AA$2,0))</f>
        <v>-</v>
      </c>
      <c r="N118" s="127">
        <f t="array" ref="N118">INDEX('Item Throws'!$E$3:$F$109, MATCH($A$1,'Item Throws'!$A$3:$A$109,0), MATCH(N$116,'Item Throws'!$E$2:$AA$2,0))</f>
        <v>19</v>
      </c>
      <c r="O118" s="180"/>
      <c r="P118" s="180"/>
      <c r="Q118" s="180"/>
      <c r="R118" s="180"/>
      <c r="S118" s="180"/>
      <c r="T118" s="180"/>
      <c r="U118" s="180"/>
      <c r="V118" s="180"/>
    </row>
    <row r="119" outlineLevel="1">
      <c r="A119" s="222"/>
      <c r="B119" s="447" t="str">
        <f>'テンプレート'!B119</f>
        <v>Dodges</v>
      </c>
      <c r="C119" s="127" t="str">
        <f t="array" ref="C119">INDEX('Ledge  Tech'!$F$3:$G$109, MATCH($A$1,'Ledge  Tech'!$A$3:$A$109,0), MATCH(C$116,'Ledge  Tech'!$F$2:$G$2,0))</f>
        <v>1-26</v>
      </c>
      <c r="D119" s="127">
        <f t="array" ref="D119">INDEX('Ledge  Tech'!$F$3:$G$109, MATCH($A$1,'Ledge  Tech'!$A$3:$A$109,0), MATCH(D$116,'Ledge  Tech'!$F$2:$G$2,0))</f>
        <v>45</v>
      </c>
      <c r="E119" s="448"/>
      <c r="F119" s="448"/>
      <c r="G119" s="448"/>
      <c r="H119" s="320"/>
      <c r="I119" s="320"/>
      <c r="J119" s="121"/>
      <c r="K119" s="451" t="str">
        <f>'テンプレート'!K119</f>
        <v>アイテム投擲</v>
      </c>
      <c r="L119" s="117"/>
      <c r="M119" s="445" t="str">
        <f>'テンプレート'!M119</f>
        <v>投擲フレーム</v>
      </c>
      <c r="N119" s="445" t="str">
        <f>'テンプレート'!N119</f>
        <v>Duration</v>
      </c>
      <c r="O119" s="180"/>
      <c r="P119" s="180"/>
      <c r="Q119" s="180"/>
      <c r="R119" s="180"/>
      <c r="S119" s="180"/>
      <c r="T119" s="180"/>
      <c r="U119" s="180"/>
      <c r="V119" s="180"/>
    </row>
    <row r="120" outlineLevel="1">
      <c r="A120" s="222"/>
      <c r="B120" s="447" t="str">
        <f>'テンプレート'!B120</f>
        <v>ジャンプ</v>
      </c>
      <c r="C120" s="127" t="str">
        <f t="array" ref="C120">INDEX('Ledge  Tech'!$H$3:$I$109, MATCH($A$1,'Ledge  Tech'!$A$3:$A$109,0), MATCH(C$116,'Ledge  Tech'!$H$2:$I$2,0))</f>
        <v>1-12</v>
      </c>
      <c r="D120" s="127">
        <f t="array" ref="D120">INDEX('Ledge  Tech'!$H$3:$I$109, MATCH($A$1,'Ledge  Tech'!$A$3:$A$109,0), MATCH(D$116,'Ledge  Tech'!$H$2:$I$2,0))</f>
        <v>14</v>
      </c>
      <c r="E120" s="448"/>
      <c r="F120" s="448"/>
      <c r="G120" s="448"/>
      <c r="H120" s="320"/>
      <c r="I120" s="320"/>
      <c r="J120" s="179"/>
      <c r="K120" s="1066" t="str">
        <f>'テンプレート'!K120</f>
        <v>Ground投擲</v>
      </c>
      <c r="L120" s="450" t="str">
        <f>'テンプレート'!L120</f>
        <v>前Throws</v>
      </c>
      <c r="M120" s="127" t="str">
        <f t="array" ref="M120">INDEX('Item Throws'!$G$3:$H$109, MATCH($A$1,'Item Throws'!$A$3:$A$109,0), MATCH(M$119,'Item Throws'!$G$2:$AA$2,0))</f>
        <v>8</v>
      </c>
      <c r="N120" s="127">
        <f t="array" ref="N120">INDEX('Item Throws'!$G$3:$H$109, MATCH($A$1,'Item Throws'!$A$3:$A$109,0), MATCH(N$119,'Item Throws'!$G$2:$AA$2,0))</f>
        <v>24</v>
      </c>
      <c r="O120" s="121"/>
      <c r="P120" s="121"/>
      <c r="Q120" s="121"/>
      <c r="R120" s="121"/>
      <c r="S120" s="121"/>
      <c r="T120" s="121"/>
      <c r="U120" s="121"/>
      <c r="V120" s="121"/>
    </row>
    <row r="121" outlineLevel="1">
      <c r="A121" s="207"/>
      <c r="B121" s="447" t="str">
        <f>'テンプレート'!B121</f>
        <v>攻撃</v>
      </c>
      <c r="C121" s="127" t="str">
        <f t="array" ref="C121">INDEX('Ledge  Tech'!$J$3:$M$109, MATCH($A$1,'Ledge  Tech'!$A$3:$A$109,0), MATCH(C$116,'Ledge  Tech'!$J$2:$M$2,0))</f>
        <v>1-20</v>
      </c>
      <c r="D121" s="127">
        <f t="array" ref="D121">INDEX('Ledge  Tech'!$J$3:$M$109, MATCH($A$1,'Ledge  Tech'!$A$3:$A$109,0), MATCH(D$116,'Ledge  Tech'!$J$2:$M$2,0))</f>
        <v>55</v>
      </c>
      <c r="E121" s="127" t="str">
        <f t="array" ref="E121">INDEX('Ledge  Tech'!$J$3:$M$109, MATCH($A$1,'Ledge  Tech'!$A$3:$A$109,0), MATCH(E$116,'Ledge  Tech'!$J$2:$M$2,0))</f>
        <v>18-20</v>
      </c>
      <c r="F121" s="127">
        <f t="array" ref="F121">INDEX('Ledge  Tech'!$J$3:$M$109, MATCH($A$1,'Ledge  Tech'!$A$3:$A$109,0), MATCH(F$116,'Ledge  Tech'!$J$2:$M$2,0))</f>
        <v>9</v>
      </c>
      <c r="G121" s="127">
        <f>F121*1.2</f>
        <v>10.8</v>
      </c>
      <c r="H121" s="320"/>
      <c r="I121" s="320"/>
      <c r="J121" s="121"/>
      <c r="K121" s="222"/>
      <c r="L121" s="450" t="str">
        <f>'テンプレート'!L121</f>
        <v>後Throws</v>
      </c>
      <c r="M121" s="127" t="str">
        <f t="array" ref="M121">INDEX('Item Throws'!$I$3:$J$109, MATCH($A$1,'Item Throws'!$A$3:$A$109,0), MATCH(M$119,'Item Throws'!$I$2:$AA$2,0))</f>
        <v>11</v>
      </c>
      <c r="N121" s="127">
        <f t="array" ref="N121">INDEX('Item Throws'!$I$3:$J$109, MATCH($A$1,'Item Throws'!$A$3:$A$109,0), MATCH(N$119,'Item Throws'!$I$2:$AA$2,0))</f>
        <v>24</v>
      </c>
      <c r="O121" s="121"/>
      <c r="P121" s="121"/>
      <c r="Q121" s="121"/>
      <c r="R121" s="121"/>
      <c r="S121" s="121"/>
      <c r="T121" s="121"/>
      <c r="U121" s="121"/>
      <c r="V121" s="121"/>
    </row>
    <row r="122" outlineLevel="1">
      <c r="A122" s="446" t="str">
        <f>'テンプレート'!A122</f>
        <v>Tech</v>
      </c>
      <c r="B122" s="447" t="str">
        <f>'テンプレート'!B122</f>
        <v>On-Spot</v>
      </c>
      <c r="C122" s="127" t="str">
        <f t="array" ref="C122">INDEX('Ledge  Tech'!$N$3:$O$109, MATCH($A$1,'Ledge  Tech'!$A$3:$A$109,0), MATCH(C$116,'Ledge  Tech'!$N$2:$O$2,0))</f>
        <v>1-20</v>
      </c>
      <c r="D122" s="127">
        <f t="array" ref="D122">INDEX('Ledge  Tech'!$N$3:$O$109, MATCH($A$1,'Ledge  Tech'!$A$3:$A$109,0), MATCH(D$116,'Ledge  Tech'!$N$2:$O$2,0))</f>
        <v>26</v>
      </c>
      <c r="E122" s="448"/>
      <c r="F122" s="448"/>
      <c r="G122" s="448"/>
      <c r="H122" s="320"/>
      <c r="I122" s="320"/>
      <c r="J122" s="179"/>
      <c r="K122" s="222"/>
      <c r="L122" s="450" t="str">
        <f>'テンプレート'!L122</f>
        <v>上Throws</v>
      </c>
      <c r="M122" s="127" t="str">
        <f t="array" ref="M122">INDEX('Item Throws'!$K$3:$L$109, MATCH($A$1,'Item Throws'!$A$3:$A$109,0), MATCH(M$119,'Item Throws'!$K$2:$AA$2,0))</f>
        <v>12</v>
      </c>
      <c r="N122" s="127">
        <f t="array" ref="N122">INDEX('Item Throws'!$K$3:$L$109, MATCH($A$1,'Item Throws'!$A$3:$A$109,0), MATCH(N$119,'Item Throws'!$K$2:$AA$2,0))</f>
        <v>23</v>
      </c>
      <c r="O122" s="320"/>
      <c r="P122" s="320"/>
      <c r="Q122" s="320"/>
      <c r="R122" s="320"/>
      <c r="S122" s="320"/>
      <c r="T122" s="320"/>
      <c r="U122" s="320"/>
      <c r="V122" s="320"/>
    </row>
    <row r="123" outlineLevel="1">
      <c r="A123" s="222"/>
      <c r="B123" s="447" t="str">
        <f>'テンプレート'!B123</f>
        <v>Forward</v>
      </c>
      <c r="C123" s="127" t="str">
        <f t="array" ref="C123">INDEX('Ledge  Tech'!$P$3:$Q$109, MATCH($A$1,'Ledge  Tech'!$A$3:$A$109,0), MATCH(C$116,'Ledge  Tech'!$P$2:$Q$2,0))</f>
        <v>1-20</v>
      </c>
      <c r="D123" s="127">
        <f t="array" ref="D123">INDEX('Ledge  Tech'!$P$3:$Q$109, MATCH($A$1,'Ledge  Tech'!$A$3:$A$109,0), MATCH(D$116,'Ledge  Tech'!$P$2:$Q$2,0))</f>
        <v>40</v>
      </c>
      <c r="E123" s="448"/>
      <c r="F123" s="448"/>
      <c r="G123" s="448"/>
      <c r="H123" s="320"/>
      <c r="I123" s="320"/>
      <c r="J123" s="121"/>
      <c r="K123" s="222"/>
      <c r="L123" s="450" t="str">
        <f>'テンプレート'!L123</f>
        <v>下Throws</v>
      </c>
      <c r="M123" s="127" t="str">
        <f t="array" ref="M123">INDEX('Item Throws'!$M$3:$N$109, MATCH($A$1,'Item Throws'!$A$3:$A$109,0), MATCH(M$119,'Item Throws'!$M$2:$AA$2,0))</f>
        <v>7</v>
      </c>
      <c r="N123" s="127">
        <f t="array" ref="N123">INDEX('Item Throws'!$M$3:$N$109, MATCH($A$1,'Item Throws'!$A$3:$A$109,0), MATCH(N$119,'Item Throws'!$M$2:$AA$2,0))</f>
        <v>19</v>
      </c>
      <c r="O123" s="180"/>
      <c r="P123" s="180"/>
      <c r="Q123" s="180"/>
      <c r="R123" s="180"/>
      <c r="S123" s="180"/>
      <c r="T123" s="180"/>
      <c r="U123" s="180"/>
      <c r="V123" s="180"/>
    </row>
    <row r="124" outlineLevel="1">
      <c r="A124" s="207"/>
      <c r="B124" s="447" t="str">
        <f>'テンプレート'!B124</f>
        <v>Backward</v>
      </c>
      <c r="C124" s="127" t="str">
        <f t="array" ref="C124">INDEX('Ledge  Tech'!$R$3:$S$109, MATCH($A$1,'Ledge  Tech'!$A$3:$A$109,0), MATCH(C$116,'Ledge  Tech'!$R$2:$S$2,0))</f>
        <v>1-20</v>
      </c>
      <c r="D124" s="127">
        <f t="array" ref="D124">INDEX('Ledge  Tech'!$R$3:$S$109, MATCH($A$1,'Ledge  Tech'!$A$3:$A$109,0), MATCH(D$116,'Ledge  Tech'!$R$2:$S$2,0))</f>
        <v>40</v>
      </c>
      <c r="E124" s="448"/>
      <c r="F124" s="448"/>
      <c r="G124" s="448"/>
      <c r="H124" s="320"/>
      <c r="I124" s="320"/>
      <c r="J124" s="179"/>
      <c r="K124" s="222"/>
      <c r="L124" s="453" t="str">
        <f>'テンプレート'!L124</f>
        <v>ダッシュ</v>
      </c>
      <c r="M124" s="127" t="str">
        <f t="array" ref="M124">INDEX('Item Throws'!$O$3:$P$109, MATCH($A$1,'Item Throws'!$A$3:$A$109,0), MATCH(M$119,'Item Throws'!$O$2:$AA$2,0))</f>
        <v>5</v>
      </c>
      <c r="N124" s="127">
        <f t="array" ref="N124">INDEX('Item Throws'!$O$3:$P$109, MATCH($A$1,'Item Throws'!$A$3:$A$109,0), MATCH(N$119,'Item Throws'!$O$2:$AA$2,0))</f>
        <v>29</v>
      </c>
      <c r="O124" s="180"/>
      <c r="P124" s="180"/>
      <c r="Q124" s="180"/>
      <c r="R124" s="180"/>
      <c r="S124" s="180"/>
      <c r="T124" s="180"/>
      <c r="U124" s="180"/>
      <c r="V124" s="180"/>
    </row>
    <row r="125" outlineLevel="1">
      <c r="A125" s="446" t="str">
        <f>'テンプレート'!A125</f>
        <v>あお向けダウン</v>
      </c>
      <c r="B125" s="447" t="str">
        <f>'テンプレート'!B125</f>
        <v>倒れ</v>
      </c>
      <c r="C125" s="448"/>
      <c r="D125" s="127" t="str">
        <f t="array" ref="D125">INDEX('Get-Ups'!$C$3:$C$109, MATCH($A$1,'Get-Ups'!$A$3:$A$109,0), MATCH(D$116,'Get-Ups'!$C$2:$AD$2,0))</f>
        <v>25</v>
      </c>
      <c r="E125" s="448"/>
      <c r="F125" s="448"/>
      <c r="G125" s="448"/>
      <c r="H125" s="320"/>
      <c r="I125" s="320"/>
      <c r="J125" s="121"/>
      <c r="K125" s="207"/>
      <c r="L125" s="453" t="str">
        <f>'テンプレート'!L125</f>
        <v>On-Spot捨て</v>
      </c>
      <c r="M125" s="127" t="str">
        <f t="array" ref="M125">INDEX('Item Throws'!$Q$3:$R$109, MATCH($A$1,'Item Throws'!$A$3:$A$109,0), MATCH(M$119,'Item Throws'!$Q$2:$AA$2,0))</f>
        <v>6</v>
      </c>
      <c r="N125" s="127">
        <f t="array" ref="N125">INDEX('Item Throws'!$Q$3:$R$109, MATCH($A$1,'Item Throws'!$A$3:$A$109,0), MATCH(N$119,'Item Throws'!$Q$2:$AA$2,0))</f>
        <v>23</v>
      </c>
      <c r="O125" s="180"/>
      <c r="P125" s="180"/>
      <c r="Q125" s="180"/>
      <c r="R125" s="180"/>
      <c r="S125" s="180"/>
      <c r="T125" s="180"/>
      <c r="U125" s="180"/>
      <c r="V125" s="180"/>
    </row>
    <row r="126" outlineLevel="1">
      <c r="A126" s="222"/>
      <c r="B126" s="447" t="str">
        <f>'テンプレート'!B126</f>
        <v>On-Spot</v>
      </c>
      <c r="C126" s="454" t="str">
        <f t="array" ref="C126">INDEX('Get-Ups'!$D$3:$E$109, MATCH($A$1,'Get-Ups'!$A$3:$A$109,0), MATCH(C$116,'Get-Ups'!$D$2:$AD$2,0))</f>
        <v>1-22</v>
      </c>
      <c r="D126" s="455">
        <f t="array" ref="D126">INDEX('Get-Ups'!$D$3:$E$109, MATCH($A$1,'Get-Ups'!$A$3:$A$109,0), MATCH(D$116,'Get-Ups'!$D$2:$AD$2,0))</f>
        <v>29</v>
      </c>
      <c r="E126" s="448"/>
      <c r="F126" s="448"/>
      <c r="G126" s="448"/>
      <c r="H126" s="320"/>
      <c r="I126" s="320"/>
      <c r="J126" s="179"/>
      <c r="K126" s="1066" t="str">
        <f>'テンプレート'!K126</f>
        <v>Air投擲</v>
      </c>
      <c r="L126" s="450" t="str">
        <f>'テンプレート'!L126</f>
        <v>前Throws</v>
      </c>
      <c r="M126" s="127" t="str">
        <f t="array" ref="M126">INDEX('Item Throws'!$S$3:$T$109, MATCH($A$1,'Item Throws'!$A$3:$A$109,0), MATCH(M$119,'Item Throws'!$S$2:$AA$2,0))</f>
        <v>8</v>
      </c>
      <c r="N126" s="127">
        <f t="array" ref="N126">INDEX('Item Throws'!$S$3:$T$109, MATCH($A$1,'Item Throws'!$A$3:$A$109,0), MATCH(N$119,'Item Throws'!$S$2:$AA$2,0))</f>
        <v>24</v>
      </c>
      <c r="O126" s="180"/>
      <c r="P126" s="180"/>
      <c r="Q126" s="180"/>
      <c r="R126" s="180"/>
      <c r="S126" s="180"/>
      <c r="T126" s="180"/>
      <c r="U126" s="180"/>
      <c r="V126" s="180"/>
    </row>
    <row r="127" outlineLevel="1">
      <c r="A127" s="222"/>
      <c r="B127" s="447" t="str">
        <f>'テンプレート'!B127</f>
        <v>Forward</v>
      </c>
      <c r="C127" s="454" t="str">
        <f t="array" ref="C127">INDEX('Get-Ups'!$F$3:$G$109, MATCH($A$1,'Get-Ups'!$A$3:$A$109,0), MATCH(C$116,'Get-Ups'!$F$2:$AD$2,0))</f>
        <v>1-21</v>
      </c>
      <c r="D127" s="455">
        <f t="array" ref="D127">INDEX('Get-Ups'!$F$3:$G$109, MATCH($A$1,'Get-Ups'!$A$3:$A$109,0), MATCH(D$116,'Get-Ups'!$F$2:$AD$2,0))</f>
        <v>35</v>
      </c>
      <c r="E127" s="448"/>
      <c r="F127" s="448"/>
      <c r="G127" s="448"/>
      <c r="H127" s="320"/>
      <c r="I127" s="320"/>
      <c r="J127" s="121"/>
      <c r="K127" s="222"/>
      <c r="L127" s="450" t="str">
        <f>'テンプレート'!L127</f>
        <v>後Throws</v>
      </c>
      <c r="M127" s="127" t="str">
        <f t="array" ref="M127">INDEX('Item Throws'!$U$3:$V$109, MATCH($A$1,'Item Throws'!$A$3:$A$109,0), MATCH(M$119,'Item Throws'!$U$2:$AA$2,0))</f>
        <v>11</v>
      </c>
      <c r="N127" s="127">
        <f t="array" ref="N127">INDEX('Item Throws'!$U$3:$V$109, MATCH($A$1,'Item Throws'!$A$3:$A$109,0), MATCH(N$119,'Item Throws'!$U$2:$AA$2,0))</f>
        <v>24</v>
      </c>
      <c r="O127" s="180"/>
      <c r="P127" s="180"/>
      <c r="Q127" s="180"/>
      <c r="R127" s="180"/>
      <c r="S127" s="180"/>
      <c r="T127" s="180"/>
      <c r="U127" s="180"/>
      <c r="V127" s="180"/>
    </row>
    <row r="128" outlineLevel="1">
      <c r="A128" s="222"/>
      <c r="B128" s="447" t="str">
        <f>'テンプレート'!B128</f>
        <v>Backward</v>
      </c>
      <c r="C128" s="127" t="str">
        <f t="array" ref="C128">INDEX('Get-Ups'!$H$3:$I$109, MATCH($A$1,'Get-Ups'!$A$3:$A$109,0), MATCH(C$116,'Get-Ups'!$H$2:$AD$2,0))</f>
        <v>1-22</v>
      </c>
      <c r="D128" s="127">
        <f t="array" ref="D128">INDEX('Get-Ups'!$H$3:$I$109, MATCH($A$1,'Get-Ups'!$A$3:$A$109,0), MATCH(D$116,'Get-Ups'!$H$2:$AD$2,0))</f>
        <v>35</v>
      </c>
      <c r="E128" s="448"/>
      <c r="F128" s="448"/>
      <c r="G128" s="448"/>
      <c r="H128" s="320"/>
      <c r="I128" s="320"/>
      <c r="J128" s="179"/>
      <c r="K128" s="222"/>
      <c r="L128" s="450" t="str">
        <f>'テンプレート'!L128</f>
        <v>上Throws</v>
      </c>
      <c r="M128" s="127" t="str">
        <f t="array" ref="M128">INDEX('Item Throws'!$W$3:$X$109, MATCH($A$1,'Item Throws'!$A$3:$A$109,0), MATCH(M$119,'Item Throws'!$W$2:$AA$2,0))</f>
        <v>12</v>
      </c>
      <c r="N128" s="127">
        <f t="array" ref="N128">INDEX('Item Throws'!$W$3:$X$109, MATCH($A$1,'Item Throws'!$A$3:$A$109,0), MATCH(N$119,'Item Throws'!$W$2:$AA$2,0))</f>
        <v>23</v>
      </c>
      <c r="O128" s="180"/>
      <c r="P128" s="180"/>
      <c r="Q128" s="180"/>
      <c r="R128" s="180"/>
      <c r="S128" s="180"/>
      <c r="T128" s="180"/>
      <c r="U128" s="180"/>
      <c r="V128" s="180"/>
    </row>
    <row r="129" outlineLevel="1">
      <c r="A129" s="222"/>
      <c r="B129" s="1718" t="str">
        <f>'テンプレート'!B129</f>
        <v>攻撃1</v>
      </c>
      <c r="C129" s="456" t="str">
        <f t="array" ref="C129">INDEX('Get-Ups'!$J$3:$M$109, MATCH($A$1,'Get-Ups'!$A$3:$A$109,0), MATCH(C$116,'Get-Ups'!$J$2:$AD$2,0))</f>
        <v>1-26</v>
      </c>
      <c r="D129" s="457">
        <f t="array" ref="D129">INDEX('Get-Ups'!$J$3:$M$109, MATCH($A$1,'Get-Ups'!$A$3:$A$109,0), MATCH(D$116,'Get-Ups'!$J$2:$AD$2,0))</f>
        <v>45</v>
      </c>
      <c r="E129" s="454" t="str">
        <f t="array" ref="E129">INDEX('Get-Ups'!$J$3:$M$109, MATCH($A$1,'Get-Ups'!$A$3:$A$109,0), MATCH(E$116,'Get-Ups'!$J$2:$AD$2,0))</f>
        <v>15-16</v>
      </c>
      <c r="F129" s="455">
        <f t="array" ref="F129">INDEX('Get-Ups'!$J$3:$M$109, MATCH($A$1,'Get-Ups'!$A$3:$A$109,0), MATCH(F$116,'Get-Ups'!$J$2:$AD$2,0))</f>
        <v>7</v>
      </c>
      <c r="G129" s="127">
        <f t="shared" ref="G129:G130" si="14">F129*1.2</f>
        <v>8.4</v>
      </c>
      <c r="H129" s="320"/>
      <c r="I129" s="320"/>
      <c r="J129" s="121"/>
      <c r="K129" s="207"/>
      <c r="L129" s="450" t="str">
        <f>'テンプレート'!L129</f>
        <v>下Throws</v>
      </c>
      <c r="M129" s="127" t="str">
        <f t="array" ref="M129">INDEX('Item Throws'!$Y$3:$Z$109, MATCH($A$1,'Item Throws'!$A$3:$A$109,0), MATCH(M$119,'Item Throws'!$Y$2:$AA$2,0))</f>
        <v>7</v>
      </c>
      <c r="N129" s="127">
        <f t="array" ref="N129">INDEX('Item Throws'!$Y$3:$Z$109, MATCH($A$1,'Item Throws'!$A$3:$A$109,0), MATCH(N$119,'Item Throws'!$Y$2:$AA$2,0))</f>
        <v>19</v>
      </c>
      <c r="O129" s="121"/>
      <c r="P129" s="121"/>
      <c r="Q129" s="121"/>
      <c r="R129" s="121"/>
      <c r="S129" s="121"/>
      <c r="T129" s="121"/>
      <c r="U129" s="121"/>
      <c r="V129" s="121"/>
    </row>
    <row r="130" outlineLevel="1">
      <c r="A130" s="207"/>
      <c r="B130" s="207"/>
      <c r="C130" s="207"/>
      <c r="D130" s="207"/>
      <c r="E130" s="454" t="str">
        <f t="array" ref="E130">INDEX('Get-Ups'!$N$3:$O$109, MATCH($A$1,'Get-Ups'!$A$3:$A$109,0), MATCH(E$116,'Get-Ups'!$N$2:$AD$2,0))</f>
        <v>25-26</v>
      </c>
      <c r="F130" s="455">
        <f t="array" ref="F130">INDEX('Get-Ups'!$N$3:$O$109, MATCH($A$1,'Get-Ups'!$A$3:$A$109,0), MATCH(F$116,'Get-Ups'!$N$2:$AD$2,0))</f>
        <v>7</v>
      </c>
      <c r="G130" s="127">
        <f t="shared" si="14"/>
        <v>8.4</v>
      </c>
      <c r="H130" s="320"/>
      <c r="I130" s="320"/>
      <c r="J130" s="121"/>
      <c r="K130" s="459" t="str">
        <f>'テンプレート'!K130</f>
        <v>踏み台ジャンプ</v>
      </c>
      <c r="L130" s="224"/>
      <c r="M130" s="445" t="str">
        <f>'テンプレート'!M130</f>
        <v>Duration</v>
      </c>
      <c r="N130" s="138"/>
      <c r="O130" s="121"/>
      <c r="P130" s="121"/>
      <c r="Q130" s="121"/>
      <c r="R130" s="121"/>
      <c r="S130" s="121"/>
      <c r="T130" s="121"/>
      <c r="U130" s="121"/>
      <c r="V130" s="121"/>
    </row>
    <row r="131" outlineLevel="1">
      <c r="A131" s="446" t="str">
        <f>'テンプレート'!A131</f>
        <v>うつ伏せダウン</v>
      </c>
      <c r="B131" s="447" t="str">
        <f>'テンプレート'!B131</f>
        <v>倒れ</v>
      </c>
      <c r="C131" s="448"/>
      <c r="D131" s="455" t="str">
        <f t="array" ref="D131">INDEX(#REF!, MATCH($A$1,'Get-Ups'!$A$3:$A$109,0), MATCH(D$116,'Get-Ups'!$P$2:$AD$2,0))</f>
        <v>#REF!</v>
      </c>
      <c r="E131" s="448"/>
      <c r="F131" s="448"/>
      <c r="G131" s="448"/>
      <c r="H131" s="320"/>
      <c r="I131" s="320"/>
      <c r="J131" s="179"/>
      <c r="K131" s="460" t="str">
        <f>'テンプレート'!K131</f>
        <v>踏み</v>
      </c>
      <c r="L131" s="461" t="str">
        <f>'テンプレート'!L131</f>
        <v>踏み</v>
      </c>
      <c r="M131" s="127" t="str">
        <f t="array" ref="M131">INDEX('共通動作その他'!$C$3:$C$102, MATCH($A$1,'共通動作その他'!$A$3:$A$102,0), MATCH(M$130,'共通動作その他'!$C$2:$AA$2,0))</f>
        <v>-</v>
      </c>
      <c r="N131" s="462"/>
      <c r="O131" s="121"/>
      <c r="P131" s="121"/>
      <c r="Q131" s="121"/>
      <c r="R131" s="121"/>
      <c r="S131" s="121"/>
      <c r="T131" s="121"/>
      <c r="U131" s="121"/>
      <c r="V131" s="121"/>
    </row>
    <row r="132" outlineLevel="1">
      <c r="A132" s="222"/>
      <c r="B132" s="447" t="str">
        <f>'テンプレート'!B132</f>
        <v>On-Spot</v>
      </c>
      <c r="C132" s="454" t="str">
        <f t="array" ref="C132">INDEX('Get-Ups'!$P$3:$Q$109, MATCH($A$1,'Get-Ups'!$A$3:$A$109,0), MATCH(C$116,'Get-Ups'!$P$2:$AD$2,0))</f>
        <v>1-22</v>
      </c>
      <c r="D132" s="455">
        <f t="array" ref="D132">INDEX('Get-Ups'!$P$3:$Q$109, MATCH($A$1,'Get-Ups'!$A$3:$A$109,0), MATCH(D$116,'Get-Ups'!$P$2:$AD$2,0))</f>
        <v>29</v>
      </c>
      <c r="E132" s="448"/>
      <c r="F132" s="448"/>
      <c r="G132" s="448"/>
      <c r="H132" s="320"/>
      <c r="I132" s="320"/>
      <c r="J132" s="121"/>
      <c r="K132" s="452" t="str">
        <f>'テンプレート'!K132</f>
        <v>踏まれ</v>
      </c>
      <c r="L132" s="461" t="str">
        <f>'テンプレート'!L132</f>
        <v>Ground踏まれ</v>
      </c>
      <c r="M132" s="127" t="str">
        <f t="array" ref="M132">INDEX('共通動作その他'!$D$3:$D$102, MATCH($A$1,'共通動作その他'!$A$3:$A$102,0), MATCH(M$130,'共通動作その他'!$D$2:$AA$2,0))</f>
        <v>{oldValue=-}</v>
      </c>
      <c r="N132" s="462"/>
      <c r="O132" s="320"/>
      <c r="P132" s="320"/>
      <c r="Q132" s="320"/>
      <c r="R132" s="320"/>
      <c r="S132" s="320"/>
      <c r="T132" s="320"/>
      <c r="U132" s="320"/>
      <c r="V132" s="320"/>
    </row>
    <row r="133" outlineLevel="1">
      <c r="A133" s="222"/>
      <c r="B133" s="447" t="str">
        <f>'テンプレート'!B133</f>
        <v>Forward</v>
      </c>
      <c r="C133" s="454" t="str">
        <f t="array" ref="C133">INDEX('Get-Ups'!$R$3:$S$109, MATCH($A$1,'Get-Ups'!$A$3:$A$109,0), MATCH(C$116,'Get-Ups'!$R$2:$AD$2,0))</f>
        <v>1-19</v>
      </c>
      <c r="D133" s="455">
        <f t="array" ref="D133">INDEX('Get-Ups'!$R$3:$S$109, MATCH($A$1,'Get-Ups'!$A$3:$A$109,0), MATCH(D$116,'Get-Ups'!$R$2:$AD$2,0))</f>
        <v>35</v>
      </c>
      <c r="E133" s="448"/>
      <c r="F133" s="448"/>
      <c r="G133" s="448"/>
      <c r="H133" s="320"/>
      <c r="I133" s="320"/>
      <c r="J133" s="179"/>
      <c r="K133" s="222"/>
      <c r="L133" s="461" t="str">
        <f>'テンプレート'!L133</f>
        <v>Ground硬直</v>
      </c>
      <c r="M133" s="127" t="str">
        <f t="array" ref="M133">INDEX('共通動作その他'!$E$3:$E$102, MATCH($A$1,'共通動作その他'!$A$3:$A$102,0), MATCH(M$130,'共通動作その他'!$E$2:$AA$2,0))</f>
        <v>-</v>
      </c>
      <c r="N133" s="108"/>
      <c r="O133" s="180"/>
      <c r="P133" s="180"/>
      <c r="Q133" s="180"/>
      <c r="R133" s="180"/>
      <c r="S133" s="180"/>
      <c r="T133" s="180"/>
      <c r="U133" s="180"/>
      <c r="V133" s="180"/>
    </row>
    <row r="134" outlineLevel="1">
      <c r="A134" s="222"/>
      <c r="B134" s="447" t="str">
        <f>'テンプレート'!B134</f>
        <v>Backward</v>
      </c>
      <c r="C134" s="454" t="str">
        <f t="array" ref="C134">INDEX('Get-Ups'!$T$3:$U$109, MATCH($A$1,'Get-Ups'!$A$3:$A$109,0), MATCH(C$116,'Get-Ups'!$T$2:$AD$2,0))</f>
        <v>1-24</v>
      </c>
      <c r="D134" s="455">
        <f t="array" ref="D134">INDEX('Get-Ups'!$T$3:$U$109, MATCH($A$1,'Get-Ups'!$A$3:$A$109,0), MATCH(D$116,'Get-Ups'!$T$2:$AD$2,0))</f>
        <v>35</v>
      </c>
      <c r="E134" s="448"/>
      <c r="F134" s="448"/>
      <c r="G134" s="448"/>
      <c r="H134" s="320"/>
      <c r="I134" s="320"/>
      <c r="J134" s="121"/>
      <c r="K134" s="222"/>
      <c r="L134" s="461" t="str">
        <f>'テンプレート'!L134</f>
        <v>Air踏まれ</v>
      </c>
      <c r="M134" s="127" t="str">
        <f t="array" ref="M134">INDEX('共通動作その他'!$F$3:$F$102, MATCH($A$1,'共通動作その他'!$A$3:$A$102,0), MATCH(M$130,'共通動作その他'!$F$2:$AA$2,0))</f>
        <v>-</v>
      </c>
      <c r="N134" s="108"/>
      <c r="O134" s="180"/>
      <c r="P134" s="180"/>
      <c r="Q134" s="180"/>
      <c r="R134" s="180"/>
      <c r="S134" s="180"/>
      <c r="T134" s="180"/>
      <c r="U134" s="180"/>
      <c r="V134" s="180"/>
    </row>
    <row r="135" outlineLevel="1">
      <c r="A135" s="222"/>
      <c r="B135" s="1718" t="str">
        <f>'テンプレート'!B135</f>
        <v>攻撃1</v>
      </c>
      <c r="C135" s="456" t="str">
        <f t="array" ref="C135">INDEX('Get-Ups'!$V$3:$Y$109, MATCH($A$1,'Get-Ups'!$A$3:$A$109,0), MATCH(C$116,'Get-Ups'!$V$2:$AD$2,0))</f>
        <v>1-26</v>
      </c>
      <c r="D135" s="457">
        <f t="array" ref="D135">INDEX('Get-Ups'!$V$3:$Y$109, MATCH($A$1,'Get-Ups'!$A$3:$A$109,0), MATCH(D$116,'Get-Ups'!$V$2:$AD$2,0))</f>
        <v>45</v>
      </c>
      <c r="E135" s="454" t="str">
        <f t="array" ref="E135">INDEX('Get-Ups'!$V$3:$Y$109, MATCH($A$1,'Get-Ups'!$A$3:$A$109,0), MATCH(E$116,'Get-Ups'!$V$2:$AD$2,0))</f>
        <v>15-16</v>
      </c>
      <c r="F135" s="455">
        <f t="array" ref="F135">INDEX('Get-Ups'!$V$3:$Y$109, MATCH($A$1,'Get-Ups'!$A$3:$A$109,0), MATCH(F$116,'Get-Ups'!$V$2:$AD$2,0))</f>
        <v>7</v>
      </c>
      <c r="G135" s="127">
        <f t="shared" ref="G135:G136" si="15">F135*1.2</f>
        <v>8.4</v>
      </c>
      <c r="H135" s="320"/>
      <c r="I135" s="320"/>
      <c r="J135" s="179"/>
      <c r="K135" s="222"/>
      <c r="L135" s="461" t="str">
        <f>'テンプレート'!L135</f>
        <v>Air落下</v>
      </c>
      <c r="M135" s="127" t="str">
        <f t="array" ref="M135">INDEX('共通動作その他'!$G$3:$G$102, MATCH($A$1,'共通動作その他'!$A$3:$A$102,0), MATCH(M$130,'共通動作その他'!$G$2:$AA$2,0))</f>
        <v>-</v>
      </c>
      <c r="N135" s="108"/>
      <c r="O135" s="180"/>
      <c r="P135" s="180"/>
      <c r="Q135" s="180"/>
      <c r="R135" s="180"/>
      <c r="S135" s="180"/>
      <c r="T135" s="180"/>
      <c r="U135" s="180"/>
      <c r="V135" s="180"/>
    </row>
    <row r="136" outlineLevel="1">
      <c r="A136" s="207"/>
      <c r="B136" s="207"/>
      <c r="C136" s="207"/>
      <c r="D136" s="207"/>
      <c r="E136" s="454" t="str">
        <f t="array" ref="E136">INDEX('Get-Ups'!$Z$3:$AA$109, MATCH($A$1,'Get-Ups'!$A$3:$A$109,0), MATCH(E$116,'Get-Ups'!$Z$2:$AD$2,0))</f>
        <v>25-26</v>
      </c>
      <c r="F136" s="455">
        <f t="array" ref="F136">INDEX('Get-Ups'!$Z$3:$AA$109, MATCH($A$1,'Get-Ups'!$A$3:$A$109,0), MATCH(F$116,'Get-Ups'!$Z$2:$AD$2,0))</f>
        <v>7</v>
      </c>
      <c r="G136" s="127">
        <f t="shared" si="15"/>
        <v>8.4</v>
      </c>
      <c r="H136" s="320"/>
      <c r="I136" s="320"/>
      <c r="J136" s="179"/>
      <c r="K136" s="451" t="str">
        <f>'テンプレート'!K136</f>
        <v>倒れダメージ</v>
      </c>
      <c r="L136" s="120"/>
      <c r="M136" s="445" t="str">
        <f>'テンプレート'!M136</f>
        <v>Duration</v>
      </c>
      <c r="N136" s="108"/>
      <c r="O136" s="180"/>
      <c r="P136" s="180"/>
      <c r="Q136" s="180"/>
      <c r="R136" s="180"/>
      <c r="S136" s="180"/>
      <c r="T136" s="180"/>
      <c r="U136" s="180"/>
      <c r="V136" s="180"/>
    </row>
    <row r="137" outlineLevel="1">
      <c r="A137" s="446" t="str">
        <f>'テンプレート'!A137</f>
        <v>転倒</v>
      </c>
      <c r="B137" s="447" t="str">
        <f>'テンプレート'!B137</f>
        <v>硬直(小)</v>
      </c>
      <c r="C137" s="454" t="str">
        <f t="array" ref="C137">INDEX(Tripping!$C$3:$D$109, MATCH($A$1,Tripping!$A$3:$A$109,0), MATCH(C$116,Tripping!$C$2:$AC$2,0))</f>
        <v>1-5</v>
      </c>
      <c r="D137" s="455">
        <f t="array" ref="D137">INDEX(Tripping!$C$3:$D$109, MATCH($A$1,Tripping!$A$3:$A$109,0), MATCH(D$116,Tripping!$C$2:$AC$2,0))</f>
        <v>29</v>
      </c>
      <c r="E137" s="448"/>
      <c r="F137" s="448"/>
      <c r="G137" s="448"/>
      <c r="H137" s="320"/>
      <c r="I137" s="320"/>
      <c r="J137" s="121"/>
      <c r="K137" s="460" t="str">
        <f>'テンプレート'!K137</f>
        <v>あお向け倒れ</v>
      </c>
      <c r="L137" s="453" t="str">
        <f>'テンプレート'!L137</f>
        <v>モーション大</v>
      </c>
      <c r="M137" s="127" t="str">
        <f t="array" ref="M137">INDEX('共通動作その他'!$H$3:$H$102, MATCH($A$1,'共通動作その他'!$A$3:$A$102,0), MATCH(M$136,'共通動作その他'!$H$2:$AA$2,0))</f>
        <v>-</v>
      </c>
      <c r="N137" s="462"/>
      <c r="O137" s="180"/>
      <c r="P137" s="180"/>
      <c r="Q137" s="180"/>
      <c r="R137" s="180"/>
      <c r="S137" s="180"/>
      <c r="T137" s="180"/>
      <c r="U137" s="180"/>
      <c r="V137" s="180"/>
    </row>
    <row r="138" outlineLevel="1">
      <c r="A138" s="222"/>
      <c r="B138" s="447" t="str">
        <f>'テンプレート'!B138</f>
        <v>硬直(大)</v>
      </c>
      <c r="C138" s="454" t="str">
        <f t="array" ref="C138">INDEX(Tripping!$E$3:$F$109, MATCH($A$1,Tripping!$A$3:$A$109,0), MATCH(C$116,Tripping!$E$2:$AC$2,0))</f>
        <v>1-5</v>
      </c>
      <c r="D138" s="455">
        <f t="array" ref="D138">INDEX(Tripping!$E$3:$F$109, MATCH($A$1,Tripping!$A$3:$A$109,0), MATCH(D$116,Tripping!$E$2:$AC$2,0))</f>
        <v>39</v>
      </c>
      <c r="E138" s="448"/>
      <c r="F138" s="448"/>
      <c r="G138" s="448"/>
      <c r="H138" s="320"/>
      <c r="I138" s="320"/>
      <c r="J138" s="179"/>
      <c r="K138" s="460" t="str">
        <f>'テンプレート'!K138</f>
        <v>うつ伏せ倒れ</v>
      </c>
      <c r="L138" s="453" t="str">
        <f>'テンプレート'!L138</f>
        <v>モーション大</v>
      </c>
      <c r="M138" s="127" t="str">
        <f t="array" ref="M138">INDEX('共通動作その他'!$I$3:$I$102, MATCH($A$1,'共通動作その他'!$A$3:$A$102,0), MATCH(M$136,'共通動作その他'!$I$2:$AA$2,0))</f>
        <v>-</v>
      </c>
      <c r="N138" s="462"/>
      <c r="O138" s="180"/>
      <c r="P138" s="180"/>
      <c r="Q138" s="180"/>
      <c r="R138" s="180"/>
      <c r="S138" s="180"/>
      <c r="T138" s="180"/>
      <c r="U138" s="180"/>
      <c r="V138" s="180"/>
    </row>
    <row r="139" outlineLevel="1">
      <c r="A139" s="222"/>
      <c r="B139" s="447" t="str">
        <f>'テンプレート'!B139</f>
        <v>On-Spot</v>
      </c>
      <c r="C139" s="454" t="str">
        <f t="array" ref="C139">INDEX(Tripping!$G$3:$H$109, MATCH($A$1,Tripping!$A$3:$A$109,0), MATCH(C$116,Tripping!$G$2:$AC$2,0))</f>
        <v>1-16</v>
      </c>
      <c r="D139" s="455">
        <f t="array" ref="D139">INDEX(Tripping!$G$3:$H$109, MATCH($A$1,Tripping!$A$3:$A$109,0), MATCH(D$116,Tripping!$G$2:$AC$2,0))</f>
        <v>21</v>
      </c>
      <c r="E139" s="448"/>
      <c r="F139" s="448"/>
      <c r="G139" s="448"/>
      <c r="H139" s="320"/>
      <c r="I139" s="320"/>
      <c r="J139" s="121"/>
      <c r="K139" s="451" t="str">
        <f>'テンプレート'!K139</f>
        <v/>
      </c>
      <c r="L139" s="120"/>
      <c r="M139" s="445" t="str">
        <f>'テンプレート'!M139</f>
        <v/>
      </c>
      <c r="N139" s="108"/>
      <c r="O139" s="180"/>
      <c r="P139" s="180"/>
      <c r="Q139" s="180"/>
      <c r="R139" s="180"/>
      <c r="S139" s="180"/>
      <c r="T139" s="180"/>
      <c r="U139" s="180"/>
      <c r="V139" s="180"/>
    </row>
    <row r="140" outlineLevel="1">
      <c r="A140" s="222"/>
      <c r="B140" s="447" t="str">
        <f>'テンプレート'!B140</f>
        <v>Forward</v>
      </c>
      <c r="C140" s="454" t="str">
        <f t="array" ref="C140">INDEX(Tripping!$I$3:$J$109, MATCH($A$1,Tripping!$A$3:$A$109,0), MATCH(C$116,Tripping!$I$2:$AC$2,0))</f>
        <v>1-9</v>
      </c>
      <c r="D140" s="455">
        <f t="array" ref="D140">INDEX(Tripping!$I$3:$J$109, MATCH($A$1,Tripping!$A$3:$A$109,0), MATCH(D$116,Tripping!$I$2:$AC$2,0))</f>
        <v>28</v>
      </c>
      <c r="E140" s="448"/>
      <c r="F140" s="448"/>
      <c r="G140" s="448"/>
      <c r="H140" s="320"/>
      <c r="I140" s="320"/>
      <c r="J140" s="320"/>
      <c r="K140" s="463" t="str">
        <f>'テンプレート'!K140</f>
        <v/>
      </c>
      <c r="L140" s="464" t="str">
        <f>'テンプレート'!L140</f>
        <v/>
      </c>
      <c r="M140" s="127" t="str">
        <f t="array" ref="M140">INDEX('共通動作その他'!$J$3:$J$102, MATCH($A$1,'共通動作その他'!$A$3:$A$102,0), MATCH(M$139,'共通動作その他'!$J$2:$AA$2,0))</f>
        <v>#N/A</v>
      </c>
      <c r="N140" s="108"/>
      <c r="O140" s="180"/>
      <c r="P140" s="180"/>
      <c r="Q140" s="180"/>
      <c r="R140" s="180"/>
      <c r="S140" s="180"/>
      <c r="T140" s="180"/>
      <c r="U140" s="180"/>
      <c r="V140" s="180"/>
    </row>
    <row r="141" outlineLevel="1">
      <c r="A141" s="222"/>
      <c r="B141" s="447" t="str">
        <f>'テンプレート'!B141</f>
        <v>Backward</v>
      </c>
      <c r="C141" s="454" t="str">
        <f t="array" ref="C141">INDEX(Tripping!$K$3:$L$109, MATCH($A$1,Tripping!$A$3:$A$109,0), MATCH(C$116,Tripping!$K$2:$AC$2,0))</f>
        <v>1-9</v>
      </c>
      <c r="D141" s="455">
        <f t="array" ref="D141">INDEX(Tripping!$K$3:$L$109, MATCH($A$1,Tripping!$A$3:$A$109,0), MATCH(D$116,Tripping!$K$2:$AC$2,0))</f>
        <v>28</v>
      </c>
      <c r="E141" s="448"/>
      <c r="F141" s="448"/>
      <c r="G141" s="448"/>
      <c r="H141" s="320"/>
      <c r="I141" s="320"/>
      <c r="J141" s="320"/>
      <c r="K141" s="108"/>
      <c r="L141" s="180"/>
      <c r="M141" s="180"/>
      <c r="N141" s="108"/>
      <c r="O141" s="180"/>
      <c r="P141" s="180"/>
      <c r="Q141" s="180"/>
      <c r="R141" s="180"/>
      <c r="S141" s="180"/>
      <c r="T141" s="180"/>
      <c r="U141" s="180"/>
      <c r="V141" s="180"/>
    </row>
    <row r="142" outlineLevel="1">
      <c r="A142" s="222"/>
      <c r="B142" s="1718" t="str">
        <f>'テンプレート'!B142</f>
        <v>攻撃1</v>
      </c>
      <c r="C142" s="456" t="str">
        <f t="array" ref="C142">INDEX(Tripping!$M$3:$P$109, MATCH($A$1,Tripping!$A$3:$A$109,0), MATCH(C$116,Tripping!$M$2:$AC$2,0))</f>
        <v>1-7</v>
      </c>
      <c r="D142" s="457">
        <f t="array" ref="D142">INDEX(Tripping!$M$3:$P$109, MATCH($A$1,Tripping!$A$3:$A$109,0), MATCH(D$116,Tripping!$M$2:$AC$2,0))</f>
        <v>49</v>
      </c>
      <c r="E142" s="454" t="str">
        <f t="array" ref="E142">INDEX(Tripping!$M$3:$P$109, MATCH($A$1,Tripping!$A$3:$A$109,0), MATCH(E$116,Tripping!$M$2:$AC$2,0))</f>
        <v>19-20</v>
      </c>
      <c r="F142" s="455">
        <f t="array" ref="F142">INDEX(Tripping!$M$3:$P$109, MATCH($A$1,Tripping!$A$3:$A$109,0), MATCH(F$116,Tripping!$M$2:$AC$2,0))</f>
        <v>5</v>
      </c>
      <c r="G142" s="127">
        <f t="shared" ref="G142:G143" si="16">F142*1.2</f>
        <v>6</v>
      </c>
      <c r="H142" s="320"/>
      <c r="I142" s="320"/>
      <c r="J142" s="320"/>
      <c r="K142" s="180"/>
      <c r="L142" s="180"/>
      <c r="M142" s="180"/>
      <c r="N142" s="108"/>
      <c r="O142" s="108"/>
      <c r="P142" s="108"/>
      <c r="Q142" s="108"/>
      <c r="R142" s="180"/>
      <c r="S142" s="180"/>
      <c r="T142" s="180"/>
      <c r="U142" s="180"/>
      <c r="V142" s="180"/>
    </row>
    <row r="143" outlineLevel="1">
      <c r="A143" s="207"/>
      <c r="B143" s="207"/>
      <c r="C143" s="207"/>
      <c r="D143" s="207"/>
      <c r="E143" s="454" t="str">
        <f t="array" ref="E143">INDEX(Tripping!$Q$3:$R$109, MATCH($A$1,Tripping!$A$3:$A$109,0), MATCH(E$116,Tripping!$Q$2:$AC$2,0))</f>
        <v>31-32</v>
      </c>
      <c r="F143" s="455">
        <f t="array" ref="F143">INDEX(Tripping!$Q$3:$R$109, MATCH($A$1,Tripping!$A$3:$A$109,0), MATCH(F$116,Tripping!$Q$2:$AC$2,0))</f>
        <v>5</v>
      </c>
      <c r="G143" s="127">
        <f t="shared" si="16"/>
        <v>6</v>
      </c>
      <c r="H143" s="320"/>
      <c r="I143" s="320"/>
      <c r="J143" s="320"/>
      <c r="K143" s="180"/>
      <c r="L143" s="180"/>
      <c r="M143" s="180"/>
      <c r="N143" s="108"/>
      <c r="O143" s="108"/>
      <c r="P143" s="108"/>
      <c r="Q143" s="108"/>
      <c r="R143" s="180"/>
      <c r="S143" s="180"/>
      <c r="T143" s="180"/>
      <c r="U143" s="180"/>
      <c r="V143" s="180"/>
    </row>
  </sheetData>
  <mergeCells count="163">
    <mergeCell ref="H10:H11"/>
    <mergeCell ref="I10:I11"/>
    <mergeCell ref="A11:B12"/>
    <mergeCell ref="C1:G12"/>
    <mergeCell ref="I4:I5"/>
    <mergeCell ref="C16:D16"/>
    <mergeCell ref="E16:F16"/>
    <mergeCell ref="A15:B16"/>
    <mergeCell ref="A125:A130"/>
    <mergeCell ref="A122:A124"/>
    <mergeCell ref="C102:C103"/>
    <mergeCell ref="C104:C105"/>
    <mergeCell ref="A112:A113"/>
    <mergeCell ref="A117:A121"/>
    <mergeCell ref="K120:K125"/>
    <mergeCell ref="K126:K129"/>
    <mergeCell ref="H104:J105"/>
    <mergeCell ref="K136:L136"/>
    <mergeCell ref="K139:L139"/>
    <mergeCell ref="K119:L119"/>
    <mergeCell ref="K117:K118"/>
    <mergeCell ref="K116:L116"/>
    <mergeCell ref="K132:K135"/>
    <mergeCell ref="K130:L130"/>
    <mergeCell ref="D44:D45"/>
    <mergeCell ref="D42:D43"/>
    <mergeCell ref="D61:D62"/>
    <mergeCell ref="D68:D69"/>
    <mergeCell ref="D65:D67"/>
    <mergeCell ref="D34:D35"/>
    <mergeCell ref="D32:D33"/>
    <mergeCell ref="A32:A33"/>
    <mergeCell ref="A26:A31"/>
    <mergeCell ref="A59:A60"/>
    <mergeCell ref="A61:A62"/>
    <mergeCell ref="A57:A58"/>
    <mergeCell ref="A34:A39"/>
    <mergeCell ref="A40:A41"/>
    <mergeCell ref="A42:A43"/>
    <mergeCell ref="A44:A49"/>
    <mergeCell ref="D48:D49"/>
    <mergeCell ref="D46:D47"/>
    <mergeCell ref="A24:B25"/>
    <mergeCell ref="A55:B56"/>
    <mergeCell ref="A80:B80"/>
    <mergeCell ref="D78:D79"/>
    <mergeCell ref="A78:A79"/>
    <mergeCell ref="A85:B85"/>
    <mergeCell ref="A83:A84"/>
    <mergeCell ref="A75:B75"/>
    <mergeCell ref="A76:A77"/>
    <mergeCell ref="A71:B71"/>
    <mergeCell ref="A72:B72"/>
    <mergeCell ref="A63:A64"/>
    <mergeCell ref="A65:A67"/>
    <mergeCell ref="D52:D53"/>
    <mergeCell ref="D59:D60"/>
    <mergeCell ref="D57:D58"/>
    <mergeCell ref="D73:D74"/>
    <mergeCell ref="D63:D64"/>
    <mergeCell ref="A100:A101"/>
    <mergeCell ref="A97:B97"/>
    <mergeCell ref="A98:A99"/>
    <mergeCell ref="A102:A103"/>
    <mergeCell ref="A104:A105"/>
    <mergeCell ref="A88:A89"/>
    <mergeCell ref="A91:B92"/>
    <mergeCell ref="A109:A111"/>
    <mergeCell ref="A115:B116"/>
    <mergeCell ref="A107:B108"/>
    <mergeCell ref="A86:A87"/>
    <mergeCell ref="A94:A96"/>
    <mergeCell ref="H4:H5"/>
    <mergeCell ref="H1:J2"/>
    <mergeCell ref="K1:M2"/>
    <mergeCell ref="K16:N16"/>
    <mergeCell ref="I6:I7"/>
    <mergeCell ref="H6:H7"/>
    <mergeCell ref="H27:J27"/>
    <mergeCell ref="H26:J26"/>
    <mergeCell ref="H25:J25"/>
    <mergeCell ref="H8:J9"/>
    <mergeCell ref="G16:H16"/>
    <mergeCell ref="H30:J30"/>
    <mergeCell ref="H28:J28"/>
    <mergeCell ref="H29:J29"/>
    <mergeCell ref="H75:J75"/>
    <mergeCell ref="H73:J74"/>
    <mergeCell ref="H72:J72"/>
    <mergeCell ref="H42:J43"/>
    <mergeCell ref="H50:J51"/>
    <mergeCell ref="H44:J49"/>
    <mergeCell ref="H31:J31"/>
    <mergeCell ref="H32:J33"/>
    <mergeCell ref="H40:J41"/>
    <mergeCell ref="H34:J39"/>
    <mergeCell ref="U76:U79"/>
    <mergeCell ref="U73:U74"/>
    <mergeCell ref="R65:V67"/>
    <mergeCell ref="R68:V69"/>
    <mergeCell ref="U86:U89"/>
    <mergeCell ref="U81:U84"/>
    <mergeCell ref="V86:V89"/>
    <mergeCell ref="V81:V84"/>
    <mergeCell ref="V76:V79"/>
    <mergeCell ref="V73:V74"/>
    <mergeCell ref="J61:J62"/>
    <mergeCell ref="J63:J64"/>
    <mergeCell ref="J68:J69"/>
    <mergeCell ref="H52:J53"/>
    <mergeCell ref="R61:V62"/>
    <mergeCell ref="R59:V60"/>
    <mergeCell ref="R57:V58"/>
    <mergeCell ref="R56:V56"/>
    <mergeCell ref="R63:V64"/>
    <mergeCell ref="I57:I58"/>
    <mergeCell ref="B129:B130"/>
    <mergeCell ref="B135:B136"/>
    <mergeCell ref="C135:C136"/>
    <mergeCell ref="D135:D136"/>
    <mergeCell ref="C142:C143"/>
    <mergeCell ref="B142:B143"/>
    <mergeCell ref="D142:D143"/>
    <mergeCell ref="D129:D130"/>
    <mergeCell ref="A131:A136"/>
    <mergeCell ref="A137:A143"/>
    <mergeCell ref="C129:C130"/>
    <mergeCell ref="H98:J99"/>
    <mergeCell ref="H102:J103"/>
    <mergeCell ref="H100:J101"/>
    <mergeCell ref="I61:I62"/>
    <mergeCell ref="I59:I60"/>
    <mergeCell ref="I65:I67"/>
    <mergeCell ref="J65:J67"/>
    <mergeCell ref="H81:J84"/>
    <mergeCell ref="H80:J80"/>
    <mergeCell ref="H86:J89"/>
    <mergeCell ref="H85:J85"/>
    <mergeCell ref="J57:J58"/>
    <mergeCell ref="J59:J60"/>
    <mergeCell ref="H97:J97"/>
    <mergeCell ref="I63:I64"/>
    <mergeCell ref="I68:I69"/>
    <mergeCell ref="H76:J79"/>
    <mergeCell ref="D40:D41"/>
    <mergeCell ref="D38:D39"/>
    <mergeCell ref="D36:D37"/>
    <mergeCell ref="D88:D89"/>
    <mergeCell ref="D86:D87"/>
    <mergeCell ref="E100:E101"/>
    <mergeCell ref="E102:E103"/>
    <mergeCell ref="E104:E105"/>
    <mergeCell ref="E98:E99"/>
    <mergeCell ref="A81:A82"/>
    <mergeCell ref="A68:A69"/>
    <mergeCell ref="A73:A74"/>
    <mergeCell ref="D50:D51"/>
    <mergeCell ref="A52:A53"/>
    <mergeCell ref="A50:A51"/>
    <mergeCell ref="C100:C101"/>
    <mergeCell ref="C98:C99"/>
    <mergeCell ref="D76:D77"/>
    <mergeCell ref="D81:D84"/>
  </mergeCells>
  <conditionalFormatting sqref="K1:K15 K17:K140">
    <cfRule type="containsText" dxfId="0" priority="1" operator="containsText" text="361">
      <formula>NOT(ISERROR(SEARCH(("361"),(K1))))</formula>
    </cfRule>
  </conditionalFormatting>
  <conditionalFormatting sqref="K1:K15 K17:K140">
    <cfRule type="containsText" dxfId="1" priority="2" operator="containsText" text="363">
      <formula>NOT(ISERROR(SEARCH(("363"),(K1))))</formula>
    </cfRule>
  </conditionalFormatting>
  <conditionalFormatting sqref="K1:K15 K17:K140">
    <cfRule type="containsText" dxfId="1" priority="3" operator="containsText" text="365">
      <formula>NOT(ISERROR(SEARCH(("365"),(K1))))</formula>
    </cfRule>
  </conditionalFormatting>
  <conditionalFormatting sqref="K1:K15 K17:K140">
    <cfRule type="containsText" dxfId="1" priority="4" operator="containsText" text="366">
      <formula>NOT(ISERROR(SEARCH(("366"),(K1))))</formula>
    </cfRule>
  </conditionalFormatting>
  <conditionalFormatting sqref="K1:K15 K17:K140">
    <cfRule type="containsText" dxfId="1" priority="5" operator="containsText" text="367">
      <formula>NOT(ISERROR(SEARCH(("367"),(K1))))</formula>
    </cfRule>
  </conditionalFormatting>
  <conditionalFormatting sqref="P98:P105">
    <cfRule type="cellIs" dxfId="2" priority="6" operator="equal">
      <formula>"敵のみ"</formula>
    </cfRule>
  </conditionalFormatting>
  <conditionalFormatting sqref="D98:D105">
    <cfRule type="cellIs" dxfId="3" priority="7" operator="equal">
      <formula>"-"</formula>
    </cfRule>
  </conditionalFormatting>
  <conditionalFormatting sqref="O1:O143 P105">
    <cfRule type="cellIs" dxfId="4" priority="8" operator="greaterThan">
      <formula>0</formula>
    </cfRule>
  </conditionalFormatting>
  <conditionalFormatting sqref="P1:Q143">
    <cfRule type="cellIs" dxfId="5" priority="9" operator="lessThan">
      <formula>1</formula>
    </cfRule>
  </conditionalFormatting>
  <conditionalFormatting sqref="P1:Q143">
    <cfRule type="cellIs" dxfId="4" priority="10" operator="greaterThan">
      <formula>1</formula>
    </cfRule>
  </conditionalFormatting>
  <conditionalFormatting sqref="N25:N105">
    <cfRule type="cellIs" dxfId="6" priority="11" operator="greaterThan">
      <formula>0</formula>
    </cfRule>
  </conditionalFormatting>
  <conditionalFormatting sqref="N1:N143">
    <cfRule type="containsText" dxfId="6" priority="12" operator="containsText" text="/">
      <formula>NOT(ISERROR(SEARCH(("/"),(N1))))</formula>
    </cfRule>
  </conditionalFormatting>
  <drawing r:id="rId2"/>
  <legacyDrawing r:id="rId3"/>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7.14"/>
    <col customWidth="1" min="2" max="2" width="21.57"/>
    <col customWidth="1" min="3" max="10" width="6.86"/>
    <col customWidth="1" min="11" max="13" width="10.57"/>
  </cols>
  <sheetData>
    <row r="1">
      <c r="A1" s="3270"/>
      <c r="B1" s="3271"/>
      <c r="C1" s="3273" t="str">
        <f>'テンプレート'!$K$130</f>
        <v>踏み台ジャンプ</v>
      </c>
      <c r="D1" s="120"/>
      <c r="E1" s="120"/>
      <c r="F1" s="120"/>
      <c r="G1" s="117"/>
      <c r="H1" s="3274" t="str">
        <f>'テンプレート'!$K$136</f>
        <v>倒れダメージ</v>
      </c>
      <c r="I1" s="117"/>
      <c r="J1" s="3333" t="str">
        <f>'テンプレート'!$K$139</f>
        <v/>
      </c>
      <c r="K1" s="3275"/>
      <c r="L1" s="3275"/>
      <c r="M1" s="3275"/>
    </row>
    <row r="2">
      <c r="A2" s="3270" t="s">
        <v>5162</v>
      </c>
      <c r="B2" s="3271" t="s">
        <v>6133</v>
      </c>
      <c r="C2" s="3281" t="s">
        <v>49</v>
      </c>
      <c r="D2" s="3281" t="s">
        <v>49</v>
      </c>
      <c r="E2" s="3281" t="s">
        <v>49</v>
      </c>
      <c r="F2" s="3281" t="s">
        <v>49</v>
      </c>
      <c r="G2" s="3281" t="s">
        <v>49</v>
      </c>
      <c r="H2" s="3303" t="s">
        <v>49</v>
      </c>
      <c r="I2" s="3303" t="s">
        <v>49</v>
      </c>
      <c r="J2" s="3334" t="s">
        <v>49</v>
      </c>
      <c r="K2" s="3210" t="s">
        <v>5162</v>
      </c>
      <c r="L2" s="3210" t="s">
        <v>5163</v>
      </c>
      <c r="M2" s="3211" t="s">
        <v>5164</v>
      </c>
    </row>
    <row r="3">
      <c r="A3" s="3292">
        <v>1.0</v>
      </c>
      <c r="B3" s="3335" t="s">
        <v>6144</v>
      </c>
      <c r="C3" s="1683">
        <v>7.0</v>
      </c>
      <c r="D3" s="200" t="s">
        <v>504</v>
      </c>
      <c r="E3" s="200">
        <v>28.0</v>
      </c>
      <c r="F3" s="200">
        <v>8.0</v>
      </c>
      <c r="G3" s="3336">
        <v>37.0</v>
      </c>
      <c r="H3" s="3085">
        <v>39.0</v>
      </c>
      <c r="I3" s="3336" t="s">
        <v>165</v>
      </c>
      <c r="J3" s="3337" t="s">
        <v>504</v>
      </c>
      <c r="K3" s="3338">
        <v>1.0</v>
      </c>
      <c r="L3" s="3309">
        <v>0.0</v>
      </c>
      <c r="M3" s="3309">
        <v>1.0</v>
      </c>
    </row>
    <row r="4">
      <c r="A4" s="3292">
        <v>2.0</v>
      </c>
      <c r="B4" s="3335" t="s">
        <v>6146</v>
      </c>
      <c r="C4" s="1683">
        <v>8.0</v>
      </c>
      <c r="D4" s="200" t="s">
        <v>504</v>
      </c>
      <c r="E4" s="200">
        <v>28.0</v>
      </c>
      <c r="F4" s="200">
        <v>8.0</v>
      </c>
      <c r="G4" s="3336">
        <v>35.0</v>
      </c>
      <c r="H4" s="3085">
        <v>39.0</v>
      </c>
      <c r="I4" s="3336" t="s">
        <v>165</v>
      </c>
      <c r="J4" s="3337" t="s">
        <v>504</v>
      </c>
      <c r="K4" s="3339">
        <v>2.0</v>
      </c>
      <c r="L4" s="3312">
        <v>1.0</v>
      </c>
      <c r="M4" s="3312">
        <v>9.0</v>
      </c>
    </row>
    <row r="5">
      <c r="A5" s="3292">
        <v>3.0</v>
      </c>
      <c r="B5" s="3335" t="s">
        <v>6147</v>
      </c>
      <c r="C5" s="1683">
        <v>8.0</v>
      </c>
      <c r="D5" s="200" t="s">
        <v>504</v>
      </c>
      <c r="E5" s="200">
        <v>27.0</v>
      </c>
      <c r="F5" s="200">
        <v>8.0</v>
      </c>
      <c r="G5" s="3336">
        <v>36.0</v>
      </c>
      <c r="H5" s="3085">
        <v>39.0</v>
      </c>
      <c r="I5" s="3336" t="s">
        <v>165</v>
      </c>
      <c r="J5" s="3337" t="s">
        <v>504</v>
      </c>
      <c r="K5" s="3339">
        <v>3.0</v>
      </c>
      <c r="L5" s="3312">
        <v>2.0</v>
      </c>
      <c r="M5" s="3312">
        <v>13.0</v>
      </c>
    </row>
    <row r="6">
      <c r="A6" s="3292">
        <v>4.0</v>
      </c>
      <c r="B6" s="3335" t="s">
        <v>6149</v>
      </c>
      <c r="C6" s="1683">
        <v>7.0</v>
      </c>
      <c r="D6" s="200" t="s">
        <v>504</v>
      </c>
      <c r="E6" s="200">
        <v>27.0</v>
      </c>
      <c r="F6" s="200">
        <v>7.0</v>
      </c>
      <c r="G6" s="3336">
        <v>40.0</v>
      </c>
      <c r="H6" s="3085">
        <v>39.0</v>
      </c>
      <c r="I6" s="3336" t="s">
        <v>165</v>
      </c>
      <c r="J6" s="3337" t="s">
        <v>504</v>
      </c>
      <c r="K6" s="3339">
        <v>4.0</v>
      </c>
      <c r="L6" s="3312">
        <v>3.0</v>
      </c>
      <c r="M6" s="3312">
        <v>18.0</v>
      </c>
    </row>
    <row r="7">
      <c r="A7" s="3253" t="s">
        <v>516</v>
      </c>
      <c r="B7" s="3335" t="s">
        <v>6150</v>
      </c>
      <c r="C7" s="200" t="s">
        <v>504</v>
      </c>
      <c r="D7" s="200" t="s">
        <v>504</v>
      </c>
      <c r="E7" s="200" t="s">
        <v>504</v>
      </c>
      <c r="F7" s="200" t="s">
        <v>504</v>
      </c>
      <c r="G7" s="3336" t="s">
        <v>504</v>
      </c>
      <c r="H7" s="3085" t="s">
        <v>504</v>
      </c>
      <c r="I7" s="3336" t="s">
        <v>504</v>
      </c>
      <c r="J7" s="3337" t="s">
        <v>504</v>
      </c>
      <c r="K7" s="3339">
        <v>5.0</v>
      </c>
      <c r="L7" s="3312">
        <v>72.0</v>
      </c>
      <c r="M7" s="3312" t="s">
        <v>504</v>
      </c>
    </row>
    <row r="8">
      <c r="A8" s="3292">
        <v>5.0</v>
      </c>
      <c r="B8" s="3335" t="s">
        <v>6151</v>
      </c>
      <c r="C8" s="1683">
        <v>8.0</v>
      </c>
      <c r="D8" s="200" t="s">
        <v>504</v>
      </c>
      <c r="E8" s="200">
        <v>28.0</v>
      </c>
      <c r="F8" s="200">
        <v>8.0</v>
      </c>
      <c r="G8" s="3336">
        <v>40.0</v>
      </c>
      <c r="H8" s="3085">
        <v>39.0</v>
      </c>
      <c r="I8" s="3336" t="s">
        <v>165</v>
      </c>
      <c r="J8" s="3337" t="s">
        <v>504</v>
      </c>
      <c r="K8" s="3339">
        <v>6.0</v>
      </c>
      <c r="L8" s="3312">
        <v>4.0</v>
      </c>
      <c r="M8" s="3312">
        <v>5.0</v>
      </c>
    </row>
    <row r="9">
      <c r="A9" s="3292">
        <v>6.0</v>
      </c>
      <c r="B9" s="3335" t="s">
        <v>6153</v>
      </c>
      <c r="C9" s="1683">
        <v>7.0</v>
      </c>
      <c r="D9" s="200" t="s">
        <v>504</v>
      </c>
      <c r="E9" s="200">
        <v>28.0</v>
      </c>
      <c r="F9" s="200">
        <v>8.0</v>
      </c>
      <c r="G9" s="3336">
        <v>41.0</v>
      </c>
      <c r="H9" s="3085">
        <v>39.0</v>
      </c>
      <c r="I9" s="3336" t="s">
        <v>165</v>
      </c>
      <c r="J9" s="3337" t="s">
        <v>504</v>
      </c>
      <c r="K9" s="3339">
        <v>7.0</v>
      </c>
      <c r="L9" s="3312">
        <v>5.0</v>
      </c>
      <c r="M9" s="3312">
        <v>25.0</v>
      </c>
    </row>
    <row r="10">
      <c r="A10" s="3292">
        <v>7.0</v>
      </c>
      <c r="B10" s="3335" t="s">
        <v>6158</v>
      </c>
      <c r="C10" s="1683">
        <v>8.0</v>
      </c>
      <c r="D10" s="200" t="s">
        <v>504</v>
      </c>
      <c r="E10" s="200">
        <v>27.0</v>
      </c>
      <c r="F10" s="200">
        <v>8.0</v>
      </c>
      <c r="G10" s="3336">
        <v>29.0</v>
      </c>
      <c r="H10" s="3085">
        <v>39.0</v>
      </c>
      <c r="I10" s="3336" t="s">
        <v>165</v>
      </c>
      <c r="J10" s="3337" t="s">
        <v>504</v>
      </c>
      <c r="K10" s="3339">
        <v>8.0</v>
      </c>
      <c r="L10" s="3312">
        <v>6.0</v>
      </c>
      <c r="M10" s="3312">
        <v>28.0</v>
      </c>
    </row>
    <row r="11">
      <c r="A11" s="3292">
        <v>8.0</v>
      </c>
      <c r="B11" s="3335" t="s">
        <v>6159</v>
      </c>
      <c r="C11" s="1683">
        <v>8.0</v>
      </c>
      <c r="D11" s="200" t="s">
        <v>504</v>
      </c>
      <c r="E11" s="200">
        <v>28.0</v>
      </c>
      <c r="F11" s="200">
        <v>8.0</v>
      </c>
      <c r="G11" s="3336">
        <v>36.0</v>
      </c>
      <c r="H11" s="3085">
        <v>39.0</v>
      </c>
      <c r="I11" s="3336" t="s">
        <v>165</v>
      </c>
      <c r="J11" s="3337" t="s">
        <v>504</v>
      </c>
      <c r="K11" s="3339">
        <v>9.0</v>
      </c>
      <c r="L11" s="3312">
        <v>7.0</v>
      </c>
      <c r="M11" s="3312">
        <v>30.0</v>
      </c>
    </row>
    <row r="12">
      <c r="A12" s="3292">
        <v>9.0</v>
      </c>
      <c r="B12" s="3335" t="s">
        <v>6160</v>
      </c>
      <c r="C12" s="1683">
        <v>8.0</v>
      </c>
      <c r="D12" s="200" t="s">
        <v>504</v>
      </c>
      <c r="E12" s="200">
        <v>28.0</v>
      </c>
      <c r="F12" s="200">
        <v>8.0</v>
      </c>
      <c r="G12" s="3336">
        <v>41.0</v>
      </c>
      <c r="H12" s="3085">
        <v>39.0</v>
      </c>
      <c r="I12" s="3336" t="s">
        <v>165</v>
      </c>
      <c r="J12" s="3337" t="s">
        <v>504</v>
      </c>
      <c r="K12" s="3339">
        <v>10.0</v>
      </c>
      <c r="L12" s="3312">
        <v>8.0</v>
      </c>
      <c r="M12" s="3312">
        <v>2.0</v>
      </c>
    </row>
    <row r="13">
      <c r="A13" s="3292">
        <v>10.0</v>
      </c>
      <c r="B13" s="3335" t="s">
        <v>6161</v>
      </c>
      <c r="C13" s="1683">
        <v>8.0</v>
      </c>
      <c r="D13" s="200" t="s">
        <v>504</v>
      </c>
      <c r="E13" s="200">
        <v>27.0</v>
      </c>
      <c r="F13" s="200">
        <v>8.0</v>
      </c>
      <c r="G13" s="3336">
        <v>40.0</v>
      </c>
      <c r="H13" s="3085">
        <v>39.0</v>
      </c>
      <c r="I13" s="3336" t="s">
        <v>165</v>
      </c>
      <c r="J13" s="3337" t="s">
        <v>504</v>
      </c>
      <c r="K13" s="3339">
        <v>11.0</v>
      </c>
      <c r="L13" s="3312">
        <v>9.0</v>
      </c>
      <c r="M13" s="3312">
        <v>37.0</v>
      </c>
    </row>
    <row r="14">
      <c r="A14" s="3292">
        <v>11.0</v>
      </c>
      <c r="B14" s="3335" t="s">
        <v>6162</v>
      </c>
      <c r="C14" s="1683">
        <v>7.0</v>
      </c>
      <c r="D14" s="200" t="s">
        <v>504</v>
      </c>
      <c r="E14" s="200">
        <v>28.0</v>
      </c>
      <c r="F14" s="200">
        <v>8.0</v>
      </c>
      <c r="G14" s="3336">
        <v>32.0</v>
      </c>
      <c r="H14" s="3085">
        <v>39.0</v>
      </c>
      <c r="I14" s="3336" t="s">
        <v>165</v>
      </c>
      <c r="J14" s="3337" t="s">
        <v>504</v>
      </c>
      <c r="K14" s="3339">
        <v>12.0</v>
      </c>
      <c r="L14" s="3312">
        <v>10.0</v>
      </c>
      <c r="M14" s="3312">
        <v>38.0</v>
      </c>
    </row>
    <row r="15">
      <c r="A15" s="3292">
        <v>12.0</v>
      </c>
      <c r="B15" s="3335" t="s">
        <v>6163</v>
      </c>
      <c r="C15" s="1683">
        <v>8.0</v>
      </c>
      <c r="D15" s="200" t="s">
        <v>504</v>
      </c>
      <c r="E15" s="200">
        <v>28.0</v>
      </c>
      <c r="F15" s="200">
        <v>8.0</v>
      </c>
      <c r="G15" s="3336">
        <v>45.0</v>
      </c>
      <c r="H15" s="3085">
        <v>39.0</v>
      </c>
      <c r="I15" s="3336" t="s">
        <v>165</v>
      </c>
      <c r="J15" s="3337" t="s">
        <v>504</v>
      </c>
      <c r="K15" s="3339">
        <v>13.0</v>
      </c>
      <c r="L15" s="3312">
        <v>11.0</v>
      </c>
      <c r="M15" s="3312">
        <v>33.0</v>
      </c>
    </row>
    <row r="16">
      <c r="A16" s="3292">
        <v>13.0</v>
      </c>
      <c r="B16" s="3340" t="s">
        <v>5320</v>
      </c>
      <c r="C16" s="1683">
        <v>8.0</v>
      </c>
      <c r="D16" s="200" t="s">
        <v>504</v>
      </c>
      <c r="E16" s="200">
        <v>28.0</v>
      </c>
      <c r="F16" s="200">
        <v>11.0</v>
      </c>
      <c r="G16" s="3336">
        <v>42.0</v>
      </c>
      <c r="H16" s="3085">
        <v>39.0</v>
      </c>
      <c r="I16" s="3336" t="s">
        <v>165</v>
      </c>
      <c r="J16" s="3337" t="s">
        <v>504</v>
      </c>
      <c r="K16" s="3339">
        <v>14.0</v>
      </c>
      <c r="L16" s="3312">
        <v>12.0</v>
      </c>
      <c r="M16" s="3312">
        <v>3.0</v>
      </c>
    </row>
    <row r="17">
      <c r="A17" s="3292" t="s">
        <v>1114</v>
      </c>
      <c r="B17" s="3340" t="s">
        <v>5329</v>
      </c>
      <c r="C17" s="200" t="s">
        <v>504</v>
      </c>
      <c r="D17" s="200" t="s">
        <v>504</v>
      </c>
      <c r="E17" s="200" t="s">
        <v>504</v>
      </c>
      <c r="F17" s="200" t="s">
        <v>504</v>
      </c>
      <c r="G17" s="3336" t="s">
        <v>504</v>
      </c>
      <c r="H17" s="3085" t="s">
        <v>504</v>
      </c>
      <c r="I17" s="3336" t="s">
        <v>504</v>
      </c>
      <c r="J17" s="3337" t="s">
        <v>504</v>
      </c>
      <c r="K17" s="3339">
        <v>15.0</v>
      </c>
      <c r="L17" s="3312">
        <v>73.0</v>
      </c>
      <c r="M17" s="3312" t="s">
        <v>504</v>
      </c>
    </row>
    <row r="18">
      <c r="A18" s="3292">
        <v>14.0</v>
      </c>
      <c r="B18" s="3340" t="s">
        <v>5342</v>
      </c>
      <c r="C18" s="1683">
        <v>8.0</v>
      </c>
      <c r="D18" s="200" t="s">
        <v>504</v>
      </c>
      <c r="E18" s="200">
        <v>28.0</v>
      </c>
      <c r="F18" s="200">
        <v>8.0</v>
      </c>
      <c r="G18" s="3336">
        <v>39.0</v>
      </c>
      <c r="H18" s="3085">
        <v>39.0</v>
      </c>
      <c r="I18" s="3336" t="s">
        <v>165</v>
      </c>
      <c r="J18" s="3337" t="s">
        <v>504</v>
      </c>
      <c r="K18" s="3339">
        <v>16.0</v>
      </c>
      <c r="L18" s="3312">
        <v>13.0</v>
      </c>
      <c r="M18" s="3312">
        <v>4.0</v>
      </c>
    </row>
    <row r="19">
      <c r="A19" s="3292">
        <v>15.0</v>
      </c>
      <c r="B19" s="3340" t="s">
        <v>5354</v>
      </c>
      <c r="C19" s="200" t="s">
        <v>504</v>
      </c>
      <c r="D19" s="200" t="s">
        <v>504</v>
      </c>
      <c r="E19" s="200" t="s">
        <v>504</v>
      </c>
      <c r="F19" s="200" t="s">
        <v>504</v>
      </c>
      <c r="G19" s="3336" t="s">
        <v>504</v>
      </c>
      <c r="H19" s="3085" t="s">
        <v>504</v>
      </c>
      <c r="I19" s="3336" t="s">
        <v>504</v>
      </c>
      <c r="J19" s="3337" t="s">
        <v>504</v>
      </c>
      <c r="K19" s="3339">
        <v>17.0</v>
      </c>
      <c r="L19" s="3312">
        <v>14.0</v>
      </c>
      <c r="M19" s="3312" t="s">
        <v>504</v>
      </c>
    </row>
    <row r="20">
      <c r="A20" s="3292">
        <v>16.0</v>
      </c>
      <c r="B20" s="3340" t="s">
        <v>5365</v>
      </c>
      <c r="C20" s="1683">
        <v>8.0</v>
      </c>
      <c r="D20" s="200" t="s">
        <v>504</v>
      </c>
      <c r="E20" s="200">
        <v>28.0</v>
      </c>
      <c r="F20" s="200">
        <v>8.0</v>
      </c>
      <c r="G20" s="3336">
        <v>33.0</v>
      </c>
      <c r="H20" s="3085">
        <v>39.0</v>
      </c>
      <c r="I20" s="3336" t="s">
        <v>165</v>
      </c>
      <c r="J20" s="3337" t="s">
        <v>504</v>
      </c>
      <c r="K20" s="3339">
        <v>18.0</v>
      </c>
      <c r="L20" s="3312">
        <v>16.0</v>
      </c>
      <c r="M20" s="3312">
        <v>15.0</v>
      </c>
    </row>
    <row r="21">
      <c r="A21" s="3292">
        <v>17.0</v>
      </c>
      <c r="B21" s="3340" t="s">
        <v>5374</v>
      </c>
      <c r="C21" s="1683">
        <v>8.0</v>
      </c>
      <c r="D21" s="200" t="s">
        <v>504</v>
      </c>
      <c r="E21" s="200">
        <v>26.0</v>
      </c>
      <c r="F21" s="200">
        <v>11.0</v>
      </c>
      <c r="G21" s="3336">
        <v>39.0</v>
      </c>
      <c r="H21" s="3085">
        <v>39.0</v>
      </c>
      <c r="I21" s="3336" t="s">
        <v>165</v>
      </c>
      <c r="J21" s="3337" t="s">
        <v>504</v>
      </c>
      <c r="K21" s="3339">
        <v>19.0</v>
      </c>
      <c r="L21" s="3312">
        <v>17.0</v>
      </c>
      <c r="M21" s="3312">
        <v>14.0</v>
      </c>
    </row>
    <row r="22">
      <c r="A22" s="3292">
        <v>18.0</v>
      </c>
      <c r="B22" s="3335" t="s">
        <v>6171</v>
      </c>
      <c r="C22" s="1683">
        <v>7.0</v>
      </c>
      <c r="D22" s="200" t="s">
        <v>504</v>
      </c>
      <c r="E22" s="200">
        <v>28.0</v>
      </c>
      <c r="F22" s="200">
        <v>8.0</v>
      </c>
      <c r="G22" s="3336">
        <v>37.0</v>
      </c>
      <c r="H22" s="3085">
        <v>39.0</v>
      </c>
      <c r="I22" s="3336" t="s">
        <v>165</v>
      </c>
      <c r="J22" s="3337" t="s">
        <v>504</v>
      </c>
      <c r="K22" s="3339">
        <v>20.0</v>
      </c>
      <c r="L22" s="3312">
        <v>18.0</v>
      </c>
      <c r="M22" s="3312">
        <v>43.0</v>
      </c>
    </row>
    <row r="23">
      <c r="A23" s="3292">
        <v>19.0</v>
      </c>
      <c r="B23" s="3340" t="s">
        <v>5397</v>
      </c>
      <c r="C23" s="200" t="s">
        <v>504</v>
      </c>
      <c r="D23" s="200" t="s">
        <v>504</v>
      </c>
      <c r="E23" s="200" t="s">
        <v>504</v>
      </c>
      <c r="F23" s="200" t="s">
        <v>504</v>
      </c>
      <c r="G23" s="3336" t="s">
        <v>504</v>
      </c>
      <c r="H23" s="3085" t="s">
        <v>504</v>
      </c>
      <c r="I23" s="3336" t="s">
        <v>504</v>
      </c>
      <c r="J23" s="3337" t="s">
        <v>504</v>
      </c>
      <c r="K23" s="3339">
        <v>21.0</v>
      </c>
      <c r="L23" s="3312">
        <v>19.0</v>
      </c>
      <c r="M23" s="3312" t="s">
        <v>504</v>
      </c>
    </row>
    <row r="24">
      <c r="A24" s="3292">
        <v>20.0</v>
      </c>
      <c r="B24" s="3340" t="s">
        <v>5403</v>
      </c>
      <c r="C24" s="1683">
        <v>8.0</v>
      </c>
      <c r="D24" s="200" t="s">
        <v>504</v>
      </c>
      <c r="E24" s="200">
        <v>28.0</v>
      </c>
      <c r="F24" s="200">
        <v>8.0</v>
      </c>
      <c r="G24" s="3336">
        <v>33.0</v>
      </c>
      <c r="H24" s="3085">
        <v>39.0</v>
      </c>
      <c r="I24" s="3336" t="s">
        <v>165</v>
      </c>
      <c r="J24" s="3337" t="s">
        <v>504</v>
      </c>
      <c r="K24" s="3339">
        <v>22.0</v>
      </c>
      <c r="L24" s="3312">
        <v>20.0</v>
      </c>
      <c r="M24" s="3312">
        <v>29.0</v>
      </c>
    </row>
    <row r="25">
      <c r="A25" s="3292">
        <v>21.0</v>
      </c>
      <c r="B25" s="3340" t="s">
        <v>5412</v>
      </c>
      <c r="C25" s="1683">
        <v>7.0</v>
      </c>
      <c r="D25" s="200" t="s">
        <v>504</v>
      </c>
      <c r="E25" s="200">
        <v>28.0</v>
      </c>
      <c r="F25" s="200">
        <v>12.0</v>
      </c>
      <c r="G25" s="3336">
        <v>36.0</v>
      </c>
      <c r="H25" s="3085">
        <v>39.0</v>
      </c>
      <c r="I25" s="3336" t="s">
        <v>165</v>
      </c>
      <c r="J25" s="3337" t="s">
        <v>504</v>
      </c>
      <c r="K25" s="3339">
        <v>23.0</v>
      </c>
      <c r="L25" s="3312">
        <v>21.0</v>
      </c>
      <c r="M25" s="3312">
        <v>22.0</v>
      </c>
    </row>
    <row r="26">
      <c r="A26" s="3292" t="s">
        <v>1586</v>
      </c>
      <c r="B26" s="3340" t="s">
        <v>5421</v>
      </c>
      <c r="C26" s="1683">
        <v>8.0</v>
      </c>
      <c r="D26" s="200" t="s">
        <v>504</v>
      </c>
      <c r="E26" s="200">
        <v>28.0</v>
      </c>
      <c r="F26" s="200">
        <v>12.0</v>
      </c>
      <c r="G26" s="3336">
        <v>37.0</v>
      </c>
      <c r="H26" s="3085">
        <v>39.0</v>
      </c>
      <c r="I26" s="3336" t="s">
        <v>165</v>
      </c>
      <c r="J26" s="3337" t="s">
        <v>504</v>
      </c>
      <c r="K26" s="3339">
        <v>24.0</v>
      </c>
      <c r="L26" s="3312">
        <v>74.0</v>
      </c>
      <c r="M26" s="3312">
        <v>45.0</v>
      </c>
    </row>
    <row r="27">
      <c r="A27" s="3292">
        <v>22.0</v>
      </c>
      <c r="B27" s="3335" t="s">
        <v>6387</v>
      </c>
      <c r="C27" s="200" t="s">
        <v>504</v>
      </c>
      <c r="D27" s="200" t="s">
        <v>504</v>
      </c>
      <c r="E27" s="200" t="s">
        <v>504</v>
      </c>
      <c r="F27" s="200" t="s">
        <v>504</v>
      </c>
      <c r="G27" s="3336" t="s">
        <v>504</v>
      </c>
      <c r="H27" s="3085" t="s">
        <v>504</v>
      </c>
      <c r="I27" s="3336" t="s">
        <v>504</v>
      </c>
      <c r="J27" s="3337" t="s">
        <v>504</v>
      </c>
      <c r="K27" s="3339">
        <v>25.0</v>
      </c>
      <c r="L27" s="3312">
        <v>22.0</v>
      </c>
      <c r="M27" s="3312" t="s">
        <v>504</v>
      </c>
    </row>
    <row r="28">
      <c r="A28" s="3292">
        <v>23.0</v>
      </c>
      <c r="B28" s="3335" t="s">
        <v>6180</v>
      </c>
      <c r="C28" s="1683">
        <v>8.0</v>
      </c>
      <c r="D28" s="200" t="s">
        <v>504</v>
      </c>
      <c r="E28" s="200">
        <v>28.0</v>
      </c>
      <c r="F28" s="200">
        <v>11.0</v>
      </c>
      <c r="G28" s="3336">
        <v>35.0</v>
      </c>
      <c r="H28" s="3085">
        <v>39.0</v>
      </c>
      <c r="I28" s="3336" t="s">
        <v>165</v>
      </c>
      <c r="J28" s="3337" t="s">
        <v>504</v>
      </c>
      <c r="K28" s="3339">
        <v>26.0</v>
      </c>
      <c r="L28" s="3312">
        <v>23.0</v>
      </c>
      <c r="M28" s="3312">
        <v>16.0</v>
      </c>
    </row>
    <row r="29">
      <c r="A29" s="3292">
        <v>24.0</v>
      </c>
      <c r="B29" s="3335" t="s">
        <v>6182</v>
      </c>
      <c r="C29" s="1683">
        <v>8.0</v>
      </c>
      <c r="D29" s="200" t="s">
        <v>504</v>
      </c>
      <c r="E29" s="200">
        <v>28.0</v>
      </c>
      <c r="F29" s="200">
        <v>8.0</v>
      </c>
      <c r="G29" s="3336">
        <v>37.0</v>
      </c>
      <c r="H29" s="3085">
        <v>39.0</v>
      </c>
      <c r="I29" s="3336" t="s">
        <v>165</v>
      </c>
      <c r="J29" s="3337" t="s">
        <v>504</v>
      </c>
      <c r="K29" s="3339">
        <v>27.0</v>
      </c>
      <c r="L29" s="3312">
        <v>24.0</v>
      </c>
      <c r="M29" s="3312">
        <v>49.0</v>
      </c>
    </row>
    <row r="30">
      <c r="A30" s="3292">
        <v>25.0</v>
      </c>
      <c r="B30" s="3340" t="s">
        <v>5473</v>
      </c>
      <c r="C30" s="1683">
        <v>8.0</v>
      </c>
      <c r="D30" s="200" t="s">
        <v>504</v>
      </c>
      <c r="E30" s="200">
        <v>28.0</v>
      </c>
      <c r="F30" s="200">
        <v>12.0</v>
      </c>
      <c r="G30" s="3336">
        <v>33.0</v>
      </c>
      <c r="H30" s="3085">
        <v>39.0</v>
      </c>
      <c r="I30" s="3336" t="s">
        <v>165</v>
      </c>
      <c r="J30" s="3337" t="s">
        <v>504</v>
      </c>
      <c r="K30" s="3339">
        <v>28.0</v>
      </c>
      <c r="L30" s="3312">
        <v>25.0</v>
      </c>
      <c r="M30" s="3312">
        <v>51.0</v>
      </c>
    </row>
    <row r="31">
      <c r="A31" s="3292" t="s">
        <v>1978</v>
      </c>
      <c r="B31" s="3340" t="s">
        <v>5483</v>
      </c>
      <c r="C31" s="200" t="s">
        <v>504</v>
      </c>
      <c r="D31" s="200" t="s">
        <v>504</v>
      </c>
      <c r="E31" s="200" t="s">
        <v>504</v>
      </c>
      <c r="F31" s="200" t="s">
        <v>504</v>
      </c>
      <c r="G31" s="3336" t="s">
        <v>504</v>
      </c>
      <c r="H31" s="3085" t="s">
        <v>504</v>
      </c>
      <c r="I31" s="3336" t="s">
        <v>504</v>
      </c>
      <c r="J31" s="3337" t="s">
        <v>504</v>
      </c>
      <c r="K31" s="3339">
        <v>29.0</v>
      </c>
      <c r="L31" s="3312">
        <v>75.0</v>
      </c>
      <c r="M31" s="3312" t="s">
        <v>504</v>
      </c>
    </row>
    <row r="32">
      <c r="A32" s="3292">
        <v>26.0</v>
      </c>
      <c r="B32" s="3335" t="s">
        <v>5494</v>
      </c>
      <c r="C32" s="1683">
        <v>8.0</v>
      </c>
      <c r="D32" s="200" t="s">
        <v>504</v>
      </c>
      <c r="E32" s="200">
        <v>28.0</v>
      </c>
      <c r="F32" s="200">
        <v>8.0</v>
      </c>
      <c r="G32" s="3336">
        <v>41.0</v>
      </c>
      <c r="H32" s="3085">
        <v>39.0</v>
      </c>
      <c r="I32" s="3336" t="s">
        <v>165</v>
      </c>
      <c r="J32" s="3337" t="s">
        <v>504</v>
      </c>
      <c r="K32" s="3339">
        <v>30.0</v>
      </c>
      <c r="L32" s="3312">
        <v>26.0</v>
      </c>
      <c r="M32" s="3312">
        <v>11.0</v>
      </c>
    </row>
    <row r="33">
      <c r="A33" s="3292">
        <v>27.0</v>
      </c>
      <c r="B33" s="3340" t="s">
        <v>5511</v>
      </c>
      <c r="C33" s="1683">
        <v>8.0</v>
      </c>
      <c r="D33" s="200" t="s">
        <v>504</v>
      </c>
      <c r="E33" s="200">
        <v>28.0</v>
      </c>
      <c r="F33" s="200">
        <v>8.0</v>
      </c>
      <c r="G33" s="3336">
        <v>35.0</v>
      </c>
      <c r="H33" s="3085">
        <v>39.0</v>
      </c>
      <c r="I33" s="3336" t="s">
        <v>165</v>
      </c>
      <c r="J33" s="3337" t="s">
        <v>504</v>
      </c>
      <c r="K33" s="3339">
        <v>31.0</v>
      </c>
      <c r="L33" s="3312">
        <v>27.0</v>
      </c>
      <c r="M33" s="3312">
        <v>27.0</v>
      </c>
    </row>
    <row r="34">
      <c r="A34" s="3292">
        <v>28.0</v>
      </c>
      <c r="B34" s="3340" t="s">
        <v>5529</v>
      </c>
      <c r="C34" s="1683">
        <v>8.0</v>
      </c>
      <c r="D34" s="200" t="s">
        <v>504</v>
      </c>
      <c r="E34" s="200">
        <v>27.0</v>
      </c>
      <c r="F34" s="200">
        <v>7.0</v>
      </c>
      <c r="G34" s="3336">
        <v>37.0</v>
      </c>
      <c r="H34" s="3085">
        <v>39.0</v>
      </c>
      <c r="I34" s="3336" t="s">
        <v>165</v>
      </c>
      <c r="J34" s="3337" t="s">
        <v>504</v>
      </c>
      <c r="K34" s="3339">
        <v>32.0</v>
      </c>
      <c r="L34" s="3312">
        <v>28.0</v>
      </c>
      <c r="M34" s="3312">
        <v>20.0</v>
      </c>
    </row>
    <row r="35">
      <c r="A35" s="3292" t="s">
        <v>2155</v>
      </c>
      <c r="B35" s="3340" t="s">
        <v>5544</v>
      </c>
      <c r="C35" s="1683">
        <v>8.0</v>
      </c>
      <c r="D35" s="200" t="s">
        <v>504</v>
      </c>
      <c r="E35" s="200">
        <v>27.0</v>
      </c>
      <c r="F35" s="200">
        <v>7.0</v>
      </c>
      <c r="G35" s="3336">
        <v>37.0</v>
      </c>
      <c r="H35" s="3085">
        <v>39.0</v>
      </c>
      <c r="I35" s="3336" t="s">
        <v>165</v>
      </c>
      <c r="J35" s="3337" t="s">
        <v>504</v>
      </c>
      <c r="K35" s="3339">
        <v>33.0</v>
      </c>
      <c r="L35" s="3312">
        <v>76.0</v>
      </c>
      <c r="M35" s="3312">
        <v>44.0</v>
      </c>
    </row>
    <row r="36">
      <c r="A36" s="3292">
        <v>29.0</v>
      </c>
      <c r="B36" s="3335" t="s">
        <v>6388</v>
      </c>
      <c r="C36" s="1683">
        <v>8.0</v>
      </c>
      <c r="D36" s="200" t="s">
        <v>504</v>
      </c>
      <c r="E36" s="200">
        <v>28.0</v>
      </c>
      <c r="F36" s="200">
        <v>8.0</v>
      </c>
      <c r="G36" s="3336">
        <v>34.0</v>
      </c>
      <c r="H36" s="3085">
        <v>39.0</v>
      </c>
      <c r="I36" s="3336" t="s">
        <v>165</v>
      </c>
      <c r="J36" s="3337" t="s">
        <v>504</v>
      </c>
      <c r="K36" s="3339">
        <v>34.0</v>
      </c>
      <c r="L36" s="3312">
        <v>29.0</v>
      </c>
      <c r="M36" s="3312">
        <v>19.0</v>
      </c>
    </row>
    <row r="37">
      <c r="A37" s="3292">
        <v>30.0</v>
      </c>
      <c r="B37" s="3340" t="s">
        <v>5572</v>
      </c>
      <c r="C37" s="1683">
        <v>8.0</v>
      </c>
      <c r="D37" s="200" t="s">
        <v>504</v>
      </c>
      <c r="E37" s="200">
        <v>28.0</v>
      </c>
      <c r="F37" s="200">
        <v>8.0</v>
      </c>
      <c r="G37" s="3336">
        <v>35.0</v>
      </c>
      <c r="H37" s="3085">
        <v>39.0</v>
      </c>
      <c r="I37" s="3336" t="s">
        <v>165</v>
      </c>
      <c r="J37" s="3337" t="s">
        <v>504</v>
      </c>
      <c r="K37" s="3339">
        <v>35.0</v>
      </c>
      <c r="L37" s="3312">
        <v>30.0</v>
      </c>
      <c r="M37" s="3312">
        <v>8.0</v>
      </c>
    </row>
    <row r="38">
      <c r="A38" s="3292">
        <v>31.0</v>
      </c>
      <c r="B38" s="3340" t="s">
        <v>5589</v>
      </c>
      <c r="C38" s="200" t="s">
        <v>504</v>
      </c>
      <c r="D38" s="200" t="s">
        <v>504</v>
      </c>
      <c r="E38" s="200" t="s">
        <v>504</v>
      </c>
      <c r="F38" s="200" t="s">
        <v>504</v>
      </c>
      <c r="G38" s="3336" t="s">
        <v>504</v>
      </c>
      <c r="H38" s="3085" t="s">
        <v>504</v>
      </c>
      <c r="I38" s="3336" t="s">
        <v>504</v>
      </c>
      <c r="J38" s="3337" t="s">
        <v>504</v>
      </c>
      <c r="K38" s="3339">
        <v>36.0</v>
      </c>
      <c r="L38" s="3312">
        <v>31.0</v>
      </c>
      <c r="M38" s="3312" t="s">
        <v>504</v>
      </c>
    </row>
    <row r="39">
      <c r="A39" s="3292">
        <v>32.0</v>
      </c>
      <c r="B39" s="3340" t="s">
        <v>5604</v>
      </c>
      <c r="C39" s="1683">
        <v>8.0</v>
      </c>
      <c r="D39" s="200" t="s">
        <v>504</v>
      </c>
      <c r="E39" s="200">
        <v>28.0</v>
      </c>
      <c r="F39" s="200">
        <v>10.0</v>
      </c>
      <c r="G39" s="3336">
        <v>35.0</v>
      </c>
      <c r="H39" s="3085">
        <v>39.0</v>
      </c>
      <c r="I39" s="3336" t="s">
        <v>165</v>
      </c>
      <c r="J39" s="3337" t="s">
        <v>504</v>
      </c>
      <c r="K39" s="3339">
        <v>37.0</v>
      </c>
      <c r="L39" s="3312">
        <v>32.0</v>
      </c>
      <c r="M39" s="3312">
        <v>23.0</v>
      </c>
    </row>
    <row r="40">
      <c r="A40" s="3253">
        <v>33.0</v>
      </c>
      <c r="B40" s="3264" t="s">
        <v>5615</v>
      </c>
      <c r="C40" s="200" t="s">
        <v>504</v>
      </c>
      <c r="D40" s="200" t="s">
        <v>504</v>
      </c>
      <c r="E40" s="200" t="s">
        <v>504</v>
      </c>
      <c r="F40" s="200" t="s">
        <v>504</v>
      </c>
      <c r="G40" s="3336" t="s">
        <v>504</v>
      </c>
      <c r="H40" s="3085" t="s">
        <v>504</v>
      </c>
      <c r="I40" s="3336" t="s">
        <v>504</v>
      </c>
      <c r="J40" s="3337" t="s">
        <v>504</v>
      </c>
      <c r="K40" s="3339">
        <v>38.0</v>
      </c>
      <c r="L40" s="3312">
        <v>33.0</v>
      </c>
      <c r="M40" s="3312" t="s">
        <v>504</v>
      </c>
    </row>
    <row r="41">
      <c r="A41" s="3253">
        <v>34.0</v>
      </c>
      <c r="B41" s="3264" t="s">
        <v>5625</v>
      </c>
      <c r="C41" s="200" t="s">
        <v>504</v>
      </c>
      <c r="D41" s="200" t="s">
        <v>504</v>
      </c>
      <c r="E41" s="200" t="s">
        <v>504</v>
      </c>
      <c r="F41" s="200" t="s">
        <v>504</v>
      </c>
      <c r="G41" s="3336" t="s">
        <v>504</v>
      </c>
      <c r="H41" s="3085" t="s">
        <v>504</v>
      </c>
      <c r="I41" s="3336" t="s">
        <v>504</v>
      </c>
      <c r="J41" s="3337" t="s">
        <v>504</v>
      </c>
      <c r="K41" s="3339">
        <v>39.0</v>
      </c>
      <c r="L41" s="3312">
        <v>34.0</v>
      </c>
      <c r="M41" s="3312" t="s">
        <v>504</v>
      </c>
    </row>
    <row r="42">
      <c r="A42" s="3253">
        <v>35.0</v>
      </c>
      <c r="B42" s="3264" t="s">
        <v>5634</v>
      </c>
      <c r="C42" s="1683">
        <v>8.0</v>
      </c>
      <c r="D42" s="200" t="s">
        <v>504</v>
      </c>
      <c r="E42" s="200">
        <v>28.0</v>
      </c>
      <c r="F42" s="200">
        <v>8.0</v>
      </c>
      <c r="G42" s="3336">
        <v>39.0</v>
      </c>
      <c r="H42" s="3085">
        <v>39.0</v>
      </c>
      <c r="I42" s="3336" t="s">
        <v>165</v>
      </c>
      <c r="J42" s="3337" t="s">
        <v>504</v>
      </c>
      <c r="K42" s="3339">
        <v>40.0</v>
      </c>
      <c r="L42" s="3312">
        <v>35.0</v>
      </c>
      <c r="M42" s="3312">
        <v>31.0</v>
      </c>
    </row>
    <row r="43">
      <c r="A43" s="3292">
        <v>36.0</v>
      </c>
      <c r="B43" s="3340" t="s">
        <v>5645</v>
      </c>
      <c r="C43" s="1683">
        <v>8.0</v>
      </c>
      <c r="D43" s="200" t="s">
        <v>504</v>
      </c>
      <c r="E43" s="200">
        <v>27.0</v>
      </c>
      <c r="F43" s="200">
        <v>8.0</v>
      </c>
      <c r="G43" s="3336">
        <v>33.0</v>
      </c>
      <c r="H43" s="3085">
        <v>39.0</v>
      </c>
      <c r="I43" s="3336" t="s">
        <v>165</v>
      </c>
      <c r="J43" s="3337" t="s">
        <v>504</v>
      </c>
      <c r="K43" s="3339">
        <v>41.0</v>
      </c>
      <c r="L43" s="3312">
        <v>36.0</v>
      </c>
      <c r="M43" s="3312">
        <v>10.0</v>
      </c>
    </row>
    <row r="44">
      <c r="A44" s="3292">
        <v>37.0</v>
      </c>
      <c r="B44" s="3340" t="s">
        <v>5660</v>
      </c>
      <c r="C44" s="1683">
        <v>8.0</v>
      </c>
      <c r="D44" s="200" t="s">
        <v>504</v>
      </c>
      <c r="E44" s="200">
        <v>27.0</v>
      </c>
      <c r="F44" s="200">
        <v>8.0</v>
      </c>
      <c r="G44" s="3336">
        <v>39.0</v>
      </c>
      <c r="H44" s="3085">
        <v>39.0</v>
      </c>
      <c r="I44" s="3336" t="s">
        <v>165</v>
      </c>
      <c r="J44" s="3337" t="s">
        <v>504</v>
      </c>
      <c r="K44" s="3339">
        <v>42.0</v>
      </c>
      <c r="L44" s="3312">
        <v>37.0</v>
      </c>
      <c r="M44" s="3312">
        <v>50.0</v>
      </c>
    </row>
    <row r="45">
      <c r="A45" s="3292">
        <v>38.0</v>
      </c>
      <c r="B45" s="3340" t="s">
        <v>5670</v>
      </c>
      <c r="C45" s="1683">
        <v>7.0</v>
      </c>
      <c r="D45" s="200" t="s">
        <v>504</v>
      </c>
      <c r="E45" s="200">
        <v>28.0</v>
      </c>
      <c r="F45" s="200">
        <v>8.0</v>
      </c>
      <c r="G45" s="3336">
        <v>38.0</v>
      </c>
      <c r="H45" s="3085">
        <v>39.0</v>
      </c>
      <c r="I45" s="3336" t="s">
        <v>165</v>
      </c>
      <c r="J45" s="3337" t="s">
        <v>504</v>
      </c>
      <c r="K45" s="3339">
        <v>43.0</v>
      </c>
      <c r="L45" s="3312">
        <v>38.0</v>
      </c>
      <c r="M45" s="3312">
        <v>48.0</v>
      </c>
    </row>
    <row r="46">
      <c r="A46" s="3292">
        <v>39.0</v>
      </c>
      <c r="B46" s="3340" t="s">
        <v>5688</v>
      </c>
      <c r="C46" s="1683">
        <v>8.0</v>
      </c>
      <c r="D46" s="200" t="s">
        <v>504</v>
      </c>
      <c r="E46" s="200">
        <v>27.0</v>
      </c>
      <c r="F46" s="200">
        <v>8.0</v>
      </c>
      <c r="G46" s="3336">
        <v>30.0</v>
      </c>
      <c r="H46" s="3085">
        <v>39.0</v>
      </c>
      <c r="I46" s="3336" t="s">
        <v>165</v>
      </c>
      <c r="J46" s="3337" t="s">
        <v>504</v>
      </c>
      <c r="K46" s="3339">
        <v>44.0</v>
      </c>
      <c r="L46" s="3312">
        <v>39.0</v>
      </c>
      <c r="M46" s="3312">
        <v>26.0</v>
      </c>
    </row>
    <row r="47">
      <c r="A47" s="3292">
        <v>40.0</v>
      </c>
      <c r="B47" s="3340" t="s">
        <v>5699</v>
      </c>
      <c r="C47" s="1683">
        <v>8.0</v>
      </c>
      <c r="D47" s="200" t="s">
        <v>504</v>
      </c>
      <c r="E47" s="200">
        <v>28.0</v>
      </c>
      <c r="F47" s="200">
        <v>8.0</v>
      </c>
      <c r="G47" s="3336">
        <v>39.0</v>
      </c>
      <c r="H47" s="3085">
        <v>39.0</v>
      </c>
      <c r="I47" s="3336" t="s">
        <v>165</v>
      </c>
      <c r="J47" s="3337" t="s">
        <v>504</v>
      </c>
      <c r="K47" s="3339">
        <v>45.0</v>
      </c>
      <c r="L47" s="3312">
        <v>40.0</v>
      </c>
      <c r="M47" s="3312">
        <v>40.0</v>
      </c>
    </row>
    <row r="48">
      <c r="A48" s="3292">
        <v>41.0</v>
      </c>
      <c r="B48" s="3340" t="s">
        <v>5713</v>
      </c>
      <c r="C48" s="1683">
        <v>8.0</v>
      </c>
      <c r="D48" s="200" t="s">
        <v>504</v>
      </c>
      <c r="E48" s="200">
        <v>28.0</v>
      </c>
      <c r="F48" s="200">
        <v>8.0</v>
      </c>
      <c r="G48" s="3336">
        <v>34.0</v>
      </c>
      <c r="H48" s="3085">
        <v>39.0</v>
      </c>
      <c r="I48" s="3336" t="s">
        <v>165</v>
      </c>
      <c r="J48" s="3337" t="s">
        <v>504</v>
      </c>
      <c r="K48" s="3339">
        <v>46.0</v>
      </c>
      <c r="L48" s="3312">
        <v>41.0</v>
      </c>
      <c r="M48" s="3312">
        <v>32.0</v>
      </c>
    </row>
    <row r="49">
      <c r="A49" s="3292">
        <v>42.0</v>
      </c>
      <c r="B49" s="3340" t="s">
        <v>5725</v>
      </c>
      <c r="C49" s="1683">
        <v>7.0</v>
      </c>
      <c r="D49" s="200" t="s">
        <v>504</v>
      </c>
      <c r="E49" s="200">
        <v>28.0</v>
      </c>
      <c r="F49" s="200">
        <v>8.0</v>
      </c>
      <c r="G49" s="3336">
        <v>36.0</v>
      </c>
      <c r="H49" s="3085">
        <v>39.0</v>
      </c>
      <c r="I49" s="3336" t="s">
        <v>165</v>
      </c>
      <c r="J49" s="3337" t="s">
        <v>504</v>
      </c>
      <c r="K49" s="3339">
        <v>47.0</v>
      </c>
      <c r="L49" s="3312">
        <v>42.0</v>
      </c>
      <c r="M49" s="3312">
        <v>36.0</v>
      </c>
    </row>
    <row r="50">
      <c r="A50" s="3292">
        <v>43.0</v>
      </c>
      <c r="B50" s="3335" t="s">
        <v>6389</v>
      </c>
      <c r="C50" s="1683">
        <v>8.0</v>
      </c>
      <c r="D50" s="200" t="s">
        <v>504</v>
      </c>
      <c r="E50" s="200">
        <v>27.0</v>
      </c>
      <c r="F50" s="200">
        <v>8.0</v>
      </c>
      <c r="G50" s="3336">
        <v>40.0</v>
      </c>
      <c r="H50" s="3085">
        <v>39.0</v>
      </c>
      <c r="I50" s="3336" t="s">
        <v>165</v>
      </c>
      <c r="J50" s="3337" t="s">
        <v>504</v>
      </c>
      <c r="K50" s="3339">
        <v>48.0</v>
      </c>
      <c r="L50" s="3312">
        <v>43.0</v>
      </c>
      <c r="M50" s="3312">
        <v>17.0</v>
      </c>
    </row>
    <row r="51">
      <c r="A51" s="3292">
        <v>44.0</v>
      </c>
      <c r="B51" s="3340" t="s">
        <v>5752</v>
      </c>
      <c r="C51" s="200" t="s">
        <v>504</v>
      </c>
      <c r="D51" s="200" t="s">
        <v>504</v>
      </c>
      <c r="E51" s="200" t="s">
        <v>504</v>
      </c>
      <c r="F51" s="200" t="s">
        <v>504</v>
      </c>
      <c r="G51" s="3336" t="s">
        <v>504</v>
      </c>
      <c r="H51" s="3085" t="s">
        <v>504</v>
      </c>
      <c r="I51" s="3336" t="s">
        <v>504</v>
      </c>
      <c r="J51" s="3337" t="s">
        <v>504</v>
      </c>
      <c r="K51" s="3339">
        <v>49.0</v>
      </c>
      <c r="L51" s="3312">
        <v>44.0</v>
      </c>
      <c r="M51" s="3312" t="s">
        <v>504</v>
      </c>
    </row>
    <row r="52">
      <c r="A52" s="3292">
        <v>45.0</v>
      </c>
      <c r="B52" s="3340" t="s">
        <v>5772</v>
      </c>
      <c r="C52" s="1683">
        <v>8.0</v>
      </c>
      <c r="D52" s="200" t="s">
        <v>504</v>
      </c>
      <c r="E52" s="200">
        <v>28.0</v>
      </c>
      <c r="F52" s="200">
        <v>8.0</v>
      </c>
      <c r="G52" s="3336">
        <v>40.0</v>
      </c>
      <c r="H52" s="3341">
        <v>40.0</v>
      </c>
      <c r="I52" s="3342" t="s">
        <v>541</v>
      </c>
      <c r="J52" s="3337" t="s">
        <v>504</v>
      </c>
      <c r="K52" s="3339">
        <v>50.0</v>
      </c>
      <c r="L52" s="3312">
        <v>45.0</v>
      </c>
      <c r="M52" s="3312">
        <v>39.0</v>
      </c>
    </row>
    <row r="53">
      <c r="A53" s="3292">
        <v>46.0</v>
      </c>
      <c r="B53" s="3340" t="s">
        <v>5789</v>
      </c>
      <c r="C53" s="1683">
        <v>7.0</v>
      </c>
      <c r="D53" s="200" t="s">
        <v>504</v>
      </c>
      <c r="E53" s="200">
        <v>27.0</v>
      </c>
      <c r="F53" s="200">
        <v>8.0</v>
      </c>
      <c r="G53" s="3336">
        <v>33.0</v>
      </c>
      <c r="H53" s="3085">
        <v>39.0</v>
      </c>
      <c r="I53" s="3336" t="s">
        <v>165</v>
      </c>
      <c r="J53" s="3337" t="s">
        <v>504</v>
      </c>
      <c r="K53" s="3339">
        <v>51.0</v>
      </c>
      <c r="L53" s="3312">
        <v>46.0</v>
      </c>
      <c r="M53" s="3312">
        <v>47.0</v>
      </c>
    </row>
    <row r="54">
      <c r="A54" s="3292">
        <v>47.0</v>
      </c>
      <c r="B54" s="3340" t="s">
        <v>5803</v>
      </c>
      <c r="C54" s="1683">
        <v>8.0</v>
      </c>
      <c r="D54" s="200" t="s">
        <v>504</v>
      </c>
      <c r="E54" s="200">
        <v>26.0</v>
      </c>
      <c r="F54" s="200">
        <v>11.0</v>
      </c>
      <c r="G54" s="3336">
        <v>40.0</v>
      </c>
      <c r="H54" s="3341">
        <v>38.0</v>
      </c>
      <c r="I54" s="3336" t="s">
        <v>165</v>
      </c>
      <c r="J54" s="3337" t="s">
        <v>504</v>
      </c>
      <c r="K54" s="3339">
        <v>52.0</v>
      </c>
      <c r="L54" s="3312">
        <v>47.0</v>
      </c>
      <c r="M54" s="3312">
        <v>41.0</v>
      </c>
    </row>
    <row r="55">
      <c r="A55" s="3292">
        <v>48.0</v>
      </c>
      <c r="B55" s="3340" t="s">
        <v>5819</v>
      </c>
      <c r="C55" s="1683">
        <v>7.0</v>
      </c>
      <c r="D55" s="200" t="s">
        <v>504</v>
      </c>
      <c r="E55" s="200">
        <v>26.0</v>
      </c>
      <c r="F55" s="200">
        <v>7.0</v>
      </c>
      <c r="G55" s="3336">
        <v>42.0</v>
      </c>
      <c r="H55" s="3085">
        <v>39.0</v>
      </c>
      <c r="I55" s="3336" t="s">
        <v>165</v>
      </c>
      <c r="J55" s="3337" t="s">
        <v>504</v>
      </c>
      <c r="K55" s="3339">
        <v>53.0</v>
      </c>
      <c r="L55" s="3312">
        <v>48.0</v>
      </c>
      <c r="M55" s="3312">
        <v>6.0</v>
      </c>
    </row>
    <row r="56">
      <c r="A56" s="3292">
        <v>49.0</v>
      </c>
      <c r="B56" s="3340" t="s">
        <v>5833</v>
      </c>
      <c r="C56" s="1683">
        <v>8.0</v>
      </c>
      <c r="D56" s="200" t="s">
        <v>504</v>
      </c>
      <c r="E56" s="200">
        <v>27.0</v>
      </c>
      <c r="F56" s="200">
        <v>8.0</v>
      </c>
      <c r="G56" s="3336">
        <v>33.0</v>
      </c>
      <c r="H56" s="3085">
        <v>39.0</v>
      </c>
      <c r="I56" s="3336" t="s">
        <v>165</v>
      </c>
      <c r="J56" s="3337" t="s">
        <v>504</v>
      </c>
      <c r="K56" s="3339">
        <v>54.0</v>
      </c>
      <c r="L56" s="3312">
        <v>49.0</v>
      </c>
      <c r="M56" s="3312">
        <v>12.0</v>
      </c>
    </row>
    <row r="57">
      <c r="A57" s="3292">
        <v>50.0</v>
      </c>
      <c r="B57" s="3340" t="s">
        <v>5847</v>
      </c>
      <c r="C57" s="1683">
        <v>7.0</v>
      </c>
      <c r="D57" s="200" t="s">
        <v>504</v>
      </c>
      <c r="E57" s="200">
        <v>27.0</v>
      </c>
      <c r="F57" s="200">
        <v>8.0</v>
      </c>
      <c r="G57" s="3336">
        <v>32.0</v>
      </c>
      <c r="H57" s="3085">
        <v>39.0</v>
      </c>
      <c r="I57" s="3336" t="s">
        <v>165</v>
      </c>
      <c r="J57" s="3337" t="s">
        <v>504</v>
      </c>
      <c r="K57" s="3339">
        <v>55.0</v>
      </c>
      <c r="L57" s="3312">
        <v>50.0</v>
      </c>
      <c r="M57" s="3312">
        <v>34.0</v>
      </c>
    </row>
    <row r="58">
      <c r="A58" s="3253">
        <v>51.0</v>
      </c>
      <c r="B58" s="3264" t="s">
        <v>5861</v>
      </c>
      <c r="C58" s="1683">
        <v>8.0</v>
      </c>
      <c r="D58" s="200" t="s">
        <v>504</v>
      </c>
      <c r="E58" s="200">
        <v>28.0</v>
      </c>
      <c r="F58" s="200">
        <v>8.0</v>
      </c>
      <c r="G58" s="3336">
        <v>34.0</v>
      </c>
      <c r="H58" s="3085">
        <v>39.0</v>
      </c>
      <c r="I58" s="3336" t="s">
        <v>165</v>
      </c>
      <c r="J58" s="3337" t="s">
        <v>504</v>
      </c>
      <c r="K58" s="3339">
        <v>56.0</v>
      </c>
      <c r="L58" s="3312">
        <v>69.0</v>
      </c>
      <c r="M58" s="3312">
        <v>56.0</v>
      </c>
    </row>
    <row r="59">
      <c r="A59" s="3253">
        <v>52.0</v>
      </c>
      <c r="B59" s="3264" t="s">
        <v>5876</v>
      </c>
      <c r="C59" s="1683">
        <v>7.0</v>
      </c>
      <c r="D59" s="200" t="s">
        <v>504</v>
      </c>
      <c r="E59" s="200">
        <v>28.0</v>
      </c>
      <c r="F59" s="200">
        <v>7.0</v>
      </c>
      <c r="G59" s="3336">
        <v>38.0</v>
      </c>
      <c r="H59" s="3085">
        <v>39.0</v>
      </c>
      <c r="I59" s="3336" t="s">
        <v>165</v>
      </c>
      <c r="J59" s="3337" t="s">
        <v>504</v>
      </c>
      <c r="K59" s="3339">
        <v>57.0</v>
      </c>
      <c r="L59" s="3312">
        <v>70.0</v>
      </c>
      <c r="M59" s="3312">
        <v>58.0</v>
      </c>
    </row>
    <row r="60">
      <c r="A60" s="3253">
        <v>53.0</v>
      </c>
      <c r="B60" s="3264" t="s">
        <v>5888</v>
      </c>
      <c r="C60" s="1683">
        <v>8.0</v>
      </c>
      <c r="D60" s="200" t="s">
        <v>504</v>
      </c>
      <c r="E60" s="200">
        <v>28.0</v>
      </c>
      <c r="F60" s="200">
        <v>7.0</v>
      </c>
      <c r="G60" s="3336">
        <v>36.0</v>
      </c>
      <c r="H60" s="3085">
        <v>39.0</v>
      </c>
      <c r="I60" s="3336" t="s">
        <v>165</v>
      </c>
      <c r="J60" s="3337" t="s">
        <v>504</v>
      </c>
      <c r="K60" s="3339">
        <v>58.0</v>
      </c>
      <c r="L60" s="3312">
        <v>71.0</v>
      </c>
      <c r="M60" s="3312">
        <v>57.0</v>
      </c>
    </row>
    <row r="61">
      <c r="A61" s="3292">
        <v>54.0</v>
      </c>
      <c r="B61" s="3340" t="s">
        <v>5898</v>
      </c>
      <c r="C61" s="1683">
        <v>8.0</v>
      </c>
      <c r="D61" s="200" t="s">
        <v>504</v>
      </c>
      <c r="E61" s="200">
        <v>26.0</v>
      </c>
      <c r="F61" s="200">
        <v>7.0</v>
      </c>
      <c r="G61" s="3336">
        <v>39.0</v>
      </c>
      <c r="H61" s="3085">
        <v>39.0</v>
      </c>
      <c r="I61" s="3336" t="s">
        <v>165</v>
      </c>
      <c r="J61" s="3337" t="s">
        <v>504</v>
      </c>
      <c r="K61" s="3339">
        <v>59.0</v>
      </c>
      <c r="L61" s="3312">
        <v>51.0</v>
      </c>
      <c r="M61" s="3312">
        <v>21.0</v>
      </c>
    </row>
    <row r="62">
      <c r="A62" s="3292">
        <v>55.0</v>
      </c>
      <c r="B62" s="3340" t="s">
        <v>5907</v>
      </c>
      <c r="C62" s="1683">
        <v>7.0</v>
      </c>
      <c r="D62" s="200" t="s">
        <v>504</v>
      </c>
      <c r="E62" s="200">
        <v>27.0</v>
      </c>
      <c r="F62" s="200">
        <v>7.0</v>
      </c>
      <c r="G62" s="3336">
        <v>39.0</v>
      </c>
      <c r="H62" s="3085">
        <v>39.0</v>
      </c>
      <c r="I62" s="3336" t="s">
        <v>165</v>
      </c>
      <c r="J62" s="3337" t="s">
        <v>504</v>
      </c>
      <c r="K62" s="3339">
        <v>60.0</v>
      </c>
      <c r="L62" s="3312">
        <v>52.0</v>
      </c>
      <c r="M62" s="3312">
        <v>46.0</v>
      </c>
    </row>
    <row r="63">
      <c r="A63" s="3292">
        <v>56.0</v>
      </c>
      <c r="B63" s="3340" t="s">
        <v>5919</v>
      </c>
      <c r="C63" s="1683">
        <v>8.0</v>
      </c>
      <c r="D63" s="200" t="s">
        <v>504</v>
      </c>
      <c r="E63" s="200">
        <v>28.0</v>
      </c>
      <c r="F63" s="200">
        <v>8.0</v>
      </c>
      <c r="G63" s="3336">
        <v>37.0</v>
      </c>
      <c r="H63" s="3085">
        <v>39.0</v>
      </c>
      <c r="I63" s="3336" t="s">
        <v>165</v>
      </c>
      <c r="J63" s="3337" t="s">
        <v>504</v>
      </c>
      <c r="K63" s="3339">
        <v>61.0</v>
      </c>
      <c r="L63" s="3312">
        <v>53.0</v>
      </c>
      <c r="M63" s="3312">
        <v>24.0</v>
      </c>
    </row>
    <row r="64">
      <c r="A64" s="3292">
        <v>57.0</v>
      </c>
      <c r="B64" s="3340" t="s">
        <v>5933</v>
      </c>
      <c r="C64" s="1683">
        <v>7.0</v>
      </c>
      <c r="D64" s="200" t="s">
        <v>504</v>
      </c>
      <c r="E64" s="200">
        <v>27.0</v>
      </c>
      <c r="F64" s="200">
        <v>7.0</v>
      </c>
      <c r="G64" s="3336">
        <v>37.0</v>
      </c>
      <c r="H64" s="3085">
        <v>39.0</v>
      </c>
      <c r="I64" s="3336" t="s">
        <v>165</v>
      </c>
      <c r="J64" s="3337" t="s">
        <v>504</v>
      </c>
      <c r="K64" s="3339">
        <v>62.0</v>
      </c>
      <c r="L64" s="3312">
        <v>54.0</v>
      </c>
      <c r="M64" s="3312">
        <v>42.0</v>
      </c>
    </row>
    <row r="65">
      <c r="A65" s="3292">
        <v>58.0</v>
      </c>
      <c r="B65" s="3340" t="s">
        <v>5944</v>
      </c>
      <c r="C65" s="1683">
        <v>7.0</v>
      </c>
      <c r="D65" s="200" t="s">
        <v>504</v>
      </c>
      <c r="E65" s="200">
        <v>28.0</v>
      </c>
      <c r="F65" s="200">
        <v>8.0</v>
      </c>
      <c r="G65" s="3336">
        <v>35.0</v>
      </c>
      <c r="H65" s="3085">
        <v>39.0</v>
      </c>
      <c r="I65" s="3336" t="s">
        <v>165</v>
      </c>
      <c r="J65" s="3337" t="s">
        <v>504</v>
      </c>
      <c r="K65" s="3339">
        <v>63.0</v>
      </c>
      <c r="L65" s="3312">
        <v>55.0</v>
      </c>
      <c r="M65" s="3312">
        <v>7.0</v>
      </c>
    </row>
    <row r="66">
      <c r="A66" s="3292">
        <v>59.0</v>
      </c>
      <c r="B66" s="3340" t="s">
        <v>5956</v>
      </c>
      <c r="C66" s="1683">
        <v>7.0</v>
      </c>
      <c r="D66" s="200" t="s">
        <v>504</v>
      </c>
      <c r="E66" s="200">
        <v>27.0</v>
      </c>
      <c r="F66" s="200">
        <v>7.0</v>
      </c>
      <c r="G66" s="3336">
        <v>35.0</v>
      </c>
      <c r="H66" s="3085">
        <v>39.0</v>
      </c>
      <c r="I66" s="3336" t="s">
        <v>165</v>
      </c>
      <c r="J66" s="3337" t="s">
        <v>504</v>
      </c>
      <c r="K66" s="3339">
        <v>64.0</v>
      </c>
      <c r="L66" s="3312">
        <v>56.0</v>
      </c>
      <c r="M66" s="3312">
        <v>35.0</v>
      </c>
    </row>
    <row r="67">
      <c r="A67" s="3292">
        <v>60.0</v>
      </c>
      <c r="B67" s="3340" t="s">
        <v>5968</v>
      </c>
      <c r="C67" s="1683">
        <v>8.0</v>
      </c>
      <c r="D67" s="200" t="s">
        <v>504</v>
      </c>
      <c r="E67" s="200">
        <v>28.0</v>
      </c>
      <c r="F67" s="200">
        <v>8.0</v>
      </c>
      <c r="G67" s="3336">
        <v>36.0</v>
      </c>
      <c r="H67" s="3085">
        <v>39.0</v>
      </c>
      <c r="I67" s="3336" t="s">
        <v>165</v>
      </c>
      <c r="J67" s="3337" t="s">
        <v>504</v>
      </c>
      <c r="K67" s="3339">
        <v>65.0</v>
      </c>
      <c r="L67" s="3312">
        <v>57.0</v>
      </c>
      <c r="M67" s="3312">
        <v>52.0</v>
      </c>
    </row>
    <row r="68">
      <c r="A68" s="3253" t="s">
        <v>6390</v>
      </c>
      <c r="B68" s="3343" t="s">
        <v>5981</v>
      </c>
      <c r="C68" s="200" t="s">
        <v>504</v>
      </c>
      <c r="D68" s="200" t="s">
        <v>504</v>
      </c>
      <c r="E68" s="200" t="s">
        <v>504</v>
      </c>
      <c r="F68" s="200" t="s">
        <v>504</v>
      </c>
      <c r="G68" s="3336" t="s">
        <v>504</v>
      </c>
      <c r="H68" s="3085" t="s">
        <v>504</v>
      </c>
      <c r="I68" s="3336" t="s">
        <v>504</v>
      </c>
      <c r="J68" s="3337" t="s">
        <v>504</v>
      </c>
      <c r="K68" s="3339">
        <v>66.0</v>
      </c>
      <c r="L68" s="3312">
        <v>77.0</v>
      </c>
      <c r="M68" s="3312" t="s">
        <v>504</v>
      </c>
    </row>
    <row r="69">
      <c r="A69" s="3292">
        <v>61.0</v>
      </c>
      <c r="B69" s="3340" t="s">
        <v>5989</v>
      </c>
      <c r="C69" s="1683">
        <v>8.0</v>
      </c>
      <c r="D69" s="200" t="s">
        <v>504</v>
      </c>
      <c r="E69" s="200">
        <v>28.0</v>
      </c>
      <c r="F69" s="200">
        <v>8.0</v>
      </c>
      <c r="G69" s="3336">
        <v>34.0</v>
      </c>
      <c r="H69" s="3085">
        <v>39.0</v>
      </c>
      <c r="I69" s="3336" t="s">
        <v>165</v>
      </c>
      <c r="J69" s="3337" t="s">
        <v>504</v>
      </c>
      <c r="K69" s="3339">
        <v>67.0</v>
      </c>
      <c r="L69" s="3312">
        <v>58.0</v>
      </c>
      <c r="M69" s="3312">
        <v>53.0</v>
      </c>
    </row>
    <row r="70">
      <c r="A70" s="3292">
        <v>62.0</v>
      </c>
      <c r="B70" s="3340" t="s">
        <v>6000</v>
      </c>
      <c r="C70" s="1683">
        <v>8.0</v>
      </c>
      <c r="D70" s="200" t="s">
        <v>504</v>
      </c>
      <c r="E70" s="200">
        <v>28.0</v>
      </c>
      <c r="F70" s="200">
        <v>8.0</v>
      </c>
      <c r="G70" s="3336">
        <v>35.0</v>
      </c>
      <c r="H70" s="3085">
        <v>39.0</v>
      </c>
      <c r="I70" s="3336" t="s">
        <v>165</v>
      </c>
      <c r="J70" s="3337" t="s">
        <v>504</v>
      </c>
      <c r="K70" s="3339">
        <v>68.0</v>
      </c>
      <c r="L70" s="3312">
        <v>59.0</v>
      </c>
      <c r="M70" s="3312">
        <v>54.0</v>
      </c>
    </row>
    <row r="71">
      <c r="A71" s="3292">
        <v>63.0</v>
      </c>
      <c r="B71" s="3340" t="s">
        <v>6011</v>
      </c>
      <c r="C71" s="1683">
        <v>8.0</v>
      </c>
      <c r="D71" s="200" t="s">
        <v>504</v>
      </c>
      <c r="E71" s="200">
        <v>28.0</v>
      </c>
      <c r="F71" s="200">
        <v>8.0</v>
      </c>
      <c r="G71" s="3336">
        <v>33.0</v>
      </c>
      <c r="H71" s="3085">
        <v>39.0</v>
      </c>
      <c r="I71" s="3336" t="s">
        <v>165</v>
      </c>
      <c r="J71" s="3337" t="s">
        <v>504</v>
      </c>
      <c r="K71" s="3339">
        <v>69.0</v>
      </c>
      <c r="L71" s="3312">
        <v>60.0</v>
      </c>
      <c r="M71" s="3312">
        <v>55.0</v>
      </c>
    </row>
    <row r="72">
      <c r="A72" s="3292">
        <v>64.0</v>
      </c>
      <c r="B72" s="3340" t="s">
        <v>6021</v>
      </c>
      <c r="C72" s="200" t="s">
        <v>504</v>
      </c>
      <c r="D72" s="200" t="s">
        <v>6391</v>
      </c>
      <c r="E72" s="200" t="s">
        <v>504</v>
      </c>
      <c r="F72" s="200" t="s">
        <v>504</v>
      </c>
      <c r="G72" s="3336" t="s">
        <v>504</v>
      </c>
      <c r="H72" s="3085" t="s">
        <v>504</v>
      </c>
      <c r="I72" s="3336" t="s">
        <v>504</v>
      </c>
      <c r="J72" s="3337" t="s">
        <v>504</v>
      </c>
      <c r="K72" s="3339">
        <v>70.0</v>
      </c>
      <c r="L72" s="3312">
        <v>61.0</v>
      </c>
      <c r="M72" s="3312" t="s">
        <v>504</v>
      </c>
    </row>
    <row r="73">
      <c r="A73" s="3292">
        <v>65.0</v>
      </c>
      <c r="B73" s="3340" t="s">
        <v>6031</v>
      </c>
      <c r="C73" s="200" t="s">
        <v>504</v>
      </c>
      <c r="D73" s="200" t="s">
        <v>504</v>
      </c>
      <c r="E73" s="200" t="s">
        <v>504</v>
      </c>
      <c r="F73" s="200" t="s">
        <v>504</v>
      </c>
      <c r="G73" s="3336" t="s">
        <v>504</v>
      </c>
      <c r="H73" s="3085" t="s">
        <v>504</v>
      </c>
      <c r="I73" s="3336" t="s">
        <v>504</v>
      </c>
      <c r="J73" s="3337" t="s">
        <v>504</v>
      </c>
      <c r="K73" s="3339">
        <v>71.0</v>
      </c>
      <c r="L73" s="3312">
        <v>62.0</v>
      </c>
      <c r="M73" s="3312" t="s">
        <v>504</v>
      </c>
    </row>
    <row r="74">
      <c r="A74" s="3292">
        <v>66.0</v>
      </c>
      <c r="B74" s="3340" t="s">
        <v>6042</v>
      </c>
      <c r="C74" s="200" t="s">
        <v>504</v>
      </c>
      <c r="D74" s="200" t="s">
        <v>504</v>
      </c>
      <c r="E74" s="200" t="s">
        <v>504</v>
      </c>
      <c r="F74" s="200" t="s">
        <v>504</v>
      </c>
      <c r="G74" s="3336" t="s">
        <v>504</v>
      </c>
      <c r="H74" s="3085" t="s">
        <v>504</v>
      </c>
      <c r="I74" s="3336" t="s">
        <v>504</v>
      </c>
      <c r="J74" s="3337" t="s">
        <v>504</v>
      </c>
      <c r="K74" s="3339">
        <v>72.0</v>
      </c>
      <c r="L74" s="3312">
        <v>63.0</v>
      </c>
      <c r="M74" s="3312" t="s">
        <v>504</v>
      </c>
    </row>
    <row r="75">
      <c r="A75" s="3292" t="s">
        <v>4793</v>
      </c>
      <c r="B75" s="3340" t="s">
        <v>6052</v>
      </c>
      <c r="C75" s="200" t="s">
        <v>504</v>
      </c>
      <c r="D75" s="200" t="s">
        <v>504</v>
      </c>
      <c r="E75" s="200" t="s">
        <v>504</v>
      </c>
      <c r="F75" s="200" t="s">
        <v>504</v>
      </c>
      <c r="G75" s="3336" t="s">
        <v>504</v>
      </c>
      <c r="H75" s="3085" t="s">
        <v>504</v>
      </c>
      <c r="I75" s="3336" t="s">
        <v>504</v>
      </c>
      <c r="J75" s="3337" t="s">
        <v>504</v>
      </c>
      <c r="K75" s="3339">
        <v>73.0</v>
      </c>
      <c r="L75" s="3312">
        <v>78.0</v>
      </c>
      <c r="M75" s="3312" t="s">
        <v>504</v>
      </c>
    </row>
    <row r="76">
      <c r="A76" s="3292">
        <v>67.0</v>
      </c>
      <c r="B76" s="3340" t="s">
        <v>6060</v>
      </c>
      <c r="C76" s="200" t="s">
        <v>504</v>
      </c>
      <c r="D76" s="200" t="s">
        <v>504</v>
      </c>
      <c r="E76" s="200" t="s">
        <v>504</v>
      </c>
      <c r="F76" s="200" t="s">
        <v>504</v>
      </c>
      <c r="G76" s="3336" t="s">
        <v>504</v>
      </c>
      <c r="H76" s="3085" t="s">
        <v>504</v>
      </c>
      <c r="I76" s="3336" t="s">
        <v>504</v>
      </c>
      <c r="J76" s="3337" t="s">
        <v>504</v>
      </c>
      <c r="K76" s="3339">
        <v>74.0</v>
      </c>
      <c r="L76" s="3312">
        <v>64.0</v>
      </c>
      <c r="M76" s="3312" t="s">
        <v>504</v>
      </c>
    </row>
    <row r="77">
      <c r="A77" s="3292">
        <v>68.0</v>
      </c>
      <c r="B77" s="3340" t="s">
        <v>6070</v>
      </c>
      <c r="C77" s="200" t="s">
        <v>504</v>
      </c>
      <c r="D77" s="200" t="s">
        <v>504</v>
      </c>
      <c r="E77" s="200" t="s">
        <v>504</v>
      </c>
      <c r="F77" s="200" t="s">
        <v>504</v>
      </c>
      <c r="G77" s="3336" t="s">
        <v>504</v>
      </c>
      <c r="H77" s="3085" t="s">
        <v>504</v>
      </c>
      <c r="I77" s="3336" t="s">
        <v>504</v>
      </c>
      <c r="J77" s="3337" t="s">
        <v>504</v>
      </c>
      <c r="K77" s="3339">
        <v>75.0</v>
      </c>
      <c r="L77" s="3312">
        <v>65.0</v>
      </c>
      <c r="M77" s="3312" t="s">
        <v>504</v>
      </c>
    </row>
    <row r="78">
      <c r="A78" s="3253">
        <v>69.0</v>
      </c>
      <c r="B78" s="3343" t="s">
        <v>6080</v>
      </c>
      <c r="C78" s="200" t="s">
        <v>504</v>
      </c>
      <c r="D78" s="200" t="s">
        <v>504</v>
      </c>
      <c r="E78" s="200" t="s">
        <v>504</v>
      </c>
      <c r="F78" s="200" t="s">
        <v>504</v>
      </c>
      <c r="G78" s="3336" t="s">
        <v>504</v>
      </c>
      <c r="H78" s="3085" t="s">
        <v>504</v>
      </c>
      <c r="I78" s="3336" t="s">
        <v>504</v>
      </c>
      <c r="J78" s="3337" t="s">
        <v>504</v>
      </c>
      <c r="K78" s="3339">
        <v>76.0</v>
      </c>
      <c r="L78" s="3312">
        <v>66.0</v>
      </c>
      <c r="M78" s="3312" t="s">
        <v>504</v>
      </c>
    </row>
    <row r="79">
      <c r="A79" s="3253">
        <v>70.0</v>
      </c>
      <c r="B79" s="3340"/>
      <c r="C79" s="200" t="s">
        <v>504</v>
      </c>
      <c r="D79" s="200" t="s">
        <v>504</v>
      </c>
      <c r="E79" s="200" t="s">
        <v>504</v>
      </c>
      <c r="F79" s="200" t="s">
        <v>504</v>
      </c>
      <c r="G79" s="3336" t="s">
        <v>504</v>
      </c>
      <c r="H79" s="3085" t="s">
        <v>504</v>
      </c>
      <c r="I79" s="3336" t="s">
        <v>504</v>
      </c>
      <c r="J79" s="3337" t="s">
        <v>504</v>
      </c>
      <c r="K79" s="3339">
        <v>77.0</v>
      </c>
      <c r="L79" s="3312">
        <v>67.0</v>
      </c>
      <c r="M79" s="3312" t="s">
        <v>504</v>
      </c>
    </row>
    <row r="80">
      <c r="A80" s="3253">
        <v>71.0</v>
      </c>
      <c r="B80" s="3340"/>
      <c r="C80" s="200" t="s">
        <v>504</v>
      </c>
      <c r="D80" s="200" t="s">
        <v>504</v>
      </c>
      <c r="E80" s="200" t="s">
        <v>504</v>
      </c>
      <c r="F80" s="200" t="s">
        <v>504</v>
      </c>
      <c r="G80" s="3336" t="s">
        <v>504</v>
      </c>
      <c r="H80" s="3085" t="s">
        <v>504</v>
      </c>
      <c r="I80" s="3336" t="s">
        <v>504</v>
      </c>
      <c r="J80" s="3337" t="s">
        <v>504</v>
      </c>
      <c r="K80" s="3339">
        <v>78.0</v>
      </c>
      <c r="L80" s="3312" t="s">
        <v>504</v>
      </c>
      <c r="M80" s="3312" t="s">
        <v>504</v>
      </c>
    </row>
    <row r="81">
      <c r="A81" s="3253">
        <v>72.0</v>
      </c>
      <c r="B81" s="3340"/>
      <c r="C81" s="200" t="s">
        <v>504</v>
      </c>
      <c r="D81" s="200" t="s">
        <v>504</v>
      </c>
      <c r="E81" s="200" t="s">
        <v>504</v>
      </c>
      <c r="F81" s="200" t="s">
        <v>504</v>
      </c>
      <c r="G81" s="3336" t="s">
        <v>504</v>
      </c>
      <c r="H81" s="3085" t="s">
        <v>504</v>
      </c>
      <c r="I81" s="3336" t="s">
        <v>504</v>
      </c>
      <c r="J81" s="3337" t="s">
        <v>504</v>
      </c>
      <c r="K81" s="3339">
        <v>79.0</v>
      </c>
      <c r="L81" s="3312" t="s">
        <v>504</v>
      </c>
      <c r="M81" s="3312"/>
    </row>
    <row r="82">
      <c r="A82" s="3253">
        <v>73.0</v>
      </c>
      <c r="B82" s="3343"/>
      <c r="C82" s="200" t="s">
        <v>504</v>
      </c>
      <c r="D82" s="200" t="s">
        <v>504</v>
      </c>
      <c r="E82" s="200" t="s">
        <v>504</v>
      </c>
      <c r="F82" s="200" t="s">
        <v>504</v>
      </c>
      <c r="G82" s="3336" t="s">
        <v>504</v>
      </c>
      <c r="H82" s="3085" t="s">
        <v>504</v>
      </c>
      <c r="I82" s="3336" t="s">
        <v>504</v>
      </c>
      <c r="J82" s="3337" t="s">
        <v>504</v>
      </c>
      <c r="K82" s="3339">
        <v>80.0</v>
      </c>
      <c r="L82" s="3312" t="s">
        <v>504</v>
      </c>
      <c r="M82" s="3312"/>
    </row>
    <row r="83">
      <c r="A83" s="3344"/>
      <c r="B83" s="3345"/>
      <c r="C83" s="434"/>
      <c r="D83" s="434"/>
      <c r="E83" s="434"/>
      <c r="F83" s="434"/>
      <c r="G83" s="3346"/>
      <c r="H83" s="3347"/>
      <c r="I83" s="3346"/>
      <c r="J83" s="3347"/>
      <c r="K83" s="3339">
        <v>81.0</v>
      </c>
      <c r="L83" s="3312" t="s">
        <v>504</v>
      </c>
      <c r="M83" s="3312" t="s">
        <v>504</v>
      </c>
    </row>
    <row r="84">
      <c r="A84" s="3344"/>
      <c r="B84" s="3345"/>
      <c r="C84" s="434"/>
      <c r="D84" s="434"/>
      <c r="E84" s="434"/>
      <c r="F84" s="434"/>
      <c r="G84" s="3346"/>
      <c r="H84" s="3347"/>
      <c r="I84" s="3346"/>
      <c r="J84" s="3347"/>
      <c r="K84" s="3339">
        <v>82.0</v>
      </c>
      <c r="L84" s="3312" t="s">
        <v>504</v>
      </c>
      <c r="M84" s="3312" t="s">
        <v>504</v>
      </c>
    </row>
  </sheetData>
  <autoFilter ref="$A$2:$M$84">
    <sortState ref="A2:M84">
      <sortCondition ref="K2:K84"/>
      <sortCondition ref="M2:M84"/>
      <sortCondition ref="L2:L84"/>
      <sortCondition ref="A2:A84"/>
    </sortState>
  </autoFilter>
  <mergeCells count="2">
    <mergeCell ref="C1:G1"/>
    <mergeCell ref="H1:I1"/>
  </mergeCells>
  <drawing r:id="rId1"/>
</worksheet>
</file>